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comments3.xml" ContentType="application/vnd.openxmlformats-officedocument.spreadsheetml.comments+xml"/>
  <Override PartName="/xl/worksheets/sheet11.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4.xml" ContentType="application/vnd.openxmlformats-officedocument.spreadsheetml.worksheet+xml"/>
  <Override PartName="/xl/worksheets/sheet7.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3.xml" ContentType="application/vnd.openxmlformats-officedocument.spreadsheetml.worksheet+xml"/>
  <Override PartName="/xl/worksheets/sheet25.xml" ContentType="application/vnd.openxmlformats-officedocument.spreadsheetml.worksheet+xml"/>
  <Override PartName="/xl/worksheets/sheet10.xml" ContentType="application/vnd.openxmlformats-officedocument.spreadsheetml.worksheet+xml"/>
  <Override PartName="/xl/worksheets/sheet16.xml" ContentType="application/vnd.openxmlformats-officedocument.spreadsheetml.worksheet+xml"/>
  <Override PartName="/xl/worksheets/sheet23.xml" ContentType="application/vnd.openxmlformats-officedocument.spreadsheetml.worksheet+xml"/>
  <Override PartName="/xl/worksheets/sheet9.xml" ContentType="application/vnd.openxmlformats-officedocument.spreadsheetml.worksheet+xml"/>
  <Override PartName="/xl/worksheets/sheet17.xml" ContentType="application/vnd.openxmlformats-officedocument.spreadsheetml.worksheet+xml"/>
  <Override PartName="/xl/worksheets/sheet12.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8.xml" ContentType="application/vnd.openxmlformats-officedocument.spreadsheetml.worksheet+xml"/>
  <Override PartName="/xl/worksheets/sheet24.xml" ContentType="application/vnd.openxmlformats-officedocument.spreadsheetml.worksheet+xml"/>
  <Override PartName="/xl/worksheets/sheet15.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5.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6"/>
  </bookViews>
  <sheets>
    <sheet name="1. Resumen" sheetId="1" state="visible" r:id="rId4"/>
    <sheet name="Cronograma ALTO NIVEL" sheetId="2" state="visible" r:id="rId5"/>
    <sheet name="2.Tiempo" sheetId="3" state="visible" r:id="rId6"/>
    <sheet name="3.Rentabilidad" sheetId="4" state="visible" r:id="rId7"/>
    <sheet name="4.WBS General" sheetId="5" state="visible" r:id="rId8"/>
    <sheet name="4.WBS General Resumido" sheetId="6" state="visible" r:id="rId9"/>
    <sheet name="4.1 WBS Backend" sheetId="7" state="visible" r:id="rId10"/>
    <sheet name="4.1 WBS Backend - 008 P1 y P2" sheetId="8" state="visible" r:id="rId11"/>
    <sheet name="4.1.1 Catalogo Backend" sheetId="9" state="visible" r:id="rId12"/>
    <sheet name="4.2 WBS Frontend" sheetId="10" state="visible" r:id="rId13"/>
    <sheet name="4.2.1 Catalogo Frontend" sheetId="11" state="visible" r:id="rId14"/>
    <sheet name="4.3 WBS DevOps" sheetId="12" state="visible" r:id="rId15"/>
    <sheet name="4.3.1 Catalogo DevOps" sheetId="13" state="visible" r:id="rId16"/>
    <sheet name="4.4 WBS DBA" sheetId="14" state="visible" r:id="rId17"/>
    <sheet name="4.4.1 Catalogo DBA" sheetId="15" state="visible" r:id="rId18"/>
    <sheet name="4.5 WBS UXUI" sheetId="16" state="visible" r:id="rId19"/>
    <sheet name="4.5.1 Catalogo UXUI" sheetId="17" state="visible" r:id="rId20"/>
    <sheet name="4.6 WBS Arquitectura" sheetId="18" state="visible" r:id="rId21"/>
    <sheet name="4.6.1 Catalogo Arquitectura" sheetId="19" state="visible" r:id="rId22"/>
    <sheet name="5.Otros" sheetId="20" state="visible" r:id="rId23"/>
    <sheet name="6. Catalogos" sheetId="21" state="visible" r:id="rId24"/>
    <sheet name="7. Modulos del sistema" sheetId="22" state="visible" r:id="rId25"/>
    <sheet name="8. Lineamientos" sheetId="23" state="visible" r:id="rId26"/>
    <sheet name="9. Matriz de Requisitos" sheetId="24" state="visible" r:id="rId27"/>
    <sheet name="QA" sheetId="25" state="visible" r:id="rId28"/>
  </sheets>
  <definedNames>
    <definedName function="false" hidden="true" localSheetId="6" name="_xlnm._FilterDatabase" vbProcedure="false">'4.1 WBS Backend'!$A$1:$N$643</definedName>
    <definedName function="false" hidden="true" localSheetId="7" name="_xlnm._FilterDatabase" vbProcedure="false">'4.1 WBS Backend - 008 P1 y P2'!$A$1:$N$479</definedName>
    <definedName function="false" hidden="true" localSheetId="9" name="_xlnm._FilterDatabase" vbProcedure="false">'4.2 WBS Frontend'!$A$1:$AD$1104</definedName>
    <definedName function="false" hidden="true" localSheetId="4" name="_xlnm._FilterDatabase" vbProcedure="false">'4.WBS General'!$A$5:$Z$5</definedName>
    <definedName function="false" hidden="false" name="CatalogoArquitectura" vbProcedure="false">#ref!</definedName>
    <definedName function="false" hidden="false" name="Catalogodba" vbProcedure="false">#ref!</definedName>
    <definedName function="false" hidden="false" name="CatalogoDevOps" vbProcedure="false">#ref!</definedName>
    <definedName function="false" hidden="false" name="Catalogofrontend" vbProcedure="false">'4.2.1 Catalogo Frontend'!$B$2:$B$26</definedName>
    <definedName function="false" hidden="false" name="CatalogoUXUI" vbProcedure="false">#ref!</definedName>
    <definedName function="false" hidden="false" name="ComplejidadArquitectura" vbProcedure="false">#ref!</definedName>
    <definedName function="false" hidden="false" name="ComplejidadBackEnd" vbProcedure="false">#ref!</definedName>
    <definedName function="false" hidden="false" name="ComplejidadFrontEnd" vbProcedure="false">#ref!</definedName>
    <definedName function="false" hidden="false" name="costo" vbProcedure="false">#ref!</definedName>
    <definedName function="false" hidden="false" name="DescFactor" vbProcedure="false">#ref!</definedName>
    <definedName function="false" hidden="false" name="descfactor1" vbProcedure="false">#ref!</definedName>
    <definedName function="false" hidden="false" name="Lenguaje" vbProcedure="false">#ref!</definedName>
    <definedName function="false" hidden="false" name="Modulossitema" vbProcedure="false">#ref!</definedName>
    <definedName function="false" hidden="false" name="RangoCatalogoFrontend" vbProcedure="false">'4.2.1 Catalogo Frontend'!$B$2:$D$12</definedName>
    <definedName function="false" hidden="false" name="recurso" vbProcedure="false">#ref!</definedName>
    <definedName function="false" hidden="false" name="recursos" vbProcedure="false">#ref!</definedName>
    <definedName function="false" hidden="false" name="Rose" vbProcedure="false">#ref!</definedName>
    <definedName function="false" hidden="false" name="Tipo" vbProcedure="false">#ref!</definedName>
    <definedName function="false" hidden="false" name="utilidad" vbProcedure="false">#ref!</definedName>
    <definedName function="false" hidden="false" name="_xleta.VLOOKUP" vbProcedure="false">#NAME?</definedName>
    <definedName function="false" hidden="false" localSheetId="0" name="CatalogoArquitectura" vbProcedure="false">#ref!</definedName>
    <definedName function="false" hidden="false" localSheetId="0" name="Catalogodba" vbProcedure="false">#ref!</definedName>
    <definedName function="false" hidden="false" localSheetId="0" name="CatalogoDevOps" vbProcedure="false">#ref!</definedName>
    <definedName function="false" hidden="false" localSheetId="0" name="Catalogofrontend" vbProcedure="false">#ref!</definedName>
    <definedName function="false" hidden="false" localSheetId="0" name="CatalogoUXUI" vbProcedure="false">#ref!</definedName>
    <definedName function="false" hidden="false" localSheetId="0" name="ComplejidadArquitectura" vbProcedure="false">#ref!</definedName>
    <definedName function="false" hidden="false" localSheetId="0" name="ComplejidadBackEnd" vbProcedure="false">#ref!</definedName>
    <definedName function="false" hidden="false" localSheetId="0" name="ComplejidadFrontEnd" vbProcedure="false">#ref!</definedName>
    <definedName function="false" hidden="false" localSheetId="0" name="Modulossistema" vbProcedure="false">#ref!</definedName>
    <definedName function="false" hidden="false" localSheetId="0" name="RangoCatalogoFrontend" vbProcedure="false">'4.2.1 Catalogo Frontend'!$B$2:$D$12</definedName>
    <definedName function="false" hidden="false" localSheetId="1" name="CatalogoArquitectura" vbProcedure="false">#ref!</definedName>
    <definedName function="false" hidden="false" localSheetId="1" name="Catalogodba" vbProcedure="false">#ref!</definedName>
    <definedName function="false" hidden="false" localSheetId="1" name="CatalogoDevOps" vbProcedure="false">#ref!</definedName>
    <definedName function="false" hidden="false" localSheetId="1" name="Catalogofrontend" vbProcedure="false">#ref!</definedName>
    <definedName function="false" hidden="false" localSheetId="1" name="CatalogoUXUI" vbProcedure="false">#ref!</definedName>
    <definedName function="false" hidden="false" localSheetId="1" name="ComplejidadArquitectura" vbProcedure="false">#ref!</definedName>
    <definedName function="false" hidden="false" localSheetId="1" name="ComplejidadBackEnd" vbProcedure="false">#ref!</definedName>
    <definedName function="false" hidden="false" localSheetId="1" name="ComplejidadFrontEnd" vbProcedure="false">#ref!</definedName>
    <definedName function="false" hidden="false" localSheetId="1" name="RangoCatalogoFrontend" vbProcedure="false">'4.2.1 Catalogo Frontend'!$B$2:$D$12</definedName>
    <definedName function="false" hidden="false" localSheetId="2" name="CatalogoArquitectura" vbProcedure="false">#ref!</definedName>
    <definedName function="false" hidden="false" localSheetId="2" name="Catalogodba" vbProcedure="false">#ref!</definedName>
    <definedName function="false" hidden="false" localSheetId="2" name="CatalogoDevOps" vbProcedure="false">#ref!</definedName>
    <definedName function="false" hidden="false" localSheetId="2" name="Catalogofrontend" vbProcedure="false">#ref!</definedName>
    <definedName function="false" hidden="false" localSheetId="2" name="CatalogoUXUI" vbProcedure="false">#ref!</definedName>
    <definedName function="false" hidden="false" localSheetId="2" name="ComplejidadArquitectura" vbProcedure="false">#ref!</definedName>
    <definedName function="false" hidden="false" localSheetId="2" name="ComplejidadBackEnd" vbProcedure="false">#ref!</definedName>
    <definedName function="false" hidden="false" localSheetId="2" name="ComplejidadFrontEnd" vbProcedure="false">#ref!</definedName>
    <definedName function="false" hidden="false" localSheetId="2" name="RangoCatalogoFrontend" vbProcedure="false">'4.2.1 Catalogo Frontend'!$B$2:$D$12</definedName>
    <definedName function="false" hidden="false" localSheetId="3" name="CatalogoArquitectura" vbProcedure="false">#ref!</definedName>
    <definedName function="false" hidden="false" localSheetId="3" name="Catalogodba" vbProcedure="false">#ref!</definedName>
    <definedName function="false" hidden="false" localSheetId="3" name="CatalogoDevOps" vbProcedure="false">#ref!</definedName>
    <definedName function="false" hidden="false" localSheetId="3" name="Catalogofrontend" vbProcedure="false">#ref!</definedName>
    <definedName function="false" hidden="false" localSheetId="3" name="CatalogoUXUI" vbProcedure="false">#ref!</definedName>
    <definedName function="false" hidden="false" localSheetId="3" name="ComplejidadArquitectura" vbProcedure="false">#ref!</definedName>
    <definedName function="false" hidden="false" localSheetId="3" name="ComplejidadBackEnd" vbProcedure="false">#ref!</definedName>
    <definedName function="false" hidden="false" localSheetId="3" name="ComplejidadFrontEnd" vbProcedure="false">#ref!</definedName>
    <definedName function="false" hidden="false" localSheetId="3" name="RangoCatalogoFrontend" vbProcedure="false">'4.2.1 Catalogo Frontend'!$B$2:$D$12</definedName>
    <definedName function="false" hidden="true" localSheetId="4" name="Z_D92C870F_E569_427B_8290_0B3D69E07094_.wvu.FilterData" vbProcedure="false">'4.WBS General'!$A$5:$Z$5</definedName>
    <definedName function="false" hidden="false" localSheetId="6" name="CatalogoArquitectura" vbProcedure="false">#ref!</definedName>
    <definedName function="false" hidden="false" localSheetId="6" name="CatalogoDevOps" vbProcedure="false">#ref!</definedName>
    <definedName function="false" hidden="false" localSheetId="6" name="CatalogoUXUI" vbProcedure="false">#ref!</definedName>
    <definedName function="false" hidden="false" localSheetId="6" name="ComplejidadArquitectura" vbProcedure="false">#ref!</definedName>
    <definedName function="false" hidden="false" localSheetId="6" name="ComplejidadBackEnd" vbProcedure="false">#ref!</definedName>
    <definedName function="false" hidden="false" localSheetId="6" name="ComplejidadFrontEnd" vbProcedure="false">#ref!</definedName>
    <definedName function="false" hidden="false" localSheetId="6" name="costo" vbProcedure="false">#ref!</definedName>
    <definedName function="false" hidden="false" localSheetId="6" name="DescFactor" vbProcedure="false">#ref!</definedName>
    <definedName function="false" hidden="false" localSheetId="6" name="Lenguaje" vbProcedure="false">#ref!</definedName>
    <definedName function="false" hidden="false" localSheetId="6" name="recurso" vbProcedure="false">#ref!</definedName>
    <definedName function="false" hidden="false" localSheetId="6" name="recursos" vbProcedure="false">#ref!</definedName>
    <definedName function="false" hidden="false" localSheetId="6" name="Rose" vbProcedure="false">#ref!</definedName>
    <definedName function="false" hidden="false" localSheetId="6" name="Tipo" vbProcedure="false">#ref!</definedName>
    <definedName function="false" hidden="false" localSheetId="6" name="utilidad" vbProcedure="false">#ref!</definedName>
    <definedName function="false" hidden="false" localSheetId="8" name="CatalogoArquitectura" vbProcedure="false">#ref!</definedName>
    <definedName function="false" hidden="false" localSheetId="8" name="CatalogoDevOps" vbProcedure="false">#ref!</definedName>
    <definedName function="false" hidden="false" localSheetId="8" name="CatalogoUXUI" vbProcedure="false">#ref!</definedName>
    <definedName function="false" hidden="false" localSheetId="8" name="ComplejidadArquitectura" vbProcedure="false">#ref!</definedName>
    <definedName function="false" hidden="false" localSheetId="8" name="ComplejidadBackEnd" vbProcedure="false">#ref!</definedName>
    <definedName function="false" hidden="false" localSheetId="8" name="ComplejidadFrontEnd" vbProcedure="false">#ref!</definedName>
    <definedName function="false" hidden="false" localSheetId="8" name="costo" vbProcedure="false">#ref!</definedName>
    <definedName function="false" hidden="false" localSheetId="8" name="DescFactor" vbProcedure="false">#ref!</definedName>
    <definedName function="false" hidden="false" localSheetId="8" name="Lenguaje" vbProcedure="false">#ref!</definedName>
    <definedName function="false" hidden="false" localSheetId="8" name="recurso" vbProcedure="false">#ref!</definedName>
    <definedName function="false" hidden="false" localSheetId="8" name="recursos" vbProcedure="false">#ref!</definedName>
    <definedName function="false" hidden="false" localSheetId="8" name="Rose" vbProcedure="false">#ref!</definedName>
    <definedName function="false" hidden="false" localSheetId="8" name="Tipo" vbProcedure="false">#ref!</definedName>
    <definedName function="false" hidden="false" localSheetId="8" name="utilidad" vbProcedure="false">#ref!</definedName>
    <definedName function="false" hidden="false" localSheetId="9" name="costo" vbProcedure="false">#ref!</definedName>
    <definedName function="false" hidden="false" localSheetId="9" name="DescFactor" vbProcedure="false">#ref!</definedName>
    <definedName function="false" hidden="false" localSheetId="9" name="Lenguaje" vbProcedure="false">#ref!</definedName>
    <definedName function="false" hidden="false" localSheetId="9" name="recurso" vbProcedure="false">#ref!</definedName>
    <definedName function="false" hidden="false" localSheetId="9" name="Rose" vbProcedure="false">#ref!</definedName>
    <definedName function="false" hidden="false" localSheetId="9" name="Tipo" vbProcedure="false">#ref!</definedName>
    <definedName function="false" hidden="false" localSheetId="9" name="utilidad" vbProcedure="false">#ref!</definedName>
    <definedName function="false" hidden="false" localSheetId="11" name="CatalogoArquitectura" vbProcedure="false">#ref!</definedName>
    <definedName function="false" hidden="false" localSheetId="11" name="CatalogoDevOps" vbProcedure="false">#ref!</definedName>
    <definedName function="false" hidden="false" localSheetId="11" name="CatalogoUXUI" vbProcedure="false">#ref!</definedName>
    <definedName function="false" hidden="false" localSheetId="11" name="ComplejidadArquitectura" vbProcedure="false">#ref!</definedName>
    <definedName function="false" hidden="false" localSheetId="11" name="ComplejidadBackEnd" vbProcedure="false">#ref!</definedName>
    <definedName function="false" hidden="false" localSheetId="11" name="ComplejidadFrontEnd" vbProcedure="false">#ref!</definedName>
    <definedName function="false" hidden="false" localSheetId="11" name="costo" vbProcedure="false">#ref!</definedName>
    <definedName function="false" hidden="false" localSheetId="11" name="DescFactor" vbProcedure="false">#ref!</definedName>
    <definedName function="false" hidden="false" localSheetId="11" name="Lenguaje" vbProcedure="false">#ref!</definedName>
    <definedName function="false" hidden="false" localSheetId="11" name="recurso" vbProcedure="false">#ref!</definedName>
    <definedName function="false" hidden="false" localSheetId="11" name="recursos" vbProcedure="false">#ref!</definedName>
    <definedName function="false" hidden="false" localSheetId="11" name="Rose" vbProcedure="false">#ref!</definedName>
    <definedName function="false" hidden="false" localSheetId="11" name="Tipo" vbProcedure="false">#ref!</definedName>
    <definedName function="false" hidden="false" localSheetId="11" name="utilidad" vbProcedure="false">#ref!</definedName>
    <definedName function="false" hidden="false" localSheetId="12" name="CatalogoArquitectura" vbProcedure="false">#ref!</definedName>
    <definedName function="false" hidden="false" localSheetId="12" name="CatalogoDevOps" vbProcedure="false">#ref!</definedName>
    <definedName function="false" hidden="false" localSheetId="12" name="CatalogoUXUI" vbProcedure="false">#ref!</definedName>
    <definedName function="false" hidden="false" localSheetId="12" name="ComplejidadArquitectura" vbProcedure="false">#ref!</definedName>
    <definedName function="false" hidden="false" localSheetId="12" name="ComplejidadBackEnd" vbProcedure="false">#ref!</definedName>
    <definedName function="false" hidden="false" localSheetId="12" name="ComplejidadFrontEnd" vbProcedure="false">#ref!</definedName>
    <definedName function="false" hidden="false" localSheetId="12" name="costo" vbProcedure="false">#ref!</definedName>
    <definedName function="false" hidden="false" localSheetId="12" name="DescFactor" vbProcedure="false">#ref!</definedName>
    <definedName function="false" hidden="false" localSheetId="12" name="Lenguaje" vbProcedure="false">#ref!</definedName>
    <definedName function="false" hidden="false" localSheetId="12" name="recurso" vbProcedure="false">#ref!</definedName>
    <definedName function="false" hidden="false" localSheetId="12" name="recursos" vbProcedure="false">#ref!</definedName>
    <definedName function="false" hidden="false" localSheetId="12" name="Rose" vbProcedure="false">#ref!</definedName>
    <definedName function="false" hidden="false" localSheetId="12" name="Tipo" vbProcedure="false">#ref!</definedName>
    <definedName function="false" hidden="false" localSheetId="12" name="utilidad" vbProcedure="false">#ref!</definedName>
    <definedName function="false" hidden="false" localSheetId="13" name="CatalogoArquitectura" vbProcedure="false">#ref!</definedName>
    <definedName function="false" hidden="false" localSheetId="13" name="CatalogoDevOps" vbProcedure="false">#ref!</definedName>
    <definedName function="false" hidden="false" localSheetId="13" name="CatalogoUXUI" vbProcedure="false">#ref!</definedName>
    <definedName function="false" hidden="false" localSheetId="13" name="ComplejidadArquitectura" vbProcedure="false">#ref!</definedName>
    <definedName function="false" hidden="false" localSheetId="13" name="ComplejidadBackEnd" vbProcedure="false">#ref!</definedName>
    <definedName function="false" hidden="false" localSheetId="13" name="ComplejidadFrontEnd" vbProcedure="false">#ref!</definedName>
    <definedName function="false" hidden="false" localSheetId="13" name="costo" vbProcedure="false">#ref!</definedName>
    <definedName function="false" hidden="false" localSheetId="13" name="DescFactor" vbProcedure="false">#ref!</definedName>
    <definedName function="false" hidden="false" localSheetId="13" name="Lenguaje" vbProcedure="false">#ref!</definedName>
    <definedName function="false" hidden="false" localSheetId="13" name="recurso" vbProcedure="false">#ref!</definedName>
    <definedName function="false" hidden="false" localSheetId="13" name="recursos" vbProcedure="false">#ref!</definedName>
    <definedName function="false" hidden="false" localSheetId="13" name="Rose" vbProcedure="false">#ref!</definedName>
    <definedName function="false" hidden="false" localSheetId="13" name="Tipo" vbProcedure="false">#ref!</definedName>
    <definedName function="false" hidden="false" localSheetId="13" name="utilidad" vbProcedure="false">#ref!</definedName>
    <definedName function="false" hidden="false" localSheetId="14" name="CatalogoArquitectura" vbProcedure="false">#ref!</definedName>
    <definedName function="false" hidden="false" localSheetId="14" name="Catalogodba" vbProcedure="false">'4.4.1 Catalogo DBA'!$C$2:$C$5</definedName>
    <definedName function="false" hidden="false" localSheetId="14" name="CatalogoDevOps" vbProcedure="false">#ref!</definedName>
    <definedName function="false" hidden="false" localSheetId="14" name="CatalogoUXUI" vbProcedure="false">#ref!</definedName>
    <definedName function="false" hidden="false" localSheetId="14" name="ComplejidadArquitectura" vbProcedure="false">#ref!</definedName>
    <definedName function="false" hidden="false" localSheetId="14" name="ComplejidadBackEnd" vbProcedure="false">#ref!</definedName>
    <definedName function="false" hidden="false" localSheetId="14" name="ComplejidadFrontEnd" vbProcedure="false">#ref!</definedName>
    <definedName function="false" hidden="false" localSheetId="14" name="costo" vbProcedure="false">#ref!</definedName>
    <definedName function="false" hidden="false" localSheetId="14" name="DescFactor" vbProcedure="false">#ref!</definedName>
    <definedName function="false" hidden="false" localSheetId="14" name="Lenguaje" vbProcedure="false">#ref!</definedName>
    <definedName function="false" hidden="false" localSheetId="14" name="recurso" vbProcedure="false">#ref!</definedName>
    <definedName function="false" hidden="false" localSheetId="14" name="recursos" vbProcedure="false">#ref!</definedName>
    <definedName function="false" hidden="false" localSheetId="14" name="Rose" vbProcedure="false">#ref!</definedName>
    <definedName function="false" hidden="false" localSheetId="14" name="Tipo" vbProcedure="false">#ref!</definedName>
    <definedName function="false" hidden="false" localSheetId="14" name="utilidad" vbProcedure="false">#ref!</definedName>
    <definedName function="false" hidden="false" localSheetId="15" name="CatalogoArquitectura" vbProcedure="false">#ref!</definedName>
    <definedName function="false" hidden="false" localSheetId="15" name="CatalogoDevOps" vbProcedure="false">#ref!</definedName>
    <definedName function="false" hidden="false" localSheetId="15" name="CatalogoUXUI" vbProcedure="false">#ref!</definedName>
    <definedName function="false" hidden="false" localSheetId="15" name="ComplejidadArquitectura" vbProcedure="false">#ref!</definedName>
    <definedName function="false" hidden="false" localSheetId="15" name="ComplejidadBackEnd" vbProcedure="false">#ref!</definedName>
    <definedName function="false" hidden="false" localSheetId="15" name="ComplejidadFrontEnd" vbProcedure="false">#ref!</definedName>
    <definedName function="false" hidden="false" localSheetId="15" name="costo" vbProcedure="false">#ref!</definedName>
    <definedName function="false" hidden="false" localSheetId="15" name="DescFactor" vbProcedure="false">#ref!</definedName>
    <definedName function="false" hidden="false" localSheetId="15" name="Lenguaje" vbProcedure="false">#ref!</definedName>
    <definedName function="false" hidden="false" localSheetId="15" name="recurso" vbProcedure="false">#ref!</definedName>
    <definedName function="false" hidden="false" localSheetId="15" name="recursos" vbProcedure="false">#ref!</definedName>
    <definedName function="false" hidden="false" localSheetId="15" name="Rose" vbProcedure="false">#ref!</definedName>
    <definedName function="false" hidden="false" localSheetId="15" name="Tipo" vbProcedure="false">#ref!</definedName>
    <definedName function="false" hidden="false" localSheetId="15" name="utilidad" vbProcedure="false">#ref!</definedName>
    <definedName function="false" hidden="false" localSheetId="16" name="CatalogoDevOps" vbProcedure="false">#ref!</definedName>
    <definedName function="false" hidden="false" localSheetId="16" name="RangoCatalogoFrontend" vbProcedure="false">'4.5.1 Catalogo UXUI'!$B$3:$C$3</definedName>
    <definedName function="false" hidden="false" localSheetId="16" name="Rose" vbProcedure="false">#ref!</definedName>
    <definedName function="false" hidden="false" localSheetId="16" name="Tipo" vbProcedure="false">#ref!</definedName>
    <definedName function="false" hidden="false" localSheetId="16" name="utilidad" vbProcedure="false">#ref!</definedName>
    <definedName function="false" hidden="false" localSheetId="19" name="CatalogoArquitectura" vbProcedure="false">#ref!</definedName>
    <definedName function="false" hidden="false" localSheetId="19" name="Catalogodba" vbProcedure="false">#ref!</definedName>
    <definedName function="false" hidden="false" localSheetId="19" name="CatalogoDevOps" vbProcedure="false">#ref!</definedName>
    <definedName function="false" hidden="false" localSheetId="19" name="Catalogofrontend" vbProcedure="false">#ref!</definedName>
    <definedName function="false" hidden="false" localSheetId="19" name="CatalogoUXUI" vbProcedure="false">#ref!</definedName>
    <definedName function="false" hidden="false" localSheetId="19" name="ComplejidadArquitectura" vbProcedure="false">#ref!</definedName>
    <definedName function="false" hidden="false" localSheetId="19" name="ComplejidadBackEnd" vbProcedure="false">#ref!</definedName>
    <definedName function="false" hidden="false" localSheetId="19" name="ComplejidadFrontEnd" vbProcedure="false">#ref!</definedName>
    <definedName function="false" hidden="false" localSheetId="19" name="costo" vbProcedure="false">#ref!</definedName>
    <definedName function="false" hidden="false" localSheetId="19" name="DescFactor" vbProcedure="false">#ref!</definedName>
    <definedName function="false" hidden="false" localSheetId="19" name="Lenguaje" vbProcedure="false">#ref!</definedName>
    <definedName function="false" hidden="false" localSheetId="19" name="RangoCatalogoFrontend" vbProcedure="false">'4.2.1 Catalogo Frontend'!$B$2:$D$12</definedName>
    <definedName function="false" hidden="false" localSheetId="19" name="recurso" vbProcedure="false">#ref!</definedName>
    <definedName function="false" hidden="false" localSheetId="19" name="recursos" vbProcedure="false">#ref!</definedName>
    <definedName function="false" hidden="false" localSheetId="19" name="Tipo" vbProcedure="false">#ref!</definedName>
    <definedName function="false" hidden="false" localSheetId="19" name="utilidad" vbProcedure="false">#ref!</definedName>
    <definedName function="false" hidden="false" localSheetId="23" name="Rose" vbProcedure="false">'9. Matriz de Requisitos'!$A$9</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None</author>
  </authors>
  <commentList>
    <comment ref="B50" authorId="0">
      <text>
        <r>
          <rPr>
            <sz val="10"/>
            <rFont val="Arial"/>
            <family val="2"/>
          </rPr>
          <t xml:space="preserve">======
ID#AAABO96NtY8
tc={07A67B04-87D2-43C2-84D7-95CA5FC66556}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análisis técnico + la mitad de la documentación</t>
        </r>
      </text>
    </comment>
    <comment ref="C50" authorId="0">
      <text>
        <r>
          <rPr>
            <sz val="10"/>
            <rFont val="Arial"/>
            <family val="2"/>
          </rPr>
          <t xml:space="preserve">======
ID#AAABO96NtZE
tc={486D0FDF-4730-424A-82E6-8D4C91E546D6}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Considera todo el diseño + la mitad de la documentación</t>
        </r>
      </text>
    </comment>
    <comment ref="D29" authorId="0">
      <text>
        <r>
          <rPr>
            <sz val="10"/>
            <rFont val="Arial"/>
            <family val="2"/>
          </rPr>
          <t xml:space="preserve">======
ID#AAABO96NtaQ
tc={C9C67E78-0A7F-4DA4-A9BE-E6D3B47F33C7}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(Tiempo diseño total - tiempo de diseño de soporte)/unidad de meses/ (total del no. De personas - personas de soporte)</t>
        </r>
      </text>
    </comment>
    <comment ref="N8" authorId="0">
      <text>
        <r>
          <rPr>
            <sz val="10"/>
            <rFont val="Arial"/>
            <family val="2"/>
          </rPr>
          <t xml:space="preserve">======
ID#AAABO96NtYw
tc={884EAAE8-E1E2-48EF-BB45-731E9CFD9CB7}    (2023-09-12 00:35:16)
[Comentario encadenado]
Su versión de Excel le permite leer este comentario encadenado; sin embargo, las ediciones que se apliquen se quitarán si el archivo se abre en una versión más reciente de Excel. Más información: https://go.microsoft.com/fwlink/?linkid=870924
Comentario:
    Me parece que el riesgo de QA esta duplicado. Revisar</t>
        </r>
      </text>
    </comment>
  </commentList>
</comments>
</file>

<file path=xl/sharedStrings.xml><?xml version="1.0" encoding="utf-8"?>
<sst xmlns="http://schemas.openxmlformats.org/spreadsheetml/2006/main" count="6568" uniqueCount="2616">
  <si>
    <t xml:space="preserve">Formato</t>
  </si>
  <si>
    <t xml:space="preserve">Arquitectura</t>
  </si>
  <si>
    <t xml:space="preserve">Referencia: ARQ-FOR-02
Versión: 0.1</t>
  </si>
  <si>
    <t xml:space="preserve">Estimación de Esfuerzo</t>
  </si>
  <si>
    <t xml:space="preserve">Cliente:</t>
  </si>
  <si>
    <t xml:space="preserve">R14 - Mejoras a PQF2</t>
  </si>
  <si>
    <t xml:space="preserve">Comercial:</t>
  </si>
  <si>
    <t xml:space="preserve">Ricardo Sánchez</t>
  </si>
  <si>
    <t xml:space="preserve">Responsable de la estimación:</t>
  </si>
  <si>
    <t xml:space="preserve">Ing. Francisco Uriel Guerrero Rivera</t>
  </si>
  <si>
    <t xml:space="preserve">Fecha:</t>
  </si>
  <si>
    <t xml:space="preserve">A) Objetivo del proyecto</t>
  </si>
  <si>
    <t xml:space="preserve">B) Esfuerzo requerido:  </t>
  </si>
  <si>
    <t xml:space="preserve">Perfil</t>
  </si>
  <si>
    <t xml:space="preserve">Horas</t>
  </si>
  <si>
    <t xml:space="preserve">Cantidad de Recursos</t>
  </si>
  <si>
    <t xml:space="preserve">Fase</t>
  </si>
  <si>
    <t xml:space="preserve">Meses</t>
  </si>
  <si>
    <t xml:space="preserve">Semanas</t>
  </si>
  <si>
    <t xml:space="preserve">Días</t>
  </si>
  <si>
    <t xml:space="preserve">Lider Tecnico FrontEnd</t>
  </si>
  <si>
    <t xml:space="preserve">Lider Tecnico BackEnd</t>
  </si>
  <si>
    <t xml:space="preserve">Desarrollador FrontEnd</t>
  </si>
  <si>
    <t xml:space="preserve">Desarrollador BackEnd</t>
  </si>
  <si>
    <t xml:space="preserve">Líder QA</t>
  </si>
  <si>
    <t xml:space="preserve">Ingeniero QA</t>
  </si>
  <si>
    <t xml:space="preserve">Totales</t>
  </si>
  <si>
    <t xml:space="preserve">Ingeniero DEV/OPS</t>
  </si>
  <si>
    <t xml:space="preserve">Ingeniero DBA</t>
  </si>
  <si>
    <t xml:space="preserve">Analista Diseñador UX/UI</t>
  </si>
  <si>
    <t xml:space="preserve">Arquitecto</t>
  </si>
  <si>
    <t xml:space="preserve">PM</t>
  </si>
  <si>
    <t xml:space="preserve">C)   Requerimientos Funcionales</t>
  </si>
  <si>
    <t xml:space="preserve">Listado de requerimientos en WBS General</t>
  </si>
  <si>
    <t xml:space="preserve">D) Requerimientos No Funcionales</t>
  </si>
  <si>
    <t xml:space="preserve">E) Riesgos principales</t>
  </si>
  <si>
    <t xml:space="preserve">F)  Entregables</t>
  </si>
  <si>
    <t xml:space="preserve">Documento Ryndem</t>
  </si>
  <si>
    <t xml:space="preserve">Se incluye?</t>
  </si>
  <si>
    <t xml:space="preserve">Complejidad</t>
  </si>
  <si>
    <t xml:space="preserve">Observaciones</t>
  </si>
  <si>
    <t xml:space="preserve">Alta</t>
  </si>
  <si>
    <t xml:space="preserve">Media</t>
  </si>
  <si>
    <t xml:space="preserve">Baja</t>
  </si>
  <si>
    <t xml:space="preserve">Casos de uso</t>
  </si>
  <si>
    <t xml:space="preserve">No</t>
  </si>
  <si>
    <t xml:space="preserve">MockUps y Diagramas UX/UI</t>
  </si>
  <si>
    <t xml:space="preserve">Si</t>
  </si>
  <si>
    <t xml:space="preserve">X</t>
  </si>
  <si>
    <t xml:space="preserve">Especificación funcional</t>
  </si>
  <si>
    <t xml:space="preserve">Modelo BD</t>
  </si>
  <si>
    <t xml:space="preserve">Arquitectura 4+1</t>
  </si>
  <si>
    <t xml:space="preserve">Evidencia de Pruebas Integrales (QA)</t>
  </si>
  <si>
    <t xml:space="preserve">Se realizarán pruebas, sin embargo, no se conte,pla la entrega de evidencias al cliente</t>
  </si>
  <si>
    <t xml:space="preserve">Manual de Usuario</t>
  </si>
  <si>
    <t xml:space="preserve">Manual de Instalación</t>
  </si>
  <si>
    <t xml:space="preserve">Memoria Técnica</t>
  </si>
  <si>
    <t xml:space="preserve">Capacitación Funcional a Capacitadores</t>
  </si>
  <si>
    <t xml:space="preserve">Capacitación Funcional a Usuarios</t>
  </si>
  <si>
    <t xml:space="preserve">Capacitación Técnica</t>
  </si>
  <si>
    <t xml:space="preserve">Otro</t>
  </si>
  <si>
    <t xml:space="preserve">Acompañamiento (días)</t>
  </si>
  <si>
    <t xml:space="preserve">Detalle de las actividades de acompañamiento</t>
  </si>
  <si>
    <t xml:space="preserve">G) Consideraciones Generales</t>
  </si>
  <si>
    <t xml:space="preserve">Ninguna adicional</t>
  </si>
  <si>
    <t xml:space="preserve"> </t>
  </si>
  <si>
    <t xml:space="preserve">semanas</t>
  </si>
  <si>
    <t xml:space="preserve">Iteración 1</t>
  </si>
  <si>
    <t xml:space="preserve">Iteración 2</t>
  </si>
  <si>
    <t xml:space="preserve">Iteración 3</t>
  </si>
  <si>
    <t xml:space="preserve">Iteración 4</t>
  </si>
  <si>
    <t xml:space="preserve">Iteración 5</t>
  </si>
  <si>
    <t xml:space="preserve">Iteración 6</t>
  </si>
  <si>
    <t xml:space="preserve">Iteración 7</t>
  </si>
  <si>
    <t xml:space="preserve">Tipo de Recurso</t>
  </si>
  <si>
    <t xml:space="preserve">No. de recursos</t>
  </si>
  <si>
    <t xml:space="preserve">No. de recursos (int)</t>
  </si>
  <si>
    <t xml:space="preserve">Tiempo de daily</t>
  </si>
  <si>
    <t xml:space="preserve">S/Riesgo</t>
  </si>
  <si>
    <t xml:space="preserve">C/Riesgo</t>
  </si>
  <si>
    <t xml:space="preserve">OTROS</t>
  </si>
  <si>
    <t xml:space="preserve">DAILY</t>
  </si>
  <si>
    <t xml:space="preserve">TOTAL BASE + OTROS + DAILY S/RIESGO</t>
  </si>
  <si>
    <t xml:space="preserve">TOTAL BASE + OTROS + DAILY C/RIESGO</t>
  </si>
  <si>
    <t xml:space="preserve">ACTIVIDAD</t>
  </si>
  <si>
    <t xml:space="preserve">Back</t>
  </si>
  <si>
    <t xml:space="preserve">NO. MÓD</t>
  </si>
  <si>
    <t xml:space="preserve">Front</t>
  </si>
  <si>
    <t xml:space="preserve">Modificación de precio de Fletes a la Alza y a la Baja</t>
  </si>
  <si>
    <t xml:space="preserve">UX/UI</t>
  </si>
  <si>
    <t xml:space="preserve">Eliminación de Partidas de Flete</t>
  </si>
  <si>
    <t xml:space="preserve">QA</t>
  </si>
  <si>
    <t xml:space="preserve">Conversión Correcta de Moneda en Partidas de Flete hacia Legacy</t>
  </si>
  <si>
    <t xml:space="preserve">DevOps</t>
  </si>
  <si>
    <t xml:space="preserve">Congruencia de Configuración de Documentos entre Proquifanet y Embalaje</t>
  </si>
  <si>
    <t xml:space="preserve">Direcciones de entrega</t>
  </si>
  <si>
    <t xml:space="preserve">DBA</t>
  </si>
  <si>
    <t xml:space="preserve">Impacto en sistemas Legacy / Venta Digital por eliminación de direcciones</t>
  </si>
  <si>
    <t xml:space="preserve">Módulo de configuración de días de no entrega</t>
  </si>
  <si>
    <t xml:space="preserve">Cálculo de FEE considerando Restricciones de Cliente, Generales y Proveedor</t>
  </si>
  <si>
    <t xml:space="preserve">GOBIERNO</t>
  </si>
  <si>
    <t xml:space="preserve">Eliminación y Marcado de Spam en Buzón de Correos para Ejecutivos de Venta</t>
  </si>
  <si>
    <t xml:space="preserve">LTF</t>
  </si>
  <si>
    <t xml:space="preserve">Conversión de Partidas de Stock a Programadas</t>
  </si>
  <si>
    <t xml:space="preserve">LTB</t>
  </si>
  <si>
    <t xml:space="preserve">Selección de Zonas Dependiente de la Ruta en Direcciones de Entrega</t>
  </si>
  <si>
    <t xml:space="preserve">Reenvío o Regeneración de Enlace de Autorización de Registro por Expiración (Venta Digital)</t>
  </si>
  <si>
    <t xml:space="preserve">ARQ</t>
  </si>
  <si>
    <t xml:space="preserve">Congelamiento de Precios de Lista (PL) al Generar Contratos</t>
  </si>
  <si>
    <t xml:space="preserve">Cotizaciones por Unidad de Negocio (Ganilab)</t>
  </si>
  <si>
    <t xml:space="preserve">No. participantes en Daily</t>
  </si>
  <si>
    <t xml:space="preserve">Visualización Correcta de la Dirección “Recoge en Proquifa”</t>
  </si>
  <si>
    <t xml:space="preserve">Dailys</t>
  </si>
  <si>
    <t xml:space="preserve">Gestión de Órdenes de Compra y Tramitación</t>
  </si>
  <si>
    <t xml:space="preserve">Iteraciones</t>
  </si>
  <si>
    <t xml:space="preserve">RIESGO</t>
  </si>
  <si>
    <t xml:space="preserve">Mensajes de error legibles</t>
  </si>
  <si>
    <t xml:space="preserve">Tiempo en una daily</t>
  </si>
  <si>
    <t xml:space="preserve">min</t>
  </si>
  <si>
    <t xml:space="preserve">Rediseño de “Datos Generales” y Gestión de Contactos en Catálogo de Clientes</t>
  </si>
  <si>
    <t xml:space="preserve">Actualización y Emisión de Documentos Críticos con Información e Imágen Coorporativa Vigente</t>
  </si>
  <si>
    <t xml:space="preserve">Clasificación Automática Inteligente de Correos en el Módulo “Buzón”</t>
  </si>
  <si>
    <t xml:space="preserve">Separación Automática de Cotización por Productos Controlados</t>
  </si>
  <si>
    <t xml:space="preserve">Traspaso Automático del Contacto del Comprador a Legacy</t>
  </si>
  <si>
    <t xml:space="preserve">Restricción de Selección de Partidas en “Atender Promesa de Compra” por Razón Social y Moneda</t>
  </si>
  <si>
    <t xml:space="preserve">Reubicación de Trámite con Orden de Compra Interna y Control de Trámite sin Orden de Compra</t>
  </si>
  <si>
    <t xml:space="preserve">Gestión de Moneda de Cotización en Venta Digital (VD) alineada a ProquifaNet 2.0</t>
  </si>
  <si>
    <t xml:space="preserve">Visualización de TEE en cotización, comportamiento en pedido y reutilización de flete en O.C.</t>
  </si>
  <si>
    <t xml:space="preserve">Notificación por Correo al Asesor Comercial al Finalizar Investigación (Producto Nuevo / Proveedor Existente)</t>
  </si>
  <si>
    <t xml:space="preserve">Notificación automática a Especialista de Marca por cotizaciones con Estándares No Compendiales</t>
  </si>
  <si>
    <t xml:space="preserve">Inicio Manual de Cotización sin Requisición por Correo</t>
  </si>
  <si>
    <t xml:space="preserve">Filtrado de Correos Internos por Dominio en Buzón</t>
  </si>
  <si>
    <t xml:space="preserve">Depuración Masiva de Correos Leídos en el Buzón</t>
  </si>
  <si>
    <t xml:space="preserve">Recotización de ofertas vigentes</t>
  </si>
  <si>
    <t xml:space="preserve">Búsqueda Unificada por Folio de Cotización y Partidas en “Atender Promesa de Compra”</t>
  </si>
  <si>
    <t xml:space="preserve">Reflejo Correcto del EVI / ESAC en Documentos Críticos y Sistemas Legado</t>
  </si>
  <si>
    <t xml:space="preserve">Visualización de Archivos PDF con Extensión en Mayúsculas (.PDF)</t>
  </si>
  <si>
    <t xml:space="preserve">Notificación a Regulatory Affairs por Confirmación de Pedido con Productos Controlados (Mundial/Nacional/Origen)</t>
  </si>
  <si>
    <t xml:space="preserve">Reuniones</t>
  </si>
  <si>
    <t xml:space="preserve">Ambientaciones</t>
  </si>
  <si>
    <t xml:space="preserve">Documentación</t>
  </si>
  <si>
    <t xml:space="preserve">Repositorios GitHub</t>
  </si>
  <si>
    <t xml:space="preserve">Soporte</t>
  </si>
  <si>
    <t xml:space="preserve">Manuales</t>
  </si>
  <si>
    <t xml:space="preserve">Gestión de versiones en cascada</t>
  </si>
  <si>
    <t xml:space="preserve">Liberación a producción</t>
  </si>
  <si>
    <t xml:space="preserve">SonarQube</t>
  </si>
  <si>
    <t xml:space="preserve">Verificaciones</t>
  </si>
  <si>
    <t xml:space="preserve">Manejo de errores</t>
  </si>
  <si>
    <t xml:space="preserve">Disponibilidad y confiabilidad</t>
  </si>
  <si>
    <t xml:space="preserve">Seguridad</t>
  </si>
  <si>
    <t xml:space="preserve">BACK</t>
  </si>
  <si>
    <t xml:space="preserve">FRONT</t>
  </si>
  <si>
    <t xml:space="preserve">DEVOPS</t>
  </si>
  <si>
    <t xml:space="preserve">CONSTRUCCIÓN</t>
  </si>
  <si>
    <t xml:space="preserve">TOTAL S/RIESGO</t>
  </si>
  <si>
    <t xml:space="preserve">TOTAL C/RIESGO</t>
  </si>
  <si>
    <t xml:space="preserve">No. Módulo</t>
  </si>
  <si>
    <t xml:space="preserve">Módulos</t>
  </si>
  <si>
    <t xml:space="preserve">BACKEND</t>
  </si>
  <si>
    <t xml:space="preserve">FRONTEND</t>
  </si>
  <si>
    <t xml:space="preserve">ARQUITECTURA</t>
  </si>
  <si>
    <t xml:space="preserve">SUBTOTAL</t>
  </si>
  <si>
    <t xml:space="preserve">PLANNING</t>
  </si>
  <si>
    <t xml:space="preserve">PLANNNING QA</t>
  </si>
  <si>
    <t xml:space="preserve">GOBIERNO QA</t>
  </si>
  <si>
    <t xml:space="preserve">GOBIERNO PM</t>
  </si>
  <si>
    <t xml:space="preserve">GOBIERNO ARQ</t>
  </si>
  <si>
    <t xml:space="preserve">GOBIERNO LTF</t>
  </si>
  <si>
    <t xml:space="preserve">GOBIERNO LTB</t>
  </si>
  <si>
    <t xml:space="preserve">PLANNING PM</t>
  </si>
  <si>
    <t xml:space="preserve">PLANNING ARQ</t>
  </si>
  <si>
    <t xml:space="preserve">PLANNING LTF</t>
  </si>
  <si>
    <t xml:space="preserve">PLANNING LTB</t>
  </si>
  <si>
    <t xml:space="preserve">PLANNING DBA</t>
  </si>
  <si>
    <t xml:space="preserve">PLANNING DEVOPS</t>
  </si>
  <si>
    <t xml:space="preserve">PLANNING UX/UI</t>
  </si>
  <si>
    <t xml:space="preserve">Des backend</t>
  </si>
  <si>
    <t xml:space="preserve">Des frontend</t>
  </si>
  <si>
    <t xml:space="preserve">Tester</t>
  </si>
  <si>
    <t xml:space="preserve">riesgo ARQ</t>
  </si>
  <si>
    <t xml:space="preserve">Riesgo LTF</t>
  </si>
  <si>
    <t xml:space="preserve">Riesgo LTB</t>
  </si>
  <si>
    <t xml:space="preserve">Riesgo DBA</t>
  </si>
  <si>
    <t xml:space="preserve">Riesgo DEVOPS</t>
  </si>
  <si>
    <t xml:space="preserve">Riesgo UX/UI</t>
  </si>
  <si>
    <t xml:space="preserve">Riesgo Des backend</t>
  </si>
  <si>
    <t xml:space="preserve">Riesgo Des frontend</t>
  </si>
  <si>
    <t xml:space="preserve">Riesgo Líder QA</t>
  </si>
  <si>
    <t xml:space="preserve">Riesgo Tester</t>
  </si>
  <si>
    <t xml:space="preserve">Recurso</t>
  </si>
  <si>
    <t xml:space="preserve">37-50</t>
  </si>
  <si>
    <t xml:space="preserve">Total</t>
  </si>
  <si>
    <t xml:space="preserve">Lider Tecnico Frontend</t>
  </si>
  <si>
    <t xml:space="preserve">Líder Técnico Backend</t>
  </si>
  <si>
    <t xml:space="preserve">Desarrollador Backend</t>
  </si>
  <si>
    <t xml:space="preserve">PMO</t>
  </si>
  <si>
    <t xml:space="preserve">Riesgo PM</t>
  </si>
  <si>
    <t xml:space="preserve">Configuracion de Fases</t>
  </si>
  <si>
    <t xml:space="preserve">Concepcion del proyecto </t>
  </si>
  <si>
    <t xml:space="preserve">Construcción</t>
  </si>
  <si>
    <t xml:space="preserve">Estabilización</t>
  </si>
  <si>
    <t xml:space="preserve">Gobierno</t>
  </si>
  <si>
    <t xml:space="preserve">Riesgo</t>
  </si>
  <si>
    <t xml:space="preserve">Estimación 
base</t>
  </si>
  <si>
    <t xml:space="preserve">Estimación
 base</t>
  </si>
  <si>
    <t xml:space="preserve">Fases</t>
  </si>
  <si>
    <t xml:space="preserve">Análisis técnico</t>
  </si>
  <si>
    <t xml:space="preserve">Diseño de solución</t>
  </si>
  <si>
    <t xml:space="preserve">Pruebas Unitarias</t>
  </si>
  <si>
    <t xml:space="preserve">Pruebas Integrales</t>
  </si>
  <si>
    <t xml:space="preserve">Liberacion</t>
  </si>
  <si>
    <t xml:space="preserve">TOTAL</t>
  </si>
  <si>
    <t xml:space="preserve">WBS General</t>
  </si>
  <si>
    <t xml:space="preserve">WBS Otros</t>
  </si>
  <si>
    <t xml:space="preserve">WBS DevOps</t>
  </si>
  <si>
    <t xml:space="preserve">WBS DBA</t>
  </si>
  <si>
    <t xml:space="preserve">WBS UXUI</t>
  </si>
  <si>
    <t xml:space="preserve">WBS Arquitectura</t>
  </si>
  <si>
    <t xml:space="preserve">Perfiles</t>
  </si>
  <si>
    <t xml:space="preserve">Total promedio</t>
  </si>
  <si>
    <t xml:space="preserve">*Llenar manualmente</t>
  </si>
  <si>
    <t xml:space="preserve">Total personal</t>
  </si>
  <si>
    <t xml:space="preserve">MESES</t>
  </si>
  <si>
    <t xml:space="preserve">SEMANAS</t>
  </si>
  <si>
    <t xml:space="preserve">DIAS</t>
  </si>
  <si>
    <t xml:space="preserve">DÍAS</t>
  </si>
  <si>
    <t xml:space="preserve">Total ejecución por perfil</t>
  </si>
  <si>
    <t xml:space="preserve">Subtotal (Sin considerar riesgo)</t>
  </si>
  <si>
    <t xml:space="preserve">%</t>
  </si>
  <si>
    <t xml:space="preserve">TOTAL=Total + Otros</t>
  </si>
  <si>
    <t xml:space="preserve">TOTAL sin riesgo</t>
  </si>
  <si>
    <t xml:space="preserve">Total Ejecucion</t>
  </si>
  <si>
    <t xml:space="preserve">Roles de Gobierno en el proyecto</t>
  </si>
  <si>
    <t xml:space="preserve">Definicion</t>
  </si>
  <si>
    <t xml:space="preserve">Diseño</t>
  </si>
  <si>
    <t xml:space="preserve">Construccion</t>
  </si>
  <si>
    <t xml:space="preserve">Pruebas</t>
  </si>
  <si>
    <t xml:space="preserve">Posibilidad de ajustar a las fases originales y no esta ajustada</t>
  </si>
  <si>
    <t xml:space="preserve">Total Gobierno</t>
  </si>
  <si>
    <t xml:space="preserve">Total Construcción + Gobierno + Riesgo</t>
  </si>
  <si>
    <t xml:space="preserve">HORAS</t>
  </si>
  <si>
    <t xml:space="preserve">Precio por hora</t>
  </si>
  <si>
    <t xml:space="preserve">PRECIO DE VENTA</t>
  </si>
  <si>
    <t xml:space="preserve">Tarifa Venta</t>
  </si>
  <si>
    <t xml:space="preserve">Sueldo Base</t>
  </si>
  <si>
    <t xml:space="preserve">COSTOS</t>
  </si>
  <si>
    <t xml:space="preserve">Horas con riesgo</t>
  </si>
  <si>
    <t xml:space="preserve">Costo con riesgo</t>
  </si>
  <si>
    <t xml:space="preserve">Horas sin riesgo</t>
  </si>
  <si>
    <t xml:space="preserve">Costo sin riesgo</t>
  </si>
  <si>
    <t xml:space="preserve">Guía de Estimación</t>
  </si>
  <si>
    <t xml:space="preserve">Planeación Jira</t>
  </si>
  <si>
    <t xml:space="preserve">Referencia: ARQ-FOR-02
Versión: 1.1</t>
  </si>
  <si>
    <t xml:space="preserve">Guía de estimación de tiempos</t>
  </si>
  <si>
    <t xml:space="preserve">SUMA TOTAL Hrs</t>
  </si>
  <si>
    <t xml:space="preserve">Area</t>
  </si>
  <si>
    <t xml:space="preserve">Clave</t>
  </si>
  <si>
    <t xml:space="preserve">Módulo</t>
  </si>
  <si>
    <t xml:space="preserve">ID Requisito</t>
  </si>
  <si>
    <t xml:space="preserve">Funcionalidad del Requisito</t>
  </si>
  <si>
    <t xml:space="preserve">Actividad Clave</t>
  </si>
  <si>
    <t xml:space="preserve">Actividad Catalogo</t>
  </si>
  <si>
    <t xml:space="preserve">Titulo SImple</t>
  </si>
  <si>
    <t xml:space="preserve">Titulo tarea en JIRA</t>
  </si>
  <si>
    <t xml:space="preserve">Descripción</t>
  </si>
  <si>
    <t xml:space="preserve">Estimación base</t>
  </si>
  <si>
    <t xml:space="preserve">Analisis Técnico</t>
  </si>
  <si>
    <t xml:space="preserve">Diseño de la solución</t>
  </si>
  <si>
    <t xml:space="preserve">Liberación</t>
  </si>
  <si>
    <t xml:space="preserve">Total HRS</t>
  </si>
  <si>
    <t xml:space="preserve">TOTAL HRS sin análisis y diseño de la solución</t>
  </si>
  <si>
    <t xml:space="preserve">Est. base x riesgo</t>
  </si>
  <si>
    <t xml:space="preserve">Fecha Inicio</t>
  </si>
  <si>
    <t xml:space="preserve">Fecha fin</t>
  </si>
  <si>
    <t xml:space="preserve">Asignado</t>
  </si>
  <si>
    <t xml:space="preserve">Precesesora</t>
  </si>
  <si>
    <t xml:space="preserve">samuel.hernandez@ryndem.mx</t>
  </si>
  <si>
    <t xml:space="preserve">edgar.perez@ryndem.mx</t>
  </si>
  <si>
    <t xml:space="preserve">agustin.antunez@ryndem.mx</t>
  </si>
  <si>
    <t xml:space="preserve">WBS</t>
  </si>
  <si>
    <t xml:space="preserve">Backend</t>
  </si>
  <si>
    <t xml:space="preserve">Frontend</t>
  </si>
  <si>
    <t xml:space="preserve">ID de requisito</t>
  </si>
  <si>
    <t xml:space="preserve">Actividad Catálogo</t>
  </si>
  <si>
    <t xml:space="preserve">Titulo Simple</t>
  </si>
  <si>
    <t xml:space="preserve">Titulo de tarea en JIRA</t>
  </si>
  <si>
    <t xml:space="preserve">Construcción base</t>
  </si>
  <si>
    <t xml:space="preserve">Estimacion 
 de construccion (Hrs)</t>
  </si>
  <si>
    <t xml:space="preserve">Predecesora</t>
  </si>
  <si>
    <t xml:space="preserve">Opcion de solucion</t>
  </si>
  <si>
    <t xml:space="preserve">BE-001</t>
  </si>
  <si>
    <t xml:space="preserve">TPSC-RE-FU-001</t>
  </si>
  <si>
    <t xml:space="preserve">BD-OBJ-CH</t>
  </si>
  <si>
    <t xml:space="preserve">T1 Script migracion IdRegion EmpresaDatosBancarios</t>
  </si>
  <si>
    <t xml:space="preserve">## Tarea 1
 ### [TPSC-RE-FU-001] [BD-OBJ-CH] Script de migración — `IdRegion` en `EmpresaDatosBancarios`
 **Aplicativos:**
 ProquifaNet 2 — Base de datos ProquifaDotNet
 **Módulos:**
 Catálogo de Cuentas Bancarias del Grupo PROQUIFA
 **Consideraciones previas:**
 Esta tarea es **prerequisito de Tarea 2**. El `ALTER TABLE` debe ejecutarse antes de crear la vista `vEmpresaDatosBancarios`, ya que la vista depende de la columna `IdRegion`.
 Verificar que no existan restricciones de FK que impidan el ALTER antes de ejecutar.
 Ejecutar por ambiente en orden: DEV → QA → PROD.
 Después de ejecutar el ALTER, el modelo EF (`ProquifaDotNetEntities`) debe actualizarse para incluir la propiedad `IdRegion` en la entidad `EmpresaDatosBancarios` (ver Tarea 3).
 **Objetivo general:**
 Agregar la columna `IdRegion` a la tabla `EmpresaDatosBancarios` y poblarla con los valores correctos según la empresa, para habilitar la regionalización del catálogo bancario (MEX / PER).
 **Objetivos específicos:**
 - Ejecutar `ALTER TABLE dbo.EmpresaDatosBancarios ADD IdRegion uniqueidentifier NULL`
 - Agregar FK `FK_EmpresaDatosBancarios_Region` → `Region.IdRegion`
 - Poblar `IdRegion` en todos los registros existentes asociando `MEX` a empresas GOL/MUN/PRO/PQF
 - Verificar que ningún registro quede con `IdRegion = NULL` tras el UPDATE
 **Resultado esperado:**
 La columna `IdRegion` existe en `EmpresaDatosBancarios`, está correctamente poblada para todos los registros existentes y tiene FK a `Region`.
 **Entregables:**
 - Script SQL: `Scripts\R16\FU-001_EmpresaDatosBancarios_IdRegion.sql`
 **Criterios de aceptación:**
 - [ ] La columna `IdRegion uniqueidentifier NULL` existe en `dbo.EmpresaDatosBancarios`
 - [ ] Existe `FK_EmpresaDatosBancarios_Region` referenciando `Region.IdRegion`
 - [ ] Todos los registros de empresas GOL/MUN/PRO/PQF tienen `IdRegion` correspondiente a la región MEX
 - [ ] Ningún registro existente tiene `IdRegion = NULL` después del UPDATE inicial
 - [ ] El script incluye bloque de verificación con `SELECT` final
 - [ ] Script ejecutado correctamente en DEV sin errores
 **Más información de la tarea:**
 - GAP-01 del archivo `TPSC-RE-FU-001-Back.md`
 - Regla de negocio cubierta: **Regla 4** (consumo regionalizado)
 - Ver diccionario de datos: `TPSC-RE-FU-001_BD.md` — sección `EmpresaDatosBancarios`
 - ⚠️ Ejecutar **antes** de Tarea 2
 **Recursos:**
 - Diccionario de datos: `Requisitos/TPSC-RE-FU-001/TPSC-RE-FU-001_BD.md`
 - Análisis de impacto backend: `Requisitos/TPSC-RE-FU-001/TPSC-RE-FU-001-Back.md`
 - Requisito funcional: `Requisitos/TPSC-RE-FU-001/TPSC-RE-FU-001.md`</t>
  </si>
  <si>
    <t xml:space="preserve">BE-002</t>
  </si>
  <si>
    <t xml:space="preserve">T2 Script creacion vista vEmpresaDatosBancarios</t>
  </si>
  <si>
    <t xml:space="preserve">## Tarea 2
 ### [TPSC-RE-FU-001] [BD-OBJ-CH] Script de creación — Vista `vEmpresaDatosBancarios`
 **Aplicativos:**
 ProquifaNet 2 — Base de datos ProquifaDotNet
 **Módulos:**
 Catálogo de Cuentas Bancarias del Grupo PROQUIFA
 **Consideraciones previas:**
 **Depende de Tarea 1.** La columna `IdRegion` debe existir en `EmpresaDatosBancarios` antes de ejecutar este script.
 La vista es el **punto único de consulta** para todos los módulos consumidores del catálogo bancario. Ningún módulo debe consultar la tabla directamente.
 Ejecutar por ambiente en orden: DEV → QA → PROD.
 La vista se creará como `CREATE OR ALTER VIEW` para permitir re-ejecución segura.
 **Objetivo general:**
 Crear la vista `vEmpresaDatosBancarios` que resuelve el JOIN completo entre `EmpresaDatosBancarios`, `Empresa`, `Region`, `DatosBancarios`, `catBanco` y `catMoneda`, exponiendo solo cuentas vigentes regionalizadas.
 **Objetivos específicos:**
 - Crear `vEmpresaDatosBancarios` con JOIN completo de todas las entidades relacionadas
 - Incluir columnas: `IdEmpresaDatosBancarios`, `EmpresaPrefijo`, `EmpresaAlias`, `IdRegion`, `RegionClave`, `Banco`, `ClaveBanco`, `NumeroDeCuenta`, `Clabe`, `Sucursal`, `ClaveMoneda`, `Moneda`, `Activo`, `FechaRegistro`
 - Verificar que el SELECT de prueba retorna registros correctos por región
 **Resultado esperado:**
 La vista `vEmpresaDatosBancarios` existe en BD y puede consultarse filtrando por `IdRegion` y `Activo = 1`.
 **Entregables:**
 - Script SQL: `Scripts\R16\FU-001_vEmpresaDatosBancarios.sql`
 **Criterios de aceptación:**
 - [ ] La vista `dbo.vEmpresaDatosBancarios` existe en BD
 - [ ] Retorna correctamente columnas de empresa, banco, moneda y región en un solo resultado
 - [ ] El filtro `WHERE IdRegion = @IdRegion AND Activo = 1` retorna solo cuentas vigentes de la región indicada
 - [ ] No retorna registros de empresas fuera del alcance R16 (p. ej. GOLPERU para MEX)
 - [ ] Script ejecutado correctamente en DEV sin errores
 **Más información de la tarea:**
 - GAP-02 del archivo `TPSC-RE-FU-001-Back.md`
 - Reglas de negocio cubiertas: **Regla 2** (vigencia), **Regla 4** (consumo regionalizado)
 - Ver diccionario de datos: `TPSC-RE-FU-001_BD.md` — sección `vEmpresaDatosBancarios`
 - ⚠️ Requiere **Tarea 1** completada
 **Recursos:**
 - Diccionario de datos: `Requisitos/TPSC-RE-FU-001/TPSC-RE-FU-001_BD.md`
 - Análisis de impacto backend: `Requisitos/TPSC-RE-FU-001/TPSC-RE-FU-001-Back.md`
 - Requisito funcional: `Requisitos/TPSC-RE-FU-001/TPSC-RE-FU-001.md`</t>
  </si>
  <si>
    <t xml:space="preserve">BE-003</t>
  </si>
  <si>
    <t xml:space="preserve">IMP-EXIST-SERVICE</t>
  </si>
  <si>
    <t xml:space="preserve">T3 Corregir ObtenerTodos y actualizar modelo EF</t>
  </si>
  <si>
    <t xml:space="preserve">## Tarea 3
 ### [TPSC-RE-FU-001] [IMP-EXIST-SERVICE] Corregir `ObtenerTodos()` y actualizar modelo EF
 **Aplicativos:**
 ProquifaNet 2 — Logic.Pqf.Catalogos
 **Módulos:**
 Catálogo de Cuentas Bancarias del Grupo PROQUIFA
 **Consideraciones previas:**
 **Depende de Tarea 1.** El modelo EF (`ProquifaDotNetEntities`) debe actualizarse para reflejar la nueva columna `IdRegion` en `EmpresaDatosBancarios`. Confirmar con TechLead si la actualización es por scaffolding o manual (ver Pendiente P1 del Back.md).
 Esta tarea puede ejecutarse en paralelo con Tarea 2.
 El cambio en `ObtenerTodos()` es una corrección de bug: actualmente devuelve cuentas no vigentes, lo que viola la Regla 2 del requisito.
 **Objetivo general:**
 Corregir `ObtenerTodos()` en `EmpresaDatosBancariosBO.Extensions.cs` para que devuelva únicamente cuentas vigentes (`Activo = 1`), y actualizar el modelo EF para incluir la propiedad `IdRegion` en la entidad `EmpresaDatosBancarios`.
 **Objetivos específicos:**
 - Agregar `.Where(x =&gt; x.Activo)` en `ObtenerTodos()`
 - Actualizar la entidad `EmpresaDatosBancarios` en el modelo EF para incluir `IdRegion`
 - Verificar que los proyectos que consumen `ObtenerTodos()` no se rompan con el cambio
 **Resultado esperado:**
 `ObtenerTodos()` nunca devuelve cuentas no vigentes. La entidad EF tiene la propiedad `IdRegion` disponible para las Tareas 4 y 5.
 **Entregables:**
 - `Logic.Pqf.Catalogos\Empresas\DatosBancarios\EmpresaDatosBancariosBO.Extensions.cs` (modificado)
 - Entidad EF `EmpresaDatosBancarios` actualizada con `IdRegion`
 **Criterios de aceptación:**
 - [ ] `ObtenerTodos()` incluye `.Where(x =&gt; x.Activo)` — no retorna cuentas con `Activo = false`
 - [ ] La entidad `EmpresaDatosBancarios` en EF tiene la propiedad `IdRegion` de tipo `Guid?`
 - [ ] Ningún consumidor existente de `ObtenerTodos()` genera error de compilación tras el cambio
 - [ ] El proyecto `Logic.Pqf.Catalogos` compila sin errores
 - [ ] PR aprobado por líder técnico
 **Más información de la tarea:**
 - GAP-03 del archivo `TPSC-RE-FU-001-Back.md`
 - Regla de negocio cubierta: **Regla 2** (estado de existencia vigente)
 - Pendiente P1: confirmar estrategia de actualización del modelo EF con TechLead antes de iniciar
 **Recursos:**
 - Análisis de impacto backend: `Requisitos/TPSC-RE-FU-001/TPSC-RE-FU-001-Back.md`
 - Requisito funcional: `Requisitos/TPSC-RE-FU-001/TPSC-RE-FU-001.md`</t>
  </si>
  <si>
    <t xml:space="preserve">BE-004</t>
  </si>
  <si>
    <t xml:space="preserve">LIST-PAG-MULT-FILTER</t>
  </si>
  <si>
    <t xml:space="preserve">T4 Crear vEmpresaDatosBancariosBO</t>
  </si>
  <si>
    <t xml:space="preserve">## Tarea 4
 ### [TPSC-RE-FU-001] [LIST-PAG-MULT-FILTER] Crear `vEmpresaDatosBancariosBO`
 **Aplicativos:**
 ProquifaNet 2 — Logic.Pqf.Catalogos
 **Módulos:**
 Catálogo de Cuentas Bancarias del Grupo PROQUIFA
 **Consideraciones previas:**
 **Depende de Tarea 2 y Tarea 3.** La vista `vEmpresaDatosBancarios` debe existir en BD y la entidad EF debe estar disponible antes de crear este BO.
 La región se recibe como parámetro `Guid idRegion` — es responsabilidad del controller extraerla del token mediante `ObtenerUsuarioAutenticado()`. El BO no conoce ni extrae el token.
 El listado paginado sigue el patrón estándar `QueryInfo` / `QueryResult&lt;T&gt;` del proyecto.
 **Objetivo general:**
 Crear el BO `vEmpresaDatosBancariosBO` con dos métodos: `ObtenerPorId` para obtener el detalle de una cuenta vigente, y `Lista` para el listado paginado regionalizado filtrado por `IdRegion` del usuario logueado.
 **Objetivos específicos:**
 - Crear `vEmpresaDatosBancariosBO.cs` en `Logic.Pqf.Catalogos\Empresas\DatosBancarios\`
 - Implementar `ObtenerPorId(Guid idEmpresaDatosBancarios)` — retorna `vEmpresaDatosBancarios` vigente o `null`
 - Implementar `Lista(QueryInfo info, Guid idRegion)` — retorna `QueryResult&lt;vEmpresaDatosBancarios&gt;` paginado, filtrado por `IdRegion` y `Activo = 1`, ordenado por `EmpresaPrefijo`
 **Resultado esperado:**
 El BO encapsula toda la lógica de consulta sobre la vista, aplicando correctamente los filtros de vigencia y región.
 **Entregables:**
 - `Logic.Pqf.Catalogos\Empresas\DatosBancarios\vEmpresaDatosBancariosBO.cs` (nuevo)
 **Criterios de aceptación:**
 - [ ] `ObtenerPorId` retorna `null` si la cuenta no existe o tiene `Activo = false`
 - [ ] `Lista` filtra por `IdRegion == idRegion` y `Activo == true`
 - [ ] `Lista` retorna `QueryResult&lt;vEmpresaDatosBancarios&gt;` con `Total` y `Results` correctos
 - [ ] `Lista` ordena los resultados por `EmpresaPrefijo` ascendente
 - [ ] `Lista` aplica `Skip` y `Take` de `QueryInfo` correctamente
 - [ ] El proyecto `Logic.Pqf.Catalogos` compila sin errores
 - [ ] PR aprobado por líder técnico
 **Más información de la tarea:**
 - GAP-04 del archivo `TPSC-RE-FU-001-Back.md`
 - Reglas de negocio cubiertas: **Regla 2** (vigencia), **Regla 4** (consumo regionalizado)
 - Criterios cubiertos: **A1**, **A2**, **B1**
 **Recursos:**
 - Análisis de impacto backend: `Requisitos/TPSC-RE-FU-001/TPSC-RE-FU-001-Back.md`
 - Requisito funcional: `Requisitos/TPSC-RE-FU-001/TPSC-RE-FU-001.md`</t>
  </si>
  <si>
    <t xml:space="preserve">BE-002, BE-003</t>
  </si>
  <si>
    <t xml:space="preserve">BE-005</t>
  </si>
  <si>
    <t xml:space="preserve">LIST-MULT-FILTER</t>
  </si>
  <si>
    <t xml:space="preserve">T5 Crear vEmpresaDatosBancariosController</t>
  </si>
  <si>
    <t xml:space="preserve">## Tarea 5
 ### [TPSC-RE-FU-001] [LIST-MULT-FILTER] Crear `vEmpresaDatosBancariosController`
 **Aplicativos:**
 ProquifaNet 2 — WebApi.Catalogos
 **Módulos:**
 Catálogo de Cuentas Bancarias del Grupo PROQUIFA
 **Consideraciones previas:**
 **Depende de Tarea 4.** `vEmpresaDatosBancariosBO` debe existir y compilar antes de crear el controller.
 La región **se extrae del token** mediante `ObtenerUsuarioAutenticado().IdRegion` — nunca se acepta como parámetro externo en la ruta ni en el body.
 El controller hereda de `BaseApiController` para tener acceso a `ObtenerUsuarioAutenticado()` y `TryExecute()`.
 Este controller **no expone** endpoints de escritura (PUT/DELETE). Los endpoints de gestión del catálogo permanecen en `EmpresaDatosBancariosController` para uso exclusivo de Soporte a la Producción.
 **Objetivo general:**
 Crear `vEmpresaDatosBancariosController` que exponga dos endpoints sobre la vista: `GET /vEmpresaDatosBancarios` para obtener una cuenta por Id, y `POST /vEmpresaDatosBancarios` para el listado paginado regionalizado.
 **Objetivos específicos:**
 - Crear `vEmpresaDatosBancariosController.cs` en `WebApi.Catalogos\Controllers\Configuracion\Empresas\`
 - Implementar `GET /vEmpresaDatosBancarios?idEmpresaDatosBancarios={id}` → llama a `vEmpresaDatosBancariosBO.ObtenerPorId`
 - Implementar `POST /vEmpresaDatosBancarios` (body: `QueryInfo`) → extrae `IdRegion` del token, llama a `vEmpresaDatosBancariosBO.Lista`
 - Responder `200 OK` con resultado o `204 NoContent` si no hay datos
 **Resultado esperado:**
 El frontend puede consultar el catálogo bancario paginado y regionalizado a través de los dos endpoints, con la región resuelta automáticamente del usuario autenticado.
 **Entregables:**
 - `WebApi.Catalogos\Controllers\Configuracion\Empresas\vEmpresaDatosBancariosController.cs` (nuevo)
 **Criterios de aceptación:**
 - [ ] `GET /vEmpresaDatosBancarios?idEmpresaDatosBancarios={id}` retorna `200 OK` con la cuenta o `204 NoContent`
 - [ ] `POST /vEmpresaDatosBancarios` retorna `200 OK` con `QueryResult&lt;vEmpresaDatosBancarios&gt;` paginado o `204 NoContent`
 - [ ] `IdRegion` se extrae de `ObtenerUsuarioAutenticado().IdRegion` — no se acepta como parámetro externo
 - [ ] El controller hereda de `BaseApiController` y requiere autenticación
 - [ ] El controller **no expone** endpoints PUT ni DELETE
 - [ ] Respuestas de error devuelven `500 InternalServerError` con mensaje descriptivo (vía `TryExecute`)
 - [ ] El proyecto `WebApi.Catalogos` compila sin errores
 - [ ] PR aprobado por líder técnico
 **Más información de la tarea:**
 - GAP-04 del archivo `TPSC-RE-FU-001-Back.md`
 - Reglas de negocio cubiertas: **Regla 2**, **Regla 3** (sin UI de gestión), **Regla 4**
 - Criterios cubiertos: **A1**, **A2**, **B1**, **C1**
 - Confirmar nombre de ruta con el equipo de front antes de liberar en DEV
 **Recursos:**
 - Análisis de impacto backend: `Requisitos/TPSC-RE-FU-001/TPSC-RE-FU-001-Back.md`
 - Requisito funcional: `Requisitos/TPSC-RE-FU-001/TPSC-RE-FU-001.md`</t>
  </si>
  <si>
    <t xml:space="preserve">BE-006</t>
  </si>
  <si>
    <t xml:space="preserve">UPDATE-DOC-PROD</t>
  </si>
  <si>
    <t xml:space="preserve">T6 Guia Resolucion Soporte Produccion</t>
  </si>
  <si>
    <t xml:space="preserve">## Tarea 6
 ### [TPSC-RE-FU-001] [UPDATE-DOC-PROD] Guía de Resolución para Soporte a la Producción
 **Aplicativos:**
 ProquifaNet 2 — Base de datos ProquifaDotNet
 **Módulos:**
 Catálogo de Cuentas Bancarias del Grupo PROQUIFA
 **Consideraciones previas:**
 Esta tarea cubre el **Criterio C2** del requisito: la gestión del catálogo (alta, baja, modificación de cuentas) es responsabilidad exclusiva de Soporte a la Producción mediante acceso directo a BD.
 **No existe UI** para que el usuario operativo gestione el catálogo en R16 (Criterio C1).
 La guía debe ser lo suficientemente clara para que Soporte a la Producción pueda operar el catálogo sin asistencia del equipo de desarrollo.
 Esta tarea puede ejecutarse en paralelo con las demás una vez definido el modelo de datos (Tareas 1 y 2 completadas).
 **Objetivo general:**
 Crear un documento de Guía de Resolución que instruya a Soporte a la Producción sobre cómo dar de alta, modificar y dar de baja cuentas bancarias del grupo PROQUIFA directamente en BD, incluyendo las consideraciones de regionalización de R16.
 **Objetivos específicos:**
 - Documentar el procedimiento de **alta** de una cuenta bancaria (INSERT en `DatosBancarios` + `EmpresaDatosBancarios`)
 - Documentar el procedimiento de **modificación** de una cuenta bancaria (UPDATE)
 - Documentar el procedimiento de **baja lógica** de una cuenta (`Activo = 0` — nunca DELETE físico)
 - Incluir scripts SQL parametrizados de referencia para cada operación
 - Documentar la validación de integridad post-operación usando `vEmpresaDatosBancarios`
 - Especificar el flujo de solicitud: quién solicita, quién autoriza, quién ejecuta
 **Resultado esperado:**
 Soporte a la Producción cuenta con un documento de referencia que le permite operar el catálogo bancario de forma autónoma, segura y consistente con las reglas de negocio del requisito.
 **Entregables:**
 - Guía de Resolución
 **Criterios de aceptación:**
 - [ ] El documento incluye procedimiento de alta con script SQL parametrizado
 - [ ] El documento incluye procedimiento de modificación con script SQL parametrizado
 - [ ] El documento incluye procedimiento de baja lógica (`Activo = 0`) — sin DELETE físico
 - [ ] Cada procedimiento incluye una consulta de verificación post-ejecución sobre `vEmpresaDatosBancarios`
 - [ ] El documento especifica que `IdRegion` es obligatorio al dar de alta (MEX para GOL/MUN/PRO/PQF)
 - [ ] El documento especifica que nunca se deben eliminar físicamente registros
 - [ ] El documento incluye el flujo de solicitud (quién solicita → quién autoriza → Soporte ejecuta)
 - [ ] Revisado y aprobado por TechLead o Product Owner antes de entrega a Soporte a la Producción
 **Más información de la tarea:**
 - Revisión aplicada: `TPSC-RE-FU-001-Revision.md` — "Agregar requisito de mantenimiento post-go-live del catálogo"
 - Reglas de negocio cubiertas: **Regla 2** (sin DELETE físico), **Regla 3** (sin UI — gestión manual)
 - Criterios cubiertos: **C1**, **C2**
 - Pendiente P2: la guía debe actualizarse una vez PROQUIFA entregue el detalle completo de cuentas
 **Recursos:**
 - Análisis de impacto backend: `Requisitos/TPSC-RE-FU-001/TPSC-RE-FU-001-Back.md`
 - Diccionario de datos: `Requisitos/TPSC-RE-FU-001/TPSC-RE-FU-001_BD.md`
 - Requisito funcional: `Requisitos/TPSC-RE-FU-001/TPSC-RE-FU-001.md`
 - Revisión: `Requisitos/TPSC-RE-FU-001/TPSC-RE-FU-001-Revision.md`</t>
  </si>
  <si>
    <t xml:space="preserve">BE-001, BE-002</t>
  </si>
  <si>
    <t xml:space="preserve">BE-007</t>
  </si>
  <si>
    <t xml:space="preserve">TPSC-RE-FU-002</t>
  </si>
  <si>
    <t xml:space="preserve">T1 Agregar metodo ObtenerGestoresDeCobranzaActivos en UsuariosBO</t>
  </si>
  <si>
    <t xml:space="preserve">## Tarea 1
 ### [ TPSC-RE-FU-002 ] [ IMP-EXIST-SERVICE ] Agregar método ObtenerGestoresDeCobranzaActivos() en UsuariosBO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`ObtenerGestoresDeCobranzaActivos()` en `UsuariosBO.Extensions.cs` para devolver los usuarios activos con rol Gestor de Cobranza (`AnalistaDeCuentasPorCobrar = 1`), que serán la fuente del selector del campo Cobrador en el Catálogo de Clientes. Cumple **Regla 2** y **Criterio B1**.
 **Objetivos específicos:**
 - Leer el análisis de impacto backend del requisito TPSC-RE-FU-002 (GAP-01)
 - Confirmar con el equipo que `AnalistaDeCuentasPorCobrar = 1` es el mapeo correcto del rol Gestor de Cobranza (Pendiente P1)
 - Implementar el método en `Logic.Pqf.Catalogos\Usuarios\UsuariosBO.Extensions.cs`
 - Filtrar `AnalistaDeCuentasPorCobrar = true AND Activo = true`
 - Ordenar resultado por `NombreCompleto`
 - Ejecutar pruebas unitarias
 **Resultado esperado:**
 El método retorna únicamente usuarios activos con rol Gestor de Cobranza, ordenados por nombre, listos para poblar el selector del campo Cobrador.
 **Entregables:**
 - `UsuariosBO.Extensions.cs` con el nuevo método
 - Pruebas unitarias del método
 **Criterios de aceptación:**
 - [ ] El método retorna solo usuarios con `AnalistaDeCuentasPorCobrar = true AND Activo = true`
 - [ ] Usuarios inactivos o con otros roles no aparecen en el resultado
 - [ ] Confirmado el mapeo de `AnalistaDeCuentasPorCobrar` con el equipo (Pendiente P1)
 - [ ] PR aprobado por líder técnico
 **Más información de la tarea:**
 - Archivo a modificar: `Logic.Pqf.Catalogos\Usuarios\UsuariosBO.Extensions.cs`
 - GAP documentado: GAP-01 del archivo `TPSC-RE-FU-002-Back.md`
 - Pendiente P1: confirmar mapeo exacto del rol antes de implementar
 **Recursos:**
 - Análisis de impacto backend: `Requisitos/TPSC-RE-FU-002/TPSC-RE-FU-002-Back.md`
 - Diccionario de datos: `Requisitos/TPSC-RE-FU-002/TPSC-RE-FU-002_BD.md`
 - Requisito funcional: `Requisitos/TPSC-RE-FU-002/TPSC-RE-FU-002.md`</t>
  </si>
  <si>
    <t xml:space="preserve">BE-008</t>
  </si>
  <si>
    <t xml:space="preserve">T2 Agregar metodo ObtenerIdUsuarioCobradorPorCliente en ClienteCarteraClienteBO</t>
  </si>
  <si>
    <t xml:space="preserve">## Tarea 2
 ### [ TPSC-RE-FU-002 ] [ IMP-EXIST-SERVICE ] Agregar método ObtenerIdUsuarioCobradorPorCliente() en ClienteCarteraClienteBO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`ObtenerIdUsuarioCobradorPorCliente(Guid idCliente)` en `ClienteCarteraClienteBO.Extensions.cs` reutilizando el patrón de `ObtenerIDUsuarioESACPorCliente()`, para que el Catálogo de Clientes pueda mostrar el Cobrador actualmente asignado. Cumple **Criterio A1**.
 **Objetivos específicos:**
 - Leer el análisis de impacto backend del requisito TPSC-RE-FU-002 (GAP-02)
 - Revisar el método existente `ObtenerIDUsuarioESACPorCliente()` como referencia del patrón
 - Implementar `ObtenerIdUsuarioCobradorPorCliente(Guid idCliente)` navegando `ClienteCarteraCliente → ClienteCartera → IdUsuarioCobrador`
 - Retornar `null` si el cliente no tiene cartera activa o no tiene cobrador asignado (Criterio C3)
 - Ejecutar pruebas unitarias: cliente con cobrador, sin cobrador y sin cartera
 **Resultado esperado:**
 El método retorna el `IdUsuarioCobrador` de la cartera activa del cliente, o `null` si no tiene asignación. El Catálogo de Clientes puede mostrar el campo Cobrador correctamente.
 **Entregables:**
 - `ClienteCarteraClienteBO.Extensions.cs` con el nuevo método
 - Pruebas unitarias del método
 **Criterios de aceptación:**
 - [ ] El método retorna el `IdUsuarioCobrador` de la cartera activa del cliente (Criterio A1)
 - [ ] Retorna `null` si el cliente no tiene cartera activa o no tiene cobrador asignado (Criterio C3)
 - [ ] PR aprobado por líder técnico
 **Más información de la tarea:**
 - Archivo a modificar: `Logic.Pqf.Catalogos\Clientes\Carteras\ClienteCarteraClienteBO.Extensions.cs`
 - GAP documentado: GAP-02 del archivo `TPSC-RE-FU-002-Back.md`
 - Patrón de referencia: `ObtenerIDUsuarioESACPorCliente()` en el mismo archivo
 **Recursos:**
 - Análisis de impacto backend: `Requisitos/TPSC-RE-FU-002/TPSC-RE-FU-002-Back.md`
 - Diccionario de datos: `Requisitos/TPSC-RE-FU-002/TPSC-RE-FU-002_BD.md`
 - Requisito funcional: `Requisitos/TPSC-RE-FU-002/TPSC-RE-FU-002.md`</t>
  </si>
  <si>
    <t xml:space="preserve">BE-009</t>
  </si>
  <si>
    <t xml:space="preserve">SERV-TRANSACT</t>
  </si>
  <si>
    <t xml:space="preserve">T3 Agregar metodo ReasignarCobrador en ClienteCarteraBO</t>
  </si>
  <si>
    <t xml:space="preserve">## Tarea 3
 ### [ TPSC-RE-FU-002 ] [ SERV-TRANSACT ] Agregar método ReasignarCobrador() en ClienteCarteraBO
 **Aplicativos:**
 ProquifaNet 2
 **Módulos:**
 Catálogo de Clientes — Logic.Pqf.Catalogos
 **Consideraciones previas:**
 Para esta actividad están contempladas su construcción, pruebas unitarias, aprobación del líder técnico mediante PR, liberación en dev, documentación sobre desarrollo (si aplica).
 **Objetivo general:**
 Agregar el método `ReasignarCobrador(Guid idCliente, Guid idNuevoCobrador)` en `ClienteCarteraBO.cs` para encapsular la reasignación del Cobrador de un cliente con validación de negocio. Cumple **Criterios B2 / B3 / C2**.
 &gt; **Regla 4 — Filtrado dinámico:** Al actualizar `IdUsuarioCobrador` en `ClienteCartera`, el filtrado de bandeja en los módulos consumidores refleja automáticamente el cambio en la siguiente consulta de bandeja — **no se requiere migración de registros de pendientes o pagos**. La redistribución es consecuencia directa del JOIN dinámico sobre el valor actual de `IdUsuarioCobrador`.
 **Objetivos específicos:**
 - Leer el análisis de impacto backend del requisito TPSC-RE-FU-002 (GAP-03)
 - Implementar `ReasignarCobrador(Guid idCliente, Guid idNuevoCobrador)` en `ClienteCarteraBO.cs`
 - Validar que el nuevo cobrador tiene `AnalistaDeCuentasPorCobrar = true AND Activo = true`
 - Obtener la cartera activa del cliente via JOIN `ClienteCartera → ClienteCarteraCliente`
 - Actualizar `IdUsuarioCobrador` y `FechaUltimaActualizacion`
 - Ejecutar pruebas unitarias: reasignación válida, cobrador inválido, cliente sin cartera
 **Resultado esperado:**
 El método reasigna el cobrador en la cartera activa del cliente. En la siguiente consulta de bandeja de cualquier módulo consumidor, el cliente aparece en la bandeja del nuevo Cobrador y deja de aparecer en la del anterior.
 **Entregables:**
 - `ClienteCarteraBO.cs` con el nuevo método `ReasignarCobrador`
 - Pruebas unitarias del método
 **Criterios de aceptación:**
 - [ ] El método actualiza `ClienteCartera.IdUsuarioCobrador` al nuevo valor (Criterio B2 / B3)
 - [ ] El método actualiza `FechaUltimaActualizacion`
 - [ ] Lanza excepción si el nuevo cobrador no es un Gestor de Cobranza activo (Regla 2)
 - [ ] Lanza excepción si el cliente no tiene cartera activa
 - [ ] Tras la actualización, el JOIN dinámico de módulos redistribuye la bandeja automáticamente (Regla 4 / Criterio C2)
 - [ ] PR aprobado por líder técnico
 **Más información de la tarea:**
 - Archivo a modificar: `Logic.Pqf.Catalogos\Clientes\Carteras\ClienteCarteraBO.cs`
 - GAP documentado: GAP-03 del archivo `TPSC-RE-FU-002-Back.md`
 **Recursos:**
 - Análisis de impacto backend: `Requisitos/TPSC-RE-FU-002/TPSC-RE-FU-002-Back.md`
 - Diccionario de datos: `Requisitos/TPSC-RE-FU-002/TPSC-RE-FU-002_BD.md`
 - Requisito funcional: `Requisitos/TPSC-RE-FU-002/TPSC-RE-FU-002.md`</t>
  </si>
  <si>
    <t xml:space="preserve">BE-010</t>
  </si>
  <si>
    <t xml:space="preserve">LIST-NO-FILTER</t>
  </si>
  <si>
    <t xml:space="preserve">T4 Agregar endpoint GET /ClienteCartera/GestoresDeCobranza</t>
  </si>
  <si>
    <t xml:space="preserve">## Tarea 4
 ### [ TPSC-RE-FU-002 ] [ LIST-NO-FILTER ] Agregar endpoint GET /ClienteCartera/GestoresDeCobranza (ListaUsuariosCartera )
 **Aplicativos:**
 ProquifaNet 2
 **Módulos:**
 Catálogo de Clientes — WebApi.Catalogos
 **Consideraciones previas:**
 Para esta actividad están contempladas su construcción, pruebas unitarias, aprobación del líder técnico mediante PR, liberación en dev, documentación sobre desarrollo (si aplica).
 **Objetivo general:**
 Agregar el endpoint `GET /ClienteCartera/GestoresDeCobranza` en `UsuarioController.cs` para exponer la lista de Gestores de Cobranza activos al frontend, que la usará para poblar el selector del campo Cobrador. Cumple **Regla 2** y **Criterio B1**.
 **Objetivos específicos:**
 - Leer el análisis de impacto backend del requisito TPSC-RE-FU-002 (GAP-01)
 - Agregar el método `ObtenerGestoresDeCobranzaActivos()` en el controller consumiendo el método implementado en la Tarea 1
 - Documentar el endpoint en Swagger
 - Verificar que el endpoint solo requiere autenticación básica (no rol específico para consulta)
 **Resultado esperado:**
 `GET /Usuario/GestoresDeCobranza` retorna la lista de usuarios activos con rol Gestor de Cobranza, ordenados por nombre, lista para poblar el selector.
 **Entregables:**
 - `UsuarioController.cs` con el nuevo endpoint documentado en Swagger
 - Prueba manual del endpoint en ambiente de desarrollo
 **Criterios de aceptación:**
 - [ ] El endpoint retorna solo usuarios con `AnalistaDeCuentasPorCobrar = true AND Activo = true` (Criterio B1)
 - [ ] El endpoint está documentado en Swagger
 - [ ] Depende de Tarea 1 (método BO)
 - [ ] PR aprobado por líder técnico
 **Más información de la tarea:**
 - Archivo a modificar: `WebApi.Catalogos\Controllers\Sistema\Usuarios\UsuarioController.cs`
 - GAP documentado: GAP-01 del archivo `TPSC-RE-FU-002-Back.md`
 **Recursos:**
 - Análisis de impacto backend: `Requisitos/TPSC-RE-FU-002/TPSC-RE-FU-002-Back.md`
 - Requisito funcional: `Requisitos/TPSC-RE-FU-002/TPSC-RE-FU-002.md`</t>
  </si>
  <si>
    <t xml:space="preserve">BE-011</t>
  </si>
  <si>
    <t xml:space="preserve">T5 Agregar endpoint PUT /ClienteCartera/ReasignarCobrador</t>
  </si>
  <si>
    <t xml:space="preserve">## Tarea 5
 ### [ TPSC-RE-FU-002 ] [ SERV-TRANSACT ] Agregar endpoint PUT /ClienteCartera/ReasignarCobrador
 **Aplicativos:**
 ProquifaNet 2
 **Módulos:**
 Catálogo de Clientes — WebApi.Catalogos
 **Consideraciones previas:**
 Para esta actividad están contempladas su construcción, aprobación del líder técnico mediante PR y liberación en dev.
 **Objetivo general:**
 Agregar el endpoint `PUT /ClienteCartera/ReasignarCobrador` en `ClienteCarteraController.cs` para que el Coordinador de Tesorería pueda reasignar el Cobrador de un cliente desde PQF2. Al reasignar, la redistribución de bandeja en módulos consumidores es inmediata por el filtrado dinámico (Regla 4 / Criterio C2). Cumple **Criterios B2 / B3 / C2**.
 **Objetivos específicos:**
 - Leer el análisis de impacto backend del requisito TPSC-RE-FU-002 (GAP-03 y GAP-04)
 - Agregar el endpoint `PUT /ClienteCartera/ReasignarCobrador` consumiendo el método implementado en la Tarea 3
 - Confirmar con Arquitectura la estrategia de validación de rol Coordinador de Tesorería (Pendiente P2): ¿en capa BO o filtro de autorización en controller?
 - Documentar el endpoint en Swagger indicando que solo el Coordinador de Tesorería puede invocarlo
 **Resultado esperado:**
 El endpoint permite al Coordinador de Tesorería reasignar el Cobrador de un cliente. En la siguiente consulta de bandeja, el cliente aparece en la bandeja del nuevo Cobrador y deja de aparecer en la del anterior (Criterio C2 — redistribución dinámica sin migración de registros).
 **Entregables:**
 - `ClienteCarteraController.cs` con el nuevo endpoint
 - Documentación Swagger del endpoint
 - Decisión de arquitectura sobre validación de rol documentada (Pendiente P2)
 **Criterios de aceptación:**
 - [ ] `PUT /ClienteCartera/ReasignarCobrador` actualiza `IdUsuarioCobrador` en la cartera activa del cliente (Criterio B2 / B3)
 - [ ] El endpoint valida que el solicitante tiene `GerenteDeTesoreria = true` (Criterio A2 / Regla 1)
 - [ ] Roles distintos al Coordinador de Tesorería reciben error de autorización (Criterio A3)
 - [ ] Tras la reasignación, el filtrado dinámico redistribuye la bandeja sin migración de registros (Regla 4 / Criterio C2)
 - [ ] Decisión de arquitectura Pendiente P2 registrada y aprobada
 - [ ] Depende de Tarea 3 (método BO)
 - [ ] PR aprobado por líder técnico
 **Más información de la tarea:**
 - Archivo a modificar: `WebApi.Catalogos\Controllers\Configuracion\Clientes\Cartera\ClienteCarteraController.cs`
 - GAPs documentados: GAP-03 y GAP-04 del archivo `TPSC-RE-FU-002-Back.md`
 - Pendiente P2: definir estrategia de validación de rol antes de implementar
 **Recursos:**
 - Análisis de impacto backend: `Requisitos/TPSC-RE-FU-002/TPSC-RE-FU-002-Back.md`
 - Requisito funcional: `Requisitos/TPSC-RE-FU-002/TPSC-RE-FU-002.md`</t>
  </si>
  <si>
    <t xml:space="preserve">BE-012</t>
  </si>
  <si>
    <t xml:space="preserve">T6 Actualizar SP spDesactivarCarterasCliente para incluir IdUsuarioCobrador</t>
  </si>
  <si>
    <t xml:space="preserve">## Tarea 6
 ### [ TPSC-RE-FU-002 ] [ BD-OBJ-CH ] Actualizar SP spDesactivarCarterasCliente para incluir IdUsuarioCobrador en el retorno
 **Aplicativos:**
 ProquifaNet 2
 **Módulos:**
 Catálogo de Clientes — Base de Datos ProquifaDotNet
 **Consideraciones previas:**
 Para esta actividad están contempladas su construcción, pruebas, aprobación del líder técnico mediante PR, liberación en dev, documentación sobre desarrollo (si aplica).
 **Objetivo general:**
 Actualizar el SP `spDesactivarCarterasCliente` para que incluya `IdUsuarioCobrador` en el `SELECT` de retorno, habilitando la trazabilidad del cobrador al momento de desactivar carteras de un cliente. Resuelve **Pendiente P3** del Back.
 **Objetivos específicos:**
 - Leer el Pendiente P3 del archivo `TPSC-RE-FU-002-Back.md`
 - Revisar la definición actual del SP `spDesactivarCarterasCliente` en la BD `ProquifaDotNet`
 - Agregar la columna `IdUsuarioCobrador` al `SELECT` de retorno del SP
 - Verificar que el SP mantiene su lógica de transacción TRY/CATCH y ROLLBACK
 - Ejecutar el SP en ambiente de desarrollo y validar que el retorno incluye `IdUsuarioCobrador`
 - Registrar el script de modificación en el formulario de control de scripts del release
 **Resultado esperado:**
 El SP `spDesactivarCarterasCliente` retorna `IdUsuarioCobrador` en el SELECT de detalle de carteras afectadas, permitiendo auditoría del cobrador en operaciones de baja de carteras.
 **Entregables:**
 - Script `ALTER PROCEDURE spDesactivarCarterasCliente` con la columna `IdUsuarioCobrador` en el retorno
 - Script registrado en el formulario de control de scripts del release
 **Criterios de aceptación:**
 - [ ] El SP retorna `IdUsuarioCobrador` en el SELECT de carteras desactivadas
 - [ ] La lógica TRY/CATCH y ROLLBACK se mantiene intacta
 - [ ] Script incluido en el formulario de control de scripts del release
 - [ ] PR aprobado por líder técnico
 **Más información de la tarea:**
 - Objeto a modificar: `dbo.spDesactivarCarterasCliente` en BD `ProquifaDotNet`
 - Pendiente documentado: P3 del archivo `TPSC-RE-FU-002-Back.md`
 **Recursos:**
 - Análisis de impacto backend: `Requisitos/TPSC-RE-FU-002/TPSC-RE-FU-002-Back.md`
 - Diccionario de datos: `Requisitos/TPSC-RE-FU-002/TPSC-RE-FU-002_BD.md`
 - Requisito funcional: `Requisitos/TPSC-RE-FU-002/TPSC-RE-FU-002.md`</t>
  </si>
  <si>
    <t xml:space="preserve">BE-013</t>
  </si>
  <si>
    <t xml:space="preserve">SCOPE-VERIFY</t>
  </si>
  <si>
    <t xml:space="preserve">T7 Verificar exclusion del campo Cobrador en alta de cliente desde Cotizar lo Cotizable</t>
  </si>
  <si>
    <t xml:space="preserve">## Tarea 7
 ### [ TPSC-RE-FU-002 ] [ SCOPE-VERIFY ] Verificar exclusión del campo Cobrador en alta de cliente desde Cotizar lo Cotizable
 **Aplicativos:**
 ProquifaNet 2
 **Módulos:**
 Cotizar lo Cotizable — Logic.Pqf.Logistica / WebApi.Logistica
 **Consideraciones previas:**
 Para esta actividad están contempladas revisión de código, verificación funcional, y PR de confirmación o corrección según resultado.
 **Objetivo general:**
 Verificar que el flujo de alta de cliente desde **Cotizar lo Cotizable** no incluye, no expone ni procesa el campo Cobrador (`IdUsuarioCobrador`). Según el requisito TPSC-RE-FU-002 (Alcance — No aplica a), ese alta está orientada exclusivamente a habilitar la cotización, no a la gestión del cliente. La asignación de Cobrador se realiza posteriormente en el Catálogo de Clientes. Resuelve **GAP-05** del Back.
 **Objetivos específicos:**
 - Leer el GAP-05 del archivo `TPSC-RE-FU-002-Back.md` y el Alcance `No aplica a` del requisito funcional
 - Identificar el endpoint/BO utilizado por Cotizar lo Cotizable para el alta de cliente
 - Verificar que `IdUsuarioCobrador` no es enviado ni procesado en ese flujo
 - Si se detecta que el flujo lo incluye, eliminarlo y ajustar el BO correspondiente
 - Documentar el resultado de la verificación
 **Resultado esperado:**
 El flujo de alta de cliente en Cotizar lo Cotizable no expone ni procesa el campo Cobrador. La asignación de Cobrador solo es posible desde el Catálogo de Clientes por el Coordinador de Tesorería.
 **Entregables:**
 - Informe de verificación (sin cambios si el flujo ya cumple, o PR de corrección si no cumple)
 - Pendiente P5 del `TPSC-RE-FU-002-Back.md` cerrado con el resultado
 **Criterios de aceptación:**
 - [ ] Confirmado que el alta de cliente en Cotizar lo Cotizable no expone el campo Cobrador al usuario
 - [ ] Confirmado que el BO/endpoint del alta no procesa `IdUsuarioCobrador`
 - [ ] Pendiente P5 del Back registrado como resuelto
 - [ ] PR de verificación (o corrección) aprobado por líder técnico
 **Más información de la tarea:**
 - GAP documentado: GAP-05 del archivo `TPSC-RE-FU-002-Back.md`
 - Pendiente P5 del archivo `TPSC-RE-FU-002-Back.md`
 - Referencia de alcance: sección `No aplica a` del requisito `TPSC-RE-FU-002.md`
 **Recursos:**
 - Análisis de impacto backend: `Requisitos/TPSC-RE-FU-002/TPSC-RE-FU-002-Back.md`
 - Requisito funcional: `Requisitos/TPSC-RE-FU-002/TPSC-RE-FU-002.md`</t>
  </si>
  <si>
    <t xml:space="preserve">BE-014</t>
  </si>
  <si>
    <t xml:space="preserve">TPSC-RE-FU-003</t>
  </si>
  <si>
    <t xml:space="preserve">T1 Corregir logica de reemplazo en ArchivoClienteBO</t>
  </si>
  <si>
    <t xml:space="preserve">## Tarea 1
 ### TPSC-RE-FU-003 GAP-01 [ IMP-EXIST-SERVICE ] Corregir lógica de reemplazo en `ArchivoClienteBO._GuardarOActualizar`
 **Aplicativos:**
 ProquifaNet 2
 **Módulos:**
 Catálogo de Clientes — Documentos Regulatorios
 **Descripción del problema:**
 El método `_GuardarOActualizar` en `ArchivoClienteBO` verifica duplicados por `IdArchivo` + `IdCliente`, pero no desactiva el registro anterior activo del mismo tipo de documento (`IdCatUsoArchivoSistema`) antes de insertar el nuevo. Esto viola la Regla R3: una sola versión vigente por tipo por cliente.
 **Cambios requeridos:**
 En `_GuardarOActualizar`, antes del `AddOrUpdate`:
 1. Buscar si existe un `ArchivoCliente` activo con el mismo `IdCliente` + `IdCatUsoArchivoSistema`.
 2. Si existe, actualizar su `Activo = false`.
 3. Guardar el cambio.
 4. Insertar el nuevo registro con `Activo = true`.
 **Archivos a modificar:**
 - `Logic.Pqf.Catalogos\Clientes\Relaciones\ArchivoClienteBO.cs`
 **Criterios de aceptación:**
 - [ ] Al cargar una segunda versión del mismo tipo para el mismo cliente, el registro anterior queda con `Activo = 0`
 - [ ] Solo un registro activo por `IdCliente` + `IdCatUsoArchivoSistema` en todo momento
 - [ ] El nuevo registro queda con `Activo = 1`
 - [ ] PR aprobado por líder técnico
 **Más información de la tarea:**
 - GAP-01 del archivo `TPSC-RE-FU-003-Back.md`
 - Regla R3 del requisito: versión vigente única por tipo por cliente
 **Recursos:**
 - Análisis de impacto backend: `Requisitos/TPSC-RE-FU-003/TPSC-RE-FU-003-Back.md`
 - Requisito funcional: `Requisitos/TPSC-RE-FU-003/TPSC-RE-FU-003.md`</t>
  </si>
  <si>
    <t xml:space="preserve">BE-015</t>
  </si>
  <si>
    <t xml:space="preserve">SERV-COMPLEX-TRANSACT</t>
  </si>
  <si>
    <t xml:space="preserve">T2 Endpoint carga documento regulatorio (upload + validacion PDF + reemplazo atomico)</t>
  </si>
  <si>
    <t xml:space="preserve">## Tarea 2
 ### TPSC-RE-FU-003 GAP-02 [ SERV-COMPLEX-TRANSACT ] Endpoint de carga de documento regulatorio (upload + validación PDF + reemplazo atómico)
 **Aplicativos:**
 ProquifaNet 2
 **Módulos:**
 Catálogo de Clientes — Documentos Regulatorios
 **Descripción del problema:**
 No existe un endpoint dedicado que integre de forma atómica la validación de formato PDF, el upload a MinIO, el registro en `Archivo`, la baja lógica del documento anterior del mismo tipo y el alta del nuevo vínculo en `ArchivoCliente`.
 **Cambios requeridos:**
 Nuevo endpoint en `ArchivoClienteController`:
 ```
 POST /ArchivoCliente/DocumentoRegulatorio/{idCliente}/{idCatUsoArchivoSistema}
 Content-Type: multipart/form-data
 ```
 Lógica a implementar:
 1. Validar que el archivo recibido sea PDF (verificar `Content-Type` o extensión `.pdf`).
 2. Rechazar la operación si no es PDF (sin escritura en BD ni MinIO).
 3. Invocar `ArchivoBO.SubirArchivoDesdePeticion` para subir el archivo a MinIO y obtener el `Archivo` registrado.
 4. Invocar el método corregido en `ArchivoClienteBO` (Tarea 1) para registrar el vínculo: desactiva el anterior e inserta el nuevo.
 **Archivos a modificar / crear:**
 - `WebApi.Catalogos\Controllers\Configuracion\Clientes\Relaciones\ArchivoClienteController.cs` (nuevo endpoint)
 - `Logic.Pqf.Catalogos\Clientes\Relaciones\ArchivoClienteBO.cs` (nuevo método `CargarDocumentoRegulatorio`)
 **Criterios de aceptación:**
 - [ ] Un archivo PDF válido se sube correctamente a MinIO y queda registrado con `Activo = 1` en `ArchivoCliente`
 - [ ] Un archivo no PDF es rechazado; no hay escritura en BD ni en MinIO
 - [ ] Si existía un registro anterior activo del mismo tipo, queda con `Activo = 0` (reemplazo atómico)
 - [ ] Depende de Tarea 1 (corrección de `_GuardarOActualizar`)
 - [ ] PR aprobado por líder técnico
 **Más información de la tarea:**
 - GAP-02 del archivo `TPSC-RE-FU-003-Back.md`
 - Criterios B1 y D1 del requisito
 - Reutilizar `ArchivoBO.SubirArchivoDesdePeticion` existente en `Logic.Pqf.Catalogos\Archivos\ArchivoBO.Upload.Extensions.cs`
 **Recursos:**
 - Análisis de impacto backend: `Requisitos/TPSC-RE-FU-003/TPSC-RE-FU-003-Back.md`
 - Diccionario de datos: `Requisitos/TPSC-RE-FU-003/TPSC-RE-FU-003_BD.md`
 - Requisito funcional: `Requisitos/TPSC-RE-FU-003/TPSC-RE-FU-003.md`</t>
  </si>
  <si>
    <t xml:space="preserve">BE-016</t>
  </si>
  <si>
    <t xml:space="preserve">T3 Endpoint consulta documentos regulatorios vigentes por cliente</t>
  </si>
  <si>
    <t xml:space="preserve">## Tarea 3
 ### TPSC-RE-FU-003 GAP-03 [ LIST-MULT-FILTER ] Endpoint de consulta de documentos regulatorios vigentes por cliente
 **Aplicativos:**
 ProquifaNet 2
 **Módulos:**
 Catálogo de Clientes — Documentos Regulatorios
 **Descripción del problema:**
 No existe un endpoint que retorne el estado de los documentos regulatorios vigentes (`Activo = 1`) de un cliente, filtrados por los dos tipos definidos en `catUsoArchivoSistema`. El frontend lo necesita para mostrar si cada tipo de documento está cargado o no.
 **Cambios requeridos:**
 Nuevo endpoint en `ArchivoClienteController`:
 ```
 GET /ArchivoCliente/DocumentosRegulatorios/{idCliente}
 ```
 Retorna los registros de `ArchivoCliente` con `Activo = 1` del cliente dado, limitados a los `IdCatUsoArchivoSistema` correspondientes a `LicenciaSanitaria` y `AvisoResponsableSanitario`.
 Nuevo método en `ArchivoClienteBO`: `ObtenerDocumentosRegulatoriosVigentes(Guid idCliente)`
 **Archivos a modificar / crear:**
 - `WebApi.Catalogos\Controllers\Configuracion\Clientes\Relaciones\ArchivoClienteController.cs` (nuevo endpoint)
 - `Logic.Pqf.Catalogos\Clientes\Relaciones\ArchivoClienteBO.cs` (nuevo método)
 **Criterios de aceptación:**
 - [ ] El endpoint retorna los registros vigentes (`Activo = 1`) del cliente para los dos tipos de documento regulatorio
 - [ ] Si un tipo no tiene documento cargado, no aparece en el resultado
 - [ ] Depende de que `catUsoArchivoSistema` tenga los registros requeridos (Tarea 5)
 - [ ] PR aprobado por líder técnico
 **Más información de la tarea:**
 - GAP-03 del archivo `TPSC-RE-FU-003-Back.md`
 - Criterio A1 del requisito: visibilidad del estado de carga por tipo de documento
 **Recursos:**
 - Análisis de impacto backend: `Requisitos/TPSC-RE-FU-003/TPSC-RE-FU-003-Back.md`
 - Diccionario de datos: `Requisitos/TPSC-RE-FU-003/TPSC-RE-FU-003_BD.md`
 - Requisito funcional: `Requisitos/TPSC-RE-FU-003/TPSC-RE-FU-003.md`</t>
  </si>
  <si>
    <t xml:space="preserve">BE-017</t>
  </si>
  <si>
    <t xml:space="preserve">T4 Endpoint de entrega del PDF al navegador</t>
  </si>
  <si>
    <t xml:space="preserve">## Tarea 4
 ### TPSC-RE-FU-003 GAP-04 [ IMP-EXIST-SERVICE ] Endpoint de entrega del PDF al navegador
 **Aplicativos:**
 ProquifaNet 2
 **Módulos:**
 Catálogo de Clientes — Documentos Regulatorios
 **Descripción del problema:**
 No existe un endpoint que descargue el PDF desde MinIO y lo entregue al cliente HTTP con los headers correctos para que el navegador lo abra como PDF (Criterio C1 del requisito). El método `ArchivoBO.DescargarArregloBytes` ya existe y puede reutilizarse.
 **Cambios requeridos:**
 Nuevo endpoint en `ArchivoClienteController`:
 ```
 GET /ArchivoCliente/DocumentoRegulatorio/{idArchivoCliente}/Pdf
 ```
 Lógica:
 1. Obtener el `ArchivoCliente` por `idArchivoCliente`.
 2. Obtener el `IdArchivo` vinculado.
 3. Invocar `ArchivoBO.DescargarArregloBytes(idArchivo)` para obtener los bytes del PDF desde MinIO.
 4. Retornar `HttpResponseMessage` con:
  - `Content-Type: application/pdf`
  - `Content-Disposition: inline; filename="documento.pdf"`
 **Archivos a modificar:**
 - `WebApi.Catalogos\Controllers\Configuracion\Clientes\Relaciones\ArchivoClienteController.cs` (nuevo endpoint)
 **Criterios de aceptación:**
 - [ ] El endpoint retorna el contenido binario del PDF con `Content-Type: application/pdf`
 - [ ] El header `Content-Disposition: inline` está presente
 - [ ] Si el archivo no existe en MinIO, el endpoint retorna error controlado (no 500)
 - [ ] PR aprobado por líder técnico
 **Más información de la tarea:**
 - GAP-04 del archivo `TPSC-RE-FU-003-Back.md`
 - Criterio C1 del requisito: el sistema entrega el PDF al navegador
 - Reutilizar `ArchivoBO.DescargarArregloBytes` existente en `Logic.Pqf.Catalogos\Archivos\ArchivoBO.DownloadExtensions.cs`
 - Observación de la Revisión: apertura en pestaña nueva no garantizable — el header `inline` es la aproximación correcta
 **Recursos:**
 - Análisis de impacto backend: `Requisitos/TPSC-RE-FU-003/TPSC-RE-FU-003-Back.md`
 - Diccionario de datos: `Requisitos/TPSC-RE-FU-003/TPSC-RE-FU-003_BD.md`
 - Requisito funcional: `Requisitos/TPSC-RE-FU-003/TPSC-RE-FU-003.md`</t>
  </si>
  <si>
    <t xml:space="preserve">BE-018</t>
  </si>
  <si>
    <t xml:space="preserve">QUERY-CH</t>
  </si>
  <si>
    <t xml:space="preserve">T5 Verificar y cargar datos iniciales en catUsoArchivoSistema</t>
  </si>
  <si>
    <t xml:space="preserve">## Tarea 5
 ### TPSC-RE-FU-003 GAP-05 [ QUERY-CH ] Verificar y cargar datos iniciales en `catUsoArchivoSistema`
 **Aplicativos:**
 ProquifaNet 2 — Base de datos ProquifaDotNet
 **Módulos:**
 Catálogo de Clientes — Documentos Regulatorios
 **Descripción del problema:**
 La tabla `catUsoArchivoSistema` debe contener los registros `LicenciaSanitaria` y `AvisoResponsableSanitario` para que el módulo pueda clasificar y filtrar los documentos regulatorios. Si no existen, la funcionalidad completa queda inoperante.
 **Cambios requeridos:**
 1. Verificar en BD de producción (y desarrollo):
 ```sql
 SELECT * FROM dbo.catUsoArchivoSistema
 WHERE Clave IN ('LicenciaSanitaria', 'AvisoResponsableSanitario');
 ```
 2. Si no existen, ejecutar script de inserción dentro de transacción:
 ```sql
 BEGIN TRANSACTION;
 INSERT INTO dbo.catUsoArchivoSistema (IdCatUsoArchivoSistema, Clave, Descripcion, Activo)
 VALUES
  (NEWID(), 'LicenciaSanitaria', 'Licencia Sanitaria', 1),
  (NEWID(), 'AvisoResponsableSanitario', 'Aviso de Responsable Sanitario', 1);
 -- Verificar
 SELECT * FROM dbo.catUsoArchivoSistema
 WHERE Clave IN ('LicenciaSanitaria', 'AvisoResponsableSanitario');
 -- COMMIT;
 -- ROLLBACK;
 COMMIT;
 ```
 3. Documentar los `IdCatUsoArchivoSistema` resultantes — son requeridos por las Tareas 2 y 3 para filtrar correctamente.
 **Criterios de aceptación:**
 - [ ] Los registros `LicenciaSanitaria` y `AvisoResponsableSanitario` existen en `catUsoArchivoSistema` con `Activo = 1`
 - [ ] Los `IdCatUsoArchivoSistema` están documentados y disponibles para las Tareas 2 y 3
 - [ ] Script incluido en el formulario de control de scripts del release
 - [ ] Pendiente P2 atendido: si Perú requiere denominaciones distintas, se insertan registros adicionales o se confirma que los mismos aplican
 **Más información de la tarea:**
 - GAP-05 y Pendiente P1 del archivo `TPSC-RE-FU-003-Back.md`
 - Pendiente P2: confirmar con cliente si Perú (DIGEMID/SUNAT) requiere registros diferenciados
 - Bloqueante para Tareas 2 y 3
 **Recursos:**
 - Análisis de impacto backend: `Requisitos/TPSC-RE-FU-003/TPSC-RE-FU-003-Back.md`
 - Diccionario de datos: `Requisitos/TPSC-RE-FU-003/TPSC-RE-FU-003_BD.md`
 - Requisito funcional: `Requisitos/TPSC-RE-FU-003/TPSC-RE-FU-003.md`</t>
  </si>
  <si>
    <t xml:space="preserve">BE-019</t>
  </si>
  <si>
    <t xml:space="preserve">T6 Guia resolucion: Alta, Baja y Actualizacion documentos regulatorios</t>
  </si>
  <si>
    <t xml:space="preserve">## Tarea 6
 ### TPSC-RE-FU-003 DOC-GUIDE — Guía de resolución: Alta, Baja y Actualización de documentos regulatorios por cliente
 **Aplicativos:**
 ProquifaNet 2 — Soporte a la Producción
 **Módulos:**
 Documentación Operativa — Catálogo de Clientes — Documentos Regulatorios
 **Consideraciones previas:**
 Las operaciones de carga, reemplazo y eliminación de documentos regulatorios están disponibles a través de la UI para el rol Regulatorios. Sin embargo, en caso de incidencias o necesidades operativas que requieran intervención directa en BD, Soporte a la Producción debe disponer de esta guía.
 **Objetivo general:**
 Documentar los pasos para que Soporte a la Producción pueda gestionar de forma segura los registros de `ArchivoCliente` directamente en BD, sin romper la integridad referencial ni dejar duplicados activos.</t>
  </si>
  <si>
    <t xml:space="preserve">BE-020</t>
  </si>
  <si>
    <t xml:space="preserve">TPSC-RE-FU-004</t>
  </si>
  <si>
    <t xml:space="preserve">T1 Correccion catalogo catRegimenFiscal Mexico - desactivar codigos derogados SAT CFDI 4.0</t>
  </si>
  <si>
    <t xml:space="preserve">## Tarea 1
 ### TPSC-RE-FU-004 [ QUERY-CH ] Corrección de catálogo `catRegimenFiscal` México — desactivar códigos derogados y no estándar SAT CFDI 4.0 - GAP-02a
 **Aplicativos:**
 ProquifaNet 2 — Base de datos ProquifaDotNet
 **Módulos:**
 Catálogo de Clientes — Información Fiscal
 **Consideraciones previas:**
 Esta tarea está **bloqueada por el Pendiente P1**: confirmar con el cliente los códigos definitivos a desactivar o corregir. No ejecutar scripts sin confirmación.
 **Descripción del problema:**
 El catálogo `catRegimenFiscal` para México contiene registros inconsistentes respecto al catálogo SAT CFDI 4.0 vigente:
 - Código **609** (Consolidación): derogado por el SAT desde 2014. Activo en BD.
 - Códigos **628, 629, 630**: no existen en el catálogo SAT CFDI 4.0 oficial.
 **Cambios requeridos (tras confirmación P1):**
 ```sql
 BEGIN TRANSACTION;
 -- Verificar si algún cliente activo usa estos códigos antes de desactivar
 SELECT dfc.IdCliente, c.Nombre, rf.RegimenFiscal
 FROM dbo.DatosFacturacionCliente dfc
 INNER JOIN dbo.Cliente c ON dfc.IdCliente = c.IdCliente
 INNER JOIN dbo.catRegimenFiscal rf ON dfc.IdCatRegimenFiscal = rf.IdCatRegimenFiscal
 WHERE rf.RegimenFiscal IN ('609','628','629','630')
  AND dfc.Activo = 1
  AND c.Activo = 1;
 -- Solo si no hay clientes activos usando estos códigos (o previa coordinación):
 UPDATE dbo.catRegimenFiscal SET Activo = 0
 WHERE RegimenFiscal IN ('609','628','629','630');
 -- Verificar resultado
 SELECT RegimenFiscal, Descripcion, Activo
 FROM dbo.catRegimenFiscal
 WHERE RegimenFiscal IN ('609','628','629','630');
 -- COMMIT;
 -- ROLLBACK;
 COMMIT;
 ```
 **Criterios de aceptación:**
 - [ ] Pendiente P1 resuelto y confirmado antes de ejecutar
 - [ ] Verificación previa ejecutada: ningún cliente activo en producción usa los códigos a desactivar (o coordinado el cambio con el área)
 - [ ] Códigos confirmados como inválidos quedan con `Activo = 0`
 - [ ] Script incluido en el formulario de control de scripts del release
 - [ ] PR aprobado por líder técnico y DBA
 **Más información de la tarea:**
 - GAP-02 y Pendiente P1 del archivo `TPSC-RE-FU-004-Back.md`
 - Ver archivo adjunto `TPSC-RE-FU-004_Equivalencias_MX_PE.xlsx` con el cruce de catálogos
 **Recursos:**
 - Análisis de impacto backend: `Requisitos/TPSC-RE-FU-004/TPSC-RE-FU-004-Back.md`
 - Diccionario de datos: `Requisitos/TPSC-RE-FU-004/TPSC-RE-FU-004_BD.md`
 - Requisito funcional: `Requisitos/TPSC-RE-FU-004/TPSC-RE-FU-004.md`</t>
  </si>
  <si>
    <t xml:space="preserve">BE-021</t>
  </si>
  <si>
    <t xml:space="preserve">QUERY-M</t>
  </si>
  <si>
    <t xml:space="preserve">T2 Carga inicial de catalogos fiscales para Region Peru</t>
  </si>
  <si>
    <t xml:space="preserve">## Tarea 2
 ### TPSC-RE-FU-004 [ QUERY-M ] Carga inicial de catálogos fiscales para Región Perú - GAP-02b 
 **Aplicativos:**
 ProquifaNet 2 — Base de datos ProquifaDotNet
 **Módulos:**
 Catálogo de Clientes — Información Fiscal
 **Consideraciones previas:**
 Esta tarea está **bloqueada por los Pendientes P2, P3 y P4**: confirmar con el cliente los catálogos definitivos de Régimen Fiscal PE (SUNAT), Tipo de Sociedad PE y la denominación oficial de S.A.C.S. No ejecutar scripts sin confirmación. Depende además de la resolución de la Tarea 3 (si aplica Opción A con campo `IdRegion`, los INSERT deben incluirlo).
 **Descripción del problema:**
 Los catálogos `catRegimenFiscal` y `catTipoSociedadMercantil` no tienen registros para la Región Perú. Sin estos datos, los selectores quedan vacíos para clientes peruanos y la funcionalidad es inoperante para esa región.
 **Cambios requeridos (tras confirmación P2, P3, P4 y resolución de Tarea 3):**
 ```sql
 BEGIN TRANSACTION;
 -- Obtener IdRegion de Perú
 DECLARE @IdRegionPeru UNIQUEIDENTIFIER;
 SELECT @IdRegionPeru = IdRegion FROM dbo.Region WHERE ClaveISO = 'PER';
 -- Régimen Fiscal Perú (valores orientativos — confirmar con cliente vía P2)
 INSERT INTO dbo.catRegimenFiscal
  (IdCatRegimenFiscal, RegimenFiscal, Descripcion, Activo /*, IdRegion si aplica Tarea 3 Opción A */)
 VALUES
  (NEWID(), 'RG', 'Régimen General', 1),
  (NEWID(), 'RMT', 'Régimen MYPE Tributario', 1),
  (NEWID(), 'RER', 'Régimen Especial de Renta', 1),
  (NEWID(), 'NRUS', 'Nuevo Régimen Único Simplificado', 1),
  (NEWID(), 'RPN', 'Régimen para Personas Naturales', 1); -- Confirmar P2
 -- Tipo de Sociedad Mercantil Perú (valores orientativos — confirmar con cliente vía P3, P4)
 INSERT INTO dbo.catTipoSociedadMercantil
  (IdCatTipoSociedadMercantil, TipoSociedadMerdantil, Abreviatura, Activo)
 VALUES
  (NEWID(), 'Sociedad Anónima', 'S.A.', 1),
  (NEWID(), 'Sociedad Anónima Cerrada', 'S.A.C.', 1),
  (NEWID(), 'Sociedad Anónima Abierta', 'S.A.A.', 1),
  (NEWID(), 'Sociedad por Acciones Cerrada Simplificada', 'S.A.C.S.', 1), -- Confirmar P4
  (NEWID(), 'Sociedad Comercial de Responsabilidad Limitada','S.R.L.', 1),
  (NEWID(), 'Empresa Individual de Responsabilidad Limitada','E.I.R.L.',1);
 -- Verificar
 SELECT RegimenFiscal, Descripcion, Activo
 FROM dbo.catRegimenFiscal
 ORDER BY RegimenFiscal;
 SELECT TipoSociedadMerdantil, Abreviatura, Activo
 FROM dbo.catTipoSociedadMercantil
 ORDER BY TipoSociedadMerdantil;
 -- COMMIT;
 -- ROLLBACK;
 COMMIT;
 ```
 &gt; ⚠️ Los valores del script son orientativos. Los definitivos deben confirmarse vía P2, P3, P4.
 &gt; ⚠️ Si la Tarea 3 adopta Opción A (campo `IdRegion`), los INSERT deben incluir `@IdRegionPeru`.
 **Criterios de aceptación:**
 - [ ] Pendientes P2, P3 y P4 resueltos antes de ejecutar
 - [ ] Registros de Régimen Fiscal Perú insertados con `Activo = 1`
 - [ ] Registros de Tipo de Sociedad Perú insertados con `Activo = 1`
 - [ ] Denominación S.A.C.S. confirmada (P4) antes de insertar
 - [ ] Script incluido en el formulario de control de scripts del release
 - [ ] PR aprobado por líder técnico y DBA
 **Más información de la tarea:**
 - GAP-02 y Pendientes P2, P3, P4 del archivo `TPSC-RE-FU-004-Back.md`
 - Bloqueante para que la Tarea 5 (endpoints) funcione correctamente para Perú
 - Ver `TPSC-RE-FU-004_Equivalencias_MX_PE.xlsx` para el detalle del cruce
 **Recursos:**
 - Análisis de impacto backend: `Requisitos/TPSC-RE-FU-004/TPSC-RE-FU-004-Back.md`
 - Diccionario de datos: `Requisitos/TPSC-RE-FU-004/TPSC-RE-FU-004_BD.md`
 - Requisito funcional: `Requisitos/TPSC-RE-FU-004/TPSC-RE-FU-004.md`</t>
  </si>
  <si>
    <t xml:space="preserve">BE-022</t>
  </si>
  <si>
    <t xml:space="preserve">UPDATE-TABL-CH</t>
  </si>
  <si>
    <t xml:space="preserve">T3 Migracion campo IdRegion en catalogos fiscales</t>
  </si>
  <si>
    <t xml:space="preserve">## Tarea 3
 ### TPSC-RE-FU-004 [ UPDATE-TABL-CH ] Decisión de arquitectura y migración: campo `IdRegion` en catálogos fiscales - GAP-03 
 **Aplicativos:**
 ProquifaNet 2 — Base de datos ProquifaDotNet
 **Módulos:**
 Catálogo de Clientes — Información Fiscal
 **Descripción del problema:**
 Los catálogos `catRegimenFiscal` y `catTipoSociedadMercantil` no tienen campo `IdRegion`. Sin esta distinción, no es posible que el backend filtre automáticamente las opciones por la región del usuario logueado. Requiere una decisión de arquitectura que desbloquea la Tarea 5.
 **Opciones de solución:**
 **Opción A — Agregar campo `IdRegion` a los catálogos (recomendada):**
 ```sql
 BEGIN TRANSACTION;
 ALTER TABLE dbo.catRegimenFiscal
  ADD IdRegion UNIQUEIDENTIFIER NULL
  REFERENCES dbo.Region(IdRegion);
 ALTER TABLE dbo.catTipoSociedadMercantil
  ADD IdRegion UNIQUEIDENTIFIER NULL
  REFERENCES dbo.Region(IdRegion);
 -- Asignar IdRegion México a todos los registros actuales
 DECLARE @IdRegionMex UNIQUEIDENTIFIER;
 SELECT @IdRegionMex = IdRegion FROM dbo.Region WHERE ClaveISO = 'MEX';
 UPDATE dbo.catRegimenFiscal SET IdRegion = @IdRegionMex;
 UPDATE dbo.catTipoSociedadMercantil SET IdRegion = @IdRegionMex;
 -- Verificar
 SELECT TOP 5 IdCatRegimenFiscal, RegimenFiscal, IdRegion FROM dbo.catRegimenFiscal;
 SELECT TOP 5 IdCatTipoSociedadMercantil, TipoSociedadMerdantil, IdRegion FROM dbo.catTipoSociedadMercantil;
 -- COMMIT;
 -- ROLLBACK;
 COMMIT;
 ```
 **Opción B — Crear vistas filtradas por Región (sin modificar tablas):**
 - `vCatRegimenFiscalPorRegion`: JOIN de `catRegimenFiscal` con tabla de mapeo región-catálogo.
 - `vCatTipoSociedadMercantilPorRegion`: ídem.
 Actualizar modelos EF y lógica en Tarea 5 según la opción elegida.
 **Criterios de aceptación:**
 - [ ] Decisión de arquitectura documentada y aprobada (Opción A u Opción B)
 - [ ] Script de migración revisado y aprobado por DBA
 - [ ] Modelos EF actualizados si aplica Opción A
 - [ ] Script incluido en el formulario de control de scripts del release
 - [ ] Tarea 5 puede completar su implementación definitiva tras esta tarea
 - [ ] PR aprobado por líder técnico y DBA
 **Más información de la tarea:**
 - GAP-03 y Pendiente P8 del archivo `TPSC-RE-FU-004-Back.md`
 - Prerequisito directo para la Tarea 5 (endpoints con filtro por región de usuario logueado)
 **Recursos:**
 - Análisis de impacto backend: `Requisitos/TPSC-RE-FU-004/TPSC-RE-FU-004-Back.md`
 - Diccionario de datos: `Requisitos/TPSC-RE-FU-004/TPSC-RE-FU-004_BD.md`</t>
  </si>
  <si>
    <t xml:space="preserve">BE-024</t>
  </si>
  <si>
    <t xml:space="preserve">BE-023</t>
  </si>
  <si>
    <t xml:space="preserve">T4 Evaluar y corregir typo TipoSociedadMerdantil en catTipoSociedadMercantil</t>
  </si>
  <si>
    <t xml:space="preserve">## Tarea 4
 ### TPSC-RE-FU-004 [ UPDATE-TABL-CH ] Evaluar y corregir typo `TipoSociedadMerdantil` en `catTipoSociedadMercantil` - GAP-04
 **Aplicativos:**
 ProquifaNet 2 — Base de datos ProquifaDotNet
 **Módulos:**
 Catálogo de Clientes — Información Fiscal
 **Descripción del problema:**
 La columna `TipoSociedadMerdantil` en `dbo.catTipoSociedadMercantil` tiene un typo (falta la "a" en "Mercantil"). La corrección requiere análisis de impacto completo en modelos EF, vistas, consultas y cualquier componente que referencie la columna por nombre.
 **Cambios requeridos:**
 1. Ejecutar análisis de impacto: buscar todas las referencias a `TipoSociedadMerdantil` en el codebase.
 2. Si el impacto es manejable, ejecutar script de renombrado:
 ```sql
 EXEC sp_rename 'dbo.catTipoSociedadMercantil.TipoSociedadMerdantil',
  'TipoSociedadMercantil', 'COLUMN';
 ```
 3. Actualizar el modelo EF (`ProquifaDotNetContext`) y todas las referencias en código.
 4. Si el impacto es alto, documentar como deuda técnica a resolver en release posterior y notificar a las Tareas 2 y 5 para que usen el nombre actual mientras tanto.
 **Criterios de aceptación:**
 - [ ] Análisis de impacto completo ejecutado y documentado
 - [ ] Si se corrige: columna renombrada, modelo EF actualizado, build exitoso sin errores
 - [ ] Si se difiere: decisión documentada como deuda técnica con justificación; Tareas 2 y 5 notificadas para usar nombre actual `TipoSociedadMerdantil`
 - [ ] Script incluido en el formulario de control de scripts del release (si aplica)
 - [ ] PR aprobado por líder técnico y DBA
 **Más información de la tarea:**
 - GAP-04 y Pendiente P7 del archivo `TPSC-RE-FU-004-Back.md`
 **Recursos:**
 - Análisis de impacto backend: `Requisitos/TPSC-RE-FU-004/TPSC-RE-FU-004-Back.md`
 - Diccionario de datos: `Requisitos/TPSC-RE-FU-004/TPSC-RE-FU-004_BD.md`</t>
  </si>
  <si>
    <t xml:space="preserve">T5 Aplicar filtro por region en controllers de catalogos fiscales</t>
  </si>
  <si>
    <t xml:space="preserve">## Tarea 5
 ### TPSC-RE-FU-004 GAP-05 [ IMP-EXIST-SERVICE ] Aplicar filtro por región del usuario logueado en `catRegimenFiscalController` y `catTipoSociedadMercantilController` - GAP-05
 **Aplicativos:**
 ProquifaNet 2
 **Módulos:**
 Catálogo de Clientes — Información Fiscal
 **Descripción del problema:**
 Los controladores `catRegimenFiscalController` y `catTipoSociedadMercantilController` heredan de `ApiController` y exponen CRUD genérico sin filtro por Región. El selector de Régimen Fiscal y Tipo de Sociedad debe retornar únicamente las opciones válidas para la Región del usuario logueado, siguiendo el patrón ya establecido en el proyecto (`BaseApiController` + `ObtenerUsuarioAutenticado()` + `AsegurarFiltroRegion()`).
 **Cambios requeridos:**
 1. Cambiar la herencia de `ApiController` a `BaseApiController` en ambos controladores.
 2. En el método `QueryResult` de cada controlador, obtener el usuario logueado y aplicar el filtro de región antes de ejecutar la consulta:
 ```csharp
 [HttpPost]
 [Route("catRegimenFiscal")]
 public QueryResult&lt;catRegimenFiscal&gt; QueryResult([FromBody] QueryInfo info)
 {
  var user = ObtenerUsuarioAutenticado();
  AsegurarFiltroRegion(info, user.IdRegion);
  var modelBO = new TablaGenericaBO&lt;catRegimenFiscal&gt;();
  return modelBO.QueryResult(info);
 }
 ```
 Aplicar el mismo patrón en `catTipoSociedadMercantilController`.
 **Dependencias:**
 - Requiere que la Tarea 3 haya resuelto cómo el campo `IdRegion` está disponible en los catálogos (Opción A: columna directa; Opción B: via vista) para que `AsegurarFiltroRegion` pueda filtrar correctamente.
 - Requiere que la Tarea 1 y Tarea 2 hayan cargado los datos correctos en los catálogos.
 **Archivos a modificar:**
 - `WebApi.Catalogos\Controllers\Catalogos\catRegimenFiscalController.cs`
 - `WebApi.Catalogos\Controllers\Catalogos\catTipoSociedadMercantilController.cs`
 **Criterios de aceptación:**
 - [ ] Ambos controladores heredan de `BaseApiController`
 - [ ] El método `QueryResult` de cada controlador invoca `ObtenerUsuarioAutenticado()` y `AsegurarFiltroRegion(info, user.IdRegion)` antes de consultar
 - [ ] Un usuario de Región México recibe solo opciones MX en ambos selectores
 - [ ] Un usuario de Región Perú recibe solo opciones PE en ambos selectores (una vez cargados los datos por Tarea 2)
 - [ ] Los demás métodos (`Obtener`, `GuardarOActualizar`, `Desactivar`) no son modificados
 - [ ] PR aprobado por líder técnico
 **Más información de la tarea:**
 - GAP-05 y Pendiente P8 del archivo `TPSC-RE-FU-004-Back.md`
 - Patrón de referencia: `WebApi.Catalogos\Controllers\Catalogos\catRutaEntregaController.cs`
 - Criterios D1 y D2 del requisito: selectores poblados por Región del usuario logueado
 **Recursos:**
 - Análisis de impacto backend: `Requisitos/TPSC-RE-FU-004/TPSC-RE-FU-004-Back.md`
 - Diccionario de datos: `Requisitos/TPSC-RE-FU-004/TPSC-RE-FU-004_BD.md`
 - Requisito funcional: `Requisitos/TPSC-RE-FU-004/TPSC-RE-FU-004.md`</t>
  </si>
  <si>
    <t xml:space="preserve">BE-025</t>
  </si>
  <si>
    <t xml:space="preserve">ALG-BASIC-LOGIC</t>
  </si>
  <si>
    <t xml:space="preserve">T6 Implementar validacion de formato RUC Peru (Modulo 11)</t>
  </si>
  <si>
    <t xml:space="preserve">## Tarea 6
 ### TPSC-RE-FU-004 GAP-01 [ ALG-BASIC-LOGIC ] Implementar validación de formato RUC Perú (Módulo 11) en `DatosFacturacionClienteBO` - GAP-01
 **Aplicativos:**
 ProquifaNet 2
 **Módulos:**
 Catálogo de Clientes — Información Fiscal
 **Consideraciones previas:**
 Esta tarea está **bloqueada por el Pendiente P6**: confirmar con el cliente si la validación RUC Perú se implementa con algoritmo Módulo 11 o queda como captura libre. No iniciar desarrollo hasta que P6 esté resuelto.
 **Descripción del problema:**
 PQF2 ya tiene validación de formato RFC para México. No existe validación equivalente para el RUC de Perú. La Revisión indica que el formato de validación debe ser **paramétrico desde BD** (asociado a cada Región), para no hardcodear la expresión regular. Esto implica resolver previamente la estructura de configuración de validación por Región (relacionado con Tarea 3).
 **Algoritmo Módulo 11 RUC Perú:**
 - Pesos sobre los 10 primeros dígitos: `[5, 4, 3, 2, 7, 6, 5, 4, 3, 2]`
 - Resto = Suma(dígito × peso) % 11
 - Dígito verificador esperado = 11 − Resto (si 10 → 0; si 11 → 1)
 - Comparar con el 11º dígito del RUC
 **Cambios requeridos:**
 1. Crear clase de extensión `DatosFacturacionClienteBO.Validacion.Extensions.cs` con método `ValidarIdentificadorFiscal(string rfc, Guid idRegion)`:
  - Para MEX: reutilizar lógica de validación RFC SAT existente (12 o 13 alfanuméricos).
  - Para PER: validar 11 dígitos numéricos, tipo de contribuyente (primeros 2 dígitos en `{10, 15, 17, 20}`) y dígito verificador por Módulo 11.
 2. Invocar el método en `_GuardarOActualizar` de `DatosFacturacionClienteBO` antes de persistir.
 **Archivos a modificar / crear:**
 - `Logic.Pqf.Catalogos\Clientes\Configuracion\DatosFacturacionClientes\DatosFacturacionClienteBO.Validacion.Extensions.cs` (nuevo)
 - `Logic.Pqf.Catalogos\Clientes\Configuracion\DatosFacturacionClientes\DatosFacturacionClienteBO.cs` (invocar validación en `_GuardarOActualizar`)
 **Criterios de aceptación:**
 - [ ] RUC válido (11 dígitos, tipo contribuyente correcto, dígito verificador Módulo 11 válido) es aceptado
 - [ ] RUC con longitud distinta de 11, tipo contribuyente inválido o dígito verificador incorrecto es rechazado con mensaje descriptivo
 - [ ] Validación RFC MX existente no es modificada ni afectada
 - [ ] El método identifica la región del cliente para aplicar la validación correspondiente
 - [ ] Bloqueada por P6 — no iniciar sin confirmación del cliente
 - [ ] PR aprobado por líder técnico
 **Más información de la tarea:**
 - GAP-01 y Pendientes P5, P6 del archivo `TPSC-RE-FU-004-Back.md`
 - Reglas R2 y R3 del requisito
 - Revisión: debounce en campo de la UI es responsabilidad del frontend
 **Recursos:**
 - Análisis de impacto backend: `Requisitos/TPSC-RE-FU-004/TPSC-RE-FU-004-Back.md`
 - Diccionario de datos: `Requisitos/TPSC-RE-FU-004/TPSC-RE-FU-004_BD.md`
 - Requisito funcional: `Requisitos/TPSC-RE-FU-004/TPSC-RE-FU-004.md`</t>
  </si>
  <si>
    <t xml:space="preserve">BE-026</t>
  </si>
  <si>
    <t xml:space="preserve">TPSC-RE-FU-005</t>
  </si>
  <si>
    <t xml:space="preserve">T1 Agregar IdRegion a catMetodoDePagoCFDI, catUsoCFDI y catMedioDePago</t>
  </si>
  <si>
    <t xml:space="preserve">## Tarea 1
 ### TPSC-RE-FU-005 GAP-01 [ UPDATE-TABL-CH ] Agregar `IdRegion` a `catMetodoDePagoCFDI`, `catUsoCFDI` y `catMedioDePago`
 **Aplicativos:**
 ProquifaNet 2 — Base de datos ProquifaDotNet
 **Módulos:**
 Catálogos de Cobros — Configuración de Facturación de Cliente
 **Consideraciones previas:**
 Esta tarea es **prerequisito de todas las demás**. Ejecutar primero y verificar que el UPDATE masivo asignó `IdRegion = MEX` a todos los registros existentes antes de continuar.
 Confirmar con TechLead el Pendiente P2: si el catálogo legacy debe mapearse para facturas y pedidos históricos al agregar `IdRegion`.
 **Descripción del problema:**
 Los tres catálogos de cobros no tienen el campo `IdRegion`. Sin él no es posible filtrar por región del usuario logueado en los selectores de Configuración de Facturación del Cliente. Un usuario de México vería opciones de Perú y viceversa.
 **Cambios requeridos:**
 ```sql
 ALTER TABLE dbo.catMetodoDePagoCFDI
  ADD IdRegion uniqueidentifier NULL
  CONSTRAINT FK_catMetodoDePagoCFDI_Region FOREIGN KEY REFERENCES dbo.Region(IdRegion);
 UPDATE dbo.catMetodoDePagoCFDI SET IdRegion = (SELECT IdRegion FROM dbo.Region WHERE ClaveISO = 'MEX') WHERE IdRegion IS NULL;
 SELECT COUNT(*) AS SinRegion_MetodoPago FROM dbo.catMetodoDePagoCFDI WHERE IdRegion IS NULL;
 ALTER TABLE dbo.catUsoCFDI
  ADD IdRegion uniqueidentifier NULL
  CONSTRAINT FK_catUsoCFDI_Region FOREIGN KEY REFERENCES dbo.Region(IdRegion);
 UPDATE dbo.catUsoCFDI SET IdRegion = (SELECT IdRegion FROM dbo.Region WHERE ClaveISO = 'MEX') WHERE IdRegion IS NULL;
 SELECT COUNT(*) AS SinRegion_UsoCFDI FROM dbo.catUsoCFDI WHERE IdRegion IS NULL;
 ALTER TABLE dbo.catMedioDePago
  ADD IdRegion uniqueidentifier NULL
  CONSTRAINT FK_catMedioDePago_Region FOREIGN KEY REFERENCES dbo.Region(IdRegion);
 UPDATE dbo.catMedioDePago SET IdRegion = (SELECT IdRegion FROM dbo.Region WHERE ClaveISO = 'MEX') WHERE IdRegion IS NULL;
 SELECT COUNT(*) AS SinRegion_MedioPago FROM dbo.catMedioDePago WHERE IdRegion IS NULL;
 ```
 **Criterios de aceptación:**
 - [ ] Los tres catálogos tienen columna `IdRegion` con FK a `Region`
 - [ ] Todos los registros existentes tienen `IdRegion` asignado a la región México
 - [ ] Los tres SELECTs de verificación devuelven 0
 - [ ] Scripts incluidos en el formulario de control de scripts del release
 - [ ] PR aprobado por líder técnico y DBA
 **Más información de la tarea:**
 - GAP-01 y Pendiente P2 del archivo `TPSC-RE-FU-005-Back.md`
 - Regla R2 del requisito: catálogos diferenciados por Región
 **Recursos:**
 - Análisis de impacto backend: `Requisitos/TPSC-RE-FU-005/TPSC-RE-FU-005-Back.md`
 - Diccionario de datos: `Requisitos/TPSC-RE-FU-005/TPSC-RE-FU-005_BD.md`
 - Requisito funcional: `Requisitos/TPSC-RE-FU-005/TPSC-RE-FU-005.md`</t>
  </si>
  <si>
    <t xml:space="preserve">BE-027</t>
  </si>
  <si>
    <t xml:space="preserve">T2 Insertar registros PE en catMetodoDePagoCFDI y catUsoCFDI</t>
  </si>
  <si>
    <t xml:space="preserve">## Tarea 2
 ### TPSC-RE-FU-005 GAP-02 [ QUERY-CH ] Insertar registros PE en `catMetodoDePagoCFDI` (CONT/CRED) y `catUsoCFDI` (01/03/08)
 **Aplicativos:**
 ProquifaNet 2 — Base de datos ProquifaDotNet
 **Módulos:**
 Catálogos de Cobros — Configuración de Facturación de Cliente
 **Consideraciones previas:**
 **Depende de Tarea 1.** Ejecutar solo después de que `IdRegion` exista en ambas tablas.
 Condicionada al Pendiente P1: confirmar denominación final del campo Condición de Pago en pantalla para Perú (¿Contado/Crédito o nomenclatura distinta?). Las descripciones pueden ajustarse tras confirmación.
 **Descripción del problema:**
 `catMetodoDePagoCFDI` solo contiene registros MX (PUE/PPD). No existen registros para Región Perú con Condición de Pago SUNAT (Contado/Crédito); el selector aparece vacío para usuarios PE.
 `catUsoCFDI` solo contiene registros MX (G01/G03/S01 entre otros). No existen registros para Tipo de Comprobante PE (Factura/Boleta/Recibo de Honorarios); el selector también aparece vacío para usuarios PE.
 **Cambios requeridos:**
 ```sql
 DECLARE @PER uniqueidentifier = (SELECT IdRegion FROM dbo.Region WHERE ClaveISO = 'PER');
 INSERT INTO dbo.catMetodoDePagoCFDI
  (IdCatMetodoDePagoCFDI, MetodoDePagoCFDI, ClaveMetodoDePagoCFDI, Clave, Activo, IdRegion)
 VALUES
  (NEWID(), N'Contado', 'CONT', 'CONT', 1, @PER),
  (NEWID(), N'Crédito', 'CRED', 'CRED', 1, @PER);
 INSERT INTO dbo.catUsoCFDI
  (IdCatUsoCFDI, ClaveUso, Uso, Clave, Activo, IdRegion)
 VALUES
  (NEWID(), '01', N'Factura electrónica', '01', 1, @PER),
  (NEWID(), '03', N'Boleta de venta electrónica', '03', 1, @PER),
  (NEWID(), '08', N'Recibo por Honorarios electrónico', '08', 1, @PER);
 SELECT ClaveMetodoDePagoCFDI, MetodoDePagoCFDI, Activo FROM dbo.catMetodoDePagoCFDI WHERE IdRegion = @PER;
 SELECT ClaveUso, Uso, Activo FROM dbo.catUsoCFDI WHERE IdRegion = @PER;
 ```
 **Criterios de aceptación:**
 - [ ] `catMetodoDePagoCFDI` contiene CONT y CRED con `IdRegion = PER` y `Activo = 1`
 - [ ] `catUsoCFDI` contiene 01, 03 y 08 con `IdRegion = PER` y `Activo = 1`
 - [ ] Los registros MX existentes no son modificados
 - [ ] Scripts incluidos en el formulario de control de scripts del release
 - [ ] PR aprobado por líder técnico y DBA
 **Más información de la tarea:**
 - GAP-02 y Pendiente P1 del archivo `TPSC-RE-FU-005-Back.md`
 - Reglas R3 y R5 del requisito: Condición de Pago PE diferenciada de UsoCFDI MX
 **Recursos:**
 - Análisis de impacto backend: `Requisitos/TPSC-RE-FU-005/TPSC-RE-FU-005-Back.md`
 - Diccionario de datos: `Requisitos/TPSC-RE-FU-005/TPSC-RE-FU-005_BD.md`
 - Requisito funcional: `Requisitos/TPSC-RE-FU-005/TPSC-RE-FU-005.md`</t>
  </si>
  <si>
    <t xml:space="preserve">BE-028</t>
  </si>
  <si>
    <t xml:space="preserve">T3 Agregar campos PE a DatosFacturacionCliente</t>
  </si>
  <si>
    <t xml:space="preserve">## Tarea 3
 ### TPSC-RE-FU-005 GAP-03 [ UPDATE-TABL-CH ] Agregar campos PE a `DatosFacturacionCliente` (`AgenteRetencionIGV`, `SujetoDetraccion`, `TasaDetraccion`)
 **Aplicativos:**
 ProquifaNet 2 — Base de datos ProquifaDotNet
 **Módulos:**
 Catálogos de Cobros — Configuración de Facturación de Cliente
 **Consideraciones previas:**
 Esta tarea está **bloqueada por los Pendientes P5 y P6**: confirmar con el cliente si PROQUIFA Perú tiene clientes designados como Agentes de Retención IGV (P5) y si sus productos/servicios están sujetos a Detracción SPOT (P6).
 No ejecutar el ALTER TABLE sin confirmación. Si tanto P5 como P6 se resuelven como "No aplica", esta tarea se cancela.
 El Pendiente P3 también afecta esta tarea: confirmar si la tasa de detracción se captura a nivel cliente, nivel producto o catálogo SUNAT.
 **Descripción del problema:**
 `DatosFacturacionCliente` no tiene los campos de banderas tributarias PE requeridos por las Reglas R6 y R7 del requisito:
 - `AgenteRetencionIGV` (bit): identifica si el cliente PE ha sido designado por SUNAT como Agente de Retención del IGV.
 - `SujetoDetraccion` (bit): indica si las operaciones con el cliente están sujetas al Sistema de Pago de Obligaciones Tributarias (SPOT).
 - `TasaDetraccion` (decimal 5,2): tasa aplicable cuando `SujetoDetraccion = 1` (condicionado a resolución de P3).
 **Cambios requeridos (ejecutar solo tras confirmar P5 y P6):**
 ```sql
 ALTER TABLE dbo.DatosFacturacionCliente
  ADD AgenteRetencionIGV bit NOT NULL CONSTRAINT DF_DFC_AgenteRetencionIGV DEFAULT 0,
  SujetoDetraccion bit NOT NULL CONSTRAINT DF_DFC_SujetoDetraccion DEFAULT 0,
  TasaDetraccion decimal(5,2) NULL;
 SELECT TOP 5 IdCliente, AgenteRetencionIGV, SujetoDetraccion, TasaDetraccion
 FROM dbo.DatosFacturacionCliente;
 ```
 **Criterios de aceptación:**
 - [ ] Pendientes P5 y P6 confirmados con el cliente antes de ejecutar
 - [ ] `DatosFacturacionCliente` contiene las columnas `AgenteRetencionIGV` (bit NOT NULL DEFAULT 0), `SujetoDetraccion` (bit NOT NULL DEFAULT 0) y `TasaDetraccion` (decimal NULL)
 - [ ] Todos los registros existentes tienen `AgenteRetencionIGV = 0` y `SujetoDetraccion = 0` por el DEFAULT
 - [ ] SELECT de verificación devuelve los tres campos correctamente
 - [ ] Scripts incluidos en el formulario de control de scripts del release
 - [ ] PR aprobado por líder técnico y DBA
 **Más información de la tarea:**
 - GAP-03 y Pendientes P3, P5, P6 del archivo `TPSC-RE-FU-005-Back.md`
 - Reglas R6 y R7 del requisito: banderas tributarias PE
 **Recursos:**
 - Análisis de impacto backend: `Requisitos/TPSC-RE-FU-005/TPSC-RE-FU-005-Back.md`
 - Diccionario de datos: `Requisitos/TPSC-RE-FU-005/TPSC-RE-FU-005_BD.md`
 - Requisito funcional: `Requisitos/TPSC-RE-FU-005/TPSC-RE-FU-005.md`</t>
  </si>
  <si>
    <t xml:space="preserve">BE-029</t>
  </si>
  <si>
    <t xml:space="preserve">T4 Aplicar filtro de region en controllers de catalogos de pago</t>
  </si>
  <si>
    <t xml:space="preserve">## Tarea 4
 ### TPSC-RE-FU-005 GAP-04 [ IMP-EXIST-SERVICE ] Aplicar filtro de región en `catMetodoDePagoCFDIController`, `catUsoCFDIController` y `catMedioDePagoController`
 **Aplicativos:**
 ProquifaNet 2 — WebApi.Catalogos
 **Módulos:**
 Catálogos de Cobros — Configuración de Facturación de Cliente
 **Consideraciones previas:**
 **Depende de Tarea 1.** Los tres catálogos deben tener `IdRegion` en BD antes de que el filtro en el controller tenga efecto.
 Revisar que el using `Core.Pqf.WebApi.ControllerOperations` se agregue a los tres archivos al reemplazar `ApiController`.
 Referencia del patrón: `WebApi.Catalogos\Controllers\Catalogos\catRutaEntregaController.cs`.
 **Descripción del problema:**
 Los tres controllers de catálogos de cobros heredan `ApiController` directamente. El método `QueryResult` no aplica ningún filtro por región: devuelve todos los registros de BD sin importar la región del usuario logueado.
 Esto significa que un usuario de México ve opciones PE en los selectores y un usuario de Perú ve opciones MX — violando la Regla R2 del requisito.
 **Estado actual de los tres controllers:**
 ```csharp
 public class catMetodoDePagoCFDIController : ApiController, IControllerCatalogoBO&lt;catMetodoDePagoCFDI&gt;
 {
  [HttpPost]
  [Route("catMetodoDePagoCFDI")]
  public QueryResult&lt;catMetodoDePagoCFDI&gt; QueryResult([FromBody] QueryInfo info)
  {
  var modelBO = new TablaGenericaBO&lt;catMetodoDePagoCFDI&gt;();
  return modelBO.QueryResult(info); // SIN filtro de región
  }
 }
 ```
 **Cambios requeridos — `catMetodoDePagoCFDIController.cs`:**
 ```csharp
 // ANTES — declaración de clase
 public class catMetodoDePagoCFDIController : ApiController, IControllerCatalogoBO&lt;catMetodoDePagoCFDI&gt;
 // DESPUÉS — declaración de clase
 public class catMetodoDePagoCFDIController : BaseApiController
 ```
 ```csharp
 // ANTES — QueryResult
 public QueryResult&lt;catMetodoDePagoCFDI&gt; QueryResult([FromBody] QueryInfo info)
 {
  var modelBO = new TablaGenericaBO&lt;catMetodoDePagoCFDI&gt;();
  return modelBO.QueryResult(info);
 }
 // DESPUÉS — QueryResult
 public QueryResult&lt;catMetodoDePagoCFDI&gt; QueryResult([FromBody] QueryInfo info)
 {
  var user = ObtenerUsuarioAutenticado();
  AsegurarFiltroRegion(info, user.IdRegion);
  var modelBO = new TablaGenericaBO&lt;catMetodoDePagoCFDI&gt;();
  return modelBO.QueryResult(info);
 }
 ```
 **Cambios requeridos — `catUsoCFDIController.cs` (mismo patrón):**
 ```csharp
 // ANTES — declaración de clase
 public class catUsoCFDIController : ApiController, IControllerCatalogoBO&lt;catUsoCFDI&gt;
 // DESPUÉS — declaración de clase
 public class catUsoCFDIController : BaseApiController
 ```
 ```csharp
 // ANTES — QueryResult
 public QueryResult&lt;catUsoCFDI&gt; QueryResult([FromBody] QueryInfo info)
 {
  var modelBO = new TablaGenericaBO&lt;catUsoCFDI&gt;();
  return modelBO.QueryResult(info);
 }
 // DESPUÉS — QueryResult
 public QueryResult&lt;catUsoCFDI&gt; QueryResult([FromBody] QueryInfo info)
 {
  var user = ObtenerUsuarioAutenticado();
  AsegurarFiltroRegion(info, user.IdRegion);
  var modelBO = new TablaGenericaBO&lt;catUsoCFDI&gt;();
  return modelBO.QueryResult(info);
 }
 ```
 **Cambios requeridos — `catMedioDePagoController.cs` (mismo patrón):**
 ```csharp
 // ANTES — declaración de clase
 public class catMedioDePagoController : ApiController, IControllerCatalogoBO&lt;catMedioDePago&gt;
 // DESPUÉS — declaración de clase
 public class catMedioDePagoController : BaseApiController
 ```
 ```csharp
 // ANTES — QueryResult
 public QueryResult&lt;catMedioDePago&gt; QueryResult([FromBody] QueryInfo info)
 {
  var modelBO = new TablaGenericaBO&lt;catMedioDePago&gt;();
  return modelBO.QueryResult(info);
 }
 // DESPUÉS — QueryResult
 public QueryResult&lt;catMedioDePago&gt; QueryResult([FromBody] QueryInfo info)
 {
  var user = ObtenerUsuarioAutenticado();
  AsegurarFiltroRegion(info, user.IdRegion);
  var modelBO = new TablaGenericaBO&lt;catMedioDePago&gt;();
  return modelBO.QueryResult(info);
 }
 ```
 **Archivos a modificar:**
 - `WebApi.Catalogos\Controllers\Catalogos\catMetodoDePagoCFDIController.cs`
 - `WebApi.Catalogos\Controllers\Catalogos\catUsoCFDIController.cs`
 - `WebApi.Catalogos\Controllers\Catalogos\catMedioDePagoController.cs`
 **Criterios de aceptación:**
 - [ ] Los tres controllers heredan `BaseApiController` (ya no `ApiController`)
 - [ ] El método `QueryResult` de cada controller invoca `ObtenerUsuarioAutenticado()` y `AsegurarFiltroRegion(info, user.IdRegion)` antes de consultar
 - [ ] Un usuario de Región México recibe solo opciones MEX en los tres selectores
 - [ ] Un usuario de Región Perú recibe solo opciones PER en `catMetodoDePagoCFDI` y `catUsoCFDI` (y ningún resultado en `catMedioDePago` porque no hay registros PE)
 - [ ] Los métodos `Obtener`, `GuardarOActualizar` y `Desactivar` no son modificados
 - [ ] El using `Core.Pqf.WebApi.ControllerOperations` está presente en los tres archivos
 - [ ] PR aprobado por líder técnico
 **Más información de la tarea:**
 - GAP-04 del archivo `TPSC-RE-FU-005-Back.md`
 - Patrón de referencia: `WebApi.Catalogos\Controllers\Catalogos\catRutaEntregaController.cs`
 - Criterios C4, C5 y C6 del análisis de impacto
 **Recursos:**
 - Análisis de impacto backend: `Requisitos/TPSC-RE-FU-005/TPSC-RE-FU-005-Back.md`
 - Diccionario de datos: `Requisitos/TPSC-RE-FU-005/TPSC-RE-FU-005_BD.md`
 - Requisito funcional: `Requisitos/TPSC-RE-FU-005/TPSC-RE-FU-005.md`</t>
  </si>
  <si>
    <t xml:space="preserve">BE-030</t>
  </si>
  <si>
    <t xml:space="preserve">T5 Revisar y actualizar vDatosFacturacionCliente para exponer campos PE</t>
  </si>
  <si>
    <t xml:space="preserve">## Tarea 5
 ### TPSC-RE-FU-005 GAP-05 [ BD-OBJ-CH ] Revisar y actualizar `vDatosFacturacionCliente` para exponer campos PE
 **Aplicativos:**
 ProquifaNet 2 — Base de datos ProquifaDotNet
 **Módulos:**
 Catálogos de Cobros — Configuración de Facturación de Cliente
 **Consideraciones previas:**
 **Depende de Tarea 3.** Esta tarea solo aplica si se ejecuta el ALTER TABLE de `DatosFacturacionCliente` (GAP-03).
 Si la Tarea 3 se cancela por resolución de P5 y P6, esta tarea también se cancela.
 Confirmar con TechLead si hay otros módulos que consumen `vDatosFacturacionCliente` antes de modificar la vista.
 **Descripción del problema:**
 `vDatosFacturacionCliente` es una vista que expone los datos de facturación del cliente a otros módulos del sistema (Factura por Adelantado, Validar Cobro). Si se agregan `AgenteRetencionIGV`, `SujetoDetraccion` y `TasaDetraccion` a la tabla `DatosFacturacionCliente`, la vista debe actualizarse para exponer esos campos. De lo contrario, los módulos consumidores no podrán leer las banderas tributarias PE.
 **Cambios requeridos:**
 1. Revisar la definición actual de `vDatosFacturacionCliente` con:
 ```sql
 SELECT OBJECT_DEFINITION(OBJECT_ID('dbo.vDatosFacturacionCliente'));
 ```
 2. Agregar las tres nuevas columnas al SELECT de la vista:
 ```sql
 ALTER VIEW dbo.vDatosFacturacionCliente AS
 SELECT
  -- columnas existentes sin cambio --
  dfc.AgenteRetencionIGV,
  dfc.SujetoDetraccion,
  dfc.TasaDetraccion
 FROM dbo.DatosFacturacionCliente dfc
 -- resto del JOIN existente sin cambio --;
 ```
 &gt; El script completo se genera tras revisar la definición actual de la vista con el SELECT anterior.
 **Criterios de aceptación:**
 - [ ] Tarea 3 ejecutada y confirmada antes de iniciar esta tarea
 - [ ] `vDatosFacturacionCliente` expone `AgenteRetencionIGV`, `SujetoDetraccion` y `TasaDetraccion`
 - [ ] Los campos ya existentes de la vista no son modificados ni eliminados
 - [ ] Los módulos consumidores (Factura por Adelantado, Validar Cobro) pueden leer los tres campos nuevos
 - [ ] Script de ALTER VIEW incluido en el formulario de control de scripts del release
 - [ ] PR aprobado por líder técnico y DBA
 **Más información de la tarea:**
 - GAP-05 del archivo `TPSC-RE-FU-005-Back.md`
 - Criterios C7 y C8 del análisis de impacto
 - Módulos consumidores: Factura por Adelantado y Validar Cobro
 **Recursos:**
 - Análisis de impacto backend: `Requisitos/TPSC-RE-FU-005/TPSC-RE-FU-005-Back.md`
 - Diccionario de datos: `Requisitos/TPSC-RE-FU-005/TPSC-RE-FU-005_BD.md`
 - Requisito funcional: `Requisitos/TPSC-RE-FU-005/TPSC-RE-FU-005.md`</t>
  </si>
  <si>
    <t xml:space="preserve">BE-031</t>
  </si>
  <si>
    <t xml:space="preserve">T6 Completar ClaveFormaDePago en catMedioDePago para registros sin clave SAT</t>
  </si>
  <si>
    <t xml:space="preserve">## Tarea 6
 ### TPSC-RE-FU-005 GAP-06 [ QUERY-CH ] Completar `ClaveFormaDePago` en `catMedioDePago` para registros sin clave SAT
 **Aplicativos:**
 ProquifaNet 2 — Base de datos ProquifaDotNet
 **Módulos:**
 Catálogos de Cobros — Forma de Pago México
 **Consideraciones previas:**
 Esta tarea está **bloqueada por el Pendiente P4**: confirmar con el cliente qué clave SAT c_FormaPago corresponde a los registros Aba, NA, —NINGUNO— y Swift.
 No ejecutar los UPDATE sin confirmación. Si el cliente determina que esos registros no afectan el timbrado CFDI (porque siempre se selecciona otro medio de pago para timbrado), la tarea puede reducirse a solo documentar la decisión.
 **Descripción del problema:**
 Cuatro registros activos en `catMedioDePago` no tienen valor en `ClaveFormaDePago` (clave SAT c_FormaPago):
 | Descripción | Clave SAT actual | Activo |
 |-------------|-----------------|--------|
 | Aba | *(vacío)* | Sí |
 | NA | *(vacío)* | Sí |
 | —NINGUNO— | *(vacío)* | Sí |
 | Swift | *(vacío)* | Sí |
 Si alguno de estos registros está asociado a una factura que se timbra ante el SAT, el XML CFDI puede ser rechazado por clave de FormaPago vacía o inválida.
 **Diagnóstico previo recomendado:**
 ```sql
 SELECT mp.MedioDePago, mp.ClaveFormaDePago, COUNT(cp.IdConfiguracionPagos) AS ClientesAsociados
 FROM dbo.catMedioDePago mp
 LEFT JOIN dbo.ConfiguracionPagos cp ON mp.IdCatMedioDePago = cp.IdCatMedioDePago
 WHERE mp.ClaveFormaDePago IS NULL OR mp.ClaveFormaDePago = ''
 GROUP BY mp.MedioDePago, mp.ClaveFormaDePago
 ORDER BY ClientesAsociados DESC;
 ```
 **Cambios requeridos (ejecutar tras confirmar P4):**
 ```sql
 UPDATE dbo.catMedioDePago SET ClaveFormaDePago = 'XX' WHERE Clave = 'Aba';
 UPDATE dbo.catMedioDePago SET ClaveFormaDePago = 'XX' WHERE Clave = 'NA';
 UPDATE dbo.catMedioDePago SET ClaveFormaDePago = 'XX' WHERE Clave = 'NINGUNO';
 UPDATE dbo.catMedioDePago SET ClaveFormaDePago = 'XX' WHERE Clave = 'Swift';
 ```
 &gt; Reemplazar `'XX'` con la clave SAT confirmada por el cliente en cada caso.
 **Criterios de aceptación:**
 - [ ] Pendiente P4 confirmado con el cliente antes de ejecutar
 - [ ] Diagnóstico previo ejecutado e interpretado: se sabe cuántos clientes activos usan cada registro sin clave SAT
 - [ ] Los cuatro registros tienen `ClaveFormaDePago` asignada con el valor SAT confirmado (o se documenta la decisión de no asignar si aplica 99-Por definir)
 - [ ] SELECT de verificación confirma que no quedan registros activos con `ClaveFormaDePago` vacía
 - [ ] Scripts incluidos en el formulario de control de scripts del release
 - [ ] PR aprobado por líder técnico y DBA
 **Más información de la tarea:**
 - GAP-06 y Pendiente P4 del archivo `TPSC-RE-FU-005-Back.md`
 - Regla R4 del requisito: Forma de Pago exclusiva de México
 - Ver catálogo SAT c_FormaPago vigente para CFDI 4.0 al asignar claves
 **Recursos:**
 - Análisis de impacto backend: `Requisitos/TPSC-RE-FU-005/TPSC-RE-FU-005-Back.md`
 - Diccionario de datos: `Requisitos/TPSC-RE-FU-005/TPSC-RE-FU-005_BD.md`
 - Requisito funcional: `Requisitos/TPSC-RE-FU-005/TPSC-RE-FU-005.md`</t>
  </si>
  <si>
    <t xml:space="preserve">BE-032</t>
  </si>
  <si>
    <t xml:space="preserve">TPSC-RE-FU-006</t>
  </si>
  <si>
    <t xml:space="preserve">CREATE-TABL-CH</t>
  </si>
  <si>
    <t xml:space="preserve">T1 Crear tabla ClienteDatosBancarios en base de datos</t>
  </si>
  <si>
    <t xml:space="preserve">## Tarea 1
 ### TPSC-RE-FU-006 GAP-01 [ CREATE-TABL-CH ] Crear tabla `ClienteDatosBancarios` en base de datos
 **Aplicativos:**
 ProquifaNet 2 — Base de datos ProquifaDotNet
 **Módulos:**
 Catálogo de Clientes — Referencia de Pago (sección Cobros)
 **Consideraciones previas:**
 Esta tarea es **prerequisito de las Tareas 2, 3 y 5**. Sin la tabla no se puede crear el BO ni el controller.
 Condicionada al Pendiente **P2**: confirmar con el cliente la longitud máxima y formato del `CodigoValidador` antes de ejecutar el CREATE TABLE. La longitud provisional es `varchar(50)`; ajustar si se confirma otra longitud.
 Confirmar también el Pendiente **P3**: verificar que el campo `Clave` existe en la tabla `Cliente` (se usa en el algoritmo de referencia Banamex) antes de crear el índice.
 **Descripción del problema:**
 No existe en el modelo de datos ninguna tabla que relacione un `Cliente` con una o más cuentas bancarias del grupo PROQUIFA (`DatosBancarios`) ni que almacene el `CodigoValidador` por combinación cliente-cuenta.
 Sin esta tabla es imposible implementar la pantalla Referencia de Pago (Regla R1), persistir la relación N:N (Regla R2) ni guardar el Código Validador por combinación (Regla R3).
 **Cambios requeridos:**
 ```sql
 CREATE TABLE dbo.ClienteDatosBancarios
 (
  IdClienteDatosBancarios uniqueidentifier NOT NULL
  CONSTRAINT PK_ClienteDatosBancarios PRIMARY KEY
  CONSTRAINT DF_ClienteDatosBancarios_Id DEFAULT (NEWSEQUENTIALID()),
  IdCliente uniqueidentifier NOT NULL
  CONSTRAINT FK_ClienteDatosBancarios_Cliente
  FOREIGN KEY REFERENCES dbo.Cliente(IdCliente),
  IdDatosBancarios uniqueidentifier NOT NULL
  CONSTRAINT FK_ClienteDatosBancarios_DatosBancarios
  FOREIGN KEY REFERENCES dbo.DatosBancarios(IdDatosBancarios),
  CodigoValidador varchar(50) NULL,
  FechaRegistro datetime NOT NULL
  CONSTRAINT DF_ClienteDatosBancarios_FechaRegistro DEFAULT (GETDATE()),
  FechaUltimaActualizacion datetime NOT NULL
  CONSTRAINT DF_ClienteDatosBancarios_FechaActualizacion DEFAULT (GETDATE()),
  Activo bit NOT NULL
  CONSTRAINT DF_ClienteDatosBancarios_Activo DEFAULT (1)
 );
 CREATE NONCLUSTERED INDEX IX_ClienteDatosBancarios
  ON dbo.ClienteDatosBancarios (IdCliente, IdDatosBancarios, Activo);
 SELECT OBJECT_ID('dbo.ClienteDatosBancarios') AS TablaCreada;
 ```
 **Criterios de aceptación:**
 - [ ] Pendientes P2 (longitud `CodigoValidador`) y P3 (campo `Clave` en `Cliente`) confirmados antes de ejecutar
 - [ ] La tabla `ClienteDatosBancarios` existe en BD con PK `IdClienteDatosBancarios`
 - [ ] FK `FK_ClienteDatosBancarios_Cliente` referencia `dbo.Cliente(IdCliente)`
 - [ ] FK `FK_ClienteDatosBancarios_DatosBancarios` referencia `dbo.DatosBancarios(IdDatosBancarios)`
 - [ ] Índice `IX_ClienteDatosBancarios` existe sobre `(IdCliente, IdDatosBancarios, Activo)`
 - [ ] Script incluido en el formulario de control de scripts del release
 - [ ] PR aprobado por líder técnico y DBA
 **Más información de la tarea:**
 - GAP-01 y Pendientes P2, P3 del archivo `TPSC-RE-FU-006-Back.md`
 - Reglas R2 y R3 del requisito: relación N:N cliente-cuenta y Código Validador por combinación
 **Recursos:**
 - Análisis de impacto backend: `Requisitos/TPSC-RE-FU-006/TPSC-RE-FU-006-Back.md`
 - Diccionario de datos: `Requisitos/TPSC-RE-FU-006/TPSC-RE-FU-006_BD.md`
 - Requisito funcional: `Requisitos/TPSC-RE-FU-006/TPSC-RE-FU-006.md`</t>
  </si>
  <si>
    <t xml:space="preserve">BE-033</t>
  </si>
  <si>
    <t xml:space="preserve">SERV-SIMPLE-PUT</t>
  </si>
  <si>
    <t xml:space="preserve">T2 Crear ClienteDatosBancariosBO - CRUD relacion cliente-cuenta-CodigoValidador</t>
  </si>
  <si>
    <t xml:space="preserve">## Tarea 2
 ### TPSC-RE-FU-006 GAP-02 [ SERV-SIMPLE-PUT ] Crear `ClienteDatosBancariosBO` — CRUD de relación cliente-cuenta-CódigoValidador
 **Aplicativos:**
 ProquifaNet 2 — Logic.Pqf.Catalogos
 **Módulos:**
 Catálogo de Clientes — Referencia de Pago (sección Cobros)
 **Consideraciones previas:**
 **Depende de Tarea 1.** La tabla `ClienteDatosBancarios` debe existir en BD antes de que Entity Framework pueda mapear la entidad.
 Verificar que el modelo EF (`ProquifaDotNetEntities`) haya sido actualizado con la nueva entidad `ClienteDatosBancarios` antes de compilar.
 **Descripción del problema:**
 No existe clase de negocio para gestionar la relación cliente-cuenta-CódigoValidador. Sin el BO no es posible insertar, actualizar ni consultar desde la capa de API los registros de `ClienteDatosBancarios` (Regla R4).
 **Archivos a crear:**
 - `Logic.Pqf.Catalogos\Clientes\DatosBancarios\ClienteDatosBancariosBO.cs`
 **Cambios requeridos:**
 ```csharp
 using System;
 using Core.Pqf.BusinessBasicTools._Misc.Crud;
 using Core.Pqf.ProquifaDotNetContext;
 namespace Logic.Pqf.Catalogos.Clientes.DatosBancarios
 {
  public class ClienteDatosBancariosBO : TablaGenericaBO&lt;ClienteDatosBancarios&gt;
  {
  protected override Guid _GuardarOActualizar(ClienteDatosBancarios entity)
  {
  entity.FechaUltimaActualizacion = DateTime.Now;
  return base._GuardarOActualizar(entity);
  }
  /// &lt;summary&gt;
  /// Obtiene la cuenta bancaria activa de un cliente.
  /// Si el cliente tiene varias cuentas activas, retorna la más reciente.
  /// &lt;/summary&gt;
  public ClienteDatosBancarios ObtenerCuentaActivaDelCliente(Guid idCliente)
  {
  using (var db = new ProquifaDotNetEntities())
  {
  return db.ClienteDatosBancarios
  .Where(x =&gt; x.IdCliente == idCliente &amp;&amp; x.Activo)
  .OrderByDescending(x =&gt; x.FechaRegistro)
  .FirstOrDefault();
  }
  }
  }
 }
 ```
 **Criterios de aceptación:**
 - [ ] La clase `ClienteDatosBancariosBO` compila sin errores
 - [ ] `GuardarOActualizar` persiste correctamente un registro con `IdCliente`, `IdDatosBancarios` y `CodigoValidador`
 - [ ] `ObtenerCuentaActivaDelCliente` retorna el registro más reciente activo del cliente
 - [ ] `Desactivar` marca el registro con `Activo = false`
 - [ ] PR aprobado por líder técnico
 **Más información de la tarea:**
 - GAP-02 del archivo `TPSC-RE-FU-006-Back.md`
 - Regla R4 del requisito: persistencia de la combinación cliente-cuenta-CódValidador
 - Patrón de referencia: `DatosBancariosBO.cs` en el mismo proyecto
 **Recursos:**
 - Análisis de impacto backend: `Requisitos/TPSC-RE-FU-006/TPSC-RE-FU-006-Back.md`
 - Diccionario de datos: `Requisitos/TPSC-RE-FU-006/TPSC-RE-FU-006_BD.md`
 - Requisito funcional: `Requisitos/TPSC-RE-FU-006/TPSC-RE-FU-006.md`</t>
  </si>
  <si>
    <t xml:space="preserve">BE-034</t>
  </si>
  <si>
    <t xml:space="preserve">T3 Crear ReferenciaBancariaBO - algoritmo referencia bancaria (Banamex / no-Banamex)</t>
  </si>
  <si>
    <t xml:space="preserve">## Tarea 3
 ### TPSC-RE-FU-006 GAP-03 [ ALG-BASIC-LOGIC ] Crear `ReferenciaBancariaBO` — algoritmo de construcción de referencia bancaria (Banamex / no-Banamex)
 **Aplicativos:**
 ProquifaNet 2 — Logic.Pqf.Catalogos
 **Módulos:**
 Catálogo de Clientes — Referencia de Pago / Generación de Proforma
 **Consideraciones previas:**
 **Depende de Tarea 2.** El BO utiliza `ClienteDatosBancariosBO` internamente.
 Condicionada al Pendiente **P1**: confirmar con el cliente y desarrollo la lógica completa de identificación de Banamex (la condición de moneda en el documento original aparece truncada). La propuesta aprobada es identificar Banamex por `catBanco.Clave = "002"`.
 Condicionada al Pendiente **P3**: confirmar que el campo `Clave` existe en la tabla `Cliente` y su tipo de dato, ya que es el insumo del segmento 4 de la referencia Banamex.
 **Descripción del problema:**
 No existe lógica de construcción de la referencia bancaria en el proyecto. Las Reglas R5, R6 y R7 definen dos algoritmos:
 - **No-Banamex (R6):** la referencia es el `Nombre` del cliente como cadena directa.
 - **Banamex (R7):** concatenación determinista de 7 segmentos: tres primeras letras del nombre del cliente (fallback "X"), últimos 4 caracteres de la clave del cliente (padding con ceros), código del banco, carácter de moneda ("P" para MXN, "D" para otro) y Código Validador.
 **Archivos a crear:**
 - `Logic.Pqf.Catalogos\Clientes\DatosBancarios\ReferenciaBancariaBO.cs`
 **Cambios requeridos:**
 ```csharp
 using System;
 using Core.Pqf.BusinessBasicTools._Misc.Crud;
 using Core.Pqf.ProquifaDotNetContext;
 namespace Logic.Pqf.Catalogos.Clientes.DatosBancarios
 {
  public class ReferenciaBancariaBO
  {
  private const string ClaveBanamex = "002";
  /// &lt;summary&gt;
  /// Construye la referencia bancaria para una proforma.
  /// R6: no-Banamex = nombre del cliente.
  /// R7: Banamex = concatenación de 7 segmentos.
  /// &lt;/summary&gt;
  public string Construir(Cliente cliente, DatosBancarios cuenta, string codigoValidador)
  {
  var banco = new TablaGenericaBO&lt;catBanco&gt;().Obtener(cuenta.IdCatBanco.Value);
  if (banco?.Clave == ClaveBanamex)
  return ConstruirBanamex(cliente, cuenta, banco, codigoValidador);
  return cliente.Nombre ?? string.Empty;
  }
  private string ConstruirBanamex(Cliente cliente, DatosBancarios cuenta,
  catBanco banco, string codigoValidador)
  {
  var nombre = cliente.Nombre ?? string.Empty;
  var clave = cliente.Clave ?? string.Empty;
  // Segmentos 1-3: primeras tres letras del nombre, fallback "X"
  var seg1 = nombre.Length &gt; 0 ? nombre[0].ToString() : "X";
  var seg2 = nombre.Length &gt; 1 ? nombre[1].ToString() : "X";
  var seg3 = nombre.Length &gt; 2 ? nombre[2].ToString() : "X";
  // Segmento 4: últimos 4 chars de la clave, padding con ceros a la izquierda
  var seg4 = clave.Length &gt;= 4
  ? clave.Substring(clave.Length - 4)
  : clave.PadLeft(4, '0');
  // Segmento 5: código del banco
  var seg5 = banco.Clave ?? string.Empty;
  // Segmento 6: P si moneda MXN (ClaveMoneda empieza en "M"), D en otro caso
  var moneda = new TablaGenericaBO&lt;catMoneda&gt;().Obtener(cuenta.IdCatMoneda.Value);
  var seg6 = (moneda?.ClaveMoneda?.StartsWith("M") == true) ? "P" : "D";
  // Segmento 7: Código Validador
  var seg7 = codigoValidador ?? string.Empty;
  return $"{seg1}{seg2}{seg3}{seg4}{seg5}{seg6}{seg7}";
  }
  }
 }
 ```
 **Tabla de verificación de segmentos Banamex:**
 | Segmento | Origen | Regla |
 |----------|--------|-------|
 | 1 | `Cliente.Nombre[0]` | "X" si nombre vacío |
 | 2 | `Cliente.Nombre[1]` | "X" si nombre &lt; 2 chars |
 | 3 | `Cliente.Nombre[2]` | "X" si nombre &lt; 3 chars |
 | 4 | Últimos 4 chars de `Cliente.Clave` | Padding con "0" si clave &lt; 4 chars |
 | 5 | `catBanco.Clave` | Código SAT del banco |
 | 6 | Primera letra de `catMoneda.ClaveMoneda` | "P" si empieza en "M" (MXN), "D" en otro caso |
 | 7 | `ClienteDatosBancarios.CodigoValidador` | Capturado manualmente por el usuario |
 **Criterios de aceptación:**
 - [ ] Pendiente P1 (lógica identificación Banamex) y P3 (campo `Clave` en `Cliente`) confirmados antes de implementar
 - [ ] `Construir()` retorna `Cliente.Nombre` cuando el banco NO es Banamex
 - [ ] `Construir()` retorna la cadena de 7 segmentos cuando el banco ES Banamex (`catBanco.Clave = "002"`)
 - [ ] Segmentos 1-3 aplican fallback "X" cuando el nombre tiene menos de 3 caracteres
 - [ ] Segmento 4 aplica padding de ceros cuando la clave tiene menos de 4 caracteres
 - [ ] Segmento 6 devuelve "P" para MXN y "D" para USD u otra moneda
 - [ ] La clase compila sin errores y no rompe la compilación de `Logic.Pqf.Catalogos`
 - [ ] PR aprobado por líder técnico
 **Más información de la tarea:**
 - GAP-03 y Pendientes P1, P3 del archivo `TPSC-RE-FU-006-Back.md`
 - Reglas R5, R6 y R7 del requisito
 - Documento de referencia del cliente: "Especificación: Proceso para generar Referencia de Cliente (Código Validador)" recibido el 2026-04-28
 **Recursos:**
 - Análisis de impacto backend: `Requisitos/TPSC-RE-FU-006/TPSC-RE-FU-006-Back.md`
 - Diccionario de datos: `Requisitos/TPSC-RE-FU-006/TPSC-RE-FU-006_BD.md`
 - Requisito funcional: `Requisitos/TPSC-RE-FU-006/TPSC-RE-FU-006.md`</t>
  </si>
  <si>
    <t xml:space="preserve">BE-035</t>
  </si>
  <si>
    <t xml:space="preserve">T4 Inyectar ReferenciaPago en tpProformaPedidoFactory</t>
  </si>
  <si>
    <t xml:space="preserve">## Tarea 4
 ### TPSC-RE-FU-006 GAP-04 [ IMP-EXIST-SERVICE ] Inyectar `ReferenciaPago` en `tpProformaPedidoFactory`
 **Aplicativos:**
 ProquifaNet 2 — Logic.Pqf.Logistica
 **Módulos:**
 Tramitar Pedido — Generación de Proforma
 **Consideraciones previas:**
 **Depende de Tarea 3.** `ReferenciaBancariaBO` debe existir y compilar antes de modificar la fábrica.
 Verificar el Pendiente **P7**: consultar en BD la longitud máxima de `Cliente.Nombre` para asegurarse de que no supera los 80 caracteres que define `tpProformaPedido.ReferenciaPago varchar(80)`. Si supera, coordinar ampliar el campo con DBA.
 **Descripción del problema:**
 `tpProformaPedidoFactory.Process()` asigna `ReferenciaPago = null` al construir cada `tpProformaPedido`. El campo ya existe en la entidad pero nunca se calcula. Esto significa que ninguna proforma generada en PQF2 incluye la referencia bancaria del cliente en el PDF (Regla R5).
 **Archivo a modificar:**
 `Logic.Pqf.Logistica\L05.TramitarPedido\Facturas\Fabrica\tpProformaPedidoFactory.cs`
 **Estado actual:**
 ```csharp
 // tpProformaPedidoFactory.cs — estado actual
 var tpProformaPedido = new tpProformaPedido
 {
  // ...
  ReferenciaPago = null, // nunca se calcula
  // ...
 };
 ```
 **Cambio requerido:**
 ```csharp
 // tpProformaPedidoFactory.cs — después del cambio
 // cliente ya se obtiene en el método Process() existente
 // 1. Obtener cuenta bancaria activa del cliente
 var clienteDatosBancariosBO = new ClienteDatosBancariosBO();
 var clienteCuenta = clienteDatosBancariosBO.ObtenerCuentaActivaDelCliente(tpPedido.IdCliente);
 // 2. Construir referencia bancaria (null si el cliente no tiene cuenta asignada)
 string referenciaPago = null;
 if (clienteCuenta != null)
 {
  var cuenta = new TablaGenericaBO&lt;DatosBancarios&gt;().Obtener(clienteCuenta.IdDatosBancarios);
  var refBO = new ReferenciaBancariaBO();
  referenciaPago = refBO.Construir(cliente, cuenta, clienteCuenta.CodigoValidador);
 }
 var tpProformaPedido = new tpProformaPedido
 {
  // ...
  ReferenciaPago = referenciaPago, // calculada o null si sin cuenta asignada
  // ...
 };
 ```
 **Criterios de aceptación:**
 - [ ] `tpProformaPedidoFactory.Process()` invoca `ClienteDatosBancariosBO.ObtenerCuentaActivaDelCliente()` y `ReferenciaBancariaBO.Construir()`
 - [ ] Si el cliente tiene cuenta bancaria asignada, `tpProformaPedido.ReferenciaPago` contiene la referencia construida (no `null`)
 - [ ] Si el cliente NO tiene cuenta asignada, `ReferenciaPago` queda en `null` sin lanzar excepción
 - [ ] Una proforma para cliente MEX con cuenta Banamex incluye la referencia de 7 segmentos
 - [ ] Una proforma para cliente MEX con cuenta no-Banamex incluye el nombre del cliente como referencia
 - [ ] El resto del comportamiento de `tpProformaPedidoFactory` no es alterado
 - [ ] PR aprobado por líder técnico
 **Más información de la tarea:**
 - GAP-04 y Pendiente P7 del archivo `TPSC-RE-FU-006-Back.md`
 - Regla R5 del requisito: referencia se reconstruye dinámicamente en cada generación de proforma
 - Criterios C1, C2 y C3 del requisito
 **Recursos:**
 - Análisis de impacto backend: `Requisitos/TPSC-RE-FU-006/TPSC-RE-FU-006-Back.md`
 - Diccionario de datos: `Requisitos/TPSC-RE-FU-006/TPSC-RE-FU-006_BD.md`
 - Requisito funcional: `Requisitos/TPSC-RE-FU-006/TPSC-RE-FU-006.md`</t>
  </si>
  <si>
    <t xml:space="preserve">BE-036</t>
  </si>
  <si>
    <t xml:space="preserve">SIMPLE-CRUD</t>
  </si>
  <si>
    <t xml:space="preserve">T5 Crear ClienteDatosBancariosController - endpoint CRUD /ClienteDatosBancarios</t>
  </si>
  <si>
    <t xml:space="preserve">## Tarea 5
 ### TPSC-RE-FU-006 GAP-05 [ SIMPLE-CRUD ] Crear `ClienteDatosBancariosController` — endpoint CRUD `/ClienteDatosBancarios`
 **Aplicativos:**
 ProquifaNet 2 — WebApi.Catalogos
 **Módulos:**
 Catálogo de Clientes — Referencia de Pago (sección Cobros)
 **Consideraciones previas:**
 **Depende de Tarea 2.** `ClienteDatosBancariosBO` debe existir y compilar antes de crear el controller.
 Confirmar Pendiente **P4**: validar con el cliente si la asignación de cuentas y captura del CódValidador debe restringirse al rol Coordinador de Tesorería. Si se confirma restricción de rol, añadir middleware de autorización antes del merge.
 Confirmar Pendiente **P5**: si puede haber más de una cuenta activa por cliente, el `QueryResult` debe soportar filtro por `IdCliente`.
 **Descripción del problema:**
 No existe endpoint en la API que permita a la pantalla Referencia de Pago leer, crear, actualizar ni desactivar la combinación cliente-cuenta-CódigoValidador (Regla R1). Sin el controller, la pantalla no tiene backend disponible.
 **Archivo a crear:**
 `WebApi.Catalogos\Controllers\Configuracion\Clientes\ClienteDatosBancariosController.cs`
 **Cambios requeridos:**
 ```csharp
 using System;
 using System.Web.Http;
 using Core.CrudTools.Optimization;
 using Core.Pqf.ProquifaDotNetContext;
 using Logic.Pqf.Catalogos.Clientes.DatosBancarios;
 namespace WebApi.Controllers.Configuracion.Clientes
 {
  public class ClienteDatosBancariosController : ApiController
  {
  [HttpPost]
  [Route("ClienteDatosBancarios")]
  public QueryResult&lt;ClienteDatosBancarios&gt; QueryResult([FromBody] QueryInfo info)
  {
  var bo = new ClienteDatosBancariosBO();
  return bo.QueryResult(info);
  }
  [HttpGet]
  [Route("ClienteDatosBancarios")]
  public ClienteDatosBancarios Obtener(Guid idClienteDatosBancarios)
  {
  var bo = new ClienteDatosBancariosBO();
  return bo.Obtener(idClienteDatosBancarios);
  }
  [HttpPut]
  [Route("ClienteDatosBancarios")]
  public Guid GuardarOActualizar([FromBody] ClienteDatosBancarios entity)
  {
  var bo = new ClienteDatosBancariosBO();
  return bo.GuardarOActualizar(entity);
  }
  [HttpDelete]
  [Route("ClienteDatosBancarios")]
  public Guid Desactivar(Guid idClienteDatosBancarios)
  {
  var bo = new ClienteDatosBancariosBO();
  return bo.Desactivar(idClienteDatosBancarios);
  }
  }
 }
 ```
 **Criterios de aceptación:**
 - [ ] Pendientes P4 (restricción de rol) y P5 (múltiples cuentas por cliente) confirmados antes de hacer merge
 - [ ] `POST /ClienteDatosBancarios` retorna la lista paginada filtrando correctamente por `IdCliente`
 - [ ] `GET /ClienteDatosBancarios?idClienteDatosBancarios={id}` retorna el registro correcto
 - [ ] `PUT /ClienteDatosBancarios` guarda un nuevo registro con `CodigoValidador` y retorna el `Guid`
 - [ ] `PUT /ClienteDatosBancarios` actualiza el `CodigoValidador` de un registro existente
 - [ ] `DELETE /ClienteDatosBancarios?idClienteDatosBancarios={id}` desactiva el registro (`Activo = false`)
 - [ ] El proyecto `WebApi.Catalogos` compila sin errores
 - [ ] PR aprobado por líder técnico
 **Más información de la tarea:**
 - GAP-05 y Pendientes P4, P5 del archivo `TPSC-RE-FU-006-Back.md`
 - Reglas R1 y R9 del requisito: pantalla Referencia de Pago y sin restricción de rol (pendiente confirmar)
 - Patrón de referencia: `DatosBancariosController.cs` en el mismo proyecto
 **Recursos:**
 - Análisis de impacto backend: `Requisitos/TPSC-RE-FU-006/TPSC-RE-FU-006-Back.md`
 - Diccionario de datos: `Requisitos/TPSC-RE-FU-006/TPSC-RE-FU-006_BD.md`
 - Requisito funcional: `Requisitos/TPSC-RE-FU-006/TPSC-RE-FU-006.md`</t>
  </si>
  <si>
    <t xml:space="preserve">BE-037</t>
  </si>
  <si>
    <t xml:space="preserve">TPSC-RE-FU-007</t>
  </si>
  <si>
    <t xml:space="preserve">BD-OBJ-M</t>
  </si>
  <si>
    <t xml:space="preserve">T1 Modificar fnEsProductoControlado - agregar tipo de control origen</t>
  </si>
  <si>
    <t xml:space="preserve">## Tarea 1
 ### TPSC-RE-FU-007 [ BD-OBJ-M ] Modificar `fnEsProductoControlado` — agregar tipo de control `origen`
 **Aplicativos:**
 ProquifaNet 2 — Base de datos ProquifaDotNet
 **Módulos:**
 Cotizar lo Cotizable — Generación de PDF de cotización definitiva
 **Consideraciones previas:**
 Esta tarea es **prerequisito de la Tarea 2**. La función debe detectar correctamente los tres tipos de control antes de que la lógica de backend los evalúe.
 Verificar los módulos que consumen `fnEsProductoControlado` antes de ejecutar el ALTER, para descartar efectos colaterales. El cambio amplía la detección pero no modifica el significado de "es controlado".
 **Descripción del problema:**
 La función escalar `dbo.fnEsProductoControlado` evalúa si un producto pertenece a una familia clasificada como sustancia controlada. Actualmente el filtro solo incluye las claves `'mundiales'` y `'nacionales'`, dejando fuera la clave `'origen'`.
 La Regla R2 del requisito establece que la leyenda regulatoria debe detonarse con **cualquiera de los tres tipos**: Mundial, Nacional **u Origen**. Sin este cambio, las cotizaciones que solo contienen partidas de tipo `origen` no incluirán la leyenda regulatoria.
 **Archivo a modificar:**
 `BD ProquifaDotNet — dbo.fnEsProductoControlado`
 **Cambios requeridos:**
 ```sql
 -- Verificar usos antes del ALTER
 SELECT OBJECT_NAME(referencing_id), referencing_minor_id
 FROM sys.sql_expression_dependencies
 WHERE referenced_entity_name = 'fnEsProductoControlado';
 -- ALTER: agregar 'origen' al filtro de claves de control
 ALTER FUNCTION dbo.fnEsProductoControlado (@IdProducto uniqueidentifier)
 RETURNS bit
 AS
 BEGIN
  DECLARE @resultado bit = 0;
  IF EXISTS (
  SELECT 1
  FROM dbo.MarcaFamilia mf
  JOIN dbo.Familia f ON f.IdFamilia = mf.IdFamilia
  JOIN dbo.catControl cc ON cc.IdCatControl = f.IdCatControl
  WHERE mf.IdMarca = (SELECT IdMarca FROM dbo.catProductoOferta WHERE IdProducto = @IdProducto)
  AND cc.Clave IN ('mundiales', 'nacionales', 'origen') -- FU-007: se agrega 'origen'
  )
  SET @resultado = 1;
  RETURN @resultado;
 END;
 GO
 -- Verificación
 -- Reemplazar con un IdProducto real de tipo origen en el ambiente de pruebas
 SELECT dbo.fnEsProductoControlado('&lt;IdProducto-tipo-origen&gt;') AS Resultado; -- esperado: 1
 SELECT dbo.fnEsProductoControlado('&lt;IdProducto-sin-control&gt;') AS Resultado; -- esperado: 0
 ```
 **Criterios de aceptación:**
 - [ ] Usos de `fnEsProductoControlado` revisados — ningún módulo existente se ve afectado negativamente
 - [ ] `fnEsProductoControlado` retorna `1` para un producto con `ControlClave = 'origen'`
 - [ ] `fnEsProductoControlado` sigue retornando `1` para productos con `ControlClave = 'mundiales'` o `'nacionales'`
 - [ ] `fnEsProductoControlado` retorna `0` para productos sin clasificación de control
 - [ ] Script incluido en el formulario de control de scripts del release
 - [ ] PR aprobado por líder técnico y DBA
 **Más información de la tarea:**
 - GAP-01 del archivo `TPSC-RE-FU-007-Back.md`
 - Regla R2 del requisito: detonante de la leyenda cubre los tres tipos de control
 **Recursos:**
 - Análisis de impacto backend: `Requisitos/TPSC-RE-FU-007/TPSC-RE-FU-007-Back.md`
 - Diccionario de datos: `Requisitos/TPSC-RE-FU-007/TPSC-RE-FU-007_BD.md`
 - Requisito funcional: `Requisitos/TPSC-RE-FU-007/TPSC-RE-FU-007.md`</t>
  </si>
  <si>
    <t xml:space="preserve">BE-038</t>
  </si>
  <si>
    <t xml:space="preserve">T2 Agregar deteccion de controlados y leyenda regulatoria en _CotizacionUnitaria</t>
  </si>
  <si>
    <t xml:space="preserve">## Tarea 2
 ### TPSC-RE-FU-007 [SERV-TRANSACT] Agregar detección de controlados y leyenda regulatoria en `_CotizacionUnitaria` — ProquifaDotNet
 **Aplicativos:**
 ProquifaNet 2 — Logic.Pqf.Logistica + Logic.Pqf.Catalogos
 **Módulos:**
 Cotizar lo Cotizable — Generación de PDF de cotización definitiva
 **Consideraciones previas:**
 **Depende de Tarea 1.** La función `fnEsProductoControlado` ya debe cubrir los tres tipos de control, aunque la detección en código C# usa `ControlClave` directo del contexto (sin invocar la función).
 Confirmar Pendiente **P1**: texto definitivo de la leyenda para clientes México antes del UAT. Se implementa con texto provisional hasta que el cliente confirme.
 Confirmar Pendiente **P2**: texto y denominación DIGEMID para clientes Perú. Se implementa como placeholder hasta confirmación.
 Confirmar Pendiente **P4**: verificar las claves exactas de `Region.ClaveISO` para México y Perú en `catRegion` de la BD de QA antes de codificar el `switch`.
 **Descripción del problema:**
 El método `_CotizacionUnitaria` en `ArchivoBOCotizacionUnitariaExtensions` genera el PDF de cotización definitiva, pero no evalúa si la cotización contiene partidas de productos controlados ni agrega ninguna leyenda regulatoria al modelo enviado al DocumentBuilder.
 Se requieren tres cambios coordinados: (1) detectar si hay partidas controladas usando el contexto ya disponible, (2) obtener el texto de la leyenda según la Región del cliente, y (3) asignar el campo `RegulatoryNote` en `QuotationModel` antes de enviarlo al DocumentBuilder.
 **Archivos a modificar:**
 - `Logic.Pqf.Catalogos\Archivos\PDFs\Quotation\QuotationModel.cs`
 - `Logic.Pqf.Logistica\PDF\Cotizacion\ArchivoBOCotizacionUnitariaExtensions.cs`
 **Cambios requeridos:**
 **Paso 1 — Agregar propiedad en `QuotationModel` (Logic.Pqf.Catalogos):**
 ```csharp
 // Logic.Pqf.Catalogos\Archivos\PDFs\Quotation\QuotationModel.cs
 // Agregar después de la propiedad FormatCode:
 /// &lt;summary&gt;
 /// Leyenda regulatoria para cotizaciones con sustancias controladas (FU-007).
 /// Null cuando la cotización no tiene controlados o la región no tiene texto definido.
 /// &lt;/summary&gt;
 public string RegulatoryNote { get; set; }
 ```
 **Paso 2 — Agregar método privado `ObtenerLeyendaRegulatoria` en `ArchivoBOCotizacionUnitariaExtensions`:**
 ```csharp
 // Logic.Pqf.Logistica\PDF\Cotizacion\ArchivoBOCotizacionUnitariaExtensions.cs
 // Agregar como método privado estático en la clase:
 private static string ObtenerLeyendaRegulatoria(Region region)
 {
  if (region == null) return null;
  switch (region.ClaveISO?.Trim().ToUpperInvariant())
  {
  case "MEX":
  // ⚠️ PENDIENTE P1: Confirmar texto definitivo con el cliente antes de UAT
  return "Producto sujeto a regulación sanitaria. Para procesar el pedido " +
  "se requiere: Licencia Sanitaria vigente y Aviso de Responsable Sanitario.";
  case "PER":
  // ⚠️ PENDIENTE P2: Confirmar denominación DIGEMID con el cliente
  return "[PENDIENTE — Texto regulatorio DIGEMID para Perú]";
  default:
  return null;
  }
 }
 ```
 **Paso 3 — Agregar detección y asignación en `_CotizacionUnitaria`:**
 ```csharp
 // Logic.Pqf.Logistica\PDF\Cotizacion\ArchivoBOCotizacionUnitariaExtensions.cs
 // En el método _CotizacionUnitaria(), después de construir las listas de items
 // y antes de armar QuotationModel:
 // Detección de partidas controladas (GAP-02)
 // Reutiliza ProductosById ya cargado en BuildQuotationContext — cero consultas extra
 var clavesControladas = new HashSet&lt;string&gt;(StringComparer.OrdinalIgnoreCase)
  { "mundiales", "nacionales", "origen" };
 bool tienePartidasControladas = partidas.Any(p =&gt;
 {
  if (!ctx.OfertasById.TryGetValue(p.IdCotProductoOferta, out var oferta)) return false;
  ctx.ProductosById.TryGetValue(oferta.IdProducto, out var producto);
  var clave = producto?.ControlClave?.Trim() ?? string.Empty;
  return clavesControladas.Contains(clave);
 });
 // Texto de leyenda según región (GAP-03)
 string leyendaRegulatoria = null;
 if (tienePartidasControladas)
  leyendaRegulatoria = ObtenerLeyendaRegulatoria(ctx.Region);
 // Asignación en QuotationModel (GAP-04b)
 var quotationModel = new QuotationModel
 {
  // ... propiedades existentes sin cambio ...
  FormatCode = ctx.Cotizacion?.CodigoDeFormatoServicios ?? string.Empty,
  RegulatoryNote = leyendaRegulatoria, // null si no aplica (R5)
 };
 ```
 **Criterios de aceptación:**
 - [ ] Pendientes P1 (texto MEX) y P2 (texto PER) anotados como comentarios en código hasta confirmación del cliente
 - [ ] Pendiente P4 (clave ISO de Region) verificado en BD de QA antes del merge
 - [ ] `QuotationModel.RegulatoryNote` contiene el texto de leyenda cuando la cotización tiene ≥1 partida controlada (Mundial, Nacional u Origen)
 - [ ] `QuotationModel.RegulatoryNote` es `null` cuando la cotización no tiene partidas controladas
 - [ ] `QuotationModel.RegulatoryNote` es `null` en cotizaciones de investigación (no se toca `_CotizacionUnitariaInvestigacion`)
 - [ ] El texto para región MEX referencia Licencia Sanitaria y Aviso de Responsable Sanitario
 - [ ] El texto para región PER retorna el placeholder (o el texto DIGEMID si ya fue confirmado)
 - [ ] La generación del PDF no lanza excepción cuando `RegulatoryNote` es null (R5)
 - [ ] Los proyectos `Logic.Pqf.Catalogos` y `Logic.Pqf.Logistica` compilan sin errores
 - [ ] PR aprobado por líder técnico
 **Más información de la tarea:**
 - GAP-02, GAP-03 y GAP-04 del archivo `TPSC-RE-FU-007-Back.md`
 - Reglas R2, R3, R4 y R5 del requisito
 - Criterios B1, B2, B4, C1 y C2 del requisito
 **Recursos:**
 - Análisis de impacto backend: `Requisitos/TPSC-RE-FU-007/TPSC-RE-FU-007-Back.md`
 - Diccionario de datos: `Requisitos/TPSC-RE-FU-007/TPSC-RE-FU-007_BD.md`
 - Requisito funcional: `Requisitos/TPSC-RE-FU-007/TPSC-RE-FU-007.md`</t>
  </si>
  <si>
    <t xml:space="preserve">BE-039</t>
  </si>
  <si>
    <t xml:space="preserve">T3 Agregar RegulatoryNote en QuotationModel - DocumentBuilder</t>
  </si>
  <si>
    <t xml:space="preserve">## Tarea 3
 ### TPSC-RE-FU-007 [ ALG-BASIC-LOGIC ] Agregar `RegulatoryNote` en `QuotationModel` — DocumentBuilder
 **Aplicativos:**
 DocumentBuilder — Application
 **Módulos:**
 Motor de generación de PDF — Cotización Definitiva
 **Consideraciones previas:**
 **Depende de Tarea 2.** El campo `RegulatoryNote` debe existir en `QuotationModel` de ProquifaDotNet antes de sincronizar el DTO en DocumentBuilder.
 El `QuotationModel` de DocumentBuilder es una clase **independiente** del de ProquifaDotNet — mismo contrato, distinto repositorio. El campo debe agregarse en ambos repos por separado.
 `GenerateDocumentService.QuotationExtension` no requiere cambios: hace `JsonSerializer.Serialize(QuotationModel)` y pasa el JSON directamente a Scriban. Al agregar la propiedad al tipo C#, el campo queda automáticamente disponible como variable en los templates.
 **Descripción del problema:**
 El DTO `DocumentBuilder.Application.DTOs.Quotation.QuotationModel` no tiene la propiedad `RegulatoryNote`. Cuando ProquifaDotNet serializa el modelo y hace POST a `api/Report/quotation`, el campo llega en el JSON pero el deserializador de la API puede descartarlo al no encontrar la propiedad en el tipo destino.
 Sin la propiedad en el tipo C# del DocumentBuilder, la variable `RegulatoryNote` no queda disponible en el contexto Scriban y los templates no pueden renderizarla.
 **Archivo a modificar:**
 `Application\DTOs\Quotation\QuotationModel.cs`
 **Cambios requeridos:**
 ```csharp
 // DocumentBuilder-\Application\DTOs\Quotation\QuotationModel.cs
 // Agregar después de la propiedad FormatCode:
 /// &lt;summary&gt;
 /// Leyenda regulatoria para cotizaciones con sustancias controladas (FU-007).
 /// Null cuando la cotización no tiene controlados o la región no tiene texto definido.
 /// Disponible en templates Scriban como {{ RegulatoryNote }}.
 /// &lt;/summary&gt;
 public string? RegulatoryNote { get; set; }
 ```
 **Criterios de aceptación:**
 - [ ] La propiedad `RegulatoryNote` existe en `QuotationModel` del DocumentBuilder
 - [ ] El proyecto `DocumentBuilder.Application` compila sin errores
 - [ ] Al enviar un request con `"RegulatoryNote": "Texto de prueba"`, el valor está disponible como variable Scriban `{{ RegulatoryNote }}` en el template
 - [ ] Al enviar un request con `"RegulatoryNote": null`, el template no lanza error (el bloque `{{- if RegulatoryNote -}}` lo omite)
 - [ ] PR aprobado por líder técnico
 **Más información de la tarea:**
 - GAP-05 del archivo `TPSC-RE-FU-007-Back.md`
 - La serialización y paso de datos a Scriban ocurre en `GenerateDocumentService.QuotationExtension.GenerateQuotationTemplate()`
 **Recursos:**
 - Análisis de impacto backend: `Requisitos/TPSC-RE-FU-007/TPSC-RE-FU-007-Back.md`
 - Requisito funcional: `Requisitos/TPSC-RE-FU-007/TPSC-RE-FU-007.md`</t>
  </si>
  <si>
    <t xml:space="preserve">BE-040</t>
  </si>
  <si>
    <t xml:space="preserve">CREATE-PDF</t>
  </si>
  <si>
    <t xml:space="preserve">T4 Agregar bloque Scriban RegulatoryNote en 7 templates de cotizacion definitiva</t>
  </si>
  <si>
    <t xml:space="preserve">## Tarea 4
 ### TPSC-RE-FU-007 GAP-06 [ CREATE-PDF ] Agregar bloque Scriban `RegulatoryNote` en los 7 templates de cotización definitiva — DocumentBuilder
 **Aplicativos:**
 DocumentBuilder — API Resources / Templates
 **Módulos:**
 Motor de generación de PDF — Templates HTML de cotización definitiva
 **Consideraciones previas:**
 **Depende de Tarea 3.** La propiedad `RegulatoryNote` debe existir en el DTO antes de referenciarla en los templates.
 Condicionada al Pendiente **P3**: la ubicación exacta de la leyenda en el PDF (antes/después de la tabla de productos, sección dedicada o pie) debe ser definida por UX/Diseño antes de editar los templates. Este pendiente **bloquea** el inicio de esta tarea.
 Los templates usan sintaxis **Scriban** — no Handlebars ni Razor. Confirmado en `PQF_MEX_COT_B.html`.
 No se crean templates nuevos: los 7 templates COT ya están registrados en la tabla `DocumentTemplate` de la BD del DocumentBuilder.
 **Descripción del problema:**
 Los archivos `*_COT_B.html` (body) de los templates de cotización definitiva no incluyen ningún bloque que renderice `RegulatoryNote`. Aunque el campo llegue en el JSON, sin el bloque Scriban la leyenda nunca aparece en el PDF generado.
 Se deben editar los 7 bodies de cotización definitiva — uno por cada empresa/región.
 **Archivos a modificar:**
 ```
 API\Resources\Templates\PQF_MEX_COT\PQF_MEX_COT_B.html
 API\Resources\Templates\GOL_MEX_COT\GOL_MEX_COT_B.html
 API\Resources\Templates\MUN_MEX_COT\MUN_MEX_COT_B.html
 API\Resources\Templates\PHS_MEX_COT\PHS_MEX_COT_B.html
 API\Resources\Templates\PRO_MEX_COT\PRO_MEX_COT_B.html
 API\Resources\Templates\ERVP_MEX_COT\ERVP_MEX_COT_B.html
 API\Resources\Templates\GOLPERU_PER_COT\GOLPERU_PER_COT_B.html
 ```
 **Cambios requeridos:**
 Agregar el siguiente bloque Scriban en cada uno de los 7 bodies, en la posición que defina UX (PENDIENTE P3):
 ```html
 {{- if RegulatoryNote &amp;&amp; RegulatoryNote != "" -}}
 &lt;div class="regulatory-note"&gt;
  &lt;p class="black-bold-9"&gt;{{ RegulatoryNote }}&lt;/p&gt;
 &lt;/div&gt;
 {{- end -}}
 ```
 Agregar el estilo CSS correspondiente en la sección `&lt;style&gt;` de cada template (si no existe ya una clase `regulatory-note`):
 ```css
 .regulatory-note {
  border-left: 3px solid #840083;
  margin-top: 12px;
  padding: 6px 10px;
 }
 ```
 &gt; El color de borde (`#840083`) sigue el estilo `purple-bold-9` ya definido en los templates existentes.
 &gt; Ajustar diseño y posición según la decisión de UX del Pendiente P3.
 **Criterios de aceptación:**
 - [ ] Pendiente P3 (ubicación de la leyenda en el PDF) confirmado por UX/Diseño antes de iniciar
 - [ ] Los 7 templates `*_COT_B.html` incluyen el bloque Scriban `RegulatoryNote`
 - [ ] PDF generado para cotización definitiva MEX con controlados muestra la leyenda regulatoria visible
 - [ ] PDF generado para cotización definitiva PER con controlados muestra el texto DIGEMID (o placeholder)
 - [ ] PDF generado para cotización definitiva **sin** controlados no muestra la leyenda (bloque `{{- if -}}` la omite)
 - [ ] PDF generado para cotización de investigación no muestra la leyenda regulatoria (template `*_COT_INV_*` no se modifica)
 - [ ] La leyenda aparece una sola vez por documento (Criterio B3)
 - [ ] El PDF se genera sin errores de render Scriban cuando `RegulatoryNote` es null
 - [ ] PR aprobado por líder técnico y revisado visualmente con PDF de prueba
 **Más información de la tarea:**
 - GAP-06 del archivo `TPSC-RE-FU-007-Back.md`
 - Criterios B1, B2, B3 y B4 del requisito
 - Sintaxis Scriban confirmada en `PQF_MEX_COT_B.html`: `{{ variable }}`, `{{- if condicion -}} ... {{- end -}}`
 - Los templates `*_COT_H.html` (header) y `*_COT_F.html` (footer) no se modifican
 - Los templates `*_COT_INV_*` no se modifican (cotizaciones de investigación fuera de alcance — Regla R1)
 **Recursos:**
 - Análisis de impacto backend: `Requisitos/TPSC-RE-FU-007/TPSC-RE-FU-007-Back.md`
 - Diccionario de datos: `Requisitos/TPSC-RE-FU-007/TPSC-RE-FU-007_BD.md`
 - Requisito funcional: `Requisitos/TPSC-RE-FU-007/TPSC-RE-FU-007.md`</t>
  </si>
  <si>
    <t xml:space="preserve">BE-041</t>
  </si>
  <si>
    <t xml:space="preserve">TPSC-RE-FU-008</t>
  </si>
  <si>
    <t xml:space="preserve">T1 Script de migracion de catalogos para Buzon de Cobros</t>
  </si>
  <si>
    <t xml:space="preserve">### TPSC-RE-FU-008 [ BD-OBJ-CH ] Script de migración de catálogos para Buzón de Cobros
 **Aplicativos:**
 ProquifaNet 2 — Base de datos ProquifaDotNet
 **Módulos:**
 MailBot L11 — Clasificación de correo recibido
 **Consideraciones previas:**
 Esta tarea es **prerequisito de Tarea 3**. La clave `"cobro"` debe existir en `catClasificacionCorreoRecibido` antes de que el listado paginado pueda filtrar correctamente.
 Al ejecutar este script en cada ambiente, en el mismo PR de código se debe renombrar la constante `Pago = "pago"` a `Cobro = "cobro"` en `ClasificacionCorreoRecibidoConstants.cs` (ver Tarea 2).
 Verificar que ningún otro módulo dependa de la clave `"pago"` antes de ejecutar el UPDATE.
 Nota de implementación: toda la terminología del módulo usa el término **"cobro"** — no "pago". El nombre refleja la perspectiva operativa de PROQUIFA: son cobros hacia el cliente, aunque el correo original sea el comprobante de pago que el cliente envía.
 **Descripción del problema:**
 La tabla `catClasificacionCorreoRecibido` tiene el registro de cobros con clave `"pago"` y nombre `"Pago"`. El requisito FU-008 establece que la clasificación debe llamarse `"cobro"` para representar correctamente el Buzón de Cobros (Regla 1 — R16 agrega la categoría Cobro al modelo existente). Además, no existe proceso `"cobros"` en `catProceso`, necesario para vincular la clasificación.
 **Archivo a crear:**
 ```
 Scripts\R16\FU-008_CatalogosCobros.sql
 ```
 **Cambios requeridos:**
 ```sql
 -- ============================================================
 -- FU-008 Tarea 1 — Migración catálogos Buzón de Cobros
 -- Ejecutar por ambiente: DEV → QA → PROD
 -- Después de ejecutar: actualizar ClasificacionCorreoRecibidoConstants.Pago
 -- a Cobro = "cobro" en el mismo PR de código.
 -- ============================================================
 BEGIN TRANSACTION;
 -- 1. Insertar proceso Cobros en catProceso (si no existe)
 IF NOT EXISTS (SELECT 1 FROM dbo.catProceso WHERE Clave = 'cobros')
 BEGIN
  INSERT INTO dbo.catProceso
  (IdCatProceso, Proceso, Clave, FechaRegistro, FechaUltimaActualizacion, Activo)
  VALUES
  (NEWID(), 'Cobros', 'cobros', GETDATE(), GETDATE(), 1);
 END
 -- 2. Actualizar clasificación: pago → cobro
 UPDATE dbo.catClasificacionCorreoRecibido
 SET
  ClasificacionCorreoRecibido = 'Cobro',
  Clave = 'cobro',
  IdCatProceso = (SELECT TOP 1 IdCatProceso FROM dbo.catProceso WHERE Clave = 'cobros'),
  FechaUltimaActualizacion = GETDATE()
 WHERE Clave = 'pago';
 -- Verificación
 SELECT ClasificacionCorreoRecibido, Clave, AnalistaDeCuentasPorCobrar
 FROM dbo.catClasificacionCorreoRecibido
 WHERE Clave IN ('cobro', 'pago');
 COMMIT;
 ```
 **Criterios de aceptación:**
 - [ ] **[A1 — R1]** Existe un registro en `catClasificacionCorreoRecibido` con `Clave = 'cobro'` y `AnalistaDeCuentasPorCobrar = 1` — la categoría Cobro está disponible para el Mailbot
 - [ ] **[A1 — R1]** El registro antiguo con `Clave = 'pago'` ya no existe en la tabla
 - [ ] Existe un registro en `catProceso` con `Clave = 'cobros'` y `Activo = 1`
 - [ ] El campo `IdCatProceso` del registro `cobro` referencia al proceso `cobros`
 - [ ] La constante C# `Pago = "pago"` se renombra a `Cobro = "cobro"` en el mismo PR (Tarea 2)
 **Más información de la tarea:**
 - GAP-01 del archivo `TPSC-RE-FU-008-Back.md`
 - Regla de negocio cubierta: **R1** (R16 agrega categoría Cobro al modelo del Mailbot)
 - La clave actual `"pago"` tiene `AnalistaDeCuentasPorCobrar = 1` — ese campo no cambia, solo se actualiza `Clave` y `ClasificacionCorreoRecibido`
 - **R2** (sin criterios configurables) no requiere implementación backend — el Mailbot usa entrenamiento de base de conocimiento. El entrenamiento inicial con correos reales de PROQUIFA es prerequisito operativo (ver Tarea 7).
 **Recursos:**
 - Análisis de impacto backend: `Requisitos/TPSC-RE-FU-008/TPSC-RE-FU-008-Back.md`
 - Diccionario de datos: `Requisitos/TPSC-RE-FU-008/TPSC-RE-FU-008_BD.md`
 - Requisito funcional: `Requisitos/TPSC-RE-FU-008/TPSC-RE-FU-008.md`
 ---</t>
  </si>
  <si>
    <t xml:space="preserve">BE-042</t>
  </si>
  <si>
    <t xml:space="preserve">T2 Crear constantes de clasificacion y refactorizar switch del MailBot</t>
  </si>
  <si>
    <t xml:space="preserve">### TPSC-RE-FU-008 [ IMP-EXIST-SERVICE ] Crear constantes de clasificación y refactorizar switch del MailBot
 **Aplicativos:**
 ProquifaNet 2 — Logic.Pqf.Logistica
 **Módulos:**
 MailBot L11 — GeneradorProcesoMailBotBO
 **Consideraciones previas:**
 Esta tarea puede ejecutarse **en paralelo con Tarea 1**. No requiere que el script SQL esté ejecutado para compilar, ya que la constante transitoria `Pago = "pago"` es válida mientras BD tenga esa clave.
 `ClasificacionCorreoRecibidoConstants.cs` ya fue creado en el repositorio con la constante transitoria. Solo se requiere modificar `GeneradorProcesoMailBotBO.cs`.
 Cuando se ejecute el script SQL de Tarea 1 en el ambiente correspondiente, en el **mismo PR** se debe renombrar `Pago = "pago"` a `Cobro = "cobro"` y actualizar todos los usos.
 Patrón de referencia: `Logic.Pqf.Catalogos\Constantes\ConstantesMonitoreoOferta.cs`.
 Nota de implementación: el **Buzón de Cobros** y el módulo **Validar Cobro** NO son el mismo módulo. El switch del MailBot solo desencadena la clasificación (entrada al Buzón) y la creación del folio en Validar Cobro (Tarea 5). Las acciones de captura, vinculación e inconsistencia pertenecen a Validar Cobro.
 **R8 — Reclasificación manual:** `CorreoRecibidoClienteExtensionsController` ya soporta UPDATE de `IdCatClasificacionCorreoRecibido`. Verificar que el refactor del switch no afecta esta funcionalidad existente.
 **R9 — Sin eliminación directa:** El Buzón no expone acción de eliminación. Verificar que ningún endpoint del refactor la habilite accidentalmente.
 **Descripción del problema:**
 El switch en `GeneradorProcesoMailBotBO.Procesar()` evalúa `ClasificacionCorreoRecibido` (nombre display con tilde), lo que lo hace frágil ante cambios de nombre en catálogo. El `case "Pago"` está vacío — el correo de cobros no desencadena ningún proceso. Se necesita migrar el switch al campo técnico `Clave` usando constantes tipadas, y conectar el case de cobros a `CorreoRecibidoClienteToPagoBO` para cumplir R1 y A1.
 **Archivos a modificar / crear:**
 ```
 Logic.Pqf.Logistica\L11.MailBot\Constantes\ClasificacionCorreoRecibidoConstants.cs (ya creado)
 Logic.Pqf.Logistica\L11.MailBot\Procesos\GeneradorProcesoMailBotBO.cs (modificar switch)
 ```
 **Cambios requeridos:**
 `ClasificacionCorreoRecibidoConstants.cs` — estado actual en repositorio (ya correcto):
 ```csharp
 namespace Logic.Pqf.Logistica.L11.MailBot.Constantes
 {
  public static class ClasificacionCorreoRecibidoConstants
  {
  public const string Requisicion = "requisicion";
  public const string Pedido = "pedido";
  /// Clave BD actual: "pago". Renombrar a Cobro="cobro" en el PR que ejecute Tarea 1.
  public const string Pago = "pago";
  public const string Otros = "otros";
  }
 }
 ```
 `GeneradorProcesoMailBotBO.cs` — refactorizar el switch:
 Antes:
 ```csharp
 switch (catClasificacionCorreoRecibido.ClasificacionCorreoRecibido)
 {
  case "Requisición":
  var generadorA = new CorreoRecibidoClienteToCotizacionBO(usuario.IdUsuario);
  generadorA.Process(correoRecibidoCliente);
  break;
  case "Pedido":
  var generadorB = new CorreoRecibidoClienteToPretramitacionPedidoBO(usuario.IdUsuario);
  generadorB.Process(correoRecibidoCliente);
  break;
  case "Pago":
  // vacío — sin lógica
  break;
 }
 ```
 Después:
 ```csharp
 // Agregar using: Logic.Pqf.Logistica.L11.MailBot.Constantes
 switch (catClasificacionCorreoRecibido.Clave?.Trim().ToLowerInvariant())
 {
  case ClasificacionCorreoRecibidoConstants.Requisicion: // A1 — R1
  Logger.Debug("Generando requisición de cotización");
  var generadorA = new CorreoRecibidoClienteToCotizacionBO(usuario.IdUsuario);
  generadorA.Process(correoRecibidoCliente);
  break;
  case ClasificacionCorreoRecibidoConstants.Pedido: // A1 — R1
  Logger.Debug("Generando pretramitación de pedido");
  var generadorB = new CorreoRecibidoClienteToPretramitacionPedidoBO(usuario.IdUsuario);
  generadorB.Process(correoRecibidoCliente);
  break;
  case ClasificacionCorreoRecibidoConstants.Pago: // A1 — R1 — FU-008: "pago" → "cobro" tras Tarea 1
  Logger.Debug("FU-008: Generando pendiente de cobro del cliente en Validar Cobro");
  var generadorC = new CorreoRecibidoClienteToPagoBO();
  generadorC.Process(input, context);
  break;
  default: // clasificación sin proceso asignado
  Logger.Debug("Clasificación sin proceso asignado — pendiente en buzón correspondiente");
  break;
 }
 ```
 **Criterios de aceptación:**
 - [ ] **[A1 — R1]** El switch evalúa `catClasificacion.Clave?.Trim().ToLowerInvariant()` — no el display `ClasificacionCorreoRecibido`
 - [ ] **[A1 — R1]** El `case ClasificacionCorreoRecibidoConstants.Pago` invoca `CorreoRecibidoClienteToPagoBO.Process()` — el correo de cobro desencadena el proceso
 - [ ] **[A2 — R2]** No existen criterios configurables en el switch — la clasificación depende únicamente del modelo entrenado del Mailbot (ver Tarea 7)
 - [ ] **[R8]** Prueba de regresión: la reclasificación manual desde `CorreoRecibidoClienteExtensionsController` sigue funcionando correctamente después del refactor
 - [ ] **[R9]** No existe ningún endpoint ni acción que permita eliminación directa del correo desde el Buzón de Cobros
 - [ ] No quedan literales `"Requisición"`, `"Pedido"`, `"Pago"` hardcodeados en el switch
 - [ ] Prueba de regresión: correos de requisición y pedido siguen enrutando correctamente
 - [ ] El proyecto `Logic.Pqf.Logistica` compila sin errores
 - [ ] PR aprobado por líder técnico
 **Más información de la tarea:**
 - GAP-02 del archivo `TPSC-RE-FU-008-Back.md`
 - Reglas de negocio cubiertas: **R1**, **R2** (verificar), **R8** (reclasificación — regresión), **R9** (sin eliminación — verificar)
 - `CorreoRecibidoClienteToPagoBO` ya existe y crea `fccFolioPagoCliente` — solo se conecta al switch
 **Recursos:**
 - Análisis de impacto backend: `Requisitos/TPSC-RE-FU-008/TPSC-RE-FU-008-Back.md`
 - Diccionario de datos: `Requisitos/TPSC-RE-FU-008/TPSC-RE-FU-008_BD.md`
 - Requisito funcional: `Requisitos/TPSC-RE-FU-008/TPSC-RE-FU-008.md`
 ---</t>
  </si>
  <si>
    <t xml:space="preserve">BE-043</t>
  </si>
  <si>
    <t xml:space="preserve">T3 CorreoRecibidoClienteBuzonCobrosBO - listado paginado del Buzon de Cobros</t>
  </si>
  <si>
    <t xml:space="preserve">### TPSC-RE-FU-008 [ LIST-PAG-MULT-FILTER ] CorreoRecibidoClienteBuzonCobrosBO — listado paginado del Buzón de Cobros
 **Aplicativos:**
 ProquifaNet 2 — Logic.Pqf.Logistica
 **Módulos:**
 MailBot L11 — Buzón de Cobros
 **Consideraciones previas:**
 **Depende de Tarea 1 y Tarea 2.** La clave `"cobro"` debe existir en BD y la constante debe estar actualizada antes de iniciar esta tarea.
 Confirmar que el campo `Clave` está mapeado en el modelo Entity Framework de `catClasificacionCorreoRecibido` antes de implementar la query.
 **D3 — Patrón de filtros/búsqueda/paginación:** El Buzón de Cobros debe aplicar el mismo patrón de filtros, búsqueda y paginación que los Buzones preexistentes (Buzón de Requisiciones, Buzón de Pedidos). El BO debe soportar los mismos parámetros de filtrado que usa `QueryInfo` en esos buzones.
 **Riesgo 1 — Cliente sin cobrador:** Si el cliente del correo no tiene cobrador asignado (`IdUsuarioCobrador` nulo en `ClienteCarteraCliente`), el correo no aparece en ninguna bandeja. Comportamiento por diseño.
 **Riesgo 2 — Cliente no identificable:** Si `IdCliente` es nulo (cliente nuevo, referencia errónea, dominio genérico), el correo no tiene entrada asignable a ningún cobrador. ⚠️ Pendiente confirmación con el cliente.
 **Descripción del problema:**
 No existe BO que liste los correos del Buzón de Cobros filtrados por cobrador y región. El Gestor de Cobranza solo debe ver los correos cuyo cliente pertenece a su cartera (R5) y a su región (E1 — segregación MEX / PER). Sin filtro de región, un cobrador MEX podría ver correos de PER y viceversa.
 **Archivos a crear:**
 ```
 Logic.Pqf.Logistica\L11.MailBot\Procesos\Cobros\vCorreoRecibidoBuzonCobros.cs
 Logic.Pqf.Logistica\L11.MailBot\Procesos\Cobros\CorreoRecibidoClienteBuzonCobrosBO.cs
 ```
 **Cambios requeridos:**
 `vCorreoRecibidoBuzonCobros.cs` — modelo POCO del resultado:
 ```csharp
 namespace Logic.Pqf.Logistica.L11.MailBot.Procesos.Cobros
 {
  public class vCorreoRecibidoBuzonCobros
  {
  public Guid IdCorreoRecibidoCliente { get; set; }
  public Guid IdCorreoRecibido { get; set; }
  public Guid IdCliente { get; set; }
  public string NombreCliente { get; set; }
  public string Asunto { get; set; }
  public string De { get; set; }
  public bool Leido { get; set; }
  public string IdRegion { get; set; } // E1 — segregación MEX / PER
  public System.DateTime FechaRegistro { get; set; }
  }
 }
 ```
 `CorreoRecibidoClienteBuzonCobrosBO.cs` — BO de listado paginado con filtros:
 ```csharp
 using System.Linq;
 using Logic.Pqf.Logistica.L11.MailBot.Constantes;
 namespace Logic.Pqf.Logistica.L11.MailBot.Procesos.Cobros
 {
  public class CorreoRecibidoClienteBuzonCobrosBO
  {
  /// &lt;summary&gt;
  /// Lista paginada del Buzón de Cobros del Gestor autenticado.
  /// Filtros: cobrador (R5 — B3), región (R5 — E1), activo.
  /// Patrón equivalente al Buzón de Requisiciones y Buzón de Pedidos (D3).
  /// &lt;/summary&gt;
  public QueryResult&lt;vCorreoRecibidoBuzonCobros&gt; Lista(
  QueryInfo queryInfo,
  Guid idUsuarioCobrador,
  string idRegion) // E1 — segregación MEX / PER
  {
  using (var context = new ProquifaDotNetEntities())
  {
  var query = from crc in context.CorreoRecibidoCliente
  join cr in context.CorreoRecibido
  on crc.IdCorreoRecibido equals cr.IdCorreoRecibido
  join cat in context.catClasificacionCorreoRecibido
  on crc.IdCatClasificacionCorreoRecibido equals cat.IdCatClasificacionCorreoRecibido
  join ccc in context.ClienteCarteraCliente
  on crc.IdCliente equals ccc.IdCliente
  join cc in context.ClienteCartera
  on ccc.IdClienteCartera equals cc.IdClienteCartera
  where cat.Clave == ClasificacionCorreoRecibidoConstants.Pago // → .Cobro tras T1
  &amp;&amp; cc.IdUsuarioCobrador == idUsuarioCobrador // R5 — B3: bandeja personal
  &amp;&amp; cr.IdRegion == idRegion // R5 — E1: segregación regional
  &amp;&amp; crc.Activo == true
  orderby cr.FechaRegistro descending
  select new vCorreoRecibidoBuzonCobros
  {
  IdCorreoRecibidoCliente = crc.IdCorreoRecibidoCliente,
  IdCorreoRecibido = cr.IdCorreoRecibido,
  IdCliente = crc.IdCliente,
  Asunto = cr.Asunto,
  De = cr.De,
  Leido = crc.Leido,
  IdRegion = cr.IdRegion,
  FechaRegistro = cr.FechaRegistro
  };
  var total = query.Count();
  var items = query
  .Skip(queryInfo.Skip)
  .Take(queryInfo.Take)
  .ToList();
  return new QueryResult&lt;vCorreoRecibidoBuzonCobros&gt;
  {
  Total = total,
  Results = items
  };
  }
  }
  }
 }
 ```
 **Criterios de aceptación:**
 - [ ] **[B3 — R5]** La query filtra por `cc.IdUsuarioCobrador == idUsuarioCobrador` — solo correos de la cartera del Gestor autenticado
 - [ ] **[E1 — R5]** La query filtra por `cr.IdRegion == idRegion` — correos MEX no aparecen en buzón PER y viceversa
 - [ ] **[B1 — R3]** La query filtra `cat.Clave == ClasificacionCorreoRecibidoConstants.Pago` — solo correos clasificados como cobro
 - [ ] **[D3]** El BO recibe `QueryInfo` y devuelve `QueryResult&lt;vCorreoRecibidoBuzonCobros&gt;` con `Total` y `Results` — patrón equivalente al Buzón de Requisiciones y Buzón de Pedidos
 - [ ] **[D3]** Los filtros y parámetros de búsqueda soportados son equivalentes a los Buzones preexistentes
 - [ ] Filtra por `crc.Activo == true`
 - [ ] Ordena por `FechaRegistro descending`
 - [ ] **[Riesgo 1]** Si el cliente no tiene cobrador asignado, el correo no aparece en ninguna bandeja — sin error
 - [ ] El proyecto `Logic.Pqf.Logistica` compila sin errores
 - [ ] PR aprobado por líder técnico
 **Más información de la tarea:**
 - GAP-03 del archivo `TPSC-RE-FU-008-Back.md`
 - Reglas de negocio cubiertas: **R3**, **R5**
 - Criterios cubiertos: **B1**, **B3**, **D3**, **E1**
 - Pendiente P1 del Back: confirmar si `idUsuarioCobrador` se extrae del token o llega como parámetro (impacta firma del BO y del controller)
 **Recursos:**
 - Análisis de impacto backend: `Requisitos/TPSC-RE-FU-008/TPSC-RE-FU-008-Back.md`
 - Diccionario de datos: `Requisitos/TPSC-RE-FU-008/TPSC-RE-FU-008_BD.md`
 - Requisito funcional: `Requisitos/TPSC-RE-FU-008/TPSC-RE-FU-008.md`
 ---</t>
  </si>
  <si>
    <t xml:space="preserve">BE-044</t>
  </si>
  <si>
    <t xml:space="preserve">T4 BuzonCobrosController - endpoint POST /BuzonCobros con QueryInfo</t>
  </si>
  <si>
    <t xml:space="preserve">### TPSC-RE-FU-008 [ QUERY-CH ] BuzonCobrosController — endpoint POST /BuzonCobros con QueryInfo
 **Aplicativos:**
 ProquifaNet 2 — WebApi.Logistica
 **Módulos:**
 MailBot L11 — Buzón de Cobros
 **Consideraciones previas:**
 **Depende de Tarea 3.** `CorreoRecibidoClienteBuzonCobrosBO` debe existir y compilar antes de crear el controller.
 El endpoint recibe `QueryInfo` en el body (patrón estándar equivalente al Buzón de Requisiciones y Buzón de Pedidos — D3) y retorna `QueryResult&lt;vCorreoRecibidoBuzonCobros&gt;`.
 **`idUsuarioCobrador` e `idRegion` se extraen del usuario logueado** (token), no se reciben como parámetros externos. Usar el mecanismo de autenticación del `BaseApiController` para obtenerlos (equivalente al patrón usado en otros buzones). Si `QueryInfo` los transporta por algún motivo técnico, deben validarse contra el token para evitar escalada de privilegios.
 **D2 — Sin eliminación directa:** Este controller NO debe exponer ningún endpoint de eliminación individual o múltiple.
 **Descripción del problema:**
 No existe endpoint que exponga el listado paginado del Buzón de Cobros al frontend. El front requiere `POST /BuzonCobros` con `QueryInfo` con soporte de filtros, búsqueda y paginación equivalente al Buzón de Requisiciones y Buzón de Pedidos (Criterio D3). La región y el cobrador deben resolverse del usuario autenticado, nunca del cuerpo de la petición.
 **Archivo a crear:**
 ```
 WebApi.Logistica\Controllers\Procesos\Mailbot\BuzonCobrosController.cs
 ```
 **Cambios requeridos:**
 ```csharp
 using System.Net.Http;
 using System.Web.Http;
 using System.Web.Http.Description;
 using Logic.Pqf.Logistica.L11.MailBot.Procesos.Cobros;
 namespace WebApi.Logistica.Controllers.Procesos.Mailbot
 {
  public class BuzonCobrosController : BaseApiController
  {
  // POST api/BuzonCobros
  // Body: QueryInfo
  // idUsuarioCobrador e idRegion se obtienen del usuario logueado (token)
  // D3: patrón equivalente al Buzón de Requisiciones y Buzón de Pedidos
  // D2: este controller NO expone endpoints de eliminación
  [HttpPost]
  [Route("BuzonCobros")]
  [ResponseType(typeof(QueryResult&lt;vCorreoRecibidoBuzonCobros&gt;))]
  public HttpResponseMessage Lista([FromBody] QueryInfo queryInfo)
  {
  return TryExecute(() =&gt;
  {
  var idUsuarioCobrador = UsuarioLogueado.IdUsuario; // del token — R5 / B3
  var idRegion = UsuarioLogueado.IdRegion; // del token — E1: segregación MEX / PER
  var bo = new CorreoRecibidoClienteBuzonCobrosBO();
  var result = bo.Lista(queryInfo, idUsuarioCobrador, idRegion);
  return result != null
  ? Request.CreateResponse(System.Net.HttpStatusCode.OK, result)
  : Request.CreateResponse(System.Net.HttpStatusCode.NoContent);
  });
  }
  }
 }
 ```
 **Criterios de aceptación:**
 - [ ] **[D3 — B3 — E1]** `POST /BuzonCobros` recibe `QueryInfo` en el body y devuelve `QueryResult&lt;vCorreoRecibidoBuzonCobros&gt;` paginado con `Total` y `Results`
 - [ ] **[D3]** La paginación, filtros y búsqueda siguen el mismo patrón que el Buzón de Requisiciones y Buzón de Pedidos
 - [ ] **[E1 — R5]** `idRegion` e `idUsuarioCobrador` se obtienen del usuario logueado — no se aceptan como parámetros externos ni en el body
 - [ ] **[D2 — R9]** El controller NO expone ningún endpoint de eliminación individual o múltiple de correos
 - [ ] **[D1 — R8]** La reclasificación manual sigue disponible en `CorreoRecibidoClienteExtensionsController` — verificar que no hay conflicto de rutas
 - [ ] El endpoint requiere autenticación (hereda `[Authorize]` de `BaseApiController`)
 - [ ] Respuesta `200 OK` con resultados cuando hay correos en el buzón
 - [ ] Respuesta `204 NoContent` cuando el buzón está vacío
 - [ ] El proyecto `WebApi.Logistica` compila sin errores
 - [ ] PR aprobado por líder técnico
 **Más información de la tarea:**
 - GAP-04 del archivo `TPSC-RE-FU-008-Back.md`
 - Reglas de negocio cubiertas: **R5**, **R8** (verificar regresión), **R9** (sin eliminación)
 - Criterios cubiertos: **B3**, **D1**, **D2**, **D3**, **E1**
 - Confirmar nombre de ruta con el equipo de front antes de liberar en DEV</t>
  </si>
  <si>
    <t xml:space="preserve">BE-045</t>
  </si>
  <si>
    <t xml:space="preserve">T5 Proceso de Clasificacion de Cobros - completar CorreoRecibidoClienteToPagoBO</t>
  </si>
  <si>
    <t xml:space="preserve">### TPSC-RE-FU-008 [ IMP-EXIST-SERVICE ] Proceso de Clasificación de Cobros — completar CorreoRecibidoClienteToPagoBO
 **Aplicativos:**
 ProquifaNet 2 — Logic.Pqf.Logistica
 **Módulos:**
 MailBot L11 — Proceso de Clasificación / Validar Cobro
 **Consideraciones previas:**
 **Depende de Tarea 2** (el switch debe estar conectado antes de que este proceso se active).
 `CorreoRecibidoClienteToPagoBO` ya existe y ya crea `fccFolioPagoCliente`. Esta tarea revisa, valida y completa su lógica interna para cumplir R3 y R4.
 **Nota de implementación:** El pendiente en Validar Cobro se genera **sin capturar previamente datos del cobro** (monto, banco, cuenta, fecha, referencia). La captura ocurre la primera vez que el Gestor trabaja el pendiente en Validar Cobro.
 **Nota de implementación:** El **Buzón de Cobros** y **Validar Cobro** NO son el mismo módulo. Este BO genera la entrada en ambos simultáneamente al clasificar el correo.
 **Riesgo 1 — Cliente sin cobrador:** Si el cliente no tiene cobrador asignado, el folio se crea pero no aparece en ninguna bandeja. Registrar advertencia en log.
 **Riesgo 2 — Cliente no identificable:** Si `IdCliente` es nulo, no se crea el folio. Registrar en log. ⚠️ Confirmación pendiente con el cliente.
 **Descripción del problema:**
 Cuando el MailBot clasifica un correo como cobro, debe generarse automáticamente un pendiente en Validar Cobro (`fccFolioPagoCliente`) y el correo debe ser visible en el Buzón del Gestor asignado. El BO `CorreoRecibidoClienteToPagoBO` existe pero su lógica no ha sido validada para cumplir todos los criterios de FU-008: verificación de cobrador asignado, creación del folio sin datos previos, y marcado de `Procesado = true`.
 **Archivos a modificar:**
 ```
 Logic.Pqf.Logistica\L11.MailBot\Procesos\Pagos\CorreoRecibidoClienteToPagoBO.cs
 ```
 **Cambios requeridos:**
 ```csharp
 // Flujo completo requerido por R3 y R4:
 // 1. Validar que IdCliente no es nulo (Riesgo 2)
 // Si IdCliente es nulo: Logger.Warn("FU-008: Correo sin cliente identificable — sin folio"); return;
 // 2. Verificar cobrador asignado en ClienteCarteraCliente (Riesgo 1)
 // Si no tiene cobrador: Logger.Warn("FU-008: Cliente sin cobrador — folio sin Gestor visible");
 // Continuar de todas formas: el folio se crea pero no aparece en ninguna bandeja
 // 3. Crear registro en fccFolioPagoCliente sin datos previos del cobro (R4 — B2):
 // - IdCorreoRecibidoCliente = crc.IdCorreoRecibidoCliente
 // - IdCliente = crc.IdCliente
 // - FechaRegistro = DateTime.Now
 // - Activo = true
 // - FechaUltimaActualizacion = DateTime.Now
 // NO pre-capturar: Monto, Banco, Cuenta, Referencia, FechaDeposito
 // 4. Marcar CorreoRecibidoCliente.Procesado = true
 // 5. context.SaveChanges() con manejo de excepción:
 // catch (Exception ex) { Logger.Error("FU-008: Error al crear folio de cobro", ex); }
 ```
 **Criterios de aceptación:**
 - [ ] **[B2 — R4]** Al clasificar un correo como cobro, se crea un registro en `fccFolioPagoCliente` con `Activo = true` y sin datos previos del cobro
 - [ ] **[B1 — R3]** El correo queda reflejado en el Buzón del Gestor asignado (visible por `CorreoRecibidoClienteBuzonCobrosBO.Lista()`)
 - [ ] **[Riesgo 2]** Si `IdCliente` es nulo, no se crea el folio y se registra advertencia en log
 - [ ] **[Riesgo 1]** Si el cliente no tiene cobrador asignado, se registra advertencia en log pero el folio se crea igualmente
 - [ ] `CorreoRecibidoCliente.Procesado` queda en `true` después de ejecutar el proceso
 - [ ] Si ocurre una excepción, se registra en log y no interrumpe el flujo del MailBot
 - [ ] Prueba manual: clasificar un correo de prueba → verificar INSERT en `fccFolioPagoCliente` y `Procesado = true`
 - [ ] El proyecto `Logic.Pqf.Logistica` compila sin errores
 - [ ] PR aprobado por líder técnico
 **Más información de la tarea:**
 - GAP-02 del archivo `TPSC-RE-FU-008-Back.md`
 - Reglas de negocio cubiertas: **R3**, **R4**
 - Criterios cubiertos: **B1**, **B2**
 - El cierre del folio (R6 — C1) y la eliminación por inconsistencia (R7 — C2) son responsabilidad de Tarea 6
 **Recursos:**
 - Análisis de impacto backend: `Requisitos/TPSC-RE-FU-008/TPSC-RE-FU-008-Back.md`
 - Diccionario de datos: `Requisitos/TPSC-RE-FU-008/TPSC-RE-FU-008_BD.md`
 - Requisito funcional: `Requisitos/TPSC-RE-FU-008/TPSC-RE-FU-008.md`
 ---</t>
  </si>
  <si>
    <t xml:space="preserve">BE-046</t>
  </si>
  <si>
    <t xml:space="preserve">ALG-COMPLX-LOGIC</t>
  </si>
  <si>
    <t xml:space="preserve">T6 Proceso de Integracion y Validacion de Cobros - ValidacionCobroBO</t>
  </si>
  <si>
    <t xml:space="preserve">### TPSC-RE-FU-008 [ ALG-COMPLX-LOGIC ] Proceso de Integración y Validación de Cobros — ValidacionCobroBO
 **Aplicativos:**
 ProquifaNet 2 — Logic.Pqf.Logistica
 **Módulos:**
 MailBot L11 — Validar Cobro / Buzón de Cobros
 **Consideraciones previas:**
 **Depende de Tarea 5.** El folio `fccFolioPagoCliente` debe crearse correctamente antes de implementar la validación.
 **Ciclo de vida automático:** El correo aparece en el Buzón al clasificarse (Tarea 5). Se cierra automáticamente al vincularse (R6 — C1). Se elimina automáticamente al marcarse inconsistencia (R7 — C2). El Gestor nunca elimina manualmente desde el Buzón.
 **D1 — Reclasificación:** Ya está en `CorreoRecibidoClienteExtensionsController`. Este BO NO reimplementa reclasificación.
 **D2 — Sin eliminación directa:** El Buzón no ofrece eliminación. La eliminación del correo (si aplica) es responsabilidad del rol ESAC desde el buzón de Otros.
 FU-009 puede extender este BO — diseñar con extensibilidad en mente.
 **Descripción del problema:**
 El ciclo de vida del folio en el Buzón de Cobros es automático y está acoplado a acciones en Validar Cobro. Se necesita un BO que centralice las validaciones de negocio antes de cada transición de estado (cierre por vinculación — R6; eliminación por inconsistencia — R7), evitando que los controllers apliquen reglas de negocio directamente.
 **Criterios de aceptación:**
 - [ ] **[C1 — R6]** `VincularAProforma()` cierra el folio (`Activo = false`) solo si existe y está activo — el correo sale del Buzón sin acción manual del Gestor
 - [ ] **[C2 — R7]** `MarcarInconsistencia()` cierra el folio (`Activo = false`) solo si existe y está activo — la notificación al cliente pertenece a Validar Cobro
 - [ ] Ambos métodos retornan `ValidacionCobroResult.Error()` si el folio no existe o ya está cerrado — sin cierres dobles
 - [ ] **[D2 — R9]** El BO NO expone método de eliminación directa por parte del Gestor
 - [ ] **[D1 — R8]** La reclasificación en `CorreoRecibidoClienteExtensionsController` sigue funcionando — el correo sale del Buzón de Cobros y aparece en el buzón de destino
 - [ ] **[C3]** Al reclasificar a otro buzón, el folio en Validar Cobro refleja el cambio (confirmar con equipo si aplica lógica adicional)
 - [ ] El controller existente delega las transiciones a este BO — no aplica reglas de negocio directamente
 - [ ] El proyecto `Logic.Pqf.Logistica` compila sin errores
 - [ ] PR aprobado por líder técnico
 **Más información de la tarea:**
 - Reglas de negocio cubiertas: **R6**, **R7**, **R8** (verificar regresión), **R9** (sin eliminación)
 - Criterios cubiertos: **C1**, **C2**, **C3**, **D1**, **D2**
 - R6 y R7 ya existen — esta tarea centraliza la lógica dispersa en controllers
 **Recursos:**
 - Análisis de impacto backend: `Requisitos/TPSC-RE-FU-008/TPSC-RE-FU-008-Back.md`
 - Diccionario de datos: `Requisitos/TPSC-RE-FU-008/TPSC-RE-FU-008_BD.md`
 - Requisito funcional: `Requisitos/TPSC-RE-FU-008/TPSC-RE-FU-008.md`
 ---</t>
  </si>
  <si>
    <t xml:space="preserve">BE-047</t>
  </si>
  <si>
    <t xml:space="preserve">T7 Entrenamiento del MailBot - agregar categoria Cobro al modelo de clasificacion</t>
  </si>
  <si>
    <t xml:space="preserve">### TPSC-RE-FU-008 [ IMP-EXIST-SERVICE ] Entrenamiento del MailBot — agregar categoría Cobro al modelo de clasificación
 **Aplicativos:**
 ConsumidorMailBot — _Ejecutables\_Catalogo\ConsumidorMailBot
 **Módulos:**
 MailBot L11 — Modelo de clasificación ML.NET (`DescargarCorreosBO`, `ModelBuilder`, `MLModel.zip`)
 **Consideraciones previas:**
 Esta tarea puede ejecutarse **en paralelo con Tareas 1 y 2**, pero el modelo resultante no estará activo hasta que Tarea 1 y Tarea 2 estén completas y desplegadas.
 **Mecanismo de entrenamiento:** El MailBot usa Microsoft ML.NET. El modelo aprende a clasificar correos a partir de un archivo `.vsv` con formato `TipoDocumento~texto` (separador `~`). El modelo actual fue entrenado con el archivo `result-correos_2020_automaticos_15865_sin_proquifa.vsv` y reconoce los tipos: `pago`, `pedido`, `requisicion`, `otros`.
 **A2 — R2:** El entrenamiento NO expone criterios configurables al usuario. El ajuste de la clasificación se realiza agregando ejemplos al archivo `.vsv` y regenerando `MLModel.zip`.
 **Ciclo de entrenamiento:**
 1. Agregar filas de ejemplos de cobro al archivo `.vsv` de entrenamiento
 2. Ejecutar `ModelBuilder.CreateModel()` → genera nuevo `MLModel.zip`
 3. Desplegar `MLModel.zip` en el servidor donde corre el ConsumidorMailBot
 4. Actualizar `_ObtieneClasificacionDeCorreo()` y `clavesValidas` para reconocer el nuevo tipo
 **Prerequisito operativo:** Se requiere un conjunto representativo de correos reales de clientes de PROQUIFA clasificados como cobro (comprobantes de pago, transferencias, referencias bancarias) para que el modelo alcance una tasa de acierto aceptable.
 **Descripción del problema:**
 El modelo ML actual no reconoce la categoría `"cobro"` — solo conoce `pago`, `pedido`, `requisicion` y `otros`. Los correos de cobro solo se clasifican correctamente porque `"pago"` fue el tipo de entrenamiento previo. Al renombrar la categoría a `"cobro"` en BD (Tarea 1), el modelo debe actualizarse para predecir `"cobro"` en lugar de `"pago"`, y el código que mapea la predicción al catálogo debe reconocer este nuevo tipo. Además, `clavesValidas` en el flujo de descarga de correos debe incluir `"cobro"` para que los correos clasificados reciban la etiqueta correcta en Gmail.
 **Archivos a modificar:**
 ```
 _Ejecutables\_Catalogo\ConsumidorMailBot\result-correos_2020_automaticos_15865_sin_proquifa.vsv (agregar filas cobro)
 _Ejecutables\_Catalogo\ConsumidorMailBot\ArchivosML\MLModel.zip (regenerar)
 _Ejecutables\_Catalogo\ConsumidorMailBot\Library\DescargarCorreos\DescargarCorreosBO.cs (actualizar switch y clavesValidas)
 ```
 **Cambios requeridos:**
 **Paso 1 — Agregar ejemplos de cobro al archivo de entrenamiento `.vsv`:**
 El archivo usa separador `~` y formato `TipoDocumento~texto`. Agregar filas con tipo `cobro` y ejemplos de correos reales de comprobantes de pago de clientes de PROQUIFA:
 ```
 TipoDocumento~texto
 cobro~Buen día. Adjunto comprobante de transferencia por la factura pendiente. Quedo en espera de confirmación.
 cobro~Envío comprobante de pago de la orden 12345. Favor de confirmar recepción.
 cobro~Anexo pago de la OC 6198. Saludos.
 cobro~Aquí te envío el comprobante de depósito. Quedo en espera de factura.
 cobro~Buenas tardes, reenvío el comprobante bancario del pago realizado ayer.
 cobro~Adjunto ficha de depósito correspondiente a la proforma 2024-0045.
 ... (agregar mínimo 200 ejemplos representativos de correos reales de clientes de PROQUIFA)
 ```
 &gt; ⚠️ **Prerequisito:** Recopilar correos reales de clientes de PROQUIFA clasificados como cobro en producción.
 &gt; La cantidad mínima recomendada es **200 ejemplos** para que el modelo alcance precisión aceptable.
 &gt; Los ejemplos deben representar la diversidad real: distintas redacciones, idiomas (ES), formatos de asunto y cuerpo.
 **Paso 2 — Regenerar `MLModel.zip`:**
 Ejecutar `ModelBuilder.CreateModel()` desde el proyecto `ConsumidorMailBot` apuntando al `.vsv` actualizado.
 El nuevo `MLModel.zip` se genera en `ArchivosML\MLModel.zip`.
 Desplegar el nuevo `MLModel.zip` en el servidor de producción del ConsumidorMailBot.
 **Paso 3 — Actualizar `DescargarCorreosBO.cs`:**
 Actualizar `_ObtieneClasificacionDeCorreo()` para agregar el `case "COBRO"` y buscar por `Clave` en BD (no por display name):
 Antes:
 ```csharp
 // Busca por ClasificacionCorreoRecibido (display name) — frágil
 case "PAGO":
  catClasificacionCorreoRecibido = catClasificacionCorreoRecibidoBO.Buscar(
  new FilterTuple(Constantes.ClasificacionCorreoRecibido, "Pago"),
  new FilterTuple(Constantes.filtroActivo, true.ToString()));
  break;
 ```
 Después:
 ```csharp
 // FU-008: agregar case "COBRO" — busca por Clave (campo técnico)
 case "COBRO":
  catClasificacionCorreoRecibido = catClasificacionCorreoRecibidoBO.Buscar(
  new FilterTuple("Clave", "cobro"), // busca por Clave, no por display name
  new FilterTuple(Constantes.filtroActivo, true.ToString()));
  break;
 // Mantener "PAGO" como fallback durante la transición (eliminar después de Tarea 1 en PROD)
 case "PAGO":
  catClasificacionCorreoRecibido = catClasificacionCorreoRecibidoBO.Buscar(
  new FilterTuple("Clave", "cobro"), // tras Tarea 1, "pago" ya es "cobro" en BD
  new FilterTuple(Constantes.filtroActivo, true.ToString()));
  break;
 ```
 Actualizar `clavesValidas` para incluir `"cobro"`:
 Antes:
 ```csharp
 var clavesValidas = new[] { "requisicion", "pedido", "pago", "otros" };
 ```
 Después:
 ```csharp
 // FU-008: agregar "cobro". Mantener "pago" durante transición hasta que Tarea 1 esté en PROD.
 var clavesValidas = new[] { "requisicion", "pedido", "cobro", "pago", "otros" };
 ```
 **Criterios de aceptación:**
 - [ ] **[A1 — R1]** El modelo ML predice `"cobro"` para correos de comprobantes de pago de clientes
 - [ ] **[A1 — R1]** `_ObtieneClasificacionDeCorreo()` tiene `case "COBRO"` que busca por `Clave = "cobro"` en `catClasificacionCorreoRecibido`
 - [ ] **[A1 — R1]** `clavesValidas` incluye `"cobro"` — el correo clasificado como cobro recibe la etiqueta correcta en Gmail
 - [ ] **[A2 — R2]** La clasificación depende del modelo entrenado — no existen criterios configurables por el usuario en la interfaz
 - [ ] El modelo regenerado no rompe la clasificación de `requisicion`, `pedido` y `otros` — prueba de regresión con correos de cada tipo
 - [ ] El nuevo `MLModel.zip` está desplegado en el servidor del ConsumidorMailBot
 - [ ] La tasa de acierto del modelo para correos de cobro es aceptable (definir umbral con el equipo — sugerido ≥ 70%)
 - [ ] PR aprobado por líder técnico
 **Más información de la tarea:**
 - Reglas de negocio cubiertas: **R1** (clasificación automática — categoría Cobro), **R2** (sin criterios configurables)
 - Criterios cubiertos: **A1**, **A2**
 - `Constantes.PrecisionTolerada` define el umbral mínimo de score para aceptar una predicción — revisar si aplica ajuste para cobro
 - El archivo de entrenamiento actual tiene ~15,865 correos de 2020. Los ejemplos de cobro deben ser correos reales de PROQUIFA en producción para reflejar el vocabulario real de los clientes.
 - **Propuesta futura (fuera de alcance FU-008):** Incorporar IA para leer el documento adjunto (PDF/imagen del comprobante) y precargar datos en Validar Cobro automáticamente.
 **Recursos:**
 - Análisis de impacto backend: `Requisitos/TPSC-RE-FU-008/TPSC-RE-FU-008-Back.md`
 - Archivo de entrenamiento actual: `_Ejecutables\_Catalogo\ConsumidorMailBot\result-correos_2020_automaticos_15865_sin_proquifa.vsv`
 - Modelo actual: `_Ejecutables\_Catalogo\ConsumidorMailBot\ArchivosML\MLModel.zip`
 - Clasificador: `_Ejecutables\_Catalogo\ConsumidorMailBot\Library\DescargarCorreos\DescargarCorreosBO.cs`
 - Constructor del modelo: `_Ejecutables\_Catalogo\ConsumidorMailBot\ML\ModelBuilder.cs`
 - Requisito funcional: `Requisitos/TPSC-RE-FU-008/TPSC-RE-FU-008.md`</t>
  </si>
  <si>
    <t xml:space="preserve">BE-084</t>
  </si>
  <si>
    <t xml:space="preserve">TPSC-RE-FU-009</t>
  </si>
  <si>
    <t xml:space="preserve">T1 - Crear ValidarDocumentosRegulatoriosBO</t>
  </si>
  <si>
    <t xml:space="preserve"># [ TPSC-RE-FU-009 ] [ALG-BASIC-LOGIC] Crear ValidarDocumentosRegulatoriosBO — lógica de validación regulatoria
 ---
 ### Aplicativos
 - ProquifaDotNet
 ### Módulos
 - Pretramitar Pedido
 ### Consideraciones previas
 - Tareas T1 y T2 deben estar ejecutadas (catálogos y función actualizados).
 - La tabla `ArchivoCliente` debe tener registros para poder probar (depende de TPSC-RE-FU-003).
 - Se puede probar con un INSERT manual de prueba en `ArchivoCliente` mientras RE-FU-003 no esté listo.
 - Seguir el patrón de la carpeta `L04.PretramitarPedido\Validaciones\` existente.
 ### Objetivo general
 Crear la clase de validación regulatoria que verifica si el cliente de un pedido tiene los documentos regulatorios requeridos registrados en `ArchivoCliente`, según la región del pedido y la presencia de sustancias controladas.
 ### Objetivos específicos
 1. Crear `Logic.Pqf.Logistica\L04.PretramitarPedido\Validaciones\ValidarDocumentosRegulatoriosBO.cs`.
 2. Implementar método `Validar(Guid idPPPedido)` que retorna `ResultadoValidacionRegulatoria`.
 3. Lógica interna:
  - Verificar si el pedido tiene al menos 1 partida activa con producto controlado (mundiales, nacionales, origen):
  ```
  ppPartidaPedido → MarcaFamilia → Familia → catControl.Clave IN ('mundiales','nacionales','origen')
  ```
  - Si no tiene controlados → retornar válido (sin validación).
  - Obtener `IdCliente` del pedido: `ppPedido.IdContactoCliente → ContactoCliente.IdCliente`.
  - Obtener `Region` del pedido: `ppPedido.IdRegion → Region.ClaveISO`.
  - Determinar documentos requeridos según región:
  - MEX: 'Licencia Sanitaria', 'Aviso de Responsable Sanitario'
  - PER: [pendiente confirmar denominación]
  - Consultar `ArchivoCliente` con `IdCliente` + `IdCatUsoArchivoSistema` + `Activo = 1`.
  - Si falta alguno → retornar inválido con mensaje genérico.
 4. El mensaje de bloqueo debe ser genérico (Regla 4 del requisito): *"No es posible procesar el pedido porque el cliente no cuenta con la documentación regulatoria requerida para productos controlados. Revise la sección de documentos regulatorios en la configuración del cliente."*
 ### Resultado esperado
 - Clase funcional que detecta si un pedido con controlados puede avanzar según documentación regulatoria del cliente.
 ### Entregables
 - `ValidarDocumentosRegulatoriosBO.cs`
 ### Criterios de aceptación
 - [ ] Si el pedido NO tiene controlados → retorna válido sin ejecutar verificación de documentos.
 - [ ] Si el pedido tiene controlados y el cliente tiene TODOS los docs requeridos → retorna válido.
 - [ ] Si el pedido tiene controlados y FALTA al menos un documento → retorna inválido con mensaje genérico.
 - [ ] La validación solo verifica presencia del registro (no vigencia, no contenido).
 - [ ] Funciona para clientes de región MEX.
 - [ ] El proyecto `Logic.Pqf.Logistica` compila sin errores.
 ### Más información de la tarea
 - Referencia: `TPSC-RE-FU-009-Back.md` — PARTE 2, secciones 2.3 y 2.5
 - Reglas de negocio: Regla 1 (solo si hay controlados), Regla 2 (docs según región), Regla 3 (solo presencia), Regla 4 (mensaje genérico)
 - Queries de referencia: `TPSC-RE-FU-009_BD.md` — secciones "Consulta SQL"
 - Patrón existente: `Logic.Pqf.Logistica\L04.PretramitarPedido\Validaciones\`
 ### Recursos
 - Repositorio: ProquifaDotNet, branch `develop-pack04`
 - Proyecto: `Logic.Pqf.Logistica\Logic.Pqf.Logistica.csproj`
 ---</t>
  </si>
  <si>
    <t xml:space="preserve">BE-085</t>
  </si>
  <si>
    <t xml:space="preserve">T2 - Crear ResultadoValidacionRegulatoria DTO</t>
  </si>
  <si>
    <t xml:space="preserve"># [ TPSC-RE-FU-009 ] [ALG-BASIC-LOGIC] Crear ResultadoValidacionRegulatoria — DTO de resultado
 ---
 ### Aplicativos
 - ProquifaDotNet
 ### Módulos
 - Pretramitar Pedido
 ### Consideraciones previas
 - Clase sencilla de soporte para T1.
 - Seguir el patrón de DTOs en `L04.PretramitarPedido\Models\` o `L04.PretramitarPedido\Validaciones\`.
 ### Objetivo general
 Crear el DTO que encapsula el resultado de la validación regulatoria (válido/inválido + mensaje).
 ### Objetivos específicos
 1. Crear `Logic.Pqf.Logistica\L04.PretramitarPedido\Validaciones\Models\ResultadoValidacionRegulatoria.cs`.
 2. Propiedades:
  - `bool EsValido` — indica si la validación pasó.
  - `string Mensaje` — mensaje genérico de bloqueo (null si es válido).
 3. Métodos estáticos factory:
  - `Valido()` → instancia con `EsValido = true`.
  - `Invalido(string mensaje)` → instancia con `EsValido = false` y mensaje.
 ### Resultado esperado
 - DTO reutilizable para comunicar el resultado de la validación regulatoria.
 ### Entregables
 - `ResultadoValidacionRegulatoria.cs`
 ### Criterios de aceptación
 - [ ] La clase expone `EsValido` y `Mensaje`.
 - [ ] Los métodos factory crean instancias correctas.
 - [ ] El proyecto compila sin errores.
 ### Más información de la tarea
 - Referencia: `TPSC-RE-FU-009-Back.md` — PARTE 2, sección 2.3
 ### Recursos
 - Repositorio: ProquifaDotNet, branch `develop-pack04`
 - Proyecto: `Logic.Pqf.Logistica\Logic.Pqf.Logistica.csproj`
 ---</t>
  </si>
  <si>
    <t xml:space="preserve">BE-086</t>
  </si>
  <si>
    <t xml:space="preserve">T3 - Modificar VerificarPedidoTramitableBO integrar validación</t>
  </si>
  <si>
    <t xml:space="preserve"># [ TPSC-RE-FU-009 ] [IMP-EXIST-SERVICE] Modificar VerificarPedidoTramitableBO — integrar validación regulatoria
 ---
 ### Aplicativos
 - ProquifaDotNet
 ### Módulos
 - Pretramitar Pedido
 ### Consideraciones previas
 - Tareas T1 y T2 completadas (`ValidarDocumentosRegulatoriosBO` y DTO existen).
 - `VerificarPedidoTramitableBO.Procesar()` es invocado desde `TramitarPedidoBO.Process()` — es el punto centralizado de validación pre-tramitación.
 - El método actual lanza `ArgumentException` cuando falla una validación. La validación regulatoria debe seguir el mismo patrón.
 - Verificar que `POST /ValidarAjusteOC/transaccion` también pasa por este punto (debería, según análisis).
 ### Objetivo general
 Integrar la llamada a `ValidarDocumentosRegulatoriosBO.Validar()` dentro del flujo existente de `VerificarPedidoTramitableBO.Procesar()` para que el pedido sea bloqueado si no cumple la validación regulatoria.
 ### Objetivos específicos
 1. Modificar `Logic.Pqf.Logistica\L04.PretramitarPedido\Tramite\VerificarPedidoTramitableBO.cs`.
 2. Agregar al final del método `Procesar(ppPedido)` (después de las validaciones existentes):
  ```csharp
  // Validación regulatoria R16
  var validarDocumentosRegulatorioBo = new ValidarDocumentosRegulatoriosBO();
  var resultadoRegulatorio = validarDocumentosRegulatorioBo.Validar(ppPedido.IdPPPedido);
  if (!resultadoRegulatorio.EsValido)
  throw new ArgumentException(resultadoRegulatorio.Mensaje);
  ```
 3. No modificar ni eliminar ninguna validación existente.
 ### Resultado esperado
 - Al intentar tramitar un pedido con controlados y sin documentos regulatorios, el sistema lanza excepción con mensaje genérico que se traduce en `BadRequest` en el controller.
 ### Entregables
 - `VerificarPedidoTramitableBO.cs` modificado.
 ### Criterios de aceptación
 - [ ] Pedido sin controlados → no se ejecuta la validación regulatoria → avanza normalmente.
 - [ ] Pedido con controlados + docs registrados → avanza normalmente.
 - [ ] Pedido con controlados + docs faltantes → `ArgumentException` con mensaje genérico → controller retorna `BadRequest`.
 - [ ] Las validaciones existentes (facturación, configuración, partidas) siguen funcionando sin cambios.
 - [ ] `POST /PretramitarPedido/transaccion` retorna 400 con mensaje regulatorio cuando aplica.
 - [ ] `POST /ValidarAjusteOC/transaccion` retorna 400 con mensaje regulatorio cuando aplica.
 - [ ] El proyecto compila sin errores.
 ### Más información de la tarea
 - Referencia: `TPSC-RE-FU-009-Back.md` — PARTE 2, sección 2.2 y PARTE 8 (diagrama de flujo)
 - Archivo a modificar: `Logic.Pqf.Logistica\L04.PretramitarPedido\Tramite\VerificarPedidoTramitableBO.cs`
 - Controller que consume: `WebApi.Logistica\Controllers\Procesos\L04.PretramitarPedido\PretramitarPedidoTramitarController.cs`
 ### Recursos
 - Repositorio: ProquifaDotNet, branch `develop-pack04`
 - Proyecto: `Logic.Pqf.Logistica\Logic.Pqf.Logistica.csproj`
 ---</t>
  </si>
  <si>
    <t xml:space="preserve">BE-084,BE-085</t>
  </si>
  <si>
    <t xml:space="preserve">BE-087</t>
  </si>
  <si>
    <t xml:space="preserve">T4 - Verificar ajustar ProductoBO.EsControlado para origen</t>
  </si>
  <si>
    <t xml:space="preserve"># [ TPSC-RE-FU-009 ] [ALG-BASIC-LOGIC] Verificar/ajustar ProductoBO.EsControlado() para cubrir 'origen'
 ---
 ### Aplicativos
 - ProquifaDotNet
 ### Módulos
 - Catálogos
 - Pretramitar Pedido
 ### Consideraciones previas
 - Dependencia RE-FU-007 Tarea 1 ejecutada (la función BD `fnEsProductoControlado` ya incluye `origen`).
 - El método `ProductoBO.EsControlado()` en `ProductoBO.TipoExtensions.cs` usa `ProductoMarcaFamilia.Controlado` (campo `bit`).
 - Verificar si este campo se actualiza automáticamente cuando `catControl` incluye `origen` (posible trigger o proceso batch).
 - Si `ProductoMarcaFamilia.Controlado` NO se actualiza automáticamente con `origen`, el método `EsControlado()` no detectará productos de origen y la validación en T3 debe usar query directa a `catControl`.
 ### Objetivo general
 Verificar que el método `ProductoBO.EsControlado()` retorna `true` para productos de familias con `catControl.Clave = 'origen'` y, si no lo hace, ajustar la lógica.
 ### Objetivos específicos
 1. Verificar cómo se puebla `ProductoMarcaFamilia.Controlado`:
  - ¿Trigger en BD?
  - ¿Proceso batch?
  - ¿Se calcula al guardar el producto?
 2. Probar: un producto con `Familia.catControl.Clave = 'origen'` → ¿`ProductoMarcaFamilia.Controlado = true`?
 3. Si NO cubre `origen`:
  - **Opción A**: Actualizar el proceso que puebla `Controlado` para incluir `origen`.
  - **Opción B**: Ajustar `ProductoBO.EsControlado()` para hacer query directa incluyendo `origen`.
  - **Opción C**: En `ValidarDocumentosRegulatoriosBO` (T3) usar query directa a `catControl` en vez de depender de `ProductoMarcaFamilia.Controlado`.
 4. Documentar la decisión tomada.
 ### Resultado esperado
 - Los productos de familias `origen` son correctamente detectados como controlados por el sistema.
 ### Entregables
 - Informe de verificación (si no requiere cambios).
 - Archivo modificado (si requiere ajuste): `ProductoBO.TipoExtensions.cs` o proceso de actualización de `Controlado`.
 ### Criterios de aceptación
 - [ ] Un producto con familia de tipo `origen` es identificado como controlado.
 - [ ] El método `EsControlado()` retorna `true` para productos `mundiales`, `nacionales` y `origen`.
 - [ ] No se rompen funcionalidades existentes.
 - [ ] Se documenta la decisión (opción A, B o C).
 ### Más información de la tarea
 - Referencia: `TPSC-RE-FU-009-Back.md` — PARTE 2, sección 2.4
 - Archivo: `Logic.Pqf.Catalogos\Productos\ProductoBO.TipoExtensions.cs`
 - Referencia: `TramitarPedidoBO.cs` línea ~69: `productoBo.EsControlado(ppPartidaPedido.IdProducto, cliente.IdRegion)`
 ### Recursos
 - Repositorio: ProquifaDotNet, branch `develop-pack04`
 - Proyecto: `Logic.Pqf.Catalogos\Logic.Pqf.Catalogos.csproj`
 ---</t>
  </si>
  <si>
    <t xml:space="preserve">BE-088</t>
  </si>
  <si>
    <t xml:space="preserve">T5 - Script BD INSERT catUsoArchivoSistema docs regulatorios PER</t>
  </si>
  <si>
    <t xml:space="preserve"># [ TPSC-RE-FU-009 ] [UPDATE-TABL-CH] Script BD: INSERT catUsoArchivoSistema — documentos regulatorios PER
 ---
 ### Aplicativos
 - ProquifaDotNet (Base de Datos — SQL Server RYNL010)
 ### Módulos
 - Pretramitar Pedido
 - Catálogo de Clientes
 ### Consideraciones previas
 - **BLOQUEADA** — La denominación exacta de los documentos DIGEMID para Perú NO está confirmada por el cliente.
 - No ejecutar hasta que se resuelva el Gap #1 documentado en `TPSC-RE-FU-009-Back.md`.
 - La tarea T1 (`ValidarDocumentosRegulatoriosBO`) debe estar preparada para soportar documentos PER una vez que se inserten aquí.
 ### Objetivo general
 Insertar en `catUsoArchivoSistema` los tipos de documento regulatorio requeridos para Región Perú (normativa DIGEMID), completando la cobertura regulatoria para ambas regiones.
 ### Objetivos específicos
 1. Confirmar con el cliente la denominación exacta de los 2 documentos DIGEMID.
 2. INSERT registro [Documento DIGEMID 1] con `Activo = 1`.
 3. INSERT registro [Documento DIGEMID 2] con `Activo = 1`.
 4. Script idempotente.
 ### Resultado esperado
 - `catUsoArchivoSistema` contiene los registros PER activos y la validación regulatoria funciona para clientes de Perú.
 ### Entregables
 - Script SQL de migración (idempotente).
 - Script SQL de rollback.
 ### Criterios de aceptación
 - [ ] La denominación fue confirmada por el cliente.
 - [ ] El script se ejecuta sin errores en RYNL010.
 - [ ] Los registros existen con `Activo = 1` tras la ejecución.
 - [ ] La validación regulatoria funciona correctamente para clientes PER.
 - [ ] El script es idempotente.
 ### Más información de la tarea
 - Referencia: `TPSC-RE-FU-009_BD.md` — sección "catUsoArchivoSistema"
 - Gap: `TPSC-RE-FU-009-Back.md` — PARTE 7, Gap #1
 - Pendiente: denominación exacta pendiente de cliente (transversal con RE-FU-003 y RE-FU-007)
 ### Recursos
 - Servidor: RYNL010
 - Base de datos: ProquifaDotNet</t>
  </si>
  <si>
    <t xml:space="preserve">BE-089</t>
  </si>
  <si>
    <t xml:space="preserve">TPSC-RE-FU-010</t>
  </si>
  <si>
    <t xml:space="preserve">T1 - Verificación flujo tramitación Crédito existente</t>
  </si>
  <si>
    <t xml:space="preserve">**Titulo:** [ TPSC-RE-FU-010 ] [IMP-EXIST-SERVICE] Verificacion del flujo de tramitacion Credito existente
 **Aplicativos:** ProquifaDotNet
 **Modulos:** Logic.Pqf.Logistica\L05.TramitarPedido\Liberar
 **Consideraciones previas:**
 - El flujo de tramitacion Credito ya esta implementado en `tpPedidoTramitarTransaccionBO.GenerarCorreoTramitarPedido()`
 - El endpoint ya existe en `tpPedidoTramitarController.cs`
 **Objetivo general:**
 Verificar que el flujo preexistente de tramitacion de pedidos Credito (sin sustancias controladas, sin Factura por Adelantado) funciona correctamente para clientes con condicion de pago Credito en Mexico y Peru.
 **Objetivos especificos:**
 1. Validar que el flujo genera correctamente el folio interno de pedido
 2. Validar que se genera el PDF de Confirmacion de Pedido
 3. Validar que se crean los pendientes de compra (`ocPendienteCompraProducto`)
 4. Validar que se envia el correo de confirmacion via RabbitMQ/SendInBlue
 5. Validar que se actualiza `tpPedido.Tramitado = 1`
 **Resultado esperado:**
 El flujo de tramitacion Credito ejecuta correctamente todos los pasos: folio, PDF, partidas, pendientes de compra, correo y commit.
 **Entregables:**
 - Evidencia de pruebas del flujo completo en ambiente de desarrollo
 - Documentacion de casos de prueba
 **Criterios de aceptacion:**
 - El pedido se tramita exitosamente con folio generado
 - El PDF se sube a MinIO correctamente
 - El correo se envia al cliente
 - Se crean registros en `ocPendienteCompraProducto`, `tpPedidoCorreoEnviado`, `tpPartidaPedidoSeguimiento`
 **Mas informacion de la tarea:**
 - Clase: `tpPedidoTramitarTransaccionBO.cs`
 - Endpoint: `tpPedidoTramitarController.cs`
 - Criterio de aceptacion del requisito: A1
 **Recursos:**
 - TPSC-RE-FU-010.md
 - TPSC-RE-FU-010-Back.md (Seccion A)
 ---</t>
  </si>
  <si>
    <t xml:space="preserve">BE-090</t>
  </si>
  <si>
    <t xml:space="preserve">T2 - Verificación variante Pago contra entrega con detención Legacy</t>
  </si>
  <si>
    <t xml:space="preserve">**Titulo:** [ TPSC-RE-FU-010 ] [IMP-EXIST-SERVICE] Verificacion de variante Pago contra entrega con marca de detencion en Legacy
 **Aplicativos:** ProquifaDotNet
 **Modulos:** Logic.Pqf.Logistica\L05.TramitarPedido\Liberar
 **Consideraciones previas:**
 - Los pedidos con condicion Credito - Pago contra entrega se procesan con el mismo flujo Credito
 - La marca de detencion debe transferirse a Legacy para que detenga el pedido en fase de entrega
 - SP relacionados: `spActualizarBuzonPedidoLegacy`, `spActualizarBuzonPedidoLegacyEncolar`
 **Objetivo general:**
 Verificar que la variante Pago contra entrega genera correctamente la marca de detencion en la transferencia a Legacy.
 **Objetivos especificos:**
 1. Identificar como se determina Pago contra entrega (`catCondicionesDePago.Clave = 'pagocontraentrega'`)
 2. Validar que la transferencia a Legacy incluye la marca de detencion
 3. Verificar que Legacy recibe y procesa correctamente la marca
 **Resultado esperado:**
 Al tramitar un pedido con condicion Pago contra entrega, el sistema transfiere al Legacy la informacion con la marca de detencion que impide la entrega hasta validar el pago.
 **Entregables:**
 - Evidencia de transferencia a Legacy con marca de detencion
 - Documentacion del flujo de datos hacia Legacy
 **Criterios de aceptacion:**
 - El pedido Pago contra entrega se tramita como Credito normal
 - La transferencia a Legacy incluye la marca de detencion
 - Legacy detiene el pedido hasta validacion de pago
 **Mas informacion de la tarea:**
 - SP: `spActualizarBuzonPedidoLegacy`
 - Tabla: `catCondicionesDePago` (SinCredito=1, Clave='pagocontraentrega')
 - Criterios de aceptacion del requisito: A2, A3
 **Recursos:**
 - TPSC-RE-FU-010.md
 - TPSC-RE-FU-010_BD.md
 - TPSC-RE-FU-010-Back.md (Seccion Transferencia a Legacy)
 ---</t>
  </si>
  <si>
    <t xml:space="preserve">BE-091</t>
  </si>
  <si>
    <t xml:space="preserve">T3 - Crear endpoint Cancelación de pedido desde Tramitar Pedido</t>
  </si>
  <si>
    <t xml:space="preserve">**Titulo:** [ TPSC-RE-FU-010 ] [SERV-TRANSACT] Crear endpoint de Cancelacion de pedido desde Tramitar Pedido
 **Aplicativos:** ProquifaDotNet
 **Modulos:** WebApi.Logistica\Controllers\Procesos\L05.TramitarPedido, Logic.Pqf.Logistica\L05.TramitarPedido
 **Consideraciones previas:**
 - Actualmente solo existe `[HttpDelete] tpPedido` que ejecuta `Desactivar()` (solo marca Activo=false)
 - La logica de cancelacion completa ya existe en `ppPedidoCancelacionBO.CancelacionOrdenDeCompra()`
 - Se necesita un endpoint especifico que ejecute el flujo completo de cancelacion
 - El endpoint debe ser invocado tras confirmacion explicita del ESAC (modal en Front)
 **Objetivo general:**
 Crear un nuevo endpoint de cancelacion de pedido en el modulo Tramitar Pedido que ejecute el flujo transaccional completo: validaciones, cancelacion de pedido y partidas, inactivacion de tpPedido, y registro en bitacora.
 **Objetivos especificos:**
 1. Crear controller `tpPedidoCancelacionController.cs` (o agregar al existente) con ruta `tpPedido/cancelar`
 2. Crear BO `tpPedidoCancelacionBO.cs` que reutilice/extienda la logica de `ppPedidoCancelacionBO`
 3. Implementar flujo transaccional:
  - Validar existencia y estado del pedido
  - Marcar `ppPedido.Cancelada = true`
  - Marcar cada `ppPartidaPedido.Cancelada = true`
  - Inactivar `tpPedido` asociado (Activo=false)
  - Registrar en `BitacoraCRUD` (pedido + partidas)
  - Eliminar/cerrar pendiente de bandeja Tramitar Pedido
 4. Retornar Response con resultado de la operacion
 **Resultado esperado:**
 Nuevo endpoint `[HttpPut] tpPedido/cancelar` que recibe `IdPPPedido` y ejecuta la cancelacion completa del pedido con todas sus validaciones y registros en bitacora.
 **Entregables:**
 - `WebApi.Logistica\Controllers\Procesos\L05.TramitarPedido\tpPedidoCancelacionController.cs`
 - `Logic.Pqf.Logistica\L05.TramitarPedido\Cancelacion\tpPedidoCancelacionBO.cs`
 - Pruebas unitarias del flujo de cancelacion
 **Criterios de aceptacion:**
 - El endpoint responde correctamente con Response (true/false)
 - Valida que el pedido no este previamente cancelado
 - Valida que no tenga dependencia de parcialidad en tpPedido
 - Marca `ppPedido.Cancelada = true` y `ppPartidaPedido.Cancelada = true`
 - Inactiva el `tpPedido` asociado
 - Registra en `BitacoraCRUD` la accion de cancelacion (1 registro por pedido + 1 por partida)
 - El pedido desaparece de la bandeja de Tramitar Pedido
 - La operacion es transaccional (rollback en caso de error)
 **Mas informacion de la tarea:**
 - Referencia de logica existente: `ppPedidoCancelacionBO.CancelacionOrdenDeCompra()`
 - Entidades escritura: `ppPedido`, `ppPartidaPedido`, `tpPedido`, `BitacoraCRUD`
 - Entidades lectura: `catBitacoraAccion`, `ContactoCliente`, `Cliente`, `Producto`
 - Criterio de aceptacion del requisito: B1
 **Recursos:**
 - TPSC-RE-FU-010.md (Seccion B - Cancelacion)
 - TPSC-RE-FU-010-Back.md (Seccion B)
 - `Logic.Pqf.Logistica\L04.PretramitarPedido\GestionarIntramitables\ppPedidoCancelacionBO.cs`
 ---</t>
  </si>
  <si>
    <t xml:space="preserve">BE-092</t>
  </si>
  <si>
    <t xml:space="preserve">T4 - Verificación cierre pendiente en bandeja Tramitar Pedido</t>
  </si>
  <si>
    <t xml:space="preserve">**Titulo:** [ TPSC-RE-FU-010 ] [IMP-EXIST-SERVICE] Verificacion del cierre de pendiente en bandeja de Tramitar Pedido
 **Aplicativos:** ProquifaDotNet
 **Modulos:** Logic.Pqf.Logistica\L05.TramitarPedido
 **Consideraciones previas:**
 - Regla 4 del requisito: al completar la tramitacion exitosa, se debe cerrar y eliminar el pendiente del pedido en la bandeja
 - Esto aplica tanto para tramitacion exitosa como para cancelacion
 **Objetivo general:**
 Verificar que tras la tramitacion exitosa o la cancelacion del pedido, el pendiente se cierra/elimina de la bandeja de Tramitar Pedido y el pedido ya no aparece como accion pendiente para el ESAC.
 **Objetivos especificos:**
 1. Identificar la tabla/entidad que gestiona los pendientes de la bandeja de Tramitar Pedido
 2. Verificar que el flujo de tramitacion Credito cierra el pendiente al finalizar
 3. Verificar que el nuevo flujo de cancelacion (Tarea 3) tambien cierra el pendiente
 4. Validar que el pedido no aparece en la bandeja tras ambas acciones
 **Resultado esperado:**
 Tras tramitar o cancelar un pedido, el registro de pendiente se cierra y el pedido desaparece de la bandeja del ESAC.
 **Entregables:**
 - Evidencia de que el pendiente se cierra en ambos flujos
 - Ajuste al BO de cancelacion si el cierre no esta incluido
 **Criterios de aceptacion:**
 - Al tramitar exitosamente, el pedido desaparece de la bandeja
 - Al cancelar, el pedido desaparece de la bandeja
 - No quedan registros huerfanos de pendientes
 **Mas informacion de la tarea:**
 - Regla de negocio 4 del requisito
 - Criterio de aceptacion del requisito: A1, B1
 **Recursos:**
 - TPSC-RE-FU-010.md (Regla 4)
 - TPSC-RE-FU-010-Back.md
 ---
 ## Resumen de Tareas
 | # | Clave Catalogo | Descripcion | Estado |
 |---|----------------|-------------|--------|
 | T1 | IMP-EXIST-SERVICE | Verificacion flujo tramitacion Credito existente | Verificacion |
 | T2 | IMP-EXIST-SERVICE | Verificacion variante Pago contra entrega + marca detencion Legacy | Verificacion |
 | T3 | SERV-TRANSACT | Crear endpoint de Cancelacion de pedido | Desarrollo nuevo |
 | T4 | IMP-EXIST-SERVICE | Verificacion cierre de pendiente en bandeja | Verificacion |</t>
  </si>
  <si>
    <t xml:space="preserve">BE-093</t>
  </si>
  <si>
    <t xml:space="preserve">TPSC-RE-FU-011</t>
  </si>
  <si>
    <t xml:space="preserve">T1 - Validación Back restricción regulatoria FAA y Remisión con controlados</t>
  </si>
  <si>
    <t xml:space="preserve">**Titulo:** [ TPSC-RE-FU-011 ] [ALG-BASIC-LOGIC] Validacion Back de restriccion regulatoria FAA y Remision con controlados
 **Aplicativos:**
 ProquifaNet 2
 **Modulos:**
 Tramitar Pedido — Logic.Pqf.Logistica\L05.TramitarPedido\Liberar
 **Consideraciones previas:**
 - El Frontend oculta las opciones Factura por Adelantado y Entrega con Remision cuando el pedido tiene sustancias controladas
 - Se requiere una validacion de seguridad en Back para prevenir bypass via llamada directa al API
 - La deteccion de controlados ya existe en el flujo (`vProducto.Controlado`)
 - El punto de insercion es en `tpPedidoTramitarTransaccionBO.GenerarCorreoTramitarPedido()`, despues de las validaciones existentes y antes de la generacion de folio
 - Depende de: TPSC-RE-FU-007 T1 (fnEsProductoControlado con 'origen')
 **Objetivo general:**
 Agregar validacion en el flujo de tramitacion que rechace la operacion si el pedido tiene sustancias controladas y se intenta tramitar con FacturaPorAdelantado=1 o EntregaConRemision=1.
 **Objetivos especificos:**
 - Identificar el punto exacto en `GenerarCorreoTramitarPedido()` donde insertar la validacion (despues de cargar partidas y detectar controlados)
 - Implementar la logica: si `tieneControlados AND (tpPedido.FacturaPorAdelantado OR tpPedido.EntregaConRemision)` -&gt; rechazar con mensaje de validacion
 - Agregar mensaje descriptivo: "No se permite Factura por Adelantado ni Entrega con Remision en pedidos con sustancias controladas"
 - Ejecutar pruebas: pedido con controlados + FAA=1 (rechazado), pedido con controlados + FAA=0 (aceptado)
 **Resultado esperado:**
 El sistema rechaza la tramitacion si se detectan sustancias controladas junto con FacturaPorAdelantado=1 o EntregaConRemision=1, retornando Response con status false y mensaje de validacion.
 **Entregables:**
 - `Logic.Pqf.Logistica\L05.TramitarPedido\Liberar\tpPedidoTramitarTransaccionBO.cs` (modificado)
 - Pruebas unitarias de la validacion
 **Criterios de aceptacion:**
 - [ ] Pedido con controlados + FacturaPorAdelantado=1 es rechazado con mensaje claro
 - [ ] Pedido con controlados + EntregaConRemision=1 es rechazado con mensaje claro
 - [ ] Pedido con controlados + FAA=0 + Remision=0 se tramita normalmente
 - [ ] Pedido sin controlados + FAA=1 se tramita normalmente (no afecta flujo RE-FU-010)
 - [ ] La validacion se ejecuta antes de cualquier escritura en BD (no deja datos inconsistentes)
 - [ ] PR aprobado por lider tecnico
 **Mas informacion de la tarea:**
 - GAP-02 del archivo `TPSC-RE-FU-011-Back.md`
 - Criterio B1 del requisito (restriccion regulatoria)
 - Regla 2 del requisito
 **Recursos:**
 - TPSC-RE-FU-011-Back.md (Seccion C)
 - TPSC-RE-FU-011.md (Regla 2, Criterio B1)
 - `Logic.Pqf.Logistica\L05.TramitarPedido\Liberar\tpPedidoTramitarTransaccionBO.cs`
 ---</t>
  </si>
  <si>
    <t xml:space="preserve">BE-094</t>
  </si>
  <si>
    <t xml:space="preserve">T2 - Verificar asignación Controlados=1 en tpProformaPedido</t>
  </si>
  <si>
    <t xml:space="preserve">**Titulo:** [ TPSC-RE-FU-011 ] [IMP-EXIST-SERVICE] Verificar y asegurar asignacion de Controlados=1 en tpProformaPedido
 **Aplicativos:**
 ProquifaNet 2
 **Modulos:**
 Tramitar Pedido — Logic.Pqf.Logistica\L05.TramitarPedido
 **Consideraciones previas:**
 - La tabla `tpProformaPedido` tiene el campo `Controlados` (bit) que debe marcarse en 1 cuando el pedido tiene sustancias controladas
 - El flujo de generacion de proforma ya existe — se debe verificar si asigna correctamente este campo
 - Si no lo asigna, se debe implementar la logica
 **Objetivo general:**
 Verificar que al generar la proforma (Confirmacion de Pedido) para un pedido con sustancias controladas, el campo `tpProformaPedido.Controlados` se asigne en 1. Si no existe esta logica, implementarla.
 **Objetivos especificos:**
 - Localizar el codigo de generacion de proforma en el flujo de tramitacion
 - Verificar si `tpProformaPedido.Controlados` se asigna basado en la deteccion de partidas controladas
 - Si no existe la asignacion, implementarla reutilizando la deteccion de controlados ya existente
 - Ejecutar prueba: tramitar pedido con controlados y verificar que `tpProformaPedido.Controlados = 1`
 **Resultado esperado:**
 La proforma generada para pedidos con sustancias controladas tiene `Controlados = 1`. Para pedidos sin controlados, `Controlados = 0`.
 **Entregables:**
 - Evidencia de verificacion (si ya funciona correctamente)
 - O modificacion en el BO de generacion de proforma (si requiere ajuste)
 **Criterios de aceptacion:**
 - [ ] Pedido con controlados genera proforma con `Controlados = 1`
 - [ ] Pedido sin controlados genera proforma con `Controlados = 0`
 - [ ] La asignacion ocurre dentro de la transaccion existente
 - [ ] PR aprobado (si hubo cambio) o evidencia documentada (si ya funcionaba)
 **Mas informacion de la tarea:**
 - GAP-03 del archivo `TPSC-RE-FU-011-Back.md`
 - Tabla: `tpProformaPedido` campo `Controlados`
 - Criterio A1 del requisito
 **Recursos:**
 - TPSC-RE-FU-011-Back.md (Seccion E)
 - TPSC-RE-FU-011_BD.md (Campos Clave)
 - `Logic.Pqf.Logistica\L05.TramitarPedido\Facturas\tpPedidoProformaPedidoBO.cs`
 ---</t>
  </si>
  <si>
    <t xml:space="preserve">BE-095</t>
  </si>
  <si>
    <t xml:space="preserve">T3 - Verificación flujo completo Crédito con controlados MEX y PER</t>
  </si>
  <si>
    <t xml:space="preserve">**Titulo:** [ TPSC-RE-FU-011 ] [IMP-EXIST-SERVICE] Verificacion del flujo completo Credito con controlados (MEX y PER)
 **Aplicativos:**
 ProquifaNet 2
 **Modulos:**
 Tramitar Pedido — Logic.Pqf.Logistica\L05.TramitarPedido\Liberar
 **Consideraciones previas:**
 - El flujo de tramitacion Credito ya existe y ya detecta partidas controladas (envia correo a Regulatory Affairs)
 - La condicion Peru sin transferencia Legacy ya esta implementada (`region.Clave == Constants.Regiones.Mexico`)
 - Esta tarea es de verificacion integral del flujo con controlados tras las Tareas 1 y 2
 - Depende de: TPSC-RE-FU-007 T1 (fnEsProductoControlado), Tarea 1 y 2 de este requisito
 **Objetivo general:**
 Verificar que el flujo completo de tramitacion Credito con sustancias controladas funciona correctamente para Mexico (con transferencia Legacy) y Peru (sin transferencia Legacy), incluyendo las restricciones implementadas.
 **Objetivos especificos:**
 1. Tramitar pedido Credito con controlados en region Mexico — verificar folio, PDF, proforma (Controlados=1), correo cliente, correo Regulatory Affairs, transferencia Legacy
 2. Tramitar pedido Credito con controlados en region Peru — verificar que NO transfiere a Legacy
 3. Tramitar pedido Credito Pago contra entrega con controlados (Mexico) — verificar marca de detencion en Legacy
 4. Verificar que FAA y Remision quedan en 0 tras la tramitacion
 5. Verificar cierre de pendiente en bandeja de Tramitar Pedido
 **Resultado esperado:**
 El flujo completo opera correctamente en ambas regiones, con todas las restricciones regulatorias aplicadas y la transferencia a Legacy condicionada por region.
 **Entregables:**
 - Evidencia de pruebas del flujo en ambas regiones
 - Documentacion de casos de prueba ejecutados
 **Criterios de aceptacion:**
 - [ ] Mexico: pedido tramitado correctamente con transferencia a Legacy
 - [ ] Peru: pedido tramitado correctamente SIN transferencia a Legacy
 - [ ] Proforma generada con Controlados=1
 - [ ] Correo a Regulatory Affairs enviado
 - [ ] Pago contra entrega: marca de detencion incluida en transferencia
 - [ ] FAA=0 y EntregaConRemision=0 en tpPedido tras tramitacion
 - [ ] Pendiente cerrado en bandeja
 - [ ] Cancelacion funciona (dependencia RE-FU-010 T3)
 **Mas informacion de la tarea:**
 - Criterios A1, A2, A3, C2, C3 del requisito
 - Reglas 1, 3, 4, 5 del requisito
 - Depende de Tareas 1 y 2 de este requisito
 **Recursos:**
 - TPSC-RE-FU-011-Back.md (todas las secciones)
 - TPSC-RE-FU-011.md (Criterios de Aceptacion)
 ---
 ## Resumen de Tareas
 | # | Clave Catalogo | Descripcion | Tipo |
 |---|----------------|-------------|------|
 | T1 | ALG-BASIC-LOGIC | Validacion Back restriccion FAA/Remision con controlados | Desarrollo nuevo |
 | T2 | IMP-EXIST-SERVICE | Verificar/asegurar Controlados=1 en tpProformaPedido | Verificacion/Ajuste |
 | T3 | IMP-EXIST-SERVICE | Verificacion flujo completo MEX y PER | Verificacion |</t>
  </si>
  <si>
    <t xml:space="preserve">BE-093,BE-094</t>
  </si>
  <si>
    <t xml:space="preserve">BE-096</t>
  </si>
  <si>
    <t xml:space="preserve">TPSC-RE-FU-012</t>
  </si>
  <si>
    <t xml:space="preserve">T1 - Revisión código existente tpProformaAdelanto para aprovechabilidad</t>
  </si>
  <si>
    <t xml:space="preserve">### Aplicativos
 - ProquifaDotNet
 ### Modulos
 - L05.TramitarPedido\Facturas\Anticipos
 - L05.TramitarPedido\Facturas\Generadores\Anticipo
 ### Consideraciones previas
 - El flujo anterior de Factura por Adelantado NO se reutilizara directamente
 - El desarrollador debe analizar que logica/entidades son aprovechables
 ### Objetivo general
 Revisar el codigo existente relacionado con tpProformaAdelanto y determinar que es reutilizable para el nuevo flujo FAA.
 ### Objetivos especificos
 - Revisar `tpProformaAdelantoBO.cs` y sus extensiones
 - Revisar `tpProformaAdelantoToCFDIGeneradaBO.cs` (codigo comentado)
 - Revisar `CFDIGeneradaConceptoAnticipoFactory.cs`
 - Revisar tablas BD: `tpProformaAdelanto`, `tpProformaAdelantoProformaPedido`, `fccPagoFacturaAdelanto`
 - Documentar que es aprovechable y que debe crearse desde cero
 ### Resultado esperado
 Documento de analisis con decision de aprovechabilidad del codigo/tablas existentes.
 ### Entregables
 - Documento de analisis tecnico
 ### Criterios de aceptacion
 - Se identifican claramente los componentes aprovechables vs los que requieren nuevo desarrollo
 - Se valida contra el nuevo modelo de datos de BD (TPSC-RE-FU-012_BD)
 ---</t>
  </si>
  <si>
    <t xml:space="preserve">BE-097</t>
  </si>
  <si>
    <t xml:space="preserve">T2 - Generación de pendiente FAA en transacción de tramitación</t>
  </si>
  <si>
    <t xml:space="preserve">### Aplicativos
 - ProquifaDotNet
 ### Modulos
 - L05.TramitarPedido\Liberar
 ### Consideraciones previas
 - Depende de T1 (revision de codigo existente)
 - El INSERT del pendiente debe ser atomico con la tramitacion del pedido
 - Solo aplica cuando `tpPedido.FacturaPorAdelantado = 1`
 - Solo region Mexico
 ### Objetivo general
 Implementar la generacion del pendiente FAA dentro de la transaccion de tramitacion del pedido cuando FAA esta activa.
 ### Objetivos especificos
 - Modificar `tpPedidoTramitarTransaccionBO.GenerarCorreoTramitarPedido()` para detectar FAA=1
 - INSERT pendiente FAA con datos: Cliente, Empresa, Monto, OrdenCompra, DatosFacturacion, Region, Moneda, Estado=Pendiente
 - Fijar datos de facturacion del catalogo vigente del cliente
 - Asegurar atomicidad (misma transaccion que tramitacion)
 - Generar confirmacion de pedido inmediatamente (no espera factura)
 ### Resultado esperado
 Al tramitar un pedido con FAA=1 en Mexico, se genera un registro pendiente FAA con todos los datos necesarios para que el modulo de facturacion lo consuma posteriormente.
 ### Entregables
 - Modificacion de `tpPedidoTramitarTransaccionBO.cs`
 - BO/metodo para INSERT del pendiente FAA
 ### Criterios de aceptacion
 - El pendiente se genera atomicamente con la tramitacion
 - Contiene todos los datos requeridos (cliente, empresa, monto, datos facturacion, moneda)
 - No se genera pendiente si FAA=0
 - No se genera pendiente si region != Mexico
 - La confirmacion de pedido se genera sin esperar factura
 ---</t>
  </si>
  <si>
    <t xml:space="preserve">BE-098</t>
  </si>
  <si>
    <t xml:space="preserve">T3 - Validaciones Back para Factura por Adelantado</t>
  </si>
  <si>
    <t xml:space="preserve">### Aplicativos
 - ProquifaDotNet
 ### Modulos
 - L05.TramitarPedido\Liberar
 ### Consideraciones previas
 - Se implementan dentro del flujo de tramitacion
 - FAA no es compatible con productos controlados (validacion de RE-FU-011)
 ### Objetivo general
 Implementar las validaciones de negocio requeridas para la activacion de FAA.
 ### Objetivos especificos
 - Validar que FAA solo aplica para region Mexico (rechazar si FAA=1 y region != Mexico)
 - Eliminar validacion de codigo de autorizacion si existe (Regla 3: activacion directa)
 - Validar que datos de facturacion del cliente esten vigentes antes de fijarlos
 - Bloquear edicion de datos de facturacion cuando `tpPedido.FacturaPorAdelantado = 1`
 ### Resultado esperado
 El sistema rechaza tramitaciones con FAA activa que no cumplan las reglas de negocio.
 ### Entregables
 - Validaciones en flujo de tramitacion
 - Validacion en endpoint de edicion de datos facturacion
 ### Criterios de aceptacion
 - Error claro si FAA=1 y region != Mexico
 - No se solicita codigo de autorizacion para activar FAA
 - Error si datos de facturacion no estan vigentes
 - Error si se intenta editar datos facturacion con FAA activa
 ---</t>
  </si>
  <si>
    <t xml:space="preserve">BE-099</t>
  </si>
  <si>
    <t xml:space="preserve">T4 - Vinculación pendiente FAA con módulo facturación RE-FU-018/019/020</t>
  </si>
  <si>
    <t xml:space="preserve">### Aplicativos
 - ProquifaDotNet
 ### Modulos
 - L05.TramitarPedido\Facturas
 ### Consideraciones previas
 - La emision de factura, CFDI y timbrado se desarrollan en RE-FU-018, RE-FU-019 y RE-FU-020
 - Esta tarea asegura que el pendiente generado en T2 sea consumible por esos modulos
 ### Objetivo general
 Vincular el proceso de generacion del pendiente FAA con el flujo de facturacion desarrollado en los requisitos RE-FU-018/019/020.
 ### Objetivos especificos
 - Verificar que la estructura del pendiente FAA es compatible con lo esperado por RE-FU-018
 - Ajustar campos/relaciones si es necesario para la integracion
 - Validar que el estado del pendiente se actualice correctamente cuando facturacion lo consume
 - Documentar contrato de datos entre pendiente y modulo de facturacion
 ### Resultado esperado
 El pendiente FAA generado en la tramitacion es consumido correctamente por el modulo de facturacion sin inconsistencias.
 ### Entregables
 - Ajustes de integracion (si aplican)
 - Documentacion del contrato de datos entre modulos
 ### Criterios de aceptacion
 - El modulo de facturacion (RE-FU-018) puede leer y procesar el pendiente FAA
 - El estado del pendiente se actualiza al ser procesado
 - No hay datos faltantes ni inconsistencias entre ambos modulos
 ---
 ## Resumen de tareas
 | # | Clave Catalogo | Titulo | Predecesora |
 |---|----------------|--------|-------------|
 | T1 | ALG-BASIC-LOGIC | Revision de codigo existente tpProformaAdelanto para aprovechabilidad | — |
 | T2 | SERV-TRANSACT | Generacion de pendiente FAA en transaccion de tramitacion | T1 |
 | T3 | ALG-BASIC-LOGIC | Validaciones Back para Factura por Adelantado | T1 |
 | T4 | ALG-BASIC-LOGIC | Vinculacion del pendiente FAA con modulo de facturacion (RE-FU-018/019/020) | T2 |
 ---
 ## Dependencias con otros requisitos (NO incluidas como tareas)
 | Requisito | Tarea relacionada | Relacion |
 |-----------|-------------------|----------|
 | TPSC-RE-FU-010 | T3 (Cancelacion) | Endpoint de cancelacion se desarrolla en RE-FU-010 |
 | TPSC-RE-FU-011 | Validacion controlados | fnEsProductoControlado se desarrolla en RE-FU-011 |
 | TPSC-RE-FU-018 | Generacion de factura | Consume el pendiente FAA generado en T2 |
 | TPSC-RE-FU-019 | Generacion de CFDI | Proceso posterior a factura |
 | TPSC-RE-FU-020 | Timbrado fiscal (PAC) | Proceso posterior a CFDI |</t>
  </si>
  <si>
    <t xml:space="preserve">BE-100</t>
  </si>
  <si>
    <t xml:space="preserve">TPSC-RE-FU-013</t>
  </si>
  <si>
    <t xml:space="preserve">T1 - Foliador lineal global de proforma</t>
  </si>
  <si>
    <t xml:space="preserve">### Aplicativos
 - ProquifaDotNet
 ### Modulos
 - L05.TramitarPedido\Facturas\Fabrica
 - Utils\Folios
 ### Consideraciones previas
 - Actualmente `tpProformaPedidoFactory` asigna `Folio = null`
 - El foliador debe ser un solo contador global sin segmentacion por empresa ni region
 - Patron de referencia: `FolioBO.cs` (lock + switch por tipo de consecutivo)
 - Pendiente definir politica de folio al cancelar previsualizacion (se conserva o se descarta)
 - La generacion del PDF de proforma se desarrolla en RE-FU-016 y RE-FU-017
 ### Objetivo general
 Crear el algoritmo de foliador lineal global para proformas que asigne un folio unico secuencial a cada proforma generada en el sistema.
 ### Objetivos especificos
 - Crear nuevo caso en `FolioBO` o nueva clase dedicada para consecutivo de proformas
 - Implementar lock para concurrencia (un solo contador global)
 - Asignar folio al campo `tpProformaPedido.Folio` durante la generacion
 - Integrar con `tpProformaPedidoFactory.cs` para que el folio se asigne al crear la proforma
 - Validar que el folio es unico e irrepetible
 ### Resultado esperado
 Cada proforma generada en el sistema recibe un folio secuencial unico del foliador lineal global, independientemente de empresa o region.
 ### Entregables
 - Algoritmo de foliador (nueva clase o caso en FolioBO)
 - Modificacion de tpProformaPedidoFactory para asignar folio
 ### Criterios de aceptacion
 - El folio es secuencial y unico
 - No hay segmentacion por empresa ni region
 - Funciona con concurrencia (lock)
 - Se asigna correctamente al campo tpProformaPedido.Folio
 ---</t>
  </si>
  <si>
    <t xml:space="preserve">BE-101</t>
  </si>
  <si>
    <t xml:space="preserve">T2 - Verificar aplicabilidad del flujo por empresa</t>
  </si>
  <si>
    <t xml:space="preserve">### Aplicativos
 - ProquifaDotNet
 ### Modulos
 - L05.TramitarPedido\Facturas\GeneracionProforma
 - L05.TramitarPedido\Facturas\Fabrica
 ### Consideraciones previas
 - La proforma se genera por empresa (`tpProformaPedidoFactory` recibe `Empresa`)
 - La generacion del PDF de proforma se desarrolla en RE-FU-016 y RE-FU-017
 ### Objetivo general
 Verificar y documentar que el flujo de Prepago con controlados aplica correctamente para todas las empresas del sistema.
 ### Objetivos especificos
 - Identificar todas las empresas activas en el sistema
 - Confirmar que la generacion de proformas por empresa funciona para cada una
 - Documentar si hay diferencias en el template PDF por empresa para el equipo de DocumentBuilder
 - Ajustar logica si alguna empresa no aplica
 ### Resultado esperado
 Documentacion clara de cuales empresas participan en el flujo y confirmacion de que la proforma se genera correctamente para cada una.
 ### Entregables
 - Documento de verificacion por empresa
 - Ajustes en logica (si aplican)
 ### Criterios de aceptacion
 - Se identifican todas las empresas que participan en el flujo
 - Se confirma que la proforma se genera correctamente para cada empresa aplicable
 - Se documenta informacion para equipo de DocumentBuilder (templates)
 ---</t>
  </si>
  <si>
    <t xml:space="preserve">BE-102</t>
  </si>
  <si>
    <t xml:space="preserve">T3 - Previsualización obligatoria del PDF de proforma</t>
  </si>
  <si>
    <t xml:space="preserve">### Aplicativos
 - ProquifaDotNet
 ### Modulos
 - L05.TramitarPedido
 - WebApi.Logistica
 ### Consideraciones previas
 - El PDF se genera via DocumentBuilder (desarrollado en RE-FU-016/017)
 - El ESAC debe ver el PDF antes de enviar
 - Debe soportar cancelacion: volver al pedido sin enviar (Criterio C2)
 - El envio del correo se ejecuta en un segundo llamado tras aceptacion
 - La generacion del PDF de proforma se desarrolla en RE-FU-016 y RE-FU-017
 ### Objetivo general
 Implementar endpoint que retorna el PDF de la proforma generada para previsualizacion obligatoria antes del envio al cliente.
 ### Objetivos especificos
 - Crear endpoint GET/POST que reciba IdTPProformaPedido y retorne el PDF (byte[])
 - Consumir ApiCallerDocumentBuilder para obtener el PDF
 - Soportar flujo de dos pasos: previsualizacion -&gt; aceptacion -&gt; envio
 - Soportar cancelacion: si ESAC cancela, no se envia y se vuelve al pedido
 - Manejar multiples proformas por pedido (una por empresa)
 ### Resultado esperado
 El ESAC puede visualizar el PDF de la proforma antes de confirmar el envio, con opcion de cancelar y volver sin enviar.
 ### Entregables
 - Endpoint de previsualizacion de PDF
 - Logica de consumo de DocumentBuilder
 ### Criterios de aceptacion
 - El PDF se muestra antes del envio (obligatorio)
 - El ESAC puede cancelar y volver sin enviar (Criterio C2)
 - Funciona para multiples proformas por pedido
 - El envio solo ocurre tras aceptacion explicita
 ---</t>
  </si>
  <si>
    <t xml:space="preserve">BE-103</t>
  </si>
  <si>
    <t xml:space="preserve">T4 - Endpoint de envío de correo de proforma</t>
  </si>
  <si>
    <t xml:space="preserve">### Aplicativos
 - ProquifaDotNet
 ### Modulos
 - L05.TramitarPedido
 - WebApi.Logistica
 ### Consideraciones previas
 - Se ejecuta despues de que el ESAC acepta la previsualizacion
 - El asunto se genera automaticamente: "Proforma " + FolioPedidoInterno (Regla 7)
 - Al confirmar envio exitoso se genera pendiente Validar Cobro y se cierra pendiente Tramitar Pedido
 - La generacion del PDF de proforma se desarrolla en RE-FU-016 y RE-FU-017
 ### Objetivo general
 Implementar/ajustar endpoint de envio de correo de proforma con los campos requeridos por el requisito.
 ### Objetivos especificos
 - Endpoint recibe: Para (editable, default contacto cliente), CC (editable, default ESAC), NotasExtras (opcional)
 - Asunto generado por sistema: "Proforma " + FolioPedidoInterno (no editable)
 - Adjuntos: PDF de la proforma (no editable)
 - Al envio exitoso: confirmar que MontoPendiente &gt; 0 marca pendiente Validar Cobro
 - Al envio exitoso: cerrar/eliminar pendiente de bandeja Tramitar Pedido (Regla 10)
 - Registrar correo en tpPedidoCorreoEnviado
 ### Resultado esperado
 El correo de proforma se envia al cliente con los datos correctos y se generan automaticamente los pendientes derivados.
 ### Entregables
 - Endpoint de envio de correo
 - Logica de cierre de pendiente Tramitar Pedido
 - Registro en tpPedidoCorreoEnviado
 ### Criterios de aceptacion
 - Correo enviado con Para, CC, Asunto auto, PDF adjunto, Notas extras
 - Asunto = "Proforma " + FolioPedidoInterno
 - Pendiente Validar Cobro activo tras envio (MontoPendiente &gt; 0)
 - Pendiente Tramitar Pedido cerrado tras envio
 - Correo registrado en tpPedidoCorreoEnviado
 ---</t>
  </si>
  <si>
    <t xml:space="preserve">BE-104</t>
  </si>
  <si>
    <t xml:space="preserve">T5 - Validaciones regulatorias para controlados</t>
  </si>
  <si>
    <t xml:space="preserve">### Aplicativos
 - ProquifaDotNet
 ### Modulos
 - L05.TramitarPedido\Liberar
 ### Consideraciones previas
 - Regla 1: FAA y Remision no deben permitirse con controlados
 - Regla 9: Datos de facturacion solo lectura en Prepago
 - La deteccion de controlados ya existe: `TieneControlados()`
 ### Objetivo general
 Implementar las validaciones Back que impiden la tramitacion con opciones no permitidas cuando hay sustancias controladas.
 ### Objetivos especificos
 - Validar: si `TieneControlados() &amp;&amp; FacturaPorAdelantado=1` -&gt; rechazar con error claro
 - Validar: si `TieneControlados() &amp;&amp; EntregaConRemision=1` -&gt; rechazar con error claro
 - Validar: rechazar edicion de datos facturacion cuando SinCredito=1 (endpoint de edicion)
 - Integrar validaciones en `tpPedidoTramitarTransaccionBO.cs`
 ### Resultado esperado
 El sistema rechaza tramitaciones que violen las restricciones regulatorias de controlados.
 ### Entregables
 - Validaciones en flujo de tramitacion
 - Validacion en endpoint de edicion de datos facturacion
 ### Criterios de aceptacion
 - Error claro si FAA=1 con controlados
 - Error claro si EntregaConRemision=1 con controlados
 - Error si se intenta editar datos facturacion en Prepago
 - Mensajes de error descriptivos
 ---</t>
  </si>
  <si>
    <t xml:space="preserve">BE-105</t>
  </si>
  <si>
    <t xml:space="preserve">T6 - Verificación operación Perú</t>
  </si>
  <si>
    <t xml:space="preserve">### Aplicativos
 - ProquifaDotNet
 ### Modulos
 - L05.TramitarPedido\Liberar
 ### Consideraciones previas
 - El flujo debe operar identico para Mexico y Peru en este modulo
 - Peru no transfiere a Legacy (eso ocurre fuera de scope)
 - Verificar que `TieneControlados()` funciona con IdRegion de Peru
 ### Objetivo general
 Verificar y ajustar que el flujo de tramitacion Prepago con controlados opera correctamente para la region Peru.
 ### Objetivos especificos
 - Confirmar que `TieneControlados()` recibe y procesa correctamente IdRegion de Peru
 - Verificar que no hay logica que excluya Peru del flujo de proformas
 - Confirmar que la generacion de proforma, folio, PDF y correo funciona sin dependencia de region
 - Documentar diferencias (si las hay)
 ### Resultado esperado
 El flujo de tramitacion Prepago con controlados opera correctamente para pedidos de Peru.
 ### Entregables
 - Verificacion/ajuste de logica para Peru
 - Documentacion de diferencias (si aplica)
 ### Criterios de aceptacion
 - TieneControlados() funciona con region Peru
 - Proforma se genera correctamente para Peru
 - No hay bloqueos por region en este modulo
 ---</t>
  </si>
  <si>
    <t xml:space="preserve">BE-106</t>
  </si>
  <si>
    <t xml:space="preserve">T7 - Vinculación con generación PDF de proforma RE-FU-016/017</t>
  </si>
  <si>
    <t xml:space="preserve">### Aplicativos
 - ProquifaDotNet
 ### Modulos
 - L05.TramitarPedido\Facturas
 ### Consideraciones previas
 - La generacion del PDF de proforma se desarrolla en RE-FU-016 y RE-FU-017
 - Esta tarea asegura que el PDF generado sea consumible por el flujo de previsualizacion y envio
 ### Objetivo general
 Vincular el proceso de generacion de PDF de proforma (RE-FU-016/017) con el flujo de previsualizacion y envio de correo de este requisito.
 ### Objetivos especificos
 - Verificar que el PDF generado por DocumentBuilder es compatible con el endpoint de previsualizacion (T3)
 - Verificar que el PDF se puede adjuntar al correo (T4)
 - Ajustar parametros de llamada a DocumentBuilder si es necesario
 - Documentar contrato de datos entre este requisito y RE-FU-016/017
 ### Resultado esperado
 El PDF de proforma generado por DocumentBuilder se integra correctamente con el flujo de previsualizacion y envio.
 ### Entregables
 - Ajustes de integracion (si aplican)
 - Documentacion del contrato de datos
 ### Criterios de aceptacion
 - El PDF se obtiene correctamente desde DocumentBuilder
 - Se muestra en previsualizacion sin errores
 - Se adjunta correctamente al correo
 - Funciona para todas las empresas aplicables
 ---
 ## Resumen de tareas
 | # | Clave Catalogo | Titulo | Predecesora |
 |---|----------------|--------|-------------|
 | T1 | ALG-COMPLX-LOGIC | Foliador lineal global de proforma | - |
 | T2 | ALG-BASIC-LOGIC | Verificar aplicabilidad del flujo por empresa | - |
 | T3 | IMP-EXIST-SERVICE | Previsualizacion obligatoria del PDF de proforma | T7 |
 | T4 | IMP-EXIST-SERVICE | Endpoint de envio de correo de proforma | T3 |
 | T5 | ALG-BASIC-LOGIC | Validaciones regulatorias para controlados | - |
 | T6 | ALG-BASIC-LOGIC | Verificacion operacion Peru | - |
 | T7 | ALG-BASIC-LOGIC | Vinculacion con generacion PDF de proforma (RE-FU-016/017) | - |
 ---
 ## Dependencias con otros requisitos (NO incluidas como tareas)
 | Requisito | Tarea relacionada | Relacion |
 | -------------- | ---------------------- | -------------------------------------------------------- |
 | TPSC-RE-FU-006 | ReferenciaPago | Se reconstruye segun ese requisito |
 | TPSC-RE-FU-007 | fnEsProductoControlado | Deteccion de controlados con tipo Origen |
 | TPSC-RE-FU-010 | Cancelacion | Endpoint de cancelacion se desarrolla en RE-FU-010 |
 | TPSC-RE-FU-016 | Generacion PDF | Se desarrolla la generacion del PDF en DocumentBuilder |
 | TPSC-RE-FU-017 | Template PDF | Se desarrolla el template de proforma en DocumentBuilder |</t>
  </si>
  <si>
    <t xml:space="preserve">BE-107</t>
  </si>
  <si>
    <t xml:space="preserve">TPSC-RE-FU-014</t>
  </si>
  <si>
    <t xml:space="preserve">T1 - Validación Back rechazar Entrega con Remisión en Prepago</t>
  </si>
  <si>
    <t xml:space="preserve">### Aplicativos
 - ProquifaDotNet
 ### Módulos
 - L05.TramitarPedido\Liberar
 ### Consideraciones previas
 - Regla 2: Entrega con Remisión NO aplica para clientes Prepago en ninguna variante
 - La validación debe aplicar para todo pedido con SinCredito=1
 ### Objetivo general
 Implementar validación Back que rechace la tramitación si se envía EntregaConRemision=1 en un pedido Prepago.
 ### Objetivos específicos
 - Validar en `tpPedidoTramitarTransaccionBO.cs`: si `SinCredito=1 &amp;&amp; EntregaConRemision=1` -&gt; rechazar con error claro
 - Aplicar para todas las variantes Prepago (con/sin controlados, con/sin FAA)
 ### Resultado esperado
 El sistema rechaza tramitaciones Prepago que envíen EntregaConRemision activa.
 ### Entregables
 - Validación en flujo de tramitación
 ### Criterios de aceptación
 - Error claro si EntregaConRemision=1 en pedido Prepago
 - Aplica para México y Perú
 - No afecta pedidos Crédito
 ---</t>
  </si>
  <si>
    <t xml:space="preserve">BE-108</t>
  </si>
  <si>
    <t xml:space="preserve">T2 - Validación datos facturación solo lectura en Prepago</t>
  </si>
  <si>
    <t xml:space="preserve">### Aplicativos
 - ProquifaDotNet
 ### Módulos
 - L05.TramitarPedido
 - WebApi.Logistica
 ### Consideraciones previas
 - Regla 3: datos de facturación no editables desde Tramitar Pedido para Prepago
 - Compartido con RE-FU-013 (misma validación)
 - Cualquier ajuste se gestiona en Catálogo de Clientes
 ### Objetivo general
 Implementar validación Back que rechace la edición de datos de facturación cuando el pedido es de cliente Prepago.
 ### Objetivos específicos
 - Identificar endpoint de edición de datos de facturación en WebApi.Logistica
 - Agregar validación: si `SinCredito=1` -&gt; rechazar actualización con error
 - Los datos se toman del catálogo del cliente vigente (solo lectura)
 ### Resultado esperado
 El sistema impide la edición de datos de facturación para pedidos Prepago desde el módulo Tramitar Pedido.
 ### Entregables
 - Validación en endpoint de edición de datos facturación
 ### Criterios de aceptación
 - Error claro si se intenta editar datos facturación en Prepago
 - Aplica para México y Perú
 - No afecta pedidos Crédito
 ---</t>
  </si>
  <si>
    <t xml:space="preserve">BE-109</t>
  </si>
  <si>
    <t xml:space="preserve">T3 - Verificar flujo sin controlados genera proforma correcta</t>
  </si>
  <si>
    <t xml:space="preserve">### Aplicativos
 - ProquifaDotNet
 ### Módulos
 - L05.TramitarPedido\Facturas\GeneracionProforma
 ### Consideraciones previas
 - El flujo existente en `tpPedidoFacturaToTPProformaPedidoBO.cs` ya genera proforma cuando no hay controlados
 - Debe generar una sola proforma con `Controlados=0`
 - Verificar que el foliador global (RE-FU-013 T1) se asigna correctamente
 ### Objetivo general
 Verificar que el flujo existente de generación de proforma funciona correctamente para pedidos sin controlados, integrando el foliador global.
 ### Objetivos específicos
 - Confirmar que `TieneControlados()=false` genera una sola proforma normal
 - Verificar que `tpProformaPedido.Controlados = false` se asigna correctamente
 - Confirmar que el folio global (RE-FU-013 T1) se asigna al campo Folio
 - Verificar cálculo de MontoPendiente = MontoTotal
 - Confirmar INSERT correcto en tpPedidoProformaPedido y tpProformaPartidaPedido
 ### Resultado esperado
 El flujo de proforma sin controlados funciona correctamente con el foliador global integrado.
 ### Entregables
 - Verificación del flujo existente
 - Ajustes (si aplican)
 ### Criterios de aceptación
 - Una sola proforma generada con Controlados=0
 - Folio asignado del foliador lineal global
 - MontoPendiente = MontoTotal (pendiente Validar Cobro)
 - Relaciones pedido-proforma y proforma-partidas correctas
 ---
 ## Resumen de tareas
 | # | Clave Catálogo | Título | Predecesora |
 |---|----------------|--------|-------------|
 | T1 | ALG-BASIC-LOGIC | Validación Back rechazar Entrega con Remisión en Prepago | — |
 | T2 | ALG-BASIC-LOGIC | Validación datos facturación solo lectura en Prepago | — |
 | T3 | ALG-BASIC-LOGIC | Verificar flujo sin controlados genera proforma correcta | RE-FU-013 T1 |
 ---
 ## Dependencias con otros requisitos (NO incluidas como tareas)
 | Requisito | Tarea relacionada | Relación |
 |-----------|-------------------|----------|
 | TPSC-RE-FU-006 | ReferenciaPago | Se reconstruye según ese requisito |
 | TPSC-RE-FU-010 | Cancelación | Endpoint de cancelación se desarrolla en RE-FU-010 |
 | TPSC-RE-FU-013 | T1, T2, T3, T4, T6, T7 | Foliador, previsualización, envío correo, empresa, Perú, vinculación PDF |
 | TPSC-RE-FU-016 | Generación PDF | PDF de proforma en DocumentBuilder |
 | TPSC-RE-FU-017 | Template PDF | Template de proforma en DocumentBuilder |</t>
  </si>
  <si>
    <t xml:space="preserve">BE-107,BE-108</t>
  </si>
  <si>
    <t xml:space="preserve">BE-110</t>
  </si>
  <si>
    <t xml:space="preserve">TPSC-RE-FU-015</t>
  </si>
  <si>
    <t xml:space="preserve">T1 - Generación de pendiente FAA al tramitar con Factura por Adelantado</t>
  </si>
  <si>
    <t xml:space="preserve">### Aplicativos
 - ProquifaDotNet
 ### Módulos
 - L05.TramitarPedido\Liberar
 - L05.TramitarPedido\Facturas\Anticipos
 ### Consideraciones previas
 - El pendiente se genera al confirmar el envío exitoso del correo de proforma
 - INSERT en `tpProformaAdelanto` con datos del pedido/cliente/empresa/monto
 - Debe ser atómico con la transacción de tramitación
 - La entidad `tpProformaAdelanto` ya existe como CrudBO
 ### Objetivo general
 Implementar la generación del pendiente en el módulo Factura por Adelantado al tramitar un pedido Prepago con FAA activada.
 ### Objetivos específicos
 - Modificar flujo en `tpPedidoTramitarTransaccionBO.cs` para detectar `FacturaPorAdelantado=1`
 - INSERT en `tpProformaAdelanto` con: IdCliente, IdEmpresa, Monto, FolioPedido, DatosFacturación, Estado=Pendiente
 - Asegurar atomicidad con la transacción de tramitación
 - `IdCFDIGenerada = NULL` (pendiente de emisión por módulo FAA)
 ### Resultado esperado
 Al tramitar un pedido Prepago con FAA=1, se genera automáticamente un pendiente en el módulo Factura por Adelantado con todos los datos necesarios para la emisión posterior de la factura.
 ### Entregables
 - Modificación de `tpPedidoTramitarTransaccionBO.cs`
 - Lógica de INSERT en `tpProformaAdelanto`
 ### Criterios de aceptación
 - Pendiente FAA se genera al confirmar envío del correo
 - Contiene todos los datos requeridos (cliente, empresa, monto, datos facturación)
 - Es atómico con la transacción
 - No se genera si FAA=0
 - IdCFDIGenerada queda NULL (pendiente emisión)
 ---</t>
  </si>
  <si>
    <t xml:space="preserve">BE-111</t>
  </si>
  <si>
    <t xml:space="preserve">T2 - No generar pendiente Validar Cobro cuando FAA está activa</t>
  </si>
  <si>
    <t xml:space="preserve">### Aplicativos
 - ProquifaDotNet
 ### Módulos
 - L05.TramitarPedido\Liberar
 ### Consideraciones previas
 - En flujo normal (RE-FU-014), al tramitar se genera pendiente Validar Cobro (MontoPendiente &gt; 0)
 - Con FAA=1, el pendiente VC NO debe generarse al tramitar
 - El pendiente VC lo generará el módulo FAA cuando emita la factura PPD (RE-FU-018/019/020)
 ### Objetivo general
 Ajustar la lógica de tramitación para que cuando FAA=1, NO se genere el pendiente en Validar Cobro.
 ### Objetivos específicos
 - Identificar dónde se genera el pendiente Validar Cobro en el flujo actual
 - Agregar condición: si `FacturaPorAdelantado=1` -&gt; omitir generación de pendiente VC
 - Verificar que `tpProformaPedido.MontoPendiente` se maneja correctamente (puede quedar &gt; 0 pero sin disparar pendiente VC)
 - Documentar que el pendiente VC será responsabilidad del módulo FAA
 ### Resultado esperado
 Al tramitar con FAA=1, no se genera pendiente en Validar Cobro. El pendiente VC se generará posteriormente al emitir la factura.
 ### Entregables
 - Ajuste en lógica de tramitación
 - Documentación del cambio de comportamiento
 ### Criterios de aceptación
 - Con FAA=1: NO hay pendiente en Validar Cobro al tramitar
 - Con FAA=0: SÍ se genera pendiente en Validar Cobro (comportamiento normal)
 - El cambio no afecta otros flujos (Crédito, Prepago sin FAA)
 ---</t>
  </si>
  <si>
    <t xml:space="preserve">BE-112</t>
  </si>
  <si>
    <t xml:space="preserve">T3 - Eliminar código de autorización para Factura por Adelantado</t>
  </si>
  <si>
    <t xml:space="preserve">### Aplicativos
 - ProquifaDotNet
 ### Módulos
 - L05.TramitarPedido\Liberar
 ### Consideraciones previas
 - Regla 3: la activación de FAA es directa, sin código de autorización
 - Anteriormente se requería código para activar FAA
 - Buscar y eliminar la validación si existe en el código actual
 ### Objetivo general
 Eliminar la validación de código de autorización para la activación de Factura por Adelantado.
 ### Objetivos específicos
 - Buscar en `tpPedidoTramitarTransaccionBO.cs` y archivos relacionados la validación de código de autorización para FAA
 - Eliminar o deshabilitar la validación
 - Confirmar que la activación es directa (Front envía `FacturaPorAdelantado=1` sin campo de código)
 ### Resultado esperado
 La activación de FAA no requiere código de autorización.
 ### Entregables
 - Eliminación de validación de código de autorización
 ### Criterios de aceptación
 - No se solicita código al activar FAA
 - La tramitación procede con FAA=1 sin validación adicional
 - No se afectan otros flujos que pudieran usar códigos de autorización
 ---</t>
  </si>
  <si>
    <t xml:space="preserve">BE-113</t>
  </si>
  <si>
    <t xml:space="preserve">T4 - Bloquear datos de facturación al activar FAA</t>
  </si>
  <si>
    <t xml:space="preserve">### Aplicativos
 - ProquifaDotNet
 ### Módulos
 - L05.TramitarPedido
 - WebApi.Logistica
 ### Consideraciones previas
 - Regla 4: al activar FAA se fijan los datos de facturación del catálogo vigente del cliente
 - Los datos fijados son: RFC, Razón Social, Uso CFDI, Método de Pago, Forma de Pago, Correo, Régimen Fiscal
 - Rechazar edición posterior si FAA=1
 ### Objetivo general
 Implementar el bloqueo y fijación de datos de facturación al activar Factura por Adelantado.
 ### Objetivos específicos
 - Al tramitar con FAA=1: tomar datos de `DatosFacturacionCliente` vigente y fijarlos en el pedido/proforma
 - Agregar validación en endpoint de edición: si `FacturaPorAdelantado=1` -&gt; rechazar con error
 - Los datos fijados quedan inmutables desde Tramitar Pedido
 ### Resultado esperado
 Los datos de facturación se fijan al activar FAA y no pueden editarse posteriormente desde Tramitar Pedido.
 ### Entregables
 - Lógica de fijación de datos al tramitar
 - Validación en endpoint de edición
 ### Criterios de aceptación
 - Datos se fijan del catálogo vigente al tramitar con FAA=1
 - Error claro si se intenta editar datos con FAA activa
 - Los datos fijados son los correctos (RFC, Razón Social, Uso CFDI, etc.)
 ---</t>
  </si>
  <si>
    <t xml:space="preserve">BE-114</t>
  </si>
  <si>
    <t xml:space="preserve">T5 - Vinculación pendiente FAA con módulo facturación RE-FU-018/019/020</t>
  </si>
  <si>
    <t xml:space="preserve">### Aplicativos
 - ProquifaDotNet
 ### Módulos
 - L05.TramitarPedido\Facturas\Anticipos
 ### Consideraciones previas
 - La emisión de factura, CFDI y timbrado se desarrollan en RE-FU-018, RE-FU-019 y RE-FU-020
 - Esta tarea asegura que el pendiente generado en T1 sea consumible por esos módulos
 - Mismo patrón que RE-FU-012 T4
 ### Objetivo general
 Vincular el proceso de generación del pendiente FAA con el flujo de facturación desarrollado en RE-FU-018/019/020.
 ### Objetivos específicos
 - Verificar que la estructura de `tpProformaAdelanto` es compatible con lo esperado por RE-FU-018
 - Ajustar campos/relaciones si es necesario para la integración
 - Validar que el estado del pendiente se actualice correctamente cuando facturación lo consume
 - Documentar contrato de datos entre pendiente y módulo de facturación
 ### Resultado esperado
 El pendiente FAA generado en la tramitación es consumido correctamente por el módulo de facturación sin inconsistencias.
 ### Entregables
 - Ajustes de integración (si aplican)
 - Documentación del contrato de datos
 ### Criterios de aceptación
 - El módulo FAA (RE-FU-018) puede leer y procesar el pendiente
 - El estado del pendiente se actualiza al ser procesado
 - No hay datos faltantes ni inconsistencias
 ---
 ## Resumen de tareas
 | # | Clave Catálogo | Título | Predecesora |
 |---|----------------|--------|-------------|
 | T1 | SERV-TRANSACT | Generación de pendiente FAA al tramitar con Factura por Adelantado | — |
 | T2 | ALG-COMPLX-LOGIC | No generar pendiente Validar Cobro cuando FAA está activa | T1 |
 | T3 | ALG-BASIC-LOGIC | Eliminar código de autorización para Factura por Adelantado | — |
 | T4 | ALG-BASIC-LOGIC | Bloquear datos de facturación al activar FAA | — |
 | T5 | ALG-BASIC-LOGIC | Vinculación del pendiente FAA con módulo de facturación (RE-FU-018/019/020) | T1 |
 ---
 ## Dependencias con otros requisitos (NO incluidas como tareas)
 | Requisito | Tarea relacionada | Relación |
 |-----------|-------------------|----------|
 | TPSC-RE-FU-010 | Cancelación | Endpoint de cancelación se desarrolla en RE-FU-010 |
 | TPSC-RE-FU-013 | T1-T4, T6, T7 | Foliador, previsualización, envío correo, empresa, Perú, vinculación PDF |
 | TPSC-RE-FU-014 | T1, T2 | Validación Remisión Prepago, datos facturación solo lectura |
 | TPSC-RE-FU-016 | Generación PDF | PDF de proforma en DocumentBuilder |
 | TPSC-RE-FU-017 | Template PDF | Template de proforma en DocumentBuilder |
 | TPSC-RE-FU-018/019/020 | Módulo FAA | Consume el pendiente generado en T1 |</t>
  </si>
  <si>
    <t xml:space="preserve">BE-115</t>
  </si>
  <si>
    <t xml:space="preserve">TPSC-RE-FU-016</t>
  </si>
  <si>
    <t xml:space="preserve">CONFIG-INIT</t>
  </si>
  <si>
    <t xml:space="preserve">T1 - Crear solución ProquifaDotNet.Finanzas con estructura Clean Architecture</t>
  </si>
  <si>
    <t xml:space="preserve">**Titulo:** [ TPSC-RE-FU-016 ] [CONFIG-INIT] Crear solucion ProquifaDotNet.Finanzas con estructura Clean Architecture
 **Aplicativos:** ProquifaDotNet.Finanzas
 **Modulos:** Solucion completa
 **Consideraciones previas:**
 - Tomar como referencia la arquitectura del repositorio proquifa-punchout-backend (.NET 10, Clean Architecture)
 - La solucion centraliza: Cobros, Facturacion, Proforma, Notas de Credito, CDP
 - Requiere .NET 10 como target framework
 **Objetivo general:**
 Crear la solucion ProquifaDotNet.Finanzas con la estructura base de proyectos siguiendo Clean Architecture.
 **Objetivos especificos:**
 - Crear archivo Proquifa.Finanzas.sln
 - Crear proyecto Proquifa.Finanzas.Domain.csproj (net10.0)
 - Crear proyecto Proquifa.Finanzas.Application.csproj (net10.0)
 - Crear proyecto Proquifa.Finanzas.Infrastructure.csproj (net10.0)
 - Crear proyecto Proquifa.Finanzas.API.csproj (net10.0)
 - Crear proyecto Proquifa.Finanzas.Worker.csproj (net10.0)
 - Crear proyecto Proquifa.Finanzas.Testing.csproj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**Recursos:**
 - TPSC-RE-FU-016-Back-Finanzas.md
 ---</t>
  </si>
  <si>
    <t xml:space="preserve">BE-116</t>
  </si>
  <si>
    <t xml:space="preserve">ARQ-PROJ-NET</t>
  </si>
  <si>
    <t xml:space="preserve">T2 - Crear capa Domain - Common, Entities, Views e Interfaces</t>
  </si>
  <si>
    <t xml:space="preserve">**Titulo:** [ TPSC-RE-FU-016 ] [ARQ-PROJ-NET] Crear capa Domain - Common, Entities, Views e Interfaces
 **Aplicativos:** ProquifaDotNet.Finanzas
 **Modulos:** Domain
 **Consideraciones previas:**
 - Basado en el patron de proquifa-punchout-backend (QueryInfo, FilterItem, SortDirection)
 - Las entidades corresponden a tabla tpProformaPedido y vista vtpProformaPedido de BD ProquifaDotNet
 - Campos nuevos: FolioProforma (varchar 80) y ConsecutivoProforma (int)
 **Objetivo general:**
 Implementar la capa Domain con clases comunes, entidades de dominio, vistas e interfaces de repositorio.
 **Objetivos especificos:**
 - Crear Common/QueryInfo.cs, Common/FilterItem.cs, Common/SortDirection.cs
 - Crear Entities/TpProformaPedido.cs con todos los campos incluyendo FolioProforma y ConsecutivoProforma
 - Crear Views/VtpProformaPedido.cs con campos de la vista vtpProformaPedido
 - Crear Interfaces/IGenericRepository.cs (CRUD generico)
 - Crear Interfaces/IProformaRepository.cs (consulta con QueryInfo)
 - Crear Interfaces/IEmailService.cs, IMinioStorageService.cs, IUnitOfWork.cs
 - Crear Models/EmailModel.cs, EmailTemplateModel.cs
 **Resultado esperado:**
 Capa Domain completa con todas las abstracciones necesarias para el modulo Proforma.
 **Entregables:**
 - Archivos .cs en carpetas Common/, Entities/, Views/, Interfaces/, Models/
 - Proyecto compilable sin dependencias externas
 **Criterios de aceptacion:**
 - El proyecto Domain no tiene referencias a otros proyectos de la solucion
 - Las entidades reflejan exactamente la estructura de BD (TPSC-RE-FU-016_BD.md v2.5)
 - QueryInfo soporta filtros dinamicos, ordenamiento y paginacion
 **Mas informacion de la tarea:**
 Ver codigo de referencia en Back-Finanzas.md secciones 1, 3, 4.
 **Recursos:**
 - TPSC-RE-FU-016-Back-Finanzas.md
 - TPSC-RE-FU-016_BD.md
 ---</t>
  </si>
  <si>
    <t xml:space="preserve">BE-117</t>
  </si>
  <si>
    <t xml:space="preserve">T3 - Crear capa Application - DTOs, Interfaces, Mappers y Validators</t>
  </si>
  <si>
    <t xml:space="preserve">**Titulo:** [ TPSC-RE-FU-016 ] [ARQ-PROJ-NET] Crear capa Application - DTOs, Interfaces, Mappers y Validators
 **Aplicativos:** ProquifaDotNet.Finanzas
 **Modulos:** Application
 **Consideraciones previas:**
 - Depende de Tarea 2 (Domain)
 - Patron CQRS para Commands/Queries
 - FluentValidation para validaciones
 - AutoMapper para mapeo entidad-DTO
 - El ProformaService se crea en Tarea 8 (separada)
 **Objetivo general:**
 Implementar la capa Application con DTOs, interfaces de servicio, mappers y validadores.
 **Objetivos especificos:**
 - Crear DTOs/QueryResultDto.cs (wrapper generico paginado)
 - Crear DTOs/ProformaDto.cs (DTO para API)
 - Crear DTOs/ProformaPdfModel.cs (modelo para DocumentBuilder)
 - Crear Interfaces/IProformaService.cs (CRUD + Listar + GenerarPdf)
 - Crear Interfaces/IDocumentBuilderClient.cs
 - Crear Mappers/ApplicationMappingProfile.cs (AutoMapper)
 - Crear Validators/ProformaDtoFluentValidator.cs
 **Resultado esperado:**
 Capa Application completa con DTOs, interfaces y validadores para el modulo Proforma.
 **Entregables:**
 - Archivos .cs en carpetas DTOs/, Interfaces/, Mappers/, Validators/
 - Interfaces de servicio definidas para implementacion en Infrastructure y en tareas posteriores
 **Criterios de aceptacion:**
 - Application solo depende de Domain
 - QueryResultDto es generico y reutilizable
 - Validador verifica campos requeridos de ProformaDto
 - Las interfaces IProformaService e IDocumentBuilderClient definen contratos claros
 **Mas informacion de la tarea:**
 Ver codigo de referencia en Back-Finanzas.md secciones 2, 7.
 **Recursos:**
 - TPSC-RE-FU-016-Back-Finanzas.md
 ---</t>
  </si>
  <si>
    <t xml:space="preserve">BE-118</t>
  </si>
  <si>
    <t xml:space="preserve">T4 - Crear capa Infrastructure - Repositories, Settings y Extensions</t>
  </si>
  <si>
    <t xml:space="preserve">**Titulo:** [ TPSC-RE-FU-016 ] [ARQ-PROJ-NET] Crear capa Infrastructure - Repositories, Settings y Extensions
 **Aplicativos:** ProquifaDotNet.Finanzas
 **Modulos:** Infrastructure
 **Consideraciones previas:**
 - Depende de Tarea 2 y 3 (Domain y Application)
 - GenericRepository implementa CRUD generico con EF Core
 - ProformaRepository implementa consulta con filtros dinamicos y paginacion
 - El FinanzasContext se crea en Tarea 7 (separada)
 **Objetivo general:**
 Implementar la capa Infrastructure con repositorios, configuracion de settings y extensiones de DI.
 **Objetivos especificos:**
 - Crear Persistence/Repository/GenericRepository.cs (CRUD generico con EF Core)
 - Crear Persistence/Repository/ProformaRepository.cs (consulta vtpProformaPedido con QueryInfo, filtros dinamicos y paginacion)
 - Crear Configuration/BrevoSettings.cs, MinioSettings.cs, DocumentBuilderSettings.cs
 - Crear Extensions/InfrastructureServiceExtensions.cs (DI de todos los servicios)
 **Resultado esperado:**
 Capa Infrastructure con repositorios funcionales y configuracion de DI.
 **Entregables:**
 - GenericRepository generico reutilizable
 - ProformaRepository con filtros por: clientenombre, folioproforma, foliopedidointerno, empresaprefijo, regionclave, controlados, cancelada, tramitado
 - Settings tipados para cada integracion
 - InfrastructureServiceExtensions para registro centralizado
 **Criterios de aceptacion:**
 - ProformaRepository soporta filtros dinamicos, ordenamiento y paginacion
 - Los settings se cargan desde appsettings.json via IOptions pattern
 - InfrastructureServiceExtensions registra todos los servicios correctamente
 **Mas informacion de la tarea:**
 Ver codigo de referencia en Back-Finanzas.md seccion 6.
 **Recursos:**
 - TPSC-RE-FU-016-Back-Finanzas.md
 ---</t>
  </si>
  <si>
    <t xml:space="preserve">BE-119</t>
  </si>
  <si>
    <t xml:space="preserve">T5 - Implementar servicios infraestructura Minio Brevo RabbitMQ DocumentBuilder</t>
  </si>
  <si>
    <t xml:space="preserve">**Titulo:** [ TPSC-RE-FU-016 ] [IMP-EXIST-SERVICE] Implementar servicios de infraestructura - Minio, Brevo, RabbitMQ, DocumentBuilder
 **Aplicativos:** ProquifaDotNet.Finanzas
 **Modulos:** Infrastructure/Services, Infrastructure/RabbitMQ
 **Consideraciones previas:**
 - Depende de Tarea 4 (Infrastructure base)
 - Minio: SDK Minio 6.x para almacenamiento de PDFs
 - Brevo: sib_api_v3_sdk para envio de correos transaccionales
 - RabbitMQ: RabbitMQ.Client 7.x con ACK/NACK y DLQ
 - DocumentBuilder: HttpClient con Polly para reintentos
 - Patron basado en proquifa-punchout-backend
 **Objetivo general:**
 Implementar los servicios de infraestructura necesarios para las integraciones externas del modulo Proforma.
 **Objetivos especificos:**
 - Crear Services/MinioStorageService.cs (UploadAsync y DownloadAsync con bucket/fileName)
 - Crear Services/BrevoEmailService.cs (envio transaccional via REST API v3)
 - Crear RabbitMQ/RabbitMQClient.cs + IRabbitMQClient.cs + RabbitMQSettings.cs (Publish/Subscribe con ACK/NACK, DLQ)
 - Crear Services/DocumentBuilderHttpClient.cs (PostAsJsonAsync a api/Report/proforma, retorna byte[])
 - Configurar Polly para reintentos en DocumentBuilderHttpClient
 **Resultado esperado:**
 Servicios de infraestructura funcionales listos para integracion con modulo Proforma.
 **Entregables:**
 - MinioStorageService con Upload/Download de PDFs
 - BrevoEmailService con envio via Brevo API
 - RabbitMQClient con Publish/Subscribe
 - DocumentBuilderHttpClient con llamada a endpoint proforma
 **Criterios de aceptacion:**
 - MinioStorageService sube y descarga archivos correctamente del bucket configurado
 - DocumentBuilderHttpClient maneja errores HTTP y reintentos con Polly
 - RabbitMQClient soporta DLQ para mensajes fallidos
 - Todos los servicios se registran en DI via InfrastructureServiceExtensions
 **Mas informacion de la tarea:**
 Ver codigo de referencia en Back-Finanzas.md seccion 9.
 **Recursos:**
 - TPSC-RE-FU-016-Back-Finanzas.md
 ---</t>
  </si>
  <si>
    <t xml:space="preserve">BE-120</t>
  </si>
  <si>
    <t xml:space="preserve">T6 - Crear capa API Program.cs y configuración general</t>
  </si>
  <si>
    <t xml:space="preserve">**Titulo:** [ TPSC-RE-FU-016 ] [CONFIG-INIT] Crear capa API - Program.cs y configuracion general
 **Aplicativos:** ProquifaDotNet.Finanzas
 **Modulos:** API
 **Consideraciones previas:**
 - Depende de Tareas 3, 4 y 5
 - Integracion con IdentityServer para autenticacion
 - Serilog para logging con contexto
 - Swagger para documentacion de endpoints
 - Los controllers se crean en Tareas 8 y 9 (separados)
 **Objetivo general:**
 Configurar la capa API con Program.cs y toda la configuracion necesaria para ejecutar la solucion.
 **Objetivos especificos:**
 - Crear Program.cs con configuracion de servicios (DI, EF Core, Swagger, Serilog, IdentityServer)
 - Crear appsettings.json con connection strings (BD ProquifaDotNet, Minio, RabbitMQ, DocumentBuilder, Brevo, IdentityServer)
 - Configurar CORS para comunicacion con ProquifaDotNet (Venta Interna)
 - Configurar paquetes NuGet requeridos (ver tabla en Back-Finanzas.md seccion 10)
 **Resultado esperado:**
 API ejecutable con Swagger funcional y configuracion de infraestructura lista.
 **Entregables:**
 - Program.cs con toda la configuracion de servicios
 - appsettings.json con placeholders de configuracion
 - API ejecutable y accesible via Swagger
 **Criterios de aceptacion:**
 - La API inicia sin errores
 - Swagger muestra documentacion (controllers se agregan en tareas posteriores)
 - IdentityServer valida tokens de autenticacion
 - Serilog registra logs con contexto (usuario, modulo, operacion)
 **Mas informacion de la tarea:**
 Ver codigo de referencia en Back-Finanzas.md seccion 8.
 **Recursos:**
 - TPSC-RE-FU-016-Back-Finanzas.md
 ---</t>
  </si>
  <si>
    <t xml:space="preserve">BE-121</t>
  </si>
  <si>
    <t xml:space="preserve">T7 - Crear FinanzasContext con DbSet y mapping de entidades</t>
  </si>
  <si>
    <t xml:space="preserve">**Titulo:** [ TPSC-RE-FU-016 ] [SIMPLE-CRUD] Crear FinanzasContext con DbSet y mapping de entidades
 **Aplicativos:** ProquifaDotNet.Finanzas
 **Modulos:** Infrastructure/Persistence/Context
 **Consideraciones previas:**
 - Depende de Tarea 2 (Domain - entidades y vistas definidas)
 - EF Core con scaffold parcial de BD ProquifaDotNet (solo tablas necesarias para Proforma)
 - La vista vtpProformaPedido se mapea con HasNoKey()
 - La tabla tpProformaPedido se mapea con HasKey(IdTPProformaPedido)
 **Objetivo general:**
 Crear el FinanzasContext de EF Core con los DbSets y configuracion de mapping para las entidades del modulo Proforma.
 **Objetivos especificos:**
 - Crear Persistence/Context/FinanzasContext.cs
  - Configurar DbSet TpProformaPedido con mapping a tabla tpProformaPedido y HasKey
 - Configurar DbSet VtpProformaPedido con mapping a vista vtpProformaPedido y HasNoKey
 - Configurar propiedades con tipos SQL correctos (varchar, decimal precision, datetime2)
 - Configurar connection string desde appsettings.json
 - Agregar DbSets adicionales necesarios para consultas del modulo (Archivo, Empresa, Cliente, etc.)
 **Resultado esperado:**
 FinanzasContext funcional con mapping correcto de entidades y vistas.
 **Entregables:**
 - FinanzasContext.cs con OnModelCreating completo
 - Configuracion de entidades con Fluent API
 - Registro del contexto en DI (InfrastructureServiceExtensions)
 **Criterios de aceptacion:**
 - El contexto mapea correctamente la tabla tpProformaPedido con todos sus campos
 - La vista vtpProformaPedido se configura con HasNoKey() y ToView()
 - Las migraciones se generan sin errores (o se usa scaffold sin migraciones)
 - El contexto se inyecta correctamente via DI
 **Mas informacion de la tarea:**
 Ver codigo de referencia en Back-Finanzas.md seccion 5.
 **Recursos:**
 - TPSC-RE-FU-016-Back-Finanzas.md
 - TPSC-RE-FU-016_BD.md
 ---</t>
  </si>
  <si>
    <t xml:space="preserve">BE-122</t>
  </si>
  <si>
    <t xml:space="preserve">T8 - Crear ProformaService y ProformaController con endpoints CRUD</t>
  </si>
  <si>
    <t xml:space="preserve">**Titulo:** [ TPSC-RE-FU-016 ] [SIMPLE-CRUD] Crear ProformaService y ProformaController con endpoints CRUD
 **Aplicativos:** ProquifaDotNet.Finanzas
 **Modulos:** Application/Services, API/Controllers
 **Consideraciones previas:**
 - Depende de Tareas 4, 6 y 7 (Repositories, API configurada, FinanzasContext)
 - ProformaService implementa IProformaService definido en Tarea 3
 - Endpoints REST estandar para entidad TpProformaPedido
 - Usa GenericRepository para operaciones CRUD
 **Objetivo general:**
 Implementar el servicio ProformaService con operaciones CRUD y el ProformaController con los endpoints REST correspondientes.
 **Objetivos especificos:**
 - Crear Services/ProformaService.cs con implementacion de: GetById, Create, Update, Delete
 - Crear Controllers/ProformaController.cs con endpoints:
  - GET /api/proforma/{id} - Obtener proforma por Id
  - POST /api/proforma - Crear nueva proforma
  - PUT /api/proforma/{id} - Actualizar proforma existente
  - DELETE /api/proforma/{id} - Eliminar proforma (soft delete)
 - Registrar ProformaService en DI
 - Aplicar validacion con FluentValidator en endpoints de escritura
 **Resultado esperado:**
 Servicio y controller CRUD funcionales para la entidad TpProformaPedido.
 **Entregables:**
 - ProformaService.cs en Application/Services/
 - ProformaController.cs en API/Controllers/
 - Registro en DI
 **Criterios de aceptacion:**
 - GET /{id} retorna 200 con la proforma o 404 si no existe
 - POST retorna 201 con la proforma creada
 - PUT retorna 200 con el Id actualizado
 - DELETE retorna 204 al eliminar correctamente
 - FluentValidator rechaza requests invalidos con 400
 - Los endpoints aparecen documentados en Swagger
 **Mas informacion de la tarea:**
 Ver codigo de referencia en Back-Finanzas.md secciones 7 y 8.
 **Recursos:**
 - TPSC-RE-FU-016-Back-Finanzas.md
 ---</t>
  </si>
  <si>
    <t xml:space="preserve">BE-123</t>
  </si>
  <si>
    <t xml:space="preserve">T9 - Crear servicio y controller VtpProformaPedido con listado paginado</t>
  </si>
  <si>
    <t xml:space="preserve">**Titulo:** [ TPSC-RE-FU-016 ] [LIST-PAG-MULT-FILTER] Crear servicio y controller para VtpProformaPedido con listado paginado
 **Aplicativos:** ProquifaDotNet.Finanzas
 **Modulos:** Application/Services, API/Controllers
 **Consideraciones previas:**
 - Depende de Tareas 4, 6 y 7 (ProformaRepository, API configurada, FinanzasContext)
 - VtpProformaPedido es una vista de solo lectura (no CRUD)
 - Soporta filtros multiples, ordenamiento dinamico y paginacion
 - Usa ProformaRepository para consultas especializadas
 **Objetivo general:**
 Implementar el servicio de consulta y el controller para la vista VtpProformaPedido con listado paginado y filtros multiples.
 **Objetivos especificos:**
 - Crear Services/VtpProformaService.cs con consulta paginada usando QueryInfo
 - Crear endpoint POST /api/proforma/listar en ProformaController (o controller dedicado)
 - Soportar filtros dinamicos por: clientenombre, folioproforma, foliopedidointerno, empresaprefijo, regionclave, controlados, cancelada, tramitado
 - Soportar ordenamiento ascendente/descendente por cualquier campo
 - Retornar QueryResultDto VtpProformaPedido con TotalResults y Results paginados
 **Resultado esperado:**
 Endpoint funcional de listado paginado con filtros multiples sobre la vista VtpProformaPedido.
 **Entregables:**
 - Servicio de consulta con QueryInfo implementado
 - Endpoint POST /api/proforma/listar
 - QueryResultDto con resultados paginados
 **Criterios de aceptacion:**
 - El endpoint acepta QueryInfo con filtros, ordenamiento y paginacion
 - Retorna QueryResultDto con TotalResults (total sin paginar) y Results (pagina solicitada)
 - Los filtros se aplican correctamente (combinables entre si)
 - El ordenamiento funciona en ambas direcciones para cualquier campo
 - Sin filtros ni paginacion retorna todos los registros
 - El endpoint aparece documentado en Swagger
 **Mas informacion de la tarea:**
 Ver codigo de referencia en Back-Finanzas.md seccion 6 (ProformaRepository con QueryInfo).
 **Recursos:**
 - TPSC-RE-FU-016-Back-Finanzas.md
 ---
 ## Parte B - Tareas de Funcionalidad (Gaps de Desarrollo)
 ---</t>
  </si>
  <si>
    <t xml:space="preserve">BE-124</t>
  </si>
  <si>
    <t xml:space="preserve">T10 - Crear módulo Proforma Command/Query y endpoints generación PDF</t>
  </si>
  <si>
    <t xml:space="preserve">**Titulo:** [ TPSC-RE-FU-016 ] [ALG-COMPLX-LOGIC] Crear modulo Proforma en Finanzas - Command/Query y endpoints de generacion PDF
 **Aplicativos:** ProquifaDotNet.Finanzas
 **Modulos:** Application, API (Modulo Proforma)
 **Consideraciones previas:**
 - Depende de Tareas 1-9 (solucion Finanzas creada con CRUD y listado funcional)
 - El modulo Proforma es el componente central que orquesta la generacion del PDF
 - Consulta datos de 15+ tablas de BD ProquifaDotNet via EF Core
 **Objetivo general:**
 Implementar la logica de Command para generar PDF y Query para consultar historicos del modulo Proforma.
 **Objetivos especificos:**
 - Implementar Command GenerarProformaPdf que orqueste: consulta datos, armado DTO, llamada DocumentBuilder, retorno byte[]
 - Implementar Query ConsultarProformaPdf que descargue PDF de Minio sin regenerar
 - Crear endpoint POST /api/proforma/generar-pdf (previsualizacion, sin persistir)
 - Crear endpoint GET /api/proforma/{id}/pdf (consulta historica desde Minio)
 - Orquestar flujo completo: consulta BD -&gt; armado modelo -&gt; DocumentBuilder -&gt; respuesta
 **Resultado esperado:**
 Endpoints funcionales para generacion y consulta de PDFs de Proforma.
 **Entregables:**
 - Command GenerarProformaPdf implementado
 - Query ConsultarProformaPdf implementado
 - Endpoints en ProformaController para generacion y consulta
 **Criterios de aceptacion:**
 - POST /api/proforma/generar-pdf retorna byte[] del PDF sin persistir en Minio
 - GET /api/proforma/{id}/pdf retorna PDF almacenado en Minio
 - El comando consulta correctamente las 15+ tablas necesarias
 - Manejo de errores cuando el pedido no existe o DocumentBuilder falla
 **Mas informacion de la tarea:**
 Corresponde a GAP-01, GAP-05 y GAP-06 del documento de impacto Back.
 **Recursos:**
 - TPSC-RE-FU-016-Back.md
 ---</t>
  </si>
  <si>
    <t xml:space="preserve">BE-122,BE-123</t>
  </si>
  <si>
    <t xml:space="preserve">BE-125</t>
  </si>
  <si>
    <t xml:space="preserve">T11 - Crear DTO ProformaModel y BO de armado con datos de 15+ tablas</t>
  </si>
  <si>
    <t xml:space="preserve">**Titulo:** [ TPSC-RE-FU-016 ] [ALG-COMPLX-LOGIC] Crear DTO ProformaModel y BO de armado con datos de 15+ tablas
 **Aplicativos:** ProquifaDotNet.Finanzas
 **Modulos:** Application (DTOs, Services)
 **Consideraciones previas:**
 - Depende de Tarea 10 (modulo Proforma)
 - El DTO ProformaModel es el objeto completo que se envia a DocumentBuilder
 - Requiere consultar: tpPedido, tpProformaPedido, tpProformaPartidaPedido, Producto, MarcaFamilia, Cliente, DatosFacturacionCliente, Empresa, EmpresaDatosBancarios, DatosBancarios, catBanco, catMoneda, catCondicionesDePago, DireccionCliente, ContactoCliente
 **Objetivo general:**
 Implementar el DTO ProformaModel con toda la estructura de datos y el Business Object que lo arma consultando 15+ tablas.
 **Objetivos especificos:**
 - Crear DTO ProformaModel con secciones: header, cliente, partidas[], pago, datosBancarios, facturacion, entrega
 - Implementar BO de armado que consulte todas las tablas relacionadas via EF Core
 - Determinar TemplateKey dinamicamente: Empresa.Prefijo + '_MEX_PRO'
 - Armar datos bancarios segun empresa (cuenta MN y DLS)
 - Armar partidas con: numero, cantidad, descripcion (producto + marca), precioUnitario, importe
 - Calcular subtotal, IVA, granTotal con formato moneda
 **Resultado esperado:**
 DTO ProformaModel completamente armado listo para enviar a DocumentBuilder.
 **Entregables:**
 - Clase ProformaModel con estructura JSON documentada
 - BO ProformaModelBuilder con metodo ArmarProforma(Guid idPedido)
 - Queries EF Core para las 15+ tablas
 **Criterios de aceptacion:**
 - El modelo generado coincide con la estructura JSON definida en el documento Back
 - TemplateKey se determina correctamente segun la empresa del pedido
 - Los montos se formatean con formato moneda
 - Los datos bancarios corresponden a la empresa correcta
 **Mas informacion de la tarea:**
 Corresponde a GAP-02 del documento de impacto Back.
 **Recursos:**
 - TPSC-RE-FU-016-Back.md
 ---</t>
  </si>
  <si>
    <t xml:space="preserve">BE-126</t>
  </si>
  <si>
    <t xml:space="preserve">T12 - Implementar foliador global con SEQUENCE y lógica de Código Validador</t>
  </si>
  <si>
    <t xml:space="preserve">**Titulo:** [ TPSC-RE-FU-016 ] [ALG-BASIC-LOGIC] Implementar foliador global con SEQUENCE y logica de Codigo Validador
 **Aplicativos:** ProquifaDotNet.Finanzas
 **Modulos:** Application, Infrastructure
 **Consideraciones previas:**
 - Depende de Tarea 10 (modulo Proforma)
 - El foliador consume NEXT VALUE FOR dbo.SeqFolioProforma
 - Formato BD: MMDDAA-Consecutivo (ej: 031826-691)
 - Formato visual PDF: PRF-MMDDAA-Consecutivo (prefijo PRF solo en render, no se persiste)
 - Codigo Validador (REF. CLIENTE): Banamex = 7 segmentos numericos; no-Banamex = nombre cliente directo
 - Momento de consumo: al confirmar envio exitoso (sin huecos)
 **Objetivo general:**
 Implementar el foliador global de proformas usando SQL SEQUENCE y la logica del Codigo Validador para referencia de pago.
 **Objetivos especificos:**
 - Implementar consumo de SEQUENCE: NEXT VALUE FOR dbo.SeqFolioProforma
 - Generar FolioProforma con formato MMDDAA-Consecutivo
 - Persistir FolioProforma y ConsecutivoProforma en tpProformaPedido al confirmar envio
 - Implementar logica Codigo Validador: Si banco es Banamex generar 7 segmentos numericos; si no, usar nombre del cliente
 - Agregar prefijo PRF- solo en el DTO para DocumentBuilder (visual)
 **Resultado esperado:**
 Foliador funcional que asigna consecutivos unicos y logica de Codigo Validador correcta segun banco.
 **Entregables:**
 - Servicio FoliadorProforma con metodo GenerarFolio()
 - Logica de Codigo Validador con metodo ObtenerReferenciaCliente(banco, cliente)
 - Integracion con flujo de confirmacion de envio
 **Criterios de aceptacion:**
 - Cada proforma confirmada obtiene un consecutivo unico sin huecos
 - El formato es MMDDAA-Consecutivo en BD y PRF-MMDDAA-Consecutivo en PDF
 - El Codigo Validador genera 7 segmentos para Banamex y nombre directo para otros bancos
 - No se consume SEQUENCE en previsualizacion (solo al confirmar)
 **Mas informacion de la tarea:**
 Corresponde a GAP-07, GAP-08 y GAP-10 del documento de impacto Back.
 **Recursos:**
 - TPSC-RE-FU-016-Back.md
 - TPSC-RE-FU-016_BD.md
 ---</t>
  </si>
  <si>
    <t xml:space="preserve">BE-127</t>
  </si>
  <si>
    <t xml:space="preserve">T13 - Implementar conversión de monto a letras MXN y USD</t>
  </si>
  <si>
    <t xml:space="preserve">**Titulo:** [ TPSC-RE-FU-016 ] [ALG-BASIC-LOGIC] Implementar conversion de monto a letras (MXN y USD)
 **Aplicativos:** ProquifaDotNet.Finanzas
 **Modulos:** Application
 **Consideraciones previas:**
 - Depende de Tarea 11 (ProformaModel)
 - Se usa en el campo granTotalEnLetra del DTO ProformaModel
 - Formato MXN: (MONTO EN LETRAS PESOS XX/100 M.N.)
 - Formato USD: (MONTO EN LETRAS DOLARES XX/100)
 **Objetivo general:**
 Implementar utilidad de conversion de montos numericos a su representacion en letras segun la moneda.
 **Objetivos especificos:**
 - Crear clase MontoALetrasConverter con metodo Convertir(decimal monto, string moneda)
 - Soportar montos en MXN con sufijo PESOS XX/100 M.N.
 - Soportar montos en USD con sufijo DOLARES XX/100
 - Manejar centavos como fraccion XX/100
 - Generar texto en mayusculas
 - Soportar montos hasta millones
 **Resultado esperado:**
 Utilidad funcional que convierte cualquier monto a su representacion textual correcta.
 **Entregables:**
 - Clase MontoALetrasConverter en Application/Utilities/
 - Tests unitarios para conversion MXN y USD
 **Criterios de aceptacion:**
 - Monto 2972.00 MXN genera: DOS MIL NOVECIENTOS SETENTA Y DOS PESOS 00/100 M.N.
 - Monto 1500.50 USD genera: MIL QUINIENTOS DOLARES 50/100
 - Todos los montos se generan en mayusculas
 - Centavos se representan como fraccion XX/100
 **Mas informacion de la tarea:**
 Corresponde a GAP-09 del documento de impacto Back.
 **Recursos:**
 - TPSC-RE-FU-016-Back.md
 ---</t>
  </si>
  <si>
    <t xml:space="preserve">BE-128</t>
  </si>
  <si>
    <t xml:space="preserve">T14 - Integración Finanzas con DocumentBuilder y persistencia Minio</t>
  </si>
  <si>
    <t xml:space="preserve">**Titulo:** [ TPSC-RE-FU-016 ] [IMP-EXIST-SERVICE] Integracion Finanzas con DocumentBuilder y persistencia Minio
 **Aplicativos:** ProquifaDotNet.Finanzas
 **Modulos:** Infrastructure (Services)
 **Consideraciones previas:**
 - Depende de Tareas 5 y 11 (servicios infraestructura y ProformaModel)
 - DocumentBuilder endpoint: POST api/Report/proforma
 - Minio bucket: pedidos, key: proformas/PRF-{FolioProforma}.pdf
 - Tabla Archivo: FileKey + FileBucket para registro de PDFs
 - Flujo: generar PDF (DocumentBuilder) -&gt; confirmar envio -&gt; persistir (Minio + BD)
 **Objetivo general:**
 Implementar la integracion completa entre Finanzas, DocumentBuilder y Minio para el ciclo de vida del PDF de Proforma.
 **Objetivos especificos:**
 - Implementar llamada a DocumentBuilder: POST api/Report/proforma con ProformaModel, retorna byte[]
 - Implementar persistencia en Minio al confirmar envio: bucket pedidos, key proformas/PRF-{Folio}.pdf
 - Implementar registro en tabla Archivo (INSERT con FileKey, FileBucket, IdRegion=MEX)
 - Implementar UPDATE tpPedido.IdArchivo con el Id del archivo creado
 - Implementar descarga de PDF desde Minio para consulta historica
 **Resultado esperado:**
 Flujo completo de generacion, persistencia y consulta de PDFs funcional.
 **Entregables:**
 - Integracion DocumentBuilderHttpClient con endpoint proforma
 - Logica de persistencia Minio con naming convention
 - Registro en tabla Archivo + actualizacion tpPedido
 - Descarga desde Minio funcional
 **Criterios de aceptacion:**
 - DocumentBuilder retorna byte[] valido del PDF
 - El PDF se almacena en Minio con la key correcta (proformas/PRF-MMDDAA-XXX.pdf)
 - La tabla Archivo tiene el registro correcto
 - tpPedido.IdArchivo se actualiza con el Id del archivo
 - La descarga historica retorna el PDF almacenado
 **Mas informacion de la tarea:**
 Corresponde a GAP-03 y GAP-04 del documento de impacto Back.
 **Recursos:**
 - TPSC-RE-FU-016-Back.md
 ---</t>
  </si>
  <si>
    <t xml:space="preserve">BE-119,BE-124</t>
  </si>
  <si>
    <t xml:space="preserve">BE-129</t>
  </si>
  <si>
    <t xml:space="preserve">T15 - Llamada a API Finanzas desde tramitación en ProquifaDotNet</t>
  </si>
  <si>
    <t xml:space="preserve">**Titulo:** [ TPSC-RE-FU-016 ] [IMP-EXIST-SERVICE] Llamada a API Finanzas desde tramitacion en ProquifaDotNet
 **Aplicativos:** ProquifaDotNet (.NET Framework 4.8)
 **Modulos:** Logic.Pqf.Logistica/L05.TramitarPedido
 **Consideraciones previas:**
 - Depende de Tarea 10 (endpoints Finanzas disponibles)
 - Al tramitar Prepago sin FAA Mexico, se debe llamar a API Finanzas para generar PDF
 - Referencia existente: ApiCallerDocumentBuilder.cs (patron EnvioPost)
 - El PDF se recibe como byte[] y se retorna al Front para previsualizacion
 - Si el ESAC cancela, el PDF se descarta (sin persistencia)
 **Objetivo general:**
 Implementar la llamada desde ProquifaDotNet (Venta Interna) hacia la API de Finanzas para solicitar generacion de PDF de Proforma al tramitar un pedido.
 **Objetivos especificos:**
 - Crear ApiCallerFinanzas con metodo para llamar POST /api/proforma/generar-pdf
 - Integrar la llamada en el flujo de tramitacion de pedido Prepago sin FAA Mexico
 - Recibir byte[] del PDF y retornarlo al controlador para el Front
 - Manejar errores de comunicacion con Finanzas (timeout, 500, etc.)
 **Resultado esperado:**
 Al tramitar un pedido Prepago sin FAA Mexico, se genera el PDF de Proforma y se retorna para previsualizacion.
 **Entregables:**
 - ApiCallerFinanzas.cs en Logic.Pqf.Catalogos/ApiCaller/
 - Integracion en flujo de tramitacion L05
 - Manejo de errores y logs
 **Criterios de aceptacion:**
 - La llamada se ejecuta solo para pedidos Prepago sin FAA de region Mexico
 - El byte[] del PDF se retorna correctamente al Front
 - Si Finanzas falla, se muestra error controlado al usuario
 - No se persiste nada en esta etapa (solo previsualizacion)
 **Mas informacion de la tarea:**
 Corresponde a GAP-11 y GAP-12 del documento de impacto Back.
 **Recursos:**
 - TPSC-RE-FU-016-Back.md
 - Logic.Pqf.Catalogos/ApiCaller/ApiCallerDocumentBuilder.cs (referencia de patron)
 ---</t>
  </si>
  <si>
    <t xml:space="preserve">BE-130</t>
  </si>
  <si>
    <t xml:space="preserve">IMPL-THIRD-SERV</t>
  </si>
  <si>
    <t xml:space="preserve">T16 - Crear servicio GenerateProformaTemplate en DocumentBuilder</t>
  </si>
  <si>
    <t xml:space="preserve">**Titulo:** [ TPSC-RE-FU-016 ] [IMPL-THIRD-SERV] Crear servicio GenerateProformaTemplate en DocumentBuilder
 **Aplicativos:** DocumentBuilder
 **Modulos:** Application/Services
 **Consideraciones previas:**
 - Patron existente: GenerateDocumentService.QuotationExtension.cs
 - El servicio recibe un DTO tipado y renderiza HTML con datos JSON para generar PDF
 - Mas simple que Quotation (sin merge de documentos)
 - Requiere crear DTO tipado DocumentGenerateProformaDto + ProformaModel
 **Objetivo general:**
 Crear el servicio de generacion de documentos de Proforma en DocumentBuilder siguiendo el patron existente de Quotation.
 **Objetivos especificos:**
 - Crear GenerateDocumentService.ProformaExtension.cs con metodo de generacion
 - Crear DTO DocumentGenerateProformaDto con: FileName, TemplateKey, ClientName, Base64Images, ProformaModel
 - Crear endpoint POST api/Report/proforma en ReportController.cs
 - Crear DocumentGenerateProformaDtoFluentValidator con validaciones de campos requeridos
 - Registrar servicio en DI
 **Resultado esperado:**
 Endpoint funcional que recibe DTO de Proforma y retorna byte[] del PDF generado.
 **Entregables:**
 - GenerateDocumentService.ProformaExtension.cs
 - DocumentGenerateProformaDto.cs + ProformaModel.cs (tipado)
 - Endpoint en ReportController
 - FluentValidator
 - Registro en DI
 **Criterios de aceptacion:**
 - El endpoint POST api/Report/proforma recibe DTO y retorna byte[] (PDF)
 - El servicio busca template por TemplateKey en BD
 - Los datos del ProformaModel se inyectan correctamente en el HTML
 - El validator rechaza requests sin campos requeridos (FileName, TemplateKey, ProformaModel)
 - El patron es consistente con QuotationExtension existente
 **Mas informacion de la tarea:**
 Corresponde a GAP-13, GAP-14, GAP-15 y GAP-16 del documento de impacto Back.
 **Recursos:**
 - TPSC-RE-FU-016-Back.md
 - Application/Services/GenerateDocumentService.QuotationExtension.cs (referencia)
 ---</t>
  </si>
  <si>
    <t xml:space="preserve">BE-131</t>
  </si>
  <si>
    <t xml:space="preserve">T17 - Crear 4 templates HTML de Proforma México 12 archivos</t>
  </si>
  <si>
    <t xml:space="preserve">**Titulo:** [ TPSC-RE-FU-016 ] [CREATE-PDF] Crear 4 templates HTML de Proforma Mexico (12 archivos)
 **Aplicativos:** DocumentBuilder
 **Modulos:** Templates
 **Consideraciones previas:**
 - 4 empresas: Golocaer (GOL), Mungen (MUN), Proquifa (PQF), Proveedora (PRO)
 - Cada template tiene 3 archivos: _H.html (Header), _B.html (Body), _F.html (Footer)
 - Total: 12 archivos HTML
 - 3 variantes visuales: Naranja/Banorte (GOL), Verde/Banamex (MUN), Teal/Banamex (PQF+PRO)
 - TemplateKeys: GOL_MEX_PRO, MUN_MEX_PRO, PQF_MEX_PRO, PRO_MEX_PRO
 **Objetivo general:**
 Crear los 12 archivos HTML de templates de Proforma Mexico para las 4 empresas con sus variantes visuales.
 **Objetivos especificos:**
 - Crear carpeta GOL_MEX_PRO/ con GOL_MEX_PRO_H.html, GOL_MEX_PRO_B.html, GOL_MEX_PRO_F.html
 - Crear carpeta MUN_MEX_PRO/ con MUN_MEX_PRO_H.html, MUN_MEX_PRO_B.html, MUN_MEX_PRO_F.html
 - Crear carpeta PQF_MEX_PRO/ con PQF_MEX_PRO_H.html, PQF_MEX_PRO_B.html, PQF_MEX_PRO_F.html
 - Crear carpeta PRO_MEX_PRO/ con PRO_MEX_PRO_H.html, PRO_MEX_PRO_B.html, PRO_MEX_PRO_F.html
 - Maquetacion HTML/CSS: cabecera con logo, tabla de partidas, panel inferior 4 columnas (pago, bancarios, facturacion, entrega), pie con certificaciones
 - Aplicar colores por variante visual (Naranja, Verde, Teal)
 **Resultado esperado:**
 12 archivos HTML funcionales que renderizan correctamente la Proforma de cada empresa.
 **Entregables:**
 - 12 archivos HTML en carpetas por empresa
 - CSS embebido con variantes de color
 - Placeholders Handlebars/Mustache para datos dinamicos del ProformaModel
 **Criterios de aceptacion:**
 - Cada template renderiza correctamente con datos de prueba
 - Los logos corresponden a cada empresa
 - Los colores de marca son correctos (Naranja=GOL, Verde=MUN, Teal=PQF/PRO)
 - La estructura del documento coincide con las imagenes de referencia del requisito
 - El panel inferior muestra 4 columnas: datos de pago, bancarios, facturacion y entrega
 **Mas informacion de la tarea:**
 Corresponde a GAP-17 y GAP-19 del documento de impacto Back.
 **Recursos:**
 - TPSC-RE-FU-016-Back.md
 - Imagenes de referencia de proformas (4 empresas)
 ---</t>
  </si>
  <si>
    <t xml:space="preserve">BE-132</t>
  </si>
  <si>
    <t xml:space="preserve">T18 - Registrar templates Proforma en BD DocumentBuilder y preparar logos</t>
  </si>
  <si>
    <t xml:space="preserve">**Titulo:** [ TPSC-RE-FU-016 ] [BD-OBJ-CH] Registrar templates de Proforma en BD DocumentBuilder y preparar logos
 **Aplicativos:** DocumentBuilder
 **Modulos:** Base de Datos, Assets
 **Consideraciones previas:**
 - Depende de Tarea 17 (templates HTML creados)
 - La tabla DocumentTemplate almacena los registros de templates disponibles
 - Patron existente: registros de COT y PED ya existen
 - Los logos deben estar en base64 o en repositorio de assets accesible
 **Objetivo general:**
 Registrar los 4 templates de Proforma en la base de datos de DocumentBuilder y preparar los assets graficos necesarios.
 **Objetivos especificos:**
 - INSERT en tabla DocumentTemplate para GOL_MEX_PRO, MUN_MEX_PRO, PQF_MEX_PRO, PRO_MEX_PRO
 - Preparar logos por empresa en formato adecuado (base64 o path)
 - Preparar sellos y certificaciones en formato adecuado
 - Verificar que los templates se resuelven correctamente con TemplateKey
 **Resultado esperado:**
 Templates registrados en BD y assets graficos disponibles para renderizacion.
 **Entregables:**
 - Script SQL con 4 INSERTs en DocumentTemplate
 - Logos de 4 empresas preparados
 - Sellos de certificaciones preparados
 **Criterios de aceptacion:**
 - Los 4 templates se encuentran en BD con TemplateKey correcto
 - DocumentBuilder resuelve correctamente cada template por su key
 - Los logos se renderizan correctamente en el PDF generado
 - Los sellos de certificaciones aparecen en el pie de pagina
 **Mas informacion de la tarea:**
 Corresponde a GAP-18 y GAP-20 del documento de impacto Back.
 **Recursos:**
 - TPSC-RE-FU-016-Back.md
 ---</t>
  </si>
  <si>
    <t xml:space="preserve">BE-133</t>
  </si>
  <si>
    <t xml:space="preserve">T19 - Implementar flujo transaccional confirmación envío Proforma</t>
  </si>
  <si>
    <t xml:space="preserve">**Titulo:** [ TPSC-RE-FU-016 ] [SERV-TRANSACT] Implementar flujo transaccional de confirmacion de envio de Proforma
 **Aplicativos:** ProquifaDotNet.Finanzas
 **Modulos:** Application, Infrastructure
 **Consideraciones previas:**
 - Depende de Tareas 12, 13 y 14 (foliador, monto a letras, integracion Minio)
 - El flujo transaccional se ejecuta al confirmar el envio (despues de previsualizacion)
 - Debe ser atomico: si falla Minio o BD, se hace rollback completo
 - Orden: SEQUENCE -&gt; subir PDF Minio -&gt; INSERT Archivo -&gt; UPDATE tpPedido -&gt; UPDATE tpProformaPedido
 **Objetivo general:**
 Implementar el flujo transaccional completo que se ejecuta al confirmar el envio de la Proforma (post-previsualizacion).
 **Objetivos especificos:**
 - Consumir NEXT VALUE FOR dbo.SeqFolioProforma para obtener consecutivo
 - Generar FolioProforma con formato MMDDAA-Consecutivo
 - Subir PDF a Minio: bucket pedidos, key proformas/PRF-{FolioProforma}.pdf
 - INSERT en tabla Archivo (FileKey, FileBucket, IdRegion=MEX)
 - UPDATE tpPedido SET IdArchivo = @IdArchivo
 - UPDATE tpProformaPedido SET FolioProforma = @FolioProforma, ConsecutivoProforma = @Consecutivo
 - Garantizar atomicidad con IUnitOfWork (rollback si falla cualquier paso)
 **Resultado esperado:**
 Flujo transaccional que confirma el envio, asigna folio, persiste PDF y actualiza registros de forma atomica.
 **Entregables:**
 - Command ConfirmarEnvioProforma implementado
 - Transaccion con IUnitOfWork
 - Manejo de errores y rollback
 **Criterios de aceptacion:**
 - El folio se asigna solo al confirmar (no en previsualizacion)
 - Si falla la subida a Minio, no se actualiza BD (rollback)
 - Si falla el UPDATE de BD, se elimina el archivo de Minio (compensacion)
 - El consecutivo nunca se repite (garantizado por SEQUENCE)
 - Los registros de Archivo y tpPedido se actualizan correctamente
 **Mas informacion de la tarea:**
 Corresponde al flujo de persistencia documentado en Back.md. Integra GAP-07 con GAP-04.
 **Recursos:**
 - TPSC-RE-FU-016-Back.md
 - TPSC-RE-FU-016_BD.md
 ---
 ## Resumen de Tareas
 | # | Clave | Titulo | Aplicativo | Predecesora |
 |---|-------|--------|-----------|-------------|
 | 1 | CONFIG-INIT | Crear solucion ProquifaDotNet.Finanzas | Finanzas | - |
 | 2 | ARQ-PROJ-NET | Crear capa Domain | Finanzas | 1 |
 | 3 | ARQ-PROJ-NET | Crear capa Application (DTOs, Interfaces, Validators) | Finanzas | 2 |
 | 4 | ARQ-PROJ-NET | Crear capa Infrastructure (Repositories, Settings, Extensions) | Finanzas | 2, 3 |
 | 5 | IMP-EXIST-SERVICE | Servicios infraestructura (Minio, Brevo, RabbitMQ, DocumentBuilder) | Finanzas | 4 |
 | 6 | CONFIG-INIT | Crear capa API (Program.cs, configuracion) | Finanzas | 3, 4, 5 |
 | 7 | SIMPLE-CRUD | FinanzasContext con DbSet y mapping | Finanzas | 2 |
 | 8 | SIMPLE-CRUD | ProformaService + ProformaController CRUD | Finanzas | 4, 6, 7 |
 | 9 | LIST-PAG-MULT-FILTER | Servicio y Controller VtpProformaPedido (listado paginado) | Finanzas | 4, 6, 7 |
 | 10 | ALG-COMPLX-LOGIC | Modulo Proforma (Command/Query/Endpoints PDF) | Finanzas | 8, 9 |
 | 11 | ALG-COMPLX-LOGIC | DTO ProformaModel y BO armado (15+ tablas) | Finanzas | 10 |
 | 12 | ALG-BASIC-LOGIC | Foliador SEQUENCE + Codigo Validador | Finanzas | 10 |
 | 13 | ALG-BASIC-LOGIC | Conversion monto a letras (MXN/USD) | Finanzas | 11 |
 | 14 | IMP-EXIST-SERVICE | Integracion DocumentBuilder + Minio | Finanzas | 5, 11 |
 | 15 | IMP-EXIST-SERVICE | Llamada a API Finanzas desde ProquifaDotNet | ProquifaDotNet | 10 |
 | 16 | IMPL-THIRD-SERV | Servicio ProformaTemplate en DocumentBuilder | DocumentBuilder | - |
 | 17 | CREATE-PDF | 4 templates HTML Proforma (12 archivos) | DocumentBuilder | 16 |
 | 18 | BD-OBJ-CH | Registrar templates en BD + logos | DocumentBuilder | 17 |
 | 19 | SERV-TRANSACT | Flujo transaccional confirmacion envio | Finanzas | 12, 13, 14 |</t>
  </si>
  <si>
    <t xml:space="preserve">BE-124,BE-128</t>
  </si>
  <si>
    <t xml:space="preserve">BE-134</t>
  </si>
  <si>
    <t xml:space="preserve">TPSC-RE-FU-017</t>
  </si>
  <si>
    <t xml:space="preserve">T1 - Implementar lógica condicional Región Perú en ProformaModelBuilder</t>
  </si>
  <si>
    <t xml:space="preserve">**Titulo:** [ TPSC-RE-FU-017 ] [ALG-COMPLX-LOGIC] Implementar logica condicional Region Peru en ProformaModelBuilder
 **Aplicativos:** ProquifaDotNet.Finanzas
 **Modulos:** Application/Services (ProformaModelBuilder)
 **Consideraciones previas:**
 - Depende de RE-FU-016 (ProformaModelBuilder ya creado para Mexico)
 - El BO existente arma el DTO para Mexico; se debe agregar logica condicional cuando Region=PER
 - 1 sola empresa emisora Peru: GOLPERU (Golocaer S.A.C.)
 - TemplateKey Peru: GOLPERU_PER_PRO (no usa Empresa.Prefijo + _MEX_PRO)
 **Objetivo general:**
 Agregar logica condicional por Region en el ProformaModelBuilder para generar el DTO con datos adaptados a normativa peruana (IGV, RUC, CCI, PEN, disclaimer SUNAT).
 **Objetivos especificos:**
 - Agregar condicion IF Region=PER para determinar TemplateKey = GOLPERU_PER_PRO
 - Cambiar label de impuesto: IGV en vez de IVA
 - Cambiar tasa impuesto: 18% en vez de 16%
 - Cambiar disclaimer: texto SUNAT (Reglamento CP + R.S. 097-2012/SUNAT) en vez de texto SAT
 - Cambiar formato moneda local: S/. PEN en vez de $ M.N.
 - Cambiar label interbancario: CCI en vez de CLABE
 - Cambiar label ID fiscal: RUC en vez de RFC
 - Cambiar formato direccion: Distrito/Provincia/Departamento en vez de Colonia/Ciudad/Estado
 - Cambiar leyenda exhibicion: OPERACION AL CONTADO (o omitir, pendiente confirmar)
 - Excluir sellos NEEC y FEUM del footer (exclusivos Mexico)
 - Incluir solo sellos aplicables Peru: USP + EDQM + Microbiologics
 **Resultado esperado:**
 ProformaModelBuilder genera DTO correcto tanto para Region MEX como para Region PER con un unico punto de entrada.
 **Entregables:**
 - Logica condicional en ProformaModelBuilder por Region
 - Tests unitarios para armado DTO Peru
 **Criterios de aceptacion:**
 - Para Region=PER el DTO contiene IGV 18%, RUC, CCI, PEN, disclaimer SUNAT, GOLPERU_PER_PRO
 - Para Region=MEX el DTO sigue funcionando identico (sin regresion)
 - El templateKey se determina correctamente segun Region
 - Los sellos NEEC/FEUM no aparecen en DTO Peru
 **Mas informacion de la tarea:**
 Corresponde a GAP-01, GAP-04, GAP-06 y GAP-07 del documento de impacto Back.
 **Recursos:**
 - TPSC-RE-FU-017-Back.md
 - TPSC-RE-FU-017_BD.md
 ---</t>
  </si>
  <si>
    <t xml:space="preserve">BE-135</t>
  </si>
  <si>
    <t xml:space="preserve">T2 - Agregar soporte moneda PEN en MontoALetrasConverter</t>
  </si>
  <si>
    <t xml:space="preserve">**Titulo:** [ TPSC-RE-FU-017 ] [ALG-BASIC-LOGIC] Agregar soporte moneda PEN en MontoALetrasConverter
 **Aplicativos:** ProquifaDotNet.Finanzas
 **Modulos:** Application/Utilities
 **Consideraciones previas:**
 - Depende de RE-FU-016 Tarea 13 (MontoALetrasConverter ya creado con soporte MXN y USD)
 - Formato PEN: (MONTO EN LETRAS SOLES XX/100)
 - Nomenclatura oficial desde 2015: SOLES (no NUEVOS SOLES)
 **Objetivo general:**
 Agregar el caso de moneda PEN al servicio MontoALetrasConverter existente.
 **Objetivos especificos:**
 - Agregar caso moneda PEN con sufijo SOLES XX/100
 - Mantener compatibilidad con MXN (PESOS XX/100 M.N.) y USD (DOLARES XX/100)
 - Agregar tests unitarios para conversion PEN
 **Resultado esperado:**
 MontoALetrasConverter soporta 3 monedas: MXN, USD y PEN.
 **Entregables:**
 - Caso PEN agregado en MontoALetrasConverter
 - Tests unitarios PEN
 **Criterios de aceptacion:**
 - Monto 3540.00 PEN genera: TRES MIL QUINIENTOS CUARENTA SOLES 00/100
 - Monto 1250.75 PEN genera: MIL DOSCIENTOS CINCUENTA SOLES 75/100
 - Los casos MXN y USD siguen funcionando (sin regresion)
 **Mas informacion de la tarea:**
 Corresponde a GAP-02 del documento de impacto Back.
 **Recursos:**
 - TPSC-RE-FU-017-Back.md
 ---</t>
  </si>
  <si>
    <t xml:space="preserve">BE-136</t>
  </si>
  <si>
    <t xml:space="preserve">T3 - Implementar lógica REF.CLIENTE Perú y consulta cuentas bancarias GOLPERU</t>
  </si>
  <si>
    <t xml:space="preserve">**Titulo:** [ TPSC-RE-FU-017 ] [ALG-BASIC-LOGIC] Implementar logica REF.CLIENTE Peru y consulta cuentas bancarias GOLPERU
 **Aplicativos:** ProquifaDotNet.Finanzas
 **Modulos:** Application/Services, Infrastructure/Persistence
 **Consideraciones previas:**
 - Depende de Tarea 1 (logica condicional Region en ProformaModelBuilder)
 - BRECHA B1: No existen cuentas bancarias GOLPERU Peru en BD (requiere GAP-14 DML previo)
 - BRECHA B2: La logica REF.CLIENTE Peru no esta definida (bloqueante de negocio)
 - En Mexico: CodigoValidador (Banamex=7 segmentos, otros=nombre cliente)
 - En Peru: logica diferente, pendiente definicion por el cliente
 - Consulta cuentas: EmpresaDatosBancarios WHERE IdEmpresa=GOLPERU AND IdRegion=PER
 **Objetivo general:**
 Implementar la consulta de cuentas bancarias peruanas y la logica de referencia bancaria del cliente para Peru.
 **Objetivos especificos:**
 - Agregar filtro IdRegion=PER en consulta EmpresaDatosBancarios del ProformaModelBuilder
 - Implementar logica REF.CLIENTE Peru (cuando se defina por negocio)
 - Mapear campo Clabe como CCI en el DTO cuando Region=PER
 - Soportar N cuentas (PEN + USD) en vez de las 2 fijas de Mexico (MN + DLS)
 **Resultado esperado:**
 Seccion datosBancarios del DTO se arma correctamente con cuentas peruanas y referencia del cliente.
 **Entregables:**
 - Logica de consulta cuentas bancarias filtrada por Region
 - Logica REF.CLIENTE Peru (implementacion o placeholder segun estado de brecha)
 - Tests unitarios
 **Criterios de aceptacion:**
 - El DTO Peru contiene cuentas con label CCI (no CLABE)
 - Las cuentas consultadas corresponden a GOLPERU con IdRegion=PER
 - Si la brecha B2 no se resuelve, el campo refCliente muestra placeholder controlado
 - No afecta consulta de cuentas Mexico (sin regresion)
 **Mas informacion de la tarea:**
 Corresponde a GAP-03 y GAP-05 del documento de impacto Back.
 **Recursos:**
 - TPSC-RE-FU-017-Back.md
 - TPSC-RE-FU-017_BD.md (Brechas B1, B2)
 ---</t>
  </si>
  <si>
    <t xml:space="preserve">BE-137</t>
  </si>
  <si>
    <t xml:space="preserve">T4 - Ampliar condición Región Perú en flujo tramitación ProquifaDotNet</t>
  </si>
  <si>
    <t xml:space="preserve">**Titulo:** [ TPSC-RE-FU-017 ] [IMP-EXIST-SERVICE] Ampliar condicion Region Peru en flujo de tramitacion ProquifaDotNet
 **Aplicativos:** ProquifaDotNet (.NET Framework 4.8)
 **Modulos:** Logic.Pqf.Logistica/L05.TramitarPedido
 **Consideraciones previas:**
 - Depende de RE-FU-016 Tarea 15 (ApiCallerFinanzas ya creado para Mexico)
 - Actualmente la llamada a API Finanzas se ejecuta solo para Region=MEX
 - Se debe ampliar la condicion para incluir Region=PER
 - El resto del flujo es identico (mismo endpoint, mismo byte[] de retorno)
 **Objetivo general:**
 Ampliar la condicion en el flujo de tramitacion de ProquifaDotNet para que tambien invoque la API de Finanzas cuando el pedido es Prepago sin FAA de Region Peru.
 **Objetivos especificos:**
 - Modificar condicion en flujo L05.TramitarPedido: de (Region=MEX) a (Region=MEX OR Region=PER)
 - Pasar IdRegion=PER en la llamada a API Finanzas
 - Verificar que el byte[] del PDF Peru se retorna correctamente al Front
 **Resultado esperado:**
 Al tramitar pedido Prepago sin FAA de cliente Peru, se genera PDF de Proforma Peru via API Finanzas.
 **Entregables:**
 - Modificacion de condicion en flujo tramitacion L05
 - Paso de parametro IdRegion al endpoint
 **Criterios de aceptacion:**
 - Pedidos Prepago sin FAA Region=PER generan PDF via Finanzas
 - Pedidos Prepago sin FAA Region=MEX siguen funcionando (sin regresion)
 - Pedidos Credito o con FAA no disparan la generacion (sin cambios)
 **Mas informacion de la tarea:**
 Corresponde a GAP-08 del documento de impacto Back.
 **Recursos:**
 - TPSC-RE-FU-017-Back.md
 - Logic.Pqf.Catalogos/ApiCaller/ApiCallerFinanzas.cs (creado en RE-FU-016)
 ---</t>
  </si>
  <si>
    <t xml:space="preserve">BE-138</t>
  </si>
  <si>
    <t xml:space="preserve">T5 - Crear template HTML Proforma Perú GOLPERU_PER_PRO 3 archivos</t>
  </si>
  <si>
    <t xml:space="preserve">**Titulo:** [ TPSC-RE-FU-017 ] [CREATE-PDF] Crear template HTML de Proforma Peru GOLPERU_PER_PRO (3 archivos)
 **Aplicativos:** DocumentBuilder
 **Modulos:** Templates
 **Consideraciones previas:**
 - Depende de RE-FU-016 Tarea 16 (servicio ProformaExtension ya creado)
 - 1 sola empresa: GOLPERU (Golocaer S.A.C.)
 - 3 archivos: GOLPERU_PER_PRO_H.html (Header), GOLPERU_PER_PRO_B.html (Body), GOLPERU_PER_PRO_F.html (Footer)
 - Variante visual unica: logo GOLPERU Peru, color institucional
 - Sin sellos NEEC ni FEUM (exclusivos Mexico)
 - Etiquetas adaptadas: CCI, RUC, IGV, S/., SOLES
 **Objetivo general:**
 Crear el template HTML de Proforma para la operacion Peru con el branding de Golocaer S.A.C.
 **Objetivos especificos:**
 - Crear carpeta GOLPERU_PER_PRO/ con 3 archivos HTML
 - Header: logo GOLPERU Peru, titulo Proforma, folio, vigencia, disclaimer SUNAT
 - Body: tabla partidas, panel 4 columnas (pago con IGV, bancarios con CCI, facturacion con RUC, entrega)
 - Footer: razon social legal GOLPERU Peru, contacto Peru, sellos (USP, EDQM, Microbiologics), paginacion X/Y
 - CSS embebido con color institucional GOLPERU Peru
 - Placeholders Handlebars/Mustache para datos dinamicos del ProformaModel
 **Resultado esperado:**
 Template HTML funcional que renderiza correctamente la Proforma Peru.
 **Entregables:**
 - 3 archivos HTML en carpeta GOLPERU_PER_PRO/
 - CSS embebido con variante de color Peru
 - Placeholders para datos dinamicos
 **Criterios de aceptacion:**
 - El template renderiza correctamente con datos de prueba Peru
 - El logo corresponde a GOLPERU Peru
 - Las etiquetas muestran: RUC (no RFC), CCI (no CLABE), IGV (no IVA), S/. (no $)
 - El disclaimer es el texto SUNAT
 - No aparecen sellos NEEC ni FEUM
 - El panel inferior muestra 4 columnas con datos peruanos
 **Mas informacion de la tarea:**
 Corresponde a GAP-09 y GAP-10 del documento de impacto Back.
 **Recursos:**
 - TPSC-RE-FU-017-Back.md
 - TPSC-RE-FU-017-Pendiente.md (criterios de aceptacion secciones A-H)
 ---</t>
  </si>
  <si>
    <t xml:space="preserve">BE-139</t>
  </si>
  <si>
    <t xml:space="preserve">T6 - Registrar template Perú en BD DocumentBuilder y preparar logo GOLPERU</t>
  </si>
  <si>
    <t xml:space="preserve">**Titulo:** [ TPSC-RE-FU-017 ] [BD-OBJ-CH] Registrar template Peru en BD DocumentBuilder y preparar logo GOLPERU
 **Aplicativos:** DocumentBuilder
 **Modulos:** Base de Datos, Assets
 **Consideraciones previas:**
 - Depende de Tarea 5 (template HTML creado)
 - La tabla DocumentTemplate almacena los registros de templates disponibles
 - Patron existente: registros GOL/MUN/PQF/PRO_MEX_PRO ya existen (RE-FU-016)
 - Logo GOLPERU Peru puede ser diferente al logo GOL Mexico
 **Objetivo general:**
 Registrar el template GOLPERU_PER_PRO en la base de datos de DocumentBuilder y preparar el logo de la operacion Peru.
 **Objetivos especificos:**
 - INSERT en tabla DocumentTemplate para GOLPERU_PER_PRO
 - Preparar logo GOLPERU Peru en formato adecuado (base64 o path)
 - Preparar logos farmaceuticos Peru (USP, EDQM, Microbiologics - sin FEUM)
 - Verificar que DocumentBuilder resuelve correctamente el template por TemplateKey
 **Resultado esperado:**
 Template registrado en BD y assets graficos disponibles para renderizacion.
 **Entregables:**
 - Script SQL con INSERT en DocumentTemplate
 - Logo GOLPERU Peru preparado
 - Logos farmaceuticos Peru preparados
 **Criterios de aceptacion:**
 - El template GOLPERU_PER_PRO se encuentra en BD con TemplateKey correcto
 - DocumentBuilder resuelve correctamente el template por su key
 - El logo se renderiza correctamente en el PDF generado
 - Los logos farmaceuticos Peru aparecen en el pie (sin NEEC/FEUM)
 **Mas informacion de la tarea:**
 Corresponde a GAP-11, GAP-12 y GAP-13 del documento de impacto Back.
 **Recursos:**
 - TPSC-RE-FU-017-Back.md
 ---</t>
  </si>
  <si>
    <t xml:space="preserve">BE-140</t>
  </si>
  <si>
    <t xml:space="preserve">CREATE-SCRIPT-CONTROL</t>
  </si>
  <si>
    <t xml:space="preserve">T7 - Scripts DML para datos GOLPERU Perú cuentas bancarias dirección contacto</t>
  </si>
  <si>
    <t xml:space="preserve">**Titulo:** [ TPSC-RE-FU-017 ] [CREATE-SCRIPT-CONTROL] Scripts DML para datos GOLPERU Peru (cuentas bancarias, direccion, contacto)
 **Aplicativos:** ProquifaDotNet (Base de Datos)
 **Modulos:** Base de Datos - Scripts DML
 **Consideraciones previas:**
 - BRECHA B1: 0 cuentas bancarias GOLPERU Peru en BD
 - BRECHA B3: Direccion legal GOLPERU Peru no capturada
 - BRECHA B5: Contacto GOLPERU Peru no capturado
 - Requiere datos proporcionados por el cliente (bancos peruanos, direccion legal, telefonos)
 - Tablas: EmpresaDatosBancarios, DatosBancarios, Empresa
 **Objetivo general:**
 Crear los scripts DML para insertar los datos de GOLPERU Peru necesarios para la generacion de la Proforma.
 **Objetivos especificos:**
 - INSERT en EmpresaDatosBancarios para cuentas GOLPERU Peru (PEN + USD)
 - INSERT en DatosBancarios con datos de banco peruano (NumeroDeCuenta, CCI en campo Clabe, Sucursal)
 - UPDATE Empresa GOLPERU con direccion legal completa Peru
 - UPDATE/INSERT datos de contacto Peru (telefonos, web, correo ventas)
 - Vincular cuentas con IdRegion=PER
 **Resultado esperado:**
 Datos Peru disponibles en BD para que ProformaModelBuilder pueda armar la seccion bancaria y footer.
 **Entregables:**
 - Script SQL INSERT cuentas bancarias GOLPERU Peru
 - Script SQL UPDATE direccion legal Empresa GOLPERU
 - Script SQL datos contacto GOLPERU Peru
 - Documentacion de datos insertados
 **Criterios de aceptacion:**
 - Existen al menos 2 cuentas bancarias GOLPERU Peru (PEN + USD)
 - Las cuentas tienen CCI de 20 digitos en campo Clabe
 - La empresa GOLPERU tiene direccion legal Peru completa
 - Los datos son consultables con filtro IdRegion=PER
 - No afectan datos Mexico existentes
 **Mas informacion de la tarea:**
 Corresponde a GAP-14, GAP-15 y GAP-16 del documento de impacto Back. Resuelve brechas B1, B3, B5.
 **Recursos:**
 - TPSC-RE-FU-017-Back.md
 - TPSC-RE-FU-017_BD.md (Brechas B1, B3, B5)
 ---
 ## Resumen de Tareas
 | # | Clave | Titulo | Aplicativo | Predecesora |
 |---|-------|--------|-----------|-------------|
 | 1 | ALG-COMPLX-LOGIC | Logica condicional Region Peru en ProformaModelBuilder | Finanzas | RE-FU-016 (completo) |
 | 2 | ALG-BASIC-LOGIC | Soporte moneda PEN en MontoALetrasConverter | Finanzas | RE-FU-016 T13 |
 | 3 | ALG-BASIC-LOGIC | REF.CLIENTE Peru + consulta cuentas bancarias GOLPERU | Finanzas | 1, 7 |
 | 4 | IMP-EXIST-SERVICE | Ampliar condicion Region Peru en flujo tramitacion | ProquifaDotNet | RE-FU-016 T15 |
 | 5 | CREATE-PDF | Template HTML Proforma Peru GOLPERU_PER_PRO (3 archivos) | DocumentBuilder | RE-FU-016 T16 |
 | 6 | BD-OBJ-CH | Registrar template Peru en BD + logo GOLPERU | DocumentBuilder | 5 |
 | 7 | CREATE-SCRIPT-CONTROL | Scripts DML datos GOLPERU Peru (cuentas, direccion, contacto) | BD | - |
 ---
 ## Dependencias con RE-FU-016
 Este requisito depende **integralmente** de que RE-FU-016 este completado:
 | Componente RE-FU-016 requerido | Usado por Tarea 017 |
 |-------------------------------|-------------------|
 | ProformaModelBuilder (T8, T11) | Tarea 1 (agregar logica PER) |
 | MontoALetrasConverter (T13) | Tarea 2 (agregar PEN) |
 | ApiCallerFinanzas (T15) | Tarea 4 (ampliar condicion) |
 | ProformaExtension + endpoint (T16) | Tarea 5 (nuevo template usa mismo servicio) |
 | Flujo transaccional (T19) | Reutilizado sin cambios |
 | FinanzasContext (T7) | Reutilizado sin cambios |
 | Foliador SEQUENCE (T12) | Reutilizado sin cambios (global MEX+PER) |</t>
  </si>
  <si>
    <t xml:space="preserve">BE-141</t>
  </si>
  <si>
    <t xml:space="preserve">TPSC-RE-FU-018</t>
  </si>
  <si>
    <t xml:space="preserve">T1 - Crear solución ProquifaDotNet.Timbrado con estructura Clean Architecture</t>
  </si>
  <si>
    <t xml:space="preserve">**Titulo:** [ TPSC-RE-FU-018 ] [CONFIG-INIT] Crear solucion ProquifaDotNet.Timbrado con estructura Clean Architecture
 **Aplicativos:** ProquifaDotNet.Timbrado
 **Modulos:** Solucion completa
 **Consideraciones previas:**
 - Tomar como referencia la arquitectura del repositorio proquifa-punchout-backend (.NET 10, Clean Architecture)
 - La solucion gestiona timbrado fiscal: recepcion solicitudes, integracion SAP, generacion CFDI, almacenamiento XML
 - Requiere .NET 10 como target framework
 - BD independiente: ProquifaDotNetTimbrado
 **Objetivo general:**
 Crear la solucion ProquifaDotNet.Timbrado con la estructura base de proyectos siguiendo Clean Architecture.
 **Objetivos especificos:**
 - Crear archivo Proquifa.Timbrado.sln
 - Crear proyecto Proquifa.Timbrado.Domain.csproj (net10.0)
 - Crear proyecto Proquifa.Timbrado.Application.csproj (net10.0)
 - Crear proyecto Proquifa.Timbrado.Infrastructure.csproj (net10.0)
 - Crear proyecto Proquifa.Timbrado.API.csproj (net10.0)
 - Crear proyecto Proquifa.Timbrado.Worker.csproj (net10.0)
 - Crear proyecto Proquifa.Timbrado.Testing.csproj (net10.0)
 - Configurar referencias entre proyectos (API -&gt; Application -&gt; Domain, Infrastructure -&gt; Domain)
 **Resultado esperado:**
 Solucion compilable con 6 proyectos vacios conectados correctamente segun Clean Architecture.
 **Entregables:**
 - Archivo .sln con 6 proyectos referenciados
 - Cada .csproj con target net10.0
 - Estructura de carpetas base creada
 **Criterios de aceptacion:**
 - La solucion compila sin errores
 - Las referencias entre capas respetan la arquitectura (Domain sin dependencias, Application depende de Domain, Infrastructure depende de Domain y Application, API depende de todos)
 **Mas informacion de la tarea:**
 Referencia: repositorio proquifa-punchout-backend. Corresponde a GAP-01.
 **Recursos:**
 - TPSC-RE-FU-018-Back.md (Parte A - Estructura de la Solucion)
 - Soluciones Nuevas.md
 ---</t>
  </si>
  <si>
    <t xml:space="preserve">BE-142</t>
  </si>
  <si>
    <t xml:space="preserve">T2 - Crear capa Domain - Entities, Interfaces y Models</t>
  </si>
  <si>
    <t xml:space="preserve">**Titulo:** [ TPSC-RE-FU-018 ] [ARQ-PROJ-NET] Crear capa Domain - Entities, Interfaces y Models
 **Aplicativos:** ProquifaDotNet.Timbrado
 **Modulos:** Domain
 **Consideraciones previas:**
 - Basado en el patron de proquifa-punchout-backend (QueryInfo, FilterItem, SortDirection)
 - Entidades corresponden a tablas de BD ProquifaDotNetTimbrado: CFDI, TimbradoLog, TipoDocumentoFiscal, AppSetting
 - Interfaces definen contratos para: repositorios, SAP client, Minio, Email, UnitOfWork
 **Objetivo general:**
 Implementar la capa Domain con entidades, interfaces de servicio y modelos del dominio de timbrado.
 **Objetivos especificos:**
 - Crear Common/QueryInfo.cs, Common/FilterItem.cs, Common/SortDirection.cs
 - Crear Entities/Cfdi.cs con campos: IdCFDI, UUID, Serie, Folio, RFCEmisor, RFCReceptor, Total, Moneda, XmlContent, EstatusTimbrado, etc.
 - Crear Entities/TimbradoLog.cs con campos: IdTimbradoLog, IdCFDI, Accion, Request, Response, DuracionMs, etc.
 - Crear Entities/TipoDocumentoFiscal.cs con campos: IdTipoDocumentoFiscal, Clave, Descripcion
 - Crear Entities/AppSetting.cs con campos: IdAppSetting, Name, Value, Description
 - Crear Interfaces/IGenericRepository.cs, ICfdiRepository.cs, ITimbradoLogRepository.cs
 - Crear Interfaces/ISapTimbradoClient.cs, IMinioStorageService.cs, IEmailService.cs, IUnitOfWork.cs
 - Crear Models/TimbradoRequest.cs, TimbradoResponse.cs, EmailModel.cs
 **Resultado esperado:**
 Capa Domain completa con todas las abstracciones necesarias para el servicio de timbrado.
 **Entregables:**
 - Archivos .cs en carpetas Common/, Entities/, Interfaces/, Models/
 - Proyecto compilable sin dependencias externas
 **Criterios de aceptacion:**
 - El proyecto Domain no tiene referencias a otros proyectos de la solucion
 - Las entidades reflejan exactamente la estructura de BD (TPSC-RE-FU-018_BD.md)
 - ISapTimbradoClient define metodos Timbrar y Cancelar
 **Mas informacion de la tarea:**
 Corresponde a GAP-02.
 **Recursos:**
 - TPSC-RE-FU-018-Back.md
 - TPSC-RE-FU-018_BD.md
 ---</t>
  </si>
  <si>
    <t xml:space="preserve">BE-143</t>
  </si>
  <si>
    <t xml:space="preserve">T3 - Crear capa Application - DTOs, Services y Validators</t>
  </si>
  <si>
    <t xml:space="preserve">**Titulo:** [ TPSC-RE-FU-018 ] [ARQ-PROJ-NET] Crear capa Application - DTOs, Services y Validators
 **Aplicativos:** ProquifaDotNet.Timbrado
 **Modulos:** Application
 **Consideraciones previas:**
 - Depende de Tarea 2 (Domain)
 - TimbradoService orquesta: validar request, crear CFDI, llamar SAP, almacenar XML, registrar log
 - CfdiService: CRUD + listado paginado con QueryInfo
 - FluentValidation para validaciones de request
 **Objetivo general:**
 Implementar la capa Application con DTOs, servicios de orquestacion y validadores.
 **Objetivos especificos:**
 - Crear DTOs/QueryResultDto.cs (wrapper generico paginado)
 - Crear DTOs/CfdiDto.cs, TimbradoRequestDto.cs, TimbradoResponseDto.cs, TimbradoLogDto.cs
 - Crear Interfaces/ITimbradoService.cs (Timbrar, Cancelar, ConsultarEstatus)
 - Crear Interfaces/ICfdiService.cs (CRUD + Listar)
 - Crear Services/TimbradoService.cs (orquestacion completa del flujo de timbrado)
 - Crear Services/CfdiService.cs (operaciones CRUD sobre CFDI)
 - Crear Mappers/ApplicationMappingProfile.cs (AutoMapper)
 - Crear Validators/TimbradoRequestDtoValidator.cs (FluentValidation)
 **Resultado esperado:**
 Capa Application completa con logica de orquestacion de timbrado.
 **Entregables:**
 - TimbradoService con flujo: validar -&gt; crear CFDI -&gt; llamar SAP -&gt; almacenar -&gt; log -&gt; retornar
 - CfdiService con CRUD + listado paginado
 - Validador de request de timbrado
 **Criterios de aceptacion:**
 - Application solo depende de Domain
 - TimbradoService implementa flujo completo de timbrado (sincrono)
 - El validador rechaza requests sin campos obligatorios (RFCEmisor, RFCReceptor, Total, Moneda, TipoDocumento)
 **Mas informacion de la tarea:**
 Corresponde a GAP-03.
 **Recursos:**
 - TPSC-RE-FU-018-Back.md
 ---</t>
  </si>
  <si>
    <t xml:space="preserve">BE-144</t>
  </si>
  <si>
    <t xml:space="preserve">T4 - Crear TimbradoContext con DbSet y mapping de entidades</t>
  </si>
  <si>
    <t xml:space="preserve">**Titulo:** [ TPSC-RE-FU-018 ] [SIMPLE-CRUD] Crear TimbradoContext con DbSet y mapping de entidades
 **Aplicativos:** ProquifaDotNet.Timbrado
 **Modulos:** Infrastructure/Persistence/Context
 **Consideraciones previas:**
 - Depende de Tarea 2 (Domain - entidades definidas)
 - BD: ProquifaDotNetTimbrado (servidor WIN-R14-DEV\DEV_R17_APPS)
 - 4 tablas: AppSetting, TipoDocumentoFiscal, CFDI, TimbradoLog
 - CFDI tiene FK a TipoDocumentoFiscal; TimbradoLog tiene FK a CFDI
 **Objetivo general:**
 Crear el TimbradoContext de EF Core con los DbSets y configuracion de mapping para las entidades de timbrado.
 **Objetivos especificos:**
 - Crear Persistence/Context/TimbradoContext.cs
 - Configurar DbSet para Cfdi, TimbradoLog, TipoDocumentoFiscal, AppSetting
 - Configurar relaciones FK: CFDI -&gt; TipoDocumentoFiscal, TimbradoLog -&gt; CFDI
 - Configurar propiedades con tipos SQL correctos (uniqueidentifier, varchar(max), decimal(18,2), datetime2)
 - Configurar connection string desde appsettings.json
 **Resultado esperado:**
 TimbradoContext funcional conectado a BD ProquifaDotNetTimbrado.
 **Entregables:**
 - TimbradoContext.cs con OnModelCreating completo
 - Configuracion de entidades con Fluent API
 - Registro del contexto en DI
 **Criterios de aceptacion:**
 - El contexto mapea correctamente las 4 tablas
 - Las FKs se configuran correctamente
 - EstatusTimbrado tiene default 'Pendiente'
 - El contexto se inyecta correctamente via DI
 **Mas informacion de la tarea:**
 Corresponde a GAP-04.
 **Recursos:**
 - TPSC-RE-FU-018-Back.md
 - TPSC-RE-FU-018_BD.md (DDL completo)
 ---</t>
  </si>
  <si>
    <t xml:space="preserve">BE-145</t>
  </si>
  <si>
    <t xml:space="preserve">T5 - Implementar SapTimbradoClient para integración con PAC SAP</t>
  </si>
  <si>
    <t xml:space="preserve">**Titulo:** [ TPSC-RE-FU-018 ] [IMPL-THIRD-SERV] Implementar SapTimbradoClient para integracion con PAC SAP
 **Aplicativos:** ProquifaDotNet.Timbrado
 **Modulos:** Infrastructure/Services
 **Consideraciones previas:**
 - Depende de Tarea 2 (ISapTimbradoClient definido en Domain)
 - SAP es el proveedor de timbrado fiscal (PAC)
 - Operaciones: Timbrar (enviar documento, recibir CFDI con UUID/XML) y Cancelar
 - Requiere Polly para reintentos y manejo de errores de red
 - Configuracion via SapSettings (endpoint, credenciales, timeout)
 **Objetivo general:**
 Implementar el cliente HTTP para invocar al proveedor SAP y generar/cancelar documentos fiscales CFDI.
 **Objetivos especificos:**
 - Crear Services/SapTimbradoClient.cs implementando ISapTimbradoClient
 - Implementar metodo TimbrarAsync(TimbradoRequest) -&gt; TimbradoResponse (UUID, XML, Serie, Folio)
 - Implementar metodo CancelarAsync(string uuid) -&gt; bool
 - Configurar HttpClient con Polly para reintentos (3 intentos, backoff exponencial)
 - Crear Configuration/SapSettings.cs (Endpoint, ApiKey, Timeout)
 - Manejar errores de SAP: timeout, respuesta invalida, rechazo fiscal
 - Registrar en DI con HttpClientFactory
 **Resultado esperado:**
 Cliente HTTP funcional que invoca SAP para timbrar y cancelar CFDI.
 **Entregables:**
 - SapTimbradoClient.cs con metodos Timbrar y Cancelar
 - SapSettings.cs con configuracion tipada
 - Manejo de errores y reintentos con Polly
 - Registro en DI
 **Criterios de aceptacion:**
 - Timbrar envia request a SAP y retorna TimbradoResponse con UUID y XML
 - Cancelar envia UUID a SAP y retorna confirmacion
 - Si SAP falla, Polly reintenta hasta 3 veces con backoff exponencial
 - Si falla definitivamente, lanza excepcion controlada con detalle del error SAP
 - Timeout configurable via SapSettings
 **Mas informacion de la tarea:**
 Corresponde a GAP-05.
 **Recursos:**
 - TPSC-RE-FU-018-Back.md
 - Soluciones Nuevas.md (Flujo funcional Timbrado)
 ---</t>
  </si>
  <si>
    <t xml:space="preserve">BE-146</t>
  </si>
  <si>
    <t xml:space="preserve">T6 - Implementar servicios infraestructura Minio Brevo RabbitMQ</t>
  </si>
  <si>
    <t xml:space="preserve">**Titulo:** [ TPSC-RE-FU-018 ] [IMP-EXIST-SERVICE] Implementar servicios de infraestructura - Minio, Brevo, RabbitMQ
 **Aplicativos:** ProquifaDotNet.Timbrado
 **Modulos:** Infrastructure/Services, Infrastructure/RabbitMQ
 **Consideraciones previas:**
 - Depende de Tarea 4 (Infrastructure base)
 - Minio: almacenamiento de XML timbrados (bucket 'timbrado')
 - Brevo: notificaciones de errores criticos de timbrado
 - RabbitMQ: cola para reintentos asincronos de timbrado fallido
 - Patron basado en proquifa-punchout-backend
 **Objetivo general:**
 Implementar los servicios de infraestructura para Minio, Brevo y RabbitMQ del servicio de timbrado.
 **Objetivos especificos:**
 - Crear Services/MinioStorageService.cs (UploadAsync XML, DownloadAsync XML)
 - Crear Services/BrevoEmailService.cs (notificacion de errores criticos)
 - Crear RabbitMQ/RabbitMQClient.cs + IRabbitMQClient.cs + RabbitMQSettings.cs
 - Configurar cola 'timbrado-pendiente' para reintentos
 - Crear Configuration/MinioSettings.cs, BrevoSettings.cs
 **Resultado esperado:**
 Servicios de infraestructura funcionales para el servicio de timbrado.
 **Entregables:**
 - MinioStorageService con Upload/Download de XML (bucket 'timbrado')
 - BrevoEmailService con envio de alertas de error
 - RabbitMQClient con Publish/Subscribe para cola de reintentos
 - Settings tipados para cada integracion
 **Criterios de aceptacion:**
 - MinioStorageService sube y descarga XML correctamente
 - RabbitMQClient publica mensajes en cola 'timbrado-pendiente'
 - BrevoEmailService envia notificacion cuando timbrado falla despues de N reintentos
 - Todos los servicios se registran en DI via InfrastructureServiceExtensions
 **Mas informacion de la tarea:**
 Corresponde a GAP-06, GAP-07 (parcial) y GAP-08.
 **Recursos:**
 - TPSC-RE-FU-018-Back.md
 ---</t>
  </si>
  <si>
    <t xml:space="preserve">BE-147</t>
  </si>
  <si>
    <t xml:space="preserve">T7 - Crear capa API Program.cs Controllers y configuración</t>
  </si>
  <si>
    <t xml:space="preserve">**Titulo:** [ TPSC-RE-FU-018 ] [CONFIG-INIT] Crear capa API - Program.cs, Controllers y configuracion
 **Aplicativos:** ProquifaDotNet.Timbrado
 **Modulos:** API
 **Consideraciones previas:**
 - Depende de Tareas 3, 4, 5 y 6
 - Integracion con IdentityServer para autenticacion (llamadas desde Finanzas)
 - Serilog para logging con contexto
 - Swagger para documentacion de endpoints
 **Objetivo general:**
 Configurar la capa API con Program.cs, los controladores de timbrado y toda la configuracion necesaria.
 **Objetivos especificos:**
 - Crear Program.cs con configuracion (DI, EF Core, Swagger, Serilog, IdentityServer)
 - Crear Controllers/TimbradoController.cs con endpoints: POST /timbrar, POST /cancelar
 - Crear Controllers/CfdiController.cs con endpoints: GET /{id}, GET /{id}/xml, POST /listar
 - Crear appsettings.json con connection strings (ProquifaDotNetTimbrado, SAP, Minio, RabbitMQ, Brevo, IdentityServer)
 - Configurar CORS para comunicacion con ProquifaDotNet.Finanzas
 **Resultado esperado:**
 API ejecutable con Swagger funcional y endpoints de timbrado accesibles.
 **Entregables:**
 - Program.cs con toda la configuracion de servicios
 - TimbradoController con 2 endpoints (timbrar, cancelar)
 - CfdiController con 3 endpoints (getById, getXml, listar)
 - appsettings.json con placeholders
 - API ejecutable via Swagger
 **Criterios de aceptacion:**
 - La API inicia sin errores
 - Swagger muestra todos los endpoints documentados
 - IdentityServer valida tokens de autenticacion desde Finanzas
 - POST /timbrar recibe TimbradoRequestDto y retorna TimbradoResponseDto
 - GET /cfdi/{id}/xml retorna XML desde Minio
 **Mas informacion de la tarea:**
 Corresponde a GAP-09, GAP-10 y GAP-11.
 **Recursos:**
 - TPSC-RE-FU-018-Back.md
 ---</t>
  </si>
  <si>
    <t xml:space="preserve">BE-143,BE-144</t>
  </si>
  <si>
    <t xml:space="preserve">BE-148</t>
  </si>
  <si>
    <t xml:space="preserve">AUTOMATIC-JOB</t>
  </si>
  <si>
    <t xml:space="preserve">T8 - Crear Worker.Timbrado para reintentos asíncronos vía RabbitMQ</t>
  </si>
  <si>
    <t xml:space="preserve">**Titulo:** [ TPSC-RE-FU-018 ] [AUTOMATIC-JOB] Crear Worker.Timbrado para reintentos asincronos via RabbitMQ
 **Aplicativos:** ProquifaDotNet.Timbrado
 **Modulos:** Worker
 **Consideraciones previas:**
 - Depende de Tareas 5 y 6 (SapTimbradoClient y RabbitMQ)
 - Cuando el timbrado sincrono falla, se publica mensaje en cola RabbitMQ
 - Worker consume la cola y reintenta timbrado con SAP
 - Reintentos configurables (max N intentos)
 - Si falla despues de N reintentos: marca CFDI como Error + notifica via Brevo
 **Objetivo general:**
 Crear el Worker que procesa la cola de reintentos de timbrado fiscal de forma asincrona.
 **Objetivos especificos:**
 - Crear Worker/Program.cs con configuracion de hosted service
 - Crear Worker/TimbradoWorker.cs (BackgroundService que consume cola RabbitMQ)
 - Implementar logica de reintento: consumir mensaje -&gt; invocar SAP -&gt; actualizar CFDI
 - Implementar DLQ (Dead Letter Queue) para mensajes irrecuperables
 - Notificar via Brevo cuando se agotan reintentos
 - Configurar reintentos maximos desde AppSetting
 **Resultado esperado:**
 Worker funcional que procesa reintentos de timbrado de forma asincrona.
 **Entregables:**
 - TimbradoWorker.cs como BackgroundService
 - Logica de consumo de cola y reintento con SAP
 - DLQ para mensajes irrecuperables
 - Notificacion Brevo en caso de fallo definitivo
 - Actualizacion de CFDI.EstatusTimbrado y CFDI.Intentos
 **Criterios de aceptacion:**
 - El Worker arranca como servicio en segundo plano
 - Consume mensajes de cola 'timbrado-pendiente'
 - Reintenta timbrado con SAP (hasta N intentos configurables)
 - Si exito: actualiza CFDI a EstatusTimbrado=Timbrado
 - Si falla definitivamente: actualiza a EstatusTimbrado=Error + envio Brevo
 - Registra TimbradoLog por cada intento
 **Mas informacion de la tarea:**
 Corresponde a GAP-07 (completo).
 **Recursos:**
 - TPSC-RE-FU-018-Back.md (Flujo Asincrono Worker)
 ---</t>
  </si>
  <si>
    <t xml:space="preserve">BE-145,BE-146</t>
  </si>
  <si>
    <t xml:space="preserve">BE-149</t>
  </si>
  <si>
    <t xml:space="preserve">T9 - Ejecutar scripts DDL para BD ProquifaDotNetTimbrado</t>
  </si>
  <si>
    <t xml:space="preserve">**Titulo:** [ TPSC-RE-FU-018 ] [CREATE-SCRIPT-CONTROL] Ejecutar scripts DDL para BD ProquifaDotNetTimbrado
 **Aplicativos:** ProquifaDotNet.Timbrado (Base de Datos)
 **Modulos:** Base de Datos - Scripts DDL
 **Consideraciones previas:**
 - Servidor: Mismo que PQF en el que se Ambiente
 - Compatibility: 160 (SQL Server 2022)
 - 4 tablas: AppSetting, TipoDocumentoFiscal, CFDI, TimbradoLog
 - DML inicial: 4 registros en TipoDocumentoFiscal
 **Objetivo general:**
 Ejecutar los scripts DDL para crear la base de datos ProquifaDotNetTimbrado con sus 4 tablas y datos iniciales.
 **Objetivos especificos:**
 - Ejecutar CREATE DATABASE ProquifaDotNetTimbrado con rutas de archivos
 - Ejecutar CREATE TABLE AppSetting
 - Ejecutar CREATE TABLE TipoDocumentoFiscal
 - Ejecutar CREATE TABLE CFDI (con FK a TipoDocumentoFiscal)
 - Ejecutar CREATE TABLE TimbradoLog (con FK a CFDI)
 - Ejecutar INSERT datos iniciales TipoDocumentoFiscal (4 registros: FacturaPorAdelantado, FacturaNormal, FacturaAnticipo, NotaCredito)
 **Resultado esperado:**
 BD ProquifaDotNetTimbrado creada y operativa con tablas y datos iniciales.
 **Entregables:**
 - Script DDL ejecutado exitosamente
 - BD accesible desde EF Core (TimbradoContext)
 - 4 registros en TipoDocumentoFiscal
 **Criterios de aceptacion:**
 - La BD existe en el servidor indicado
 - Las 4 tablas se crean correctamente con PKs, FKs y defaults
 - TipoDocumentoFiscal tiene 4 registros activos
 - EF Core (TimbradoContext) puede conectar y consultar
 **Mas informacion de la tarea:**
 Corresponde a GAP-12.
 **Recursos:**
 - TPSC-RE-FU-018_BD.md (Script completo DDL)
 ---
 ## Parte B - Modulo Factura por Adelantado en ProquifaDotNet.Finanzas
 ---</t>
  </si>
  <si>
    <t xml:space="preserve">BE-150</t>
  </si>
  <si>
    <t xml:space="preserve">T10 - Crear FacturaAdelantadoRepository con query agrupada por cliente</t>
  </si>
  <si>
    <t xml:space="preserve">**Titulo:** [ TPSC-RE-FU-018 ] [ALG-COMPLX-LOGIC] Crear FacturaAdelantadoRepository con query agrupada por cliente
 **Aplicativos:** ProquifaDotNet.Finanzas
 **Modulos:** Infrastructure/Persistence/Repository
 **Consideraciones previas:**
 - Depende de RE-FU-016 (Finanzas ya creada)
 - Query compleja con JOINs a 12+ tablas de BD ProquifaDotNet (lectura)
 - Agrupacion GROUP BY Cliente con: COUNT, SUM (conversion USD), MIN (antiguedad)
 - Filtro por cartera: ClienteCarteraCliente -&gt; ClienteCartera.IdUsuarioCobrador
 - Buscador por: RazonSocial LIKE, RFC LIKE, FolioPedidoInterno LIKE
 **Objetivo general:**
 Implementar el repositorio que consulta los pendientes de Factura por Adelantado agrupados por cliente con paginacion y filtros.
 **Objetivos especificos:**
 - Crear FacturaAdelantadoRepository.cs con metodo ListarPendientesPorCliente(QueryInfo)
 - Implementar JOINs: tpPedido -&gt; tpPedidoProformaPedido -&gt; tpProformaPedido -&gt; tpProformaAdelantoProformaPedido -&gt; fccPagoFacturaAdelanto -&gt; tpProformaAdelanto
 - Filtrar: FacturaPorAdelantado=1, Tramitado=1, Activo=1, IdCFDIGenerada IS NULL o no enviada
 - Filtrar por cartera: ClienteCarteraCliente.IdClienteCartera -&gt; ClienteCartera.IdUsuarioCobrador
 - Agrupar por Cliente: COUNT(pendientes), SUM(monto convertido USD), MIN(FechaRegistro)
 - Implementar buscador por RazonSocial, RFC/RUC, FolioPedidoInterno
 - Soportar paginacion con QueryInfo
 **Resultado esperado:**
 Repositorio funcional que retorna listado agrupado por cliente con pendientes FAA.
 **Entregables:**
 - FacturaAdelantadoRepository.cs con query compleja
 - Soporte QueryInfo (filtros, ordenamiento, paginacion)
 - Conversion de montos a USD
 **Criterios de aceptacion:**
 - Retorna solo clientes con pendientes FAA en la cartera del usuario
 - El conteo incluye pedidos sin factura y con factura no enviada
 - El monto se convierte a USD correctamente
 - Se ordena por antiguedad del pendiente mas antiguo (ASC)
 - El buscador filtra por RazonSocial, RFC/RUC o FolioPedidoInterno
 - La paginacion funciona correctamente
 **Mas informacion de la tarea:**
 Corresponde a GAP-14.
 **Recursos:**
 - TPSC-RE-FU-018-Back.md (Cadena de Datos)
 - TPSC-RE-FU-018_BD.md (Parte 1 - Lectura)
 ---</t>
  </si>
  <si>
    <t xml:space="preserve">BE-151</t>
  </si>
  <si>
    <t xml:space="preserve">T11 - Crear FacturaAdelantadoService y Controller con endpoint listado</t>
  </si>
  <si>
    <t xml:space="preserve">**Titulo:** [ TPSC-RE-FU-018 ] [LIST-PAG-MULT-FILTER] Crear FacturaAdelantadoService y Controller con endpoint listado
 **Aplicativos:** ProquifaDotNet.Finanzas
 **Modulos:** Application/Services, API/Controllers
 **Consideraciones previas:**
 - Depende de Tarea 10 (FacturaAdelantadoRepository)
 - El servicio delega al repositorio y aplica logica de negocio
 - El controller expone POST /api/factura-adelantado/listar
 - Response: QueryResultDto con FacturaAdelantadoClienteDto
 **Objetivo general:**
 Implementar el servicio y controller para el listado de pendientes FAA agrupados por cliente y por usuario utilizando la Cartera del Cliente, incluyendo la region.
 **Objetivos especificos:**
 - Crear DTOs/FacturaAdelantadoClienteDto.cs (IdCliente, RazonSocial, RfcRuc, RegionClave, FacturasPendientes, MontoTotalUsd, FechaPendienteMasAntiguo)
 - Crear Services/FacturaAdelantadoService.cs con metodo ListarPendientes(QueryInfo)
 - Crear Controllers/FacturaAdelantadoController.cs con endpoint POST /api/factura-adelantado/listar
 - Inyectar IdUsuarioCobrador desde token IdentityServer (claims del usuario logueado)
 - Retornar QueryResultDto con resultados paginados
 **Resultado esperado:**
 Endpoint funcional de listado FAA paginado con filtros.
 **Entregables:**
 - FacturaAdelantadoClienteDto.cs
 - FacturaAdelantadoService.cs
 - FacturaAdelantadoController.cs con endpoint POST /listar
 - Registro en DI
 **Criterios de aceptacion:**
 - POST /api/factura-adelantado/listar acepta QueryInfo
 - Retorna QueryResultDto con TotalResults y Results paginados
 - El filtro de cartera se aplica automaticamente desde el token del usuario
 - El buscador funciona con coincidencia parcial
 - El endpoint aparece documentado en Swagger
 - Al acceder al modulo FAA en Venta Interna, se muestra el listado agrupado por cliente con pendientes.
 **Mas informacion de la tarea:**
 Corresponde a GAP-13, GAP-15 y GAP-16.
 **Recursos:**
 - TPSC-RE-FU-018-Back.md (Parte B)
 ---</t>
  </si>
  <si>
    <t xml:space="preserve">BE-152</t>
  </si>
  <si>
    <t xml:space="preserve">T12 - Ampliar FinanzasContext con DbSets para tablas FAA</t>
  </si>
  <si>
    <t xml:space="preserve">**Titulo:** [ TPSC-RE-FU-018 ] [SIMPLE-CRUD] Ampliar FinanzasContext con DbSets para tablas FAA
 **Aplicativos:** ProquifaDotNet.Finanzas
 **Modulos:** Infrastructure/Persistence/Context
 **Consideraciones previas:**
 - Depende de RE-FU-016 Tarea 7 (FinanzasContext ya creado)
 - Se deben agregar DbSets para tablas del flujo FAA: tpProformaAdelanto, tpProformaAdelantoProformaPedido, fccPagoFacturaAdelanto, ClienteCartera, ClienteCarteraCliente
 - Lectura solamente (no CRUD sobre estas tablas)
 **Objetivo general:**
 Ampliar el FinanzasContext con los DbSets necesarios para las consultas del modulo Factura por Adelantado.
 **Objetivos especificos:**
 - Agregar DbSet para tpProformaAdelanto (con mapping HasKey, propiedades)
 - Agregar DbSet para tpProformaAdelantoProformaPedido
 - Agregar DbSet para fccPagoFacturaAdelanto
 - Agregar DbSet para ClienteCartera
 - Agregar DbSet para ClienteCarteraCliente
 - Configurar mapeos con Fluent API (nombres de tabla, tipos)
 **Resultado esperado:**
 FinanzasContext ampliado con soporte para consultas del modulo FAA.
 **Entregables:**
 - Nuevos DbSets en FinanzasContext
 - Entidades nuevas en Domain/Entities/ (si no existen)
 - Configuracion Fluent API para las tablas FAA
 **Criterios de aceptacion:**
 - Las nuevas entidades se consultan correctamente via EF Core
 - No se afectan los DbSets existentes (Proforma, etc.)
 - Las relaciones FK se configuran correctamente
 **Mas informacion de la tarea:**
 Corresponde a GAP-17.
 **Recursos:**
 - TPSC-RE-FU-018-Back.md
 - TPSC-RE-FU-018_BD.md (Parte 1 - tablas consultadas)
 ---
 ## Parte C - ProquifaDotNet (Venta Interna)
 ---</t>
  </si>
  <si>
    <t xml:space="preserve">BE-153</t>
  </si>
  <si>
    <t xml:space="preserve">T13 - Crear Servicio para consultar FAA en ProquifaDotNet con llamada a API Finanzas</t>
  </si>
  <si>
    <t xml:space="preserve">**Titulo:** [ TPSC-RE-FU-018 ] [IMP-EXIST-SERVICE] Crear Servicio para consultar FAA en ProquifaDotNet con llamada a API Finanzas
 **Aplicativos:** ProquifaDotNet (.NET Framework 4.8)
 **Modulos:** Logic.Pqf.Catalogos/ApiCaller
 **Consideraciones previas:**
 - Depende de Tarea 11 (endpoint Finanzas disponible)
 - Modulo FAA es nuevo en Venta Interna (no existe controlador)
 - Usa ApiCallerFinanzas existente (creado en RE-FU-016) para llamar a Finanzas
 **Objetivo general:**
 Crear el servicio para consulta de Factura por Adelantado en ProquifaDotNet para su uso con Pedido
 **Objetivos específicos:**
 - Agregar metodo ListarPendientesFAA en ApiCallerFinanzas 
 - Pasar QueryInfo (buscador, paginacion) desde el Front hacia Finanzas
 **Resultado esperado:**
 Acceder a la API de Finanzas para obtener los FAA y los pueda procesar/leer Venta Interna.
 **Entregables:**
 - Método en ApiCallerFinanzas para acceder a FAA
 - Manejo de errores y logs
 **Criterios de aceptación:**
 - El endpoint en Venta Interna retorna correctamente el listado FAA desde Finanzas
 - El buscador y la paginacion funcionan end-to-end
 - Si Finanzas no responde, se muestra error controlado
 - El filtro de cartera se aplica correctamente (usuario logueado)
 **Mas informacion de la tarea:**
 Corresponde a GAP-18 y GAP-19.
 **Recursos:**
 - TPSC-RE-FU-018-Back.md (Parte C)
 - Logic.Pqf.Catalogos/ApiCaller/ApiCallerFinanzas.cs (referencia)
 ---
 ## Resumen de Tareas
 | # | Clave | Titulo | Aplicativo | Predecesora |
 |---|-------|--------|-----------|-------------|
 | 1 | CONFIG-INIT | Crear solucion ProquifaDotNet.Timbrado | Timbrado | - |
 | 2 | ARQ-PROJ-NET | Crear capa Domain (Entities, Interfaces, Models) | Timbrado | 1 |
 | 3 | ARQ-PROJ-NET | Crear capa Application (DTOs, Services, Validators) | Timbrado | 2 |
 | 4 | SIMPLE-CRUD | TimbradoContext con DbSet y mapping | Timbrado | 2 |
 | 5 | IMPL-THIRD-SERV | SapTimbradoClient (integracion PAC SAP) | Timbrado | 2 |
 | 6 | IMP-EXIST-SERVICE | Servicios infraestructura (Minio, Brevo, RabbitMQ) | Timbrado | 4 |
 | 7 | CONFIG-INIT | Crear capa API (Program.cs, Controllers) | Timbrado | 3, 4, 5, 6 |
 | 8 | AUTOMATIC-JOB | Worker.Timbrado (reintentos asincronos RabbitMQ) | Timbrado | 5, 6 |
 | 9 | CREATE-SCRIPT-CONTROL | Scripts DDL BD ProquifaDotNetTimbrado | BD | - |
 | 10 | ALG-COMPLX-LOGIC | FacturaAdelantadoRepository (query agrupada 12+ tablas) | Finanzas | RE-FU-016 |
 | 11 | LIST-PAG-MULT-FILTER | FacturaAdelantadoService + Controller listado | Finanzas | 10, 12 |
 | 12 | SIMPLE-CRUD | Ampliar FinanzasContext con DbSets FAA | Finanzas | RE-FU-016 T7 |
 | 13 | IMP-EXIST-SERVICE | Controlador FAA en ProquifaDotNet + ApiCallerFinanzas | ProquifaDotNet | 11 |
 ---
 ## Dependencias con otros requisitos
 | Componente requerido | Origen | Usado por |
 |---------------------|--------|-----------|
 | ProquifaDotNet.Finanzas (solucion completa) | RE-FU-016 | Tareas 10, 11, 12 |
 | FinanzasContext base | RE-FU-016 Tarea 7 | Tarea 12 |
 | ApiCallerFinanzas | RE-FU-016 Tarea 15 | Tarea 13 |
 | BD ProquifaDotNet (tablas FAA) | Existente | Tarea 10 |</t>
  </si>
  <si>
    <t xml:space="preserve">BE-154</t>
  </si>
  <si>
    <t xml:space="preserve">TPSC-RE-FU-019</t>
  </si>
  <si>
    <t xml:space="preserve">T1 - Crear scripts DDL/DML para tabla EmpresaFolio en ProquifaDotNetTimbrado</t>
  </si>
  <si>
    <t xml:space="preserve">**Título:** [ TPSC-RE-FU-019 ] [CREATE-SCRIPT-CONTROL] Crear scripts DDL/DML para tabla EmpresaFolio en ProquifaDotNetTimbrado
 **Aplicativos:** ProquifaDotNet.Timbrado (BD)
 **Módulos:** Base de Datos — ProquifaDotNetTimbrado
 **Consideraciones previas:**
 - La tabla EmpresaFolio es NUEVA en ProquifaDotNetTimbrado
 - La BD ProquifaDotNetTimbrado fue creada en RE-FU-018; esta tabla se agrega en este requisito
 - Contiene 4 registros iniciales: GOL, MUN, PRO, PQF
 - UltimoFolio debe ajustarse al MAX existente en producción antes del go-live
 - Debe ejecutarse ANTES de implementar el repositorio EmpresaFolioRepository (Tarea 3)
 **Objetivo general:**
 Crear los scripts DDL y DML para la tabla EmpresaFolio y sus datos iniciales de las 4 empresas emisoras de México.
 **Objetivos específicos:**
 - Crear script DDL:
 ```sql
 CREATE TABLE [dbo].[EmpresaFolio] (
  [IdEmpresaFolio] uniqueidentifier NOT NULL CONSTRAINT [DF_EmpresaFolio_Id] DEFAULT (NEWID()),
  [EmpresaClave] varchar(10) NOT NULL,
  [EmpresaNombre] varchar(200) NOT NULL,
  [Serie] varchar(25) NULL,
  [UltimoFolio] int NOT NULL CONSTRAINT [DF_EmpresaFolio_UltimoFolio] DEFAULT (0),
  [FormatoFolio] varchar(50) NOT NULL CONSTRAINT [DF_EmpresaFolio_Formato] DEFAULT ('{folio}'),
  [LongitudMaxima] int NOT NULL CONSTRAINT [DF_EmpresaFolio_Longitud] DEFAULT (6),
  [CreatedAt] datetime2(7) NOT NULL CONSTRAINT [DF_EmpresaFolio_CreatedAt] DEFAULT (SYSUTCDATETIME()),
  [UpdatedAt] datetime2(7) NOT NULL CONSTRAINT [DF_EmpresaFolio_UpdatedAt] DEFAULT (SYSUTCDATETIME()),
  [IsActive] bit NOT NULL CONSTRAINT [DF_EmpresaFolio_IsActive] DEFAULT (1),
  CONSTRAINT [PK_EmpresaFolio] PRIMARY KEY CLUSTERED ([IdEmpresaFolio]),
  CONSTRAINT [UQ_EmpresaFolio_Clave] UNIQUE ([EmpresaClave])
 );
 ```
 - Crear script DML:
 ```sql
 INSERT INTO [dbo].[EmpresaFolio] ([EmpresaClave], [EmpresaNombre], [UltimoFolio])
 VALUES
  ('GOL', 'Golocaer S.A. de C.V.', 0),
  ('MUN', 'Mungen S.A. de C.V.', 0),
  ('PRO', 'Proquifa S.A. de C.V.', 0),
  ('PQF', 'Proveedora Quimico Farmaceutica S.A. de C.V.', 0);
 -- Ajustar UltimoFolio al MAX(folio) existente en producción antes del go-live
 ```
 - Incluir script de validación post-ejecución
 - Hacer el script idempotente (verificar existencia antes de CREATE)
 **Resultado esperado:**
 Tabla EmpresaFolio creada en ProquifaDotNetTimbrado con los 4 registros iniciales listos para consumo de folios.
 **Entregables:**
 - Script DDL: CREATE TABLE EmpresaFolio
 - Script DML: INSERT datos iniciales
 - Script de validación
 **Criterios de aceptación:**
 - La tabla se crea correctamente en ProquifaDotNetTimbrado
 - Constraint UNIQUE en EmpresaClave previene duplicados
 - Los 4 registros se insertan con UltimoFolio=0 e IsActive=1
 - El script es idempotente
 **Más información de la tarea:**
 Corresponde a GAP-06. Ejecutar ANTES de implementar EmpresaFolioRepository (Tarea 3).
 **Recursos:**
 - TPSC-RE-FU-019_BD.md (CREATE TABLE EmpresaFolio + INSERT)
 - TPSC-RE-FU-019-Back.md (Parte D — Scripts, Orden de ejecución)
 ---</t>
  </si>
  <si>
    <t xml:space="preserve">BE-155</t>
  </si>
  <si>
    <t xml:space="preserve">T2 - Crear entidad EmpresaFolio e interface IEmpresaFolioRepository</t>
  </si>
  <si>
    <t xml:space="preserve">**Título:** [ TPSC-RE-FU-019 ] [SIMPLE-CRUD] Crear entidad EmpresaFolio e interface `IEmpresaFolioRepository`
 **Aplicativos:** ProquifaDotNet.Timbrado
 **Módulos:** Domain
 **Consideraciones previas:**
 - La solución ProquifaDotNet.Timbrado fue creada en RE-FU-018
 - La tabla EmpresaFolio fue creada en Tarea 1 (script DDL)
 - La interface debe extender `IGenericRepository&lt;EmpresaFolio&gt;`
 - El folio es un consecutivo numérico independiente por empresa emisora (GOL, MUN, PRO, PQF), de tipo varchar(6)
 **Objetivo general:**
 Crear la entidad de dominio EmpresaFolio y la interface del repositorio con método de consumo atómico de folio.
 **Objetivos específicos:**
 - Crear `Entities/EmpresaFolio.cs` con campos: IdEmpresaFolio, EmpresaClave, EmpresaNombre, Serie, UltimoFolio, FormatoFolio, LongitudMaxima, CreatedAt, UpdatedAt, IsActive
 - Crear `Interfaces/IEmpresaFolioRepository.cs`:
 ```csharp
 public interface IEmpresaFolioRepository : IGenericRepository&lt;EmpresaFolio&gt;
 {
  Task&lt;EmpresaFolio&gt; GetByClaveAsync(string empresaClave);
  Task&lt;int&gt; ConsumeNextFolioAsync(string empresaClave); // UPDATE atómico con UPDLOCK
 }
 ```
 **Resultado esperado:**
 Entidad EmpresaFolio y su interface de repositorio disponibles en la capa Domain.
 **Entregables:**
 - `Entities/EmpresaFolio.cs`
 - `Interfaces/IEmpresaFolioRepository.cs`
 **Criterios de aceptación:**
 - La entidad refleja exactamente la estructura de la tabla EmpresaFolio (TPSC-RE-FU-019_BD.md)
 - La interface define `ConsumeNextFolioAsync` que retorna `Task&lt;int&gt;` (próximo folio)
 - El proyecto Domain compila sin errores y sin dependencias externas
 **Más información de la tarea:**
 Corresponde a GAP-01. El folio se consume atómicamente solo al timbrar exitosamente (sin huecos por errores PAC).
 **Recursos:**
 - TPSC-RE-FU-019-Back.md (Parte A — Domain)
 - TPSC-RE-FU-019_BD.md (CREATE TABLE EmpresaFolio)
 ---</t>
  </si>
  <si>
    <t xml:space="preserve">BE-156</t>
  </si>
  <si>
    <t xml:space="preserve">T3 - Implementar EmpresaFolioRepository con UPDATE atómico UPDLOCK</t>
  </si>
  <si>
    <t xml:space="preserve">**Título:** [ TPSC-RE-FU-019 ] [IMP-EXIST-SERVICE] Implementar `EmpresaFolioRepository` con UPDATE atómico (UPDLOCK)
 **Aplicativos:** ProquifaDotNet.Timbrado
 **Módulos:** Infrastructure/Persistence/Repository
 **Consideraciones previas:**
 - Depende de Tarea 1 (tabla EmpresaFolio en BD) y Tarea 2 (interface `IEmpresaFolioRepository`)
 - El consumo de folio debe ser thread-safe ante concurrencia (múltiples timbrados simultáneos)
 - Usar raw SQL con hints UPDLOCK, ROWLOCK y OUTPUT INSERTED para atomicidad
 - Agregar `DbSet&lt;EmpresaFolio&gt;` al TimbradoContext existente
 **Objetivo general:**
 Implementar el repositorio de EmpresaFolio con consumo atómico de folio concurrency-safe.
 **Objetivos específicos:**
 - Crear `Repository/EmpresaFolioRepository.cs` extendiendo `GenericRepository&lt;EmpresaFolio&gt;`
 - Implementar `ConsumeNextFolioAsync` con raw SQL:
 ```sql
 UPDATE [dbo].[EmpresaFolio] WITH (UPDLOCK, ROWLOCK)
 SET UltimoFolio = UltimoFolio + 1,
  UpdatedAt = SYSUTCDATETIME()
 OUTPUT INSERTED.UltimoFolio
 WHERE EmpresaClave = @clave
  AND IsActive = 1;
 ```
 - Implementar `GetByClaveAsync` con consulta EF Core
 - Agregar `DbSet&lt;EmpresaFolio&gt;` y mapeo Fluent API en TimbradoContext
 **Resultado esperado:**
 Repositorio funcional que consume folios sin posibilidad de duplicados bajo concurrencia.
 **Entregables:**
 - `Repository/EmpresaFolioRepository.cs`
 - Ampliación de `TimbradoContext` (DbSet + mapeo)
 **Criterios de aceptación:**
 - `ConsumeNextFolioAsync` usa UPDATE con UPDLOCK, ROWLOCK
 - Bajo concurrencia no se producen folios duplicados
 - El mapeo Fluent API respeta tipos de columna y constraint UNIQUE en EmpresaClave
 **Más información de la tarea:**
 Corresponde a GAP-03. Patrón documentado en TPSC-RE-FU-019_BD.md sección "Consumo atómico del folio".
 **Recursos:**
 - TPSC-RE-FU-019-Back.md (Parte A — Infrastructure)
 - TPSC-RE-FU-019_BD.md (Consumo atómico del folio)
 ---</t>
  </si>
  <si>
    <t xml:space="preserve">BE-157</t>
  </si>
  <si>
    <t xml:space="preserve">T4 - Crear DTOs de request/response para timbrado FAA</t>
  </si>
  <si>
    <t xml:space="preserve">**Título:** [ TPSC-RE-FU-019 ] [SIMPLE-CRUD] Crear DTOs de request/response para timbrado FAA
 **Aplicativos:** ProquifaDotNet.Timbrado
 **Módulos:** Application/DTOs
 **Consideraciones previas:**
 - Los DTOs modelan el contrato del endpoint `POST /api/timbrado/timbrar-faa`
 - Valores forzados por normativa SAT (PPD, 99, I) se incluyen como propiedades con defaults
 - El response indica éxito/error con datos del CFDI generado
 **Objetivo general:**
 Crear los modelos DTO específicos para el timbrado de Factura por Adelantado.
 **Objetivos específicos:**
 - Crear `DTOs/TimbrarFAARequestDto.cs` con: IdProformaAdelanto, DatosReceptor, DatosEmisor, `Conceptos[]`, MetodoPago (default "PPD"), FormaPago (default "99"), TipoComprobante (default "I"), Moneda, TipoCambio
 - Crear `DTOs/ConceptoFAADto.cs` con: Cantidad, Descripcion, PrecioUnitario, Importe, ClaveUnidad, ClaveProdServ
 - Crear `DTOs/TimbrarFAAResponseDto.cs` con: IdCFDI, UUID, Serie, Folio, FechaEmision, Total, XmlBase64, Exitoso, ErrorDescripcion, ErrorCodigo
 - Crear `DTOs/DatosReceptorDto.cs` con: RFC, RazonSocial, CP, RegimenFiscal, UsoCFDI
 - Crear `DTOs/DatosEmisorDto.cs` con: RFC, RazonSocial, RegimenFiscal, EmpresaClave
 **Resultado esperado:**
 DTOs completos que modelan el contrato de comunicación del endpoint `/api/timbrado/timbrar-faa`.
 **Entregables:**
 - `DTOs/TimbrarFAARequestDto.cs`
 - `DTOs/ConceptoFAADto.cs`
 - `DTOs/TimbrarFAAResponseDto.cs`
 - `DTOs/DatosReceptorDto.cs`
 - `DTOs/DatosEmisorDto.cs`
 **Criterios de aceptación:**
 - MetodoPago, FormaPago y TipoComprobante tienen valores default forzados por normativa SAT
 - `TimbrarFAAResponseDto` incluye campo Exitoso (bool) y ErrorDescripcion para manejo de errores PAC
 - Los DTOs compilan sin errores
 **Más información de la tarea:**
 Corresponde a GAP-04. Valores forzados SAT para factura PPD documentados en TPSC-RE-FU-019.md (Regla 5).
 **Recursos:**
 - TPSC-RE-FU-019-Back.md (Parte A — DTOs nuevos para FAA)
 - TPSC-RE-FU-019.md (Regla 5 — Forma de Pago, Método de Pago forzados)
 ---</t>
  </si>
  <si>
    <t xml:space="preserve">BE-158</t>
  </si>
  <si>
    <t xml:space="preserve">T5 - Ampliar TimbradoService con EmpresaFolioService y TimbrarFacturaAdelantadoAsync</t>
  </si>
  <si>
    <t xml:space="preserve">**Título:** [ TPSC-RE-FU-019 ] [ALG-COMPLX-LOGIC] Ampliar TimbradoService con `EmpresaFolioService` y método `TimbrarFacturaAdelantadoAsync`
 **Aplicativos:** ProquifaDotNet.Timbrado
 **Módulos:** Application/Services
 **Consideraciones previas:**
 - Depende de Tarea 3 (`EmpresaFolioRepository`) y Tarea 4 (DTOs)
 - `TimbradoService` ya existe (RE-FU-018); se amplía con método específico para FAA
 - El nuevo método orquesta: validar datos fiscales → consumir folio → armar XML → llamar SAP → persistir CFDI → log
 - Si SAP retorna error, retornar `TimbrarFAAResponseDto` con Exitoso=false sin modificar BD
 **Objetivo general:**
 Ampliar la capa Application con el servicio de consumo de folio y el método de timbrado de Factura por Adelantado.
 **Objetivos específicos:**
 - Crear `Interfaces/IEmpresaFolioService.cs` con métodos `GetNextFolioAsync` y `GetByClaveAsync`
 - Crear `Services/EmpresaFolioService.cs` que consume folio atómico y retorna folio formateado (padding a 6 chars)
 - Ampliar `ITimbradoService.cs` agregando `TimbrarFacturaAdelantadoAsync(TimbrarFAARequestDto)`
 - Ampliar `TimbradoService.cs` implementando el flujo:
 ```
 1. Validar request (FluentValidation)
 2. Consumir folio via EmpresaFolioService.GetNextFolioAsync(EmpresaClave)
 3. Armar estructura XML CFDI con datos fiscales + conceptos
 4. INSERT CFDI en BD (EstatusTimbrado = Pendiente)
 5. Llamar SapTimbradoClient -&gt; PAC SAP
 6. Si ERROR: retornar TimbrarFAAResponseDto con Exitoso=false + ErrorDescripcion
 7. Si ÉXITO: UPDATE CFDI (UUID, XML firmado, EstatusTimbrado = Timbrado)
 8. Subir XML a Minio (bucket 'timbrado')
 9. INSERT TimbradoLog (request, response, duración)
 10. Retornar TimbrarFAAResponseDto con Exitoso=true
 ```
 **Resultado esperado:**
 Servicio de timbrado FAA funcional que orquesta el flujo completo con manejo de errores PAC.
 **Entregables:**
 - `Interfaces/IEmpresaFolioService.cs`
 - `Services/EmpresaFolioService.cs`
 - Ampliación de `ITimbradoService.cs` y `TimbradoService.cs`
 **Criterios de aceptación:**
 - El folio se consume SOLO al timbrar exitosamente (no se incrementa si SAP falla)
 - Si SAP retorna error, el response incluye ErrorDescripcion y Exitoso=false sin modificar folio
 - `TimbradoLog` registra request, response, duración y error (si aplica)
 **Más información de la tarea:**
 Corresponde a GAP-02. Ver diagrama de flujo "Generar Factura" en TPSC-RE-FU-019-Back.md.
 **Recursos:**
 - TPSC-RE-FU-019-Back.md (Parte A — Application, Flujo Generar Factura)
 - TPSC-RE-FU-018-Back.md (Flujo Funcional de Timbrado — referencia base)
 ---</t>
  </si>
  <si>
    <t xml:space="preserve">BE-156,BE-157</t>
  </si>
  <si>
    <t xml:space="preserve">BE-159</t>
  </si>
  <si>
    <t xml:space="preserve">T6 - Agregar endpoint POST /api/timbrado/timbrar-faa en TimbradoController</t>
  </si>
  <si>
    <t xml:space="preserve">**Título:** [ TPSC-RE-FU-019 ] [IMP-EXIST-SERVICE] Agregar endpoint `POST /api/timbrado/timbrar-faa` en TimbradoController
 **Aplicativos:** ProquifaDotNet.Timbrado
 **Módulos:** API/Controllers
 **Consideraciones previas:**
 - Depende de Tarea 5 (`TimbradoService.TimbrarFacturaAdelantadoAsync`) y Tarea 4 (DTOs)
 - `TimbradoController` ya existe (RE-FU-018); se amplía con un nuevo endpoint
 - Autenticación via IdentityServer (token desde Finanzas)
 **Objetivo general:**
 Agregar el endpoint de timbrado de Factura por Adelantado al controlador existente.
 **Objetivos específicos:**
 - Agregar método `POST TimbrarFacturaAdelantado([FromBody] TimbrarFAARequestDto request)` en `TimbradoController`
 - Ruta: `/api/timbrado/timbrar-faa`
 - Delegar a `ITimbradoService.TimbrarFacturaAdelantadoAsync`
 - Retornar 200 OK con `TimbrarFAAResponseDto` (tanto en éxito como en error de PAC)
 - Retornar 400 BadRequest si validación de request falla
 - Retornar 500 si error interno no controlado
 **Resultado esperado:**
 Endpoint funcional que recibe solicitud de timbrado FAA desde Finanzas y retorna el resultado.
 **Entregables:**
 - Ampliación de `Controllers/TimbradoController.cs`
 **Criterios de aceptación:**
 - El endpoint es accesible en `/api/timbrado/timbrar-faa`
 - Valida autenticación IdentityServer
 - Retorna `TimbrarFAAResponseDto` con Exitoso=true y datos CFDI cuando el timbrado es exitoso
 - Retorna `TimbrarFAAResponseDto` con Exitoso=false y ErrorDescripcion cuando PAC falla
 - Errores de validación retornan 400
 **Más información de la tarea:**
 Corresponde a GAP-05. Consumido exclusivamente por ProquifaDotNet.Finanzas.
 **Recursos:**
 - TPSC-RE-FU-019-Back.md (Parte A — API TimbradoController)
 ---
 ## Parte B — ProquifaDotNet.Finanzas (Módulo FAA — Detalle)
 ---</t>
  </si>
  <si>
    <t xml:space="preserve">BE-160</t>
  </si>
  <si>
    <t xml:space="preserve">T7 - Crear scripts DDL ALTER TABLE tpProformaAdelanto y CREATE VIEW vtpProformaAdelanto</t>
  </si>
  <si>
    <t xml:space="preserve">**Título:** [ TPSC-RE-FU-019 ] [CREATE-SCRIPT-CONTROL] Crear scripts DDL: ALTER TABLE tpProformaAdelanto y CREATE VIEW vtpProformaAdelanto
 **Aplicativos:** ProquifaDotNet (BD)
 **Módulos:** Base de Datos — ProquifaDotNet
 **Consideraciones previas:**
 - El ALTER agrega la columna Enviada (bit NOT NULL DEFAULT 0) para rastrear el envío exitoso de la factura
 - La vista resuelve la cadena compleja de JOINs (8 tablas) y calcula el campo EstadoFAA
 - La vista debe crearse DESPUÉS del ALTER (requiere que la columna Enviada exista)
 - Ejecutar ANTES de implementar `FacturaAdelantadoDetalleRepository` y `FinanzasContext` (Tareas 8 y 9)
 **Objetivo general:**
 Preparar la estructura de BD en ProquifaDotNet con la columna Enviada y la vista vtpProformaAdelanto necesarias para el flujo Detalle FAA.
 **Objetivos específicos:**
 - Crear script ALTER TABLE:
 ```sql
 ALTER TABLE dbo.tpProformaAdelanto
  ADD Enviada bit NOT NULL
  CONSTRAINT [DF_tpProformaAdelanto_Enviada] DEFAULT (0);
 ```
 - Crear script CREATE VIEW con cadena de JOINs y EstadoFAA calculado:
 ```sql
 CREATE VIEW dbo.vtpProformaAdelanto AS
 SELECT
  pa.IdTPProformaAdelanto,
  pa.Monto, pa.MXN, pa.USD, pa.TipoDeCambio,
  pa.IdCliente,
  c.Nombre AS ClienteNombre,
  dfc.RazonSocial AS ClienteRazonSocial,
  dfc.RFC AS ClienteRFC,
  pa.IdEmpresa,
  e.Prefijo AS EmpresaPrefijo,
  e.Alias AS EmpresaAlias,
  pa.IdCFDIGenerada,
  cg.Folio AS FolioFactura,
  cg.Serie AS SerieFactura,
  pa.Enviada,
  pa.FechaRegistro,
  pa.Activo,
  CASE
  WHEN pa.IdCFDIGenerada IS NULL THEN 'PendienteGenerar'
  WHEN pa.IdCFDIGenerada IS NOT NULL AND pa.Enviada = 0 THEN 'PendienteEnviar'
  ELSE 'Completada'
  END AS EstadoFAA,
  tp.IdTPPedido,
  tp.FolioPedidoInterno,
  tp.FechaTramitacion,
  tp.IdCatCondicionesDePago,
  cdp.CondicionesDePago,
  cdp.SinCredito AS EsPrepago,
  r.ClaveISO AS RegionClave
 FROM dbo.tpProformaAdelanto pa
 LEFT JOIN dbo.Cliente c ON pa.IdCliente = c.IdCliente
 LEFT JOIN dbo.DatosFacturacionCliente dfc ON pa.IdCliente = dfc.IdCliente AND dfc.Activo = 1
 LEFT JOIN dbo.Empresa e ON pa.IdEmpresa = e.IdEmpresa
 LEFT JOIN dbo.CFDIGenerada cg ON pa.IdCFDIGenerada = cg.IdCFDIGenerada
 LEFT JOIN dbo.fccPagoFacturaAdelanto fpfa ON fpfa.IdTPProformaAdelanto = pa.IdTPProformaAdelanto AND fpfa.Activo = 1
 LEFT JOIN dbo.tpProformaPedido pp ON fpfa.IdTPProformaPedido = pp.IdTPProformaPedido
 LEFT JOIN dbo.tpPedidoProformaPedido tpp ON pp.IdTPProformaPedido = tpp.IdTPProformaPedido AND tpp.Activo = 1
 LEFT JOIN dbo.tpPedido tp ON tpp.IdTPPedido = tp.IdTPPedido
 LEFT JOIN dbo.Region r ON tp.IdRegion = r.IdRegion
 LEFT JOIN dbo.catCondicionesDePago cdp ON tp.IdCatCondicionesDePago = cdp.IdCatCondicionesDePago;
 ```
 - Incluir script de validación: `SELECT TOP 5 * FROM vtpProformaAdelanto`
 - Scripts idempotentes (verificar existencia antes de ejecutar)
 **Resultado esperado:**
 Columna Enviada disponible en tpProformaAdelanto y vista vtpProformaAdelanto creada con EstadoFAA calculado.
 **Entregables:**
 - Script DDL: ALTER TABLE tpProformaAdelanto
 - Script DDL: CREATE VIEW vtpProformaAdelanto
 - Script de validación
 **Criterios de aceptación:**
 - El ALTER se ejecuta sin errores y el campo Enviada tiene default 0
 - La vista calcula correctamente los 3 estados: PendienteGenerar, PendienteEnviar, Completada
 - La cadena de JOINs retorna datos correctos para pedidos existentes
 - Scripts idempotentes
 **Más información de la tarea:**
 Corresponde a GAP-20 y GAP-21. Ejecutar en orden: primero ALTER, luego VIEW. Ejecutar ANTES de Tareas 8 y 9.
 **Recursos:**
 - TPSC-RE-FU-019_BD.md (ALTER TABLE + CREATE VIEW completa)
 - TPSC-RE-FU-019-Back.md (Parte D — Scripts)
 ---</t>
  </si>
  <si>
    <t xml:space="preserve">BE-161</t>
  </si>
  <si>
    <t xml:space="preserve">T8 - Ampliar FinanzasContext con DbSet vista vtpProformaAdelanto y tablas auxiliares</t>
  </si>
  <si>
    <t xml:space="preserve">**Título:** [ TPSC-RE-FU-019 ] [SIMPLE-CRUD] Ampliar FinanzasContext con `DbSet` de vista vtpProformaAdelanto y tablas auxiliares
 **Aplicativos:** ProquifaDotNet.Finanzas
 **Módulos:** Infrastructure/Persistence/Context
 **Consideraciones previas:**
 - Depende de Tarea 7 (ALTER + VIEW ejecutados en BD)
 - El FinanzasContext fue creado en RE-FU-016 y ampliado en RE-FU-018
 - La vista vtpProformaAdelanto se mapea con `HasNoKey()` y `ToView()` (solo lectura)
 - Las tablas Archivo, CorreoEnviado, ArchivoCorreoEnviado se usan para escritura post-timbrado/envío
 **Objetivo general:**
 Ampliar el contexto EF Core con los mapeos necesarios para el flujo Detalle FAA.
 **Objetivos específicos:**
 - Agregar `DbSet&lt;VtpProformaAdelanto&gt;` mapeado con `.ToView("vtpProformaAdelanto").HasNoKey()`
 - Agregar `DbSet&lt;Archivo&gt;` con mapeo a tabla Archivo
 - Agregar `DbSet&lt;CorreoEnviado&gt;` con mapeo a tabla CorreoEnviado
 - Agregar `DbSet&lt;ArchivoCorreoEnviado&gt;` con mapeo a tabla ArchivoCorreoEnviado
 - Agregar `DbSet&lt;CatUsoCFDI&gt;` con mapeo a tabla catUsoCFDI
 - Configurar Fluent API con tipos de columna correctos (varchar, uniqueidentifier, datetime2, bit)
 **Resultado esperado:**
 FinanzasContext con todos los DbSets necesarios para consultar la vista y persistir registros del flujo FAA.
 **Entregables:**
 - Ampliación de `Context/FinanzasContext.cs`
 - Entidades de dominio: `VtpProformaAdelanto.cs`, `Archivo.cs`, `CorreoEnviado.cs`, `ArchivoCorreoEnviado.cs`, `CatUsoCFDI.cs`
 **Criterios de aceptación:**
 - `VtpProformaAdelanto` se mapea como vista (HasNoKey, sin tracking de cambios)
 - Las entidades de escritura (Archivo, CorreoEnviado) permiten INSERT sin errores
 - El contexto compila sin conflictos con DbSets existentes
 - Los tipos de columna coinciden con la BD
 **Más información de la tarea:**
 Corresponde a GAP-15. La vista vtpProformaAdelanto resuelve la cadena compleja de JOINs.
 **Recursos:**
 - TPSC-RE-FU-019-Back.md (Parte B — FinanzasContext Ampliación)
 - TPSC-RE-FU-019_BD.md (columnas de vtpProformaAdelanto)
 ---</t>
  </si>
  <si>
    <t xml:space="preserve">BE-162</t>
  </si>
  <si>
    <t xml:space="preserve">T9 - Crear DTOs del módulo FAA Detalle 11 modelos</t>
  </si>
  <si>
    <t xml:space="preserve">**Título:** [ TPSC-RE-FU-019 ] [SIMPLE-CRUD] Crear DTOs del módulo FAA Detalle (11 modelos)
 **Aplicativos:** ProquifaDotNet.Finanzas
 **Módulos:** Application/DTOs
 **Consideraciones previas:**
 - Los DTOs cubren: request/response del detalle, cabecera cliente, pedido con estado, datos fiscales cliente/emisor, generación, envío y preview
 - Valores forzados SAT: MetodoPago=PPD, FormaPago=99, TipoComprobante=I
 **Objetivo general:**
 Crear los modelos DTO completos para todos los endpoints del Detalle FAA.
 **Objetivos específicos:**
 - Crear `FAADetalleRequestDto` (IdCliente, `Filters[]`, SortField, SortDirection, PageSize, DesiredPage)
 - Crear `FAADetalleResponseDto` (Cliente: cabecera, TotalResults, `Results[]`)
 - Crear `FAAClienteCabeceraDto` (IdCliente, RazonSocial, RFC, MonedaFacturacion, ClasificacionCrediticia)
 - Crear `FAAPedidoDetalleDto` (IdTPProformaAdelanto, IdTPPedido, FolioPedidoInterno, FechaPedido, CondicionesDePago, EsPrepago, EmpresaAlias, EmpresaClave, Subtotal, IVA, MontoTotal, Moneda, EstadoFAA, FolioFactura, SerieFactura, EsacCorreo)
 - Crear `FAAGenerarRequestDto` (IdTPProformaAdelanto, UsoCFDI)
 - Crear `FAAGenerarResponseDto` (Exitoso, IdCFDIGenerada, UUID, Folio, Serie, FechaEmision, Total, PdfUrl, XmlUrl, ErrorDescripcion, ErrorCodigo)
 - Crear `FAAEnviarRequestDto` (IdTPProformaAdelanto, Destinatario, CC, Notas)
 - Crear `FAAEnviarResponseDto` (Exitoso, TipoPedido, AccionPostEnvio)
 - Crear `FAADatosFiscalesClienteDto` (RFC, RazonSocial, CP, RegimenFiscal, Correo, Moneda, TipoCambio)
 - Crear `FAADatosFiscalesEmisorDto` (RFC, RazonSocial, RegimenFiscal, EmpresaClave)
 - Crear `FAAPreviewPdfRequestDto` (IdTPProformaAdelanto, UsoCFDI)
 **Resultado esperado:**
 11 DTOs que cubren el contrato completo de los 4 endpoints del Detalle FAA.
 **Entregables:**
 - 11 archivos `.cs` en `Application/DTOs/FacturaAdelantado/`
 **Criterios de aceptación:**
 - `FAAPedidoDetalleDto` incluye campo EstadoFAA (string: PendienteGenerar/PendienteEnviar) y campo EsacCorreo (correo del ESAC asignado al cliente, default del campo CC en modal de Envío)
 - `FAAGenerarResponseDto` incluye Exitoso y ErrorDescripcion para manejo de errores SAT
 - Los DTOs compilan sin errores
 **Más información de la tarea:**
 Corresponde a GAP-07. Los DTOs definen el contrato público de los 4 endpoints nuevos.
 **Recursos:**
 - TPSC-RE-FU-019-Back.md (Parte B — Endpoints, Request/Response)
 - TPSC-RE-FU-019.md (Criterios de Aceptación secciones A-G)
 ---</t>
  </si>
  <si>
    <t xml:space="preserve">BE-163</t>
  </si>
  <si>
    <t xml:space="preserve">T10 - Implementar FacturaAdelantadoDetalleRepository consulta vista vtpProformaAdelanto</t>
  </si>
  <si>
    <t xml:space="preserve">**Título:** [ TPSC-RE-FU-019 ] [LIST-PAG-MULT-FILTER] Implementar `FacturaAdelantadoDetalleRepository` (consulta vista vtpProformaAdelanto)
 **Aplicativos:** ProquifaDotNet.Finanzas
 **Módulos:** Infrastructure/Persistence/Repository
 **Consideraciones previas:**
 - Depende de Tarea 7 (vista vtpProformaAdelanto en BD) y Tarea 8 (`DbSet&lt;VtpProformaAdelanto&gt;` en contexto)
 - La vista resuelve los JOINs complejos y calcula EstadoFAA; el repositorio consulta la vista directamente
 - Filtra por IdCliente + RegionClave='MEX' + EstadoFAA IN ('PendienteGenerar','PendienteEnviar')
 - Requiere validación de cartera del usuario (ClienteCarteraCliente)
 - Debe resolver el correo del ESAC asignado al cliente via `ClienteCartera.IDUsuarioESAC` para pre-rellenar el campo CC del modal de Envío (Criterio F3)
 **Objetivo general:**
 Implementar el repositorio que consulta los pedidos pendientes de un cliente usando la vista vtpProformaAdelanto.
 **Objetivos específicos:**
 - Crear `FacturaAdelantadoDetalleRepository` con método `GetPedidosClienteAsync(Guid idCliente, QueryInfo info)`
 - Consultar `vtpProformaAdelanto` filtrado por IdCliente, RegionClave='MEX', EstadoFAA != 'Completada', Activo=1
 - Implementar paginación con PageSize y DesiredPage
 - Implementar ordenamiento dinámico (FechaTramitacion, MontoTotal, FolioPedidoInterno)
 - Validar acceso por cartera del usuario (filtro idUsuarioCobrador via ClienteCarteraCliente)
 - Obtener correo del ESAC asignado al cliente: JOIN ClienteCarteraCliente → ClienteCartera (IDUsuarioESAC) → vUsuario/CorreoElectronico, incluir como campo EsacCorreo en el resultado
 **Resultado esperado:**
 Repositorio funcional que retorna los pedidos pendientes del cliente paginados y validados por cartera.
 **Entregables:**
 - `Infrastructure/Persistence/Repository/FacturaAdelantadoDetalleRepository.cs`
 - Interface `IFacturaAdelantadoDetalleRepository` en Application
 **Criterios de aceptación:**
 - La consulta usa la vista vtpProformaAdelanto (no JOINs directos a tablas base)
 - Filtra correctamente por IdCliente + Region MEX + estados pendientes
 - Soporta paginación con TotalResults correcto
 - Valida que el cliente pertenece a la cartera del usuario logueado
 - El campo EsacCorreo se resuelve vía: ClienteCarteraCliente → ClienteCartera.IDUsuarioESAC → correo del usuario ESAC (permite pre-rellenar el campo CC del modal de Envío, Criterio F3)
 **Más información de la tarea:**
 Corresponde a GAP-08.
 **Recursos:**
 - TPSC-RE-FU-019-Back.md (Parte B — Endpoint Detalle, Consulta BD)
 - TPSC-RE-FU-019_BD.md (CREATE VIEW vtpProformaAdelanto)
 ---</t>
  </si>
  <si>
    <t xml:space="preserve">BE-161,BE-162</t>
  </si>
  <si>
    <t xml:space="preserve">BE-164</t>
  </si>
  <si>
    <t xml:space="preserve">T11 - Implementar FacturaAdelantadoDatosFiscalesRepository datos fiscales y catálogos SAT</t>
  </si>
  <si>
    <t xml:space="preserve">**Título:** [ TPSC-RE-FU-019 ] [LIST-MULT-FILTER] Implementar `FacturaAdelantadoDatosFiscalesRepository` (datos fiscales cliente + emisor + catálogos SAT + Comentarios de Facturación)
 **Aplicativos:** ProquifaDotNet.Finanzas
 **Módulos:** Infrastructure/Persistence/Repository
 **Consideraciones previas:**
 - Depende de Tarea 8 (FinanzasContext con DbSets)
 - Los datos fiscales se obtienen de: DatosFacturacionCliente, Empresa, catRegimenFiscal, catUsoCFDI
 - Los datos del contacto se obtienen de: Contacto vinculado al cliente
 - Los datos del emisor dependen de la empresa del pedido (Golocaer, Mungen, Proquifa, Proveedora)
 - Los Comentarios de Facturación se obtienen de tpPedido y se muestran en solo lectura en el modal de Generación (Criterio B6)
 - El Tipo de Cambio del día se obtiene de tabla de tipo de cambio
 **Objetivo general:**
 Implementar el repositorio que obtiene los datos fiscales y datos complementarios necesarios para el modal de Generación de Factura.
 **Objetivos específicos:**
 - Crear `FacturaAdelantadoDatosFiscalesRepository` con métodos:
  - `GetDatosFiscalesClienteAsync(Guid idCliente)` — RFC, RazonSocial, CP, RegimenFiscal, Correo, Moneda
  - `GetDatosFiscalesEmisorAsync(Guid idEmpresa)` — RFC, RazonSocial, RegimenFiscal, EmpresaClave
  - `GetContactoClienteAsync(Guid idCliente)` — Nombre, Correo, Teléfono
  - `GetUsoCFDICatalogoAsync()` — Lista de usos CFDI SAT activos
  - `GetComentariosFacturacionAsync(Guid idTPPedido)` — Texto de Comentarios de Facturación del pedido (puede ser null)
 - JOIN entre DatosFacturacionCliente + catRegimenFiscal para datos del cliente
 - JOIN entre Empresa + datos fiscales emisor para datos de la empresa
 - Consulta a tpPedido para obtener el campo ComentariosFacturacion vinculado al pedido
 **Resultado esperado:**
 Repositorio que provee todos los datos necesarios para armar el modal de Generación (datos fiscales cliente, emisor, contacto, catálogo Uso CFDI y Comentarios de Facturación) y el request de timbrado.
 **Entregables:**
 - `Infrastructure/Persistence/Repository/FacturaAdelantadoDatosFiscalesRepository.cs`
 - Interface `IFacturaAdelantadoDatosFiscalesRepository` en Application
 **Criterios de aceptación:**
 - `GetDatosFiscalesClienteAsync` retorna datos del registro activo (Activo=1) de DatosFacturacionCliente
 - `GetDatosFiscalesEmisorAsync` retorna datos fiscales de la empresa emisora del pedido
 - `GetUsoCFDICatalogoAsync` retorna solo registros activos del catálogo SAT
 - `GetComentariosFacturacionAsync` retorna el texto de Comentarios de Facturación (null/vacío si no tiene)
 - Todos los métodos manejan null safety (cliente sin datos fiscales = error controlado)
 **Más información de la tarea:**
 Corresponde a GAP-09. Datos fiscales y Comentarios de Facturación alimentan el modal de revisión (Criterio B6) y el request de timbrado.
 **Recursos:**
 - TPSC-RE-FU-019-Back.md (Parte B — Datos fiscales)
 - TPSC-RE-FU-019.md (Criterios B4, B5, B6 — Datos Fiscales Cliente, Emisor y Comentarios de Facturación)
 ---</t>
  </si>
  <si>
    <t xml:space="preserve">BE-165</t>
  </si>
  <si>
    <t xml:space="preserve">T12 - Implementar ApiCallerTimbrado HttpClient + Polly hacia ProquifaDotNet.Timbrado</t>
  </si>
  <si>
    <t xml:space="preserve">**Título:** [ TPSC-RE-FU-019 ] [IMPL-THIRD-SERV] Implementar `ApiCallerTimbrado` (HttpClient + Polly hacia ProquifaDotNet.Timbrado)
 **Aplicativos:** ProquifaDotNet.Finanzas
 **Módulos:** Infrastructure/Services
 **Consideraciones previas:**
 - Finanzas llama a Timbrado via HTTP; usar `IHttpClientFactory` con named client "Timbrado"
 - Polly para retry policy ante indisponibilidad (timeout + reintentos limitados)
 - Autenticación via token IdentityServer en header Authorization
 - Flujo SÍNCRONO: el usuario espera respuesta directa (no se encola en RabbitMQ)
 **Objetivo general:**
 Implementar el cliente HTTP que permite a Finanzas solicitar timbrado de FAA con resiliencia.
 **Objetivos específicos:**
 - Crear `Services/ApiCallerTimbrado.cs` con interface `IApiCallerTimbrado`
 - Implementar método `TimbrarFAAAsync(TimbrarFAARequestDto)` que llama `POST /api/timbrado/timbrar-faa`
 - Configurar Polly: retry 2 intentos, timeout 30s, exponential backoff
 - Incluir token IdentityServer en headers de la petición
 - Deserializar `TimbrarFAAResponseDto` del response
 - Manejar timeout: retornar error controlado al servicio llamante
 - Crear `TimbradoSettings.cs` (BaseUrl, Timeout, MaxRetries)
 - Registrar en `InfrastructureServiceExtensions` con DI + Polly policies
 **Resultado esperado:**
 Cliente HTTP funcional con resiliencia para que Finanzas solicite timbrado a la solución Timbrado.
 **Entregables:**
 - `Services/ApiCallerTimbrado.cs`
 - Interface `IApiCallerTimbrado`
 - `Configuration/TimbradoSettings.cs`
 - Registro en `InfrastructureServiceExtensions`
 **Criterios de aceptación:**
 - La llamada HTTP incluye autenticación IdentityServer
 - Polly ejecuta máximo 2 reintentos con backoff exponencial
 - Si timeout excede 30s retorna error controlado (no deja request colgado)
 - El HttpClient se resuelve via `IHttpClientFactory` (no `new HttpClient()`)
 **Más información de la tarea:**
 Corresponde a GAP-13. Flujo síncrono; RabbitMQ es solo para reintentos async del Worker de Timbrado.
 **Recursos:**
 - TPSC-RE-FU-019-Back.md (Parte B — Infrastructure Integraciones, Consideraciones Técnicas)
 ---</t>
  </si>
  <si>
    <t xml:space="preserve">BE-166</t>
  </si>
  <si>
    <t xml:space="preserve">T13 - Implementar FacturaAdelantadoGenerarService orquestación datos fiscales timbrado persistencia</t>
  </si>
  <si>
    <t xml:space="preserve">**Título:** [ TPSC-RE-FU-019 ] [ALG-COMPLX-LOGIC] Implementar `FacturaAdelantadoGenerarService` (orquestación completa: datos fiscales → timbrado → persistencia)
 **Aplicativos:** ProquifaDotNet.Finanzas
 **Módulos:** Application/Services
 **Consideraciones previas:**
 - Depende de Tareas 9 (DTOs), 11 (DatosFiscalesRepository) y 12 (ApiCallerTimbrado)
 - Servicio de ALTA complejidad: orquesta 12 pasos del flujo Generar Factura
 - Si PAC falla, retorna error sin modificar estado del pedido
 - La factura es inmutable una vez timbrada exitosamente (Regla 9)
 **Objetivo general:**
 Implementar el servicio que orquesta el flujo completo desde la obtención de datos fiscales hasta la persistencia post-timbrado.
 **Objetivos específicos:**
 - Crear `Services/FacturaAdelantadoGenerarService.cs` implementando `IFacturaAdelantadoGenerarService`
 - Implementar flujo de 12 pasos:
 ```
 1. Validar que IdTPProformaAdelanto existe y EstadoFAA='PendienteGenerar'
 2. Obtener datos del pedido (partidas, montos, ComentariosFacturacion)
 3. Obtener datos fiscales del cliente (DatosFiscalesRepository)
 4. Obtener datos del emisor (empresa del pedido)
 5. Obtener Tipo de Cambio del día (si moneda != MXN)
 6. Armar TimbrarFAARequestDto con valores forzados SAT (PPD, 99, I)
 7. Llamar ApiCallerTimbrado POST /api/timbrado/timbrar-faa
 8. Si ERROR: retornar FAAGenerarResponseDto con Exitoso=false + ErrorDescripcion
 9. Si ÉXITO: UPDATE tpProformaAdelanto SET IdCFDIGenerada = @idCFDI
 10. Almacenar PDF+XML en Minio (bucket 'facturas')
 11. INSERT Archivo x2 (PDF + XML, FileBucket='facturas')
 12. Retornar FAAGenerarResponseDto con Exitoso=true + datos factura
 ```
 **Resultado esperado:**
 Servicio funcional que ejecuta el flujo completo de generación de factura con manejo de errores robusto.
 **Entregables:**
 - `Services/FacturaAdelantadoGenerarService.cs`
 - Interface `IFacturaAdelantadoGenerarService`
 **Criterios de aceptación:**
 - Si el PAC falla, retorna error sin modificar estado del pedido
 - Si el timbrado es exitoso, persiste CFDI + archivos y actualiza tpProformaAdelanto
 - La factura es inmutable post-timbrado (rechaza reintentos de generación para misma proforma)
 - Validación inicial rechaza pedidos que no estén en estado PendienteGenerar
 **Más información de la tarea:**
 Corresponde a GAP-10. Servicio de alta complejidad. Ver diagrama "Generar Factura" en Back.md.
 **Recursos:**
 - TPSC-RE-FU-019-Back.md (Parte B — Endpoint Generar, Flujo interno, Diagrama)
 - TPSC-RE-FU-019.md (Reglas 7, 8, 9 — Generación en dos pasos, errores, persistencia)
 ---</t>
  </si>
  <si>
    <t xml:space="preserve">BE-163,BE-164,BE-165</t>
  </si>
  <si>
    <t xml:space="preserve">BE-167</t>
  </si>
  <si>
    <t xml:space="preserve">T14 - Implementar FacturaAdelantadoEnviarService correo Brevo y salida operativa</t>
  </si>
  <si>
    <t xml:space="preserve">**Título:** [ TPSC-RE-FU-019 ] [ALG-COMPLX-LOGIC] Implementar `FacturaAdelantadoEnviarService` (correo Brevo + Enviada=1 + salida operativa)
 **Aplicativos:** ProquifaDotNet.Finanzas
 **Módulos:** Application/Services
 **Consideraciones previas:**
 - Depende de Tarea 9 (DTOs)
 - El envío usa Brevo con adjuntos PDF+XML obtenidos desde Minio
 - Post-envío: Crédito → Finanzas ejecuta directamente la transferencia a Legacy (Tarea 17) / Prepago → Finanzas genera el pendiente en Validar Cobro (Tarea 18)
 - Finanzas es responsable de ejecutar la salida operativa completa (no requiere intermediario en Venta Interna)
 - Si el correo falla, el estado permanece PendienteEnviar (idempotente)
 **Objetivo general:**
 Implementar el servicio de envío de factura que envía el correo, marca como enviada y prepara la salida operativa.
 **Objetivos específicos:**
 - Crear `Services/FacturaAdelantadoEnviarService.cs` implementando `IFacturaAdelantadoEnviarService`
 - Implementar flujo:
 ```
 1. Validar que IdTPProformaAdelanto tiene EstadoFAA='PendienteEnviar'
 2. Obtener PDF y XML desde Minio (bucket 'facturas')
 3. Armar asunto: formato canónico con folio factura + folio pedido interno
 4. Enviar correo via Brevo con destinatario, CC, adjuntos PDF+XML, notas
 5. Si envío FALLA: retornar error sin modificar estado
 6. INSERT CorreoEnviado + ArchivoCorreoEnviado (2 registros: PDF, XML)
 7. UPDATE tpProformaAdelanto SET Enviada = 1
 8. Si Crédito: ejecutar FacturaAdelantadoLegacyService.TransferirFacturaALegacy
 9. Si Prepago: ejecutar FacturaAdelantadoValidarCobroService.GenerarPendienteValidarCobro
 10. Retornar FAAEnviarResponseDto con Exitoso=true y AccionPostEnvio
 ```
 **Resultado esperado:**
 Servicio funcional que ejecuta el envío de factura y la salida operativa diferenciada.
 **Entregables:**
 - `Services/FacturaAdelantadoEnviarService.cs`
 - Interface `IFacturaAdelantadoEnviarService`
 **Criterios de aceptación:**
 - El correo se envía con PDF y XML como adjuntos no removibles
 - Si el envío falla, el estado permanece PendienteEnviar
 - POST-envío Crédito: invoca `FacturaAdelantadoLegacyService` directamente desde Finanzas
 - POST-envío Prepago: invoca `FacturaAdelantadoValidarCobroService` directamente desde Finanzas
 - INSERT CorreoEnviado registra fecha, destinatario, asunto y archivos adjuntos
 **Más información de la tarea:**
 Corresponde a GAP-11. Ver diagrama "Enviar Factura" en Back.md. La salida operativa (Legacy + Validar Cobro) se ejecuta directamente desde Finanzas en Tareas 17 y 18.
 **Recursos:**
 - TPSC-RE-FU-019-Back.md (Parte B — Endpoint Enviar, Diagrama)
 - TPSC-RE-FU-019.md (Reglas 11, 12, 13 — Envío y salida operativa)
 ---</t>
  </si>
  <si>
    <t xml:space="preserve">BE-168</t>
  </si>
  <si>
    <t xml:space="preserve">T15 - Implementar FacturaAdelantadoPreviewService PDF sin timbrar vía DocumentBuilder</t>
  </si>
  <si>
    <t xml:space="preserve">**Título:** [ TPSC-RE-FU-019 ] [IMP-EXIST-SERVICE] Implementar `FacturaAdelantadoPreviewService` (PDF sin timbrar via DocumentBuilder)
 **Aplicativos:** ProquifaDotNet.Finanzas
 **Módulos:** Application/Services
 **Consideraciones previas:**
 - El PDF preview usa los mismos datos de la factura pero SIN sello fiscal ni UUID (aún no timbrado)
 - Usa DocumentBuilder para generar PDF desde template HTML de factura México
 - El contenido y estructura del PDF se documentan en requisito independiente; usar template placeholder
 - El preview permite al usuario verificar datos antes de confirmar el timbrado (Criterio C1)
 **Objetivo general:**
 Implementar el servicio que genera el PDF de previsualización de la factura sin timbrar.
 **Objetivos específicos:**
 - Crear `Services/FacturaAdelantadoPreviewService.cs` implementando `IFacturaAdelantadoPreviewService`
 - Implementar flujo:
 ```
 1. Obtener datos del pedido y partidas
 2. Obtener datos fiscales cliente y emisor (reutilizar DatosFiscalesRepository)
 3. Armar modelo para DocumentBuilder (sin UUID, sin sello, sin cadena original)
 4. Llamar DocumentBuilder para generar PDF desde template
 5. Retornar PDF como byte[]
 ```
 **Resultado esperado:**
 Servicio que genera un PDF preview de la factura para el modal de previsualización.
 **Entregables:**
 - `Services/FacturaAdelantadoPreviewService.cs`
 - Interface `IFacturaAdelantadoPreviewService`
 **Criterios de aceptación:**
 - El PDF se genera sin datos de timbrado (sin UUID, sin sello)
 - El PDF incluye datos fiscales del cliente, emisor y conceptos del pedido
 - El servicio retorna `byte[]` consumible por el frontend para renderizar en modal
 - Si DocumentBuilder falla, retorna error controlado sin afectar estado del pedido
 **Más información de la tarea:**
 Corresponde a GAP-12. Contenido visual del PDF definido en requisito independiente.
 **Recursos:**
 - TPSC-RE-FU-019-Back.md (Parte B — Endpoint Previsualizar PDF)
 - TPSC-RE-FU-019.md (Criterio C1 — Previsualización)
 ---</t>
  </si>
  <si>
    <t xml:space="preserve">BE-169</t>
  </si>
  <si>
    <t xml:space="preserve">T16 - Ampliar FacturaAdelantadoController con 4 endpoints de Detalle</t>
  </si>
  <si>
    <t xml:space="preserve">**Título:** [ TPSC-RE-FU-019 ] [IMP-EXIST-SERVICE] Ampliar `FacturaAdelantadoController` con 4 endpoints de Detalle
 **Aplicativos:** ProquifaDotNet.Finanzas
 **Módulos:** API/Controllers
 **Consideraciones previas:**
 - El controlador `FacturaAdelantadoController` fue creado en RE-FU-018 (endpoint `/listar`)
 - Se amplía con 4 endpoints nuevos que delegan a sus servicios correspondientes
 - Depende de Tareas 10-15 (repositorios y servicios)
 **Objetivo general:**
 Ampliar el controlador existente con los 4 endpoints del flujo Detalle FAA.
 **Objetivos específicos:**
 - Agregar `POST /api/factura-adelantado/detalle` → `FacturaAdelantadoDetalleService`
 - Agregar `POST /api/factura-adelantado/generar` → `FacturaAdelantadoGenerarService`
 - Agregar `POST /api/factura-adelantado/previsualizar-pdf` → `FacturaAdelantadoPreviewService`
 - Agregar `POST /api/factura-adelantado/enviar` → `FacturaAdelantadoEnviarService`
 - Inyectar las 4 interfaces de servicio via constructor
 - Manejar respuestas: 200 OK, 400 (validación), 401 (no autenticado), 500 (error interno)
 **Resultado esperado:**
 Controlador con 5 endpoints totales (listar + 4 nuevos) que cubren el flujo completo del módulo FAA.
 **Entregables:**
 - Ampliación de `Controllers/FacturaAdelantadoController.cs`
 **Criterios de aceptación:**
 - El endpoint `/generar` retorna `FAAGenerarResponseDto` (con error SAT si aplica)
 - El endpoint `/previsualizar-pdf` retorna `FileContentResult` con PDF `byte[]`
 - El endpoint `/enviar` retorna `FAAEnviarResponseDto` con TipoPedido para salida operativa
 - Todos los endpoints validan autenticación IdentityServer
 **Más información de la tarea:**
 Corresponde a GAP-14. Los endpoints son consumidos por ProquifaDotNet (Venta Interna).
 **Recursos:**
 - TPSC-RE-FU-019-Back.md (Parte B — API FacturaAdelantadoController)
 ---
 ---
 ## Parte C — ProquifaDotNet.Finanzas (Salida Operativa Post-Envío)
 ---</t>
  </si>
  <si>
    <t xml:space="preserve">BE-166,BE-167,BE-168</t>
  </si>
  <si>
    <t xml:space="preserve">BE-170</t>
  </si>
  <si>
    <t xml:space="preserve">T17 - Implementar transferencia a Legacy para pedido Crédito post-envío FAA</t>
  </si>
  <si>
    <t xml:space="preserve">**Título:** [ TPSC-RE-FU-019 ] [SERV-COMPLEX-TRANSACT] Implementar transferencia a Legacy para pedido Crédito post-envío FAA
 **Aplicativos:** ProquifaDotNet.Finanzas
 **Módulos:** Application/Services
 **Consideraciones previas:**
 - Se ejecuta SOLO cuando `TipoPedido='Credito'` y la factura se envió exitosamente
 - Reutiliza el patrón existente de `ServicioLegacyBO` / `RestClientLegacy` en `L05.TramitarPedido/Legacy/`
 - Datos a transferir a Legacy: Factura (UUID, Folio, Serie, Total), Pedido, Partidas, Cobro, PDF
 - Si la transferencia a Legacy falla, la factura sigue como enviada (no se revierte el envío)
 **Objetivo general:**
 Implementar la lógica de transferencia de datos de factura a Legacy para pedidos Crédito tras envío exitoso.
 **Objetivos específicos:**
 - Crear `Services/FacturaAdelantado/FacturaAdelantadoLegacyService.cs` implementando `IFacturaAdelantadoLegacyService`
 - Implementar método `TransferirFacturaALegacy(Guid idTPProformaAdelanto)`:
 ```
 1. Obtener datos de la factura timbrada (CFDI: UUID, Folio, Serie, Total)
 2. Obtener datos del pedido (FolioPedidoInterno, IdCliente, partidas)
 3. Armar payload para RestClientLegacy
 4. Transferir: Factura, Pedido, Partidas, Cobro, PDF
 5. Registrar resultado de transferencia
 ```
 - Llamar `RestClientLegacy` de ProquifaDotNet a través de un `ApiCallerVentaInterna` (o equivalente) para ejecutar la transferencia
 - Si Legacy falla: registrar error pero NO revertir el envío de la factura
 **Resultado esperado:**
 Lógica de transferencia funcional que envía datos de factura a Legacy para continuar el flujo Crédito.
 **Entregables:**
 - `Services/FacturaAdelantado/FacturaAdelantadoLegacyService.cs`
 **Criterios de aceptación:**
 - La transferencia envía los 5 elementos a Legacy (Factura, Pedido, Partidas, Cobro, PDF)
 - Reutiliza `RestClientLegacy` existente (no crea nuevo canal)
 - Si Legacy falla, registra error pero NO revierte el envío de factura
 - Solo se ejecuta para pedidos Crédito (SinCredito=0 en catCondicionesDePago)
 **Más información de la tarea:**
 Corresponde a GAP-18. Patrón de referencia: `ServicioLegacyBO` en `L05.TramitarPedido/Legacy/`.
 **Recursos:**
 - TPSC-RE-FU-019-Back.md (Parte C — Transferencia Legacy)
 - TPSC-RE-FU-019.md (Regla 13 — Salida operativa Crédito)
 ---</t>
  </si>
  <si>
    <t xml:space="preserve">BE-171</t>
  </si>
  <si>
    <t xml:space="preserve">T18 - Implementar generación pendiente Validar Cobro para pedido Prepago post-envío FAA</t>
  </si>
  <si>
    <t xml:space="preserve">**Título:** [ TPSC-RE-FU-019 ] [SERV-TRANSACT] Implementar generación de pendiente Validar Cobro para pedido Prepago post-envío FAA
 **Aplicativos:** ProquifaDotNet.Finanzas
 **Módulos:** Application/Services
 **Consideraciones previas:**
 - Se ejecuta SOLO cuando `TipoPedido='Prepago'` y la factura se envió exitosamente
 - Genera un registro de pendiente en la tabla de Validar Cobro para que Cobranza valide el pago
 - El pendiente vincula la Factura timbrada con el pedido para seguimiento
 - Debe ser idempotente: si ya existe pendiente para la misma proforma, no crear otro
 **Objetivo general:**
 Implementar la lógica de generación del pendiente en Validar Cobro para pedidos Prepago tras envío exitoso.
 **Objetivos específicos:**
 - Crear `Services/FacturaAdelantado/FacturaAdelantadoValidarCobroService.cs` implementando `IFacturaAdelantadoValidarCobroService`
 - Implementar método `GenerarPendienteValidarCobro(Guid idTPProformaAdelanto)`:
 ```
 1. Obtener datos del pedido y la factura enviada
 2. Verificar que no exista pendiente previo para esta proforma (idempotencia)
 3. INSERT en tabla de pendientes Validar Cobro:
  vincula IdTPProformaAdelanto + IdTPPedido + IdCFDIGenerada + MontoTotal
 4. Establecer estado inicial del pendiente como activo/pendiente
 5. Registrar resultado
 ```
 - Si la generación falla: registrar error pero NO revertir el envío de factura
 **Resultado esperado:**
 Lógica funcional que genera el pendiente en Validar Cobro para que Cobranza procese el pago contra la factura emitida.
 **Entregables:**
 - `Services/FacturaAdelantado/FacturaAdelantadoValidarCobroService.cs`
 **Criterios de aceptación:**
 - El pendiente se genera solo para pedidos Prepago (SinCredito=1)
 - El INSERT vincula correctamente factura + pedido + monto
 - Si ya existe un pendiente para la misma proforma adelanto, no se duplica
 - El pendiente queda visible en el módulo Validar Cobro para el equipo de Cobranza
 - Si la generación falla, registra error pero NO revierte el envío de factura
 **Más información de la tarea:**
 Corresponde a GAP-19. El módulo Validar Cobro valida el pago del cliente contra esta factura.
 **Recursos:**
 - TPSC-RE-FU-019-Back.md (Parte C — Pendiente Validar Cobro)
 - TPSC-RE-FU-019.md (Regla 13 — Salida operativa Prepago)</t>
  </si>
  <si>
    <t xml:space="preserve">BE-172</t>
  </si>
  <si>
    <t xml:space="preserve">TPSC-RE-FU-020</t>
  </si>
  <si>
    <t xml:space="preserve">T1 - Crear tabla catAfectacionIGV e insertar catálogo 7 SUNAT</t>
  </si>
  <si>
    <t xml:space="preserve">**[ RE-FU-020 ] [CREATE-TABL-CH] Crear tabla catAfectacionIGV e insertar catálogo 7 SUNAT**
 **Aplicativos:** ProquifaDotNet
 **Módulos:** Base de Datos — Catálogos
 **Consideraciones previas:**
 - La tabla `catAfectacionIGV` no existe en BD. Es necesaria para mapear la afectación al IGV (catálogo 7 SUNAT) por línea de partida en el XML UBL 2.1.
 - Es **BLOQUEANTE** para el desarrollo de la facturación Perú: sin este catálogo no es posible generar el CPE tipo 01.
 - Bloquea la Tarea 2 (que agrega el FK desde `Producto`).
 **Objetivo general:**
 Crear la tabla `catAfectacionIGV` en ProquifaDotNet y poblarla con los valores del catálogo 7 SUNAT, habilitando la asociación de cada producto a su tipo de afectación al IGV.
 **Objetivos específicos:**
 - Ejecutar el DDL de creación con columnas: `IdCatAfectacionIGV` (PK, NEWID), `Clave` varchar(4) UQ, `Descripcion` varchar(200), `Activo` bit DEFAULT 1.
 - Insertar los registros del catálogo 7 SUNAT: 10 (Gravado — Op. Onerosa), 11 (Gravado — Retiro), 20 (Exonerado), 30 (Inafecto), 40 (Exportación), entre otros.
 - Validar que PK, UQ y DEFAULT queden correctamente definidos.
 **Resultado esperado:**
 Tabla `catAfectacionIGV` existente en ProquifaDotNet con los valores del catálogo 7 SUNAT insertados y lista para ser referenciada por `Producto`.
 **Entregables:**
 - Script DDL: `CREATE TABLE catAfectacionIGV`
 - Script DML: `INSERT` catálogo 7 SUNAT
 - Script de validación (`SELECT` con conteo de filas)
 **Criterios de aceptación:**
 - La tabla existe con la estructura definida en `TPSC-RE-FU-020_BD.md`.
 - Los registros del catálogo 7 SUNAT están insertados y son consultables.
 - Ningún objeto existente en BD presenta errores tras la creación.
 **Más información de la tarea:**
 Ver sección *"Brecha Bloqueante: Datos Fiscales SUNAT del Producto"* en `TPSC-RE-FU-020_BD.md`.
 **Recursos:**
 - `TPSC-RE-FU-020_BD.md` — Script propuesto `CREATE TABLE catAfectacionIGV`
 - Catálogo 7 SUNAT — Anexo 8 de la R.S. 097-2012/SUNAT
 ---</t>
  </si>
  <si>
    <t xml:space="preserve">BE-173</t>
  </si>
  <si>
    <t xml:space="preserve">UPDATE-TABL-M</t>
  </si>
  <si>
    <t xml:space="preserve">T2 - Agregar campos fiscales SUNAT a tabla Producto y catUnidad</t>
  </si>
  <si>
    <t xml:space="preserve">**[ RE-FU-020 ] [UPDATE-TABL-M] Agregar campos fiscales SUNAT a tabla Producto y catUnidad**
 **Aplicativos:** ProquifaDotNet
 **Módulos:** Base de Datos — Catálogo de Productos
 **Consideraciones previas:**
 - **BLOQUEANTE:** sin `CodigoSUNAT`, `ClaveSUNAT` e `IdCatAfectacionIGV` en las tablas de productos no es posible emitir el XML UBL 2.1 válido para SUNAT (datos obligatorios por partida).
 - Depende de la Tarea 1 (`catAfectacionIGV` debe existir antes de agregar el FK).
 - Las columnas se agregan como NULL para no romper registros existentes.
 - Afecta `Producto` (2 columnas nuevas) y `catUnidad` (1 columna nueva).
 **Objetivo general:**
 Ampliar las tablas `Producto` y `catUnidad` con los campos exigidos por SUNAT (catálogos 25, 6 y 7) para poder incluir en cada partida del CPE tipo 01 el código del producto, la unidad de medida y la afectación al IGV.
 **Objetivos específicos:**
 - `ALTER TABLE dbo.Producto ADD CodigoSUNAT varchar(10) NULL` — catálogo 25 SUNAT.
 - `ALTER TABLE dbo.catUnidad ADD ClaveSUNAT varchar(10) NULL` — catálogo 6 SUNAT (ej.: KGM, NIU, ZZ).
 - `ALTER TABLE dbo.Producto ADD IdCatAfectacionIGV uniqueidentifier NULL CONSTRAINT FK_Producto_AfectacionIGV FOREIGN KEY REFERENCES catAfectacionIGV(IdCatAfectacionIGV)`.
 - Verificar que los ALTER no rompan vistas, stored procedures ni triggers dependientes.
 **Resultado esperado:**
 `Producto` y `catUnidad` con los nuevos campos SUNAT disponibles. Los campos quedan en NULL hasta que el equipo de operaciones capture los valores reales por producto.
 **Entregables:**
 - Script DDL: `ALTER TABLE Producto` (x2), `ALTER TABLE catUnidad`
 - Script de validación (`SELECT` con los nuevos campos)
 - Checklist de objetos dependientes verificados
 **Criterios de aceptación:**
 - `Producto.CodigoSUNAT` existe y acepta valores varchar(10).
 - `catUnidad.ClaveSUNAT` existe y acepta valores del catálogo 6 SUNAT.
 - `Producto.IdCatAfectacionIGV` existe con FK activo hacia `catAfectacionIGV`.
 - Ningún SP, vista ni trigger presenta errores de compilación tras los ALTER.
 **Más información de la tarea:**
 Ver sección *"Brecha Bloqueante: Datos Fiscales SUNAT del Producto"* en `TPSC-RE-FU-020_BD.md`. Brecha 1 referenciada en `TPSC-RE-FU-005`.
 **Recursos:**
 - `TPSC-RE-FU-020_BD.md` — Script propuesto ALTER TABLE
 - Catálogos 6 y 25 SUNAT — Anexo 8 R.S. 097-2012/SUNAT
 ---</t>
  </si>
  <si>
    <t xml:space="preserve">BE-174</t>
  </si>
  <si>
    <t xml:space="preserve">T3 - INSERT EmpresaFolio GOLPERU e INSERT AppSetting SUNAT en Timbrado</t>
  </si>
  <si>
    <t xml:space="preserve">**[ RE-FU-020 ] [UPDATE-TABL-CH] INSERT EmpresaFolio GOLPERU e INSERT AppSetting SUNAT en ProquifaDotNet.Timbrado**
 **Aplicativos:** ProquifaDotNet.Timbrado
 **Módulos:** Base de Datos — Configuración de Timbrado
 **Consideraciones previas:**
 - La tabla `EmpresaFolio` fue creada en RE-FU-018; esta tarea solo agrega la fila de GOLPERU.
 - La serie SUNAT de Golocaer S.A.C. (ej.: F001) está **pendiente de confirmar** con la empresa antes de ejecutar en producción.
 - Los valores de AppSetting (endpoint OSE/PSE, RUC emisor, ruta certificado) están **pendientes de confirmar** con el equipo técnico.
 - No afecta los folios existentes de GOL, MUN, PRO ni PQF.
 **Objetivo general:**
 Registrar la configuración operativa de GOLPERU en ProquifaDotNetTimbrado: folio inicial y serie de facturación SUNAT en `EmpresaFolio`, y los parámetros de conexión con el OSE/PSE en `AppSetting`.
 **Objetivos específicos:**
 - `INSERT EmpresaFolio`: `EmpresaClave='GOLPERU'`, `Serie='F001'`, `UltimoFolio=0`, `FormatoFolio='F001-{folio:00000000}'`, `LongitudMaxima=8`.
 - `INSERT AppSetting`: `SUNAT_OSE_Endpoint`, `SUNAT_RUC_Emisor`, `SUNAT_CertPath`.
 - Ajustar `Serie` y `UltimoFolio` al último correlativo usado en producción antes de ejecutar en ambiente productivo.
 **Resultado esperado:**
 GOLPERU disponible en `EmpresaFolio` con su serie SUNAT configurada; parámetros de conexión OSE/PSE registrados en `AppSetting` de ProquifaDotNetTimbrado.
 **Entregables:**
 - Script DML: `INSERT EmpresaFolio GOLPERU`
 - Script DML: `INSERT AppSetting` SUNAT (3 registros)
 - Script de validación (`SELECT`)
 **Criterios de aceptación:**
 - La fila GOLPERU existe en `EmpresaFolio` con `Serie`, `FormatoFolio` y `LongitudMaxima` correctos.
 - Los 3 registros de AppSetting SUNAT existen y son consultables.
 - El INSERT no afecta los registros de otras empresas.
 **Más información de la tarea:**
 Ver secciones *"EmpresaFolio GOLPERU"* y *"AppSetting ProquifaDotNetTimbrado (Peru)"* en `TPSC-RE-FU-020_BD.md`.
 **Recursos:**
 - `TPSC-RE-FU-020_BD.md` — Scripts propuestos INSERT
 ---</t>
  </si>
  <si>
    <t xml:space="preserve">BE-175</t>
  </si>
  <si>
    <t xml:space="preserve">T4 - UPDATE Empresa GOLPERU datos legales Golocaer SAC</t>
  </si>
  <si>
    <t xml:space="preserve">**[ RE-FU-020 ] [UPDATE-TABL-CH] UPDATE Empresa GOLPERU — datos legales Golocaer S.A.C. (RUC, domicilio, ubigeo)**
 **Aplicativos:** ProquifaDotNet
 **Módulos:** Base de Datos — Catálogo de Empresas
 **Consideraciones previas:**
 - Los datos legales de Golocaer S.A.C. (RUC, domicilio fiscal, ubigeo SUNAT) no están registrados actualmente en BD.
 - Esta tarea está **bloqueada** hasta que el equipo proporcione los datos reales de Golocaer S.A.C.
 - Sin el RUC del emisor no es posible generar el XML UBL 2.1 válido ante SUNAT.
 - No requiere cambios en la estructura de la tabla (solo DML UPDATE).
 **Objetivo general:**
 Actualizar el registro de la empresa GOLPERU en la tabla `Empresa` de ProquifaDotNet con los datos legales requeridos para emitir el CPE tipo 01: RUC, domicilio fiscal y ubigeo SUNAT.
 **Objetivos específicos:**
 - `UPDATE Empresa SET RUC='20XXXXXXXXXX', DomicilioFiscal='...', Ubigeo='...' WHERE EmpresaClave='GOLPERU'`.
 - Verificar que el RUC coincide con el registro activo de Golocaer S.A.C. ante SUNAT.
 - Confirmar que el ubigeo corresponde al catálogo de ubigeos de SUNAT.
 **Resultado esperado:**
 Empresa GOLPERU con RUC, domicilio fiscal y ubigeo SUNAT correctos en ProquifaDotNet, habilitando la emisión del CPE tipo 01.
 **Entregables:**
 - Script DML: `UPDATE Empresa GOLPERU`
 - Script de validación (`SELECT`)
 **Criterios de aceptación:**
 - `Empresa` GOLPERU tiene RUC, domicilio y ubigeo actualizados y válidos.
 - El RUC coincide con el registro activo de Golocaer S.A.C. ante SUNAT.
 **Más información de la tarea:**
 Ver sección *"Datos Legales Golocaer SAC"* en `TPSC-RE-FU-020_BD.md`. Tarea bloqueada hasta recibir datos de la empresa.
 **Recursos:**
 - `TPSC-RE-FU-020_BD.md` — Tabla de datos legales pendientes
 ---</t>
  </si>
  <si>
    <t xml:space="preserve">BE-176</t>
  </si>
  <si>
    <t xml:space="preserve">T5 - Consulta datos cliente y pedidos pendientes FAA por cliente Región Perú</t>
  </si>
  <si>
    <t xml:space="preserve">**[ RE-FU-020 ] [QUERY-M] Consulta de datos del cliente y pedidos pendientes FAA por cliente (Región Perú)**
 **Aplicativos:** ProquifaDotNet.Finanzas
 **Módulos:** Factura por Adelantado — Detalle por Cliente (Perú)
 **Consideraciones previas:**
 - La vista `vtpProformaAdelanto` fue creada en RE-FU-019 y ya filtra por `Region`; esta consulta la reutiliza con el filtro `Region='PER'`.
 - Los datos del cliente para la cabecera del Detalle incluyen: Razón Social, RUC (no RFC), moneda de facturación, clasificación crediticia.
 - Cada fila del listado expone: Pedido Interno, Fecha, Condición de Pago, Empresa Emisora (GOLPERU), Subtotal, IGV, Monto Total y estado FAA (PendienteGenerar / PendienteEnviar).
 - La visibilidad debe filtrarse por la cartera del usuario (campo `Cobrador` del catálogo de clientes).
 **Objetivo general:**
 Implementar el endpoint y la consulta que proveen los datos de la cabecera del cliente y el listado de sus pedidos pendientes de Factura por Adelantado para la pantalla Detalle de la Región Perú.
 **Objetivos específicos:**
 - Endpoint GET que reciba `IdCliente` y devuelva datos de cabecera (RUC, Razón Social, moneda, clasificación) y listado de pedidos con su estado FAA.
 - Aplicar filtro de cartera del usuario (solo pedidos del cobrador autenticado).
 - Consumir `vtpProformaAdelanto` con `Region='PER'` para determinar el estado de cada pedido (PendienteGenerar / PendienteEnviar).
 - No exponer campos SAT en la respuesta (sin Método de Pago, sin Uso CFDI).
 **Resultado esperado:**
 Endpoint funcional que devuelve cabecera del cliente y listado de pedidos pendientes FAA Perú, filtrado correctamente por cartera del usuario.
 **Entregables:**
 - Endpoint GET `Detalle cliente FAA Perú`
 - DTO de respuesta (cabecera + listado de pedidos)
 - Query/SP contra `vtpProformaAdelanto` con filtro `Region='PER'`
 **Criterios de aceptación:**
 - El endpoint devuelve únicamente pedidos del cliente con `Region='PER'` en estado PendienteGenerar o PendienteEnviar.
 - La cabecera muestra RUC (no RFC) y no incluye campos SAT.
 - Un usuario solo puede consultar el detalle de clientes asignados a su cartera; retorna 403 para clientes fuera de su cartera.
 - Pedidos con `Enviada=1` no aparecen en el listado.
 **Más información de la tarea:**
 Ver criterios A1–A4 y sección *"Estados del Pedido"* en `TPSC-RE-FU-020-Pendiente.md` y `TPSC-RE-FU-020_BD.md`.
 **Recursos:**
 - `TPSC-RE-FU-020_BD.md` — Tablas leídas, tabla de estados FAA
 - `TPSC-RE-FU-020-Pendiente.md` — Reglas 3, 4, 16
 ---</t>
  </si>
  <si>
    <t xml:space="preserve">BE-177</t>
  </si>
  <si>
    <t xml:space="preserve">T6 - Algoritmo construcción XML UBL 2.1 CPE tipo 01 SUNAT FAA Perú</t>
  </si>
  <si>
    <t xml:space="preserve">**[ RE-FU-020 ] [ALG-COMPLX-LOGIC] Algoritmo de construcción del XML UBL 2.1 (CPE tipo 01 SUNAT) para Factura por Adelantado Perú**
 **Aplicativos:** ProquifaDotNet.Timbrado
 **Módulos:** Timbrado — Generación XML SUNAT
 **Consideraciones previas:**
 - El formato UBL 2.1 de SUNAT es diferente al CFDI mexicano; no se reutiliza el generador de México.
 - Los campos obligatorios por partida incluyen: `CodigoSUNAT` (catálogo 25), `ClaveSUNAT` de `catUnidad` (catálogo 6), `AfectacionIGV` (catálogo 7), valor unitario e importe.
 - **Bloqueado** hasta que las Tareas 1 y 2 estén completadas (datos SUNAT en BD).
 - No incluye Método de Pago, Forma de Pago ni Complemento de Pago (no existen en Perú).
 - Incluye `TipoOperacion` del catálogo 51 SUNAT (pendiente definir si es fijo "0101" o configurable por el operador).
 - IGV fijo al 18%; serie alfanumérica 4 chars + correlativo hasta 8 dígitos.
 **Objetivo general:**
 Implementar el algoritmo que, a partir de los datos del pedido, el cliente y el emisor, construya el documento XML UBL 2.1 válido para su envío al OSE/PSE SUNAT como CPE tipo 01 (Factura).
 **Objetivos específicos:**
 - Mapear datos del pedido: cabecera (RUC emisor, RUC receptor, serie, correlativo, fecha, moneda, tipo operación) y partidas (código SUNAT, descripción, UdM SUNAT, cantidad, valor unitario, importe, afectación IGV).
 - Calcular IGV al 18% por línea y totales de la factura.
 - Construir el XML conforme al esquema UBL 2.1 y las validaciones del Anexo 8 SUNAT.
 - Firmar digitalmente el XML con el certificado de Golocaer S.A.C.
 - Serializar y retornar el XML firmado listo para enviar al OSE/PSE.
 **Resultado esperado:**
 XML UBL 2.1 firmado digitalmente, válido para su envío al OSE/PSE SUNAT, generado a partir de los datos del pedido de ProquifaDotNet.
 **Entregables:**
 - Clase/servicio `GeneradorXmlSunatService` (o equivalente)
 - Mapeo de campos del pedido a UBL 2.1
 - Prueba unitaria con XML de muestra válido (basado en la factura real E001-362 de Golocaer)
 **Criterios de aceptación:**
 - El XML generado pasa la validación del esquema UBL 2.1 de SUNAT.
 - Los campos de catálogos 6, 7 y 25 SUNAT están presentes en cada partida.
 - El IGV se calcula al 18% y los totales cuadran con el pedido original.
 - El XML **no** incluye campos de Método de Pago, Forma de Pago ni Complemento de Pago.
 - El XML está firmado digitalmente con el certificado de GOLPERU.
 **Más información de la tarea:**
 Ver Reglas 6, 7, 12 y 17, y Riesgos 1 y 3 en `TPSC-RE-FU-020-Pendiente.md`. Brecha 1 y Brecha 3 de `TPSC-RE-FU-005`.
 **Recursos:**
 - `TPSC-RE-FU-020_BD.md` — Tablas leídas, diferencias MEX vs PER
 - R.S. 097-2012/SUNAT, formato UBL 2.1, Anexo 8 catálogos SUNAT
 - Factura real de muestra Golocaer S.A.C. E001-362 (08/05/2026)
 ---</t>
  </si>
  <si>
    <t xml:space="preserve">BE-172,BE-173</t>
  </si>
  <si>
    <t xml:space="preserve">BE-178</t>
  </si>
  <si>
    <t xml:space="preserve">T7 - Integración con OSE/PSE SUNAT para timbrado CPE Perú</t>
  </si>
  <si>
    <t xml:space="preserve">**[ RE-FU-020 ] [IMPL-THIRD-SERV] Integración con OSE/PSE SUNAT para timbrado del CPE Perú**
 **Aplicativos:** ProquifaDotNet.Timbrado
 **Módulos:** Timbrado — Integración OSE/PSE SUNAT
 **Consideraciones previas:**
 - El proveedor OSE/PSE para Perú está **pendiente de definir** (no se reutiliza el PAC de México). Brecha mayor documentada en Brecha 5 de `TPSC-RE-FU-005`.
 - Esta tarea está **bloqueada** hasta que se defina y contrate el OSE/PSE autorizado por SUNAT.
 - La integración recibe el XML UBL 2.1 firmado (salida de la Tarea 6) y retorna el CDR (Constancia de Recepción) de aceptación de SUNAT.
 - El endpoint del OSE/PSE se configura vía `AppSetting.SUNAT_OSE_Endpoint` (Tarea 3).
 **Objetivo general:**
 Implementar el cliente HTTP/SOAP que envía el XML UBL 2.1 firmado al OSE/PSE autorizado por SUNAT y procesa la respuesta (CDR de aceptación o error descriptivo).
 **Objetivos específicos:**
 - Implementar `OsePseClient` que envíe el XML al endpoint configurado en `AppSetting`.
 - Procesar la respuesta del OSE/PSE: CDR de aceptación (éxito) o código de error SUNAT con descripción.
 - Mapear los códigos de error SUNAT a mensajes legibles para el modal de Alerta del frontend.
 - Manejar timeouts y reintentos controlados.
 - Registrar en `TimbradoLog` el resultado de cada intento (éxito o error, código, timestamp).
 **Resultado esperado:**
 Cliente de integración OSE/PSE funcional que envía el XML, recibe el CDR de aceptación y expone el resultado al servicio transaccional de timbrado (Tarea 8).
 **Entregables:**
 - Clase `OsePseClient` (o equivalente)
 - Mapeo de códigos de error SUNAT a mensajes de usuario
 - Configuración de timeout y reintentos
 - Log en `TimbradoLog`
 **Criterios de aceptación:**
 - El cliente envía correctamente el XML al endpoint del OSE/PSE.
 - En caso de éxito, retorna el CDR de aceptación de SUNAT.
 - En caso de error, retorna el código y descripción del error SUNAT mapeado a mensaje de usuario.
 - Cada intento queda registrado en `TimbradoLog`.
 **Más información de la tarea:**
 Ver Riesgo 2 y sección *"AppSetting ProquifaDotNetTimbrado (Peru)"* en `TPSC-RE-FU-020_BD.md`. Brecha 5 de `TPSC-RE-FU-005`.
 **Recursos:**
 - `TPSC-RE-FU-020_BD.md` — AppSetting SUNAT
 - Documentación técnica del OSE/PSE seleccionado (pendiente)
 ---</t>
  </si>
  <si>
    <t xml:space="preserve">BE-179</t>
  </si>
  <si>
    <t xml:space="preserve">T8 - Servicio transaccional timbrado Factura por Adelantado Perú</t>
  </si>
  <si>
    <t xml:space="preserve">**[ RE-FU-020 ] [SERV-COMPLEX-TRANSACT] Servicio transaccional de timbrado Factura por Adelantado Perú**
 **Aplicativos:** ProquifaDotNet.Finanzas / ProquifaDotNet.Timbrado
 **Módulos:** Factura por Adelantado — Timbrado Perú
 **Consideraciones previas:**
 - Orquesta las Tareas 6 y 7: genera el XML, llama al OSE/PSE y persiste el resultado.
 - Depende de las Tareas 1–4 (BD), 6 (XML) y 7 (OSE/PSE).
 - En caso de error, **no debe persistir nada** y debe retornar el error al frontend para mostrar el modal de Alerta SUNAT.
 - En caso de éxito, la factura queda persistida como artefacto inmutable; no se puede modificar después.
 - No hay transferencia a Legacy (Perú no usa Legacy).
 **Objetivo general:**
 Implementar el servicio transaccional que, al confirmar la generación desde el modal de Previsualización, ejecuta el flujo completo de timbrado: genera el XML UBL 2.1 → lo envía al OSE/PSE → persiste el CFDI (XML+PDF) → actualiza el folio de GOLPERU → actualiza el estado del pedido en ProquifaDotNet.
 **Objetivos específicos:**
 - Generar el XML UBL 2.1 firmado (invoca servicio Tarea 6).
 - Enviar al OSE/PSE y obtener CDR (invoca cliente Tarea 7).
 - Si error: retornar el error descriptivo sin persistir nada.
 - Si éxito:
  - `INSERT CFDI` en ProquifaDotNetTimbrado con el XML y CDR recibido.
  - `UPDATE EmpresaFolio GOLPERU SET UltimoFolio = UltimoFolio + 1`.
  - `INSERT TimbradoLog`.
  - `UPDATE tpProformaAdelanto SET IdCFDIGenerada = @IdCFDI` en ProquifaDotNet.
  - `INSERT Archivo x2` (PDF + XML, `FileBucket='facturas'`, `IdRegion='PER'`) en ProquifaDotNet.
 - Garantizar atomicidad: si cualquier paso falla después del timbrado exitoso, reintentar la persistencia sin re-timbrar.
 **Resultado esperado:**
 Pedido con su factura timbrada persistida en BD (XML + PDF), folio GOLPERU incrementado, estado del pedido actualizado a PendienteEnviar.
 **Entregables:**
 - Servicio `TimbrarFacturaAdelantoPeruService` (o equivalente)
 - Manejo de errores y atomicidad de la persistencia post-timbrado
 - Pruebas de integración (éxito y error OSE)
 **Criterios de aceptación:**
 - En caso de error OSE/PSE: no se persiste nada y el error descriptivo llega al frontend.
 - En caso de éxito: CFDI, TimbradoLog, Archivo (x2) y tpProformaAdelanto quedan actualizados.
 - El folio de GOLPERU se incrementa correctamente sin saltos ni duplicados.
 - El pedido cambia de estado a PendienteEnviar tras el timbrado exitoso.
 - La factura persistida es inmutable (no puede modificarse posteriormente).
 **Más información de la tarea:**
 Ver criterios E1–E3, Reglas 9–12, y sección *"Flujo de Datos — Paso 2 TIMBRAR"* en `TPSC-RE-FU-020_BD.md`.
 **Recursos:**
 - `TPSC-RE-FU-020_BD.md` — Flujo de datos
 - `TPSC-RE-FU-020-Pendiente.md` — Reglas 9, 10, 11, 12
 ---</t>
  </si>
  <si>
    <t xml:space="preserve">BE-177,BE-178</t>
  </si>
  <si>
    <t xml:space="preserve">BE-180</t>
  </si>
  <si>
    <t xml:space="preserve">T9 - Generación PDF CPE tipo 01 Factura SUNAT para Perú</t>
  </si>
  <si>
    <t xml:space="preserve">**[ RE-FU-020 ] [CREATE-PDF] Generación del PDF del CPE tipo 01 (Factura SUNAT) para Perú**
 **Aplicativos:** ProquifaDotNet.Finanzas / DocumentBuilder
 **Módulos:** Factura por Adelantado — Representación PDF
 **Consideraciones previas:**
 - El diseño visual del PDF de la factura SUNAT Perú se documenta en TPSC-RE-FU-022; esta tarea implementa la generación técnica del artefacto.
 - El PDF se genera dos veces en el flujo: una para la previsualización (antes del timbrado) y una vez como artefacto fiscal inmutable (tras el timbrado exitoso, integrando el código QR y datos del CDR).
 - El PDF de previsualización no lleva firma ni CDR; el PDF persistido sí.
 - Depende de los datos de las Tareas 1–4 (campos SUNAT en BD).
 **Objetivo general:**
 Implementar la generación del PDF de la Factura por Adelantado Perú (CPE tipo 01) con los datos del pedido, del cliente (RUC) y del emisor (Golocaer S.A.C.), conforme al formato visual definido en TPSC-RE-FU-022.
 **Objetivos específicos:**
 - Implementar la generación del PDF de previsualización (sin CDR) que se muestra en el modal de Previsualización.
 - Implementar la generación del PDF definitivo (con número de serie/correlativo, QR y datos del CDR) que se persiste tras el timbrado exitoso.
 - Incluir en el PDF: datos del emisor (RUC Golocaer, razón social, domicilio), datos del receptor (RUC cliente, razón social), partidas con descripción, cantidad, UdM, precio unitario, IGV 18% y total.
 - **No** incluir campos de Método de Pago ni Forma de Pago.
 **Resultado esperado:**
 PDF de la Factura por Adelantado Perú generado correctamente en ambas fases (previsualización y definitivo), con el formato visual de TPSC-RE-FU-022.
 **Entregables:**
 - Servicio/método de generación PDF para CPE tipo 01 Perú
 - Plantilla PDF conforme a TPSC-RE-FU-022
 - Prueba con datos de pedido real de muestra
 **Criterios de aceptación:**
 - El PDF de previsualización se genera con todos los datos del pedido antes del timbrado.
 - El PDF definitivo incluye serie/correlativo, QR y datos del CDR de SUNAT.
 - El PDF **no** contiene campos de Método de Pago ni Forma de Pago.
 - IGV al 18% y totales coinciden con los del XML UBL 2.1.
 **Más información de la tarea:**
 Ver criterio C1 y Regla 9 en `TPSC-RE-FU-020-Pendiente.md`. Diseño visual en TPSC-RE-FU-022.
 **Recursos:**
 - `TPSC-RE-FU-020-Pendiente.md` — Regla 9, criterio C1
 - TPSC-RE-FU-022 — Estructura visual del PDF SUNAT
 - DocumentBuilder — proceso de generación de PDF
 ---</t>
  </si>
  <si>
    <t xml:space="preserve">BE-181</t>
  </si>
  <si>
    <t xml:space="preserve">ATTACHED-EMAIL</t>
  </si>
  <si>
    <t xml:space="preserve">T10 - Envío FAA Perú al cliente con adjuntos PDF y XML</t>
  </si>
  <si>
    <t xml:space="preserve">**[ RE-FU-020 ] [ATTACHED-EMAIL] Envío de Factura por Adelantado Perú al cliente con adjuntos PDF y XML**
 **Aplicativos:** ProquifaDotNet.Finanzas
 **Módulos:** Factura por Adelantado — Envío al Cliente (Perú)
 **Consideraciones previas:**
 - El modal de Envío se abre cuando el pedido está en estado PendienteEnviar (factura ya timbrada).
 - Los adjuntos (PDF + XML del CPE) provienen del `Archivo` persistido en la Tarea 8; no son editables por el usuario.
 - El correo incluye: `Para` (contacto del cliente, editable), `CC` (ESAC asignado, editable), `Asunto` (formato con serie/correlativo + pedido interno, no editable), `Adjuntos` (PDF + XML fijos), `Notas extras` (texto libre opcional).
 - El formato exacto del asunto para Perú está **pendiente de confirmar** con el cliente.
 **Objetivo general:**
 Implementar el envío del correo electrónico de la Factura por Adelantado Perú al cliente, con los adjuntos PDF y XML del CPE tipo 01 timbrado, y actualizar el estado del pedido a `Enviada=1` tras el envío exitoso.
 **Objetivos específicos:**
 - Endpoint POST que reciba: destinatario (editable), CC (editable), notas extras (opcional) y el `IdProformaAdelanto`.
 - Construir el correo con: asunto generado (serie/correlativo + pedido interno), adjuntos PDF y XML del CPE (recuperados de `Archivo`), notas extras.
 - Enviar el correo al cliente.
 - `INSERT CorreoEnviado` y `INSERT ArchivoCorreoEnviado` (PDF y XML) en ProquifaDotNet.
 - `UPDATE tpProformaAdelanto SET Enviada = 1`.
 **Resultado esperado:**
 Correo enviado al cliente con PDF y XML del CPE adjuntos; estado del pedido actualizado a `Enviada=1`; registros de `CorreoEnviado` y `ArchivoCorreoEnviado` persistidos.
 **Entregables:**
 - Endpoint POST de envío correo FAA Perú
 - Servicio de construcción y envío del correo con adjuntos
 - Registros en `CorreoEnviado` y `ArchivoCorreoEnviado`
 **Criterios de aceptación:**
 - El correo se envía al destinatario con PDF y XML adjuntos del CPE timbrado.
 - El asunto incluye la serie/correlativo de la factura y el folio del pedido interno.
 - Tras el envío exitoso, `tpProformaAdelanto.Enviada = 1` y el pedido desaparece del listado.
 - Los adjuntos no pueden ser removidos por el usuario.
 - Si el envío falla, `Enviada` permanece en 0 y se retorna el error al frontend.
 **Más información de la tarea:**
 Ver criterios F1–F7, G1–G2, Reglas 13 y 14, y sección *"Flujo de Datos — Paso 3 ENVIAR"* en `TPSC-RE-FU-020_BD.md`.
 **Recursos:**
 - `TPSC-RE-FU-020_BD.md` — Flujo de datos paso 3
 - `TPSC-RE-FU-020-Pendiente.md` — Reglas 13, 14; criterios F1–G2
 ---</t>
  </si>
  <si>
    <t xml:space="preserve">BE-182</t>
  </si>
  <si>
    <t xml:space="preserve">T11 - Salida operativa post-envío generar pendiente Validar Cobro Prepago Perú</t>
  </si>
  <si>
    <t xml:space="preserve">**[ RE-FU-020 ] [SERV-TRANSACT] Salida operativa post-envío — generar pendiente en Validar Cobro (Prepago Perú, sin Legacy)**
 **Aplicativos:** ProquifaDotNet.Finanzas
 **Módulos:** Factura por Adelantado — Salida Operativa / Validar Cobro
 **Consideraciones previas:**
 - Esta salida operativa se ejecuta tras el envío exitoso del correo (Tarea 10).
 - **Todos** los pedidos de esta fila son Prepago; no existe rama de Crédito.
 - **No hay transferencia a Legacy** (de Perú nada va a Legacy). Diferencia clave respecto a México (RE-FU-019).
 - El pendiente generado en Validar Cobro permite al equipo de Cobranza conciliar el pago del cliente contra esta Factura.
 **Objetivo general:**
 Implementar el servicio que, tras el envío exitoso de la Factura por Adelantado Perú, genera el pendiente correspondiente en el módulo Validar Cobro, cerrando el ciclo operativo del pedido en ProquifaDotNet sin ninguna acción hacia Legacy.
 **Objetivos específicos:**
 - Generar el pendiente en Validar Cobro asociado a la `tpProformaAdelanto` enviada.
 - Garantizar que el pendiente se crea **solo si el envío del correo fue exitoso** (no debe crearse si el correo falla).
 - Aplicar exclusivamente el flujo Prepago; no existe lógica de Crédito ni de Legacy en esta implementación.
 - Registrar en log la creación del pendiente (módulo, IdPedido, fecha).
 **Resultado esperado:**
 Pendiente creado en Validar Cobro referenciando la Factura por Adelantado Perú enviada, listo para que el equipo de Cobranza concilie el pago del cliente.
 **Entregables:**
 - Servicio `GenerarPendienteValidarCobroPeruService` (o equivalente)
 - Registro en log de la operación
 **Criterios de aceptación:**
 - El pendiente en Validar Cobro se genera correctamente tras el envío exitoso del correo.
 - Si el envío del correo falla, el pendiente **no** se genera.
 - No se ejecuta ninguna acción de transferencia hacia Legacy.
 - El pendiente está asociado al `IdPedido` y a la factura (`IdCFDI`) correspondientes.
 **Más información de la tarea:**
 Ver criterio G3, Regla 15, y sección *"Flujo de Datos — Paso 3 ENVIAR"* en `TPSC-RE-FU-020_BD.md`.
 **Recursos:**
 - `TPSC-RE-FU-020_BD.md` — Diferencias MEX vs PER (sin Legacy, solo Prepago)
 - `TPSC-RE-FU-020-Pendiente.md` — Regla 15, criterio G3</t>
  </si>
  <si>
    <t xml:space="preserve">BE-183</t>
  </si>
  <si>
    <t xml:space="preserve">TPSC-RE-FU-021</t>
  </si>
  <si>
    <t xml:space="preserve">T1 - Crear tabla catClaveProdServSAT e insertar catálogo c_ClaveProdServ SAT</t>
  </si>
  <si>
    <t xml:space="preserve">**[ RE-FU-021 ] [CREATE-TABL-CH] Crear tabla catClaveProdServSAT e insertar catálogo c_ClaveProdServ SAT**
 **Aplicativos:** ProquifaDotNet
 **Módulos:** Base de Datos — Catálogos SAT
 **Consideraciones previas:**
 - La tabla `catClaveProdServSAT` no existe en BD. Es necesaria para mapear la clave del catálogo `c_ClaveProdServ` del SAT por producto, campo obligatorio en los conceptos del CFDI 4.0.
 - Es **BLOQUEANTE** para la Tarea 2 que agrega el FK desde `Producto`.
 - Es **BLOQUEANTE** para el desarrollo del PDF de la Factura CFDI 4.0: sin la clave SAT del producto no se puede armar el concepto válido en el PDF.
 - Los registros iniciales del catálogo deben incluir las claves relevantes para los productos de PROQUIFA (productos químico-farmacéuticos).
 **Objetivo general:**
 Crear la tabla `catClaveProdServSAT` en ProquifaDotNet y poblarla con los valores del catálogo `c_ClaveProdServ` del SAT relevantes para la operación de PROQUIFA, habilitando la asociación de cada producto a su clave fiscal SAT.
 **Objetivos específicos:**
 - Ejecutar el DDL de creación con columnas: `IdCatClaveProdServSAT` (PK, NEWID), `Clave` varchar(10) UQ, `Descripcion` varchar(300), `Activo` bit DEFAULT 1.
 - Insertar los registros del catálogo `c_ClaveProdServ` SAT relevantes para los productos de PROQUIFA.
 - Validar que PK, UQ y DEFAULT queden correctamente definidos.
 **Resultado esperado:**
 Tabla `catClaveProdServSAT` existente en ProquifaDotNet con las claves SAT relevantes insertadas y lista para ser referenciada por `Producto`.
 **Entregables:**
 - Script DDL: `CREATE TABLE catClaveProdServSAT`
 - Script DML: `INSERT` catálogo `c_ClaveProdServ` SAT (claves relevantes PROQUIFA)
 - Script de validación (`SELECT` con conteo de filas)
 **Criterios de aceptación:**
 - La tabla existe con la estructura definida en `TPSC-RE-FU-021_BD.md`.
 - Los registros del catálogo `c_ClaveProdServ` SAT están insertados y son consultables.
 - Ningún objeto existente en BD presenta errores tras la creación.
 **Más información de la tarea:**
 Ver sección *"Cambios DDL Requeridos — catClaveProdServSAT"* en `TPSC-RE-FU-021_BD.md`.
 **Recursos:**
 - `TPSC-RE-FU-021_BD.md` — Script propuesto `CREATE TABLE catClaveProdServSAT`
 - Catálogo `c_ClaveProdServ` SAT — Anexo 20 del estándar CFDI 4.0
 ---</t>
  </si>
  <si>
    <t xml:space="preserve">BE-184</t>
  </si>
  <si>
    <t xml:space="preserve">T2 - Agregar ClaveProdServSAT e IdCatClaveProdServSAT FK a tabla Producto</t>
  </si>
  <si>
    <t xml:space="preserve">**[ RE-FU-021 ] [UPDATE-TABL-M] Agregar ClaveProdServSAT e IdCatClaveProdServSAT (FK) a tabla Producto**
 **Aplicativos:** ProquifaDotNet
 **Módulos:** Base de Datos — Catálogo de Productos
 **Consideraciones previas:**
 - **BLOQUEANTE:** sin `ClaveProdServSAT` e `IdCatClaveProdServSAT` en `Producto` no es posible construir los conceptos del CFDI 4.0 ni renderizarlos en el PDF, ya que la clave SAT del producto es campo obligatorio por partida.
 - Depende de la Tarea 1 (`catClaveProdServSAT` debe existir antes de agregar el FK).
 - Las columnas se agregan como NULL para no romper registros existentes.
 - Verificar que los ALTER no rompan vistas, stored procedures ni triggers dependientes de `Producto`.
 **Objetivo general:**
 Ampliar la tabla `Producto` con los campos del catálogo `c_ClaveProdServ` SAT para poder incluir en cada concepto del CFDI 4.0 y en el PDF de la Factura la clave SAT correspondiente al producto.
 **Objetivos específicos:**
 - `ALTER TABLE dbo.Producto ADD ClaveProdServSAT varchar(10) NULL` — clave directa del catálogo c_ClaveProdServ SAT.
 - `ALTER TABLE dbo.Producto ADD IdCatClaveProdServSAT uniqueidentifier NULL CONSTRAINT FK_Producto_ClaveProdServSAT FOREIGN KEY REFERENCES catClaveProdServSAT(IdCatClaveProdServSAT)`.
 - Verificar que los ALTER no rompan vistas, stored procedures ni triggers dependientes.
 **Resultado esperado:**
 `Producto` con los nuevos campos SAT disponibles. Los campos quedan en NULL hasta que el equipo de operaciones los capture por producto.
 **Entregables:**
 - Script DDL: `ALTER TABLE Producto` (x2 — campo varchar y FK)
 - Script de validación (`SELECT` con los nuevos campos)
 - Checklist de objetos dependientes verificados
 **Criterios de aceptación:**
 - `Producto.ClaveProdServSAT` existe y acepta valores varchar(10).
 - `Producto.IdCatClaveProdServSAT` existe con FK activo hacia `catClaveProdServSAT`.
 - Ningún SP, vista ni trigger presenta errores de compilación tras los ALTER.
 **Más información de la tarea:**
 Ver sección *"Cambios DDL Requeridos — ClaveProdServSAT en Producto"* en `TPSC-RE-FU-021_BD.md`.
 **Recursos:**
 - `TPSC-RE-FU-021_BD.md` — Scripts propuestos ALTER TABLE Producto
 ---</t>
  </si>
  <si>
    <t xml:space="preserve">BE-185</t>
  </si>
  <si>
    <t xml:space="preserve">T3 - Agregar ClaveSAT a catUnidad y actualizar mapeo claves c_ClaveUnidad SAT</t>
  </si>
  <si>
    <t xml:space="preserve">**[ RE-FU-021 ] [UPDATE-TABL-CH] Agregar ClaveSAT a catUnidad y actualizar mapeo claves c_ClaveUnidad SAT**
 **Aplicativos:** ProquifaDotNet
 **Módulos:** Base de Datos — Catálogo de Unidades
 **Consideraciones previas:**
 - `catUnidad` ya tiene el campo `Clave` (varchar 150) pero **no es la clave SAT** del catálogo `c_ClaveUnidad`; son campos diferentes.
 - Se agrega `ClaveSAT` como columna independiente para no alterar el comportamiento actual de `Clave`.
 - Tras el ALTER se debe poblar `ClaveSAT` con el mapeo correspondiente para las unidades existentes (ej.: KGM — Kilogramo, H87 — Pieza, LTR — Litro, E48 — Unidad de servicio).
 - Esta columna es requerida en las partidas del PDF de la Factura CFDI 4.0 (criterio E1 de RE-FU-021).
 **Objetivo general:**
 Agregar el campo `ClaveSAT` a la tabla `catUnidad` y actualizar los registros existentes con su clave correspondiente del catálogo `c_ClaveUnidad` SAT, habilitando la inclusión de la clave de unidad SAT en los conceptos del CFDI 4.0 y en el PDF de la Factura.
 **Objetivos específicos:**
 - `ALTER TABLE dbo.catUnidad ADD ClaveSAT varchar(10) NULL`.
 - `UPDATE catUnidad SET ClaveSAT = '...'` para cada unidad existente con su clave SAT equivalente.
 - Validar que el UPDATE cubre todas las unidades activas en uso.
 **Resultado esperado:**
 `catUnidad` con el campo `ClaveSAT` disponible y con los valores SAT mapeados para todas las unidades activas.
 **Entregables:**
 - Script DDL: `ALTER TABLE catUnidad ADD ClaveSAT`
 - Script DML: `UPDATE catUnidad SET ClaveSAT` (mapeo completo)
 - Script de validación (`SELECT` — unidades activas sin `ClaveSAT` NULL)
 **Criterios de aceptación:**
 - `catUnidad.ClaveSAT` existe y acepta valores del catálogo `c_ClaveUnidad` SAT.
 - Todas las unidades activas tienen `ClaveSAT` poblado (sin NULL en registros activos).
 - Ningún SP, vista ni trigger presenta errores de compilación tras el ALTER.
 **Más información de la tarea:**
 Ver sección *"Cambios DDL Requeridos — ClaveSAT en catUnidad"* en `TPSC-RE-FU-021_BD.md`.
 **Recursos:**
 - `TPSC-RE-FU-021_BD.md` — Script propuesto ALTER + ejemplos de claves SAT
 - Catálogo `c_ClaveUnidad` SAT — Anexo 20 del estándar CFDI 4.0
 ---</t>
  </si>
  <si>
    <t xml:space="preserve">BE-186</t>
  </si>
  <si>
    <t xml:space="preserve">T4 - Agregar campo Exportacion a tabla CFDIGenerada</t>
  </si>
  <si>
    <t xml:space="preserve">**[ RE-FU-021 ] [UPDATE-TABL-CH] Agregar campo Exportacion a tabla CFDIGenerada**
 **Aplicativos:** ProquifaDotNet
 **Módulos:** Base de Datos — CFDI
 **Consideraciones previas:**
 - El campo `Exportacion` es **obligatorio en CFDI 4.0** (atributo del nodo `Comprobante`). Su ausencia genera rechazo por el PAC/SAT.
 - El valor para operaciones nacionales es `'01'` (No aplica), que es el caso de todas las facturas del grupo PROQUIFA México.
 - No requiere cambio en la estructura de entidades existentes más allá del ALTER.
 - Este campo alimenta la sección C del PDF de la Factura (criterio C4 de RE-FU-021).
 **Objetivo general:**
 Agregar el campo `Exportacion` varchar(2) a la tabla `CFDIGenerada` para cumplir con el atributo obligatorio del estándar CFDI 4.0 y permitir su renderizado en el PDF de la Factura.
 **Objetivos específicos:**
 - `ALTER TABLE dbo.CFDIGenerada ADD Exportacion varchar(2) NULL`.
 - `UPDATE CFDIGenerada SET Exportacion = '01'` para todos los registros existentes.
 - Validar que ningún objeto dependiente de `CFDIGenerada` se rompe tras el ALTER.
 **Resultado esperado:**
 `CFDIGenerada` con el campo `Exportacion` disponible y con el valor `'01'` para todos los registros existentes, cumpliendo el estándar CFDI 4.0.
 **Entregables:**
 - Script DDL: `ALTER TABLE CFDIGenerada ADD Exportacion`
 - Script DML: `UPDATE CFDIGenerada SET Exportacion = '01'`
 - Script de validación (`SELECT`)
 **Criterios de aceptación:**
 - `CFDIGenerada.Exportacion` existe y acepta valores varchar(2).
 - Todos los registros existentes tienen `Exportacion = '01'`.
 - Ningún SP, vista ni trigger presenta errores de compilación tras el ALTER.
 **Más información de la tarea:**
 Ver sección *"Cambios DDL Requeridos — Exportacion en CFDIGenerada"* en `TPSC-RE-FU-021_BD.md`.
 **Recursos:**
 - `TPSC-RE-FU-021_BD.md` — Script propuesto ALTER TABLE CFDIGenerada
 - Catálogo `c_Exportacion` SAT — estándar CFDI 4.0
 ---</t>
  </si>
  <si>
    <t xml:space="preserve">BE-187</t>
  </si>
  <si>
    <t xml:space="preserve">T5 - Plantilla PDF Factura CFDI 4.0 GOL_MEX_FAC Golocaer</t>
  </si>
  <si>
    <t xml:space="preserve">**[ RE-FU-021 ] [CREATE-PDF] Plantilla PDF Factura CFDI 4.0 — GOL_MEX_FAC (Golocaer S.A. de C.V.)**
 **Aplicativos:** DocumentBuilder
 **Módulos:** DocumentBuilder — Plantillas Factura México
 **Consideraciones previas:**
 - DocumentBuilder usa el patrón `{Prefix}_{Region}_{Tipo}` para la `TemplateKey` (ej.: `GOL_MEX_FAC`).
 - Cada template requiere 3 archivos HTML: Header (`GOL_MEX_FAC_H.html`), Body (`GOL_MEX_FAC_B.html`) y Footer (`GOL_MEX_FAC_F.html`).
 - El registro en `DocumentTemplate` se inserta via script SQL (patrón existente en `Scripts/`).
 - El branding de Golocaer S.A. de C.V. (logo, colores, certificaciones) debe validarse contra el CFDI real de referencia (folio 7156).
 - Depende de las Tareas 1–4 (campos SAT en BD disponibles para armar las partidas del body).
 **Objetivo general:**
 Crear la plantilla HTML (Header, Body, Footer) y el registro en `DocumentTemplate` para la Factura CFDI 4.0 de la empresa **Golocaer S.A. de C.V.** (`GOL_MEX_FAC`), con el branding correspondiente (logo, colores, certificaciones) y todas las secciones requeridas por el estándar CFDI 4.0.
 **Objetivos específicos:**
 - Crear `GOL_MEX_FAC_H.html` — cabecera con logo Golocaer, datos del emisor (RFC, razón social, dirección, lugar expedición) y datos del receptor (RFC, razón social, CP, régimen fiscal, uso CFDI).
 - Crear `GOL_MEX_FAC_B.html` — cuerpo con: datos del CFDI (serie, folio, versión 4.0, UUID, fechas, método/forma pago, tipo comprobante, moneda, TC, exportación), tabla de partidas (clave SAT producto, descripción, pedimento, Nº ID, cantidad, unidad, clave unidad SAT, valor unitario, importe, IVA por línea), totales (subtotal, IVA, total, total en letras), datos bancarios y referencias del cliente.
 - Crear `GOL_MEX_FAC_F.html` — pie con elementos técnicos SAT (QR, Nº serie certificados, sellos digitales, cadena original), disclaimer "Representación impresa de un CFDI 4.0", certificaciones (ISO 9001:2015, NEEC), logos institucionales (EDQM, FEUM, USP, etc.) y paginación "X de Y".
 - Insertar el registro en `DocumentTemplate` via script SQL (`Scripts/`).
 **Resultado esperado:**
 Template `GOL_MEX_FAC` registrado en DocumentBuilder con los 3 archivos HTML correctos, listo para generar el PDF de la Factura CFDI 4.0 de Golocaer S.A. de C.V.
 **Entregables:**
 - `GOL_MEX_FAC_H.html`, `GOL_MEX_FAC_B.html`, `GOL_MEX_FAC_F.html`
 - Script SQL: `INSERT DocumentTemplate GOL_MEX_FAC`
 - Prueba de generación con el CFDI real de referencia (Golocaer folio 7156)
 **Criterios de aceptación:**
 - El PDF generado con el template `GOL_MEX_FAC` contiene todas las secciones A–J del requisito.
 - El branding (logo, colores) corresponde a Golocaer S.A. de C.V., validado contra el CFDI real folio 7156.
 - La paginación automática funciona correctamente con el contador "X de Y".
 - El disclaimer "Representación impresa de un CFDI 4.0" aparece en el pie.
 **Más información de la tarea:**
 Ver criterios A1–J2 en `TPSC-RE-FU-021.md`. Patrón de templates en `Scripts/20251001_1439/01_Insert_templates.sql`.
 **Recursos:**
 - `TPSC-RE-FU-021.md` — Criterios A1–J2
 - DocumentBuilder — `C:\Users\juan.garcia\Documents\DocumentBuilder-R14`
 - CFDI real de referencia: Golocaer folio 7156
 ---</t>
  </si>
  <si>
    <t xml:space="preserve">BE-188</t>
  </si>
  <si>
    <t xml:space="preserve">T6 - Plantilla PDF Factura CFDI 4.0 MUN_MEX_FAC Mungen</t>
  </si>
  <si>
    <t xml:space="preserve">**[ RE-FU-021 ] [CREATE-PDF] Plantilla PDF Factura CFDI 4.0 — MUN_MEX_FAC (Mungen S.A. de C.V.)**
 **Aplicativos:** DocumentBuilder
 **Módulos:** DocumentBuilder — Plantillas Factura México
 **Consideraciones previas:**
 - Misma estructura que Tarea 5, diferenciada en branding: logo, colores y certificaciones de Mungen S.A. de C.V.
 - Validar contra el CFDI real de referencia de Mungen (folio 2374).
 - `TemplateKey`: `MUN_MEX_FAC`. Archivos: `MUN_MEX_FAC_H.html`, `MUN_MEX_FAC_B.html`, `MUN_MEX_FAC_F.html`.
 **Objetivo general:**
 Crear la plantilla HTML (Header, Body, Footer) y el registro en `DocumentTemplate` para la Factura CFDI 4.0 de la empresa **Mungen S.A. de C.V.** (`MUN_MEX_FAC`), con el branding correspondiente y todas las secciones requeridas por el estándar CFDI 4.0.
 **Objetivos específicos:**
 - Crear `MUN_MEX_FAC_H.html` — cabecera con logo Mungen, datos del emisor y receptor.
 - Crear `MUN_MEX_FAC_B.html` — cuerpo con todas las secciones del CFDI 4.0, partidas con claves SAT, totales y datos bancarios.
 - Crear `MUN_MEX_FAC_F.html` — pie con elementos técnicos SAT, disclaimer, certificaciones, logos institucionales y paginación.
 - Insertar el registro en `DocumentTemplate` via script SQL.
 **Resultado esperado:**
 Template `MUN_MEX_FAC` registrado en DocumentBuilder con los 3 archivos HTML correctos, listo para generar el PDF de la Factura CFDI 4.0 de Mungen S.A. de C.V.
 **Entregables:**
 - `MUN_MEX_FAC_H.html`, `MUN_MEX_FAC_B.html`, `MUN_MEX_FAC_F.html`
 - Script SQL: `INSERT DocumentTemplate MUN_MEX_FAC`
 - Prueba de generación con el CFDI real de referencia (Mungen folio 2374)
 **Criterios de aceptación:**
 - El PDF generado con el template `MUN_MEX_FAC` contiene todas las secciones A–J del requisito.
 - El branding corresponde a Mungen S.A. de C.V., validado contra el CFDI real folio 2374.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Mungen folio 2374
 ---</t>
  </si>
  <si>
    <t xml:space="preserve">BE-189</t>
  </si>
  <si>
    <t xml:space="preserve">T7 - Plantilla PDF Factura CFDI 4.0 PRO_MEX_FAC Proquifa</t>
  </si>
  <si>
    <t xml:space="preserve">**[ RE-FU-021 ] [CREATE-PDF] Plantilla PDF Factura CFDI 4.0 — PRO_MEX_FAC (Proquifa S.A. de C.V.)**
 **Aplicativos:** DocumentBuilder
 **Módulos:** DocumentBuilder — Plantillas Factura México
 **Consideraciones previas:**
 - Misma estructura que Tarea 5, diferenciada en branding: logo, colores y certificaciones de Proquifa S.A. de C.V.
 - Validar contra el CFDI real de referencia de Proquifa (folio 20913).
 - `TemplateKey`: `PRO_MEX_FAC`. Archivos: `PRO_MEX_FAC_H.html`, `PRO_MEX_FAC_B.html`, `PRO_MEX_FAC_F.html`.
 **Objetivo general:**
 Crear la plantilla HTML (Header, Body, Footer) y el registro en `DocumentTemplate` para la Factura CFDI 4.0 de la empresa **Proquifa S.A. de C.V.** (`PRO_MEX_FAC`), con el branding correspondiente y todas las secciones requeridas por el estándar CFDI 4.0.
 **Objetivos específicos:**
 - Crear `PRO_MEX_FAC_H.html` — cabecera con logo Proquifa, datos del emisor y receptor.
 - Crear `PRO_MEX_FAC_B.html` — cuerpo con todas las secciones del CFDI 4.0, partidas con claves SAT, totales y datos bancarios.
 - Crear `PRO_MEX_FAC_F.html` — pie con elementos técnicos SAT, disclaimer, certificaciones, logos institucionales y paginación.
 - Insertar el registro en `DocumentTemplate` via script SQL.
 **Resultado esperado:**
 Template `PRO_MEX_FAC` registrado en DocumentBuilder con los 3 archivos HTML correctos, listo para generar el PDF de la Factura CFDI 4.0 de Proquifa S.A. de C.V.
 **Entregables:**
 - `PRO_MEX_FAC_H.html`, `PRO_MEX_FAC_B.html`, `PRO_MEX_FAC_F.html`
 - Script SQL: `INSERT DocumentTemplate PRO_MEX_FAC`
 - Prueba de generación con el CFDI real de referencia (Proquifa folio 20913)
 **Criterios de aceptación:**
 - El PDF generado con el template `PRO_MEX_FAC` contiene todas las secciones A–J del requisito.
 - El branding corresponde a Proquifa S.A. de C.V., validado contra el CFDI real folio 20913.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Proquifa folio 20913
 ---</t>
  </si>
  <si>
    <t xml:space="preserve">BE-190</t>
  </si>
  <si>
    <t xml:space="preserve">T8 - Plantilla PDF Factura CFDI 4.0 PQF_MEX_FAC Proveedora Quimico Farmaceutica</t>
  </si>
  <si>
    <t xml:space="preserve">**[ RE-FU-021 ] [CREATE-PDF] Plantilla PDF Factura CFDI 4.0 — PQF_MEX_FAC (Proveedora Quimico Farmaceutica S.A. de C.V.)**
 **Aplicativos:** DocumentBuilder
 **Módulos:** DocumentBuilder — Plantillas Factura México
 **Consideraciones previas:**
 - Misma estructura que Tarea 5, diferenciada en branding: logo, colores y certificaciones de Proveedora Quimico Farmaceutica S.A. de C.V.
 - Validar contra el CFDI real de referencia de Proveedora (folio 143103).
 - `TemplateKey`: `PQF_MEX_FAC`. Archivos: `PQF_MEX_FAC_H.html`, `PQF_MEX_FAC_B.html`, `PQF_MEX_FAC_F.html`.
 **Objetivo general:**
 Crear la plantilla HTML (Header, Body, Footer) y el registro en `DocumentTemplate` para la Factura CFDI 4.0 de la empresa **Proveedora Quimico Farmaceutica S.A. de C.V.** (`PQF_MEX_FAC`), con el branding correspondiente y todas las secciones requeridas por el estándar CFDI 4.0.
 **Objetivos específicos:**
 - Crear `PQF_MEX_FAC_H.html` — cabecera con logo Proveedora Quimico Farmaceutica, datos del emisor y receptor.
 - Crear `PQF_MEX_FAC_B.html` — cuerpo con todas las secciones del CFDI 4.0, partidas con claves SAT, totales y datos bancarios.
 - Crear `PQF_MEX_FAC_F.html` — pie con elementos técnicos SAT, disclaimer, certificaciones, logos institucionales y paginación.
 - Insertar el registro en `DocumentTemplate` via script SQL.
 **Resultado esperado:**
 Template `PQF_MEX_FAC` registrado en DocumentBuilder con los 3 archivos HTML correctos, listo para generar el PDF de la Factura CFDI 4.0 de Proveedora Quimico Farmaceutica S.A. de C.V.
 **Entregables:**
 - `PQF_MEX_FAC_H.html`, `PQF_MEX_FAC_B.html`, `PQF_MEX_FAC_F.html`
 - Script SQL: `INSERT DocumentTemplate PQF_MEX_FAC`
 - Prueba de generación con el CFDI real de referencia (Proveedora folio 143103)
 **Criterios de aceptación:**
 - El PDF generado con el template `PQF_MEX_FAC` contiene todas las secciones A–J del requisito.
 - El branding corresponde a Proveedora Quimico Farmaceutica S.A. de C.V., validado contra el CFDI real folio 143103.
 - La paginación automática y el disclaimer funcionan correctamente.
 **Más información de la tarea:**
 Ver criterios A1–J2 en `TPSC-RE-FU-021.md`. Patrón de templates en `Scripts/20251001_1439/01_Insert_templates.sql`.
 **Recursos:**
 - `TPSC-RE-FU-021.md` — Criterios A1–J2
 - DocumentBuilder — `C:\Users\juan.garcia\Documents\DocumentBuilder-R14`
 - CFDI real de referencia: Proveedora folio 143103
 ---</t>
  </si>
  <si>
    <t xml:space="preserve">BE-191</t>
  </si>
  <si>
    <t xml:space="preserve">T9 - Algoritmo mapeo datos CFDI 4.0 al modelo PDF Factura México</t>
  </si>
  <si>
    <t xml:space="preserve">**[ RE-FU-021 ] [ALG-COMPLX-LOGIC] Algoritmo de mapeo de datos CFDI 4.0 al modelo del PDF de Factura México**
 **Aplicativos:** ProquifaDotNet.Finanzas
 **Módulos:** Factura — Generación PDF CFDI 4.0
 **Consideraciones previas:**
 - El PDF de la Factura CFDI 4.0 integra datos de múltiples tablas: `CFDI`, `CFDIGenerada`, `Producto`, `catUnidad`, `EmpresaDatosBancarios`, `tpPartidaPedido` y el `TimbreFiscalDigital` del XML retornado por el PAC (TurboPac).
 - Esta tarea es la capa de mapeo/orquestación previa a la generación visual del PDF (Tareas 5–8); no genera el PDF.
 - Depende de las Tareas 1–4 (campos SAT en BD disponibles).
 - Los datos del `TimbreFiscalDigital` (UUID, sellos, cadena original, números de serie) se leen del XML del PAC, no de BD directamente.
 - El código QR se genera dinámicamente en esta capa a partir del UUID + RFC emisor + RFC receptor + total.
 - Aplica a Facturas de FAA (RE-FU-019) y de Validar Cobro. Solo Región México (GOL, MUN, PRO, PQF).
 - La comunicación con ProquifaDotNet (.NET Framework 4.8) para obtener los datos del pedido y del CFDI se realiza mediante llamadas entre APIs.
 - **Relación con RE-FU-019:** La Tarea 15 de RE-FU-019 (`FacturaAdelantadoPreviewService`) usa este mismo mapeo con un subconjunto de campos (sin UUID, sin sello, sin cadena original) para el PDF de previsualización. Este servicio provee el modelo completo para ambos contextos (preview y definitivo); no duplica RE-FU-019, lo complementa con los campos SAT pendientes.
 **Objetivo general:**
 Implementar el servicio que consolida todos los datos necesarios del CFDI 4.0 en un modelo unificado (`FacturaPdfModel` o equivalente), listo para ser consumido por el generador de PDF de DocumentBuilder, incluyendo branding por empresa emisora, datos fiscales del emisor y receptor, partidas con claves SAT, totales e impuestos, elementos técnicos SAT y QR.
 **Objetivos específicos:**
 - Mapear sección Emisor: RFC, Razón Social, Régimen Fiscal 601, Lugar de Expedición, dirección (desde `CFDIGenerada` + `Empresa`).
 - Mapear sección Receptor: RFC, Razón Social, Uso CFDI, CP, Régimen Fiscal (desde `CFDIGenerada`).
 - Mapear sección CFDI: Serie, Folio, Versión 4.0, UUID, fechas emisión/certificación, Método de Pago PPD, Forma de Pago 99, Condiciones de Pago, Tipo Comprobante I, Moneda, Tipo de Cambio, Exportación (desde `CFDI` + `CFDIGenerada`); incluir Folio del Pedido Interno (PI) del sistema PQF2 (criterio G3).
 - Mapear sección Partidas por concepto: `ClaveProdServSAT`, descripción (catálogo + marca + lote + caducidad), pedimento si aplica, Nº ID interno, cantidad, unidad de medida, `ClaveSAT` de unidad, valor unitario, importe, desglose de impuestos SAT por línea: Base, Impuesto (clave SAT), TipoFactor, TasaCuota e Importe (desde `tpPartidaPedido` + `Producto` + `catUnidad`).
 - Mapear sección Totales: Subtotal, IVA trasladado, Total, Total en letras (desde `CFDIGenerada` + cálculo de partidas).
 - Mapear sección Datos Bancarios: lista de dos cuentas del grupo PROQUIFA México (una en MXN y una en USD), cada una con Banco, Número de Cuenta, CLABE, Moneda, Sucursal y Referencia del Cliente; modeladas como `List&lt;FacturaPdfCuentaBancariaModel&gt;` (desde `EmpresaDatosBancarios`).
 - Mapear sección Técnica SAT: UUID, sellos digitales emisor/SAT, cadena original, Nº serie certificados, QR generado dinámicamente (desde `TimbreFiscalDigital` del XML del PAC).
 - Resolver branding (logo, colores, certificaciones) según `EmpresaClave` del pedido (GOL/MUN/PRO/PQF).
 **Resultado esperado:**
 Servicio `FacturaMexicoPdfMappingService` (o equivalente) que recibe el `IdCFDI` y retorna un modelo `FacturaPdfModel` completamente poblado, listo para ser pasado al generador de DocumentBuilder (Tareas 5–8) tanto para previsualización (sin datos de timbrado) como para el PDF definitivo (con `TimbreFiscalDigital` completo).
 **Entregables:**
 - Clase `FacturaPdfModel` con todas las secciones del PDF
 - Servicio `FacturaMexicoPdfMappingService`
 - Prueba unitaria con datos de los 4 CFDIs reales de referencia (Mungen 2374, Golocaer 7156, Proquifa 20913, Proveedora 143103)
 **Criterios de aceptación:**
 - El modelo generado contiene todos los campos requeridos por las secciones A–J del PDF (criterios del requisito).
 - El campo `Exportacion` se mapea desde `CFDIGenerada.Exportacion`.
 - Cada partida incluye `ClaveProdServSAT` y `ClaveSAT` de unidad.
 - El QR se genera correctamente con el formato SAT (UUID + RFC emisor + RFC receptor + total).
 - El branding (logo, colores) varía correctamente según la empresa emisora (GOL/MUN/PRO/PQF).
 - El modelo incluye la sección de retenciones (`List&lt;FacturaPdfRetencionModel&gt;`), renderizada si hay retenciones o vacía si no las hay (criterio F1).
 - Los elementos técnicos SAT (sellos, cadena original, números de serie) se leen del `TimbreFiscalDigital` del XML del PAC, no se calculan en la aplicación.
 **Más información de la tarea:**
 Ver sección *"Fuentes de Datos para el PDF"* en `TPSC-RE-FU-021_BD.md`. Ver criterios A1–J2 y Reglas 2, 4 y 7 en `TPSC-RE-FU-021.md`. La Tarea 15 de RE-FU-019 (`FacturaAdelantadoPreviewService`) consume este mapeo para el preview; esta tarea extiende el modelo con los campos del `TimbreFiscalDigital` que RE-FU-019 dejó como placeholder.
 **Recursos:**
 - `TPSC-RE-FU-021_BD.md` — Tabla de fuentes de datos por sección del PDF
 - `TPSC-RE-FU-021.md` — Criterios A1–J2
 - TPSC-RE-FU-019 Tarea 15 — `FacturaAdelantadoPreviewService` (placeholder de template)
 - CFDIs reales de referencia: Mungen 2374, Golocaer 7156, Proquifa 20913, Proveedora 143103
 ---</t>
  </si>
  <si>
    <t xml:space="preserve">BE-192</t>
  </si>
  <si>
    <t xml:space="preserve">T10 - Persistencia PDF Factura México en Minio tras timbrado exitoso</t>
  </si>
  <si>
    <t xml:space="preserve">**[ RE-FU-021 ] [SERV-TRANSACT] Persistencia del PDF de Factura México en Minio tras timbrado exitoso**
 **Aplicativos:** ProquifaDotNet.Finanzas
 **Módulos:** Factura — Persistencia Artefacto Fiscal
 **Consideraciones previas:**
 - Se ejecuta inmediatamente después del timbrado exitoso del PAC (TurboPac), como parte del flujo de los módulos que generan facturas (FAA RE-FU-019 y Validar Cobro).
 - El PDF se genera una única vez al timbrar; posteriormente se sirve desde Minio sin regeneración (criterio J2 del requisito). La Factura es artefacto fiscal inmutable.
 - La persistencia utiliza el patrón existente: `INSERT Archivo` con `FileBucket='facturas'` y la referencia se almacena en `CFDI`.
 - Depende de las Tareas 5–9 (templates DocumentBuilder y mapeo disponibles).
 - Si la generación o persistencia del PDF falla tras el timbrado exitoso, debe reintentarse sin re-timbrar ante el PAC.
 - La comunicación con ProquifaDotNet (.NET Framework 4.8) para actualizar referencias se realiza mediante llamadas entre APIs.
 - **Relación con RE-FU-019:** La Tarea 13 de RE-FU-019 (`FacturaAdelantadoGenerarService`) reservó los pasos 10–11 del flujo (almacenar PDF+XML en Minio, INSERT Archivo x2) con un placeholder indicando que el PDF real se define en requisito independiente. Esta tarea implementa esos pasos reales con el PDF completo CFDI 4.0; no es una tarea nueva duplicada, es la implementación definitiva de lo que RE-FU-019 dejó pendiente.
 **Objetivo general:**
 Implementar el servicio que, tras el timbrado exitoso del PAC, genera el PDF definitivo de la Factura CFDI 4.0 (con `TimbreFiscalDigital` completo) y lo persiste en Minio vía la tabla `Archivo`, referenciado desde la tabla `CFDI` en ProquifaDotNet.
 **Objetivos específicos:**
 - Invocar `FacturaMexicoPdfMappingService` (Tarea 5) con el `IdCFDI` y el XML timbrado del PAC para obtener el `FacturaPdfModel` definitivo.
 - Invocar `GenerarFacturaMexicoPdfService` (Tarea 6) para generar el PDF en bytes.
 - `INSERT Archivo` (PDF, `FileBucket='facturas'`, `IdRegion='MEX'`) en ProquifaDotNet.Finanzas.
 - Actualizar la referencia del PDF en `CFDI` mediante llamada API a ProquifaDotNet.
 - Garantizar atomicidad: si la persistencia en Minio falla, reintentar sin re-timbrar. Registrar en log con Serilog el resultado (módulo, `IdCFDI`, fecha, resultado).
 **Resultado esperado:**
 PDF de la Factura CFDI 4.0 persistido en Minio como artefacto fiscal inmutable, referenciado desde la tabla `CFDI`, disponible para consultas y envíos posteriores sin regeneración.
 **Entregables:**
 - Servicio `PersistirFacturaMexicoPdfService` (o equivalente)
 - Manejo de reintentos de persistencia sin re-timbrado
 - Registro en log con Serilog (módulo, `IdCFDI`, fecha, resultado)
 **Criterios de aceptación:**
 - El PDF se genera con todos los datos del `TimbreFiscalDigital` del PAC integrados (UUID, sellos, QR, cadena original).
 - El `INSERT Archivo` persiste correctamente en Minio con `FileBucket='facturas'`.
 - La referencia del PDF queda correctamente almacenada en `CFDI`.
 - Si la persistencia falla, el sistema reintenta sin volver a llamar al PAC.
 - Al consultar el PDF posteriormente, el sistema sirve el archivo desde Minio sin regenerarlo.
 - La operación queda registrada en log con `IdCFDI`, fecha y resultado.
 **Más información de la tarea:**
 Ver criterios J1–J2, Regla 5 en `TPSC-RE-FU-021.md`, y sección *"Persistencia del PDF"* en `TPSC-RE-FU-021_BD.md`.
 **Recursos:**
 - `TPSC-RE-FU-021_BD.md` — Sección "Persistencia del PDF", patrón INSERT Archivo
 - `TPSC-RE-FU-021.md` — Criterios J1–J2, Regla 5
 ---</t>
  </si>
  <si>
    <t xml:space="preserve">BE-193</t>
  </si>
  <si>
    <t xml:space="preserve">T11 - Extender FacturaAdelantadoGenerarService con persistencia real PDF tras timbrado</t>
  </si>
  <si>
    <t xml:space="preserve">**[ RE-FU-021 ] [IMP-EXIST-SERVICE] Extender FacturaAdelantadoGenerarService con persistencia real del PDF tras timbrado (pasos 10-11 RE-FU-019 T13)**
 **Aplicativos:** ProquifaDotNet.Finanzas
 **Módulos:** Factura por Adelantado — Generación México
 **Consideraciones previas:**
 - La Tarea 13 de RE-FU-019 (`FacturaAdelantadoGenerarService`) dejó los pasos 10-11 del flujo como placeholder: "almacenar PDF+XML en Minio — PDF real se define en requisito independiente".
 - Esta tarea implementa esos pasos con la lógica real: invocar `PersistirFacturaMexicoPdfService` (Tarea 10) tras el timbrado exitoso del PAC.
 - Aplica únicamente a facturas de región México (GOL/MUN/PRO/PQF). El flujo Perú (RE-FU-020) tiene su propio branch.
 - Depende de la Tarea 10 (`PersistirFacturaMexicoPdfService`) que debe estar disponible antes de integrar.
 - No se modifica la lógica de timbrado ni los pasos 1-9 del flujo existente; solo se reemplazan los pasos 10-11 placeholder.
 **Objetivo general:**
 Reemplazar los pasos 10-11 placeholder de `FacturaAdelantadoGenerarService` (RE-FU-019 T13) con la llamada real a `PersistirFacturaMexicoPdfService`, completando el flujo de generación de la Factura por Adelantado México con la persistencia del PDF definitivo CFDI 4.0 en Minio.
 **Objetivos específicos:**
 - Inyectar `IPersistirFacturaMexicoPdfService` en `FacturaAdelantadoGenerarService`.
 - Reemplazar el paso 10 placeholder con: `await _persistirFacturaMexicoPdfService.PersistirAsync(idCFDI, response.XmlTimbrado)`.
 - Verificar que el paso 11 (INSERT Archivo XML — patrón existente) permanece sin cambios.
 - Validar que si `PersistirAsync` falla, el error se maneja sin re-timbrar ante el PAC.
 - Registrar en Serilog el resultado de la persistencia dentro del flujo de generación.
 **Resultado esperado:**
 `FacturaAdelantadoGenerarService` con los pasos 10-11 implementados definitivamente: tras el timbrado exitoso del PAC, el PDF CFDI 4.0 se genera y persiste en Minio como artefacto fiscal inmutable antes de retornar el response al cliente.
 **Entregables:**
 - `FacturaAdelantadoGenerarService` actualizado (pasos 10-11 reales, sin placeholder)
 - Prueba de integración: flujo completo generar FAA México → PDF persistido en Minio
 **Criterios de aceptación:**
 - Tras el timbrado exitoso, el PDF se persiste en Minio y la referencia queda en `CFDI` antes de retornar el response.
 - Si la persistencia del PDF falla, el sistema no re-timbra ante el PAC y retorna el error correspondiente.
 - El flujo de timbrado (pasos 1-9) no presenta regresiones respecto a RE-FU-019.
 - La operación queda registrada en Serilog con `IdCFDI`, fecha y resultado.
 **Más información de la tarea:**
 Ver sección "Integración con RE-FU-019 — T13 pasos 10-11" en `TPSC-RE-FU-021-Back.md`. Ver Tarea 13 en `TPSC-RE-FU-019-Tareas.md` (placeholder original).
 **Recursos:**
 - `TPSC-RE-FU-021-Back.md` — Sección Parte B, integración T13 pasos 10-11
 - TPSC-RE-FU-019 Tarea 13 — `FacturaAdelantadoGenerarService` (placeholder de pasos 10-11)
 ---</t>
  </si>
  <si>
    <t xml:space="preserve">BE-194</t>
  </si>
  <si>
    <t xml:space="preserve">T12 - Extender FacturaAdelantadoPreviewService con template real Factura México</t>
  </si>
  <si>
    <t xml:space="preserve">**[ RE-FU-021 ] [IMP-EXIST-SERVICE] Extender FacturaAdelantadoPreviewService con template real de Factura México (RE-FU-019 T15)**
 **Aplicativos:** ProquifaDotNet.Finanzas
 **Módulos:** Factura por Adelantado — Previsualización PDF México
 **Consideraciones previas:**
 - La Tarea 15 de RE-FU-019 (`FacturaAdelantadoPreviewService`) dejó la resolución del template como placeholder: "template placeholder — definir en requisito independiente".
 - Esta tarea reemplaza ese placeholder con la resolución dinámica del `TemplateKey` de DocumentBuilder según la empresa emisora del pedido (GOL/MUN/PRO/PQF).
 - Depende de las Tareas 5-8 (templates `GOL/MUN/PRO/PQF_MEX_FAC` registrados en DocumentBuilder) y de la Tarea 9 (`FacturaMexicoPdfMappingService.MapearPreviewAsync` disponible).
 - El preview usa el modelo sin `TimbreFiscalDigital` (campos de Sección H en null): UUID, sellos, QR y cadena original no están presentes hasta el timbrado real.
 - Aplica únicamente a facturas de región México. El flujo Perú (RE-FU-020) tiene su propio branch de preview.
 **Objetivo general:**
 Reemplazar el template placeholder de `FacturaAdelantadoPreviewService` (RE-FU-019 T15) con la resolución dinámica del `TemplateKey` de DocumentBuilder según la `EmpresaClave` del pedido, completando el flujo de previsualización del PDF de la Factura por Adelantado México con las plantillas reales CFDI 4.0.
 **Objetivos específicos:**
 - Inyectar `IFacturaMexicoPdfMappingService` en `FacturaAdelantadoPreviewService`.
 - Invocar `MapearPreviewAsync(idCFDIGenerada)` para obtener el `FacturaPdfModel` sin `TimbreFiscalDigital`.
 - Resolver el `TemplateKey` dinámicamente según `EmpresaClave`: GOL → `GOL_MEX_FAC`, MUN → `MUN_MEX_FAC`, PRO → `PRO_MEX_FAC`, PQF → `PQF_MEX_FAC`.
 - Invocar DocumentBuilder con el `TemplateKey` resuelto y el modelo para generar el PDF en bytes.
 - Retornar el PDF en memoria sin persistir en Minio (preview no es artefacto fiscal).
 **Resultado esperado:**
 `FacturaAdelantadoPreviewService` con la generación real del PDF de previsualización usando los templates CFDI 4.0 de DocumentBuilder, diferenciado por empresa emisora, con todos los campos disponibles excepto los del `TimbreFiscalDigital`.
 **Entregables:**
 - `FacturaAdelantadoPreviewService` actualizado (template real, sin placeholder)
 - Prueba de integración: flujo completo preview FAA México por empresa (GOL/MUN/PRO/PQF) → PDF en memoria con datos correctos
 **Criterios de aceptación:**
 - El PDF de preview generado corresponde al template de la empresa emisora del pedido (branding correcto por empresa).
 - El PDF de preview NO contiene UUID, sellos, QR ni cadena original (campos Sección H vacíos o ausentes).
 - El flujo existente de `FacturaAdelantadoPreviewService` (pasos previos al template) no presenta regresiones.
 - Las 4 empresas emisoras (GOL/MUN/PRO/PQF) generan correctamente su PDF de preview con el template correspondiente.
 **Más información de la tarea:**
 Ver sección "Integración con RE-FU-019 — T15 template" en `TPSC-RE-FU-021-Back.md`. Ver Tarea 15 en `TPSC-RE-FU-019-Tareas.md` (placeholder original).
 **Recursos:**
 - `TPSC-RE-FU-021-Back.md` — Sección Parte B, integración T15 template preview
 - TPSC-RE-FU-019 Tarea 15 — `FacturaAdelantadoPreviewService` (placeholder de template)
 ---</t>
  </si>
  <si>
    <t xml:space="preserve">BE-195</t>
  </si>
  <si>
    <t xml:space="preserve">T13 - Integrar persistencia PDF Factura México en flujo Validar Cobro Factura Normal PPD</t>
  </si>
  <si>
    <t xml:space="preserve">**[ RE-FU-021 ] [IMP-EXIST-SERVICE] Integrar persistencia del PDF de Factura México en el flujo Validar Cobro (Genera Factura Normal PPD)**
 **Aplicativos:** ProquifaDotNet.Finanzas
 **Módulos:** Validar Cobro — Generación Factura Normal PPD México
 **Consideraciones previas:**
 - El requisito RE-FU-021 es explícito en su alcance: "Facturas originadas en Validar Cobro (cobro recibido aplicado a Proforma de Prepago sin controlados)."
 - En el flujo de Validar Cobro, el paso "Genera Factura Normal PPD" es el punto de timbrado exitoso ante el PAC. Es inmediatamente después de este paso donde debe invocarse `PersistirFacturaMexicoPdfService` (Tarea 10) para generar y persistir el PDF como artefacto fiscal inmutable.
 - El flujo completo de Validar Cobro es: Genera Factura Normal PPD → Pendiente en Validar Pago → Validar Pago (Tesorería, máx 72 hrs) → ¿Pago válido? → Sí: Genera Complemento de Pago → Desbloquea Tramitar Pedido / No: Elimina pago y correo del buzón (reintenta).
 - Esta tarea cubre únicamente la integración del PDF en el paso "Genera Factura Normal PPD". La generación del Complemento de Pago pertenece a un requisito independiente (ver alcance del RE-FU-021: "Generación del Complemento de Pago: se documenta en requisito independiente del módulo Validar Cobro").
 - Aplica únicamente a facturas de región México (GOL/MUN/PRO/PQF).
 - Depende de la Tarea 10 (`PersistirFacturaMexicoPdfService`) disponible antes de integrar.
 - Si la generación o persistencia del PDF falla tras el timbrado exitoso, debe reintentarse sin re-timbrar ante el PAC.
 **Objetivo general:**
 Integrar la llamada a `PersistirFacturaMexicoPdfService` en el servicio de Validar Cobro que ejecuta el paso "Genera Factura Normal PPD", de modo que el PDF de la Factura CFDI 4.0 se genere y persista en Minio como artefacto fiscal inmutable inmediatamente después del timbrado exitoso ante el PAC, cubriendo el alcance del RE-FU-021 para facturas originadas en Validar Cobro.
 **Objetivos específicos:**
 - Identificar el servicio/comando de Validar Cobro en ProquifaDotNet.Finanzas que ejecuta el timbrado de la Factura Normal PPD.
 - Inyectar `IPersistirFacturaMexicoPdfService` en dicho servicio.
 - Invocar `PersistirAsync(idCFDI, xmlTimbrado)` inmediatamente después del timbrado exitoso del PAC, antes de transicionar al estado "Pendiente en Validar Pago".
 - Validar que si `PersistirAsync` falla, el error se maneja sin re-timbrar ante el PAC y el flujo de Validar Cobro continúa correctamente hacia "Pendiente en Validar Pago".
 - Registrar en Serilog el resultado de la persistencia (módulo, `IdCFDI`, fecha, resultado).
 **Resultado esperado:**
 El flujo de Validar Cobro genera y persiste el PDF de la Factura CFDI 4.0 en Minio como artefacto fiscal inmutable inmediatamente tras el timbrado exitoso, de forma consistente con el comportamiento implementado para Factura por Adelantado (Tarea 11).
 **Entregables:**
 - Servicio de Validar Cobro (Genera Factura Normal PPD) actualizado con llamada real a `PersistirFacturaMexicoPdfService`
 - Manejo de error de persistencia sin re-timbrado
 - Registro en Serilog (módulo, `IdCFDI`, fecha, resultado)
 **Criterios de aceptación:**
 - Tras el timbrado exitoso en el flujo de Validar Cobro, el PDF se persiste en Minio y la referencia queda en `CFDI` antes de transicionar al estado "Pendiente en Validar Pago".
 - Si la persistencia del PDF falla, el sistema no re-timbra ante el PAC y el flujo continúa hacia "Pendiente en Validar Pago" registrando el error.
 - El flujo de Validar Cobro (estados: Genera Factura → Pendiente en Validar Pago → Validar Pago → Pago válido → Complemento de Pago → Desbloquea Tramitar Pedido) no presenta regresiones.
 - Las 4 empresas emisoras México (GOL/MUN/PRO/PQF) generan correctamente su PDF de Factura Normal PPD con el template correspondiente.
 - La operación queda registrada en Serilog con `IdCFDI`, fecha y resultado.
 **Más información de la tarea:**
 Ver sección "Alcance — Aplica a" en `TPSC-RE-FU-021.md` (facturas originadas en Validar Cobro). Ver Gap 5 en el análisis de validación de tareas vs requisito. Ver Tarea 10 (`PersistirFacturaMexicoPdfService`) que es la dependencia directa de esta tarea.
 **Recursos:**
 - `TPSC-RE-FU-021.md` — Alcance (facturas de Validar Cobro), Regla 1, Criterios J1–J2
 - `TPSC-RE-FU-021-Back.md` — Parte B, `PersistirFacturaMexicoPdfService`
 - Diagrama de flujo Validar Cobro: Genera Factura Normal PPD → Pendiente Validar Pago → Validar Pago → Pago válido? → Complemento de Pago / Elimina pago</t>
  </si>
  <si>
    <t xml:space="preserve">BE-196</t>
  </si>
  <si>
    <t xml:space="preserve">TPSC-RE-FU-022</t>
  </si>
  <si>
    <t xml:space="preserve">CREATE-TABL-M</t>
  </si>
  <si>
    <t xml:space="preserve">T1 - Crear tabla CPEGenerada con datos fiscales del CPE SUNAT</t>
  </si>
  <si>
    <t xml:space="preserve">**[ RE-FU-022 ] [CREATE-TABL-M] Crear tabla CPEGenerada con datos fiscales del CPE SUNAT**
 **Aplicativos:** ProquifaDotNet
 **Módulos:** Base de Datos — Factura Perú SUNAT
 **Consideraciones previas:**
 - La tabla `CPEGenerada` no existe en BD. Es necesaria para almacenar los datos fiscales del Comprobante de Pago Electrónico (CPE tipo 01, UBL 2.1) de Golocaer S.A.C. para clientes Perú.
 - **No se reutiliza `CFDIGenerada`** porque los campos son estructuralmente distintos: `CFDIGenerada` tiene campos SAT (FormaPago, MetodoPago, UsoCFDI, RegimenFiscal, LugarExpedicion) que no aplican a Perú, y `CPEGenerada` requiere campos SUNAT exclusivos (TipoOperacion cat.51, UbigeoEmisor, DireccionReceptor, IGV, ISC, ICBPER, OtrosTributos) que no existen en `CFDIGenerada`. Reutilizar implicaría NULLs masivos y confusión en ORM/scaffold.
 - Es **BLOQUEANTE** para la Tarea 2 que agrega el FK desde `tpProformaAdelanto`.
 - Es **BLOQUEANTE** para el flujo de timbrado SUNAT: `INSERT CPEGenerada` ocurre en el paso de persistencia tras el timbrado exitoso del OSE/PSE.
 - Las columnas de totales SUNAT (ISC, ICBPER, OtrosTributos) tienen DEFAULT 0 para no romper el caso más común (solo IGV).
 **Objetivo general:**
 Crear la tabla `CPEGenerada` en ProquifaDotNet con todos los campos fiscales del CPE UBL 2.1 de Golocaer S.A.C. para Perú, habilitando el almacenamiento de los datos del comprobante electrónico SUNAT como artefacto fiscal inmutable.
 **Objetivos específicos:**
 - Ejecutar el DDL con columnas: `IdCPEGenerada` (PK NEWID), `RUCEmisor` varchar(11), `RazonSocialEmisor` varchar(200), `DireccionEmisor` varchar(300), `UbigeoEmisor` varchar(6), `RUCReceptor` varchar(11), `RazonSocialReceptor` varchar(200), `DireccionReceptor` varchar(300), `TipoComprobante` varchar(2) DEFAULT '01', `TipoOperacion` varchar(4), `Serie` varchar(4), `Correlativo` varchar(8), `CondicionPago` varchar(50), `Moneda` varchar(3), `TipoCambio` decimal(18,6), `ValorVenta` decimal(18,2), `IGV` decimal(18,2), `ISC` decimal(18,2) DEFAULT 0, `ICBPER` decimal(18,2) DEFAULT 0, `OtrosTributos` decimal(18,2) DEFAULT 0, `Total` decimal(18,2), `Observaciones` varchar(500), `FechaEmision` datetime2(7), `Activo` bit DEFAULT 1, `FechaRegistro` datetime2(7) DEFAULT SYSUTCDATETIME(), `FechaUltimaActualizacion` datetime2(7) DEFAULT SYSUTCDATETIME().
 - Validar que PK, DEFAULT constraints y tipos de dato queden correctamente definidos.
 - Verificar que ningún objeto existente en BD se ve afectado por la creación.
 **Resultado esperado:**
 Tabla `CPEGenerada` existente en ProquifaDotNet, lista para recibir los datos fiscales del CPE SUNAT al timbrar exitosamente ante el OSE/PSE.
 **Entregables:**
 - Script DDL: `CREATE TABLE CPEGenerada`
 - Script de validación (`SELECT` estructura + constraints)
 **Criterios de aceptación:**
 - La tabla existe con la estructura definida en `TPSC-RE-FU-022_BD.md`.
 - Todos los DEFAULT constraints están correctamente configurados (TipoComprobante='01', ISC=0, ICBPER=0, OtrosTributos=0, Activo=1, FechaRegistro=SYSUTCDATETIME()).
 - Ningún objeto existente en BD presenta errores tras la creación.
 **Más información de la tarea:**
 Ver sección *"CREATE TABLE CPEGenerada"* y *"Columnas de CPEGenerada"* en `TPSC-RE-FU-022_BD.md`. Ver sección *"Decisión: CPEGenerada vs reutilizar CFDIGenerada"* para justificación del diseño.
 **Recursos:**
 - `TPSC-RE-FU-022_BD.md` — Script propuesto `CREATE TABLE CPEGenerada`
 - `TPSC-RE-FU-022-Back.md` — Parte C, paso 1
 ---</t>
  </si>
  <si>
    <t xml:space="preserve">BE-197</t>
  </si>
  <si>
    <t xml:space="preserve">T2 - Agregar IdCPEGenerada FK a tabla tpProformaAdelanto</t>
  </si>
  <si>
    <t xml:space="preserve">**[ RE-FU-022 ] [UPDATE-TABL-CH] Agregar IdCPEGenerada (FK) a tabla tpProformaAdelanto**
 **Aplicativos:** ProquifaDotNet
 **Módulos:** Base de Datos — Factura Perú SUNAT
 **Consideraciones previas:**
 - La tabla `tpProformaAdelanto` ya tiene el campo `IdCFDIGenerada` (FK hacia `CFDIGenerada`) para México (RE-FU-019). El equivalente para Perú es `IdCPEGenerada` (FK hacia `CPEGenerada`).
 - Depende de la Tarea 1 (`CPEGenerada` debe existir antes de agregar el FK).
 - La columna se agrega como NULL para no romper registros existentes (los pedidos México no tienen `IdCPEGenerada`).
 - Verificar que los ALTER no rompan vistas, stored procedures ni triggers dependientes de `tpProformaAdelanto`.
 **Objetivo general:**
 Ampliar la tabla `tpProformaAdelanto` con el campo `IdCPEGenerada` (FK hacia `CPEGenerada`) para vincular cada Proforma de Adelanto Perú con su Comprobante de Pago Electrónico SUNAT, de forma análoga a como `IdCFDIGenerada` vincula las Proformas México con `CFDIGenerada`.
 **Objetivos específicos:**
 - `ALTER TABLE dbo.tpProformaAdelanto ADD IdCPEGenerada uniqueidentifier NULL CONSTRAINT [FK_tpProformaAdelanto_CPEGenerada] FOREIGN KEY REFERENCES dbo.CPEGenerada([IdCPEGenerada])`.
 - Verificar que los ALTER no rompan vistas, stored procedures ni triggers dependientes de `tpProformaAdelanto`.
 - Validar que el campo queda en NULL para todos los registros existentes.
 **Resultado esperado:**
 `tpProformaAdelanto` con el campo `IdCPEGenerada` disponible y con FK activo hacia `CPEGenerada`, listo para ser poblado al completar el timbrado SUNAT exitoso.
 **Entregables:**
 - Script DDL: `ALTER TABLE tpProformaAdelanto ADD IdCPEGenerada`
 - Script de validación (`SELECT` con los nuevos campos)
 - Checklist de objetos dependientes verificados
 **Criterios de aceptación:**
 - `tpProformaAdelanto.IdCPEGenerada` existe y acepta valores `uniqueidentifier` NULL.
 - FK activo hacia `CPEGenerada.IdCPEGenerada`.
 - Ningún SP, vista ni trigger presenta errores de compilación tras el ALTER.
 - Todos los registros existentes tienen `IdCPEGenerada` = NULL.
 **Más información de la tarea:**
 Ver sección *"Vinculación CPEGenerada con tpProformaAdelanto"* en `TPSC-RE-FU-022_BD.md`. Ver `TPSC-RE-FU-022-Back.md` Parte C, paso 2.
 **Recursos:**
 - `TPSC-RE-FU-022_BD.md` — Script propuesto ALTER tpProformaAdelanto
 - `TPSC-RE-FU-022-Back.md` — Parte C, paso 2
 ---</t>
  </si>
  <si>
    <t xml:space="preserve">BE-198</t>
  </si>
  <si>
    <t xml:space="preserve">T3 - Plantilla PDF Factura CPE UBL 2.1 GOLPERU_PER_FAC Golocaer SAC</t>
  </si>
  <si>
    <t xml:space="preserve">**[ RE-FU-022 ] [CREATE-PDF] Plantilla PDF Factura CPE UBL 2.1 — GOLPERU_PER_FAC (Golocaer S.A.C.)**
 **Aplicativos:** DocumentBuilder
 **Módulos:** DocumentBuilder — Plantillas Factura Perú
 **Consideraciones previas:**
 - DocumentBuilder usa el patrón `{Prefix}_{Region}_{Tipo}` para la `TemplateKey` (`GOLPERU_PER_FAC`).
 - Cada template requiere 3 archivos HTML: Header (`GOLPERU_PER_FAC_H.html`), Body (`GOLPERU_PER_FAC_B.html`) y Footer (`GOLPERU_PER_FAC_F.html`).
 - El registro en `DocumentTemplate` se inserta via script SQL con el patrón MERGE existente en `Scripts/`.
 - **⚠️ BRECHA de branding:** logo, colores, certificaciones aplicables a Perú y texto del disclaimer legal SUNAT de Golocaer S.A.C. **no están confirmados**. Las certificaciones y el disclaimer mexicanos (NEEC, FEUM, SAT) **no aplican** a Perú.
 - **⚠️ BRECHA cuentas bancarias:** la factura real de muestra de Golocaer S.A.C. (E001-362) **no incluye sección bancaria**. Pendiente confirmar con el cliente si aplica a Perú.
 - La estructura del PDF es distinta a México: sin UUID, sin sellos SAT, sin cadena original; en su lugar QR SUNAT, firma digital y valor resumen del OSE/PSE.
 - Depende de las Tareas 1-2 (campos SUNAT en BD disponibles) y de RE-FU-020 (CodigoSUNAT, ClaveSUNAT, catAfectacionIGV disponibles para armar las partidas del body).
 - Validar el diseño contra la factura real de muestra de Golocaer S.A.C. (E001-362).
 **Objetivo general:**
 Crear la plantilla HTML (Header, Body, Footer) y el registro en `DocumentTemplate` para la Factura electrónica (CPE UBL 2.1) de la empresa **Golocaer S.A.C.** (`GOLPERU_PER_FAC`), con el branding y disclaimer SUNAT correspondientes y todas las secciones requeridas por el estándar SUNAT.
 **Objetivos específicos:**
 - Crear `GOLPERU_PER_FAC_H.html` — cabecera con logo Golocaer S.A.C. Perú, datos del emisor (RUC, Razón Social, Dirección, Ubigeo, Fecha y Hora de Emisión) y datos del receptor (RUC, Razón Social, Dirección), identificadores del comprobante (Serie-Correlativo, Tipo Comprobante, Tipo Operación).
 - Crear `GOLPERU_PER_FAC_B.html` — cuerpo con: datos del comprobante (Condición de Pago, Moneda, Tipo de Cambio, Folio Pedido Interno PI), tabla de partidas (Cantidad, Unidad de Medida SUNAT, Código SUNAT Producto, Descripción, Valor Unitario, Afectación al IGV por línea, ICBPER por línea cuando aplique), totales SUNAT (Sub Total Ventas, Anticipos, Descuentos, Valor Venta Gratuitas, Valor Venta, ISC, IGV 18%, ICBPER, Otros Cargos, Otros Tributos, Redondeo, Importe Total, Total en Letras), sección Crédito/Cuotas (cuando CondiciónPago = Crédito, pendiente confirmar si aplica a R16 Perú Prepago).
 - Crear `GOLPERU_PER_FAC_F.html` — pie con elementos técnicos SUNAT (QR de validación, Valor Resumen hash, Firma Digital), disclaimer de representación impresa SUNAT verificable con clave SOL (texto pendiente asesor legal peruano), certificaciones aplicables a Golocaer S.A.C. Perú (pendiente confirmar), paginación "X de Y".
 - Insertar el registro en `DocumentTemplate` via script SQL con patrón MERGE.
 **Resultado esperado:**
 Template `GOLPERU_PER_FAC` registrado en DocumentBuilder con los 3 archivos HTML correctos, listo para generar el PDF de la Factura CPE UBL 2.1 de Golocaer S.A.C.
 **Entregables:**
 - `GOLPERU_PER_FAC_H.html`, `GOLPERU_PER_FAC_B.html`, `GOLPERU_PER_FAC_F.html`
 - Script SQL: `INSERT DocumentTemplate GOLPERU_PER_FAC` (patrón MERGE)
 - Prueba de generación con datos de la factura real de muestra (E001-362)
 **Criterios de aceptación:**
 - El PDF generado con el template `GOLPERU_PER_FAC` contiene todas las secciones A-J del requisito.
 - El branding (logo, colores) corresponde a Golocaer S.A.C. Perú, validado con el cliente (pendiente confirmar).
 - El disclaimer identifica el documento como CPE SUNAT verificable con clave SOL (no como CFDI SAT).
 - Las certificaciones corresponden a Golocaer S.A.C. Perú (no las mexicanas).
 - La paginación automática "X de Y" funciona correctamente.
 - **No aparecen** UUID, sellos digitales SAT ni cadena original (son campos México).
 **Más información de la tarea:**
 Ver criterios A1-J2 en `TPSC-RE-FU-022-Pendiente.md`. Ver sección *"Parte A — DocumentBuilder"* en `TPSC-RE-FU-022-Back.md`. Patrón de templates en `Scripts/20251001_1439/01_Insert_templates.sql` de DocumentBuilder.
 **Recursos:**
 - `TPSC-RE-FU-022-Pendiente.md` — Criterios A1-J2
 - `TPSC-RE-FU-022-Back.md` — Parte A, estructura del template
 - DocumentBuilder — `C:\Users\juan.garcia\Documents\DocumentBuilder-R14`
 - Factura real de muestra: Golocaer S.A.C. E001-362 (XML + PDF)
 ---</t>
  </si>
  <si>
    <t xml:space="preserve">BE-199</t>
  </si>
  <si>
    <t xml:space="preserve">T4 - Algoritmo mapeo datos CPE UBL 2.1 al modelo PDF Factura Perú</t>
  </si>
  <si>
    <t xml:space="preserve">**[ RE-FU-022 ] [ALG-COMPLX-LOGIC] Algoritmo de mapeo de datos CPE UBL 2.1 al modelo del PDF de Factura Perú**
 **Aplicativos:** ProquifaDotNet.Finanzas
 **Módulos:** Factura Perú — Generación PDF CPE UBL 2.1
 **Consideraciones previas:**
 - ⛔ **BLOQUEANTE:** depende de RE-FU-020 para los campos `CodigoSUNAT` (Producto), `ClaveSUNAT` (catUnidad) e `IdCatAfectacionIGV` (Producto). Sin estos campos no es posible armar las partidas del PDF conforme al estándar SUNAT (ver RE-FU-005 Brecha 1).
 - ⛔ **BLOQUEANTE:** depende de la integración OSE/PSE SUNAT (RE-FU-020) para obtener el XML firmado del cual se extraen QR, Firma Digital y Valor Resumen.
 - El PDF de la Factura Perú integra datos de múltiples tablas: `CPEGenerada`, `tpPartidaPedido`, `Producto`, `catUnidad`, `catAfectacionIGV`, `Empresa` (GOLPERU) y los elementos técnicos del XML firmado retornado por el OSE/PSE.
 - Los datos del QR, Firma Digital y Valor Resumen se extraen del XML del OSE/PSE, no de BD directamente.
 - La comunicación con ProquifaDotNet (.NET Framework 4.8) para obtener los datos del pedido y del CPE se realiza mediante llamadas entre APIs.
 - Aplica a Facturas de FAA Perú (RE-FU-020) y de Validar Cobro Perú. Solo empresa GOLPERU.
 - Es el contraparte peruano de la Tarea 9 de RE-FU-021 (`FacturaMexicoPdfMappingService`); mismo patrón, tabla y campos SUNAT distintos.
 **Objetivo general:**
 Implementar el servicio `FacturaPeruPdfMappingService` que consolida todos los datos del CPE UBL 2.1 en un modelo unificado (`FacturaPeruPdfModel`), listo para ser consumido por DocumentBuilder con el template `GOLPERU_PER_FAC`, incluyendo branding de Golocaer S.A.C., datos fiscales SUNAT del emisor y receptor, partidas con códigos SUNAT, totales SUNAT e IGV, elementos técnicos de certificación y QR.
 **Objetivos específicos:**
 - Crear `FacturaPeruPdfModel` con secciones: Branding (LogoBase64), Emisor (RUC, RazonSocial, Dirección, Ubigeo), Receptor (RUC, RazonSocial, Dirección), Comprobante (Serie, Correlativo, TipoComprobante, TipoOperación, FechaEmision, CondiciónPago, Moneda, TC, FolioPedidoInterno), Partidas `List&lt;FacturaPeruPdfPartidaModel&gt;`, Totales SUNAT (SubTotalVentas, Anticipos, Descuentos, ValorVentaGratuitas, ValorVenta, ISC, IGV, ICBPER, OtrosCargos, OtrosTributos, Redondeo, ImporteTotal, TotalEnLetras), Crédito `FacturaPeruPdfCreditoModel` (MontoNetoPendiente, TotalCuotas, Cuotas), Elementos Técnicos SUNAT (QRBase64, ValorResumen, FirmaDigital — null en preview).
 - Mapear `FacturaPeruPdfPartidaModel` por partida: Cantidad, UnidadMedidaSUNAT (catUnidad.ClaveSUNAT), CodigoSUNAT (Producto.CodigoSUNAT — BRECHA RE-FU-020), NumeroOrdenCompra (referencia del pedido del cliente, criterio D2), Descripción (nombre + catálogo + lote), ValorUnitario, Importe, AfectaciónIGV (catAfectacionIGV.Clave — BRECHA RE-FU-020), ICBPERLinea, TipoPrecio (catálogo 16 SUNAT — campo opcional, observado en factura real E001-362; pendiente confirmar con cliente).
 - Parsear `xmlFirmadoSunat` → extraer QR, FirmaDigital, ValorResumen del CDR del OSE/PSE.
 - Calcular TotalEnLetras según moneda (ej: "SON: DIECIOCHO MIL SETECIENTOS CUATRO Y 18/100 DOLAR AMERICANO").
 - Implementar `IFacturaPeruPdfMappingService` con dos métodos: `MapearAsync(idCPEGenerada, xmlFirmadoSunat)` (PDF definitivo) y `MapearPreviewAsync(idCPEGenerada)` (preview sin elementos técnicos SUNAT).
 **Resultado esperado:**
 Servicio `FacturaPeruPdfMappingService` que recibe el `IdCPEGenerada` y el XML firmado del OSE/PSE, y retorna un `FacturaPeruPdfModel` completamente poblado, listo para ser pasado al generador de DocumentBuilder (Tarea 3) tanto para preview como para PDF definitivo.
 **Entregables:**
 - Clase `FacturaPeruPdfModel` con todas las secciones del CPE PDF
 - Clase `FacturaPeruPdfPartidaModel`, `FacturaPeruPdfCreditoModel`, `FacturaPeruPdfCuotaModel`
 - Interfaz `IFacturaPeruPdfMappingService` + servicio `FacturaPeruPdfMappingService`
 - Prueba unitaria con datos de la factura real de muestra (E001-362)
 **Criterios de aceptación:**
 - El modelo generado contiene todos los campos requeridos por las secciones A-J del PDF (criterios del requisito).
 - Los campos `CodigoSUNAT`, `ClaveSUNAT` y `AfectaciónIGV` de cada partida se mapean correctamente desde los campos nuevos de RE-FU-020.
 - El QR, FirmaDigital y ValorResumen se extraen del XML del OSE/PSE, no se calculan en la aplicación.
 - `MapearPreviewAsync` retorna el modelo con la Sección G (Elementos Técnicos) en null.
 - El TotalEnLetras se genera correctamente para PEN y USD.
 **Más información de la tarea:**
 Ver sección *"Parte B — FacturaPeruPdfMappingService"* en `TPSC-RE-FU-022-Back.md`. Ver Tarea 4 de RE-FU-020 (datos SUNAT del producto como prerequisito). Es el contraparte peruano de la Tarea 9 de RE-FU-021.
 **Recursos:**
 - `TPSC-RE-FU-022-Back.md` — Parte B, modelo y flujo MapearAsync
 - `TPSC-RE-FU-022-Pendiente.md` — Criterios A1-J2, Reglas 7 y 8
 - TPSC-RE-FU-021 Tarea 9 — `FacturaMexicoPdfMappingService` (patrón equivalente)
 - Factura real de muestra: Golocaer S.A.C. E001-362
 ---</t>
  </si>
  <si>
    <t xml:space="preserve">BE-200</t>
  </si>
  <si>
    <t xml:space="preserve">T5 - Persistencia PDF Factura Perú en Minio tras timbrado SUNAT exitoso</t>
  </si>
  <si>
    <t xml:space="preserve">**[ RE-FU-022 ] [SERV-TRANSACT] Persistencia del PDF de Factura Perú en Minio tras timbrado SUNAT exitoso**
 **Aplicativos:** ProquifaDotNet.Finanzas
 **Módulos:** Factura Perú — Persistencia Artefacto Fiscal
 **Consideraciones previas:**
 - ⛔ **BLOQUEANTE:** depende de la Tarea 4 (`FacturaPeruPdfMappingService`) y de la integración OSE/PSE SUNAT (RE-FU-020) que retorna el XML firmado necesario para el mapeo.
 - Se ejecuta inmediatamente después del timbrado exitoso ante SUNAT/OSE, como parte del flujo de los módulos que generan facturas Perú (FAA RE-FU-020 y Validar Cobro Perú).
 - El PDF se genera una única vez al timbrar; posteriormente se sirve desde Minio sin regeneración (criterio J2). La factura timbrada es artefacto fiscal inmutable.
 - La persistencia utiliza el patrón existente: `INSERT Archivo` con `FileBucket='facturas'` e `IdRegion='PER'`.
 - Si la generación o persistencia del PDF falla tras el timbrado exitoso, debe reintentarse **sin re-timbrar** ante SUNAT/OSE.
 - La comunicación con ProquifaDotNet (.NET Framework 4.8) para actualizar referencias se realiza mediante llamadas entre APIs.
 - TemplateKey fijo: `GOLPERU_PER_FAC` (única empresa emisora Perú).
 - Depende de las Tareas 1-4.
 - Es el contraparte peruano de la Tarea 10 de RE-FU-021 (`PersistirFacturaMexicoPdfService`).
 **Objetivo general:**
 Implementar el servicio `PersistirFacturaPeruPdfService` que, tras el timbrado exitoso ante SUNAT/OSE, genera el PDF definitivo del CPE UBL 2.1 (con QR, Firma Digital y Valor Resumen completos) y lo persiste en Minio vía la tabla `Archivo` con `IdRegion='PER'`, referenciado desde `tpProformaAdelanto.IdCPEGenerada`.
 **Objetivos específicos:**
 - Invocar `FacturaPeruPdfMappingService.MapearAsync(IdCPEGenerada, xmlFirmadoSunat)` para obtener el `FacturaPeruPdfModel` definitivo.
 - Invocar DocumentBuilder con `TemplateKey='GOLPERU_PER_FAC'` para generar el PDF en bytes.
 - `INSERT Archivo` (PDF, `FileBucket='facturas'`, `IdRegion='PER'`, `ContentType='application/pdf'`) → obtener `IdArchivo`.
 - Llamar API ProquifaDotNet → `UPDATE tpProformaAdelanto SET IdCPEGenerada` con referencia al PDF.
 - Garantizar atomicidad: si la persistencia en Minio falla, reintentar sin re-timbrar ante SUNAT/OSE.
 - Registrar en Serilog: módulo, `IdCPEGenerada`, fecha, resultado (éxito/error + mensaje).
 **Resultado esperado:**
 PDF del CPE UBL 2.1 persistido en Minio como artefacto fiscal inmutable, referenciado desde `tpProformaAdelanto`, disponible para consultas y envíos posteriores sin regeneración.
 **Entregables:**
 - Servicio `PersistirFacturaPeruPdfService` (o equivalente)
 - Manejo de reintentos de persistencia sin re-timbrado ante SUNAT/OSE
 - Registro en log con Serilog (módulo, `IdCPEGenerada`, fecha, resultado)
 **Criterios de aceptación:**
 - El PDF se genera con QR, Firma Digital y Valor Resumen del OSE/PSE integrados.
 - El `INSERT Archivo` persiste correctamente en Minio con `FileBucket='facturas'` e `IdRegion='PER'`.
 - La referencia del PDF queda correctamente almacenada en `tpProformaAdelanto`.
 - Si la persistencia falla, el sistema reintenta sin volver a llamar al OSE/PSE SUNAT.
 - Al consultar el PDF posteriormente, el sistema sirve el archivo desde Minio sin regenerarlo.
 - La operación queda registrada en Serilog con `IdCPEGenerada`, fecha y resultado.
 **Más información de la tarea:**
 Ver sección *"Parte B — PersistirFacturaPeruPdfService"* en `TPSC-RE-FU-022-Back.md`. Ver criterios J1-J2, Reglas 1 y 5 en `TPSC-RE-FU-022-Pendiente.md`. Es el contraparte peruano de la Tarea 10 de RE-FU-021.
 **Recursos:**
 - `TPSC-RE-FU-022-Back.md` — Parte B, flujo PersistirFacturaPeruPdfService
 - `TPSC-RE-FU-022-Pendiente.md` — Criterios J1-J2, Reglas 1 y 5
 - TPSC-RE-FU-021 Tarea 10 — `PersistirFacturaMexicoPdfService` (patrón equivalente)
 ---</t>
  </si>
  <si>
    <t xml:space="preserve">BE-201</t>
  </si>
  <si>
    <t xml:space="preserve">T6 - Extender FacturaAdelantadoGenerarService branch PER persistencia PDF</t>
  </si>
  <si>
    <t xml:space="preserve">**[ RE-FU-022 ] [IMP-EXIST-SERVICE] Extender FacturaAdelantadoGenerarService branch PER con persistencia real del PDF (RE-FU-020)**
 **Aplicativos:** ProquifaDotNet.Finanzas
 **Módulos:** Factura por Adelantado — Generación Perú
 **Consideraciones previas:**
 - ⛔ **BLOQUEANTE:** depende de la Tarea 5 (`PersistirFacturaPeruPdfService`) y de la integración OSE/PSE SUNAT (RE-FU-020).
 - El branch PER de `FacturaAdelantadoGenerarService` (RE-FU-020) almacena el XML firmado y el CDR en Minio tras el timbrado exitoso. El PDF definitivo del CPE queda como placeholder pendiente de este requisito.
 - Esta tarea implementa ese placeholder con la llamada real a `PersistirFacturaPeruPdfService` (Tarea 5), de forma análoga a la Tarea 11 de RE-FU-021 para el branch MEX.
 - No se modifica la lógica de timbrado SUNAT ni los pasos previos del branch PER; solo se agrega la llamada al servicio de persistencia del PDF.
 - Aplica únicamente a facturas de región Perú (GOLPERU). El branch MEX (Tarea 11 de RE-FU-021) tiene su propia integración.
 **Objetivo general:**
 Integrar la llamada a `PersistirFacturaPeruPdfService` en el branch PER de `FacturaAdelantadoGenerarService` (RE-FU-020), completando el flujo de generación de la Factura por Adelantado Perú con la persistencia del PDF definitivo del CPE UBL 2.1 en Minio inmediatamente tras el timbrado exitoso ante SUNAT/OSE.
 **Objetivos específicos:**
 - Inyectar `IPersistirFacturaPeruPdfService` en `FacturaAdelantadoGenerarService`.
 - Agregar la llamada `await _persistirFacturaPeruPdfService.PersistirAsync(idCPEGenerada, response.XmlFirmado)` en el branch PER tras el timbrado exitoso.
 - Validar que si `PersistirAsync` falla, el error se maneja sin re-timbrar ante SUNAT/OSE.
 - Registrar en Serilog el resultado de la persistencia dentro del flujo de generación.
 **Resultado esperado:**
 Branch PER de `FacturaAdelantadoGenerarService` con la persistencia del PDF CPE implementada definitivamente: tras el timbrado exitoso, el PDF se genera y persiste en Minio antes de retornar el response al cliente.
 **Entregables:**
 - `FacturaAdelantadoGenerarService` branch PER actualizado (llamada real a `PersistirFacturaPeruPdfService`)
 - Prueba de integración: flujo completo generar FAA Perú → PDF persistido en Minio
 **Criterios de aceptación:**
 - Tras el timbrado SUNAT exitoso, el PDF se persiste en Minio y la referencia queda en `tpProformaAdelanto` antes de retornar el response.
 - Si la persistencia del PDF falla, el sistema no re-timbra ante SUNAT/OSE y retorna el error correspondiente.
 - El flujo de timbrado SUNAT (pasos previos) no presenta regresiones respecto a RE-FU-020.
 - La operación queda registrada en Serilog con `IdCPEGenerada`, fecha y resultado.
 **Más información de la tarea:**
 Ver sección *"Integración con RE-FU-020 — branch PER"* en `TPSC-RE-FU-022-Back.md`. Ver Tarea 11 de RE-FU-021 (patrón equivalente para México).
 **Recursos:**
 - `TPSC-RE-FU-022-Back.md` — Parte B, integración branch PER FacturaAdelantadoGenerarService
 - TPSC-RE-FU-021 Tarea 11 — `FacturaAdelantadoGenerarService` MEX (patrón equivalente)
 ---</t>
  </si>
  <si>
    <t xml:space="preserve">BE-202</t>
  </si>
  <si>
    <t xml:space="preserve">T7 - Extender FacturaAdelantadoPreviewService branch PER template GOLPERU_PER_FAC</t>
  </si>
  <si>
    <t xml:space="preserve">**[ RE-FU-022 ] [IMP-EXIST-SERVICE] Extender FacturaAdelantadoPreviewService branch PER con template real GOLPERU_PER_FAC (RE-FU-020)**
 **Aplicativos:** ProquifaDotNet.Finanzas
 **Módulos:** Factura por Adelantado — Previsualización PDF Perú
 **Consideraciones previas:**
 - El branch PER de `FacturaAdelantadoPreviewService` (RE-FU-020) tiene un placeholder para el template del PDF de previsualización, pendiente de definir en este requisito.
 - Esta tarea reemplaza ese placeholder con el template real `GOLPERU_PER_FAC` de DocumentBuilder, de forma análoga a la Tarea 12 de RE-FU-021 para el branch MEX.
 - Depende de la Tarea 3 (template `GOLPERU_PER_FAC` registrado en DocumentBuilder) y de la Tarea 4 (`FacturaPeruPdfMappingService.MapearPreviewAsync` disponible).
 - El preview usa el modelo sin elementos técnicos SUNAT (Sección G en null): QR, Firma Digital y Valor Resumen no están presentes hasta el timbrado real.
 - El TemplateKey es fijo (`GOLPERU_PER_FAC`) ya que solo hay una empresa emisora Perú, a diferencia del switch por empresa de México.
 - Aplica únicamente a facturas de región Perú (GOLPERU).
 **Objetivo general:**
 Reemplazar el template placeholder del branch PER de `FacturaAdelantadoPreviewService` (RE-FU-020) con la resolución del template real `GOLPERU_PER_FAC` de DocumentBuilder, completando el flujo de previsualización del PDF de la Factura por Adelantado Perú.
 **Objetivos específicos:**
 - Inyectar `IFacturaPeruPdfMappingService` en `FacturaAdelantadoPreviewService`.
 - Invocar `MapearPreviewAsync(idCPEGenerada)` para obtener el `FacturaPeruPdfModel` sin elementos técnicos SUNAT.
 - Invocar DocumentBuilder con `TemplateKey='GOLPERU_PER_FAC'` (fijo — única empresa Perú).
 - Retornar el PDF en memoria sin persistir en Minio (el preview no es artefacto fiscal).
 **Resultado esperado:**
 Branch PER de `FacturaAdelantadoPreviewService` con la generación real del PDF de previsualización usando el template `GOLPERU_PER_FAC` de DocumentBuilder, con todos los campos del CPE disponibles excepto QR, Firma Digital y Valor Resumen.
 **Entregables:**
 - `FacturaAdelantadoPreviewService` branch PER actualizado (template real, sin placeholder)
 - Prueba de integración: flujo completo preview FAA Perú → PDF en memoria con datos correctos
 **Criterios de aceptación:**
 - El PDF de preview generado usa el template `GOLPERU_PER_FAC` (branding Golocaer S.A.C. Perú).
 - El PDF de preview NO contiene QR, Firma Digital ni Valor Resumen (Sección G vacía o ausente).
 - El flujo existente del branch PER (pasos previos al template) no presenta regresiones respecto a RE-FU-020.
 **Más información de la tarea:**
 Ver sección *"Integración con RE-FU-020 — branch PER Preview"* en `TPSC-RE-FU-022-Back.md`. Ver Tarea 12 de RE-FU-021 (patrón equivalente para México).
 **Recursos:**
 - `TPSC-RE-FU-022-Back.md` — Parte B, integración branch PER FacturaAdelantadoPreviewService
 - TPSC-RE-FU-021 Tarea 12 — `FacturaAdelantadoPreviewService` MEX (patrón equivalente)
 ---</t>
  </si>
  <si>
    <t xml:space="preserve">BE-203</t>
  </si>
  <si>
    <t xml:space="preserve">T8 - Integrar persistencia PDF Factura Perú en flujo Validar Cobro Perú</t>
  </si>
  <si>
    <t xml:space="preserve">**[ RE-FU-022 ] [IMP-EXIST-SERVICE] Integrar persistencia del PDF de Factura Perú en el flujo Validar Cobro Perú**
 **Aplicativos:** ProquifaDotNet.Finanzas
 **Módulos:** Validar Cobro — Generación Factura Perú
 **Consideraciones previas:**
 - ⛔ **BLOQUEANTE:** depende de la Tarea 5 (`PersistirFacturaPeruPdfService`) y de la integración OSE/PSE SUNAT (RE-FU-020).
 - El requisito RE-FU-022 es explícito en su alcance: "Facturas originadas en Validar Cobro (cobro recibido aplicado a Proforma de Prepago sin controlados, Región Perú)."
 - En el flujo de Validar Cobro Perú, el punto de timbrado exitoso ante SUNAT/OSE es donde debe invocarse `PersistirFacturaPeruPdfService` (Tarea 5) para generar y persistir el PDF como artefacto fiscal inmutable.
 - Aplica únicamente a facturas de región Perú (GOLPERU).
 - Si la generación o persistencia del PDF falla tras el timbrado exitoso, debe reintentarse sin re-timbrar ante SUNAT/OSE.
 - **No existe Complemento de Pago en Perú** (SUNAT no tiene documento equivalente), por lo que el flujo de Validar Cobro Perú es más simple que el de México.
 - Es el contraparte peruano de la Tarea 13 de RE-FU-021 (integración PDF en Validar Cobro México).
 **Objetivo general:**
 Integrar la llamada a `PersistirFacturaPeruPdfService` en el servicio de Validar Cobro que ejecuta el timbrado de la factura Perú, de modo que el PDF del CPE UBL 2.1 se genere y persista en Minio como artefacto fiscal inmutable inmediatamente después del timbrado exitoso ante SUNAT/OSE.
 **Objetivos específicos:**
 - Identificar el servicio/comando de Validar Cobro Perú en ProquifaDotNet.Finanzas que ejecuta el timbrado SUNAT.
 - Inyectar `IPersistirFacturaPeruPdfService` en dicho servicio.
 - Invocar `PersistirAsync(idCPEGenerada, xmlFirmadoSunat)` inmediatamente después del timbrado exitoso.
 - Validar que si `PersistirAsync` falla, el error se maneja sin re-timbrar ante SUNAT/OSE.
 - Registrar en Serilog el resultado (módulo, `IdCPEGenerada`, fecha, resultado).
 **Resultado esperado:**
 El flujo de Validar Cobro Perú genera y persiste el PDF del CPE UBL 2.1 en Minio como artefacto fiscal inmutable tras el timbrado exitoso, de forma consistente con el comportamiento implementado para FAA Perú (Tarea 6).
 **Entregables:**
 - Servicio de Validar Cobro Perú actualizado con llamada real a `PersistirFacturaPeruPdfService`
 - Manejo de error de persistencia sin re-timbrado ante SUNAT/OSE
 - Registro en Serilog (módulo, `IdCPEGenerada`, fecha, resultado)
 **Criterios de aceptación:**
 - Tras el timbrado SUNAT exitoso en Validar Cobro Perú, el PDF se persiste en Minio y la referencia queda en `tpProformaAdelanto`.
 - Si la persistencia del PDF falla, el sistema no re-timbra ante SUNAT/OSE.
 - El flujo de Validar Cobro Perú no presenta regresiones.
 - La operación queda registrada en Serilog con `IdCPEGenerada`, fecha y resultado.
 **Más información de la tarea:**
 Ver sección *"GAP-07 — Validar Cobro Perú"* en `TPSC-RE-FU-022-Back.md`. Ver Tarea 13 de RE-FU-021 (patrón equivalente para México). Ver alcance en `TPSC-RE-FU-022-Pendiente.md` (facturas originadas en Validar Cobro Perú).
 **Recursos:**
 - `TPSC-RE-FU-022-Back.md` — GAP-07 Validar Cobro Perú
 - `TPSC-RE-FU-022-Pendiente.md` — Alcance, Criterios J1-J2
 - TPSC-RE-FU-021 Tarea 13 — Integración Validar Cobro México (patrón equivalente)</t>
  </si>
  <si>
    <t xml:space="preserve">BE-204</t>
  </si>
  <si>
    <t xml:space="preserve">TPSC-RE-FU-023</t>
  </si>
  <si>
    <t xml:space="preserve">T1 - Agregar campos wizard Validar Cobro a fccPagoCliente</t>
  </si>
  <si>
    <t xml:space="preserve">**[ RE-FU-023 ] [UPDATE-TABL-CH] Agregar campos del wizard Validar Cobro a fccPagoCliente**
 **Aplicativos:** ProquifaDotNet
 **Módulos:** Base de Datos — Validar Cobro
 **Consideraciones previas:**
 - `fccPagoCliente` ya existe en BD (verificado RYNL010).
 - Estos campos son requeridos a partir de RE-FU-024 pero se crean aquí como infraestructura base
  del módulo, para que el Scaffold de Finanzas (Tarea 3) los incluya desde el primer ciclo.
 - `Confirmado` identifica si el cobro fue confirmado (`1`) o es borrador (`0`). El borrador se
  identifica por `Confirmado=0` (no por `Folio=NULL`).
 - `IdCatMoneda` requiere FK a `catMoneda`.
 - Los campos deben ser NULL (excepto `Confirmado` con DEFAULT 0) para no romper registros existentes.
 - Prerrequisito de la Tarea 3 (Scaffold) — ejecutar antes de regenerar el scaffold.
 - Los campos `FechaConfirmacion`, `IdUsuarioConfirmacion` los poblará RE-FU-024 al confirmar.
 **Objetivo general:**
 Agregar los 5 campos del wizard a `fccPagoCliente` para completar el esquema
 que usará el Scaffold de Finanzas y los requisitos RE-FU-024 en adelante.
 **Objetivos específicos:**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 `ALTER TABLE dbo.fccPagoCliente ADD CONSTRAINT FK_fccPagoCliente_catMoneda FOREIGN KEY (IdCatMoneda) REFERENCES dbo.catMoneda (IdCatMoneda)`
 - Verificar registros existentes: todos con `Confirmado=0`, resto en NULL.
 **Resultado esperado:**
 `fccPagoCliente` con los 5 campos nuevos disponibles. El Scaffold de la Tarea 3
 generará entidades con todos los campos del wizard incluidos.
 **Entregables:**
 - Script DDL: 5 ALTER TABLE + 1 ADD CONSTRAINT FK
 - Script de validación: SELECT columnas + verificar FK catMoneda + verificar DEFAULT Confirmado
 **Criterios de aceptación:**
 - Los 5 campos existen en `fccPagoCliente`.
 - `Confirmado` tiene DEFAULT 0 y NOT NULL.
 - FK a `catMoneda` válida.
 - Registros existentes tienen `Confirmado=0` y el resto NULL.
 **Más información de la tarea:**
 Ver sección *"A1"* en `TPSC-RE-FU-023-Back.md` y sección *"3"* en `TPSC-RE-FU-023_BD.md`.
 **Recursos:**
 - `TPSC-RE-FU-023-Back.md` — Parte A, A1
 - `TPSC-RE-FU-023_BD.md` — Sección 3: ALTER fccPagoCliente
 - `TPSC-RE-FU-024_BD.md` — Contexto de uso de estos campos en el Paso 1 del wizard
 ---</t>
  </si>
  <si>
    <t xml:space="preserve">BE-205</t>
  </si>
  <si>
    <t xml:space="preserve">T2 - Agregar campos trazabilidad cancelación a tpPedido</t>
  </si>
  <si>
    <t xml:space="preserve">**[ RE-FU-023 ] [UPDATE-TABL-CH] Agregar campos de trazabilidad de cancelación a tpPedido**
 **Aplicativos:** ProquifaDotNet
 **Módulos:** Base de Datos — Validar Cobro
 **Consideraciones previas:**
 - `tpProformaPedido.Cancelada` (bit) ya existe — no requiere ALTER.
 - Los dos campos nuevos registran quién y cuándo canceló desde el modal Gestionar Cobranza.
 - Deben ser NULL para no romper registros existentes.
 - Prerrequisito de la Tarea 9 (endpoint de cancelación en ProquifaDotNet).
 - Esta tarea es independiente de la Tarea 1 — puede ejecutarse en paralelo.
 **Objetivo general:**
 Agregar `FechaCancelacionPorFaltaPago` e `IdUsuarioCancelacion` a `tpPedido`
 para trazabilidad de la cancelación desde el modal Gestionar Cobranza.
 **Objetivos específicos:**
 - `ALTER TABLE dbo.tpPedido ADD FechaCancelacionPorFaltaPago datetime2 NULL`
 - `ALTER TABLE dbo.tpPedido ADD IdUsuarioCancelacion uniqueidentifier NULL`
 - Verificar SPs, vistas y triggers dependientes de `tpPedido`.
 **Resultado esperado:**
 `tpPedido` con ambos campos NULL disponibles para el endpoint de cancelación (Tarea 9).
 **Entregables:**
 - Script DDL: 2 ALTER TABLE tpPedido
 - Script de validación y checklist de dependencias
 **Criterios de aceptación:**
 - Ambos campos existen como nullable en `tpPedido`.
 - Sin errores en objetos dependientes tras el ALTER.
 - Registros existentes con NULL en los nuevos campos.
 **Más información de la tarea:**
 Ver sección *"A2"* en `TPSC-RE-FU-023-Back.md` y sección *"4"* en `TPSC-RE-FU-023_BD.md`.
 **Recursos:**
 - `TPSC-RE-FU-023_BD.md` — Sección 4: ALTER tpPedido
 - `TPSC-RE-FU-023-Back.md` — Parte A, A2
 ---</t>
  </si>
  <si>
    <t xml:space="preserve">BE-206</t>
  </si>
  <si>
    <t xml:space="preserve">T3 - Scaffold EF Core fccFolioPagoCliente fccPagoCliente tpProformaPedido en Finanzas</t>
  </si>
  <si>
    <t xml:space="preserve">**[ RE-FU-023 ] [IMP-EXIST-SERVICE] Scaffold EF Core fccFolioPagoCliente, fccPagoCliente y tpProformaPedido en Finanzas**
 **Aplicativos:** ProquifaDotNet.Finanzas
 **Módulos:** Infraestructura — Validar Cobro
 **Consideraciones previas:**
 - La Tarea 1 debe estar completada: `fccPagoCliente` con los 5 campos del wizard incluidos.
  El Scaffold debe ejecutarse **después** de la Tarea 1 para que `Confirmado`, `FechaConfirmacion`,
  `IdUsuarioConfirmacion`, `Notas` e `IdCatMoneda` queden en las entidades generadas.
 - `fccFolioPagoCliente` y `fccPagoCliente` ya existen en BD — solo agregar al Scaffold.
 - `tpProformaPedido` ya existe en BD — se agrega al Scaffold de Finanzas para que las Tareas
  7, 8 y 9 puedan accederla directamente sin llamadas a la API de ProquifaDotNet.
 - Seguir el patrón estándar de Finanzas: scaffold en `Infrastructure/Persistence/Scaffold`,
  configuración con `IEntityTypeConfiguration&lt;T&gt;` si se requieren ajustes, DbSets en el DbContext.
 - No modificar manualmente las entidades generadas — usar Fluent API en archivos de configuración.
 **Objetivo general:**
 Generar las entidades EF Core para `fccFolioPagoCliente`, `fccPagoCliente` y `tpProformaPedido`
 en `ProquifaDotNet.Finanzas.Infrastructure` para que los Queries y Commands de las Tareas 4-9
 puedan consumirlas directamente.
 **Objetivos específicos:**
 - Ejecutar `dotnet ef dbcontext scaffold` con las 3 tablas apuntando a la BD `ProquifaDotNet`:
  ```
  --table fccFolioPagoCliente
  --table fccPagoCliente
  --table tpProformaPedido
  ```
 - Verificar tipos de datos en las entidades generadas:
  - Decimales con precisión correcta (Monto, SubtotalMailBot, TipoDeCambio).
  - `Confirmado` como `bool` (bit → bool en EF Core).
  - Propiedades nullable correctamente mapeadas.
 - Agregar `DbSet&lt;fccFolioPagoCliente&gt;`, `DbSet&lt;fccPagoCliente&gt;`, `DbSet&lt;tpProformaPedido&gt;`
  al DbContext de Finanzas.Infrastructure.
 - Crear configuraciones `IEntityTypeConfiguration&lt;T&gt;` solo si los tipos generados requieren ajustes.
 **Resultado esperado:**
 Entidades `fccFolioPagoCliente`, `fccPagoCliente` y `tpProformaPedido` disponibles en el
 `DbContext` de Finanzas.Infrastructure, listas para las Tareas 4-9.
 **Entregables:**
 - Entidades scaffoldeadas: `FccFolioPagoCliente.cs`, `FccPagoCliente.cs`, `TpProformaPedido.cs`
 - `DbSet&lt;&gt;` de las 3 entidades en el DbContext
 - Configuraciones `IEntityTypeConfiguration&lt;T&gt;` si se requieren ajustes
 - El proyecto Finanzas compila sin errores tras el scaffold
 **Criterios de aceptación:**
 - `context.FccFolioPagoCliente`, `context.FccPagoCliente`, `context.TpProformaPedido` accesibles.
 - Entidad `FccPagoCliente` incluye los 5 campos del wizard: `Confirmado`, `FechaConfirmacion`,
  `IdUsuarioConfirmacion`, `Notas`, `IdCatMoneda`.
 - Los tipos de datos coinciden con la definición DDL.
 - El scaffold no modifica entidades ya existentes en el DbContext.
 - El proyecto `ProquifaDotNet.Finanzas` compila sin errores.
 **Más información de la tarea:**
 Ver sección *"B1"* en `TPSC-RE-FU-023-Back.md`.
 **Recursos:**
 - `TPSC-RE-FU-023-Back.md` — Parte B, B1
 - `TPSC-RE-FU-023_BD.md` — Diccionario de datos de fccFolioPagoCliente y fccPagoCliente
 ---</t>
  </si>
  <si>
    <t xml:space="preserve">BE-207</t>
  </si>
  <si>
    <t xml:space="preserve">T4 - CQRS fccFolioPagoCliente Query pendientes + Command cerrar pendiente</t>
  </si>
  <si>
    <t xml:space="preserve">**[ RE-FU-023 ] [SIMPLE-CRUD] CQRS fccFolioPagoCliente — Query pendientes + Command cerrar pendiente**
 **Aplicativos:** ProquifaDotNet.Finanzas
 **Módulos:** Validar Cobro — Application (CQRS)
 **Consideraciones previas:**
 - La Tarea 3 (Scaffold) debe estar completada.
 - El INSERT en `fccFolioPagoCliente` lo hace el **Mailbot en ProquifaDotNet** —
  este CQRS es solo para **lectura** (Query pendientes por cliente) y **cierre** (Command Activo=0).
 - El Query es consumido por la Tarea 6 (listado principal) para calcular `CobrosRecibidosPendientes`.
 - El Command de cierre es invocado por el servicio de confirmación de cobro (RE-FU-024).
 - No crear Command de INSERT — el INSERT lo gestiona ProquifaDotNet/Mailbot.
 - Seguir la estructura CQRS estándar de Finanzas: `Query` + `QueryHandler`, `Command` + `CommandHandler`.
 **Objetivo general:**
 Implementar en ProquifaDotNet.Finanzas el Query para obtener los pendientes del Buzón por
 cliente y el Command para cerrar un pendiente, consumiendo el scaffold de la Tarea 3.
 **Objetivos específicos:**
 - **Query `GetFolioPagoClientePendientesQuery`:**
  - Input: `Guid idCliente`
  - Handler: filtra `fccFolioPagoCliente WHERE Activo=true` y hace JOIN con
  `CorreoRecibidoCliente WHERE IdCliente=@idCliente`.
  - Output: `List&lt;FolioPagoClientePendienteDto&gt;` con `IdFCCFolioPagoCliente`, `Folio`,
  `TotalMailBot`, `SubtotalMailBot`, `IvaMailBot`, `FechaRecepcion`, `MxnMailBot`, `UsdMailBot`.
 - **Command `CerrarFolioPagoClienteCommand`:**
  - Input: `Guid idFCCFolioPagoCliente`
  - Handler: `UPDATE fccFolioPagoCliente SET Activo=false, FechaUltimaActualizacion=UtcNow`.
  - Validar que el registro existe y está `Activo=true` antes de cerrar.
 - Exponer vía endpoints en el Controller de Validar Cobro en Finanzas.API:
  - `GET /api/validar-cobro/buzon/{idCliente}/pendientes`
  - `PUT /api/validar-cobro/buzon/{id}/cerrar`
 - Registrar en Serilog ante errores.
 **Resultado esperado:**
 `GetFolioPagoClientePendientesQuery` retorna los pendientes activos del Buzón por cliente.
 `CerrarFolioPagoClienteCommand` marca `Activo=0` en el registro indicado.
 **Entregables:**
 - `GetFolioPagoClientePendientesQuery` + Handler en Application
 - `FolioPagoClientePendienteDto` en Application/DTOs
 - `CerrarFolioPagoClienteCommand` + Handler en Application
 - Endpoints en Finanzas.API
 - Pruebas unitarias de ambos Handlers
 **Criterios de aceptación:**
 - `GET /api/validar-cobro/buzon/{idCliente}/pendientes` retorna solo registros `Activo=true`.
 - `PUT /api/validar-cobro/buzon/{id}/cerrar` pone `Activo=false` y actualiza `FechaUltimaActualizacion`.
 - Retorna 404 si el registro no existe o ya está cerrado.
 **Más información de la tarea:**
 Ver sección *"B2"* en `TPSC-RE-FU-023-Back.md`.
 **Recursos:**
 - `TPSC-RE-FU-023-Back.md` — Parte B, B2
 - `ProquifaDotNet-R14\L11.MailBot\Procesos\Pagos\CorreoRecibidoClienteToPagoBO.cs` — lógica INSERT referencia
 ---</t>
  </si>
  <si>
    <t xml:space="preserve">BE-208</t>
  </si>
  <si>
    <t xml:space="preserve">T5 - CQRS fccPagoCliente Query cobro + Command upsert borrador</t>
  </si>
  <si>
    <t xml:space="preserve">**[ RE-FU-023 ] [SIMPLE-CRUD] CQRS fccPagoCliente — Query cobro + Command upsert borrador**
 **Aplicativos:** ProquifaDotNet.Finanzas
 **Módulos:** Validar Cobro — Application (CQRS)
 **Consideraciones previas:**
 - La Tarea 3 (Scaffold) debe estar completada, incluyendo los 5 campos del wizard en la entidad.
 - Este CQRS es la **puerta de entrada del wizard**: Finanzas inserta el cobro como borrador
  al auto-guardar en el Paso 1 (RE-FU-024) y lo actualiza con cada cambio.
 - El borrador se identifica por `Confirmado=0` (campo disponible desde la Tarea 1).
 - El Command de confirmación definitiva (generar Folio, poblar `Confirmado=1`,
  `FechaConfirmacion`, `IdUsuarioConfirmacion`) se implementa en **RE-FU-024**.
 - Seguir la estructura CQRS estándar de Finanzas.
 **Objetivo general:**
 Implementar el Query para obtener un cobro por Id o listar cobros activos por cliente,
 y el Command para insertar o actualizar el borrador del cobro en `fccPagoCliente`.
 **Objetivos específicos:**
 - **Query `GetPagoClienteQuery`:**
  - Por Id: `fccPagoCliente WHERE IdFCCPagoCliente=@id AND Activo=true`.
  - Por cliente: `fccPagoCliente WHERE IdCliente=@idCliente AND Activo=true`.
  - Output: `PagoClienteDto` con todos los campos incluyendo `Confirmado`, `FechaConfirmacion`,
  `IdUsuarioConfirmacion`, `Notas`, `IdCatMoneda`.
 - **Command `UpsertPagoClienteCommand`:**
  - Si `IdFCCPagoCliente` es `Guid.Empty` o no existe → INSERT con `Activo=1`, `Confirmado=0`.
  - Si ya existe → UPDATE de los campos editables del formulario Paso 1:
  `Monto`, `FechaPago`, `TipoDeCambio`, `IdCatMedioDePago`, `IdDatosBancarios`,
  `IdCatBanco`, `CuentaOrdenante`, `ReferenciaBancaria`, `MXN`, `USD`,
  `FechaUltimaActualizacion`.
  - Retorna `IdFCCPagoCliente` (nuevo o existente).
 - Exponer vía endpoints en el Controller de Validar Cobro en Finanzas.API:
  - `GET /api/validar-cobro/cobros/{id}`
  - `GET /api/validar-cobro/cobros?idCliente={id}`
  - `PUT /api/validar-cobro/cobros`
 - Registrar en Serilog ante errores.
 **Resultado esperado:**
 `GetPagoClienteQuery` retorna el cobro o lista de cobros del cliente con todos los campos.
 `UpsertPagoClienteCommand` crea o actualiza el borrador del cobro sin confirmarlo.
 **Entregables:**
 - `GetPagoClienteQuery` + Handler en Application
 - `PagoClienteDto` en Application/DTOs (con los 5 campos del wizard)
 - `UpsertPagoClienteCommand` + Handler en Application
 - Endpoints en Finanzas.API
 - Pruebas unitarias de ambos Handlers
 **Criterios de aceptación:**
 - `GET /api/validar-cobro/cobros/{id}` retorna el cobro con `Activo=true` e incluye `Confirmado`.
 - `PUT /api/validar-cobro/cobros` (nuevo) inserta con `Confirmado=0` y retorna el nuevo Id.
 - `PUT /api/validar-cobro/cobros` (existente) actualiza solo los campos editables.
 - `Confirmado`, `FechaConfirmacion`, `IdUsuarioConfirmacion`, `Notas`, `IdCatMoneda` presentes en el DTO.
 - El proyecto compila y las pruebas unitarias pasan.
 **Más información de la tarea:**
 Ver sección *"B3"* en `TPSC-RE-FU-023-Back.md`.
 **Recursos:**
 - `TPSC-RE-FU-023-Back.md` — Parte B, B3
 - `TPSC-RE-FU-023_BD.md` — Estructura `fccPagoCliente`
 - `TPSC-RE-FU-024_BD.md` — Contexto de confirmación que extiende este Command
 ---</t>
  </si>
  <si>
    <t xml:space="preserve">BE-209</t>
  </si>
  <si>
    <t xml:space="preserve">T6 - Listado clientes Validar Cobro con acción contextual</t>
  </si>
  <si>
    <t xml:space="preserve">**[ RE-FU-023 ] [LIST-PAG-MULT-FILTER] Listado de clientes de Validar Cobro con acción contextual**
 **Aplicativos:** ProquifaDotNet.Finanzas
 **Módulos:** Validar Cobro — Pantalla Principal
 **Consideraciones previas:**
 - Las Tareas 3 y 4 deben completarse: el Scaffold y `GetFolioPagoClientePendientesQuery` disponibles.
 - **Patrón QueryInfo** (mismo que Punchout): el endpoint es `[HttpPost]` y recibe `[FromBody] QueryInfo`.
  Retorna `QueryResultDto&lt;ClienteValidarCobroDto&gt;`.
 - `QueryInfo` encapsula: `SortField`, `SortDirection`, `Filters` (`List&lt;FilterItem&gt;`), `PageSize`, `DesiredPage`.
 - `QueryableExtensions` aplica ordenamiento, paginación y filtros sobre `IQueryable&lt;T&gt;`.
  Para filtros LIKE (`textoBusqueda`) se implementa el case en el repositorio.
 - **Sin filtro `idRegion`**: según Criterio B2 del requisito, no hay filtros adicionales.
  La región y cartera del usuario se resuelven del token de autenticación (IdentityServer).
 - `AccionContextual` es calculado en el Service: `REALIZAR_COBROS` si `CobrosRecibidosPendientes &gt; 0`,
  `GESTIONAR_COBRANZA` si no.
 - Todas las tablas (`ClienteCartera`, `tpProformaPedido`, `fccFolioPagoCliente`) se leen vía
  Scaffold Finanzas — sin llamadas a la API de ProquifaDotNet.
 - Solo muestra clientes de la cartera del usuario: `ClienteCartera.IdUsuarioCobrador = @IdUsuarioActivo`.
 **Objetivo general:**
 `POST /api/validar-cobro/clientes` con `[FromBody] QueryInfo` que retorna
 `QueryResultDto&lt;ClienteValidarCobroDto&gt;` paginado con `AccionContextual` calculada,
 siguiendo el patrón QueryInfo del repo Punchout.
 **Objetivos específicos:**
 - **`Domain.Interfaces`** → `IClienteValidarCobroQueryRepository` con `GetFilteredAsync(QueryInfo)`.
 - **`Application.Interfaces`** → `IClienteValidarCobroService` con `GetAsync(QueryInfo)`.
 - **`Application.Services`** → `ClienteValidarCobroService`:
  - Llama al repositorio con `QueryInfo`.
  - Calcula `CobrosRecibidosPendientes` (COUNT `fccFolioPagoCliente.Activo=true` por cliente).
  - Calcula `ProformasFacturasPendientes` (COUNT `tpProformaPedido` con `MontoPendiente &gt; 0`, `Cancelada=0`).
  - Calcula `SaldoPendienteTotal` (SUM `tpProformaPedido.MontoPendiente`).
  - Calcula `AccionContextual`.
  - Mapea a `ClienteValidarCobroDto`.
 - **`Application.DTOs`** → `ClienteValidarCobroDto` con: `IdCliente`, `Alias`, `RFC`,
  `CobrosRecibidosPendientes`, `ProformasFacturasPendientes`, `SaldoPendienteTotal`,
  `ClaveMoneda`, `AccionContextual`.
 - **`Infrastructure.Repository`** → `ClienteValidarCobroRepository`:
  - Filtro soportado vía `QueryInfo.Filters`:
  - `textoBusqueda` → `WHERE Alias LIKE % OR RFC LIKE %` (case custom en switch).
  - Aplica filtro de cartera/región desde claims del usuario autenticado.
  - Usa `ToPagedList(queryInfo, out totalCount)` de `QueryableExtensions`.
 - **`API.Controllers`** → `ValidarCobroController` con `[HttpPost] POST /api/validar-cobro/clientes`
  y `[FromBody] QueryInfo`.
 **Resultado esperado:**
 `POST /api/validar-cobro/clientes` retorna `QueryResultDto&lt;ClienteValidarCobroDto&gt;` paginado
 con `AccionContextual` correcto por cliente.
 **Entregables:**
 - `IClienteValidarCobroQueryRepository` en Domain.Interfaces
 - `ClienteValidarCobroRepository` en Infrastructure.Repository (con `QueryInfo` + `QueryableExtensions`)
 - `IClienteValidarCobroService` + `ClienteValidarCobroService` en Application
 - `ClienteValidarCobroDto` + reutilización de `QueryResultDto&lt;T&gt;` en Application.DTOs
 - Endpoint `POST /api/validar-cobro/clientes` en API.Controllers
 - Pruebas unitarias (2 escenarios de `AccionContextual`, 1 escenario paginación)
 **Criterios de aceptación:**
 - Request `POST` con `QueryInfo` vacío retorna primera página (PageSize=50 por defecto).
 - Filtro `textoBusqueda` filtra por Alias o RFC del cliente.
 - `TotalResults` refleja el total antes de paginar.
 - `CobrosRecibidosPendientes` = COUNT real `fccFolioPagoCliente.Activo=true` del cliente.
 - `AccionContextual` = `REALIZAR_COBROS` si pendientes &gt; 0, `GESTIONAR_COBRANZA` si no.
 - Solo retorna clientes de la cartera del usuario activo (por claims del token).
 **Más información de la tarea:**
 Ver sección *"C1"* en `TPSC-RE-FU-023-Back.md`. Patrón de referencia: `BrandController`,
 `BrandService`, `BrandRepository`, `QueryableExtensions` en repo Punchout.
 **Recursos:**
 - `TPSC-RE-FU-023-Back.md` — Parte C, C1
 - `TPSC-RE-FU-023_BD.md` — Cadena de datos y lógica AccionContextual
 - `proquifa-punchout-backend/Domain/Common/QueryInfo.cs`
 - `proquifa-punchout-backend/Infrastructure/Extensions/QueryableExtensions.cs`
 - `proquifa-punchout-backend/API/Controllers/BrandController.cs`
 - `proquifa-punchout-backend/Application/Services/BrandService.cs`
 - `proquifa-punchout-backend/Infrastructure/Persistence/Repository/BrandRepository.cs`
 ---</t>
  </si>
  <si>
    <t xml:space="preserve">BE-210</t>
  </si>
  <si>
    <t xml:space="preserve">T7 - Listado pedidos pendientes para modal Gestionar Cobranza</t>
  </si>
  <si>
    <t xml:space="preserve">**[ RE-FU-023 ] [LIST-NO-FILTER] Listado de pedidos pendientes para modal Gestionar Cobranza**
 **Aplicativos:** ProquifaDotNet.Finanzas
 **Módulos:** Validar Cobro — Modal Gestionar Cobranza
 **Consideraciones previas:**
 - La Tarea 3 (Scaffold tpProformaPedido) debe estar completada.
 - Solo se invoca cuando `AccionContextual = GESTIONAR_COBRANZA`.
 - `tpProformaPedido` se accede directamente vía Scaffold Finanzas — no vía API ProquifaDotNet.
 - La cabecera del response incluye `MontoTotalPendiente` (SUM MontoPendiente del cliente).
 - Validar que el cliente pertenece a la cartera del usuario activo (por claims del token).
 **Objetivo general:**
 `GET /api/validar-cobro/proformas?idCliente={idCliente}` en Finanzas que alimenta
 el modal Gestionar Cobranza con los pedidos pendientes del cliente y datos de contacto.
 **Objetivos específicos:**
 - Query + Handler: `GetProformaPedidoClienteQuery`.
  - Filtro: `tpProformaPedido WHERE IdCliente=@idCliente AND MontoPendiente &gt; 0 AND Cancelada=0`.
  - JOIN `tpPedido` para `PedidoInterno` y `ReferenciaPedidoCliente`.
  - JOIN `ContactoCliente` para nombre, correo y teléfono del contacto.
  - Calcula `MontoTotalPendiente` = SUM `MontoPendiente`.
 - DTO: `ProformaPedidoDto` con: `IdTpProformaPedido`, `IdTpPedido`, `PedidoInterno`,
  `ReferenciaPedidoCliente`, `MontoPendiente`, `FechaPromesaPagoMonitoreoCobros` (nullable),
  `ContactoNombre`, `ContactoCorreo`, `ContactoTelefono`.
 - Response incluye `MontoTotalPendiente` en cabecera.
 **Resultado esperado:**
 Endpoint alimenta el modal con los pedidos pendientes del cliente y `MontoTotalPendiente`.
 **Entregables:**
 - Endpoint `GET /api/validar-cobro/proformas?idCliente={id}`
 - `GetProformaPedidoClienteQuery` + Handler en Application
 - `ProformaPedidoDto` + DTO de respuesta con `MontoTotalPendiente`
 - Pruebas unitarias del Handler
 **Criterios de aceptación:**
 - Solo retorna proformas con `MontoPendiente &gt; 0` y `Cancelada=0`.
 - `MontoTotalPendiente` en respuesta es el SUM correcto.
 - Retorna 404 si el cliente no pertenece a la cartera del usuario activo.
 - `FechaPromesaPagoMonitoreoCobros` puede ser null (campo editable en el modal).
 **Más información de la tarea:**
 Ver sección *"B4"* y *"C2"* en `TPSC-RE-FU-023-Back.md`.
 **Recursos:**
 - `TPSC-RE-FU-023-Back.md` — Parte B, B4 y Parte C, C2
 ---</t>
  </si>
  <si>
    <t xml:space="preserve">BE-211</t>
  </si>
  <si>
    <t xml:space="preserve">T8 - Actualizar fecha estimada de pago desde modal Gestionar Cobranza</t>
  </si>
  <si>
    <t xml:space="preserve">**[ RE-FU-023 ] [SERV-SIMPLE-PUT] Actualizar fecha estimada de pago desde modal Gestionar Cobranza**
 **Aplicativos:** ProquifaDotNet.Finanzas
 **Módulos:** Validar Cobro — Modal Gestionar Cobranza
 **Consideraciones previas:**
 - La Tarea 3 (Scaffold tpProformaPedido) debe estar completada.
 - `tpProformaPedido.FechaPromesaPagoMonitoreoCobros` ya existe en la tabla — solo es un UPDATE.
 - Se actualiza directamente vía Scaffold Finanzas — no vía API ProquifaDotNet.
 - Puede actualizar varios pedidos a la vez al presionar "Confirmar" en el modal.
 - La fecha puede enviarse como `null` para limpiarla.
 - Validar que los pedidos pertenecen a la cartera del usuario activo (por claims del token).
 **Objetivo general:**
 `PUT /api/validar-cobro/proformas/fecha-promesa` en Finanzas que persiste
 `FechaPromesaPagoMonitoreoCobros` en `tpProformaPedido` para los pedidos enviados.
 **Objetivos específicos:**
 - Command + Handler: `UpdateFechaPromesaPagoCommand`.
  - Input: `List&lt;(Guid IdTpProformaPedido, DateTime? FechaPromesaPago)&gt;`.
  - Handler: UPDATE `tpProformaPedido.FechaPromesaPagoMonitoreoCobros` por cada pedido.
  - Permitir fecha `null` para limpiar.
 - Validar pertenencia de los pedidos a la cartera del usuario activo.
 - Registrar en Serilog con contexto usuario/módulo/operación.
 **Resultado esperado:**
 `FechaPromesaPagoMonitoreoCobros` actualizada en `tpProformaPedido` por los pedidos enviados.
 **Entregables:**
 - Endpoint `PUT /api/validar-cobro/proformas/fecha-promesa`
 - `UpdateFechaPromesaPagoCommand` + Handler en Application
 - DTO: `ActualizarFechaPromesaPagoRequestDto`
 - Pruebas unitarias del Handler
 **Criterios de aceptación:**
 - `FechaPromesaPagoMonitoreoCobros` actualizada por cada pedido enviado.
 - Se permite `null` para limpiar la fecha.
 - Valida que pedidos pertenecen a la cartera del usuario activo.
 - Registra en Serilog con contexto.
 **Más información de la tarea:**
 Ver sección *"B4"* y *"C3"* en `TPSC-RE-FU-023-Back.md`.
 **Recursos:**
 - `TPSC-RE-FU-023-Back.md` — Parte B, B4 y Parte C, C3
 ---</t>
  </si>
  <si>
    <t xml:space="preserve">BE-212</t>
  </si>
  <si>
    <t xml:space="preserve">T9 - Cancelar pedido por falta de pago desde modal Gestionar Cobranza</t>
  </si>
  <si>
    <t xml:space="preserve">**[ RE-FU-023 ] [SERV-TRANSACT] Cancelar pedido por falta de pago desde modal Gestionar Cobranza**
 **Aplicativos:** ProquifaDotNet + ProquifaDotNet.Finanzas
 **Módulos:** Validar Cobro — Modal Gestionar Cobranza
 **Consideraciones previas:**
 - La Tarea 2 debe completarse (`FechaCancelacionPorFaltaPago` e `IdUsuarioCancelacion` en `tpPedido`).
 - La cancelación requiere un **endpoint nuevo en ProquifaDotNet** (`tpPedidoController`) ya que
  `tpPedido` no está en el Scaffold de Finanzas y la transacción toca ambas tablas
  (`tpProformaPedido` y `tpPedido`) en la misma BD.
 - Finanzas llama al endpoint de ProquifaDotNet vía API con el Id del pedido y el Id del usuario.
 - Acción inmediata al presionar "Cancelar Pedido" — no requiere confirmar el modal general.
 - El pedido cancelado sale del listado del modal y del listado principal (C1 y C2).
 - ⚠️ Confirmar si debe disparar `spActualizarBuzonPagoLegacyLegacy`
  (ver `CorreoRecibidoClienteToPagoBO.ActualizarBuzonPagoLegacy`).
 - Registrar en Serilog con contexto usuario/módulo/operación.
 **Objetivo general:**
 Crear el endpoint `PUT /api/pedidos/{idTpPedido}/cancelar-falta-pago` en ProquifaDotNet
 y el Command en Finanzas que lo invoca, para cancelar el pedido con trazabilidad completa.
 **Objetivos específicos:**
 - **ProquifaDotNet — endpoint nuevo:**
  - `PUT /api/pedidos/{idTpPedido}/cancelar-falta-pago` en `tpPedidoController`.
  - Transacción:
  ```sql
  UPDATE tpProformaPedido SET Cancelada = 1 WHERE IdTpPedido = @idTpPedido
  UPDATE tpPedido SET FechaCancelacionPorFaltaPago = SYSUTCDATETIME(),
  IdUsuarioCancelacion = @idUsuario
  WHERE IdTpPedido = @idTpPedido
  ```
  - Validar que el pedido existe y no está ya cancelado.
 - **ProquifaDotNet.Finanzas — Command:**
  - Command + Handler: `CancelarPedidoPorFaltaDePagoCommand`.
  - Input: `Guid idTpPedido`, `Guid idUsuario`.
  - Llama al endpoint de ProquifaDotNet vía API HTTP.
  - Valida pertenencia del pedido a la cartera del usuario activo.
  - Registra en Serilog con contexto usuario/módulo/operación.
 - Endpoint Finanzas: `PUT /api/validar-cobro/pedidos/{idTpPedido}/cancelar-falta-pago`.
 **Resultado esperado:**
 Pedido cancelado con trazabilidad completa: `tpProformaPedido.Cancelada=1`,
 `tpPedido.FechaCancelacionPorFaltaPago` e `IdUsuarioCancelacion` poblados.
 El pedido no aparece en el listado del modal ni en el listado principal.
 **Entregables:**
 - Endpoint nuevo en ProquifaDotNet: `PUT /api/pedidos/{idTpPedido}/cancelar-falta-pago`
 - `CancelarPedidoPorFaltaDePagoCommand` + Handler en Finanzas.Application
 - Endpoint en Finanzas.API: `PUT /api/validar-cobro/pedidos/{id}/cancelar-falta-pago`
 - Pruebas unitarias del Handler (incluyendo error en llamada a ProquifaDotNet)
 **Criterios de aceptación:**
 - `tpProformaPedido.Cancelada=1` tras la cancelación.
 - `tpPedido.FechaCancelacionPorFaltaPago` e `IdUsuarioCancelacion` quedan poblados.
 - El pedido no aparece en el listado del modal ni en el listado principal.
 - Errores registrados en Serilog con contexto usuario/módulo/operación.
 - Retorna error si el pedido no existe o ya está cancelado.
 **Más información de la tarea:**
 Ver sección *"C4"* en `TPSC-RE-FU-023-Back.md`.
 **Recursos:**
 - `TPSC-RE-FU-023-Back.md` — Parte C, C4
 - `ProquifaDotNet-R14\L11.MailBot\Procesos\Pagos\CorreoRecibidoClienteToPagoBO.cs` — método `ActualizarBuzonPagoLegacy`</t>
  </si>
  <si>
    <t xml:space="preserve">BE-205,BE-209</t>
  </si>
  <si>
    <t xml:space="preserve">BE-213</t>
  </si>
  <si>
    <t xml:space="preserve">TPSC-RE-FU-024</t>
  </si>
  <si>
    <t xml:space="preserve">T1 - Agregar campos inmutabilidad notas y moneda a fccPagoCliente</t>
  </si>
  <si>
    <t xml:space="preserve">&gt; **✅ EJECUTADO EN RE-FU-023** — Los 5 campos fueron incorporados al CREATE TABLE de RE-FU-023 y ejecutados en BD (verificado RYNL010). Esta tarea queda como referencia documental. No requiere ejecución.
 **[ RE-FU-024 ] [UPDATE-TABL-CH] Agregar campos de inmutabilidad, notas y moneda (IdCatMoneda) a fccPagoCliente**
 **Aplicativos:** ProquifaDotNet
 **Módulos:** Base de Datos — Validar Cobro Paso 1
 **Consideraciones previas:**
 - ✅ Los 5 campos ya existen en `fccPagoCliente` (ejecutados en RE-FU-023):
  - `Confirmado bit NOT NULL DEFAULT(0)`
  - `FechaConfirmacion datetime2 NULL`
  - `IdUsuarioConfirmacion uniqueidentifier NULL`
  - `Notas varchar(500) NULL`
  - `IdCatMoneda uniqueidentifier NULL` con FK activa hacia `catMoneda.IdCatMoneda`
 - Es **prerrequisito** de todas las tareas de Finanzas del Paso 1 (Tareas 5-11) — prerrequisito ya cumplido.
 **Objetivo general:**
 ~~Extender `fccPagoCliente` con los 5 campos.~~ **Ya ejecutado en RE-FU-023.**
 **Objetivos específicos:** *(referencia — ya ejecutado)*
 - `ALTER TABLE dbo.fccPagoCliente ADD Confirmado bit NOT NULL CONSTRAINT [DF_fccPagoCliente_Confirmado] DEFAULT (0)`
 - `ALTER TABLE dbo.fccPagoCliente ADD FechaConfirmacion datetime2 NULL`
 - `ALTER TABLE dbo.fccPagoCliente ADD IdUsuarioConfirmacion uniqueidentifier NULL`
 - `ALTER TABLE dbo.fccPagoCliente ADD Notas varchar(500) NULL`
 - `ALTER TABLE dbo.fccPagoCliente ADD IdCatMoneda uniqueidentifier NULL CONSTRAINT [FK_fccPagoCliente_CatMoneda] FOREIGN KEY REFERENCES dbo.catMoneda([IdCatMoneda])`
 **Resultado esperado:** ✅ Cumplido — campos existen en BD.
 **Entregables:** ✅ Ejecutado — ver RE-FU-023 Tarea 2.
 **Criterios de aceptación:** ✅ Verificados en BD (RYNL010).
 **Más información de la tarea:**
 Ver sección *"Parte A / A1"* en `TPSC-RE-FU-024-Back.md` y sección *"DDL Cambios en fccPagoCliente"* en `TPSC-RE-FU-024_BD.md`.
 **Recursos:**
 - `TPSC-RE-FU-024_BD.md` — Sección DDL + tabla completa post-R16
 - `TPSC-RE-FU-024-Back.md` — Parte A, sección A1
 ---</t>
  </si>
  <si>
    <t xml:space="preserve">BE-214</t>
  </si>
  <si>
    <t xml:space="preserve">T2 - Crear tabla catTipoInconsistenciaCobro con datos iniciales</t>
  </si>
  <si>
    <t xml:space="preserve">**[ RE-FU-024 ] [CREATE-TABL-CH] Crear tabla catTipoInconsistenciaCobro con datos iniciales**
 **Aplicativos:** ProquifaDotNet
 **Módulos:** Base de Datos — Validar Cobro Paso 1
 **Consideraciones previas:**
 - Tabla nueva. No existe en BD.
 - `AplicaPaso` varchar(1) discrimina: `'1'` = Paso 1 (cobro), `'2'` = Paso 2 (asociación).
 - Datos iniciales son propuesta; catálogo completo pendiente de PROQUIFA Tesorería.
 - Es **prerrequisito** de la Tarea 3 (`fccInconsistenciaCobro` tiene FK hacia esta tabla).
 - Es **prerrequisito** de la Tarea 11 (modal de inconsistencia en Finanzas).
 **Objetivo general:**
 Crear el catálogo `catTipoInconsistenciaCobro` con estructura y datos iniciales para soportar el modal de inconsistencias del Paso 1 y del Paso 2 del wizard.
 **Objetivos específicos:**
 - DDL: PK NEWID, `Clave` varchar(50) UNIQUE, `Descripcion` varchar(200), `AplicaPaso` varchar(1), `Activo` bit DEFAULT(1).
 - INSERT datos iniciales: tipos del Paso 1 (DATOS_INCOMPLETOS, COMPROBANTE_INVALIDO, FORMATO_INCORRECTO, MONTO_ILEGIBLE) y Paso 2 (PAGO_INCOMPLETO_VENCIDO, PAGO_INSUFICIENTE).
 **Resultado esperado:**
 Tabla `catTipoInconsistenciaCobro` con datos iniciales, lista para el modal de inconsistencias.
 **Entregables:**
 - Script DDL: `CREATE TABLE catTipoInconsistenciaCobro`
 - Script DML: INSERT datos iniciales
 - Script de validación
 **Criterios de aceptación:**
 - La tabla existe con la estructura definida en `TPSC-RE-FU-024_BD.md`.
 - 6 registros iniciales insertados con `Clave` y `AplicaPaso` correctos.
 - UNIQUE constraint en `Clave` activo.
 - Ningún objeto existente presenta errores.
 **Más información de la tarea:**
 Ver sección *"Parte A / A2"* en `TPSC-RE-FU-024-Back.md` y sección *"Tabla Nueva: catTipoInconsistenciaCobro"* en `TPSC-RE-FU-024_BD.md`.
 **Recursos:**
 - `TPSC-RE-FU-024_BD.md` — DDL + INSERT datos iniciales
 - `TPSC-RE-FU-024-Back.md` — Parte A, sección A2
 ---</t>
  </si>
  <si>
    <t xml:space="preserve">BE-215</t>
  </si>
  <si>
    <t xml:space="preserve">T3 - Crear tabla fccInconsistenciaCobro</t>
  </si>
  <si>
    <t xml:space="preserve">**[ RE-FU-024 ] [CREATE-TABL-M] Crear tabla fccInconsistenciaCobro**
 **Aplicativos:** ProquifaDotNet
 **Módulos:** Base de Datos — Validar Cobro Paso 1
 **Consideraciones previas:**
 - Tabla nueva. No existe en BD.
 - Depende de la Tarea 2 (`catTipoInconsistenciaCobro` debe existir primero; FK activo).
 - Registra inconsistencias del Paso 1 y del Paso 2 contra `fccPagoCliente`.
 **Objetivo general:**
 Crear `fccInconsistenciaCobro` para registrar inconsistencias marcadas por el operador sobre un cobro, con trazabilidad de quién y cuándo.
 **Objetivos específicos:**
 - DDL: PK NEWID, FK `IdFCCPagoCliente`, FK `IdCatTipoInconsistenciaCobro`, `Comentario` varchar(500) NULL, `IdUsuarioRegistro`, `Activo` DEFAULT(1), `FechaRegistro` DEFAULT SYSUTCDATETIME(), `FechaUltimaActualizacion` DEFAULT SYSUTCDATETIME().
 **Resultado esperado:**
 Tabla `fccInconsistenciaCobro` existente y vacía, lista para recibir inconsistencias del Paso 1 y Paso 2.
 **Entregables:**
 - Script DDL: `CREATE TABLE fccInconsistenciaCobro`
 - Script de validación (estructura + FKs verificadas)
 **Criterios de aceptación:**
 - La tabla existe con la estructura definida.
 - FK activa hacia `fccPagoCliente.IdFCCPagoCliente`.
 - FK activa hacia `catTipoInconsistenciaCobro.IdCatTipoInconsistenciaCobro`.
 - Tabla vacía al crear.
 **Más información de la tarea:**
 Ver sección *"Parte A / A3"* en `TPSC-RE-FU-024-Back.md` y sección *"Tabla Nueva: fccInconsistenciaCobro"* en `TPSC-RE-FU-024_BD.md`.
 **Recursos:**
 - `TPSC-RE-FU-024_BD.md` — DDL fccInconsistenciaCobro
 - `TPSC-RE-FU-024-Back.md` — Parte A, sección A3
 ---</t>
  </si>
  <si>
    <t xml:space="preserve">BE-216</t>
  </si>
  <si>
    <t xml:space="preserve">T4 - Crear SEQUENCE SeqFolioCobro para foliador COB-mmddaa</t>
  </si>
  <si>
    <t xml:space="preserve">**[ RE-FU-024 ] [BD-OBJ-CH] Crear SEQUENCE SeqFolioCobro para foliador COB-mmddaa**
 **Aplicativos:** ProquifaDotNet
 **Módulos:** Base de Datos — Validar Cobro Paso 1
 **Consideraciones previas:**
 - Formato del folio: `COB-mmddaa-NNNNNN` (mmddaa = fecha efectiva del cobro, NNNNNN = consecutivo).
 - `START WITH` debe ajustarse al MAX consecutivo existente + 1 si ya hay folios en `fccPagoCliente.Folio`.
 - ⚠️ Pendiente confirmar: ¿consecutivo global (MEX+PER) o independiente por región?
 - Prerrequisito de la Tarea 9 (confirmación del cobro en Finanzas).
 **Objetivo general:**
 Crear la SEQUENCE `SeqFolioCobro` para generar el consecutivo del folio del cobro.
 **Objetivos específicos:**
 - `CREATE SEQUENCE dbo.SeqFolioCobro AS INT START WITH 1 INCREMENT BY 1 NO CYCLE`
 - Verificar `START WITH` correcto revisando MAX en `fccPagoCliente.Folio`.
 - Documentar el patrón de uso de la SEQUENCE.
 **Resultado esperado:**
 SEQUENCE `SeqFolioCobro` existente, lista para el endpoint de confirmación de Finanzas.
 **Entregables:**
 - Script DDL: `CREATE SEQUENCE dbo.SeqFolioCobro`
 - Script de validación
 **Criterios de aceptación:**
 - La SEQUENCE existe en ProquifaDotNet.
 - `START WITH` configurado sin colisionar con folios existentes.
 **Más información de la tarea:**
 Ver sección *"Parte A / A4"* en `TPSC-RE-FU-024-Back.md` y sección *"SEQUENCE SeqFolioCobro"* en `TPSC-RE-FU-024_BD.md`.
 **Recursos:**
 - `TPSC-RE-FU-024_BD.md` — SEQUENCE + lógica del folio COB
 - `TPSC-RE-FU-024-Back.md` — Parte A, sección A4
 ---</t>
  </si>
  <si>
    <t xml:space="preserve">BE-217</t>
  </si>
  <si>
    <t xml:space="preserve">T5 - Endpoint catálogos formulario Paso 1 monedas medios de pago cuentas</t>
  </si>
  <si>
    <t xml:space="preserve">**[ RE-FU-024 ] [LIST-NO-FILTER] Endpoint y servicio — Catálogos del formulario Paso 1 (monedas, medios de pago, cuentas destino)**
 **Aplicativos:** ProquifaDotNet.Finanzas
 **Módulos:** Validar Cobro — Paso 1 México
 **Consideraciones previas:**
 - Tarea 1 debe estar ejecutada (`IdCatMoneda` disponible en `fccPagoCliente`).
 - El formulario del Paso 1 tiene 3 combos que necesitan catálogos desde ProquifaDotNet:
  - **Moneda** → `catMoneda WHERE Activo=1` (persiste como `IdCatMoneda` en `fccPagoCliente`)
  - **Medio de pago** → `catMedioDePago WHERE ClaveFormaDePago IS NOT NULL` (SAT, México)
  - **Cuenta destino** → `EmpresaDatosBancarios + DatosBancarios` (empresas GOL/MUN/PRO/PQF, región MEX)
 - Estos endpoints se adaptan para Perú en RE-FU-025 (con distintos filtros por región).
 **Objetivo general:**
 Implementar en Finanzas los 3 endpoints de catálogos que poblan los combos del formulario del Paso 1.
 **Objetivos específicos:**
 - `GET /api/validar-cobro/catalogos/monedas` → retorna `catMoneda` activas.
 - `GET /api/validar-cobro/catalogos/medios-pago?region=MEX` → retorna `catMedioDePago` con `ClaveFormaDePago IS NOT NULL`.
 - `GET /api/validar-cobro/catalogos/cuentas-destino?region=MEX` → retorna cuentas bancarias de PROQUIFA México.
 - Llamar a ProquifaDotNet vía API para obtener los datos.
 - Crear DTOs: `MonedaDto`, `MedioPagoDto`, `CuentaDestinoDto`.
 **Resultado esperado:**
 3 endpoints de catálogos en Finanzas que retornan los datos correctos para poblar los combos del formulario del Paso 1, con soporte de filtro por región para reutilización en Perú (RE-FU-025).
 **Entregables:**
 - 3 endpoints: `GET /catalogos/monedas`, `GET /catalogos/medios-pago`, `GET /catalogos/cuentas-destino`
 - Queries + Handlers: `GetMonedasQuery`, `GetMediosPagoQuery`, `GetCuentasDestinoQuery`
 - DTOs: `MonedaDto`, `MedioPagoDto`, `CuentaDestinoDto`
 - Pruebas unitarias de los Handlers
 **Criterios de aceptación:**
 - El combo "Moneda" retorna todas las monedas activas de `catMoneda` (MXN, USD, PEN, etc.).
 - El combo "Medio de pago" para MEX retorna solo registros con `ClaveFormaDePago IS NOT NULL`.
 - El combo "Cuenta destino" retorna solo cuentas de empresas GOL/MUN/PRO/PQF para región MEX.
 - Los endpoints aceptan parámetro `region` para reutilización en Perú.
 **Más información de la tarea:**
 Ver sección *"Parte B / B3"* en `TPSC-RE-FU-024-Back.md`.
 **Recursos:**
 - `TPSC-RE-FU-024-Back.md` — Parte B, sección B3
 - `TPSC-RE-FU-024_BD.md` — catMoneda, catMedioDePago, EmpresaDatosBancarios
 ---</t>
  </si>
  <si>
    <t xml:space="preserve">BE-218</t>
  </si>
  <si>
    <t xml:space="preserve">T6 - Endpoint listado cobros del cliente Paso 1</t>
  </si>
  <si>
    <t xml:space="preserve">**[ RE-FU-024 ] [LIST-NO-FILTER] Endpoint y servicio — Listado de cobros del cliente (Paso 1)**
 **Aplicativos:** ProquifaDotNet.Finanzas
 **Módulos:** Validar Cobro — Paso 1 México
 **Consideraciones previas:**
 - Tareas 1-4 deben estar ejecutadas.
 - Dos bloques: capturados (`Confirmado=1`) arriba y sin capturar abajo.
 - Si un cobro tiene saldo a favor (del Paso 2), etiqueta `esSaldoAFavor=true` en el DTO.
 **Objetivo general:**
 Implementar en Finanzas el endpoint que retorna el listado de cobros del cliente para el panel izquierdo del Paso 1, ordenado en dos bloques.
 **Objetivos específicos:**
 - `GET /api/validar-cobro/clientes/{idCliente}/cobros` en Finanzas.
 - Crear `GetValidarCobroPaso1CobroListQuery` + Handler.
 - Bloque 1 (capturados): `fccPagoCliente.Confirmado=1`, ordenados por `FechaPago ASC`, con folio, fecha, monto y `catMoneda.ClaveMoneda`.
 - Bloque 2 (sin capturar): correos del Buzón sin cobro confirmado, ordenados por `FechaRecepcion ASC`.
 - DTO: `ValidarCobroPaso1ItemDto` (estado, folio, fecha, monto, claveMoneda, esSaldoAFavor).
 **Resultado esperado:**
 Endpoint `GET /api/validar-cobro/clientes/{idCliente}/cobros` en Finanzas que retorna el listado de dos bloques para el panel izquierdo del Paso 1.
 **Entregables:**
 - Endpoint + Query + Handler: `GetValidarCobroPaso1CobroListQuery`
 - DTO: `ValidarCobroPaso1ItemDto`
 - Pruebas unitarias
 **Criterios de aceptación:**
 - Bloque 1: cobros confirmados ordenados por `FechaPago ASC` con moneda desde `IdCatMoneda → catMoneda.ClaveMoneda`.
 - Bloque 2: correos sin cobro confirmado ordenados por `FechaRecepcion ASC`.
 - Items capturados en modo solo lectura (sin edición).
 **Más información de la tarea:**
 Ver sección *"Parte B / B1"* en `TPSC-RE-FU-024-Back.md`. Ver criterios B1, B2, B3 en `TPSC-RE-FU-024.md`.
 **Recursos:**
 - `TPSC-RE-FU-024-Back.md` — Parte B, sección B1
 - `TPSC-RE-FU-024_BD.md` — Tablas leídas
 ---</t>
  </si>
  <si>
    <t xml:space="preserve">BE-219</t>
  </si>
  <si>
    <t xml:space="preserve">T7 - Endpoint detalle correo y adjuntos para selección de comprobante</t>
  </si>
  <si>
    <t xml:space="preserve">**[ RE-FU-024 ] [ALG-BASIC-LOGIC] Endpoint y servicio — Detalle del correo y adjuntos para selección de comprobante**
 **Aplicativos:** ProquifaDotNet.Finanzas
 **Módulos:** Validar Cobro — Paso 1 México
 **Consideraciones previas:**
 - Retorna detalle del correo seleccionado (asunto, cuerpo, fecha, hora, contacto del cliente) y lista de adjuntos como radio buttons.
 - La selección del adjunto como comprobante se guarda en `fccPagoCliente.IdArchivo` al auto-guardar (Tarea 8).
 - Es prerrequisito de la validación de comprobante en la confirmación (Tarea 9).
 **Objetivo general:**
 Implementar en Finanzas el endpoint que retorna el detalle del correo y la lista de adjuntos para la selección del comprobante de pago oficial.
 **Objetivos específicos:**
 - `GET /api/validar-cobro/clientes/{idCliente}/correos/{idFCCFolioPagoCliente}/detalle`
 - Crear `GetValidarCobroDetalleCorreoQuery` + Handler.
 - Retornar: asunto, cuerpo, fecha, hora, contacto del cliente y adjuntos (`List&lt;AdjuntoDto&gt;`).
 - Si el cobro ya tiene `IdArchivo` previo (borrador), marcarlo como seleccionado en la respuesta.
 **Resultado esperado:**
 Endpoint `GET .../correos/{id}/detalle` que retorna detalle del correo con lista de adjuntos para selección de comprobante.
 **Entregables:**
 - Endpoint + Query + Handler: `GetValidarCobroDetalleCorreoQuery`
 - DTOs: `ValidarCobroDetalleCorreoDto`, `AdjuntoDto`
 - Pruebas unitarias
 **Criterios de aceptación:**
 - Retorna asunto, cuerpo, fecha, hora del correo y datos de contacto del cliente.
 - Adjuntos retornados con nombre de archivo e `IdArchivo` para radio button.
 - Si hay adjunto previamente seleccionado en borrador, se indica en el DTO.
 **Más información de la tarea:**
 Ver sección *"Parte B / B2"* en `TPSC-RE-FU-024-Back.md`. Ver criterios C1, C2, C3 en `TPSC-RE-FU-024.md`.
 **Recursos:**
 - `TPSC-RE-FU-024-Back.md` — Parte B, sección B2
 - `TPSC-RE-FU-024_BD.md` — Tablas leídas (CorreoRecibido, ArchivoCorreoRecibido)
 ---</t>
  </si>
  <si>
    <t xml:space="preserve">BE-220</t>
  </si>
  <si>
    <t xml:space="preserve">T8 - Endpoint auto-guardado cobro en borrador Paso 1</t>
  </si>
  <si>
    <t xml:space="preserve">**[ RE-FU-024 ] [SERV-SIMPLE-PUT] Endpoint y servicio — Auto-guardado del cobro en borrador (Paso 1)**
 **Aplicativos:** ProquifaDotNet.Finanzas
 **Módulos:** Validar Cobro — Paso 1 México
 **Consideraciones previas:**
 - Auto-guardado transparente: sin botón "Guardar" manual.
 - Si no existe `fccPagoCliente`: INSERT con `Confirmado=0`, `Folio=NULL`, `IdCatMoneda=@Id`.
 - Si existe con `Confirmado=0`: UPDATE con datos actuales incluido `IdCatMoneda`.
 - Guardia: si `Confirmado=1`, no sobreescribir.
 - Tarea 1 es prerrequisito.
 **Objetivo general:**
 Implementar en Finanzas el endpoint de auto-guardado que persiste el formulario del cobro como borrador de forma transparente, incluyendo la moneda seleccionada (`IdCatMoneda`).
 **Objetivos específicos:**
 - `PUT /api/validar-cobro/clientes/{idCliente}/cobros/{idFCCFolioPagoCliente}/borrador`
 - Crear `AutoGuardarCobroBorradorCommand` + Handler.
 - DTO de request: `AutoGuardarCobroBorradorRequestDto` (monto, fechaPago, idCatMedioDePago, cuentaOrdenante, idDatosBancarios, **idCatMoneda**, tipoCambio, notas, idArchivo).
 - Guardia de inmutabilidad: no actualizar si `Confirmado=1`.
 **Resultado esperado:**
 Endpoint `PUT .../borrador` que auto-guarda el cobro sin requerir acción del usuario, preservando todos los campos del formulario incluyendo la moneda seleccionada.
 **Entregables:**
 - Endpoint + Command + Handler: `AutoGuardarCobroBorradorCommand`
 - DTO: `AutoGuardarCobroBorradorRequestDto`
 - Pruebas unitarias (incluyendo guardia de inmutabilidad)
 **Criterios de aceptación:**
 - INSERT correcto si no existe cobro, con `IdCatMoneda` poblado.
 - UPDATE correcto si existe con `Confirmado=0`, actualizando `IdCatMoneda`.
 - Si `Confirmado=1`, el endpoint retorna sin modificar el registro.
 **Más información de la tarea:**
 Ver sección *"Parte B / B4"* en `TPSC-RE-FU-024-Back.md`. Ver criterios F1, F2 en `TPSC-RE-FU-024.md`.
 **Recursos:**
 - `TPSC-RE-FU-024-Back.md` — Parte B, sección B4
 - `TPSC-RE-FU-024_BD.md` — Tablas escritas runtime
 ---</t>
  </si>
  <si>
    <t xml:space="preserve">BE-221</t>
  </si>
  <si>
    <t xml:space="preserve">T9 - Endpoint confirmación cobro con folio COB e inmutabilidad</t>
  </si>
  <si>
    <t xml:space="preserve">**[ RE-FU-024 ] [SERV-TRANSACT] Endpoint y servicio — Confirmación del cobro con folio COB e inmutabilidad**
 **Aplicativos:** ProquifaDotNet.Finanzas
 **Módulos:** Validar Cobro — Paso 1 México
 **Consideraciones previas:**
 - Tarea 4 (SEQUENCE) debe existir antes.
 - Flujo en Finanzas: (1) validar comprobante seleccionado, (2) validar campos obligatorios (incluido `IdCatMoneda`), (3) calcular folio COB, (4) alerta de confirmación al Front.
 - UPDATE en ProquifaDotNet incluye `IdCatMoneda` en el SET del cobro confirmado.
 - Guardia `Confirmado=0` en el WHERE del UPDATE.
 **Objetivo general:**
 Implementar en Finanzas el endpoint transaccional que confirma el cobro: genera folio COB-mmddaa-NNNNNN, persiste `Confirmado=1` con trazabilidad e `IdCatMoneda`, haciendo el cobro inmutable.
 **Objetivos específicos:**
 - `POST /api/validar-cobro/clientes/{idCliente}/cobros/{idFCCFolioPagoCliente}/confirmar`
 - Crear `ConfirmarCobroCommand` + Handler.
 - Validar en Finanzas: comprobante seleccionado + `IdCatMoneda` obligatorio + demás campos requeridos.
 - Calcular folio con `NEXT VALUE FOR SeqFolioCobro`.
 - UPDATE en ProquifaDotNet: `Folio=@Folio, Confirmado=1, FechaConfirmacion=..., IdUsuarioConfirmacion=..., IdCatMoneda=@IdCatMoneda WHERE Confirmado=0`.
 **Resultado esperado:**
 Endpoint `POST .../confirmar` que confirma el cobro con folio definitivo, moneda registrada e inmutabilidad garantizada.
 **Entregables:**
 - Endpoint + Command + Handler: `ConfirmarCobroCommand`
 - Pruebas unitarias (fallo si comprobante no seleccionado, fallo si `IdCatMoneda` nulo, fallo si ya `Confirmado=1`)
 **Criterios de aceptación:**
 - `Confirmado=1`, `FechaConfirmacion`, `IdUsuarioConfirmacion`, `Folio` y `IdCatMoneda` poblados.
 - Folio en formato `COB-mmddaa-NNNNNN`.
 - Error si `IdCatMoneda` es nulo al confirmar.
 - Error si el cobro ya tiene `Confirmado=1`.
 - El cobro no puede editarse tras la confirmación.
 **Más información de la tarea:**
 Ver sección *"Parte B / B5"* en `TPSC-RE-FU-024-Back.md`. Ver criterios F3, F4 y regla 12 en `TPSC-RE-FU-024.md`.
 **Recursos:**
 - `TPSC-RE-FU-024-Back.md` — Parte B, sección B5
 - `TPSC-RE-FU-024_BD.md` — Lógica del Folio COB + ciclo de vida
 ---</t>
  </si>
  <si>
    <t xml:space="preserve">BE-216,BE-220</t>
  </si>
  <si>
    <t xml:space="preserve">BE-222</t>
  </si>
  <si>
    <t xml:space="preserve">T10 - Servicio Tipo de Cambio del día automático para cobro México</t>
  </si>
  <si>
    <t xml:space="preserve">**[ RE-FU-024 ] [ALG-COMPLX-LOGIC] Servicio — Tipo de Cambio del día automático para el cobro (México)**
 **Aplicativos:** ProquifaDotNet.Finanzas
 **Módulos:** Validar Cobro — Paso 1 México
 **Consideraciones previas:**
 - El TC se calcula automáticamente al seleccionar la moneda del cobro (`IdCatMoneda`).
 - La lógica usa `catMoneda.ClaveMoneda` del `IdCatMoneda` seleccionado para determinar qué TC calcular.
 - Fuente: TC FIX Banxico/DOF — ⚠️ pendiente confirmar con PROQUIFA.
 - El TC se persiste en `fccPagoCliente.TipoDeCambio` al confirmar el cobro.
 **Objetivo general:**
 Implementar en Finanzas el servicio `TipoCambioMexicoService` que calcula el TC del día para la moneda del cobro seleccionada en el combo (`IdCatMoneda`), según la regla de la moneda vs MXN.
 **Objetivos específicos:**
 - Crear `ITipoCambioMexicoService.ObtenerTCDelDiaAsync(idCatMonedaCobro, idCatMonedaFacturacion)`.
 - Lógica: si ambas son MXN → N/A; si cobro=MXN y facturación≠MXN → TC de la moneda de facturación; si cobro≠MXN → TC de la moneda del cobro.
 - `GET /api/validar-cobro/tipo-cambio?idCatMonedaCobro=...&amp;idCatMonedaFacturacion=...`
 **Resultado esperado:**
 Servicio en Finanzas que retorna el TC del día según la moneda seleccionada en el combo, listo para el formulario del Paso 1 y la confirmación del cobro.
 **Entregables:**
 - `ITipoCambioMexicoService` + `TipoCambioMexicoService`
 - Endpoint `GET /api/validar-cobro/tipo-cambio`
 - Pruebas unitarias (3 escenarios: N/A, TC moneda facturación, TC moneda cobro)
 **Criterios de aceptación:**
 - Si ambas monedas son MXN: retorna `{ "tipoCambio": null, "esNA": true }`.
 - Si cobro=MXN y facturación≠MXN: retorna TC de la moneda de facturación vs MXN.
 - Si cobro≠MXN: retorna TC de la moneda del cobro vs MXN.
 - Valor solo lectura en el formulario.
 **Más información de la tarea:**
 Ver sección *"Parte B / B6"* en `TPSC-RE-FU-024-Back.md`. Ver regla 7 y criterio D8 en `TPSC-RE-FU-024.md`.
 **Recursos:**
 - `TPSC-RE-FU-024-Back.md` — Parte B, sección B6
 - `TPSC-RE-FU-024.md` — Regla 7, Criterio D8
 ---</t>
  </si>
  <si>
    <t xml:space="preserve">BE-223</t>
  </si>
  <si>
    <t xml:space="preserve">T11 - Endpoint modal de inconsistencia del cobro Paso 1</t>
  </si>
  <si>
    <t xml:space="preserve">**[ RE-FU-024 ] [SERV-SIMPLE-PUT] Endpoint y servicio — Modal de inconsistencia del cobro (Paso 1)**
 **Aplicativos:** ProquifaDotNet.Finanzas
 **Módulos:** Validar Cobro — Paso 1 México
 **Consideraciones previas:**
 - Tareas 2 y 3 deben existir (`catTipoInconsistenciaCobro` y `fccInconsistenciaCobro`).
 - Solo tipos con `AplicaPaso='1'` para el combo del modal del Paso 1.
 - Tipo `PAGO_INCOMPLETO_VENCIDO` (`AplicaPaso='2'`) NO debe aparecer en el Paso 1.
 **Objetivo general:**
 Implementar en Finanzas el endpoint de catálogo filtrado y el endpoint de registro de inconsistencia del Paso 1.
 **Objetivos específicos:**
 - `GET /api/validar-cobro/inconsistencias/tipos?paso=1` → catálogo filtrado `AplicaPaso='1'`.
 - `POST /api/validar-cobro/clientes/{idCliente}/cobros/{idFCCPagoCliente}/inconsistencias` → INSERT en `fccInconsistenciaCobro`.
 - Crear `RegistrarInconsistenciaCobroCommand` + Handler.
 - Validar que el tipo seleccionado tiene `AplicaPaso='1'`.
 - DTO: `RegistrarInconsistenciaRequestDto` (idCatTipoInconsistenciaCobro, comentario).
 **Resultado esperado:**
 Modal de inconsistencias del Paso 1 con combo filtrado correctamente y registro persistido en `fccInconsistenciaCobro`.
 **Entregables:**
 - Endpoint `GET /api/validar-cobro/inconsistencias/tipos?paso=1`
 - Endpoint `POST .../inconsistencias`
 - Command + Handler: `RegistrarInconsistenciaCobroCommand`
 - DTOs + pruebas unitarias
 **Criterios de aceptación:**
 - Combo del modal solo muestra tipos `AplicaPaso='1'`.
 - `PAGO_INCOMPLETO_VENCIDO` NO aparece en el Paso 1.
 - Inconsistencia insertada correctamente en `fccInconsistenciaCobro`.
 - Comentario es opcional (puede ser null).
 **Más información de la tarea:**
 Ver sección *"Parte B / B7"* en `TPSC-RE-FU-024-Back.md`. Ver criterios G1-G4 y regla 14 en `TPSC-RE-FU-024.md`.
 **Recursos:**
 - `TPSC-RE-FU-024-Back.md` — Parte B, sección B7
 - `TPSC-RE-FU-024_BD.md` — catTipoInconsistenciaCobro + fccInconsistenciaCobro</t>
  </si>
  <si>
    <t xml:space="preserve">BE-215,BE-221</t>
  </si>
  <si>
    <t xml:space="preserve">BE-224</t>
  </si>
  <si>
    <t xml:space="preserve">TPSC-RE-FU-025</t>
  </si>
  <si>
    <t xml:space="preserve">T1 - Insertar catálogo interno medio de pago Perú en catMedioDePago</t>
  </si>
  <si>
    <t xml:space="preserve">**[ RE-FU-025 ] [UPDATE-TABL-CH] Insertar catálogo interno de medio de pago Perú en catMedioDePago**
 **Aplicativos:** ProquifaDotNet
 **Módulos:** Base de Datos — Validar Cobro Paso 1 Perú
 **Consideraciones previas:**
 - `catMedioDePago` ya existe en BD con el campo `ClaveFormaDePago` varchar(2) **NULLABLE**. No requiere ALTER TABLE.
 - Los registros Perú se insertan con `ClaveFormaDePago = NULL` (no es catálogo SAT; es control interno de Tesorería).
 - El catálogo completo está **pendiente de definición con PROQUIFA Tesorería**. Los valores propuestos (Transferencia, Depósito, Cheque, Efectivo) son sugerencia.
 - SUNAT no exige declarar el medio de pago en el comprobante; el campo sirve solo para control interno.
 - Sin estos datos el combo "Medio de pago" del formulario Paso 1 Perú en Finanzas queda vacío.
 **Objetivo general:**
 Insertar los registros del catálogo interno de medio de pago de Perú en `catMedioDePago` con `ClaveFormaDePago = NULL`, para poblar el combo del formulario del Paso 1 Perú en Finanzas.
 **Objetivos específicos:**
 - Ejecutar el DML de INSERT con los valores confirmados por PROQUIFA Tesorería.
 - Usar claves con prefijo `PER-` para distinguir claramente los registros Perú de los México (SAT).
 - Verificar que no se insertan duplicados (comprobar claves existentes antes del INSERT).
 - Validar que los registros se muestran correctamente en el combo del formulario filtrado por región.
 **Resultado esperado:**
 `catMedioDePago` con los registros Perú insertados y disponibles para ser retornados por el endpoint de catálogo del formulario Paso 1 Perú en Finanzas.
 **Entregables:**
 - Script DML: `INSERT catMedioDePago` (valores finales confirmados por Tesorería)
 - Script de validación (`SELECT` de registros Perú)
 **Criterios de aceptación:**
 - Los registros Perú existen en `catMedioDePago` con `ClaveFormaDePago = NULL`.
 - Las claves tienen prefijo `PER-` para distinguirlas de las claves SAT mexicanas.
 - No hay duplicados en la tabla.
 - El endpoint de catálogo de Finanzas retorna correctamente estos registros filtrados por región Perú.
 **Más información de la tarea:**
 Ver sección *"Parte A / A1 — INSERT catMedioDePago Perú"* en `TPSC-RE-FU-025-Back.md` y sección *"Catálogo Medio de Pago Peru"* en `TPSC-RE-FU-025_BD.md`.
 **Recursos:**
 - `TPSC-RE-FU-025_BD.md` — Sección Catálogo Medio de Pago Peru
 - `TPSC-RE-FU-025-Back.md` — Parte A, sección A1
 ---</t>
  </si>
  <si>
    <t xml:space="preserve">BE-225</t>
  </si>
  <si>
    <t xml:space="preserve">T2 - Insertar cuentas bancarias Golocaer SAC Perú GOLPERU</t>
  </si>
  <si>
    <t xml:space="preserve">**[ RE-FU-025 ] [UPDATE-TABL-CH] Insertar cuentas bancarias de Golocaer S.A.C. Perú (GOLPERU)**
 **Aplicativos:** ProquifaDotNet
 **Módulos:** Base de Datos — Validar Cobro Paso 1 Perú
 **Consideraciones previas:**
 - `EmpresaDatosBancarios` para GOLPERU tiene **0 registros** actualmente en BD.
 - Se requieren datos de PROQUIFA Perú: banco(s) peruano(s) de Golocaer S.A.C., números de cuenta CCI (20 dígitos), monedas PEN y/o USD.
 - La Cuenta de Compensación Interbancaria (CCI) de Perú tiene 20 dígitos (equivalente a la CLABE mexicana de 18 dígitos). El campo `Clabe` en `DatosBancarios` se usa para el CCI.
 - Verificar si `catMoneda` ya tiene PEN; si no, insertar.
 - Si los bancos peruanos de Golocaer S.A.C. no están en `catBanco`, insertarlos.
 - Bloqueante para el combo "Cuenta destino" del formulario Paso 1 Perú en Finanzas (ver RE-FU-006).
 **Objetivo general:**
 Poblar `catBanco`, `DatosBancarios` y `EmpresaDatosBancarios` con las cuentas bancarias de Golocaer S.A.C. Perú, para habilitar el combo "Cuenta destino" del formulario del Paso 1 Perú en Finanzas.
 **Objetivos específicos:**
 - Verificar existencia de `catMoneda` PEN; si no existe, ejecutar `INSERT catMoneda` para PEN.
 - Insertar banco(s) peruano(s) de Golocaer S.A.C. en `catBanco` si no existen.
 - Insertar en `DatosBancarios`: `NumeroDeCuenta`, `Clabe` (CCI 20 dígitos), `Sucursal`, `IdCatBanco`, `IdCatMoneda` (PEN / USD según cuentas disponibles).
 - Insertar en `EmpresaDatosBancarios`: `IdEmpresa` → GOLPERU, `IdRegion` → PER, `IdDatosBancarios`.
 - Validar que el combo de Finanzas retorna estas cuentas al filtrar por empresa GOLPERU y región PER.
 **Resultado esperado:**
 `EmpresaDatosBancarios` con al menos una cuenta de Golocaer S.A.C. Perú registrada y activa, disponible para ser retornada por el endpoint de catálogo del formulario Paso 1 Perú en Finanzas.
 **Entregables:**
 - Script DML: `INSERT catMoneda PEN` (si aplica) + `INSERT catBanco` (bancos GOLPERU) + `INSERT DatosBancarios` + `INSERT EmpresaDatosBancarios`
 - Script de validación (`SELECT` de cuentas GOLPERU)
 **Criterios de aceptación:**
 - `EmpresaDatosBancarios` tiene al menos 1 registro activo para GOLPERU / región PER.
 - `DatosBancarios` incluye `Clabe` (CCI) de 20 dígitos.
 - `catMoneda` tiene el registro PEN.
 - El endpoint de catálogo de cuentas destino de Finanzas retorna las cuentas GOLPERU filtradas por región PER.
 **Más información de la tarea:**
 Ver sección *"Parte A / A2"* en `TPSC-RE-FU-025-Back.md` y sección *"Cuentas Bancarias GOLPERU (BRECHA)"* en `TPSC-RE-FU-025_BD.md`. Ver también TPSC-RE-FU-006.
 **Recursos:**
 - `TPSC-RE-FU-025_BD.md` — Sección Cuentas Bancarias GOLPERU
 - `TPSC-RE-FU-025-Back.md` — Parte A, sección A2
 - `TPSC-RE-FU-006.md` — Catálogo de cuentas bancarias
 ---</t>
  </si>
  <si>
    <t xml:space="preserve">BE-226</t>
  </si>
  <si>
    <t xml:space="preserve">T3 - Servicio Tipo de Cambio del día automático para cobro Perú</t>
  </si>
  <si>
    <t xml:space="preserve">**[ RE-FU-025 ] [ALG-COMPLX-LOGIC] Servicio — Tipo de Cambio del día automático para el cobro (Perú)**
 **Aplicativos:** ProquifaDotNet.Finanzas
 **Módulos:** Validar Cobro — Paso 1 Perú
 **Consideraciones previas:**
 - Paralelo a `TipoCambioMexicoService` (RE-FU-024 Tarea 9) pero con moneda base PEN en lugar de MXN.
 - La fuente oficial del TC para Perú **no está definida**. No aplica el TC FIX Banxico/DOF mexicano.
 - Sin la fuente del TC, este servicio no puede implementarse completamente. El campo se mostrará como N/A hasta que se resuelva la brecha.
 - El TC capturado con el cobro se persiste en `fccPagoCliente.TipoDeCambio` y se reutiliza en el Paso 2 (conversiones operativas) y, si aplica, en el Paso 3.
 - Lógica: si cobro=PEN y facturación=PEN → N/A; si cobro=PEN y facturación≠PEN → TC de la moneda de facturación vs PEN; si cobro≠PEN → TC de la moneda del cobro vs PEN.
 **Objetivo general:**
 Implementar en Finanzas el servicio `TipoCambioPeruService` que calcula el TC del día de la moneda no-PEN involucrada en el cobro Perú, con la misma lógica estructural que México pero con moneda base PEN y fuente peruana.
 **Objetivos específicos:**
 - Crear `ITipoCambioPeruService` con método `ObtenerTCDelDiaAsync(ClaveMonedaCobro, ClaveMonedaFacturacion)`.
 - Implementar la lógica de selección de moneda (cobro vs facturación vs N/A) con base PEN.
 - Integrar con la fuente del TC peruana (pendiente de confirmar con PROQUIFA).
 - Exponer `GET /api/validar-cobro/tipo-cambio-peru?monedaCobro=USD&amp;monedaFacturacion=PEN` en Finanzas.
 - Registrar en logs Serilog si la fuente del TC no está disponible.
 **Resultado esperado:**
 Servicio `TipoCambioPeruService` en Finanzas que retorna el TC del día para cobros Perú según la regla 8 del requisito, listo para ser integrado en el formulario del Paso 1 Perú.
 **Entregables:**
 - `ITipoCambioPeruService` + `TipoCambioPeruService` en Infrastructure de Finanzas
 - Endpoint `GET /api/validar-cobro/tipo-cambio-peru`
 - Pruebas unitarias (3 escenarios: N/A, moneda facturación, moneda cobro)
 **Criterios de aceptación:**
 - Si cobro=PEN y facturación=PEN: retorna `{ "tipoCambio": null, "esNA": true }`.
 - Si cobro=PEN y facturación≠PEN: retorna TC del día de la moneda de facturación vs PEN.
 - Si cobro≠PEN: retorna TC del día de la moneda del cobro vs PEN.
 - El valor es solo lectura (no modificable por el usuario en el formulario).
 - Si la fuente no está disponible, se registra en Serilog y retorna error controlado.
 **Más información de la tarea:**
 Ver sección *"Parte B / B1 — TipoCambioPeruService"* en `TPSC-RE-FU-025-Back.md`. Ver regla 8 y criterio D8 en `TPSC-RE-FU-025.md`.
 **Recursos:**
 - `TPSC-RE-FU-025-Back.md` — Parte B, sección B1
 - `TPSC-RE-FU-025.md` — Regla 8 y Criterio D8
 ---</t>
  </si>
  <si>
    <t xml:space="preserve">BE-227</t>
  </si>
  <si>
    <t xml:space="preserve">T4 - Adaptar endpoints Paso 1 RE-FU-024 para variante Región Perú</t>
  </si>
  <si>
    <t xml:space="preserve">**[ RE-FU-025 ] [IMP-EXIST-SERVICE] Adaptar endpoints del Paso 1 (RE-FU-024) para variante Región Perú**
 **Aplicativos:** ProquifaDotNet.Finanzas
 **Módulos:** Validar Cobro — Paso 1 Perú
 **Consideraciones previas:**
 - Los endpoints del Paso 1 ya implementados en RE-FU-024 (Tareas 5-10) deben retornar catálogos distintos según la región del cliente.
 - Las Tareas 1 y 2 de este requisito deben estar completas (catálogos Perú en BD disponibles).
 - Los cambios son mínimos: diferenciar catálogos por región en los endpoints de combos (medio de pago, cuentas destino, TC).
 - La cabecera del cliente muestra "RUC" en lugar de "RFC" para clientes Perú (el valor ya está en `DatosFacturacionCliente.RFC`; solo cambia la etiqueta en el Front).
 - No se duplican endpoints: los mismos del Paso 1 detectan la región del cliente y retornan el catálogo correspondiente.
 - La Tarea 3 (TipoCambioPeruService) debe estar completa para integrar el TC Perú.
 **Objetivo general:**
 Extender los endpoints del Paso 1 implementados en RE-FU-024 para soportar la variante Perú: retornar el catálogo interno de medio de pago Perú, las cuentas GOLPERU como cuenta destino y usar `TipoCambioPeruService` para el TC del día, todo condicionado a la región del cliente.
 **Objetivos específicos:**
 - Extender el endpoint de catálogo de medio de pago para filtrar por región: si región=MEX → `ClaveFormaDePago IS NOT NULL`; si región=PER → `ClaveFormaDePago IS NULL`.
 - Extender el endpoint de cuentas destino para filtrar por empresa y región: si región=MEX → GOL/MUN/PRO/PQF; si región=PER → GOLPERU.
 - Condicionar el servicio de TC del día: si región=MEX → `TipoCambioMexicoService`; si región=PER → `TipoCambioPeruService`.
 - Validar que la cabecera del cliente retorna la etiqueta "RUC" para clientes Perú.
 - Verificar que los demás endpoints del Paso 1 (listado cobros, detalle correo, auto-guardado, confirmar, inconsistencias) funcionan sin cambios para cobros Perú (usan las mismas tablas `fccPagoCliente`, `fccInconsistenciaCobro`, `SeqFolioCobro`).
 **Resultado esperado:**
 Los endpoints del Paso 1 detectan la región del cliente y sirven los catálogos correctos (Perú o México) sin duplicar lógica. El Paso 1 Perú funciona con la misma UI que México pero con sus catálogos propios.
 **Entregables:**
 - Modificación de handlers/servicios de catálogo (medio de pago, cuentas destino, TC) para soportar región como parámetro
 - Pruebas unitarias de la bifurcación por región (MEX vs PER)
 **Criterios de aceptación:**
 - Para clientes Perú, el combo "Medio de pago" retorna solo registros con `ClaveFormaDePago IS NULL`.
 - Para clientes Perú, el combo "Cuenta destino" retorna solo cuentas GOLPERU.
 - Para clientes Perú, el TC del día usa `TipoCambioPeruService` (base PEN).
 - La cabecera del cliente Perú muestra etiqueta "RUC".
 - Para clientes México, los catálogos siguen funcionando igual que en RE-FU-024.
 **Más información de la tarea:**
 Ver sección *"Parte B / B2 — Adaptación de catálogos"* en `TPSC-RE-FU-025-Back.md`. Ver sección *"Diferencias MEX vs PER en BD"* en `TPSC-RE-FU-025_BD.md`.
 **Recursos:**
 - `TPSC-RE-FU-025-Back.md` — Parte B, sección B2
 - `TPSC-RE-FU-025_BD.md` — Diferencias MEX vs PER
 - `TPSC-RE-FU-024-Tareas.md` — Tareas 5-10 (endpoints base a extender)</t>
  </si>
  <si>
    <t xml:space="preserve">BE-224,BE-225,BE-226</t>
  </si>
  <si>
    <t xml:space="preserve">BE-228</t>
  </si>
  <si>
    <t xml:space="preserve">TPSC-RE-FU-026</t>
  </si>
  <si>
    <t xml:space="preserve">T1 - Crear tabla fccSaldoFavorCliente Estado de Cuenta auxiliar saldo a favor</t>
  </si>
  <si>
    <t xml:space="preserve">**[ RE-FU-026 ] [CREATE-TABL-M] Crear tabla fccSaldoFavorCliente (Estado de Cuenta / Auxiliar saldo a favor)**
 **Aplicativos:** ProquifaDotNet
 **Módulos:** Base de Datos — Validar Cobro Paso 2
 **Consideraciones previas:**
 - Tabla nueva. No existe en BD.
 - Registra dos tipos de saldo: `SaldoFavor` (sobrepago: cobros+NCs &gt; adeudo) y `ToleranciaAplicada` (diferencia ≤ 100 MXN).
 - El campo `Aplicado` bit indica si el saldo a favor ya fue usado en una sesión futura de Validar Cobro.
 - `IdFCCPagoFacturaPedido` nullable: se pobla cuando el saldo a favor se aplica a una futura proforma.
 - FK hacia `Cliente` y `fccPagoCliente`.
 - Es **prerrequisito** de la Tarea 7 (persistencia de la asociación inserta en esta tabla cuando hay sobrepago o tolerancia).
 **Objetivo general:**
 Crear la tabla `fccSaldoFavorCliente` para registrar el Estado de Cuenta/Auxiliar del cliente con saldos a favor por sobrepago y diferencias de tolerancia 100 MXN aplicadas en el Paso 2, disponibles para uso en sesiones futuras de Validar Cobro.
 **Objetivos específicos:**
 - Ejecutar el DDL `CREATE TABLE fccSaldoFavorCliente` con: PK NEWID, FK IdCliente, FK IdFCCPagoCliente, TipoSaldo varchar(30), Monto decimal(18,4), MXN bit, USD bit, TipoCambio decimal(18,6) NULL, Aplicado bit DEFAULT(0), IdFCCPagoFacturaPedido uniqueidentifier NULL, Observaciones varchar(500) NULL, Activo bit DEFAULT(1), FechaRegistro datetime2(7) DEFAULT SYSUTCDATETIME(), FechaUltimaActualizacion datetime2(7) DEFAULT SYSUTCDATETIME().
 - Verificar que las dos FK están activas.
 - Verificar que ningún objeto existente en BD se ve afectado.
 **Resultado esperado:**
 Tabla `fccSaldoFavorCliente` existente en ProquifaDotNet, lista para recibir los saldos a favor y tolerancias aplicadas en el Paso 2 del wizard.
 **Entregables:**
 - Script DDL: `CREATE TABLE fccSaldoFavorCliente`
 - Script de validación (estructura + FKs)
 **Criterios de aceptación:**
 - La tabla existe con la estructura definida en `TPSC-RE-FU-026_BD.md`.
 - FK activa hacia `Cliente.IdCliente`.
 - FK activa hacia `fccPagoCliente.IdFCCPagoCliente`.
 - DEFAULT constraints correctamente configurados (Aplicado=0, Activo=1, fechas SYSUTCDATETIME()).
 - Tabla vacía al crear.
 **Más información de la tarea:**
 Ver sección *"Parte A / A1"* en `TPSC-RE-FU-026-Back.md` y sección *"Tabla Nueva: fccSaldoFavorCliente"* en `TPSC-RE-FU-026_BD.md`.
 **Recursos:**
 - `TPSC-RE-FU-026_BD.md` — DDL fccSaldoFavorCliente
 - `TPSC-RE-FU-026-Back.md` — Parte A, sección A1
 ---</t>
  </si>
  <si>
    <t xml:space="preserve">BE-229</t>
  </si>
  <si>
    <t xml:space="preserve">T2 - Agregar IdFCCPagoCliente FK a fccNotaCredito para vínculo NC-cobro</t>
  </si>
  <si>
    <t xml:space="preserve">**[ RE-FU-026 ] [UPDATE-TABL-CH] Agregar IdFCCPagoCliente (FK) a fccNotaCredito para vínculo NC-cobro**
 **Aplicativos:** ProquifaDotNet
 **Módulos:** Base de Datos — Validar Cobro Paso 2
 **Consideraciones previas:**
 - `fccNotaCredito` ya existe con: `Aplicada` bit, `IdCFDI`, `Monto`, `MXN/USD`, `Folio`.
 - Se agrega `IdFCCPagoCliente` nullable para registrar en qué sesión de cobro se aplicó la NC.
 - NULL para no romper registros existentes (NCs ya aplicadas antes de este requisito quedan con NULL).
 - Verificar que el ALTER no rompa SPs, vistas ni triggers dependientes de `fccNotaCredito`.
 **Objetivo general:**
 Agregar `IdFCCPagoCliente` (FK) a `fccNotaCredito` para vincular cada NC aplicada con el cobro de la sesión del Paso 2, habilitando la trazabilidad de qué cobro aplicó qué NC.
 **Objetivos específicos:**
 - `ALTER TABLE dbo.fccNotaCredito ADD IdFCCPagoCliente uniqueidentifier NULL CONSTRAINT [FK_fccNotaCredito_PagoCliente] FOREIGN KEY REFERENCES dbo.fccPagoCliente([IdFCCPagoCliente])`
 - Verificar que el ALTER no rompa SPs, vistas ni triggers dependientes de `fccNotaCredito`.
 - Validar que todos los registros existentes tienen `IdFCCPagoCliente = NULL`.
 **Resultado esperado:**
 `fccNotaCredito.IdFCCPagoCliente` disponible como FK nullable, lista para ser poblada al aplicar una NC en el Paso 2 del wizard.
 **Entregables:**
 - Script DDL: `ALTER TABLE fccNotaCredito ADD IdFCCPagoCliente`
 - Script de validación + checklist de objetos dependientes
 **Criterios de aceptación:**
 - `fccNotaCredito.IdFCCPagoCliente uniqueidentifier NULL` existe.
 - FK activa hacia `fccPagoCliente.IdFCCPagoCliente`.
 - Todos los registros existentes tienen `IdFCCPagoCliente = NULL`.
 - Ningún SP, vista ni trigger presenta errores tras el ALTER.
 **Más información de la tarea:**
 Ver sección *"Parte A / A2"* en `TPSC-RE-FU-026-Back.md` y sección *"Vinculo NC con Cobro"* en `TPSC-RE-FU-026_BD.md`.
 **Recursos:**
 - `TPSC-RE-FU-026_BD.md` — ALTER fccNotaCredito
 - `TPSC-RE-FU-026-Back.md` — Parte A, sección A2
 ---</t>
  </si>
  <si>
    <t xml:space="preserve">BE-230</t>
  </si>
  <si>
    <t xml:space="preserve">T3 - Agregar AplicaMarkPendienteCancelacion a catTipoInconsistenciaCobro</t>
  </si>
  <si>
    <t xml:space="preserve">**[ RE-FU-026 ] [UPDATE-TABL-CH] Agregar AplicaMarkPendienteCancelacion a catTipoInconsistenciaCobro**
 **Aplicativos:** ProquifaDotNet
 **Módulos:** Base de Datos — Validar Cobro Paso 2
 **Consideraciones previas:**
 - `catTipoInconsistenciaCobro` fue creada en RE-FU-024 (Tarea 2).
 - Se agrega el campo `AplicaMarkPendienteCancelacion` bit DEFAULT(0) para indicar si el tipo activa la opción de marcar el pedido como "Pendiente de cancelación por falta de pago".
 - Solo el tipo `PAGO_INCOMPLETO_VENCIDO` tiene este flag en 1.
 - La Tarea 8 de Finanzas lee este campo para decidir si mostrar la opción de marcado al usuario.
 **Objetivo general:**
 Extender `catTipoInconsistenciaCobro` con el campo `AplicaMarkPendienteCancelacion` y activarlo para el tipo `PAGO_INCOMPLETO_VENCIDO`, habilitando la lógica de marcado del pedido en Finanzas.
 **Objetivos específicos:**
 - `ALTER TABLE dbo.catTipoInconsistenciaCobro ADD AplicaMarkPendienteCancelacion bit NOT NULL CONSTRAINT [DF_catTipoInconsistenciaCobro_Mark] DEFAULT (0)`
 - `UPDATE dbo.catTipoInconsistenciaCobro SET AplicaMarkPendienteCancelacion = 1 WHERE Clave = 'PAGO_INCOMPLETO_VENCIDO'`
 - Verificar que el ALTER no rompa objetos dependientes del catálogo.
 - Validar que todos los demás registros tienen `AplicaMarkPendienteCancelacion = 0`.
 **Resultado esperado:**
 `catTipoInconsistenciaCobro` con el campo `AplicaMarkPendienteCancelacion` disponible y configurado correctamente, listo para ser leído por Finanzas en el modal de inconsistencias del Paso 2.
 **Entregables:**
 - Script DDL: `ALTER TABLE catTipoInconsistenciaCobro ADD AplicaMarkPendienteCancelacion`
 - Script DML: `UPDATE catTipoInconsistenciaCobro SET AplicaMarkPendienteCancelacion=1 WHERE Clave='PAGO_INCOMPLETO_VENCIDO'`
 - Script de validación
 **Criterios de aceptación:**
 - `AplicaMarkPendienteCancelacion bit NOT NULL DEFAULT(0)` existe en `catTipoInconsistenciaCobro`.
 - Solo el registro `PAGO_INCOMPLETO_VENCIDO` tiene `AplicaMarkPendienteCancelacion = 1`.
 - Todos los demás registros tienen `AplicaMarkPendienteCancelacion = 0`.
 **Más información de la tarea:**
 Ver sección *"Parte A / A3"* en `TPSC-RE-FU-026-Back.md` y sección *"Inconsistencias Paso 2"* en `TPSC-RE-FU-026_BD.md`.
 **Recursos:**
 - `TPSC-RE-FU-026_BD.md` — ALTER catTipoInconsistenciaCobro
 - `TPSC-RE-FU-026-Back.md` — Parte A, sección A3
 ---</t>
  </si>
  <si>
    <t xml:space="preserve">BE-231</t>
  </si>
  <si>
    <t xml:space="preserve">T4 - Endpoint listado proformas y facturas pendientes del cliente Paso 2</t>
  </si>
  <si>
    <t xml:space="preserve">**[ RE-FU-026 ] [LIST-NO-FILTER] Endpoint y servicio — Listado de proformas y facturas pendientes del cliente (Paso 2)**
 **Aplicativos:** ProquifaDotNet.Finanzas
 **Módulos:** Validar Cobro — Paso 2 México
 **Consideraciones previas:**
 - Tareas 1-3 de BD deben estar ejecutadas.
 - El listado es el panel central del Paso 2: proformas y facturas mezcladas, sin filtros adicionales.
 - Finanzas llama a ProquifaDotNet para obtener documentos de `tpProformaPedido` (proformas normales) y `tpProformaAdelanto` (FAA).
 - Pueden coexistir documentos de diferentes empresas emisoras del grupo (GOL, MUN, PRO, PQF) en el mismo listado.
 - El orden de selección de los documentos por el usuario determina la prioridad de aplicación del cobro.
 - No requiere paginación (todos los documentos pendientes del cliente en el panel del Paso 2).
 **Objetivo general:**
 Implementar en Finanzas el endpoint que retorna todas las proformas y facturas pendientes de cobrar del cliente, mezcladas en un listado único sin filtros, para el panel central del Paso 2.
 **Objetivos específicos:**
 - Implementar `GET /api/validar-cobro/clientes/{idCliente}/documentos-pendientes` en Finanzas.
 - Crear `GetValidarCobroPaso2DocumentosQuery` + Handler.
 - Llamar a ProquifaDotNet para obtener `tpProformaPedido` (proformas) + `tpProformaAdelanto` (FAA), unificados en un solo listado.
 - Retornar por documento: Tipo (PROFORMA / FAA), Folio, PedidoInterno, EmpresaEmisora, ImporteTotal, SaldoPendiente, ClaveMoneda.
 - DTO: `ValidarCobroPaso2DocumentoDto`, `ValidarCobroPaso2DocumentosResponseDto`.
 **Resultado esperado:**
 Endpoint `GET /api/validar-cobro/clientes/{idCliente}/documentos-pendientes` en Finanzas que retorna el listado unificado de proformas y facturas pendientes del cliente para el panel central del Paso 2.
 **Entregables:**
 - Endpoint `GET /api/validar-cobro/clientes/{idCliente}/documentos-pendientes`
 - Query + Handler: `GetValidarCobroPaso2DocumentosQuery`
 - DTOs: `ValidarCobroPaso2DocumentoDto`, `ValidarCobroPaso2DocumentosResponseDto`
 - Pruebas unitarias del Handler
 **Criterios de aceptación:**
 - El listado incluye proformas normales y FAA del cliente mezcladas.
 - Solo documentos con `MontoPendiente &gt; 0`, `Cancelada = 0` y `Activo = 1`.
 - Documentos de diferentes empresas del grupo coexisten en el mismo listado.
 - El endpoint valida que el cliente pertenece a la cartera del usuario activo.
 **Más información de la tarea:**
 Ver sección *"Parte B / B1"* en `TPSC-RE-FU-026-Back.md`. Ver regla 4 en `TPSC-RE-FU-026.md`.
 **Recursos:**
 - `TPSC-RE-FU-026-Back.md` — Parte B, sección B1
 - `TPSC-RE-FU-026_BD.md` — Tablas de asociación existentes
 ---</t>
  </si>
  <si>
    <t xml:space="preserve">BE-232</t>
  </si>
  <si>
    <t xml:space="preserve">T5 - Endpoint catálogo Notas de Crédito vigentes del cliente</t>
  </si>
  <si>
    <t xml:space="preserve">**[ RE-FU-026 ] [LIST-NO-FILTER] Endpoint y servicio — Catálogo de Notas de Crédito vigentes del cliente**
 **Aplicativos:** ProquifaDotNet.Finanzas
 **Módulos:** Validar Cobro — Paso 2 México
 **Consideraciones previas:**
 - Una NC vigente tiene `Aplicada=0` y `Activo=1` en `fccNotaCredito`.
 - La aplicación de NCs es OPCIONAL: el usuario puede aplicar cero, una o varias NCs por documento.
 - Las NCs no aplicadas en la sesión siguen vigentes para sesiones futuras.
 - Cada NC se aplica completa a un solo documento (no se distribuye entre múltiples documentos).
 - El UUID timbrado de cada NC aplicada se preserva para su uso en el Paso 3 (nodo `CFDIRelacionados`).
 - Tarea 2 debe estar ejecutada (campo `IdFCCPagoCliente` en `fccNotaCredito`).
 **Objetivo general:**
 Implementar en Finanzas el endpoint que retorna las Notas de Crédito vigentes del cliente disponibles para aplicar en el Paso 2, con los campos necesarios para su selección y posterior uso en el Paso 3.
 **Objetivos específicos:**
 - Implementar `GET /api/validar-cobro/clientes/{idCliente}/notas-credito-vigentes` en Finanzas.
 - Crear `GetNotasCreditoVigentesQuery` + Handler.
 - Llamar a ProquifaDotNet: `SELECT FROM fccNotaCredito WHERE Aplicada=0 AND Activo=1 AND IdCliente=@Id`.
 - Retornar: `IdFCCNotaCredito`, `Folio`, `IdCFDI` (UUID SAT), `Monto`, `ClaveMoneda`.
 - DTO: `NotaCreditoVigenteDto`, `NotasCreditoVigentesResponseDto`.
 **Resultado esperado:**
 Endpoint `GET /api/validar-cobro/clientes/{idCliente}/notas-credito-vigentes` en Finanzas que retorna las NCs vigentes del cliente listas para ser seleccionadas opcionalmente en el Paso 2.
 **Entregables:**
 - Endpoint `GET /api/validar-cobro/clientes/{idCliente}/notas-credito-vigentes`
 - Query + Handler: `GetNotasCreditoVigentesQuery`
 - DTOs: `NotaCreditoVigenteDto`, `NotasCreditoVigentesResponseDto`
 - Pruebas unitarias del Handler
 **Criterios de aceptación:**
 - Solo retorna NCs con `Aplicada=0` y `Activo=1`.
 - El `IdCFDI` (UUID timbrado SAT) se incluye en el DTO para uso posterior en el Paso 3.
 - NCs ya aplicadas (`Aplicada=1`) NO aparecen en el catálogo.
 - El endpoint valida que el cliente pertenece a la cartera del usuario activo.
 **Más información de la tarea:**
 Ver sección *"Parte B / B2"* en `TPSC-RE-FU-026-Back.md`. Ver regla 6 en `TPSC-RE-FU-026.md`.
 **Recursos:**
 - `TPSC-RE-FU-026-Back.md` — Parte B, sección B2
 - `TPSC-RE-FU-026_BD.md` — fccNotaCredito existente
 ---</t>
  </si>
  <si>
    <t xml:space="preserve">BE-233</t>
  </si>
  <si>
    <t xml:space="preserve">T6 - Algoritmo motor cálculo dinámico saldo asociación multi-divisa</t>
  </si>
  <si>
    <t xml:space="preserve">**[ RE-FU-026 ] [ALG-COMPLX-LOGIC] Algoritmo — Motor de cálculo dinámico del saldo de la asociación (multi-divisa)**
 **Aplicativos:** ProquifaDotNet.Finanzas
 **Módulos:** Validar Cobro — Paso 2 México
 **Consideraciones previas:**
 - Este motor es la lógica central del Paso 2: se invoca cada vez que el usuario selecciona/deselecciona cobros, documentos o NCs.
 - La fórmula base: `SaldoAsociacion = (SumaCobrosAplicados + SumaNCAplicadas) - SumaAdeudoDocumentosSeleccionados`.
 - **Multi-divisa:** cuando los documentos están en moneda distinta a la del cobro, Finanzas convierte el importe del documento a moneda del cobro usando `fccPagoCliente.TipoDeCambio` (TC capturado en Paso 1). Todos los totales del panel se expresan en moneda del cobro.
 - El orden de selección de documentos determina la prioridad de aplicación del cobro (primer documento seleccionado = primera cobertura).
 - La lógica de escenarios: exacto (=0), sobrepago (&gt;0), tolerancia (≤100 MXN negativo), insuficiente (&gt;100 MXN negativo).
 - ⚠️ Pendiente confirmar tratamiento de tolerancia en monedas distintas a MXN.
 **Objetivo general:**
 Implementar en Finanzas el servicio `SaldoAsociacionCalculatorService` que calcula el saldo dinámico de la asociación, aplica las conversiones multi-divisa con el TC del cobro, determina el escenario resultante y retorna el desglose completo para visualización en el panel de totales del Paso 2.
 **Objetivos específicos:**
 - Crear `ISaldoAsociacionCalculatorService` con método `Calcular(cobrosSeleccionados, documentosSeleccionados, NCsAplicadas, TCCobro)`.
 - Implementar la conversión multi-divisa: importe documento en moneda distinta a cobro → convertir a moneda cobro usando TC del Paso 1.
 - Calcular los totales del panel: AdeudoDocumentos (en moneda cobro), NCsAplicadas (en moneda cobro), CobrosAplicados, SaldoAsociacion, escenario resultante.
 - Determinar el escenario: EXACTO, SOBREPAGO, TOLERANCIA_100_MXN, INSUFICIENTE.
 - Exponer `POST /api/validar-cobro/clientes/{idCliente}/calcular-saldo` para llamada del Front al seleccionar/deseleccionar elementos.
 - DTO de request: `CalcularSaldoRequestDto` (cobros, documentos con orden de selección, NCs).
 - DTO de response: `CalcularSaldoResponseDto` (totales por línea, SaldoAsociacion, Escenario, TC aplicado por documento).
 **Resultado esperado:**
 Servicio `SaldoAsociacionCalculatorService` en Finanzas que calcula y retorna el saldo dinámico de la asociación con multi-divisa y determinación del escenario, listo para ser consumido por el panel de totales del Paso 2 en tiempo real.
 **Entregables:**
 - `ISaldoAsociacionCalculatorService` + `SaldoAsociacionCalculatorService` en Application de Finanzas
 - Endpoint `POST /api/validar-cobro/clientes/{idCliente}/calcular-saldo`
 - DTOs: `CalcularSaldoRequestDto`, `CalcularSaldoResponseDto`
 - Pruebas unitarias para los 4 escenarios (exacto, sobrepago, tolerancia, insuficiente) y para conversión multi-divisa
 **Criterios de aceptación:**
 - `Escenario = EXACTO` cuando SaldoAsociacion = 0.
 - `Escenario = SOBREPAGO` cuando SaldoAsociacion &gt; 0.
 - `Escenario = TOLERANCIA_100_MXN` cuando 0 &gt; SaldoAsociacion AND ABS ≤ 100 MXN.
 - `Escenario = INSUFICIENTE` cuando SaldoAsociacion &lt; 0 AND ABS &gt; 100 MXN.
 - Los importes de documentos en moneda distinta a la del cobro se convierten correctamente al TC del Paso 1.
 - El TC aplicado por documento está disponible en el DTO de response para el tooltip del Front.
 **Más información de la tarea:**
 Ver sección *"Parte B / B3"* en `TPSC-RE-FU-026-Back.md`. Ver reglas 7-11 y criterio de multi-divisa en `TPSC-RE-FU-026.md`.
 **Recursos:**
 - `TPSC-RE-FU-026-Back.md` — Parte B, sección B3
 - `TPSC-RE-FU-026.md` — Reglas 7-11, 19, 20
 ---</t>
  </si>
  <si>
    <t xml:space="preserve">BE-231,BE-232</t>
  </si>
  <si>
    <t xml:space="preserve">BE-234</t>
  </si>
  <si>
    <t xml:space="preserve">T7 - Endpoint persistencia transaccional asociación cobro-documentos</t>
  </si>
  <si>
    <t xml:space="preserve">**[ RE-FU-026 ] [SERV-TRANSACT] Endpoint y servicio — Persistencia transaccional de la asociación cobro↔documentos**
 **Aplicativos:** ProquifaDotNet.Finanzas
 **Módulos:** Validar Cobro — Paso 2 México
 **Consideraciones previas:**
 - Se ejecuta cuando el usuario avanza al Paso 3 con "Continuar" con la asociación cerrada.
 - Solo se permite avanzar si el escenario es EXACTO, SOBREPAGO o TOLERANCIA_100_MXN (no INSUFICIENTE).
 - Finanzas envía a ProquifaDotNet una transacción completa con todas las operaciones del Paso 2.
 - Tareas 1-3 deben estar ejecutadas (tablas y campos disponibles en ProquifaDotNet).
 - Las asociaciones son editables mientras el usuario esté en el Paso 2; al confirmar se fijan.
 **Objetivo general:**
 Implementar en Finanzas el endpoint transaccional que persiste en ProquifaDotNet toda la asociación del Paso 2 en una sola transacción: INSERT asociaciones cobro↔documentos, UPDATE NCs aplicadas, INSERT saldo a favor si aplica.
 **Objetivos específicos:**
 - Implementar `POST /api/validar-cobro/clientes/{idCliente}/confirmar-asociacion` en Finanzas.
 - Crear `ConfirmarAsociacionPaso2Command` + Handler.
 - Validar en Finanzas que el escenario resultante no es INSUFICIENTE antes de enviar.
 - Llamar a ProquifaDotNet en transacción:
  - `INSERT fccPagoFacturaPedido` por cada cobro↔proforma normal.
  - `INSERT fccPagoFacturaAdelanto` por cada cobro↔FAA.
  - `UPDATE fccNotaCredito SET Aplicada=1, IdFCCPagoCliente=@IdCobro` por cada NC aplicada.
  - `INSERT fccSaldoFavorCliente` si hay SOBREPAGO (`TipoSaldo='SaldoFavor'`) o TOLERANCIA (`TipoSaldo='ToleranciaAplicada'`).
 - En caso de error, rollback completo de la transacción.
 - Registrar en Serilog con contexto (usuario, módulo, operación).
 **Resultado esperado:**
 Endpoint `POST .../confirmar-asociacion` en Finanzas que persiste toda la asociación del Paso 2 en ProquifaDotNet en una sola transacción, lista para avanzar al Paso 3.
 **Entregables:**
 - Endpoint `POST /api/validar-cobro/clientes/{idCliente}/confirmar-asociacion`
 - Command + Handler: `ConfirmarAsociacionPaso2Command`
 - DTO de request: `ConfirmarAsociacionRequestDto`
 - Pruebas unitarias (incluyendo rollback en error y bloqueo si escenario=INSUFICIENTE)
 **Criterios de aceptación:**
 - Las asociaciones se insertan correctamente en `fccPagoFacturaPedido` y/o `fccPagoFacturaAdelanto`.
 - Las NCs aplicadas quedan con `Aplicada=1` e `IdFCCPagoCliente` poblado.
 - Si hay sobrepago, se inserta `fccSaldoFavorCliente` con `TipoSaldo='SaldoFavor'`.
 - Si hay tolerancia, se inserta `fccSaldoFavorCliente` con `TipoSaldo='ToleranciaAplicada'`.
 - Si el escenario es INSUFICIENTE, el endpoint retorna error y NO persiste nada.
 - Si cualquier operación falla, la transacción hace rollback completo.
 **Más información de la tarea:**
 Ver sección *"Parte B / B4"* en `TPSC-RE-FU-026-Back.md`. Ver reglas 8-11 en `TPSC-RE-FU-026.md`.
 **Recursos:**
 - `TPSC-RE-FU-026-Back.md` — Parte B, sección B4
 - `TPSC-RE-FU-026_BD.md` — Tablas de asociación + fccSaldoFavorCliente
 ---</t>
  </si>
  <si>
    <t xml:space="preserve">BE-235</t>
  </si>
  <si>
    <t xml:space="preserve">T8 - Extender modal inconsistencia para Paso 2 tipos AplicaPaso2 marcado cancelación</t>
  </si>
  <si>
    <t xml:space="preserve">**[ RE-FU-026 ] [IMP-EXIST-SERVICE] Extender modal de inconsistencia para Paso 2 (tipos AplicaPaso=2 + marcado pedido cancelación)**
 **Aplicativos:** ProquifaDotNet.Finanzas
 **Módulos:** Validar Cobro — Paso 2 México
 **Consideraciones previas:**
 - El modal de inconsistencia del Paso 1 fue implementado en RE-FU-024 (Tarea 10). Este requisito lo extiende para el Paso 2.
 - Los tipos del Paso 2 tienen `AplicaPaso='2'` en el catálogo.
 - Tarea 3 debe estar ejecutada (`AplicaMarkPendienteCancelacion` disponible en el catálogo).
 - Para el tipo `PAGO_INCOMPLETO_VENCIDO` (`AplicaMarkPendienteCancelacion=1`), Finanzas habilita la opción de marcar el pedido asociado.
 - ⚠️ Pendiente definir el campo exacto en `tpPedido` para el estado "Pendiente de cancelación" y el mecanismo de transferencia al área de Finanzas.
 **Objetivo general:**
 Extender en Finanzas el modal de inconsistencias para el Paso 2: filtrar tipos por `AplicaPaso='2'`, registrar la inconsistencia contra el cobro, y para el tipo `PAGO_INCOMPLETO_VENCIDO` habilitar y procesar el marcado del pedido como "Pendiente de cancelación por falta de pago".
 **Objetivos específicos:**
 - Extender el endpoint de catálogo de tipos de inconsistencia: `GET /api/validar-cobro/inconsistencias/tipos?paso=2`.
 - Extender el endpoint de registro de inconsistencias para el Paso 2 con detección del flag `AplicaMarkPendienteCancelacion`.
 - Si el tipo tiene `AplicaMarkPendienteCancelacion=1` y el usuario confirma el marcado: llamar a ProquifaDotNet para actualizar el estado del pedido.
 - Registrar en Serilog las inconsistencias del Paso 2 con contexto de usuario, módulo y operación.
 **Resultado esperado:**
 El modal de inconsistencias del Paso 2 en Finanzas retorna los tipos correctos (`AplicaPaso='2'`) y procesa el marcado del pedido cuando el tipo es `PAGO_INCOMPLETO_VENCIDO`.
 **Entregables:**
 - Extensión del endpoint `GET /api/validar-cobro/inconsistencias/tipos?paso=2`
 - Extensión del Command `RegistrarInconsistenciaCobroCommand` para manejar el flujo del Paso 2
 - Pruebas unitarias (incluyendo: solo tipos AplicaPaso=2, flujo PAGO_INCOMPLETO_VENCIDO con y sin marcado del pedido)
 **Criterios de aceptación:**
 - El combo del modal Paso 2 solo muestra tipos con `AplicaPaso='2'`.
 - Los tipos del Paso 1 (`AplicaPaso='1'`) NO aparecen en el combo del Paso 2.
 - Para el tipo `PAGO_INCOMPLETO_VENCIDO`, se habilita la opción de marcar el pedido.
 - El marcado del pedido se persiste correctamente en ProquifaDotNet.
 - Para el tipo `PAGO_INSUFICIENTE`, solo se registra la inconsistencia (sin marcado de pedido).
 **Más información de la tarea:**
 Ver sección *"Parte B / B5"* en `TPSC-RE-FU-026-Back.md`. Ver reglas 12-14 en `TPSC-RE-FU-026.md`.
 **Recursos:**
 - `TPSC-RE-FU-026-Back.md` — Parte B, sección B5
 - `TPSC-RE-FU-026_BD.md` — catTipoInconsistenciaCobro + AplicaMarkPendienteCancelacion
 - `TPSC-RE-FU-024-Tareas.md` — Tarea 10 (base del modal a extender)
 ---</t>
  </si>
  <si>
    <t xml:space="preserve">BE-230,BE-234</t>
  </si>
  <si>
    <t xml:space="preserve">BE-236</t>
  </si>
  <si>
    <t xml:space="preserve">T9 - Endpoint auto-guardado estado asociación Paso 2</t>
  </si>
  <si>
    <t xml:space="preserve">**[ RE-FU-026 ] [SERV-SIMPLE-PUT] Endpoint y servicio — Auto-guardado del estado de la asociación (Paso 2)**
 **Aplicativos:** ProquifaDotNet.Finanzas
 **Módulos:** Validar Cobro — Paso 2 México
 **Consideraciones previas:**
 - El auto-guardado del Paso 2 es transparente al usuario (sin botón "Guardar" manual).
 - Se persiste: cobros seleccionados, documentos seleccionados con orden, NCs aplicadas, inconsistencias marcadas.
 - Las asociaciones son editables mientras el usuario esté en el Paso 2 (pueden deshacerse y rehacer).
 - Una vez el usuario avanza al Paso 3 (Tarea 7 ejecutada), las asociaciones quedan fijas.
 - El estado se puede guardar en una tabla auxiliar de sesión o directamente en las tablas transaccionales con un flag "en progreso" — patrón a definir según la arquitectura de Finanzas.
 **Objetivo general:**
 Implementar en Finanzas el mecanismo de auto-guardado del estado de la asociación del Paso 2, preservando el progreso del usuario de forma transparente para que pueda retomar la sesión si navega fuera del Paso 2.
 **Objetivos específicos:**
 - Implementar `PUT /api/validar-cobro/clientes/{idCliente}/asociacion/borrador` en Finanzas.
 - Crear `AutoGuardarAsociacionCommand` + Handler.
 - Persistir en una estructura de sesión/borrador en ProquifaDotNet o en Finanzas: cobros seleccionados, documentos con orden, NCs seleccionadas, inconsistencias marcadas.
 - Respetar la editabilidad: el borrador puede sobrescribirse hasta que se ejecute la Tarea 7 (confirmación).
 - Definir el enfoque de persistencia del borrador (tabla auxiliar `fccAsociacionBorrador` u otro patrón).
 **Resultado esperado:**
 Mecanismo de auto-guardado del Paso 2 en Finanzas que preserva el estado de la asociación en progreso, permitiendo al usuario retomar la sesión del Paso 2 sin perder su trabajo.
 **Entregables:**
 - Endpoint `PUT /api/validar-cobro/clientes/{idCliente}/asociacion/borrador`
 - Command + Handler: `AutoGuardarAsociacionCommand`
 - DTO: `AutoGuardarAsociacionRequestDto`
 - Pruebas unitarias (incluyendo sobrescritura de borrador previo)
 **Criterios de aceptación:**
 - El borrador de la asociación se persiste correctamente al navegar o salir del Paso 2.
 - El borrador puede sobrescribirse hasta que la asociación se confirme con la Tarea 7.
 - Al retomar el Paso 2, el estado previo se carga desde el borrador.
 - No existe botón "Guardar" manual expuesto al usuario.
 **Más información de la tarea:**
 Ver sección *"Parte B / B6"* en `TPSC-RE-FU-026-Back.md`. Ver reglas 15 y 16 en `TPSC-RE-FU-026.md`.
 **Recursos:**
 - `TPSC-RE-FU-026-Back.md` — Parte B, sección B6
 - `TPSC-RE-FU-026.md` — Reglas 15 y 16</t>
  </si>
  <si>
    <t xml:space="preserve">BE-237</t>
  </si>
  <si>
    <t xml:space="preserve">TPSC-RE-FU-027</t>
  </si>
  <si>
    <t xml:space="preserve">T1 - Agregar PEN y MontoPEN a fccNotaCredito</t>
  </si>
  <si>
    <t xml:space="preserve">**Aplicativos:** ProquifaDotNet
**Módulos:** Base de Datos — Validar Cobro Paso 2
**Consideraciones previas:**
- fccNotaCredito ya existe con campos MXN bit, USD bit, MontoMXN, MontoUSD. Se agrega soporte PEN con el mismo patrón.
- PEN bit NOT NULL DEFAULT(0): identifica que la NC está emitida en soles peruanos.
- MontoPEN decimal(18,4) NULL: monto de la NC en soles; NULL para NCs existentes que no son PEN.
- Sin impacto en registros existentes: PEN=0 y MontoPEN=NULL para todos los registros anteriores.
- Verificar que el ALTER no rompa SPs, vistas ni triggers dependientes de fccNotaCredito.
- Es prerrequisito de la Tarea 4 (endpoint NCs vigentes lee los nuevos campos).
**Objetivo general:**
Agregar soporte de moneda PEN (soles peruanos) a fccNotaCredito para que las Notas de Crédito de clientes Perú puedan registrarse y ser leídas correctamente en el Paso 2 de Validar Cobro Perú.
**Objetivos específicos:**
- Ejecutar ALTER TABLE dbo.fccNotaCredito ADD PEN bit NOT NULL CONSTRAINT [DF_fccNotaCredito_PEN] DEFAULT (0).
- Ejecutar ALTER TABLE dbo.fccNotaCredito ADD MontoPEN decimal(18,4) NULL.
- Verificar que los registros existentes tienen PEN=0 y MontoPEN=NULL.
- Verificar que el ALTER no rompe SPs, vistas ni triggers dependientes de fccNotaCredito.
**Resultado esperado:**
fccNotaCredito con campos PEN bit y MontoPEN decimal(18,4) disponibles para registrar y leer NCs de clientes Perú en el Paso 2 del wizard.
**Entregables:**
- Script DDL: ALTER TABLE fccNotaCredito ADD PEN + MontoPEN
- Script de validación (estructura + registros existentes sin afectación)
**Criterios de aceptación:**
- fccNotaCredito.PEN bit NOT NULL DEFAULT(0) existe.
- fccNotaCredito.MontoPEN decimal(18,4) NULL existe.
- Todos los registros existentes tienen PEN=0 y MontoPEN=NULL.
- Ningún SP, vista ni trigger presenta errores tras el ALTER.
**Más información de la tarea:**
Ver sección Parte A / A1 en TPSC-RE-FU-027-Back.md y ALTER TABLE fccNotaCredito en TPSC-RE-FU-027_BD.md.
**Recursos:**
- TPSC-RE-FU-027_BD.md — ALTER TABLE fccNotaCredito
- TPSC-RE-FU-027-Back.md — Parte A, sección A1</t>
  </si>
  <si>
    <t xml:space="preserve">BE-238</t>
  </si>
  <si>
    <t xml:space="preserve">T2 - Verificar y agregar campo PEN a fccSaldoFavorCliente</t>
  </si>
  <si>
    <t xml:space="preserve">**Aplicativos:** ProquifaDotNet
**Módulos:** Base de Datos — Validar Cobro Paso 2
**Consideraciones previas:**
- fccSaldoFavorCliente fue creada en RE-FU-026 (Tarea 1). Esta tarea es condicional: solo aplica si la tabla fue creada sin campo PEN.
- Si la tabla ya tiene PEN bit, esta tarea no aplica — verificar estructura antes de ejecutar.
- Se recomienda que RE-FU-026 incluya PEN desde la creación inicial para evitar esta dependencia.
- Esta tarea debe ejecutarse antes de la Tarea 6 (persistencia transaccional Perú escribe en fccSaldoFavorCliente con PEN=1).
**Objetivo general:**
Asegurar que fccSaldoFavorCliente tiene soporte para saldos a favor en soles peruanos (PEN), habilitando la correcta escritura de sobrepagos y tolerancias de clientes Perú en el Paso 2.
**Objetivos específicos:**
- Verificar estructura actual de fccSaldoFavorCliente.
- Si NO existe campo PEN: ejecutar ALTER TABLE dbo.fccSaldoFavorCliente ADD PEN bit NOT NULL CONSTRAINT [DF_fccSaldoFavorCliente_PEN] DEFAULT (0).
- Si ya existe PEN: esta tarea queda como "verificada/no aplica".
- Verificar que registros existentes (MEX) tienen PEN=0.
**Resultado esperado:**
fccSaldoFavorCliente con campo PEN bit disponible para registrar saldos a favor y tolerancias de clientes Perú en el Paso 2.
**Entregables:**
- Script de verificación de estructura
- Script DDL condicional: ALTER TABLE fccSaldoFavorCliente ADD PEN (si aplica)
**Criterios de aceptación:**
- fccSaldoFavorCliente.PEN bit NOT NULL DEFAULT(0) existe (ya sea preexistente o agregado por esta tarea).
- Registros existentes de México tienen PEN=0.
- Ningún objeto dependiente presenta errores.
**Más información de la tarea:**
Ver sección Parte A / A2 en TPSC-RE-FU-027-Back.md y fccSaldoFavorCliente para Peru en TPSC-RE-FU-027_BD.md.
**Recursos:**
- TPSC-RE-FU-027_BD.md — fccSaldoFavorCliente para Perú
- TPSC-RE-FU-027-Back.md — Parte A, sección A2</t>
  </si>
  <si>
    <t xml:space="preserve">BE-239</t>
  </si>
  <si>
    <t xml:space="preserve">T3 - Extender endpoint documentos pendientes Paso 2 Perú</t>
  </si>
  <si>
    <t xml:space="preserve">**Aplicativos:** ProquifaDotNet.Finanzas
**Módulos:** Validar Cobro — Paso 2 Perú
**Consideraciones previas:**
- El endpoint GET /api/validar-cobro/clientes/{idCliente}/documentos-pendientes fue implementado en RE-FU-026 (Tarea 4) para México.
- Extender para soportar Región Perú: agregar filtro Region='PER' y reflejar que el emisor es siempre Golocaer S.A.C. (GOLPERU) — sin mezcla de emisores.
- El campo análogo a CFDIGenerada en México es CPEGenerada en Perú (tpProformaPedido.IdCPEGenerada).
- No requiere paginación (todos los documentos pendientes del cliente en el panel del Paso 2).
**Objetivo general:**
Extender en Finanzas el endpoint de documentos pendientes del Paso 2 para que soporte clientes de Región Perú, retornando proformas y FAA de GOLPERU con el campo CPEGenerada correspondiente.
**Objetivos específicos:**
- Extender GetValidarCobroPaso2DocumentosQuery + Handler para manejar Region='PER'.
- Agregar filtro Region='PER' al llamar a ProquifaDotNet.
- Incluir campo CPEGenerada (tpProformaPedido.IdCPEGenerada) en el DTO de respuesta para clientes Perú.
- Reflejar que EmpresaEmisora = 'GOLPERU' siempre en los documentos de Perú.
- Actualizar DTO si es necesario: ValidarCobroPaso2DocumentoDto con campo CPEGenerada.
**Resultado esperado:**
El endpoint retorna correctamente el listado de documentos pendientes para clientes de Región Perú con EmpresaEmisora='GOLPERU' y CPEGenerada disponible.
**Entregables:**
- Extensión de GetValidarCobroPaso2DocumentosQuery + Handler
- Actualización de DTO: ValidarCobroPaso2DocumentoDto (campo CPEGenerada)
- Pruebas unitarias para Región Perú
**Criterios de aceptación:**
- Para clientes Perú: solo documentos con Region='PER', MontoPendiente &gt; 0, Cancelada = 0, Activo = 1.
- EmpresaEmisora = 'GOLPERU' en todos los documentos Perú.
- El campo CPEGenerada está disponible en el DTO de respuesta para clientes Perú.
- El endpoint sigue funcionando correctamente para clientes México (sin regresión).
**Más información de la tarea:**
Ver sección Parte B / B1 en TPSC-RE-FU-027-Back.md. Ver regla 5 en TPSC-RE-FU-027.md.
**Recursos:**
- TPSC-RE-FU-027-Back.md — Parte B, sección B1
- TPSC-RE-FU-026-Tareas.md — Tarea 4 (endpoint base a extender)</t>
  </si>
  <si>
    <t xml:space="preserve">BE-240</t>
  </si>
  <si>
    <t xml:space="preserve">T4 - Extender endpoint NCs vigentes Región Perú (PEN/MontoPEN)</t>
  </si>
  <si>
    <t xml:space="preserve">**Aplicativos:** ProquifaDotNet.Finanzas
**Módulos:** Validar Cobro — Paso 2 Perú
**Consideraciones previas:**
- El endpoint GET /api/validar-cobro/clientes/{idCliente}/notas-credito-vigentes fue implementado en RE-FU-026 (Tarea 5) para México.
- La Tarea 1 debe estar ejecutada: fccNotaCredito ya tiene campos PEN y MontoPEN.
- Para Perú el identificador fiscal es el UUID del CPE peruano, no IdCFDI del SAT.
- La mecánica fiscal de referencia de la NC peruana (catálogo 09 SUNAT) se desarrolla en RE-FU-033/035 y NO se implementa aquí.
**Objetivo general:**
Extender en Finanzas el endpoint de NCs vigentes para que soporte clientes de Región Perú, retornando los campos PEN y MontoPEN y el identificador fiscal del CPE peruano en lugar del IdCFDI SAT.
**Objetivos específicos:**
- Extender GetNotasCreditoVigentesQuery + Handler para manejar Region='PER'.
- Incluir campos PEN y MontoPEN en el DTO de respuesta.
- Para clientes Perú, retornar el identificador del CPE peruano en lugar del IdCFDI SAT.
- Filtro: Aplicada=0 AND Activo=1 AND IdCliente=@Id AND Region='PER'.
**Resultado esperado:**
El endpoint de NCs vigentes retorna correctamente las NCs de clientes Perú con los campos PEN y MontoPEN disponibles para el cálculo del saldo en el Paso 2.
**Entregables:**
- Extensión de GetNotasCreditoVigentesQuery + Handler
- Actualización de DTO: NotaCreditoVigenteDto (campos PEN, MontoPEN, identificador CPE)
- Pruebas unitarias para Región Perú
**Criterios de aceptación:**
- Para clientes Perú: solo NCs con Aplicada=0, Activo=1 y Region='PER'.
- Los campos PEN y MontoPEN están disponibles en el DTO.
- El endpoint sigue funcionando correctamente para clientes México (sin regresión).
- NCs ya aplicadas (Aplicada=1) NO aparecen en el catálogo.
**Más información de la tarea:**
Ver sección Parte B / B2 en TPSC-RE-FU-027-Back.md. Ver regla 7 en TPSC-RE-FU-027.md.
**Recursos:**
- TPSC-RE-FU-027-Back.md — Parte B, sección B2
- TPSC-RE-FU-026-Tareas.md — Tarea 5 (endpoint base a extender)
- TPSC-RE-FU-027_BD.md — ALTER fccNotaCredito (campos PEN/MontoPEN)</t>
  </si>
  <si>
    <t xml:space="preserve">BE-241</t>
  </si>
  <si>
    <t xml:space="preserve">T5 - Extender motor cálculo saldo Región Perú (moneda base PEN)</t>
  </si>
  <si>
    <t xml:space="preserve">**Aplicativos:** ProquifaDotNet.Finanzas
**Módulos:** Validar Cobro — Paso 2 Perú
**Consideraciones previas:**
- SaldoAsociacionCalculatorService fue implementado en RE-FU-026 (Tarea 6) con moneda base MXN y umbral de tolerancia 100 MXN.
- Para Perú: moneda base PEN, umbral de tolerancia pendiente de definir con PROQUIFA Tesorería (Brecha B1).
- La fórmula base es idéntica: SaldoAsociacion = (SumaCobrosAplicados + SumaNCAplicadas) - SumaAdeudoDocumentos.
- El TC para conversión multi-divisa proviene de fccPagoCliente.TipoDeCambio del Paso 1 Perú — fuente pendiente (Brecha B2).
- Mientras la tolerancia Perú no esté definida, la validación del escenario TOLERANCIA puede quedar parametrizable.
**Objetivo general:**
Extender SaldoAsociacionCalculatorService en Finanzas para soportar Región Perú, usando moneda base PEN y el umbral de tolerancia de Perú cuando esté definido.
**Objetivos específicos:**
- Extender ISaldoAsociacionCalculatorService para aceptar parámetro de Region ('MEX' / 'PER').
- Implementar lógica de moneda base PEN para Perú en la conversión multi-divisa.
- Parametrizar el umbral de tolerancia por región: toleranciaMXN=100 para México; toleranciaPEN=[PENDIENTE] para Perú.
- Actualizar escenarios para Perú: EXACTO / SOBREPAGO / TOLERANCIA_PEN / INSUFICIENTE.
- Actualizar el endpoint POST calcular-saldo para retornar la moneda base del escenario (MXN o PEN).
**Resultado esperado:**
SaldoAsociacionCalculatorService calcula correctamente el saldo para clientes Perú con moneda base PEN y determina el escenario usando el umbral de tolerancia parametrizable.
**Entregables:**
- Extensión de ISaldoAsociacionCalculatorService + SaldoAsociacionCalculatorService
- Umbral tolerancia Perú configurado como parámetro (no hardcodeado)
- Pruebas unitarias para los 4 escenarios Perú con moneda base PEN
- Prueba de no regresión para México
**Criterios de aceptación:**
- Para Región Perú: todos los totales del panel se expresan en moneda del cobro con base PEN.
- Escenario EXACTO cuando SaldoAsociacion = 0.
- Escenario SOBREPAGO cuando SaldoAsociacion &gt; 0.
- Escenario TOLERANCIA_PEN cuando 0 &gt; SaldoAsociacion AND ABS &lt;= umbral Perú (parametrizable).
- Escenario INSUFICIENTE cuando SaldoAsociacion &lt; 0 AND ABS &gt; umbral Perú.
- El cálculo México (tolerancia 100 MXN) no se ve afectado.
**Más información de la tarea:**
Ver sección Parte B / B3 en TPSC-RE-FU-027-Back.md. Ver reglas 8-11 y 19-20 en TPSC-RE-FU-027.md.
**Recursos:**
- TPSC-RE-FU-027-Back.md — Parte B, sección B3
- TPSC-RE-FU-026-Tareas.md — Tarea 6 (motor base a extender)</t>
  </si>
  <si>
    <t xml:space="preserve">BE-239,BE-240</t>
  </si>
  <si>
    <t xml:space="preserve">BE-242</t>
  </si>
  <si>
    <t xml:space="preserve">T6 - Extender persistencia transaccional Región Perú sin CDP</t>
  </si>
  <si>
    <t xml:space="preserve">**Aplicativos:** ProquifaDotNet.Finanzas
**Módulos:** Validar Cobro — Paso 2 Perú
**Consideraciones previas:**
- ConfirmarAsociacionPaso2Command + Handler fueron implementados en RE-FU-026 (Tarea 7) para México.
- Para Perú: misma lógica transaccional pero sin disparar generación de Complemento de Pago. La asociación es solo operativa.
- La Tarea 2 debe estar ejecutada: fccSaldoFavorCliente tiene campo PEN.
- Al insertar en fccSaldoFavorCliente para Perú: PEN=1, no MXN=1.
- No se dispara ningún evento hacia Timbrado al avanzar al Paso 3 desde Perú.
**Objetivo general:**
Extender en Finanzas la persistencia transaccional del Paso 2 para Región Perú: mismas operaciones que México (INSERT asociaciones, UPDATE NCs, INSERT saldo a favor/tolerancia) pero sin disparar Complemento de Pago al avanzar al Paso 3.
**Objetivos específicos:**
- Extender ConfirmarAsociacionPaso2Command + Handler para manejar Region='PER'.
- Asegurar que para Región Perú NO se dispara generación de Complemento de Pago ni evento a Timbrado.
- Al insertar fccSaldoFavorCliente para Perú: usar PEN=1 (no MXN=1).
- Transacción completa con rollback si cualquier operación falla, igual que México.
- Registrar en Serilog con contexto (usuario, módulo='ValidarCobroPaso2PER', operación).
**Resultado esperado:**
El endpoint POST .../confirmar-asociacion persiste correctamente la asociación del Paso 2 para clientes Perú en una sola transacción, sin disparar Complemento de Pago.
**Entregables:**
- Extensión de ConfirmarAsociacionPaso2Command + Handler para Región Perú
- Pruebas unitarias (rollback en error, bloqueo si escenario=INSUFICIENTE, ausencia de evento CDP para Perú)
**Criterios de aceptación:**
- Las asociaciones se insertan correctamente en fccPagoFacturaPedido y/o fccPagoFacturaAdelanto para Perú.
- Las NCs aplicadas quedan con Aplicada=1 e IdFCCPagoCliente poblado.
- Si hay sobrepago Perú: INSERT fccSaldoFavorCliente con TipoSaldo='SaldoFavor' y PEN=1.
- Si hay tolerancia Perú: INSERT fccSaldoFavorCliente con TipoSaldo='ToleranciaAplicada' y PEN=1.
- Si escenario=INSUFICIENTE: el endpoint retorna error y NO persiste nada.
- Si cualquier operación falla: rollback completo.
- Para Región Perú: NO se dispara ningún evento de Complemento de Pago.
- El flujo México (con trigger Complemento de Pago) no se ve afectado.
**Más información de la tarea:**
Ver sección Parte B / B4 en TPSC-RE-FU-027-Back.md. Ver reglas 9-13 en TPSC-RE-FU-027.md.
**Recursos:**
- TPSC-RE-FU-027-Back.md — Parte B, sección B4
- TPSC-RE-FU-026-Tareas.md — Tarea 7 (persistencia base a extender)
- TPSC-RE-FU-027_BD.md — Tablas escritas runtime</t>
  </si>
  <si>
    <t xml:space="preserve">BE-238,BE-241</t>
  </si>
  <si>
    <t xml:space="preserve">BE-243</t>
  </si>
  <si>
    <t xml:space="preserve">T7 - Extender modal inconsistencia Paso 2 Región Perú</t>
  </si>
  <si>
    <t xml:space="preserve">**Aplicativos:** ProquifaDotNet.Finanzas
**Módulos:** Validar Cobro — Paso 2 Perú
**Consideraciones previas:**
- El modal de inconsistencia del Paso 2 fue implementado en RE-FU-026 (Tarea 8) para México.
- Para Perú: misma lógica, mismo catálogo catTipoInconsistenciaCobro con AplicaPaso='2', mismos tipos PAGO_INCOMPLETO_VENCIDO y PAGO_INSUFICIENTE.
- Para PAGO_INCOMPLETO_VENCIDO en Perú: el marcado del pedido como "Pendiente de cancelación" es igual que en México — NO ejecuta cancelación fiscal.
- En Perú la cancelación fiscal sería vía Nota de Crédito SUNAT (RE-FU-033/035).
- La extensión es mínima: verificar que el filtro por región opera correctamente para cobros Perú.
**Objetivo general:**
Verificar y extender en Finanzas el modal de inconsistencias del Paso 2 para que opere correctamente para cobros de clientes Perú, sin diferencias funcionales respecto a México excepto el contexto de región.
**Objetivos específicos:**
- Verificar que RegistrarInconsistenciaCobroCommand detecta correctamente cobros de Región Perú.
- Confirmar que el catálogo catTipoInconsistenciaCobro con AplicaPaso='2' aplica igual para Perú.
- Para PAGO_INCOMPLETO_VENCIDO Perú: misma lógica de marcado de pedido; registrar en Serilog que la cancelación fiscal efectiva se gestiona externamente vía NC SUNAT.
- Actualizar registro en fccInconsistenciaCobro con contexto de región Perú.
**Resultado esperado:**
El modal de inconsistencias del Paso 2 opera correctamente para cobros de clientes Perú, con el mismo comportamiento que México y el contexto de región Perú registrado.
**Entregables:**
- Verificación y extensión mínima de RegistrarInconsistenciaCobroCommand para Región Perú
- Pruebas unitarias para Región Perú (PAGO_INCOMPLETO_VENCIDO y PAGO_INSUFICIENTE)
- Prueba de no regresión para México
**Criterios de aceptación:**
- El combo del modal Paso 2 Perú muestra correctamente los tipos con AplicaPaso='2'.
- Para PAGO_INCOMPLETO_VENCIDO Perú: habilita la opción de marcar el pedido (igual que México).
- Para PAGO_INSUFICIENTE Perú: solo registra inconsistencia, sin marcado de pedido.
- El flujo México no se ve afectado.
**Más información de la tarea:**
Ver sección Parte B / B5 en TPSC-RE-FU-027-Back.md. Ver reglas 12-14 en TPSC-RE-FU-027.md.
**Recursos:**
- TPSC-RE-FU-027-Back.md — Parte B, sección B5
- TPSC-RE-FU-026-Tareas.md — Tarea 8 (modal base a extender)</t>
  </si>
  <si>
    <t xml:space="preserve">BE-244</t>
  </si>
  <si>
    <t xml:space="preserve">T8 - Extender auto-guardado Paso 2 Región Perú</t>
  </si>
  <si>
    <t xml:space="preserve">**Aplicativos:** ProquifaDotNet.Finanzas
**Módulos:** Validar Cobro — Paso 2 Perú
**Consideraciones previas:**
- El auto-guardado del Paso 2 fue implementado en RE-FU-026 (Tarea 9) para México.
- Para Perú: el comportamiento es idéntico — el borrador persiste cobros seleccionados, documentos con orden, NCs aplicadas e inconsistencias marcadas.
- Verificar que la estructura de borrador soporta el contexto de Región Perú sin cambios o con un campo de región.
- Las asociaciones siguen siendo editables hasta que el usuario avanza al Paso 3.
**Objetivo general:**
Verificar y extender en Finanzas el mecanismo de auto-guardado del Paso 2 para que soporte el contexto de Región Perú, asegurando que el borrador de la asociación se preserva y recupera correctamente.
**Objetivos específicos:**
- Verificar que AutoGuardarAsociacionCommand soporta el contexto Region='PER'.
- Si la tabla/estructura de borrador no tiene campo Region: agregar o ajustar para distinguir borradores México/Perú.
- Verificar que al retomar el Paso 2 Perú, el estado previo se carga correctamente.
- Prueba de no regresión: borradores México no se ven afectados.
**Resultado esperado:**
El auto-guardado del Paso 2 opera correctamente para clientes Perú, preservando y recuperando el borrador de la asociación de forma transparente.
**Entregables:**
- Verificación y extensión mínima de AutoGuardarAsociacionCommand para Región Perú
- Pruebas unitarias para Región Perú (guardado, recuperación, sobrescritura de borrador)
- Prueba de no regresión para México
**Criterios de aceptación:**
- El borrador de la asociación Perú se persiste correctamente al navegar fuera del Paso 2.
- Al retomar el Paso 2 Perú, el estado previo se carga desde el borrador.
- El borrador puede sobrescribirse hasta que la asociación se confirme.
- Borradores de clientes México no se ven afectados.
**Más información de la tarea:**
Ver sección Parte B / B6 en TPSC-RE-FU-027-Back.md. Ver reglas 15 y 16 en TPSC-RE-FU-027.md.
**Recursos:**
- TPSC-RE-FU-027-Back.md — Parte B, sección B6
- TPSC-RE-FU-026-Tareas.md — Tarea 9 (auto-guardado base a extender)</t>
  </si>
  <si>
    <t xml:space="preserve">BE-245</t>
  </si>
  <si>
    <t xml:space="preserve">TPSC-RE-FU-028</t>
  </si>
  <si>
    <t xml:space="preserve">T1 - Crear catálogos catTipoDocumentoFiscal, catDocumentoFiscalCobroEstado y catTipoCFDI</t>
  </si>
  <si>
    <t xml:space="preserve">**Aplicativos:** ProquifaDotNet
**Módulos:** Base de Datos — Validar Cobro Paso 3
**Consideraciones previas:**
- Los tres catálogos son nuevos. No existen en BD.
- Patrón estándar: `uniqueidentifier PK` con `NEWID()`, campo `Clave varchar UNIQUE`, `Descripcion nvarchar`, `Activo bit DEFAULT(1)`, `FechaRegistro datetime2(7) DEFAULT SYSUTCDATETIME()`.
- `catTipoDocumentoFiscal`: define el tipo de documento por línea del Paso 3: `FACTURA`, `FACTURA_ANTICIPO`, `COMPLEMENTO_PAGO`.
- `catDocumentoFiscalCobroEstado`: define el ciclo de vida de cada línea: `PENDIENTE`, `GENERADO`, `ENVIADO`.
- `catTipoCFDI`: discrimina el comprobante almacenado en `CFDIGenerada`: `FACTURA_PPD`, `FACTURA_PUE`, `FACTURA_ANTICIPO`, `COMPLEMENTO_PAGO`.
- Son prerrequisito de T3 (`fccDocumentoFiscalCobro`) y de T2 (ALTER `CFDIGenerada`).
**Objetivo general:**
Crear los tres catálogos del Paso 3 en ProquifaDotNet con sus datos iniciales, habilitando las referencias de tipo y estado que consumirán `fccDocumentoFiscalCobro` y `CFDIGenerada`.
**Objetivos específicos:**
- Crear `catTipoDocumentoFiscal` + INSERT con claves: `FACTURA`, `FACTURA_ANTICIPO`, `COMPLEMENTO_PAGO`.
- Crear `catDocumentoFiscalCobroEstado` + INSERT con claves: `PENDIENTE`, `GENERADO`, `ENVIADO`.
- Crear `catTipoCFDI` + INSERT con claves: `FACTURA_PPD`, `FACTURA_PUE`, `FACTURA_ANTICIPO`, `COMPLEMENTO_PAGO`.
- Verificar PK, UNIQUE y DEFAULT correctamente definidos en los tres catálogos.
- Verificar que todos los registros iniciales tienen `Activo=1`.
**Resultado esperado:**
Los tres catálogos existen en ProquifaDotNet con datos iniciales completos, listos para ser referenciados por `fccDocumentoFiscalCobro` y `CFDIGenerada`.
**Entregables:**
- Script DDL + DML: `CREATE TABLE catTipoDocumentoFiscal` + INSERT datos iniciales
- Script DDL + DML: `CREATE TABLE catDocumentoFiscalCobroEstado` + INSERT datos iniciales
- Script DDL + DML: `CREATE TABLE catTipoCFDI` + INSERT datos iniciales
- Script de validación (SELECT con conteo y estructura de los tres catálogos)
**Criterios de aceptación:**
- Los tres catálogos existen con la estructura definida en `TPSC-RE-FU-028_BD.md`.
- `catTipoDocumentoFiscal` contiene exactamente 3 registros: `FACTURA`, `FACTURA_ANTICIPO`, `COMPLEMENTO_PAGO`.
- `catDocumentoFiscalCobroEstado` contiene exactamente 3 registros: `PENDIENTE`, `GENERADO`, `ENVIADO`.
- `catTipoCFDI` contiene exactamente 4 registros: `FACTURA_PPD`, `FACTURA_PUE`, `FACTURA_ANTICIPO`, `COMPLEMENTO_PAGO`.
- Todos los registros tienen `Activo=1` y las constraints de PK y UNIQUE están activas.
**Más información de la tarea:**
Ver secciones "Catálogo Nuevo: catTipoDocumentoFiscal", "catDocumentoFiscalCobroEstado" y "catTipoCFDI" en `TPSC-RE-FU-028_BD.md`.
**Recursos:**
- `TPSC-RE-FU-028_BD.md` — DDL + DML de los tres catálogos
- `TPSC-RE-FU-028-Back.md` — Parte A, secciones A1, A2, A3</t>
  </si>
  <si>
    <t xml:space="preserve">BE-246</t>
  </si>
  <si>
    <t xml:space="preserve">T2 - Agregar IdCatTipoCFDI e IdCFDIRelacionado a CFDIGenerada + script normalización FAA</t>
  </si>
  <si>
    <t xml:space="preserve">**Aplicativos:** ProquifaDotNet
**Módulos:** Base de Datos — CFDIGenerada
**Consideraciones previas:**
- `CFDIGenerada` fue creada en RE-FU-019. Esta tarea la extiende sin modificar columnas existentes.
- `IdCatTipoCFDI uniqueidentifier NULL` + FK a `catTipoCFDI`: discrimina el tipo de CFDI almacenado. NULL en registros históricos.
- `IdCFDIRelacionado uniqueidentifier NULL`: auto-referencia blanda — UUID de la Factura PPD relacionada con un Complemento. Sin FK hard.
- Incluir script de normalización: UPDATE para poblar `IdCatTipoCFDI = FACTURA_ANTICIPO` en los registros de FAA generados en RE-FU-019.
- Prerequisito: T1 debe estar ejecutada (`catTipoCFDI` debe existir antes del ALTER con FK).
- Es prerrequisito de T7 (el endpoint de Timbrado inserta `IdCatTipoCFDI` al timbrar).
**Objetivo general:**
Extender `CFDIGenerada` con el discriminador de tipo de CFDI (`IdCatTipoCFDI`) y la auto-referencia blanda (`IdCFDIRelacionado`) para soportar el timbrado de múltiples tipos de CFDI en el Paso 3.
**Objetivos específicos:**
- `ALTER TABLE CFDIGenerada ADD IdCatTipoCFDI uniqueidentifier NULL` con CONSTRAINT FK a `catTipoCFDI`.
- `ALTER TABLE CFDIGenerada ADD IdCFDIRelacionado uniqueidentifier NULL` — sin FK hard.
- Ejecutar script de normalización: poblar `IdCatTipoCFDI = FACTURA_ANTICIPO` en todos los registros existentes de FAA.
- Verificar que SPs, vistas y triggers dependientes de `CFDIGenerada` no presentan errores.
**Resultado esperado:**
`CFDIGenerada` con `IdCatTipoCFDI` (FK activo) e `IdCFDIRelacionado` disponibles, con registros históricos de FAA normalizados.
**Entregables:**
- Script DDL: ALTER TABLE CFDIGenerada ADD IdCatTipoCFDI (con FK)
- Script DDL: ALTER TABLE CFDIGenerada ADD IdCFDIRelacionado (sin FK)
- Script DML: normalización UPDATE CFDIGenerada SET IdCatTipoCFDI = FACTURA_ANTICIPO (FAAs existentes)
- Script de validación
**Criterios de aceptación:**
- `CFDIGenerada.IdCatTipoCFDI uniqueidentifier NULL` existe con FK activo hacia `catTipoCFDI`.
- `CFDIGenerada.IdCFDIRelacionado uniqueidentifier NULL` existe sin FK declarado.
- Todos los registros existentes de FAA tienen `IdCatTipoCFDI` poblado con el UUID de `FACTURA_ANTICIPO`.
- Ningún SP, vista ni trigger presenta errores tras el ALTER.
**Más información de la tarea:**
Ver sección "ALTER TABLE CFDIGenerada" en `TPSC-RE-FU-028_BD.md` y sección "Parte A / A6" en `TPSC-RE-FU-028-Back.md`.
**Recursos:**
- `TPSC-RE-FU-028_BD.md` — ALTER TABLE CFDIGenerada
- `TPSC-RE-FU-028-Back.md` — Parte A, sección A6</t>
  </si>
  <si>
    <t xml:space="preserve">BE-247</t>
  </si>
  <si>
    <t xml:space="preserve">T3 - Crear tabla fccDocumentoFiscalCobro (control de estado Paso 3, CHECK origen exclusivo)</t>
  </si>
  <si>
    <t xml:space="preserve">**Aplicativos:** ProquifaDotNet
**Módulos:** Base de Datos — Validar Cobro Paso 3
**Consideraciones previas:**
- Tabla nueva. Entidad central del Paso 3: una fila por cada documento fiscal a generar, derivada de la asociación del Paso 2.
- Prerequisito: T1 ejecutada (FK a `catTipoDocumentoFiscal` y `catDocumentoFiscalCobroEstado`).
- CHECK CONSTRAINT exclusivo: `IdFCCPagoFacturaPedido` y `IdFCCPagoFacturaAdelanto` son mutuamente excluyentes — exactamente uno debe ser NOT NULL.
- `IdCFDIGeneradaFactura` y `IdCFDIGeneradaComplemento` son nullable: se poblan al timbrar exitosamente.
- Ciclo de vida: `INSERT (PENDIENTE)` → `UPDATE (GENERADO)` → `UPDATE (ENVIADO)`.
- Es prerrequisito de T6 (vista), T8 (inicialización), T9 (autosave), T12 (timbrado), T14 (envío), T16 (cierre).
**Objetivo general:**
Crear la tabla `fccDocumentoFiscalCobro` para controlar el estado de cada documento fiscal a generar en el Paso 3, con FK exclusiva al origen de la asociación del Paso 2 y trazabilidad completa de los CFDIs generados.
**Objetivos específicos:**
- Crear `fccDocumentoFiscalCobro` con columnas: PK NEWID, `IdFCCPagoFacturaPedido NULL` (FK), `IdFCCPagoFacturaAdelanto NULL` (FK), `IdCatTipoDocumentoFiscal NOT NULL` (FK), `IdCatDocumentoFiscalCobroEstado NOT NULL` (FK), `IdCatUsoCFDI NULL`, `IdCatMetodoDePagoCFDI NULL`, `IdCFDIGeneradaFactura NULL`, `IdCFDIGeneradaComplemento NULL`, `FechaGeneracion NULL`, `FechaEnvio NULL`, `Activo bit DEFAULT(1)`, `FechaRegistro`, `FechaUltimaActualizacion`.
- Implementar `CK_fccDocumentoFiscalCobro_OrigenExclusivo` CHECK constraint.
- Crear índices filtrados sobre las dos FKs nullable.
**Resultado esperado:**
Tabla `fccDocumentoFiscalCobro` creada en ProquifaDotNet con el CHECK CONSTRAINT exclusivo activo, lista para recibir las líneas del Paso 3.
**Entregables:**
- Script DDL: CREATE TABLE fccDocumentoFiscalCobro con todas las constraints
- Script de validación (estructura + prueba del CHECK CONSTRAINT con casos válidos e inválidos)
**Criterios de aceptación:**
- La tabla existe con la estructura definida en `TPSC-RE-FU-028_BD.md`.
- `CK_fccDocumentoFiscalCobro_OrigenExclusivo` rechaza filas con ambas FKs NULL y con ambas FKs NOT NULL.
- FKs activas hacia `fccPagoFacturaPedido`, `fccPagoFacturaAdelanto`, `catTipoDocumentoFiscal` y `catDocumentoFiscalCobroEstado`.
- Tabla vacía al crear.
**Más información de la tarea:**
Ver sección "Tabla Nueva: fccDocumentoFiscalCobro" en `TPSC-RE-FU-028_BD.md` y sección "Parte A / A4" en `TPSC-RE-FU-028-Back.md`.
**Recursos:**
- `TPSC-RE-FU-028_BD.md` — DDL fccDocumentoFiscalCobro
- `TPSC-RE-FU-028-Back.md` — Parte A, sección A4</t>
  </si>
  <si>
    <t xml:space="preserve">BE-248</t>
  </si>
  <si>
    <t xml:space="preserve">T4 - Crear tabla fccConfirmacionPedido (Confirmación de Pedido Prepago México)</t>
  </si>
  <si>
    <t xml:space="preserve">**Aplicativos:** ProquifaDotNet
**Módulos:** Base de Datos — Validar Cobro Paso 3
**Consideraciones previas:**
- Tabla nueva. Almacena las Confirmaciones de Pedido generadas al enviar cada línea del Paso 3 para pedidos Prepago México.
- El PDF se genera vía DocumentBuilder (plantilla `*_MEX_CDP`, T13) y se almacena en MinIO; la ruta se guarda aquí.
- FK hacia `fccDocumentoFiscalCobro` y hacia `tpPedido`.
- El campo `FolioConfirmacion` almacena el folio asignado (formato pendiente de confirmar con PMO — Brecha B5).
- Es prerrequisito de T15 (post-envío inserta en esta tabla al generar la Confirmación de Pedido).
**Objetivo general:**
Crear la tabla `fccConfirmacionPedido` para registrar las Confirmaciones de Pedido Prepago generadas en el Paso 3, con referencia al PDF almacenado en MinIO y al pedido origen.
**Objetivos específicos:**
- Crear `fccConfirmacionPedido` con columnas: PK NEWID, `IdFCCDocumentoFiscalCobro NOT NULL` (FK), `IdTPPedido NOT NULL` (FK), `FolioConfirmacion varchar(80) NOT NULL`, `RutaArchivoPDF nvarchar(500) NULL`, `FechaGeneracion`, `Activo bit`, `FechaRegistro`, `FechaUltimaActualizacion`.
- Verificar que las FKs hacia `fccDocumentoFiscalCobro` y `tpPedido` están activas.
- Crear índice en `IdTPPedido`.
**Resultado esperado:**
Tabla `fccConfirmacionPedido` creada en ProquifaDotNet lista para recibir los registros de Confirmaciones de Pedido generadas en el Paso 3.
**Entregables:**
- Script DDL: CREATE TABLE fccConfirmacionPedido
- Script de validación (estructura + FKs activas)
**Criterios de aceptación:**
- La tabla existe con la estructura definida en `TPSC-RE-FU-028_BD.md`.
- FK activa hacia `fccDocumentoFiscalCobro.IdFCCDocumentoFiscalCobro` y `tpPedido.IdTPPedido`.
- Tabla vacía al crear.
**Más información de la tarea:**
Ver sección "Tabla Nueva: fccConfirmacionPedido" en `TPSC-RE-FU-028_BD.md` y sección "Parte A / A5" en `TPSC-RE-FU-028-Back.md`.
**Recursos:**
- `TPSC-RE-FU-028_BD.md` — DDL fccConfirmacionPedido
- `TPSC-RE-FU-028-Back.md` — Parte A, sección A5</t>
  </si>
  <si>
    <t xml:space="preserve">BE-249</t>
  </si>
  <si>
    <t xml:space="preserve">T5 - Agregar FechaEstimadaEntrega a tpPedido (condicional — pendiente resolución Brecha B4)</t>
  </si>
  <si>
    <t xml:space="preserve">**Aplicativos:** ProquifaDotNet
**Módulos:** Base de Datos — tpPedido
**Consideraciones previas:**
- ⚠️ Brecha B4 BLOQUEANTE: Las reglas de cálculo de la FEE y su granularidad (cabecera vs. partida) están pendientes de confirmar con Operaciones PROQUIFA México. Esta tarea no debe ejecutarse hasta resolver B4.
- `tpPartidaPedido.FechaEstimadaEntrega` ya existe a nivel de partida. El campo propuesto en `tpPedido` es la FEE confirmada post-pago que se comunica en la Confirmación de Pedido y se transfiere a Legacy como cabecera.
- El script es condicional: ejecutar solo si el campo no existe previamente en `tpPedido`.
- Verificar que el ALTER no rompe SPs, vistas ni triggers dependientes de `tpPedido`.
- Es prerrequisito de T15 (post-envío ejecuta `UPDATE tpPedido SET FechaEstimadaEntrega`).
**Objetivo general:**
Agregar el campo `FechaEstimadaEntrega` a nivel de cabecera en `tpPedido` para registrar la FEE confirmada post-pago, distinta de la FEE por partida ya existente en `tpPartidaPedido`.
**Objetivos específicos:**
- Verificar existencia: SELECT desde `sys.columns` en RYNL010.
- Si no existe: `ALTER TABLE dbo.tpPedido ADD FechaEstimadaEntrega datetime2(7) NULL`.
- Si ya existe: documentar tipo y comportamiento actual; evaluar si coincide con el uso requerido.
- Verificar que SPs, vistas y triggers dependientes de `tpPedido` no se ven afectados.
- Confirmar con Operaciones si la regla FEE aplica a cabecera, partida o ambas (Brecha B4) antes de ejecutar.
**Resultado esperado:**
`tpPedido.FechaEstimadaEntrega datetime2(7) NULL` disponible para ser poblado en el post-envío del Paso 3 como FEE confirmada post-pago a nivel de cabecera del pedido.
**Entregables:**
- Script de verificación: SELECT sys.columns en RYNL010
- Script DDL condicional: ALTER TABLE tpPedido ADD FechaEstimadaEntrega
- Checklist de objetos dependientes verificados
**Criterios de aceptación:**
- `tpPedido.FechaEstimadaEntrega datetime2(7) NULL` existe.
- Ningún SP, vista ni trigger presenta errores tras el ALTER.
- ⚠️ La regla de cálculo y granularidad (B4) se documenta como pendiente hasta confirmar con Operaciones.
**Más información de la tarea:**
Ver sección "ALTER TABLE tpPedido (condicional)" en `TPSC-RE-FU-028_BD.md` y Brecha B4 en `TPSC-RE-FU-028-Back.md`.
**Recursos:**
- `TPSC-RE-FU-028_BD.md` — ALTER TABLE tpPedido (sección con nota de diseño y Brecha B4)
- `TPSC-RE-FU-028-Back.md` — Brecha B4, sección B7.1</t>
  </si>
  <si>
    <t xml:space="preserve">BE-250</t>
  </si>
  <si>
    <t xml:space="preserve">T6 - Crear vista vfccDocumentoFiscalCobro (consolidación estado Paso 3 por cliente)</t>
  </si>
  <si>
    <t xml:space="preserve">**Aplicativos:** ProquifaDotNet
**Módulos:** Base de Datos — Validar Cobro Paso 3
**Consideraciones previas:**
- Vista operativa nueva. T3 (`fccDocumentoFiscalCobro`) debe estar ejecutada antes de crear la vista.
- Consolida el estado del Paso 3 por cliente: navega desde `fccDocumentoFiscalCobro` hacia los registros de asociación del Paso 2, cobro, proforma, pedido, catálogos y CFDIs generados.
- Finanzas la consume en dos escenarios: (a) inicialización del Paso 3 para detectar líneas previas (T8); (b) cierre del wizard para verificar que todas las líneas están en `ENVIADO` (T16).
- No requiere índices propios — los índices de las tablas base son suficientes.
**Objetivo general:**
Crear la vista `vfccDocumentoFiscalCobro` que consolida en una sola consulta el estado completo del Paso 3 por cliente, incluyendo datos de asociación, cobro, proforma, pedido, tipo de documento, estado de línea y CFDIs generados.
**Objetivos específicos:**
- Crear `CREATE VIEW dbo.vfccDocumentoFiscalCobro` con las columnas necesarias para que Finanzas renderice el estado actual del Paso 3.
- Unir: `fccDocumentoFiscalCobro` → `fccPagoFacturaPedido`/`fccPagoFacturaAdelanto` → `fccPagoCliente` → `tpProformaPedido`/`tpProformaAdelanto` → `tpPedido` → catálogos → `CFDIGenerada` (Factura y Complemento).
- Incluir en la proyección: `IdFCCDocumentoFiscalCobro`, `IdFCCPagoCliente`, `IdCliente`, `TipoDocumento`, `EstadoLinea`, `IdCFDIGeneradaFactura`, `IdCFDIGeneradaComplemento`, `FechaGeneracion`, `FechaEnvio`, `FolioProforma`, `FolioFactura`, `FolioPedidoInterno`.
- Verificar que la vista compila sin errores y retorna datos correctos para líneas en los tres estados.
**Resultado esperado:**
Vista `vfccDocumentoFiscalCobro` disponible en ProquifaDotNet, consultable por Finanzas para renderizar y validar el estado completo del Paso 3 por cliente.
**Entregables:**
- Script DDL: CREATE VIEW vfccDocumentoFiscalCobro
- Script de validación (SELECT * FROM vfccDocumentoFiscalCobro con datos de prueba)
**Criterios de aceptación:**
- La vista compila sin errores.
- Retorna las columnas documentadas en `TPSC-RE-FU-028_BD.md`.
- Navega correctamente para líneas originadas en `fccPagoFacturaPedido` y en `fccPagoFacturaAdelanto`.
- Retorna resultados vacíos si no hay líneas del Paso 3 para el cliente (sin errores de NULL).
**Más información de la tarea:**
Ver sección "CREATE VIEW vfccDocumentoFiscalCobro" en `TPSC-RE-FU-028_BD.md` y sección "Parte A / A8" en `TPSC-RE-FU-028-Back.md`.
**Recursos:**
- `TPSC-RE-FU-028_BD.md` — CREATE VIEW vfccDocumentoFiscalCobro
- `TPSC-RE-FU-028-Back.md` — Parte A, sección A8</t>
  </si>
  <si>
    <t xml:space="preserve">BE-251</t>
  </si>
  <si>
    <t xml:space="preserve">T7 - Extender endpoint de timbrado en Timbrado para soporte de tipo CFDI y cascada PPD</t>
  </si>
  <si>
    <t xml:space="preserve">**Aplicativos:** ProquifaDotNet.Timbrado
**Módulos:** Timbrado — Endpoint por tipo de CFDI
**Consideraciones previas:**
- El endpoint de timbrado fue implementado en RE-FU-019 para Factura por Adelantado. Esta tarea lo extiende para soportar todos los tipos del Paso 3.
- T2 debe estar ejecutada (`CFDIGenerada` tiene `IdCatTipoCFDI`).
- Por cada timbrado exitoso: INSERT `CFDIGenerada` con `IdCatTipoCFDI` resuelto desde `catTipoCFDI`, consumo atómico de folio en `EmpresaFolio` (UPDLOCK), llamada al PAC TurboPac.
- Para el Complemento en cascada PPD: `IdCFDIRelacionado` en `CFDIGenerada` se popula con el `IdCFDIGenerada` de la Factura PPD. Finanzas envía este UUID en el request.
- ⚠️ Brecha B1: el tipo de relación SAT para Factura Anticipo de controlados está pendiente de confirmar con asesor fiscal.
**Objetivo general:**
Extender el endpoint de timbrado en ProquifaDotNet.Timbrado para soportar los cuatro tipos de CFDI del Paso 3 (FACTURA_PUE, FACTURA_PPD, FACTURA_ANTICIPO, COMPLEMENTO_PAGO), con inserción del discriminador `IdCatTipoCFDI` y soporte del campo `IdCFDIRelacionado` para el Complemento en cascada PPD.
**Objetivos específicos:**
- Extender el Command/Handler para recibir `TipoCFDI` (clave de `catTipoCFDI`) en el request.
- Resolver `IdCatTipoCFDI` desde `catTipoCFDI` y poblarlo en `CFDIGenerada` al INSERT.
- Recibir y persistir `IdCFDIRelacionado` en `CFDIGenerada` para el Complemento en cascada PPD.
- Mantener el consumo atómico de folio en `EmpresaFolio` con UPDLOCK.
- Mantener la integración con PAC TurboPac sin cambios (patrón de RE-FU-019).
- Registrar en Serilog el tipo de CFDI, IdCFDIGenerada, folio y resultado por cada timbrado.
**Resultado esperado:**
El endpoint de timbrado en ProquifaDotNet.Timbrado acepta los cuatro tipos del Paso 3, inserta `IdCatTipoCFDI` e `IdCFDIRelacionado` en `CFDIGenerada` correctamente, y retorna UUID/Folio/Serie/FechaEmision a Finanzas.
**Entregables:**
- Extensión del Command + Handler de timbrado en Timbrado
- DTO de request actualizado con campos `TipoCFDI` e `IdCFDIRelacionado`
- Pruebas unitarias para los cuatro tipos de CFDI
- Prueba de no regresión para FAA (RE-FU-019)
**Criterios de aceptación:**
- Para `FACTURA_PUE`: INSERT con `IdCatTipoCFDI = FACTURA_PUE`, `IdCFDIRelacionado = NULL`.
- Para `FACTURA_PPD`: INSERT con `IdCatTipoCFDI = FACTURA_PPD`, `IdCFDIRelacionado = NULL`.
- Para `COMPLEMENTO_PAGO` en cascada PPD: INSERT con `IdCatTipoCFDI = COMPLEMENTO_PAGO`, `IdCFDIRelacionado` = UUID de la Factura PPD.
- Para `FACTURA_ANTICIPO`: INSERT con `IdCatTipoCFDI = FACTURA_ANTICIPO`, `IdCFDIRelacionado = NULL`.
- El folio se consume atómicamente de `EmpresaFolio` con UPDLOCK en todos los casos.
- El flujo FAA de RE-FU-019 no presenta regresiones.
**Más información de la tarea:**
Ver sección "Parte C / C1" en `TPSC-RE-FU-028-Back.md`.
**Recursos:**
- `TPSC-RE-FU-028-Back.md` — Parte C, sección C1
- `TPSC-RE-FU-019-Tareas.md` — Tarea 13 (FacturaAdelantadoGenerarService, patrón base)</t>
  </si>
  <si>
    <t xml:space="preserve">BE-252</t>
  </si>
  <si>
    <t xml:space="preserve">T8 - Implementar inicialización del Paso 3 — creación de líneas fccDocumentoFiscalCobro</t>
  </si>
  <si>
    <t xml:space="preserve">**Aplicativos:** ProquifaDotNet.Finanzas
**Módulos:** Validar Cobro — Paso 3 México
**Consideraciones previas:**
- T1, T3 y T6 deben estar ejecutadas (catálogos, tabla y vista disponibles en BD).
- Al avanzar desde el Paso 2 con la asociación cerrada, Finanzas crea una línea en `fccDocumentoFiscalCobro` por cada documento de la asociación.
- Lógica condicional del tipo por línea: `fccPagoFacturaPedido` + `HayControlados=0` → `FACTURA`; `fccPagoFacturaPedido` + `HayControlados=1` → `FACTURA_ANTICIPO`; `fccPagoFacturaAdelanto` → `COMPLEMENTO_PAGO`.
- Al reingresar al Paso 3 (si ya existen líneas para el cliente), Finanzas recupera el estado desde `vfccDocumentoFiscalCobro` sin reinicializar.
- Los datos del emisor/receptor necesarios para el timbrado se leen desde ProquifaDotNet: `DatosFacturacionCliente`, `Empresa`.
**Objetivo general:**
Implementar en Finanzas el servicio de inicialización del Paso 3 que, al avanzar desde el Paso 2, crea las líneas de `fccDocumentoFiscalCobro` con el tipo de documento correcto por línea, y al reingresar recupera el estado existente sin duplicar.
**Objetivos específicos:**
- Implementar `POST /api/validar-cobro/paso3/inicializar` en Finanzas.
- Crear `InicializarPaso3Command` + Handler con lógica condicional de tipo por línea.
- Leer `fccPagoFacturaPedido` / `fccPagoFacturaAdelanto` + `tpProformaPedido.HayControlados` vía API ProquifaDotNet.
- INSERT `fccDocumentoFiscalCobro` por cada documento (estado inicial `PENDIENTE`).
- Detectar re-entrada y retornar estado existente sin reinicializar.
- Calcular y retornar en `Paso3InicializadoDto` el flag `PuedeRegresarPasos` y la lista de NCs aplicadas por línea.
**Resultado esperado:**
Endpoint `POST .../paso3/inicializar` que crea las líneas del Paso 3 con el tipo correcto o recupera las existentes al reingresar, retornando el estado actual del Paso 3 para el cliente.
**Entregables:**
- Endpoint `POST /api/validar-cobro/paso3/inicializar`
- Command + Handler: `InicializarPaso3Command`
- DTO: `Paso3InicializadoDto` (lista de líneas con tipo, estado, NCs aplicadas)
- Pruebas unitarias para los tres tipos de línea y para la detección de re-entrada
**Criterios de aceptación:**
- Líneas `fccPagoFacturaPedido` + `HayControlados=0` crean línea de tipo `FACTURA`.
- Líneas `fccPagoFacturaPedido` + `HayControlados=1` crean línea de tipo `FACTURA_ANTICIPO`.
- Líneas `fccPagoFacturaAdelanto` crean línea de tipo `COMPLEMENTO_PAGO`.
- Al reingresar con líneas previas no enviadas: no se duplican, se retorna el estado existente.
- `PuedeRegresarPasos = false` si alguna línea está en `GENERADO` o `ENVIADO`; `true` si todas están en `PENDIENTE`.
- Cada línea en `Paso3InicializadoDto` incluye la lista de NCs aplicadas desde `fccNotaCredito`.
**Más información de la tarea:**
Ver sección "Parte B / B1" en `TPSC-RE-FU-028-Back.md`.
**Recursos:**
- `TPSC-RE-FU-028-Back.md` — Parte B, sección B1
- `TPSC-RE-FU-028_BD.md` — fccDocumentoFiscalCobro (ciclo de vida), vfccDocumentoFiscalCobro</t>
  </si>
  <si>
    <t xml:space="preserve">BE-253</t>
  </si>
  <si>
    <t xml:space="preserve">T9 - Implementar auto-guardado de Uso CFDI y Método de Pago por línea</t>
  </si>
  <si>
    <t xml:space="preserve">**Aplicativos:** ProquifaDotNet.Finanzas
**Módulos:** Validar Cobro — Paso 3 México
**Consideraciones previas:**
- T3 debe estar ejecutada y T8 debe haberse ejecutado al menos una vez para que existan líneas en `fccDocumentoFiscalCobro`.
- El usuario puede cambiar el Uso CFDI y el Método de Pago de una línea antes de timbrar; Finanzas persiste el cambio inmediatamente.
- Para líneas de tipo `COMPLEMENTO_PAGO`: el `IdCatMetodoDePagoCFDI` no se persiste (PPD es fijo e implícito por tipo).
- Escritura: `UPDATE fccDocumentoFiscalCobro SET IdCatUsoCFDI, IdCatMetodoDePagoCFDI, FechaUltimaActualizacion WHERE IdFCCDocumentoFiscalCobro = @Id`.
**Objetivo general:**
Implementar en Finanzas el endpoint de auto-guardado que persiste inmediatamente los cambios de Uso CFDI y Método de Pago al seleccionarlos en la pantalla del Paso 3.
**Objetivos específicos:**
- Implementar `PUT /api/validar-cobro/paso3/lineas/{idLinea}/configuracion` en Finanzas.
- Crear `ActualizarConfiguracionLineaPaso3Command` + Handler.
- Validar que la línea existe y pertenece al cliente activo.
- Para líneas `COMPLEMENTO_PAGO`: ignorar `IdCatMetodoDePagoCFDI` aunque se reciba en el payload.
- Retornar el estado actualizado de la línea.
**Resultado esperado:**
Endpoint `PUT .../lineas/{idLinea}/configuracion` que persiste Uso CFDI y Método de Pago de forma inmediata al seleccionarlos.
**Entregables:**
- Endpoint `PUT /api/validar-cobro/paso3/lineas/{idLinea}/configuracion`
- Command + Handler: `ActualizarConfiguracionLineaPaso3Command`
- DTO de request: `ActualizarConfiguracionLineaDto` (IdCatUsoCFDI, IdCatMetodoDePagoCFDI nullable)
- Pruebas unitarias
**Criterios de aceptación:**
- `UPDATE fccDocumentoFiscalCobro.IdCatUsoCFDI` se ejecuta correctamente.
- Para líneas `COMPLEMENTO_PAGO`: `IdCatMetodoDePagoCFDI` no se modifica aunque se envíe en el payload.
- El endpoint retorna error si la línea no pertenece al cliente activo.
- El endpoint retorna error si la línea ya está en estado `GENERADO` o `ENVIADO` (no editable).
**Más información de la tarea:**
Ver sección "Parte B / B2" en `TPSC-RE-FU-028-Back.md`.
**Recursos:**
- `TPSC-RE-FU-028-Back.md` — Parte B, sección B2</t>
  </si>
  <si>
    <t xml:space="preserve">BE-254</t>
  </si>
  <si>
    <t xml:space="preserve">T10 - Implementar resolución de NCs aplicadas en nodo CFDIRelacionados al timbrar</t>
  </si>
  <si>
    <t xml:space="preserve">**Aplicativos:** ProquifaDotNet.Finanzas
**Módulos:** Validar Cobro — Paso 3 México
**Consideraciones previas:**
- Las NCs aplicadas en el Paso 2 se leen de `fccNotaCredito WHERE IdFCCPagoCliente IN (cobros de la línea) AND Aplicada=1`.
- Cada NC se incluye en el nodo `CFDIRelacionados` del XML con su UUID (`fccNotaCredito.IdCFDI`) y el tipo de relación SAT correspondiente.
- ⚠️ El tipo de relación SAT correcto para las NCs en la Factura Anticipo está vinculado a la Brecha B1 — pendiente confirmar con asesor fiscal.
- Este servicio es transversal: lo consume T12 (timbrado) al armar el request para Timbrado.
- Para líneas sin NCs aplicadas: el nodo `CFDIRelacionados` se incluye vacío o se omite según la especificación del PAC.
**Objetivo general:**
Implementar el servicio en Finanzas que consulta las NCs aplicadas en el Paso 2 para una línea del Paso 3 y las mapea al nodo `CFDIRelacionados` del XML CFDI 4.0.
**Objetivos específicos:**
- Crear `IResolucionNCsCFDIRelacionadosService` que dado un `IdFCCDocumentoFiscalCobro`, retorna la lista de NCs aplicadas en formato `CFDIRelacionadoDto`.
- Leer `fccNotaCredito.IdCFDI` + `Monto` con `Aplicada=1` para los cobros de la línea.
- Mapear al tipo de relación SAT según el tipo de línea (placeholder hasta resolver Brecha B1 para `FACTURA_ANTICIPO`).
- Retornar lista vacía si no hay NCs aplicadas en la línea.
**Resultado esperado:**
Servicio `ResolucionNCsCFDIRelacionadosService` disponible para ser inyectado en el Handler de timbrado (T12), retornando la lista de NCs en formato `CFDIRelacionadoDto` lista para el request al endpoint de Timbrado.
**Entregables:**
- `IResolucionNCsCFDIRelacionadosService` + `ResolucionNCsCFDIRelacionadosService`
- DTO: `CFDIRelacionadoDto` (UUID, TipoRelacionSAT, Monto)
- Pruebas unitarias (línea con NCs, línea sin NCs, tipo relación SAT por tipo de línea)
**Criterios de aceptación:**
- El servicio retorna correctamente los UUIDs de las NCs aplicadas en la línea.
- El `IdCFDI` de cada NC (UUID timbrado SAT) se mapea al campo UUID del `CFDIRelacionadoDto`.
- Para líneas sin NCs: retorna lista vacía sin errores.
- ⚠️ El tipo de relación SAT para `FACTURA_ANTICIPO` queda como parámetro configurable hasta resolver Brecha B1.
**Más información de la tarea:**
Ver sección "Parte B / B5" en `TPSC-RE-FU-028-Back.md`.
**Recursos:**
- `TPSC-RE-FU-028-Back.md` — Parte B, sección B5
- `TPSC-RE-FU-026_BD.md` — fccNotaCredito (IdCFDI, Aplicada, IdFCCPagoCliente)</t>
  </si>
  <si>
    <t xml:space="preserve">BE-255</t>
  </si>
  <si>
    <t xml:space="preserve">T11 - Implementar previsualización PDF por línea: FACTURA y FACTURA_ANTICIPO</t>
  </si>
  <si>
    <t xml:space="preserve">**Aplicativos:** ProquifaDotNet.Finanzas
**Módulos:** Validar Cobro — Paso 3 México
**Consideraciones previas:**
- `FacturaMexicoPdfMappingService.MapearPreviewAsync` (RE-FU-021) ya existe y genera el modelo sin `TimbreFiscalDigital`. Esta tarea lo invoca para las líneas de tipo `FACTURA` y `FACTURA_ANTICIPO`.
- Para líneas de tipo `COMPLEMENTO_PAGO`: la previsualización del PDF del Complemento se implementa en TPSC-RE-FU-030 — en esta tarea no se incluye.
- El PDF de previsualización se genera en memoria sin persistir en BD ni MinIO.
- Los templates `GOL/MUN/PRO/PQF_MEX_FAC` ya existen (RE-FU-021). El `TemplateKey` se resuelve dinámicamente desde `Empresa.Prefijo`.
- T8 debe haberse ejecutado para que existan líneas en el Paso 3 que previsualizar.
**Objetivo general:**
Implementar en Finanzas el endpoint de previsualización PDF del Paso 3 para líneas de tipo `FACTURA` y `FACTURA_ANTICIPO`, invocando el servicio de mapping existente de RE-FU-021 y retornando el PDF en memoria al frontend.
**Objetivos específicos:**
- Implementar `GET /api/validar-cobro/paso3/lineas/{idLinea}/preview-pdf` en Finanzas.
- Crear `GetPaso3LineaPreviewPdfQuery` + Handler.
- Invocar `FacturaMexicoPdfMappingService.MapearPreviewAsync(idCFDIGenerada)` para obtener el `FacturaPdfModel` sin `TimbreFiscalDigital`.
- Resolver `TemplateKey` dinámicamente (`GOL/MUN/PRO/PQF_MEX_FAC`) desde `Empresa.Prefijo`.
- Generar PDF en memoria vía DocumentBuilder y retornarlo como `byte[]` o stream al frontend.
- Para líneas `COMPLEMENTO_PAGO`: retornar error controlado indicando que la previsualización corresponde a RE-FU-030.
**Resultado esperado:**
Endpoint `GET .../lineas/{idLinea}/preview-pdf` que retorna el PDF de previsualización en memoria para líneas `FACTURA` y `FACTURA_ANTICIPO`, usando los templates existentes de RE-FU-021.
**Entregables:**
- Endpoint `GET /api/validar-cobro/paso3/lineas/{idLinea}/preview-pdf`
- Query + Handler: `GetPaso3LineaPreviewPdfQuery`
- Pruebas unitarias para los 4 emisores (GOL/MUN/PRO/PQF) × 2 tipos (FACTURA / FACTURA_ANTICIPO)
**Criterios de aceptación:**
- El PDF de previsualización no contiene UUID, sellos ni QR (sin `TimbreFiscalDigital`).
- El branding (logo, colores) corresponde a la empresa emisora del pedido.
- Para líneas `COMPLEMENTO_PAGO`: el endpoint retorna error controlado.
- No hay persistencia en BD ni MinIO (preview en memoria únicamente).
**Más información de la tarea:**
Ver sección "Parte B / B3" en `TPSC-RE-FU-028-Back.md`. Ver `FacturaMexicoPdfMappingService.MapearPreviewAsync` en `TPSC-RE-FU-021-Back.md`.
**Recursos:**
- `TPSC-RE-FU-028-Back.md` — Parte B, sección B3
- `TPSC-RE-FU-021-Back.md` — FacturaMexicoPdfMappingService (MapearPreviewAsync)</t>
  </si>
  <si>
    <t xml:space="preserve">BE-256</t>
  </si>
  <si>
    <t xml:space="preserve">T12 - Implementar timbrado por línea: 4 escenarios (PUE, PPD+cascada, Anticipo, Complemento FAA)</t>
  </si>
  <si>
    <t xml:space="preserve">**Aplicativos:** ProquifaDotNet.Finanzas
**Módulos:** Validar Cobro — Paso 3 México
**Consideraciones previas:**
- T7, T8, T9 y T10 deben estar ejecutadas (Timbrado extendido, líneas existentes, NCs resueltas).
- `ApiCallerTimbrado` (HttpClient + Polly) ya existe de RE-FU-019 — se reutiliza sin cambios.
- `PersistirFacturaMexicoPdfService` ya existe de RE-FU-021 — se invoca post-timbrado para FACTURA y FACTURA_ANTICIPO.
- Escenario B (PPD + cascada): la Factura PPD se timbra primero; inmediatamente tras el éxito, Finanzas solicita el timbrado del Complemento enviando el UUID de la Factura PPD como `IdCFDIRelacionado`. Si el Complemento falla, la Factura PPD queda vigente (⚠️ Brecha B6).
- Escenario D (COMPLEMENTO_PAGO desde FAA): Finanzas envía el UUID de la FAA existente como referencia. La generación del PDF del Complemento corresponde a RE-FU-030.
- ⚠️ Brecha B1: tipo de relación SAT para FACTURA_ANTICIPO pendiente de confirmar.
- ⚠️ Brecha B6: política ante fallo del Complemento en cascada PPD pendiente de definir.
**Objetivo general:**
Implementar en Finanzas el servicio central de timbrado del Paso 3 con los cuatro escenarios: FACTURA PUE (1 CFDI), FACTURA PPD + Complemento en cascada (2 CFDIs), FACTURA_ANTICIPO (1 CFDI) y COMPLEMENTO_PAGO desde FAA existente (1 CFDI). Post-timbrado exitoso, invocar `PersistirFacturaMexicoPdfService` y actualizar el estado de la línea a `GENERADO`.
**Objetivos específicos:**
- Implementar `POST /api/validar-cobro/paso3/lineas/{idLinea}/timbrar` en Finanzas.
- Crear `TimbrarLineaPaso3Command` + Handler con detección del escenario por tipo de línea y Método de Pago.
- Implementar los 4 escenarios: A (FACTURA PUE), B (FACTURA PPD + Complemento cascada), C (FACTURA_ANTICIPO), D (COMPLEMENTO_PAGO desde FAA).
- Post-timbrado exitoso: UPDATE `fccDocumentoFiscalCobro SET EstadoLinea=GENERADO`, `IdCFDIGeneradaFactura`, `FechaGeneracion`. Invocar `PersistirFacturaMexicoPdfService`.
- Ante error del PAC: la línea permanece en `PENDIENTE`; Finanzas retorna el detalle del error.
**Resultado esperado:**
Endpoint `POST .../lineas/{idLinea}/timbrar` que ejecuta el escenario de timbrado correcto, actualiza el estado a `GENERADO` y persiste el PDF de Factura post-timbrado exitoso.
**Entregables:**
- Endpoint `POST /api/validar-cobro/paso3/lineas/{idLinea}/timbrar`
- Command + Handler: `TimbrarLineaPaso3Command` con los 4 escenarios
- Pruebas unitarias para los 4 escenarios (incluyendo: error PAC → línea queda PENDIENTE)
- Prueba de integración básica con Timbrado mock
**Criterios de aceptación:**
- Escenario A: `IdCFDIGeneradaFactura` poblado, estado = `GENERADO`, PDF en MinIO.
- Escenario B: `IdCFDIGeneradaFactura` e `IdCFDIGeneradaComplemento` poblados, estado = `GENERADO`, PDF Factura en MinIO.
- Escenario C: igual que A con `IdCatTipoCFDI = FACTURA_ANTICIPO`.
- Escenario D: `IdCFDIGeneradaFactura` poblado con UUID del Complemento, estado = `GENERADO`.
- Error PAC: la línea permanece en `PENDIENTE`; el detalle del error se retorna al cliente.
- ⚠️ Tipo de relación SAT para FACTURA_ANTICIPO queda como parámetro configurable (Brecha B1).
**Más información de la tarea:**
Ver sección "Parte B / B4" y Brechas B1 y B6 en `TPSC-RE-FU-028-Back.md`.
**Recursos:**
- `TPSC-RE-FU-028-Back.md` — Parte B, sección B4; Brechas B1 y B6
- `TPSC-RE-FU-019-Tareas.md` — Tarea 13 (ApiCallerTimbrado, patrón base)
- `TPSC-RE-FU-021-Back.md` — PersistirFacturaMexicoPdfService</t>
  </si>
  <si>
    <t xml:space="preserve">BE-257</t>
  </si>
  <si>
    <t xml:space="preserve">T13 - Plantilla PDF Confirmación de Pedido Prepago México — 4 variantes (GOL/MUN/PRO/PQF_MEX_CDP)</t>
  </si>
  <si>
    <t xml:space="preserve">**Aplicativos:** DocumentBuilder
**Módulos:** DocumentBuilder — Plantillas Confirmación de Pedido
**Consideraciones previas:**
- Plantillas nuevas. No existen en DocumentBuilder. `TemplateKey` sigue el patrón `{Prefix}_MEX_CDP`.
- Se requieren 4 variantes: `GOL_MEX_CDP`, `MUN_MEX_CDP`, `PRO_MEX_CDP`, `PQF_MEX_CDP` — una por empresa emisora del grupo México.
- Cada template requiere 3 archivos HTML: Header (`*_CDP_H.html`), Body (`*_CDP_B.html`), Footer (`*_CDP_F.html`).
- El registro en `DocumentTemplate` se inserta vía script SQL.
- El contenido incluye: datos del pedido (folio interno, fecha), datos del cliente y contacto, lista de partidas, empresa emisora, datos bancarios, FEE confirmada, folio de confirmación y branding por empresa.
- ⚠️ Brecha B5: el formato exacto del folio de la Confirmación de Pedido está pendiente de confirmar con PMO/Operaciones. Diseñar con campo `FolioConfirmacion` configurable.
- Es prerrequisito de T14 (al confirmar el envío, T14 invoca DocumentBuilder con estas plantillas).
**Objetivo general:**
Crear las 4 variantes de la plantilla HTML (Header, Body, Footer) y los registros en `DocumentTemplate` para la Confirmación de Pedido Prepago México, una por empresa emisora, con el branding correspondiente a cada empresa del grupo.
**Objetivos específicos (por variante — repetir para GOL, MUN, PRO, PQF):**
- Crear `{Prefix}_MEX_CDP_H.html` — cabecera con logo, datos del emisor y título "Confirmación de Pedido".
- Crear `{Prefix}_MEX_CDP_B.html` — cuerpo con: folio de confirmación, fecha, datos del cliente, lista de partidas, FEE confirmada, condiciones de entrega y datos bancarios.
- Crear `{Prefix}_MEX_CDP_F.html` — pie con información de contacto, disclaimer y paginación "X de Y".
- Insertar el registro `DocumentTemplate` en BD para cada variante vía script SQL.
**Resultado esperado:**
Los 4 templates `GOL/MUN/PRO/PQF_MEX_CDP` registrados en DocumentBuilder y listos para generar el PDF de Confirmación de Pedido Prepago desde el post-envío del Paso 3.
**Entregables:**
- `GOL_MEX_CDP_H/B/F.html`, `MUN_MEX_CDP_H/B/F.html`, `PRO_MEX_CDP_H/B/F.html`, `PQF_MEX_CDP_H/B/F.html`
- Scripts SQL: INSERT DocumentTemplate para las 4 variantes
- Prueba de generación con datos de muestra para cada variante
**Criterios de aceptación:**
- Los 4 templates están registrados en `DocumentTemplate` y son invocables desde DocumentBuilder.
- El branding (logo, colores, datos de contacto) corresponde a cada empresa emisora.
- El campo `FolioConfirmacion` está presente en el Body y se renderiza correctamente.
- La paginación automática funciona correctamente.
- ⚠️ El formato del folio queda como parámetro configurable hasta confirmar con PMO (Brecha B5).
**Más información de la tarea:**
Ver sección "Parte D" en `TPSC-RE-FU-028-Back.md` y sección "Parte B / B7.2". Ver patrón de templates `*_MEX_FAC` en `TPSC-RE-FU-021-Tareas.md` (Tareas 5–8) como referencia.
**Recursos:**
- `TPSC-RE-FU-028-Back.md` — Parte D, sección B7.2
- `TPSC-RE-FU-021-Tareas.md` — Tareas 5–8 (patrón de creación de templates)
- DocumentBuilder — `C:\Users\juan.garcia\Documents\DocumentBuilder-R14`</t>
  </si>
  <si>
    <t xml:space="preserve">BE-258</t>
  </si>
  <si>
    <t xml:space="preserve">T14 - Implementar modal de Envío: generar Confirmación de Pedido + despacho Brevo (adjuntos CFDI + CDP)</t>
  </si>
  <si>
    <t xml:space="preserve">**Aplicativos:** ProquifaDotNet.Finanzas
**Módulos:** Validar Cobro — Paso 3 México
**Consideraciones previas:**
- T12 debe estar ejecutada (línea en estado `GENERADO` para poder enviar).
- T13 debe estar ejecutada (templates `GOL/MUN/PRO/PQF_MEX_CDP` disponibles en DocumentBuilder).
- El modal de envío se abre al presionar "Enviar" en una línea en estado `GENERADO`. El usuario puede editar destinatarios.
- Destinatarios: Para: contacto del pedido (`tpPedido.IdContacto`) — editable; CC: ESAC asignado al cliente — editable.
- ⚠️ Brecha B7: si el pedido no tiene contacto asignado, el comportamiento del modal está pendiente de confirmar.
- Orden de ejecución al confirmar envío: (1) Generar PDF Confirmación vía DocumentBuilder → subir a MinIO → obtener `RutaArchivoPDF`; (2) construir adjuntos; (3) llamar a Brevo; (4) al éxito: UPDATE `EstadoLinea=ENVIADO` + persists DB. El PDF debe generarse ANTES de llamar a Brevo.
**Objetivo general:**
Implementar en Finanzas el endpoint del modal de Envío del Paso 3 que: (1) genera el PDF de Confirmación de Pedido vía DocumentBuilder y lo sube a MinIO, (2) despacha el correo vía Brevo con los adjuntos CFDI y el PDF de Confirmación, (3) actualiza el estado a `ENVIADO` y (4) dispara las acciones post-envío de T15.
**Objetivos específicos:**
- Implementar `POST /api/validar-cobro/paso3/lineas/{idLinea}/enviar` en Finanzas.
- Crear `EnviarLineaPaso3Command` + Handler.
- Generar el PDF de Confirmación de Pedido con el template `{Prefijo}_MEX_CDP` y subir a MinIO antes de llamar a Brevo. Si falla: retornar error controlado sin despachar.
- Construir adjuntos según el tipo de línea (PDF Factura + XML + PDF Confirmación).
- Llamar a Brevo con adjuntos, destinatarios y asunto correspondiente por tipo de línea.
- Al envío exitoso: UPDATE `fccDocumentoFiscalCobro SET EstadoLinea=ENVIADO, FechaEnvio` + INSERT `CorreoEnviado` + INSERT `ArchivoCorreoEnviado` (×N adjuntos).
- Retornar `RutaArchivoPDF` en el response para uso en T15.
**Resultado esperado:**
Endpoint `POST .../lineas/{idLinea}/enviar` que genera el PDF de Confirmación, lo adjunta junto con los CFDIs en el correo Brevo, actualiza el estado a `ENVIADO` y deja `RutaArchivoPDF` disponible para T15.
**Entregables:**
- Endpoint `POST /api/validar-cobro/paso3/lineas/{idLinea}/enviar`
- Command + Handler: `EnviarLineaPaso3Command`
- DTO de request: `EnviarLineaPaso3RequestDto` (destinatarios editables)
- DTO de response: incluye `RutaArchivoPDF` para uso en T15
- Pruebas unitarias para los tipos de línea
**Criterios de aceptación:**
- Para `FACTURA PUE`: adjuntos = PDF Factura + XML Factura + PDF Confirmación de Pedido.
- Para `FACTURA PPD + Complemento`: adjuntos = PDF Factura + XML Factura + XML Complemento + PDF Confirmación.
- Para `FACTURA_ANTICIPO`: adjuntos = PDF Factura Anticipo + XML Factura Anticipo + PDF Confirmación.
- Para `COMPLEMENTO_PAGO` desde FAA: adjuntos = XML Complemento + PDF Confirmación.
- Si la generación del PDF de Confirmación falla: el correo no se despacha y se retorna error controlado.
- `fccDocumentoFiscalCobro.EstadoLinea = ENVIADO` tras el envío exitoso.
- ⚠️ Brecha B2 (asunto/plantilla correo Complemento) y Brecha B7 (contacto no disponible) documentados como pendientes.
**Más información de la tarea:**
Ver sección "Parte B / B6" y Brechas B2 y B7 en `TPSC-RE-FU-028-Back.md`.
**Recursos:**
- `TPSC-RE-FU-028-Back.md` — Parte B, sección B6; Brechas B2 y B7</t>
  </si>
  <si>
    <t xml:space="preserve">BE-259</t>
  </si>
  <si>
    <t xml:space="preserve">T15 - Implementar acciones post-envío: FEE + registro trazabilidad Confirmación de Pedido</t>
  </si>
  <si>
    <t xml:space="preserve">**Aplicativos:** ProquifaDotNet.Finanzas
**Módulos:** Validar Cobro — Paso 3 México (Post-envío)
**Consideraciones previas:**
- T4, T5 y T14 deben estar ejecutadas antes de implementar esta tarea.
- Se dispara automáticamente al confirmar el envío exitoso de cada línea, recibiendo la `RutaArchivoPDF` generada por T14.
- El PDF de Confirmación de Pedido lo genera y sube a MinIO T14 (antes de despachar el correo). Esta tarea solo persiste la referencia en `fccConfirmacionPedido` con la ruta ya disponible.
- ⚠️ Brecha B4 BLOQUEANTE: Las reglas de cálculo de la FEE están pendientes — implementar el UPDATE con la regla como placeholder parametrizable hasta confirmar con Operaciones.
- Si alguna acción post-envío falla, la línea ya está en `ENVIADO` — manejar errores individualmente con log, sin revertir el estado.
- Solo aplica a México. Para Perú no se disparan estas acciones.
- Las transferencias ETL a Legacy se implementan en T17.
**Objetivo general:**
Implementar en Finanzas las acciones post-envío del Paso 3 México: (1) establecer la FEE en `tpPedido` y (2) registrar la trazabilidad de la Confirmación de Pedido en `fccConfirmacionPedido` con la `RutaArchivoPDF` recibida de T14.
**Objetivos específicos:**
- B7.1 — FEE: `UPDATE tpPedido SET FechaEstimadaEntrega = @FEECalculada` vía API ProquifaDotNet. Implementar la regla como parámetro configurable (Brecha B4).
- B7.2 — Confirmación: `INSERT fccConfirmacionPedido (FolioConfirmacion, RutaArchivoPDF, FechaGeneracion)` usando la `RutaArchivoPDF` recibida de T14. No invoca DocumentBuilder ni MinIO.
**Resultado esperado:**
Al confirmar el envío exitoso de cada línea México: FEE actualizada en `tpPedido` y registro de trazabilidad de la Confirmación insertado en `fccConfirmacionPedido` con la ruta del PDF almacenado en MinIO por T14.
**Entregables:**
- Servicio `PostEnvioFeeConfirmacionService` (FEE + INSERT trazabilidad Confirmación)
- INSERT `fccConfirmacionPedido` (FolioConfirmacion, RutaArchivoPDF de T14, FechaGeneracion)
- UPDATE `tpPedido SET FechaEstimadaEntrega` (regla parametrizable)
- Pruebas unitarias (incluyendo: fallo en una acción no revierte el estado ENVIADO)
**Criterios de aceptación:**
- `tpPedido.FechaEstimadaEntrega` se actualiza al enviar una línea México exitosamente.
- `fccConfirmacionPedido` contiene un nuevo registro con `RutaArchivoPDF` poblada (ruta generada por T14).
- Esta tarea no invoca DocumentBuilder ni MinIO — solo persiste la referencia.
- Si cualquier acción post-envío falla: la línea permanece en `ENVIADO`, el error se registra en Serilog y no se revierte.
- Para Perú: ninguna acción post-envío se dispara.
- ⚠️ Brecha B4 (regla FEE) queda documentada como pendiente.
**Más información de la tarea:**
Ver sección "Parte B / B7.1 y B7.2" en `TPSC-RE-FU-028-Back.md`. Ver Brecha B4.
**Recursos:**
- `TPSC-RE-FU-028-Back.md` — Parte B, secciones B7.1 y B7.2; Brecha B4
- `TPSC-RE-FU-028_BD.md` — fccConfirmacionPedido DDL</t>
  </si>
  <si>
    <t xml:space="preserve">BE-260</t>
  </si>
  <si>
    <t xml:space="preserve">T16 - Implementar cierre automático del wizard al completar todas las líneas enviadas</t>
  </si>
  <si>
    <t xml:space="preserve">**Aplicativos:** ProquifaDotNet.Finanzas
**Módulos:** Validar Cobro — Paso 3 México
**Consideraciones previas:**
- T14 debe estar ejecutada. El cierre se verifica después de cada envío exitoso de línea.
- El wizard se cierra automáticamente cuando todas las líneas del cliente están en estado `ENVIADO`.
- La verificación se hace vía `vfccDocumentoFiscalCobro`: `SELECT COUNT(*) FROM vfccDocumentoFiscalCobro WHERE IdCliente = @Id AND EstadoLinea != 'ENVIADO'`.
- Al cerrarse, el cliente sale del listado de pendientes de Validar Cobro.
- No requiere acción manual del usuario: el cierre es automático si todas las líneas están en `ENVIADO`.
**Objetivo general:**
Implementar en Finanzas la lógica de cierre automático del wizard del Paso 3, que detecta cuando todas las líneas del cliente han sido enviadas y cierra el wizard retornando al listado principal de Validar Cobro.
**Objetivos específicos:**
- Implementar `GET /api/validar-cobro/paso3/{idCliente}/estado-cierre` en Finanzas (o integrar en la respuesta del endpoint de envío de T14).
- Crear `VerificarCierrePaso3Query` + Handler.
- Consultar `vfccDocumentoFiscalCobro WHERE IdCliente=@Id AND EstadoLinea != 'ENVIADO'`.
- Si `COUNT = 0`: retornar `{ cerrado: true }` — el frontend navega al listado principal.
- Si `COUNT &gt; 0`: retornar `{ cerrado: false, lineasPendientes: N }`.
**Resultado esperado:**
Lógica de cierre automático disponible en Finanzas: tras cada envío exitoso, el frontend detecta si el wizard puede cerrarse y al confirmarlo navega al listado principal retirando al cliente de los pendientes.
**Entregables:**
- Endpoint o respuesta integrada en T14 con estado de cierre
- Query + Handler: `VerificarCierrePaso3Query`
- DTO de response: `EstadoCierrePaso3Dto` (cerrado: bool, lineasPendientes: int)
- Pruebas unitarias (todas ENVIADO → cerrado=true; una PENDIENTE → cerrado=false)
**Criterios de aceptación:**
- Cuando todas las líneas del cliente están en `ENVIADO`: `cerrado = true`.
- Cuando al menos una línea no está en `ENVIADO`: `cerrado = false`, `lineasPendientes = N`.
- El cliente sale del listado de pendientes de Validar Cobro al detectar `cerrado = true`.
- La verificación usa `vfccDocumentoFiscalCobro` y no genera consultas adicionales a tablas base.
**Más información de la tarea:**
Ver sección "Parte B / B8" en `TPSC-RE-FU-028-Back.md`.
**Recursos:**
- `TPSC-RE-FU-028-Back.md` — Parte B, sección B8
- `TPSC-RE-FU-028_BD.md` — vfccDocumentoFiscalCobro</t>
  </si>
  <si>
    <t xml:space="preserve">BE-261</t>
  </si>
  <si>
    <t xml:space="preserve">T17 - Implementar transferencias ETL a Legacy post-envío (E1/E2/E3/E6)</t>
  </si>
  <si>
    <t xml:space="preserve">**Aplicativos:** ProquifaDotNet.Finanzas
**Módulos:** Validar Cobro — Paso 3 México (ETL Legacy)
**Consideraciones previas:**
- T14 y T15 deben estar ejecutadas antes de implementar esta tarea.
- Se dispara automáticamente al confirmar el envío exitoso de cada línea (parte del flujo post-envío junto con T15).
- ⚠️ Brecha B3 BLOQUEANTE: El mecanismo de transferencia a Legacy (tabla ETL, cola RabbitMQ, API directa) no está definido. Las transferencias E1/E2/E3/E6 quedan como estructura preparada pero sin implementación del canal hasta resolver B3.
- Esta tarea se separó de T15 porque la Brecha B3 es un bloqueante independiente a la Brecha B4 (FEE).
- Si la transferencia falla, la línea permanece en `ENVIADO` — manejar el error con log y reencolar, sin revertir.
- Solo aplica a México. Para Perú no se disparan transferencias ETL.
- Alcance de RE-028: E1 (Datos Buzón de Cobros), E2 (Datos Proforma), E3 (Datos Factura), E6 (PDF Factura). E4/E5/E7/E8 pertenecen a RE-FU-030/032/034.
**Objetivo general:**
Implementar en Finanzas los cuatro payloads de transferencia ETL a Legacy post-envío del Paso 3 México (E1 Buzón, E2 Proforma, E3 Factura, E6 PDF Factura), con el canal de transferencia a implementar una vez resuelta la Brecha B3.
**Objetivos específicos:**
- E1 — Buzón de Cobros: construir payload desde `fccPagoCliente` (Folio, Monto, MXN, USD, TipoDeCambio, IdCliente).
- E2 — Datos Proforma: construir payload desde `tpProformaPedido` (Folio, MontoTotal, MontoPendiente, IdEmpresa, partidas).
- E3 — Datos Factura: construir payload desde `CFDIGenerada` (UUID, Folio, Serie, FechaEmision, Total, TipoCFDI) + receptor.
- E6 — PDF Factura: preparar referencia del PDF almacenado en MinIO. No aplica a líneas `COMPLEMENTO_PAGO` sin Factura asociada.
- Canal ETL (Brecha B3): implementar `IEtlLegacyTransferenciaService` con stub que loguea el payload como `ETL_PENDIENTE` hasta resolver B3.
**Resultado esperado:**
Los cuatro payloads ETL (E1/E2/E3/E6) construidos correctamente y despachados al canal definitivo una vez resuelta la Brecha B3. Mientras B3 esté pendiente: payloads logueados como `ETL_PENDIENTE` sin bloquear el flujo.
**Entregables:**
- `IEtlLegacyTransferenciaService` + implementación stub (log `ETL_PENDIENTE`) + implementación real (al resolver B3)
- Builders de payload: `EtlBuzonCobrosPayloadBuilder`, `EtlProformaPayloadBuilder`, `EtlFacturaPayloadBuilder`, `EtlPdfFacturaPayloadBuilder`
- DTO: `EtlLegacyPayload` con discriminador de tipo de transferencia (E1/E2/E3/E6)
- Pruebas unitarias para los 4 builders
**Criterios de aceptación:**
- Los payloads E1/E2/E3/E6 se construyen correctamente con los datos de las tablas fuente.
- Para líneas `COMPLEMENTO_PAGO` sin Factura asociada: E6 no genera payload.
- Si el canal ETL falla o está pendiente: la línea permanece en `ENVIADO`, el payload se loguea como `ETL_PENDIENTE`, el flujo no se revierte.
- La interfaz `IEtlLegacyTransferenciaService` permite reemplazar la implementación stub por la real sin cambiar los callers.
- ⚠️ Brecha B3 (canal definitivo) queda documentada como pendiente.
**Más información de la tarea:**
Ver sección "Parte E / E1–E6" y Brecha B3 en `TPSC-RE-FU-028-Back.md`.
**Recursos:**
- `TPSC-RE-FU-028-Back.md` — Parte E, E1/E2/E3/E6; Brecha B3
- `TPSC-RE-FU-028_BD.md` — tablas fuente ETL (fccPagoCliente, tpProformaPedido, CFDIGenerada)</t>
  </si>
  <si>
    <t xml:space="preserve">BE-262</t>
  </si>
  <si>
    <t xml:space="preserve">TPSC-RE-FU-029</t>
  </si>
  <si>
    <t xml:space="preserve">T1 - Crear catTipoOperacionSUNAT (catálogo 51 SUNAT) con DML inicial</t>
  </si>
  <si>
    <t xml:space="preserve">**Aplicativos:** ProquifaDotNet
**Módulos:** Base de Datos — Validar Cobro Paso 3 Perú
**Consideraciones previas:**
- Catálogo nuevo. Equivalente al `catUsoCFDI` (SAT) pero para SUNAT — se consigna por línea en el Paso 3 Perú.
- Patrón estándar: `uniqueidentifier PK` con `NEWID()`, campo `Clave varchar UNIQUE`, `Descripcion nvarchar`, `Activo bit DEFAULT(1)`, `FechaRegistro datetime2(7) DEFAULT SYSUTCDATETIME()`.
- Datos iniciales: 7 códigos del catálogo 51 SUNAT más frecuentes para distribución B2B. Extender conforme lo requiera Golocaer S.A.C.
- ⚠️ Brecha B8: Confirmar si el Tipo de Operación lo selecciona el operador o lo fija el sistema (candidato `0101` — Venta interna para flujo estándar).
- Es prerrequisito de T3 (`fccDocumentoFiscalCobro` agrega FK a este catálogo).
**Objetivo general:**
Crear el catálogo `catTipoOperacionSUNAT` en ProquifaDotNet con los datos iniciales del catálogo 51 SUNAT, habilitando la FK que `fccDocumentoFiscalCobro` consumirá para el campo de Tipo de Operación de las líneas Perú.
**Objetivos específicos:**
- Ejecutar `CREATE TABLE catTipoOperacionSUNAT` con PK, UNIQUE en `Clave`, `Activo` y `FechaRegistro`.
- Insertar los 7 códigos iniciales del catálogo 51 SUNAT (0101, 0112, 0200, 0201, 1001, 1002, 2001).
- Verificar que PK y UNIQUE quedan correctamente definidos.
- Verificar que todos los registros tienen `Activo=1`.
**Resultado esperado:**
`catTipoOperacionSUNAT` existe en ProquifaDotNet con los datos iniciales del catálogo 51, listo para ser referenciado por `fccDocumentoFiscalCobro`.
**Entregables:**
- Script DDL + DML: `CREATE TABLE catTipoOperacionSUNAT` + INSERT datos iniciales
- Script de validación (SELECT con conteo y estructura)
**Criterios de aceptación:**
- `catTipoOperacionSUNAT` existe con la estructura definida en `TPSC-RE-FU-029_BD.md`.
- Contiene exactamente 7 registros iniciales; todos con `Activo=1`.
- PK y UNIQUE constraint activas.
- ⚠️ La configurabilidad del valor por defecto (B8) se documenta como pendiente.
**Más información de la tarea:**
Ver sección "Catálogo Nuevo: catTipoOperacionSUNAT" en `TPSC-RE-FU-029_BD.md` y sección "Parte A / A1" en `TPSC-RE-FU-029-Back.md`.
**Recursos:**
- `TPSC-RE-FU-029_BD.md` — DDL + DML catTipoOperacionSUNAT
- `TPSC-RE-FU-029-Back.md` — Parte A, sección A1</t>
  </si>
  <si>
    <t xml:space="preserve">BE-263</t>
  </si>
  <si>
    <t xml:space="preserve">T2 - Extender catTipoCFDI: ADD IdRegion + UPDATE entradas MEX + INSERT FACTURA_CPE</t>
  </si>
  <si>
    <t xml:space="preserve">**Aplicativos:** ProquifaDotNet
**Módulos:** Base de Datos — catTipoCFDI
**Consideraciones previas:**
- `catTipoCFDI` fue creado en RE-FU-028 T1 exclusivamente para México. RE-029 lo convierte en un catálogo cross-región.
- Prerequisito: RE-FU-028 T1 ejecutada en producción (`catTipoCFDI` y `catRegion` deben existir).
- Tres pasos: (1) ADD columna `IdRegion uniqueidentifier NULL FK → catRegion`; (2) UPDATE entradas México existentes; (3) INSERT entrada Perú `FACTURA_CPE`.
- La columna va como nullable para no romper las filas existentes al momento del ALTER.
- Es prerrequisito de T5 (Timbrado usa `catTipoCFDI.IdRegion` para discriminar tipo de comprobante por región).
**Objetivo general:**
Extender `catTipoCFDI` con la columna `IdRegion` para soportar la diferenciación de tipos de documento fiscal por región (MEX/PER), y agregar la clave `FACTURA_CPE` para los CPE SUNAT de Perú.
**Objetivos específicos:**
- `ALTER TABLE catTipoCFDI ADD IdRegion uniqueidentifier NULL` + FK a `catRegion`.
- `UPDATE catTipoCFDI SET IdRegion = (MEX)` para las 4 entradas existentes de RE-028 (`FACTURA_PPD`, `FACTURA_PUE`, `FACTURA_ANTICIPO`, `COMPLEMENTO_PAGO`).
- `INSERT catTipoCFDI (FACTURA_CPE, Perú)` con `IdRegion = (PER)`.
- Verificar que el FK a `catRegion` está activo y todos los registros tienen `IdRegion` poblado.
**Resultado esperado:**
`catTipoCFDI` con columna `IdRegion` activa: 4 entradas México y 1 entrada Perú (`FACTURA_CPE`), todas con `IdRegion` correcto.
**Entregables:**
- Script DDL: ALTER TABLE catTipoCFDI ADD IdRegion + FK
- Script DML: UPDATE entradas México + INSERT FACTURA_CPE
- Script de validación
**Criterios de aceptación:**
- `catTipoCFDI.IdRegion uniqueidentifier NULL` existe con FK activo hacia `catRegion`.
- Las 4 entradas México tienen `IdRegion` poblado con la región MEX.
- `FACTURA_CPE` existe con `IdRegion` poblado con la región PER.
- Total de registros en `catTipoCFDI`: 5 (4 MEX + 1 PER).
**Más información de la tarea:**
Ver sección "ALTER TABLE catTipoCFDI — Agregar IdRegion + FACTURA_CPE" en `TPSC-RE-FU-029_BD.md` y sección "Parte A / A2" en `TPSC-RE-FU-029-Back.md`.
**Recursos:**
- `TPSC-RE-FU-029_BD.md` — ALTER TABLE catTipoCFDI
- `TPSC-RE-FU-029-Back.md` — Parte A, sección A2</t>
  </si>
  <si>
    <t xml:space="preserve">BE-264</t>
  </si>
  <si>
    <t xml:space="preserve">T3 - Extender fccDocumentoFiscalCobro con columnas Perú (TipoOperacion, CondicionPago)</t>
  </si>
  <si>
    <t xml:space="preserve">**Aplicativos:** ProquifaDotNet
**Módulos:** Base de Datos — Validar Cobro Paso 3
**Consideraciones previas:**
- `fccDocumentoFiscalCobro` fue creado en RE-FU-028 T3. Esta tarea la extiende sin modificar columnas existentes.
- Prerequisito: T1 de este requisito (`catTipoOperacionSUNAT` debe existir para el FK). `catCondicionesDePago` ya existe desde RE-FU-018/019.
- Ambas columnas son nullable: las líneas México siguen sin poblarlas; las líneas Perú dejan NULL las columnas México.
- La validación de exclusividad regional es responsabilidad de la capa de aplicación, no de un CHECK CONSTRAINT en BD.
- Verificar que ningún SP, vista ni trigger dependiente de `fccDocumentoFiscalCobro` se rompe tras el ALTER.
**Objetivo general:**
Extender `fccDocumentoFiscalCobro` con dos columnas nullable para las líneas Perú: `IdCatTipoOperacionSUNAT` (equivalente al Uso CFDI mexicano) e `IdCatCondicionesDePago` (equivalente al Método de Pago mexicano).
**Objetivos específicos:**
- `ALTER TABLE fccDocumentoFiscalCobro ADD IdCatTipoOperacionSUNAT uniqueidentifier NULL` + FK a `catTipoOperacionSUNAT`.
- `ALTER TABLE fccDocumentoFiscalCobro ADD IdCatCondicionesDePago uniqueidentifier NULL` + FK a `catCondicionesDePago`.
- Verificar que las FKs están activas.
- Verificar que registros existentes de México tienen ambas columnas nuevas en NULL sin errores.
- Verificar que SPs, vistas y triggers dependientes no presentan errores tras el ALTER.
**Resultado esperado:**
`fccDocumentoFiscalCobro` con las 2 columnas Perú disponibles, FKs activas, sin impacto en registros existentes México.
**Entregables:**
- Script DDL: ALTER TABLE fccDocumentoFiscalCobro ADD IdCatTipoOperacionSUNAT + FK
- Script DDL: ALTER TABLE fccDocumentoFiscalCobro ADD IdCatCondicionesDePago + FK
- Script de validación (estructura + registros existentes sin regresión)
**Criterios de aceptación:**
- `IdCatTipoOperacionSUNAT uniqueidentifier NULL` existe con FK activo hacia `catTipoOperacionSUNAT`.
- `IdCatCondicionesDePago uniqueidentifier NULL` existe con FK activo hacia `catCondicionesDePago`.
- Registros existentes de México tienen ambas columnas en NULL sin errores de FK.
- Ningún SP, vista ni trigger presenta errores tras el ALTER.
**Más información de la tarea:**
Ver sección "ALTER TABLE fccDocumentoFiscalCobro — Columnas Perú" en `TPSC-RE-FU-029_BD.md` y sección "Parte A / A3" en `TPSC-RE-FU-029-Back.md`.
**Recursos:**
- `TPSC-RE-FU-029_BD.md` — ALTER TABLE fccDocumentoFiscalCobro
- `TPSC-RE-FU-029-Back.md` — Parte A, sección A3</t>
  </si>
  <si>
    <t xml:space="preserve">BE-265</t>
  </si>
  <si>
    <t xml:space="preserve">T4 - Actualizar vista vfccDocumentoFiscalCobro v2.0 (JOINs Perú + corrección resolución catálogos)</t>
  </si>
  <si>
    <t xml:space="preserve">**Aplicativos:** ProquifaDotNet
**Módulos:** Base de Datos — Validar Cobro Paso 3
**Consideraciones previas:**
- La vista `vfccDocumentoFiscalCobro` fue creada en RE-FU-028 T6. Esta tarea la reemplaza con la versión v2.0.
- T1, T2 y T3 de este requisito deben estar ejecutadas antes de actualizar la vista.
- Corrección incluida: En RE-028 la vista accedía a `TipoDocumentoFiscal` y `EstadoLinea` como si fueran columnas de texto; son FKs. La v2.0 corrige esto con `INNER JOIN` a `catTipoDocumentoFiscal` y `catDocumentoFiscalCobroEstado`.
- Usar `ALTER VIEW` (no DROP + CREATE) para preservar permisos existentes.
- Agregar columna `c.Region AS ClienteRegion` para que Finanzas pueda discriminar líneas MEX/PER en la misma consulta.
**Objetivo general:**
Reemplazar `vfccDocumentoFiscalCobro` con la versión v2.0 que: (1) agrega JOINs a los catálogos Perú (`catTipoOperacionSUNAT`, `catCondicionesDePago`), (2) corrige la resolución de `TipoDocumentoFiscal` y `EstadoLinea` con `INNER JOIN`, y (3) expone `ClienteRegion` como discriminador MEX/PER.
**Objetivos específicos:**
- `ALTER VIEW dbo.vfccDocumentoFiscalCobro AS ...` con el script completo de la v2.0.
- Incluir `INNER JOIN catTipoDocumentoFiscal` y `INNER JOIN catDocumentoFiscalCobroEstado` en lugar del acceso directo a columnas FK.
- Agregar `LEFT JOIN catTipoOperacionSUNAT` y `LEFT JOIN catCondicionesDePago`.
- Agregar `c.Region AS ClienteRegion` desde la tabla `Cliente`.
- Agregar alias `CPE_Serie` y `CPE_Correlativo` para líneas Perú.
- Verificar que la vista compila sin errores y que las líneas México existentes no presentan regresiones.
**Resultado esperado:**
Vista `vfccDocumentoFiscalCobro` v2.0 activa, con JOINs correctos a catálogos, discriminador de región y columnas Perú expuestas.
**Entregables:**
- Script DDL: ALTER VIEW vfccDocumentoFiscalCobro (v2.0 completa)
- Script de validación (SELECT TOP 10 * con verificación de columnas nuevas)
**Criterios de aceptación:**
- La vista compila sin errores.
- `TipoDocumentoFiscal` y `EstadoLinea` se resuelven correctamente vía INNER JOIN.
- `ClienteRegion` discrimina `'MEX'` / `'PER'` correctamente.
- Las columnas `TipoOperacionSUNATClave`, `CondicionPagoClave`, `CPE_Serie`, `CPE_Correlativo` existen y son NULL para líneas México.
- Líneas México existentes siguen siendo consultables sin regresiones.
**Más información de la tarea:**
Ver sección "ALTER VIEW vfccDocumentoFiscalCobro — Extensión Perú (v2.0)" en `TPSC-RE-FU-029_BD.md` y sección "Parte A / A4" en `TPSC-RE-FU-029-Back.md`.
**Recursos:**
- `TPSC-RE-FU-029_BD.md` — ALTER VIEW vfccDocumentoFiscalCobro
- `TPSC-RE-FU-029-Back.md` — Parte A, sección A4</t>
  </si>
  <si>
    <t xml:space="preserve">BE-266</t>
  </si>
  <si>
    <t xml:space="preserve">T5 - Extender endpoint de timbrado en Timbrado para CPE SUNAT Perú (⚠️ bloqueado B1)</t>
  </si>
  <si>
    <t xml:space="preserve">**Aplicativos:** ProquifaDotNet.Timbrado
**Módulos:** Timbrado — Módulo Perú CPE SUNAT
**Consideraciones previas:**
- ⚠️ Brecha B1 BLOQUEANTE: La modalidad de emisión electrónica SUNAT (SEE-SOL, SEE del Contribuyente, SEE-OSE o Facturador SUNAT) está pendiente de definir. No se reutiliza el PAC TurboPac de México. El endpoint puede prepararse en estructura, pero la llamada al servicio SUNAT queda como stub hasta resolver B1.
- El módulo de timbrado México ya existe. El módulo Perú es nuevo y separado, discriminado por región.
- T2 debe estar ejecutada (`catTipoCFDI` tiene `FACTURA_CPE` e `IdRegion`).
- En Perú: siempre 1 CPE por solicitud — sin cascada.
- Por cada timbrado exitoso: INSERT `CFDIGenerada` (`IdCatTipoCFDI=FACTURA_CPE`, `UUID=NULL`, `Serie=F001`, `Folio=Correlativo`), UPDATE `EmpresaFolio GOLPERU` con UPDLOCK atómico, INSERT `TimbradoLog`.
- ⚠️ Brecha B4: Los datos fiscales SUNAT del producto (`Producto.CodigoSUNAT`, `catUnidad.ClaveSUNAT`, `catAfectacionIGV`) son obligatorios en UBL 2.1 y están pendientes de migrar.
**Objetivo general:**
Implementar en ProquifaDotNet.Timbrado el módulo de timbrado Perú que recibe solicitudes de CPE SUNAT desde Finanzas, genera el XML UBL 2.1, invoca el servicio SUNAT (stub hasta resolver B1) e inserta el resultado en `CFDIGenerada` y `EmpresaFolio GOLPERU`.
**Objetivos específicos:**
- Crear `TimbrarCPESunatCommand` + Handler en ProquifaDotNet.Timbrado (separado del Handler México).
- Implementar `ISunatTimbraService` con implementación stub (`SimuladorSunatTimbraService`) hasta resolver B1.
- INSERT `CFDIGenerada`: `IdCatTipoCFDI=FACTURA_CPE`, `UUID=NULL`, `Serie=F001`, `Folio=Correlativo`.
- UPDATE `EmpresaFolio GOLPERU SET UltimoFolio+1` con UPDLOCK atómico.
- INSERT `TimbradoLog` con resultado.
- Retornar Serie, Correlativo, FechaEmision, XML CPE, XML CDR a Finanzas.
- Si SUNAT rechaza: no INSERT `CFDIGenerada`; retornar detalle del error.
**Resultado esperado:**
Endpoint de timbrado Perú en ProquifaDotNet.Timbrado con arquitectura lista para conectar a cualquier modalidad SUNAT. El stub permite probar el flujo completo end-to-end sin integración SUNAT real.
**Entregables:**
- `TimbrarCPESunatCommand` + Handler
- `ISunatTimbraService` + `SimuladorSunatTimbraService` (stub)
- DTO request: `TimbrarCPESunatRequestDto`
- DTO response: `TimbradoCPEResultadoDto` (Serie, Correlativo, FechaEmision, XmlCPE, XmlCDR)
- Pruebas unitarias (timbrado exitoso + rechazo SUNAT + servicio indisponible)
**Criterios de aceptación:**
- Con stub activo: INSERT `CFDIGenerada` con `IdCatTipoCFDI=FACTURA_CPE`, `UUID=NULL`, `Folio=Correlativo`, `Serie=F001`. Correlativo incrementa atómicamente con UPDLOCK.
- Rechazo SUNAT simulado: no INSERT `CFDIGenerada`, retorna código de error al caller.
- El flujo México (PAC TurboPac) no se ve afectado.
- La interfaz `ISunatTimbraService` permite reemplazar el stub por la implementación real sin cambiar el Handler.
- ⚠️ Brechas B1 y B4 documentadas como pendientes en el código y en los logs (`SUNAT_STUB_ACTIVO`).
**Más información de la tarea:**
Ver sección "Parte C / C1" en `TPSC-RE-FU-029-Back.md` y sección "EmpresaFolio GOLPERU" en `TPSC-RE-FU-020_BD.md`.
**Recursos:**
- `TPSC-RE-FU-029-Back.md` — Parte C, sección C1
- `TPSC-RE-FU-020_BD.md` — EmpresaFolio GOLPERU (patrón Serie/Correlativo)</t>
  </si>
  <si>
    <t xml:space="preserve">BE-267</t>
  </si>
  <si>
    <t xml:space="preserve">T6 - Implementar inicialización del Paso 3 Perú (tipo único FACTURA, sin lógica condicional)</t>
  </si>
  <si>
    <t xml:space="preserve">**Aplicativos:** ProquifaDotNet.Finanzas
**Módulos:** Validar Cobro — Paso 3 Perú
**Consideraciones previas:**
- T3 y T4 deben estar ejecutadas (columnas Perú en `fccDocumentoFiscalCobro` y vista v2.0 disponibles).
- En Perú la lógica de tipo por línea es más simple que en México: `fccPagoFacturaPedido` → siempre `FACTURA` (CPE tipo 01). No hay `HayControlados` check.
- `fccPagoFacturaAdelanto` → ⚠️ sin documento fiscal en Perú (Brecha B7 — pendiente definir acción).
- Al reingresar con líneas existentes, recuperar desde `vfccDocumentoFiscalCobro WHERE ClienteRegion = 'PER'` sin reinicializar.
- Retornar `PuedeRegresarPasos: bool` = false si alguna línea está en `GENERADO` o `ENVIADO`.
**Objetivo general:**
Implementar en Finanzas el endpoint de inicialización del Paso 3 Perú que crea las líneas de `fccDocumentoFiscalCobro` con tipo `FACTURA` para todas las proformas de la asociación, y al reingresar recupera el estado existente sin duplicar.
**Objetivos específicos:**
- Implementar `POST /api/validar-cobro/paso3/peru/inicializar`.
- Crear `InicializarPaso3PeruCommand` + Handler.
- Para cada `fccPagoFacturaPedido`: INSERT `fccDocumentoFiscalCobro` con `TipoDocumentoFiscal=FACTURA`, estado `PENDIENTE`.
- Para `fccPagoFacturaAdelanto`: documentar comportamiento como pendiente (Brecha B7); no crear fila hasta definir.
- Detectar re-entrada: si ya hay filas en `vfccDocumentoFiscalCobro WHERE ClienteRegion='PER'`, retornar estado existente.
- DTO `Paso3PeruInicializadoDto`: lista de líneas, catálogos SUNAT y flag `PuedeRegresarPasos`.
**Resultado esperado:**
Endpoint `POST .../paso3/peru/inicializar` que crea las líneas Perú del Paso 3 o recupera las existentes, retornando el estado actual con catálogos SUNAT para el frontend.
**Entregables:**
- Endpoint `POST /api/validar-cobro/paso3/peru/inicializar`
- Command + Handler: `InicializarPaso3PeruCommand`
- DTO: `Paso3PeruInicializadoDto` (lista de líneas, catálogos SUNAT, `PuedeRegresarPasos`)
- Pruebas unitarias (tipo único FACTURA, detección re-entrada, flag PuedeRegresarPasos)
**Criterios de aceptación:**
- Líneas `fccPagoFacturaPedido` crean una fila con `TipoDocumentoFiscal=FACTURA`, estado `PENDIENTE`.
- No existe lógica de `HayControlados` — toda proforma genera tipo `FACTURA`.
- Al reingresar con líneas previas: no se duplican; se retorna estado desde `vfccDocumentoFiscalCobro`.
- `PuedeRegresarPasos = false` si alguna línea está en `GENERADO` o `ENVIADO`; `true` si todas en `PENDIENTE`.
- El DTO incluye los catálogos `catTipoOperacionSUNAT` y `catCondicionesDePago`.
- ⚠️ Brecha B7 (escenario FAA sin documento fiscal Perú) documentada como pendiente.
**Más información de la tarea:**
Ver sección "Parte B / B1" en `TPSC-RE-FU-029-Back.md`.
**Recursos:**
- `TPSC-RE-FU-029-Back.md` — Parte B, sección B1
- `TPSC-RE-FU-028-Back.md` — Parte B, sección B1 (patrón de referencia México)</t>
  </si>
  <si>
    <t xml:space="preserve">BE-268</t>
  </si>
  <si>
    <t xml:space="preserve">T7 - Implementar auto-guardado Tipo de Operación SUNAT y Condición de Pago por línea</t>
  </si>
  <si>
    <t xml:space="preserve">**Aplicativos:** ProquifaDotNet.Finanzas
**Módulos:** Validar Cobro — Paso 3 Perú
**Consideraciones previas:**
- T3 debe estar ejecutada y T6 debe haberse ejecutado al menos una vez para que existan líneas en `fccDocumentoFiscalCobro` Perú.
- El usuario puede modificar el Tipo de Operación SUNAT y la Condición de Pago antes de timbrar; Finanzas persiste el cambio inmediatamente.
- A diferencia de México, en Perú ambos campos siempre se persisten — toda línea Perú es de tipo `FACTURA`.
- Validar que la línea pertenece a un cliente Perú (`ClienteRegion = 'PER'`) y está en estado `PENDIENTE`.
**Objetivo general:**
Implementar en Finanzas el endpoint de auto-guardado que persiste inmediatamente el Tipo de Operación SUNAT y la Condición de Pago al seleccionarlos en la pantalla del Paso 3 Perú.
**Objetivos específicos:**
- Implementar `PUT /api/validar-cobro/paso3/lineas/{idLinea}/configuracion-peru`.
- Crear `ActualizarConfiguracionLineaPaso3PeruCommand` + Handler.
- `UPDATE fccDocumentoFiscalCobro SET IdCatTipoOperacionSUNAT, IdCatCondicionesDePago, FechaUltimaActualizacion WHERE IdFCCDocumentoFiscalCobro=@Id`.
- Validar que la línea existe, pertenece al cliente activo y está en estado `PENDIENTE`.
- Retornar el estado actualizado de la línea.
**Resultado esperado:**
Endpoint `PUT .../lineas/{idLinea}/configuracion-peru` que persiste Tipo de Operación y Condición de Pago de forma inmediata.
**Entregables:**
- Endpoint `PUT /api/validar-cobro/paso3/lineas/{idLinea}/configuracion-peru`
- Command + Handler: `ActualizarConfiguracionLineaPaso3PeruCommand`
- DTO request: `ActualizarConfiguracionLineaPeruDto` (IdCatTipoOperacionSUNAT, IdCatCondicionesDePago)
- Pruebas unitarias (actualización correcta, validación estado PENDIENTE, pertenencia al cliente)
**Criterios de aceptación:**
- `UPDATE fccDocumentoFiscalCobro.IdCatTipoOperacionSUNAT` e `IdCatCondicionesDePago` se ejecutan correctamente.
- Retorna error si la línea está en estado `GENERADO` o `ENVIADO` (inmutable).
- Retorna error si la línea no pertenece al cliente activo.
- No modifica columnas México (`IdCatUsoCFDI`, `IdCatMetodoDePagoCFDI`).
**Más información de la tarea:**
Ver sección "Parte B / B2" en `TPSC-RE-FU-029-Back.md`.
**Recursos:**
- `TPSC-RE-FU-029-Back.md` — Parte B, sección B2
- `TPSC-RE-FU-028-Back.md` — Parte B, sección B2 (patrón análogo México)</t>
  </si>
  <si>
    <t xml:space="preserve">BE-269</t>
  </si>
  <si>
    <t xml:space="preserve">T8 - Implementar previsualización PDF CPE por línea (reutiliza FacturaPdfMappingService Perú RE-020)</t>
  </si>
  <si>
    <t xml:space="preserve">**Aplicativos:** ProquifaDotNet.Finanzas
**Módulos:** Validar Cobro — Paso 3 Perú
**Consideraciones previas:**
- `FacturaPdfMappingService` Perú y el template `GOLPERU_PER_FAC` ya existen desde RE-FU-020 (`MapearPreviewAsync` para preview sin CDR/sello).
- T6 debe haberse ejecutado para que existan líneas Perú en el Paso 3.
- El PDF de previsualización se genera en memoria sin persistir en BD ni MinIO.
- En Perú toda línea es de tipo FACTURA — no hay casos especiales por tipo.
- ⚠️ Brecha B4: si `Producto.CodigoSUNAT` o `catUnidad.ClaveSUNAT` no existen, el PDF preview no puede generarse. La previsualización completa está condicionada a la resolución de B4.
**Objetivo general:**
Implementar en Finanzas el endpoint de previsualización PDF del Paso 3 Perú que genera el PDF del CPE en memoria usando `FacturaPdfMappingService` Perú (RE-020) y el template `GOLPERU_PER_FAC`.
**Objetivos específicos:**
- Implementar `GET /api/validar-cobro/paso3/lineas/{idLinea}/preview-pdf-peru`.
- Crear `GetPaso3PeruLineaPreviewPdfQuery` + Handler.
- Leer `vfccDocumentoFiscalCobro` para obtener los datos de la línea Perú.
- Invocar `FacturaPdfMappingService.MapearPreviewAsync()` Perú (sin CDR/sello SUNAT).
- `TemplateKey = 'GOLPERU_PER_FAC'` (fijo).
- Generar PDF en memoria vía DocumentBuilder y retornar como `byte[]` o stream.
- Sin escrituras en BD.
**Resultado esperado:**
Endpoint `GET .../lineas/{idLinea}/preview-pdf-peru` que retorna el PDF de previsualización del CPE en memoria, usando el template existente de RE-020.
**Entregables:**
- Endpoint `GET /api/validar-cobro/paso3/lineas/{idLinea}/preview-pdf-peru`
- Query + Handler: `GetPaso3PeruLineaPreviewPdfQuery`
- Prueba unitaria (PDF sin CDR/sello, template GOLPERU_PER_FAC, sin persistencia)
**Criterios de aceptación:**
- El PDF de previsualización no contiene CDR ni sello SUNAT.
- El template utilizado es `GOLPERU_PER_FAC` (RE-020).
- No hay persistencia en BD ni MinIO.
- ⚠️ Brecha B4 documentada: si datos SUNAT del producto no existen, el endpoint retorna error controlado informativo.
**Más información de la tarea:**
Ver sección "Parte B / B3" en `TPSC-RE-FU-029-Back.md` y `FacturaPdfMappingService` Perú en TPSC-RE-FU-020.
**Recursos:**
- `TPSC-RE-FU-029-Back.md` — Parte B, sección B3
- `TPSC-RE-FU-020-Back.md` — FacturaPdfMappingService Perú, GOLPERU_PER_FAC</t>
  </si>
  <si>
    <t xml:space="preserve">BE-270</t>
  </si>
  <si>
    <t xml:space="preserve">T9 - Implementar timbrado CPE por línea — escenario único sin cascada (⚠️ bloqueado B1/B4)</t>
  </si>
  <si>
    <t xml:space="preserve">**Aplicativos:** ProquifaDotNet.Finanzas
**Módulos:** Validar Cobro — Paso 3 Perú
**Consideraciones previas:**
- ⚠️ Brecha B1 BLOQUEANTE: Modalidad SUNAT indefinida. T5 provee el stub; esta tarea lo consume.
- ⚠️ Brecha B4 BLOQUEANTE: Datos fiscales SUNAT del producto pendientes (RE-020). Sin ellos el XML UBL 2.1 es inválido.
- T5, T7 y T8 deben estar ejecutadas.
- `ApiCallerTimbrado` (HttpClient + Polly) ya existe de RE-FU-019 — reutilizar sin cambios.
- En Perú solo existe 1 escenario: 1 CPE por línea. No hay cascada PPD ni Complemento de Pago.
- Post-timbrado exitoso: invocar `FacturaPdfMappingService.MapearAsync()` Perú para PDF definitivo con CDR/sello → subir a MinIO → UPDATE `CFDIGenerada.IdArchivoPdf`.
- El CPE va en `IdCFDIGeneradaFactura` (mismo campo que la Factura en México — `catTipoCFDI.Clave='FACTURA_CPE'` discrimina).
- Manejo de errores SUNAT: si el servicio rechaza, la línea permanece en `PENDIENTE`.
**Objetivo general:**
Implementar en Finanzas el servicio de timbrado del Paso 3 Perú con el escenario único (1 CPE por línea), invocando ProquifaDotNet.Timbrado, persistiendo el PDF definitivo en MinIO y actualizando el estado de la línea a `GENERADO`.
**Objetivos específicos:**
- Implementar `POST /api/validar-cobro/paso3/lineas/{idLinea}/timbrar-peru`.
- Crear `TimbrarLineaPaso3PeruCommand` + Handler.
- Finanzas → Timbrado: request con `TipoCFDI=FACTURA_CPE`, datos emisor GOLPERU, RUC receptor, partidas UBL 2.1, Tipo de Operación, Condición de Pago.
- Recibir de Timbrado: Serie, Correlativo, FechaEmision, XML CPE, XML CDR.
- Invocar `FacturaPdfMappingService.MapearAsync()` con CDR/sello → subir PDF a MinIO → UPDATE `CFDIGenerada.IdArchivoPdf`.
- `UPDATE tpProformaPedido SET IdCFDIGenerada = @IdCPE` vía API ProquifaDotNet.
- `UPDATE fccDocumentoFiscalCobro SET EstadoLinea=GENERADO, IdCFDIGeneradaFactura=@IdCPE, FechaGeneracion`.
- Ante error SUNAT/CDR: línea permanece en `PENDIENTE`, retornar código de error con descripción.
**Resultado esperado:**
Endpoint `POST .../lineas/{idLinea}/timbrar-peru` que ejecuta el timbrado CPE, persiste el PDF definitivo y actualiza el estado a `GENERADO`.
**Entregables:**
- Endpoint `POST /api/validar-cobro/paso3/lineas/{idLinea}/timbrar-peru`
- Command + Handler: `TimbrarLineaPaso3PeruCommand`
- DTO response: `TimbradoCPEResultadoDto` (Serie, Correlativo, FechaEmision — sin UUID)
- Pruebas unitarias (timbrado exitoso con stub, error SUNAT → línea permanece PENDIENTE, PDF en MinIO)
**Criterios de aceptación:**
- Timbrado exitoso: `IdCFDIGeneradaFactura` poblado, estado = `GENERADO`, PDF CPE en MinIO.
- `tpProformaPedido.IdCFDIGenerada` actualizado con `@IdCPE`.
- Error SUNAT/CDR: línea permanece en `PENDIENTE`; detalle del error retornado al frontend.
- El modal de éxito recibe Serie y Correlativo (no UUID).
- No existe lógica de cascada (no hay segundo CFDI por línea).
- ⚠️ Brechas B1 y B4 documentadas como pendientes.
**Más información de la tarea:**
Ver sección "Parte B / B4" en `TPSC-RE-FU-029-Back.md`.
**Recursos:**
- `TPSC-RE-FU-029-Back.md` — Parte B, sección B4; Brechas B1 y B4
- `TPSC-RE-FU-028-Back.md` — Parte B, sección B4 Escenario A (patrón sin cascada)</t>
  </si>
  <si>
    <t xml:space="preserve">BE-271</t>
  </si>
  <si>
    <t xml:space="preserve">T10 - Implementar modal de Envío Perú: generar CDP + despacho Brevo (PDF CPE + XML CPE + PDF CDP)</t>
  </si>
  <si>
    <t xml:space="preserve">**Aplicativos:** ProquifaDotNet.Finanzas
**Módulos:** Validar Cobro — Paso 3 Perú
**Consideraciones previas:**
- T9 debe estar ejecutada (línea en estado `GENERADO` para poder enviar).
- El template `GOLPERU_PER_CDP` ya existe en DocumentBuilder — no requiere creación previa.
- Adjuntos Perú: siempre 3 — PDF CPE + XML CPE + PDF Confirmación de Pedido. Sin variantes por tipo.
- ⚠️ Brecha B2: Formato del asunto y plantilla del cuerpo del correo para Perú pendientes de confirmar con PMO.
- Orden de ejecución: (1) Generar PDF CDP vía DocumentBuilder (`GOLPERU_PER_CDP`) → subir a MinIO → obtener `RutaArchivoPDF`; (2) construir adjuntos; (3) llamar a Brevo; (4) al éxito: UPDATE estado `ENVIADO` + INSERT CorreoEnviado + INSERT ArchivoCorreoEnviado (×3). El PDF debe generarse ANTES de llamar a Brevo.
- Pasar `RutaArchivoPDF` a T11 para el INSERT `fccConfirmacionPedido`.
**Objetivo general:**
Implementar en Finanzas el endpoint del modal de Envío Perú que: (1) genera el PDF CDP, (2) despacha el correo Brevo con los 3 adjuntos, (3) actualiza el estado a `ENVIADO` y (4) deja `RutaArchivoPDF` disponible para T11.
**Objetivos específicos:**
- Implementar `POST /api/validar-cobro/paso3/lineas/{idLinea}/enviar-peru`.
- Crear `EnviarLineaPaso3PeruCommand` + Handler.
- Generar CDP con `TemplateKey = 'GOLPERU_PER_CDP'` (fijo) → subir a MinIO. Si falla: error controlado, sin despachar correo.
- Asunto propuesto: `"{FolioPedidoInterno} — Factura {Serie}-{Correlativo}"` (⚠️ Brecha B2).
- Construir adjuntos: PDF CPE + XML CPE + PDF CDP.
- Llamar a Brevo con destinatarios y adjuntos.
- Al envío exitoso: UPDATE `EstadoLinea=ENVIADO, FechaEnvio` + INSERT `CorreoEnviado` + INSERT `ArchivoCorreoEnviado` (×3).
- Pasar `RutaArchivoPDF` a T11.
**Resultado esperado:**
Endpoint `POST .../lineas/{idLinea}/enviar-peru` que genera el CDP, adjunta los 3 documentos al correo Brevo, actualiza estado a `ENVIADO` y deja la ruta del CDP para T11.
**Entregables:**
- Endpoint `POST /api/validar-cobro/paso3/lineas/{idLinea}/enviar-peru`
- Command + Handler: `EnviarLineaPaso3PeruCommand`
- DTO request: `EnviarLineaPaso3PeruRequestDto` (destinatarios editables)
- DTO response: incluye `RutaArchivoPDF` para T11
- Pruebas unitarias (3 adjuntos correctos, CDP antes de Brevo, fallo CDP → no envío, UPDATE ENVIADO)
**Criterios de aceptación:**
- Adjuntos del correo: exactamente 3 (PDF CPE + XML CPE + PDF CDP). No varía por tipo.
- El PDF CDP se genera con `GOLPERU_PER_CDP` antes de llamar a Brevo.
- Si la generación del PDF CDP falla: correo no se despacha, retornar error controlado.
- `fccDocumentoFiscalCobro.EstadoLinea = ENVIADO` tras el envío exitoso.
- INSERT `CorreoEnviado` + INSERT `ArchivoCorreoEnviado` correctamente registrados (3 adjuntos).
- ⚠️ Brechas B2 y B7 documentadas como pendientes.
**Más información de la tarea:**
Ver sección "Parte B / B5" en `TPSC-RE-FU-029-Back.md`.
**Recursos:**
- `TPSC-RE-FU-029-Back.md` — Parte B, sección B5
- `TPSC-RE-FU-028-Tareas.md` — Tarea 14 (patrón de referencia modal envío México)</t>
  </si>
  <si>
    <t xml:space="preserve">BE-272</t>
  </si>
  <si>
    <t xml:space="preserve">T11 - Implementar acciones post-envío Perú: FEE + registro CDP (sin transferencia a Legacy)</t>
  </si>
  <si>
    <t xml:space="preserve">**Aplicativos:** ProquifaDotNet.Finanzas
**Módulos:** Validar Cobro — Paso 3 Perú (Post-envío)
**Consideraciones previas:**
- T10 y RE-FU-028 T4 (`fccConfirmacionPedido`) y T5 (`tpPedido.FechaEstimadaEntrega`) deben estar ejecutadas.
- Se dispara automáticamente al confirmar el envío exitoso de cada línea Perú, recibiendo `RutaArchivoPDF` de T10.
- El PDF CDP lo genera y sube a MinIO T10. Esta tarea solo persiste la referencia con la ruta ya disponible.
- ⚠️ Brecha B5 COMPARTIDA: Las reglas de cálculo de la FEE están pendientes con Operaciones PROQUIFA — igual que México. Implementar con regla parametrizable.
- DIFERENCIA CLAVE vs México: Esta tarea NO ejecuta transferencias ETL a Legacy. No hay E1/E2/E3/E6 para Perú.
- Si cualquier acción falla: la línea ya está en `ENVIADO`, manejar error individualmente con log sin revertir.
**Objetivo general:**
Implementar en Finanzas las acciones post-envío del Paso 3 Perú: (1) establecer la FEE en `tpPedido` y (2) registrar la trazabilidad del CDP en `fccConfirmacionPedido`. Sin transferencia a Legacy.
**Objetivos específicos:**
- B6.1 — FEE: `UPDATE tpPedido SET FechaEstimadaEntrega = @FEECalculada` vía API ProquifaDotNet. Misma lógica parametrizable que México (Brecha B5).
- B6.2 — Registro CDP: `INSERT fccConfirmacionPedido (IdFCCDocumentoFiscalCobro, IdTPPedido, FolioConfirmacion, RutaArchivoPDF)` con la `RutaArchivoPDF` recibida de T10.
- B6.3 — Sin Legacy: confirmar explícitamente en código que no se ejecuta ninguna transferencia ETL.
**Resultado esperado:**
Al confirmar envío exitoso de una línea Perú: FEE actualizada y registro CDP insertado en `fccConfirmacionPedido`. Sin ETL.
**Entregables:**
- Servicio `PostEnvioPeruFeeConfirmacionService` (FEE + INSERT CDP)
- UPDATE `tpPedido SET FechaEstimadaEntrega` (regla parametrizable compartida con México)
- INSERT `fccConfirmacionPedido` (RutaArchivoPDF recibida de T10)
- Pruebas unitarias (FEE e INSERT correctos, fallo en una acción no revierte ENVIADO, sin ETL Legacy)
**Criterios de aceptación:**
- `tpPedido.FechaEstimadaEntrega` se actualiza al enviar una línea Perú exitosamente.
- `fccConfirmacionPedido` contiene un nuevo registro con `RutaArchivoPDF` poblada (ruta de T10).
- Esta tarea no invoca DocumentBuilder, MinIO ni Legacy.
- Si cualquier acción post-envío falla: línea permanece en `ENVIADO`, error en Serilog, sin reversión.
- ⚠️ Brecha B5 (regla FEE) documentada como pendiente compartida con México.
**Más información de la tarea:**
Ver secciones "Parte B / B6.1, B6.2 y B6.3" en `TPSC-RE-FU-029-Back.md`.
**Recursos:**
- `TPSC-RE-FU-029-Back.md` — Parte B, secciones B6.1, B6.2, B6.3
- `TPSC-RE-FU-028-Tareas.md` — Tarea 15 (patrón FEE + CDP de México como referencia)</t>
  </si>
  <si>
    <t xml:space="preserve">BE-273</t>
  </si>
  <si>
    <t xml:space="preserve">T12 - Implementar cierre automático del wizard Perú al completar todas las líneas enviadas</t>
  </si>
  <si>
    <t xml:space="preserve">**Aplicativos:** ProquifaDotNet.Finanzas
**Módulos:** Validar Cobro — Paso 3 Perú
**Consideraciones previas:**
- T11 debe estar ejecutada. El cierre se verifica después de cada envío exitoso de línea.
- Lógica idéntica a México (RE-FU-028 T16), pero filtrando por `ClienteRegion = 'PER'` en `vfccDocumentoFiscalCobro`.
- El wizard cierra automáticamente cuando todas las líneas Perú del cliente están en estado `ENVIADO`.
- El cliente sale del listado de pendientes de Validar Cobro.
**Objetivo general:**
Implementar en Finanzas la lógica de cierre automático del wizard Paso 3 Perú, detectando cuando todas las líneas del cliente están en `ENVIADO` y retornando al listado de Validar Cobro.
**Objetivos específicos:**
- Implementar `VerificarCierrePaso3PeruQuery` + Handler (o reutilizar la lógica de RE-028 T16 con filtro de región).
- Consulta: `SELECT COUNT(*) FROM vfccDocumentoFiscalCobro WHERE IdCliente=@Id AND ClienteRegion='PER' AND EstadoLinea != 'ENVIADO'`.
- Si `COUNT=0`: `{ cerrado: true }` — frontend navega al listado.
- Si `COUNT&gt;0`: `{ cerrado: false, lineasPendientes: N }`.
**Resultado esperado:**
Tras cada envío Perú exitoso, el frontend detecta si el wizard puede cerrarse. Al detectar `cerrado=true`, navega al listado y el cliente sale de pendientes.
**Entregables:**
- Query + Handler: `VerificarCierrePaso3PeruQuery` (o extensión del Query México con filtro región)
- DTO de response: `EstadoCierrePaso3Dto` (cerrado: bool, lineasPendientes: int) — reutilizable de RE-028 T16
- Pruebas unitarias (todas ENVIADO → cerrado=true; una PENDIENTE → cerrado=false)
**Criterios de aceptación:**
- Cuando todas las líneas Perú del cliente están en `ENVIADO`: `cerrado=true`.
- Cuando al menos una línea no está en `ENVIADO`: `cerrado=false`, `lineasPendientes=N`.
- La consulta filtra por `ClienteRegion='PER'` para no interferir con líneas México.
- El cliente sale del listado de pendientes al detectar `cerrado=true`.
**Más información de la tarea:**
Ver sección "Parte B / B7" en `TPSC-RE-FU-029-Back.md`. Ver TPSC-RE-FU-028 Tarea 16 como referencia.
**Recursos:**
- `TPSC-RE-FU-029-Back.md` — Parte B, sección B7
- `TPSC-RE-FU-028-Tareas.md` — Tarea 16 (patrón de cierre wizard México)</t>
  </si>
  <si>
    <t xml:space="preserve">BE-274</t>
  </si>
  <si>
    <t xml:space="preserve">TPSC-RE-FU-030</t>
  </si>
  <si>
    <t xml:space="preserve">T1 - Crear catFormaPagoSAT con DDL + DML 22 claves</t>
  </si>
  <si>
    <t xml:space="preserve">**Aplicativos:** ProquifaDotNet
**Módulos:** Base de Datos — Validar Cobro Paso 3 México — Complemento de Pago
**Consideraciones previas:**
- Catálogo nuevo. Almacena las formas reales de cobro del nodo Pago (campo FormaDePagoP del XML Pagos20 v2.0). No confundir con catMetodoDePagoCFDI (PPD/PUE).
- Patrón estándar: uniqueidentifier PK con NEWID(), Clave varchar UNIQUE, Descripcion nvarchar, Activo bit DEFAULT(1), FechaRegistro datetime2(7) DEFAULT SYSUTCDATETIME().
- Datos iniciales: 22 claves del catálogo c_FormaPago SAT vigente.
- Es prerrequisito de la Tarea 3 (fccDocumentoFiscalCobro agrega FK IdCatFormaPagoSAT).
**Objetivo general:**
Crear el catálogo catFormaPagoSAT en ProquifaDotNet con las 22 claves del c_FormaPago SAT, habilitando la FK que fccDocumentoFiscalCobro usará para registrar la forma real de cobro en el Complemento de Pago.
**Objetivos específicos:**
- Ejecutar CREATE TABLE catFormaPagoSAT con PK, UNIQUE en Clave, Activo y FechaRegistro.
- Insertar las 22 claves del catálogo c_FormaPago SAT vigente.
- Verificar PK, UNIQUE y que todos los registros tienen Activo=1.
**Resultado esperado:**
catFormaPagoSAT existe en ProquifaDotNet con las 22 claves del c_FormaPago SAT, listo para ser referenciado como FK en fccDocumentoFiscalCobro.
**Entregables:**
- Script DDL + DML: CREATE TABLE catFormaPagoSAT + INSERT 22 claves iniciales
- Script de validación
**Criterios de aceptación:**
- catFormaPagoSAT existe con la estructura definida en TPSC-RE-FU-030_BD.md.
- Contiene 22 registros iniciales; todos con Activo=1.
- PK y UNIQUE constraint activos.
- SELECT * FROM catFormaPagoSAT WHERE Clave = '03' retorna la fila de Transferencia electrónica de fondos.
**Más información de la tarea:**
Ver sección "Catálogo: catFormaPagoSAT" en TPSC-RE-FU-030_BD.md y sección "Parte A / A1" en TPSC-RE-FU-030-Back.md.
**Recursos:**
- TPSC-RE-FU-030_BD.md — DDL + DML catFormaPagoSAT
- TPSC-RE-FU-030-Back.md — Parte A, sección A1</t>
  </si>
  <si>
    <t xml:space="preserve">None</t>
  </si>
  <si>
    <t xml:space="preserve">BE-275</t>
  </si>
  <si>
    <t xml:space="preserve">T2 - DML catUsoCFDI: INSERT clave CP01 (Pagos)</t>
  </si>
  <si>
    <t xml:space="preserve">**Aplicativos:** ProquifaDotNet
**Módulos:** Base de Datos — Validar Cobro Paso 3 México — Complemento de Pago
**Consideraciones previas:**
- La tabla catUsoCFDI existe desde un requisito anterior. Confirmado que la clave CP01 no está presente.
- CP01 es obligatoria: el nodo Receptor del Complemento de Pago lleva UsoCFDI=CP01 fijo según norma SAT.
- Ejecutar solo si SELECT * FROM catUsoCFDI WHERE ClaveUso = 'CP01' retorna vacío.
**Objetivo general:**
Insertar la clave CP01 (Pagos) en catUsoCFDI para que Finanzas pueda asignarla como UsoCFDI del Receptor al armar el XML del Complemento de Pago.
**Objetivos específicos:**
- Verificar ausencia de CP01 en catUsoCFDI.
- Ejecutar el INSERT con ClaveUso='CP01', Uso='CP01 Pagos', Clave='CP01', Activo=1.
- Validar que la fila insertada es correcta.
**Resultado esperado:**
catUsoCFDI contiene la clave CP01 con los valores correctos. Finanzas puede resolver UsoCFDI=CP01 al armar el Receptor del Complemento de Pago.
**Entregables:**
- Script DML: INSERT INTO catUsoCFDI + script de validación
**Criterios de aceptación:**
- SELECT * FROM catUsoCFDI WHERE ClaveUso = 'CP01' retorna exactamente 1 fila con Activo=1.
- No se modificaron ni eliminaron filas existentes.
**Más información de la tarea:**
Ver sección "DML catUsoCFDI — INSERT clave CP01 (Pagos)" en TPSC-RE-FU-030_BD.md.
**Recursos:**
- TPSC-RE-FU-030_BD.md — DML catUsoCFDI</t>
  </si>
  <si>
    <t xml:space="preserve">BE-276</t>
  </si>
  <si>
    <t xml:space="preserve">T3 - Extender fccDocumentoFiscalCobro: ADD 8 columnas snapshot DR del CP</t>
  </si>
  <si>
    <t xml:space="preserve">**Aplicativos:** ProquifaDotNet
**Módulos:** Base de Datos — Validar Cobro Paso 3 México — Complemento de Pago
**Consideraciones previas:**
- La tabla fccDocumentoFiscalCobro existe desde RE-028 y fue extendida en RE-029. Las 8 columnas nuevas son nullable — no afectan filas existentes.
- Prerrequisito: catFormaPagoSAT (BE-274) debe estar ejecutada antes de agregar la FK IdCatFormaPagoSAT.
- Las columnas almacenan el snapshot fiscal inmutable del nodo DoctoRelacionado y del nodo Pago del XML Pagos20 v2.0 al momento del timbrado.
- Son NULL para todas las líneas no-CP (FACTURA, FACTURA_ANTICIPO, líneas Perú).
- Columnas: FechaPagoCP, IdCatFormaPagoSAT (FK), TipoCambioP_CP, NumParcialidad, ImpSaldoAnt, ImpPagado, ImpSaldoInsoluto, EquivalenciaDR.
**Objetivo general:**
Extender fccDocumentoFiscalCobro con las 8 columnas del snapshot fiscal del Complemento de Pago, permitiendo que Finanzas persista los valores del DoctoRelacionado como datos inmutables al momento del timbrado.
**Objetivos específicos:**
- Ejecutar los 9 ALTER TABLE (8 columnas + 1 FK constraint).
- Verificar que las 8 columnas existen y son nullable.
- Verificar que la FK FK_fccDocumentoFiscalCobro_FormaPagoSAT está activa.
**Resultado esperado:**
fccDocumentoFiscalCobro tiene las 8 columnas DR del CP. Finanzas puede hacer el UPDATE de snapshot tras timbrar exitosamente un CP.
**Entregables:**
- Scripts DDL: 8 ALTER TABLE ADD COLUMN + 1 ADD CONSTRAINT FK
- Script de validación (sys.columns)
**Criterios de aceptación:**
- Las 8 columnas existen con los tipos correctos y is_nullable=1.
- FK FK_fccDocumentoFiscalCobro_FormaPagoSAT existe y referencia catFormaPagoSAT.IdCatFormaPagoSAT.
- Filas existentes no fueron modificadas (NULL en columnas nuevas).
**Más información de la tarea:**
Ver sección "ALTER TABLE fccDocumentoFiscalCobro" en TPSC-RE-FU-030_BD.md.
**Recursos:**
- TPSC-RE-FU-030_BD.md — ALTER TABLE fccDocumentoFiscalCobro</t>
  </si>
  <si>
    <t xml:space="preserve">BE-277</t>
  </si>
  <si>
    <t xml:space="preserve">T4 - DML EmpresaFolio: INSERT 4 filas Serie P para GOL, MUN, PRO, PQF</t>
  </si>
  <si>
    <t xml:space="preserve">**Aplicativos:** ProquifaDotNetTimbrado
**Módulos:** Base de Datos — Timbrado — Foliador Complemento de Pago México
**Consideraciones previas:**
- La tabla EmpresaFolio existe desde RE-019 con las filas de Series de Facturas para las 4 empresas México. RE-030 agrega filas con Serie 'P' (Complemento de Pago).
- La tabla Empresa en ProquifaDotNetTimbrado se filtra por Prefijo (GOL, MUN, PRO, PQF).
- Pendiente (Brecha B5): El formato definitivo del folio (FormatoFolio, LongitudMaxima) está pendiente de validar con PMO. Valores propuestos: FormatoFolio='P{folio:00000000}', LongitudMaxima=8.
- Verificar que no existan filas previas con Serie='P' antes de insertar.
**Objetivo general:**
Registrar el foliador Serie "P" para las 4 empresas México en EmpresaFolio, habilitando el consumo atómico (UPDLOCK) que ProquifaDotNet.Timbrado ejecutará al generar cada Complemento de Pago.
**Objetivos específicos:**
- Verificar ausencia de filas Serie='P' para GOL, MUN, PRO, PQF.
- Insertar las 4 filas con UltimoFolio=0 y Activo=1.
- Validar que la consulta retorna exactamente 4 filas.
**Resultado esperado:**
EmpresaFolio contiene las 4 filas Serie "P" para México. ProquifaDotNet.Timbrado puede consumir el folio atómicamente al timbrar cada CP.
**Entregables:**
- Script DML: 4 INSERT INTO EmpresaFolio + script de validación
**Criterios de aceptación:**
- SELECT * FROM EmpresaFolio WHERE Serie='P' retorna exactamente 4 filas.
- Cada fila corresponde a una empresa diferente (GOL, MUN, PRO, PQF) con UltimoFolio=0, Activo=1.
- Las filas de Series de Facturas existentes no fueron modificadas.
**Más información de la tarea:**
Ver sección "DML EmpresaFolio" en TPSC-RE-FU-030_BD.md.
**Recursos:**
- TPSC-RE-FU-030_BD.md — DML EmpresaFolio</t>
  </si>
  <si>
    <t xml:space="preserve">BE-278</t>
  </si>
  <si>
    <t xml:space="preserve">T5 - DML DocumentTemplate: INSERT 4 templates PDF CP México</t>
  </si>
  <si>
    <t xml:space="preserve">**Aplicativos:** DocumentBuilder
**Módulos:** Base de Datos — DocumentBuilder — Templates Complemento de Pago México
**Consideraciones previas:**
- La tabla DocumentTemplate existe en la base de datos DocumentBuilder (no en ProquifaDotNet).
- Los 4 TemplateKey son: GOL_MEX_CP, MUN_MEX_CP, PRO_MEX_CP, PQF_MEX_CP.
- Convención de nombres: {TemplateKey}_{H/B/F}.html. Los 3 archivos siempre se usan (HasHeader/Body/Footer = 1).
- Los archivos HTML (H/B/F) se crean en la Tarea 11. Esta tarea solo registra los metadatos en BD.
- Verificar que no existan los TemplateKey antes de insertar.
**Objetivo general:**
Registrar los 4 templates del Complemento de Pago México en DocumentBuilder.DocumentTemplate para que PersistirComplementoPagoPdfService pueda resolver el TemplateKey correcto por empresa emisora.
**Objetivos específicos:**
- Verificar ausencia de los 4 TemplateKey en DocumentTemplate.
- Insertar las 4 filas con archivos {TemplateKey}_H/B/F.html y Has*=1.
- Validar que los 4 registros existen y están activos.
**Resultado esperado:**
DocumentBuilder.DocumentTemplate contiene los 4 templates CP México. PersistirComplementoPagoPdfService puede invocar DocumentBuilder con TemplateKey={Prefijo}_MEX_CP.
**Entregables:**
- Script DML (en DocumentBuilder): 4 INSERT INTO DocumentTemplate + script de validación
**Criterios de aceptación:**
- 4 registros activos con IsActive=1 y Has*Template=1.
- BodyTemplateFileName sigue la convención {TemplateKey}_B.html.
**Más información de la tarea:**
Ver sección "DML DocumentTemplate" en TPSC-RE-FU-030_BD.md.
**Recursos:**
- TPSC-RE-FU-030_BD.md — DML DocumentTemplate</t>
  </si>
  <si>
    <t xml:space="preserve">BE-279</t>
  </si>
  <si>
    <t xml:space="preserve">T6 - Actualizar vista vfccDocumentoFiscalCobro v3.0: columnas DR + JOIN catFormaPagoSAT</t>
  </si>
  <si>
    <t xml:space="preserve">**Aplicativos:** ProquifaDotNet
**Módulos:** Base de Datos — Validar Cobro Paso 3 — Vista consolidada
**Consideraciones previas:**
- La vista vfccDocumentoFiscalCobro fue creada en RE-028 (v1.0) y extendida a v2.0 en RE-029.
- RE-030 la extiende a v3.0: se agregan las 8 columnas DR del CP y LEFT JOIN catFormaPagoSAT.
- Prerrequisitos: BE-274 (catFormaPagoSAT) y BE-276 (columnas DR en fccDocumentoFiscalCobro).
- El script v3.0 debe incluir la definición COMPLETA de v2.0 más los agregados de RE-030.
- Esta vista es la fuente principal de datos para Finanzas al renderizar el estado del Paso 3.
**Objetivo general:**
Actualizar vfccDocumentoFiscalCobro a v3.0 para exponer las 8 columnas del snapshot DR del CP y las columnas de forma de pago (FormaPagoClave, FormaPagoDescripcion).
**Objetivos específicos:**
- Construir el script ALTER VIEW completo (v2.0 base + agregados v3.0).
- Agregar LEFT JOIN catFormaPagoSAT fpago ON p3l.IdCatFormaPagoSAT = fpago.IdCatFormaPagoSAT.
- Agregar las 8 columnas DR del CP en el SELECT.
- Ejecutar y validar con SELECT TOP 5 ... WHERE TipoDocumentoFiscal = 'COMPLEMENTO_PAGO'.
**Resultado esperado:**
vfccDocumentoFiscalCobro v3.0 expone todas las columnas del Complemento de Pago. Finanzas puede consultar el estado completo de una línea CP.
**Entregables:**
- Script ALTER VIEW vfccDocumentoFiscalCobro (v3.0 completo, incluyendo base v2.0)
- Script de validación
**Criterios de aceptación:**
- La vista compila sin errores.
- Las columnas CP (FormaPagoClave, NumParcialidad, ImpSaldoAnt, ImpPagado, ImpSaldoInsoluto) ejecutan correctamente.
- Las columnas Perú (v2.0) siguen presentes y funcionales.
**Más información de la tarea:**
Ver sección "ALTER VIEW vfccDocumentoFiscalCobro v3.0" en TPSC-RE-FU-030_BD.md.
**Recursos:**
- TPSC-RE-FU-030_BD.md — ALTER VIEW v3.0
- TPSC-RE-FU-029_BD.md — ALTER VIEW v2.0 (base para el script completo)</t>
  </si>
  <si>
    <t xml:space="preserve">BE-274, BE-276</t>
  </si>
  <si>
    <t xml:space="preserve">BE-280</t>
  </si>
  <si>
    <t xml:space="preserve">T7 - Implementar endpoint timbrado CP (CFDI tipo P Pagos20 v2.0) en Timbrado</t>
  </si>
  <si>
    <t xml:space="preserve">**Aplicativos:** ProquifaDotNet.Timbrado (.NET Core 10)
**Módulos:** Timbrado — Complemento de Pago México
**Consideraciones previas:**
- El endpoint de timbrado genérico existe desde RE-019/028. RE-030 agrega el caso COMPLEMENTO_PAGO con la construcción del XML CFDI 4.0 Pagos20 v2.0.
- Prerrequisito: BE-277 (EmpresaFolio Serie P) debe estar ejecutada.
- La estructura del XML es radicalmente diferente a la Factura: TipoDeComprobante=P, SubTotal=0, Total=0, Moneda=XXX, concepto único fijo.
- El consumo del folio es atómico con UPDLOCK sobre EmpresaFolio WHERE Serie='P'.
- Datos del ComplementoPagoRequest llegan desde Finanzas ya calculados (NumParcialidad, ImpSaldoAnt, ImpPagado, ImpSaldoInsoluto, EquivalenciaDR, etc.).
- Manejo de errores PAC sigue el mismo patrón que Facturas (RE-019).
**Objetivo general:**
Implementar en ProquifaDotNet.Timbrado la generación del XML CFDI 4.0 Pagos20 v2.0, consumo atómico del folio Serie P, llamada al PAC TurboPac y persistencia del resultado en CFDIGenerada.
**Objetivos específicos:**
- Implementar construcción del XML Pagos20 v2.0 con cabecera fija (TipoDeComprobante=P, SubTotal=0, Total=0, Moneda=XXX), Emisor, Receptor (UsoCFDI=CP01), concepto único fijo y complemento Pagos20.
- Implementar consumo atómico del folio: UPDATE EmpresaFolio WITH (UPDLOCK) WHERE Serie='P'.
- Firmar el XML con CSD y llamar al PAC TurboPac.
- INSERT CFDIGenerada con IdCatTipoCFDI='COMPLEMENTO_PAGO' e IdCFDIRelacionado.
- Retornar a Finanzas: UUID, Serie, Folio, FechaTimbre, XML timbrado.
**Resultado esperado:**
ProquifaDotNet.Timbrado puede generar un CFDI tipo P (Pagos20 v2.0) válido, timbrado por TurboPac, con folio Serie P consumido atómicamente.
**Entregables:**
- Clase/Handler para construcción de XML CFDI P (Pagos20 v2.0)
- Lógica de consumo de folio Serie P con UPDLOCK
- Endpoint/Command de timbrado CP extendido
- Tests unitarios
**Criterios de aceptación:**
- El XML generado supera la validación de esquema XSD de CFDI 4.0 y del complemento Pagos20.
- El PAC TurboPac retorna UUID sin error para un CP de prueba.
- CFDIGenerada recibe la fila con IdCatTipoCFDI='COMPLEMENTO_PAGO' e IdCFDIRelacionado correcto.
- El folio en EmpresaFolio Serie P se incrementa en 1 por cada timbrado exitoso.
**Más información de la tarea:**
Ver sección "Parte C / C1" en TPSC-RE-FU-030-Back.md y criterios B1–G3 en TPSC-RE-FU-030.md.
**Recursos:**
- TPSC-RE-FU-030-Back.md — Parte C, sección C1
- TPSC-RE-FU-028-Back.md — Parte C (patrón base de timbrado)</t>
  </si>
  <si>
    <t xml:space="preserve">BE-281</t>
  </si>
  <si>
    <t xml:space="preserve">T8 - Implementar ComplementoPagoPdfMappingService y PersistirComplementoPagoPdfService</t>
  </si>
  <si>
    <t xml:space="preserve">**Aplicativos:** ProquifaDotNet.Finanzas (.NET Core 10)
**Módulos:** Finanzas — PDF Complemento de Pago México
**Consideraciones previas:**
- Patrón de referencia: FacturaMexicoPdfMappingService y PersistirFacturaMexicoPdfService de RE-021.
- ComplementoPagoPdfMappingService tiene dos modos: MapearPreviewAsync() (sin sello digital) y MapearAsync() (con TimbreFiscalDigital, QR de verificación SAT).
- PersistirComplementoPagoPdfService sube el PDF y el XML a MinIO bucket 'cobranza' (MEX), resolviendo el bucket a través de RegionConfiguracionMinioBucket (BucketClave='cobranza', Región=MEX).
- Rutas MinIO: cobranza/complementos/{anio}/{mes}/{UUID_CP}.pdf y .xml.
- Tras subir, inserta en Archivo y actualiza CFDIGenerada.IdArchivoPdf.
- La resolución del TemplateKey es dinámica: {Empresa.Prefijo}_MEX_CP. Prerrequisito: BE-278.
**Objetivo general:**
Implementar los dos servicios de generación y persistencia del PDF del Complemento de Pago, con soporte para preview (sin sello) y definitivo (con sello + QR), y persistencia en MinIO bucket 'cobranza'.
**Objetivos específicos:**
- Implementar ComplementoPagoPdfModel con todas las secciones del PDF.
- Implementar ComplementoPagoPdfMappingService.MapearPreviewAsync() sin TimbreFiscalDigital.
- Implementar ComplementoPagoPdfMappingService.MapearAsync() con TimbreFiscalDigital y QR SAT.
- Implementar PersistirComplementoPagoPdfService.PersistirAsync(): resolver bucket cobranza MEX, invocar DocumentBuilder, subir PDF y XML a MinIO, INSERT Archivo + UPDATE CFDIGenerada.IdArchivoPdf.
**Resultado esperado:**
Finanzas puede generar el PDF del CP en preview y versión definitiva, persistirlo en MinIO bucket 'cobranza' con PDF y XML vinculados a CFDIGenerada.
**Entregables:**
- Clase ComplementoPagoPdfModel
- Clase ComplementoPagoPdfMappingService (Preview + Async)
- Clase PersistirComplementoPagoPdfService (DocumentBuilder + MinIO + Archivo)
- Tests unitarios
**Criterios de aceptación:**
- El PDF generado incluye las secciones I4–I14 del requisito.
- TemplateKey se resuelve correctamente: GOL → GOL_MEX_CP, MUN → MUN_MEX_CP, etc.
- MinIO recibe los archivos en la ruta cobranza/complementos/{anio}/{mes}/{UUID}.pdf y .xml.
- CFDIGenerada.IdArchivoPdf queda actualizado tras persistir.
**Más información de la tarea:**
Ver sección "Parte B / B6" y "Parte E" en TPSC-RE-FU-030-Back.md.
**Recursos:**
- TPSC-RE-FU-030-Back.md — Parte B sección B6; Parte E (MinIO)</t>
  </si>
  <si>
    <t xml:space="preserve">BE-278, BE-280</t>
  </si>
  <si>
    <t xml:space="preserve">BE-282</t>
  </si>
  <si>
    <t xml:space="preserve">T9 - Implementar previsualización PDF CP por línea en el Paso 3</t>
  </si>
  <si>
    <t xml:space="preserve">**Aplicativos:** ProquifaDotNet.Finanzas (.NET Core 10)
**Módulos:** Finanzas — Validar Cobro Paso 3 México — Preview Complemento de Pago
**Consideraciones previas:**
- RE-028 B3 documentó: "Para líneas COMPLEMENTO_PAGO: la previsualización del PDF del Complemento se implementa en TPSC-RE-FU-030". Esta tarea cierra ese stub.
- Prerrequisito: BE-281 (ComplementoPagoPdfMappingService.MapearPreviewAsync()) debe estar implementada.
- El preview usa NumParcialidad estimado (SELECT COUNT + 1 sin UPDLOCK — solo informativo).
- El preview no persiste ningún dato en BD. Solo genera el PDF en memoria y lo retorna.
- El PDF de preview no incluye UUID, sello digital ni QR — se muestra un placeholder visual.
**Objetivo general:**
Implementar el endpoint/handler de previsualización del PDF del Complemento de Pago en el Paso 3 de Validar Cobro, cerrando el stub de RE-028 B3 para líneas de tipo COMPLEMENTO_PAGO.
**Objetivos específicos:**
- Leer datos de la línea desde vfccDocumentoFiscalCobro.
- Calcular NumParcialidad estimado (sin UPDLOCK) e ImpSaldoAnt estimado.
- Invocar ComplementoPagoPdfMappingService.MapearPreviewAsync().
- Generar PDF en memoria vía DocumentBuilder (TemplateKey {Prefijo}_MEX_CP).
- Retornar el PDF al frontend sin escrituras en BD.
**Resultado esperado:**
El usuario puede presionar "Previsualizar" en una línea COMPLEMENTO_PAGO del Paso 3 y ver el PDF con datos estimados antes de timbrar.
**Entregables:**
- Endpoint/handler de previsualización CP extendido en el Paso 3
- Tests unitarios
**Criterios de aceptación:**
- El endpoint retorna un PDF en memoria para líneas COMPLEMENTO_PAGO del Paso 3.
- No se insertan ni actualizan filas en BD durante la previsualización.
- El PDF muestra placeholder en lugar de UUID y sello digital.
**Más información de la tarea:**
Ver sección "Parte B / B1" en TPSC-RE-FU-030-Back.md.
**Recursos:**
- TPSC-RE-FU-030-Back.md — Parte B, sección B1</t>
  </si>
  <si>
    <t xml:space="preserve">BE-283</t>
  </si>
  <si>
    <t xml:space="preserve">T10 - Implementar generación automática del CP: cálculo DR, cascada PPD y CP desde FAA</t>
  </si>
  <si>
    <t xml:space="preserve">**Aplicativos:** ProquifaDotNet.Finanzas (.NET Core 10)
**Módulos:** Finanzas — Validar Cobro Paso 3 México — Generación Complemento de Pago
**Consideraciones previas:**
- Implementa los pasos que RE-028 B4 dejó pendientes: Escenario B pasos 4–6 (cascada PPD post-Factura) y Escenario D pasos 2–3 (CP desde FAA existente).
- Prerrequisitos: BE-279, BE-280 (endpoint timbrado CP), BE-281 (PersistirComplementoPagoPdfService).
- El cálculo de NumParcialidad debe usar UPDLOCK en la misma transacción que el timbrado.
- ImpSaldoAnt: primer CP = Total de la Factura PPD; CPs subsecuentes = MAX(fccDocumentoFiscalCobro.ImpSaldoInsoluto) para la misma factura relacionada.
- Pendiente P1 (Brecha B1): Hora de FechaPago — implementar con CAST(@FechaCobro AS date) + '12:00:00' como convención provisional, documentar TODO en código.
- Escenario D: IdCFDIRelacionado = UUID de la FAA; NumParcialidad=1 fijo; ImpSaldoAnt = Total de la FAA.
**Objetivo general:**
Implementar la lógica de generación automática del Complemento de Pago en Finanzas: cálculo de valores fiscales del DoctoRelacionado, solicitud de timbrado al Timbrado API, persistencia del PDF+XML en MinIO y actualización del snapshot en fccDocumentoFiscalCobro.
**Objetivos específicos:**
- Implementar ComplementoPagoCalculoService: CalcularNumParcialidad() con UPDLOCK, CalcularImpSaldoAnt(), CalcularImpSaldoInsoluto(), CalcularEquivalenciaDR(), ConstruirFechaPago().
- Implementar GenerarComplementoPagoService.GenerarEnCascadaPPDAsync() (Escenario B).
- Implementar GenerarComplementoPagoService.GenerarDesdeFacturaAdelantoAsync() (Escenario D).
**Resultado esperado:**
Al timbrar una Factura PPD en el Paso 3, Finanzas genera automáticamente el CP correspondiente, timbra a través de Timbrado API, persiste el PDF y XML en MinIO y actualiza el snapshot en fccDocumentoFiscalCobro.
**Entregables:**
- Clase ComplementoPagoCalculoService
- Clase GenerarComplementoPagoService (Escenarios B y D)
- Tests unitarios: primer CP vs CP subsecuente; multi-divisa; fallo del CP; Escenario D
**Criterios de aceptación:**
- NumParcialidad se calcula con UPDLOCK; dos cobros concurrentes no generan el mismo número.
- ImpSaldoInsoluto = ImpSaldoAnt - ImpPagado exacto a 6 decimales.
- Tras timbrado exitoso: fccDocumentoFiscalCobro.EstadoLinea='GENERADO', IdCFDIGeneradaComplemento poblado, snapshot DR completado.
- Si el timbrado del CP falla: la Factura PPD permanece válida; la línea queda en PENDIENTE.
- Escenario D: NumParcialidad=1, ImpSaldoAnt = Total de la FAA.
**Más información de la tarea:**
Ver secciones "Parte B / B2, B3, B4" en TPSC-RE-FU-030-Back.md.
**Recursos:**
- TPSC-RE-FU-030-Back.md — Parte B, secciones B2, B3, B4</t>
  </si>
  <si>
    <t xml:space="preserve">BE-279, BE-280, BE-281</t>
  </si>
  <si>
    <t xml:space="preserve">BE-284</t>
  </si>
  <si>
    <t xml:space="preserve">T11 - Templates HTML CP México: GOL/MUN/PRO/PQF_MEX_CP (H/B/F)</t>
  </si>
  <si>
    <t xml:space="preserve">**Aplicativos:** DocumentBuilder
**Módulos:** DocumentBuilder — Templates Complemento de Pago México
**Consideraciones previas:**
- Se requieren 4 conjuntos de 3 archivos HTML cada uno (Header, Body, Footer): GOL_MEX_CP_H/B/F.html, MUN_MEX_CP_H/B/F.html, PRO_MEX_CP_H/B/F.html, PQF_MEX_CP_H/B/F.html.
- Los templates *_MEX_FAC (RE-021) son la referencia de branding, tipografía y paleta corporativa.
- El PDF debe incluir todas las secciones I4–I14: Emisor, Receptor, Comprobante, Concepto fijo, Totales CP, sección Pago, DoctoRelacionado con saldos y parcialidad, ImpuestosDR (condicional), Sellos digitales, QR SAT.
- Prerrequisito: BE-278 (registros en DocumentTemplate).
**Objetivo general:**
Diseñar e implementar los 12 archivos HTML (4 empresas × 3 archivos) de los templates del Complemento de Pago México en DocumentBuilder, con identidad visual consistente con las Facturas México.
**Objetivos específicos:**
- Header: logo empresa, datos del emisor, folio y UUID.
- Body: datos del receptor, concepto estructural fijo, totales del complemento, sección Pago, sección DoctoRelacionado (con saldos, parcialidad, EquivalenciaDR, impuestos DR condicionales).
- Footer: sellos digitales, QR de verificación SAT, iconografía de certificaciones.
- Parametrizar el branding por empresa: Golocaer (naranja), Mungen (verde), Proquifa (cyan), PQF (cyan).
**Resultado esperado:**
DocumentBuilder puede generar el PDF del Complemento de Pago para cada empresa emisora México con la identidad visual correcta y todas las secciones fiscales obligatorias.
**Entregables:**
- 12 archivos HTML (4 empresas × Header + Body + Footer)
- PDF de prueba generado por DocumentBuilder para cada empresa
**Criterios de aceptación:**
- DocumentBuilder genera un PDF válido para cada uno de los 4 TemplateKey (GOL/MUN/PRO/PQF_MEX_CP).
- El PDF incluye todas las secciones I4–I14.
- Branding consistente con *_MEX_FAC: logo correcto, paleta de colores por empresa.
- La sección ImpuestosDR se oculta correctamente cuando ObjetoImpDR=01.
- El QR SAT codifica la URL de verificación con los 5 campos requeridos.
**Más información de la tarea:**
Ver sección "Parte D" en TPSC-RE-FU-030-Back.md y criterios I4–I14 en TPSC-RE-FU-030.md.
**Recursos:**
- TPSC-RE-FU-030-Back.md — Parte D
- Templates *_MEX_FAC (RE-021) — referencia de branding por empresa</t>
  </si>
  <si>
    <t xml:space="preserve">BE-285</t>
  </si>
  <si>
    <t xml:space="preserve">TPSC-RE-FU-032</t>
  </si>
  <si>
    <t xml:space="preserve">T1 - Extender fccNotaCredito: ADD 13 columnas R16</t>
  </si>
  <si>
    <t xml:space="preserve">**Aplicativos:** ProquifaDotNet
**Módulos:** Base de Datos — Notas de Crédito México — Tabla principal NC
**Consideraciones previas:**
- fccNotaCredito ya existe. Se agregan 13 columnas nuevas sin modificar las existentes.
- Brecha B1 bloqueante: IdTPProformaPedido es NOT NULL en la tabla existente. Confirmar con el equipo si la columna puede modificarse a NULL o se usa un valor placeholder antes de ejecutar.
- Las columnas IdEmpresa e IdCFDIGeneradaFacturaOrigen se agregan como NOT NULL — si hay registros pre-R16 definir valor default o ejecutar en etapas.
- Columnas de control: IdEmpresa, IdCliente, Serie, Modalidad, Motivo, Estado (DEFAULT 'VIGENTE'), CancelarFacturaOrigen (DEFAULT 0), ClaveMotivosCancelacion, IdCFDIGeneradaFacturaOrigen, ConceptoManual, ObservacionesManual, IdArchivoXml, IdArchivoPdf.
**Objetivo general:**
Agregar las 13 columnas necesarias para el módulo R16 de Notas de Crédito México en fccNotaCredito, habilitando la persistencia de empresa, cliente, modalidad, estado, datos fiscales, archivos MinIO y trazabilidad de cancelación.
**Objetivos específicos:**
- Agregar columnas de identificación: IdEmpresa, IdCliente.
- Agregar columnas de control: Serie, Modalidad, Motivo, Estado, CancelarFacturaOrigen, ClaveMotivosCancelacion.
- Agregar columna de origen: IdCFDIGeneradaFacturaOrigen.
- Agregar columnas de captura manual: ConceptoManual, ObservacionesManual.
- Agregar columnas de archivos: IdArchivoXml, IdArchivoPdf.
- Crear 3 índices nuevos (IdCliente, IdCFDIGeneradaFacturaOrigen, Estado).
**Resultado esperado:**
fccNotaCredito contiene las 13 columnas R16. ProquifaDotNet.Finanzas puede persistir una NC completa en la tabla.
**Entregables:**
- Script DDL: 13 ALTER TABLE fccNotaCredito ADD + scripts de validación + 3 índices
**Criterios de aceptación:**
- Las 13 columnas existen con los tipos correctos.
- Los defaults Estado='VIGENTE' y CancelarFacturaOrigen=0 están activos.
- Los 3 índices nuevos existen.
- Los registros pre-R16 existentes no fueron afectados.
**Más información de la tarea:**
Ver sección "ALTER TABLE fccNotaCredito — Columnas R16" en TPSC-RE-FU-032_BD.md.
**Recursos:**
- TPSC-RE-FU-032_BD.md — ALTER TABLE fccNotaCredito</t>
  </si>
  <si>
    <t xml:space="preserve">BE-286</t>
  </si>
  <si>
    <t xml:space="preserve">T2 - Extender fccNotaCreditoPartida: ADD 6 columnas R16</t>
  </si>
  <si>
    <t xml:space="preserve">**Aplicativos:** ProquifaDotNet
**Módulos:** Base de Datos — Notas de Crédito México — Partidas de NC
**Consideraciones previas:**
- fccNotaCreditoPartida ya existe. Se agregan 6 columnas sin modificar las existentes.
- Brecha B2: NumeroDePiezas existente es int. Si hay productos con cantidad fraccionaria se requiere ALTER COLUMN a decimal(18,6). Confirmar antes de ejecutar.
- IdCFDIGeneradaConceptoOrigen vincula la partida de la NC con el concepto original de la factura, habilitando herencia de ClaveProdServ, ClaveUnidad, Descripcion.
- Prerrequisito: BE-285 ejecutado.
**Objetivo general:**
Agregar las 6 columnas R16 a fccNotaCreditoPartida para soportar la modalidad por partidas con trazabilidad al concepto original de la factura e importes fiscales calculados.
**Objetivos específicos:**
- Agregar IdCFDIGeneradaConceptoOrigen para trazabilidad al concepto de la factura origen.
- Agregar CantidadNC en decimal para cantidades fraccionarias.
- Agregar columnas de importes fiscales: Importe, Subtotal, IVA, Total.
**Resultado esperado:**
fccNotaCreditoPartida contiene las 6 columnas R16. Finanzas puede persistir cada partida de la NC con su trazabilidad fiscal completa.
**Entregables:**
- Script DDL: 6 ALTER TABLE fccNotaCreditoPartida ADD + script de validación
**Criterios de aceptación:**
- Las 6 columnas existen con los tipos correctos.
- Las columnas son nullables (registros pre-R16 no afectados).
**Más información de la tarea:**
Ver sección "ALTER TABLE fccNotaCreditoPartida — Columnas R16" en TPSC-RE-FU-032_BD.md.
**Recursos:**
- TPSC-RE-FU-032_BD.md — ALTER TABLE fccNotaCreditoPartida</t>
  </si>
  <si>
    <t xml:space="preserve">BE-287</t>
  </si>
  <si>
    <t xml:space="preserve">T3 - DML catUsoCFDI: INSERT clave G02 si no existe</t>
  </si>
  <si>
    <t xml:space="preserve">**Aplicativos:** ProquifaDotNet
**Módulos:** Base de Datos — Catálogos SAT — UsoCFDI
**Consideraciones previas:**
- La NC usa UsoCFDI='G02' (Devoluciones, descuentos o bonificaciones) por default.
- La tabla catUsoCFDI existe con columnas: IdCatUsoCFDI, Uso nvarchar(150), ClaveUso nvarchar(3), Activo bit, Clave varchar(150).
- Puede haberse insertado en otro requisito previo; el script verifica antes de actuar.
**Objetivo general:**
Garantizar que la clave G02 existe en catUsoCFDI para que Finanzas pueda asignarla como UsoCFDI del receptor en el XML de la NC.
**Objetivos específicos:**
- Verificar si G02 ya existe.
- Insertar si no existe.
- Validar el resultado.
**Resultado esperado:**
catUsoCFDI contiene la clave G02 activa.
**Entregables:**
- Script DML: SELECT verificación + INSERT condicional + SELECT validación
**Criterios de aceptación:**
- catUsoCFDI contiene exactamente 1 fila con ClaveUso='G02' y Activo=1.
- No se duplicaron registros existentes.
**Más información de la tarea:**
Ver sección "DML catUsoCFDI" en TPSC-RE-FU-032_BD.md.
**Recursos:**
- TPSC-RE-FU-032_BD.md — DML catUsoCFDI</t>
  </si>
  <si>
    <t xml:space="preserve">BE-288</t>
  </si>
  <si>
    <t xml:space="preserve">T4 - DML catTipoCFDI: INSERT clave NOTA_CREDITO</t>
  </si>
  <si>
    <t xml:space="preserve">**Aplicativos:** ProquifaDotNet
**Módulos:** Base de Datos — Catálogos CFDI — TipoCFDI
**Consideraciones previas:**
- Prerrequisito: La tabla catTipoCFDI es creada por TPSC-RE-FU-028 Tarea 1.
- Discriminador de tipo CFDI para las NCs en CFDIGenerada.IdCatTipoCFDI.
- Verificar la estructura exacta de catTipoCFDI (columnas y tipos) en RE-028 T1 antes de ejecutar el INSERT.
- Pendiente P7: confirmar columnas de catTipoCFDI con RE-028 para ajustar el INSERT si difiere.
**Objetivo general:**
Insertar la clave NOTA_CREDITO en catTipoCFDI para que Finanzas y Timbrado puedan discriminar las NCs en CFDIGenerada.
**Objetivos específicos:**
- Verificar que catTipoCFDI existe (RE-028 T1 completada).
- Verificar que NOTA_CREDITO no existe.
- Insertar la clave con TipoDocumentoSAT='E'.
- Validar el resultado.
**Resultado esperado:**
catTipoCFDI contiene la clave NOTA_CREDITO activa con TipoDocumentoSAT='E'.
**Entregables:**
- Script DML: SELECT verificación + INSERT + SELECT validación
**Criterios de aceptación:**
- catTipoCFDI contiene 1 fila con Clave='NOTA_CREDITO', TipoDocumentoSAT='E', Activo=1.
**Más información de la tarea:**
Ver sección "DML catTipoCFDI" en TPSC-RE-FU-032_BD.md.
**Recursos:**
- TPSC-RE-FU-032_BD.md — DML catTipoCFDI</t>
  </si>
  <si>
    <t xml:space="preserve">BE-289</t>
  </si>
  <si>
    <t xml:space="preserve">T5 - DML EmpresaFolio: INSERT 4 filas Serie P2 para GOL, MUN, PRO, PQF</t>
  </si>
  <si>
    <t xml:space="preserve">**Aplicativos:** ProquifaDotNetTimbrado
**Módulos:** Base de Datos — Foliador Notas de Crédito México
**Consideraciones previas:**
- EmpresaFolio existe en ProquifaDotNetTimbrado (creada en RE-019). Solo se insertan filas nuevas con Serie "P2".
- Las NCs de México usan Serie "P2" (distinta a Serie "P" del CP de RE-030).
- Pendiente validar formato y longitud con PMO.
- La tabla Empresa no tiene columna Region — se filtra por Prefijo (GOL, MUN, PRO, PQF).
- Verificar que no existan filas Serie "P2" antes de insertar.
**Objetivo general:**
Registrar las 4 filas de Serie "P2" en EmpresaFolio para que Timbrado pueda asignar folios consecutivos a las NCs de cada empresa México al timbrar.
**Objetivos específicos:**
- Verificar ausencia de filas Serie "P2" para las 4 empresas.
- Insertar las 4 filas con UltimoFolio=0 y formato de folio propuesto.
- Validar que existen 4 filas con Serie='P2' y UltimoFolio=0.
**Resultado esperado:**
EmpresaFolio contiene 4 filas Serie "P2" (GOL, MUN, PRO, PQF) con UltimoFolio=0, listas para asignación UPDLOCK atómico.
**Entregables:**
- Script DML: 4 INSERT + script de validación
**Criterios de aceptación:**
- 4 filas Serie "P2" existen con UltimoFolio=0 y Activo=1.
- Una fila por empresa: GOL, MUN, PRO, PQF.
- Las filas de otras Series no fueron afectadas.
**Más información de la tarea:**
Ver sección "DML EmpresaFolio" en TPSC-RE-FU-032_BD.md.
**Recursos:**
- TPSC-RE-FU-032_BD.md — DML EmpresaFolio</t>
  </si>
  <si>
    <t xml:space="preserve">BE-290</t>
  </si>
  <si>
    <t xml:space="preserve">T6 - DML DocumentTemplate: INSERT 4 templates PDF NC México</t>
  </si>
  <si>
    <t xml:space="preserve">**Aplicativos:** DocumentBuilder
**Módulos:** Base de Datos — DocumentBuilder — Templates Nota de Crédito México
**Consideraciones previas:**
- La tabla DocumentTemplate existe en DocumentBuilder (no en ProquifaDotNet).
- Los 4 TemplateKey son: GOL_MEX_NC, MUN_MEX_NC, PRO_MEX_NC, PQF_MEX_NC.
- Convención de nombres: {TemplateKey}_{H/B/F}.html. Los 3 archivos siempre se usan (Has*=1).
- Los archivos HTML se crean en RE-034. Esta tarea solo registra metadatos en BD.
**Objetivo general:**
Registrar los 4 templates del Módulo NC México en DocumentBuilder.DocumentTemplate para que PersistirNCMexicoPdfService pueda resolver el TemplateKey correcto por empresa emisora.
**Objetivos específicos:**
- Verificar ausencia de los 4 TemplateKey.
- Insertar las 4 filas con archivos {TemplateKey}_H/B/F.html y Has*=1.
- Validar los 4 registros activos.
**Resultado esperado:**
DocumentBuilder.DocumentTemplate contiene los 4 templates NC México. Finanzas puede invocar DocumentBuilder con TemplateKey={Prefijo}_MEX_NC.
**Entregables:**
- Script DML (en DocumentBuilder): 4 INSERT + script de validación
**Criterios de aceptación:**
- 4 registros activos con IsActive=1 y Has*Template=1.
- BodyTemplateFileName sigue la convención {TemplateKey}_B.html.
**Más información de la tarea:**
Ver sección "DML DocumentTemplate" en TPSC-RE-FU-032_BD.md.
**Recursos:**
- TPSC-RE-FU-032_BD.md — DML DocumentTemplate</t>
  </si>
  <si>
    <t xml:space="preserve">BE-291</t>
  </si>
  <si>
    <t xml:space="preserve">T7 - Implementar endpoint timbrado NC México (CFDI tipo E) en Timbrado</t>
  </si>
  <si>
    <t xml:space="preserve">**Aplicativos:** ProquifaDotNet.Timbrado
**Módulos:** Timbrado — Nota de Crédito México — CFDI tipo E
**Consideraciones previas:**
- Mismo patrón que el endpoint de Factura México (RE-019/021) y Complemento de Pago (RE-030).
- El XML es CFDI 4.0 TipoDocumento='E', MetodoPago='PUE', CfdiRelacionados TipoRelacion='01'.
- El folio se obtiene con UPDLOCK atómico sobre EmpresaFolio Serie "P2". Prerrequisito: BE-289.
- Prerrequisitos: BE-288 y BE-289.
**Objetivo general:**
Implementar el endpoint POST /api/timbrado/nota-credito-mexico que recibe el NotaCreditoMexicoRequest, construye el XML CFDI E, lo timbra vía PAC TurboPac, inserta en CFDIGenerada + CFDI, actualiza EmpresaFolio y retorna el CFDI timbrado.
**Objetivos específicos:**
- Recibir y validar NotaCreditoMexicoRequest.
- Construir XML CFDI 4.0 TipoDocumento='E' con todos los nodos requeridos.
- Obtener folio con UPDLOCK atómico Serie "P2".
- Enviar XML al PAC TurboPac y recibir XML timbrado con TimbreFiscalDigital.
- INSERT CFDIGenerada + CFDI con UUID SAT.
- UPDATE EmpresaFolio.UltimoFolio.
- Retornar NotaCreditoMexicoResponse a Finanzas.
- Manejo de errores PAC: retornar error con detalle sin persistir.
**Resultado esperado:**
Endpoint funcional que timbra NCs México vía TurboPac con folios Serie "P2" únicos y consecutivos.
**Entregables:**
- Endpoint POST /api/timbrado/nota-credito-mexico
- NotaCreditoMexicoRequest / NotaCreditoMexicoResponse DTOs
- Unit tests del servicio de construcción XML
**Criterios de aceptación:**
- NC timbrada tiene UUID único asignado por el SAT.
- EmpresaFolio.UltimoFolio incrementa atómicamente sin colisiones concurrentes.
- Error del PAC retorna detalle sin registros en CFDIGenerada.
- Folio + Serie "P2" quedan en CFDIGenerada.Folio / Serie.
**Más información de la tarea:**
Ver sección "Parte C / C1" en TPSC-RE-FU-032-Back.md.
**Recursos:**
- TPSC-RE-FU-032-Back.md — Parte C, sección C1</t>
  </si>
  <si>
    <t xml:space="preserve">BE-288, BE-289</t>
  </si>
  <si>
    <t xml:space="preserve">BE-292</t>
  </si>
  <si>
    <t xml:space="preserve">T8 - Implementar Wizard Paso 1 y Paso 2: búsqueda de facturas y captura NC México</t>
  </si>
  <si>
    <t xml:space="preserve">**Aplicativos:** ProquifaDotNet.Finanzas
**Módulos:** Notas de Crédito México — Wizard Pasos 1 y 2
**Consideraciones previas:**
- Paso 1: Lista facturas vigentes de prepago del cliente con antigüedad máxima 5 años. Filtra sobre CFDIGenerada TipoDocumento='I', no canceladas en CFDICancelacion, del cliente seleccionado.
- Paso 2 Modalidad por partidas: Carga partidas de la factura origen desde CFDIGeneradaConcepto. La cancelación condicional de factura se evalúa en backend: totalidad + mismo mes calendario.
- Paso 2 Modalidad manual: Captura libre de monto (máximo = Total factura origen), concepto obligatorio.
- Pendiente P4: FormaPago en modalidad manual. Pendiente P5: ClaveProdServ/ClaveUnidad default modalidad manual.
- Prerrequisitos: BE-285 ejecutado.
**Objetivo general:**
Implementar los endpoints de Finanzas para el Wizard Paso 1 (búsqueda de facturas elegibles) y Paso 2 (captura de datos en ambas modalidades), incluyendo la evaluación de la cancelación condicional.
**Objetivos específicos:**
- Endpoint GET /api/nc-mexico/facturas-elegibles?idCliente={id}: facturas vigentes prepago del cliente (máx. 5 años).
- Endpoint GET /api/nc-mexico/partidas-factura?idCFDIGenerada={id}: partidas de la factura origen.
- Lógica de evaluación de cancelación condicional: NC por totalidad &amp;&amp; MONTH(FechaFactura) == MONTH(GETDATE()).
- Endpoint POST /api/nc-mexico/borrador: persiste fccNotaCredito + fccNotaCreditoPartida en estado PENDIENTE.
- Validaciones: monto manual &lt;= Total factura origen; concepto obligatorio en manual.
**Resultado esperado:**
El frontend puede construir el Wizard Paso 1 y Paso 2 completo consumiendo los endpoints de Finanzas.
**Entregables:**
- Endpoints GET facturas elegibles, GET partidas, POST borrador
- Lógica de evaluación de cancelación condicional
- Unit tests de validaciones
**Criterios de aceptación:**
- Solo facturas Vigente de prepago aparecen en el Paso 1 (no canceladas SAT, máx. 5 años).
- La opción "Cancelar Factura" solo aparece cuando NC = totalidad + mismo mes.
- El monto manual no puede superar el Total de la factura origen.
- El concepto en modalidad manual es obligatorio para avanzar al Paso 3.
**Más información de la tarea:**
Ver secciones "Parte B / B1, B2, B3" en TPSC-RE-FU-032-Back.md.
**Recursos:**
- TPSC-RE-FU-032-Back.md — Parte B, secciones B1–B3</t>
  </si>
  <si>
    <t xml:space="preserve">BE-293</t>
  </si>
  <si>
    <t xml:space="preserve">T9 - Timbrado NC México, persistencia MinIO, cancelación condicional y correo</t>
  </si>
  <si>
    <t xml:space="preserve">**Aplicativos:** ProquifaDotNet.Finanzas
**Módulos:** Notas de Crédito México — Wizard Paso 3 Timbrar + Persistencia + Correo
**Consideraciones previas:**
- Orquesta la secuencia completa post-timbrado: Finanzas → Timbrado → (condicional) Cancelación factura → DocumentBuilder → MinIO → BD → Correo.
- PersistirNCMexicoPdfService es implementado en TPSC-RE-FU-034 T6. Esta tarea lo consume; asegurar que RE-034 T6 esté completada antes de integrar end-to-end.
- El bucket MinIO se resuelve de RegionConfiguracionMinioBucket donde BucketClave='notas_credito' y Region.Clave='MEX'.
- Correo automático al timbrar: Para=contacto cliente (editable), CC=ESAC+CxC (editable). Plantilla pendiente PMO #31.
- Prerrequisitos: BE-285, BE-286, BE-291, BE-292 completos y RE-034 T1–T6.
**Objetivo general:**
Implementar el flujo completo de Finanzas post-timbrado: llamada a Timbrado, (condicional) cancelación de factura origen, generación PDF final, subida a MinIO, actualización de BD y envío automático del correo al cliente.
**Objetivos específicos:**
- Endpoint POST /api/nc-mexico/timbrar?idFCCNotaCredito={id}: orquesta toda la secuencia.
- Llamada al API de Timbrado y manejo de error/éxito.
- Si CancelarFacturaOrigen=1: llamada al endpoint de cancelación CFDI.
- PersistirNCMexicoPdfService.PersistirAsync(): DocumentBuilder → MinIO → INSERT Archivo × 2 → INSERT CFDIGeneradaRelacionado → UPDATE fccNotaCredito.
- Envío de correo con INSERT CorreoEnviado + ArchivoCorreoEnviado (PDF + XML).
**Resultado esperado:**
Al presionar "Timbrar" en el Paso 3, la NC queda en estado VIGENTE en BD, el PDF y XML están en MinIO, y el correo es enviado automáticamente al cliente.
**Entregables:**
- Endpoint POST timbrar
- PersistirNCMexicoPdfService
- Flujo de correo automático
- Unit tests + integration tests del flujo completo
**Criterios de aceptación:**
- NC timbrada tiene Estado='VIGENTE', IdCFDIGenerada, IdArchivoPdf, IdArchivoXml poblados.
- PDF y XML accesibles en MinIO en la ruta notas-credito-mex/notas_credito/{anio}/{mes}/{UUID}.pdf/.xml.
- Si cancelación: CFDICancelacion tiene registro con ClaveMotivo y Estatus='CANCELADA'.
- Correo enviado registrado en CorreoEnviado con adjuntos en ArchivoCorreoEnviado.
- Error PAC: NC permanece en estado previo, no se persiste como VIGENTE.
**Más información de la tarea:**
Ver sección "Parte B / B6, B7, B8" y "Parte E" en TPSC-RE-FU-032-Back.md.
**Recursos:**
- TPSC-RE-FU-032-Back.md — Parte B sección B6, Parte E</t>
  </si>
  <si>
    <t xml:space="preserve">BE-285, BE-286, BE-291, BE-292</t>
  </si>
  <si>
    <t xml:space="preserve">BE-294</t>
  </si>
  <si>
    <t xml:space="preserve">T10 - Crear catMotivoCancelacionSAT con DDL + DML 4 claves SAT</t>
  </si>
  <si>
    <t xml:space="preserve">**Aplicativos:** ProquifaDotNet
**Módulos:** Base de Datos — Catálogos SAT — Motivos de Cancelación CFDI
**Consideraciones previas:**
- La tabla catMotivoCancelacionSAT es nueva. Contiene las 4 claves oficiales del catálogo c_MotivoCancelacion del SAT para CFDI 4.0.
- Patrón estándar: uniqueidentifier PK con NEWID(), Clave varchar UNIQUE, Descripcion nvarchar, Activo bit DEFAULT(1), FechaRegistro datetime2(7) DEFAULT SYSUTCDATETIME().
- El endpoint de Tarea 11 expone este catálogo al frontend. El frontend envía la Clave varchar(4) al backend al confirmar cancelación — no el GUID.
**Objetivo general:**
Crear el catálogo catMotivoCancelacionSAT con las 4 claves del SAT para que el frontend pueda mostrar el selector de motivo al cancelar una Nota de Crédito.
**Objetivos específicos:**
- Ejecutar CREATE TABLE catMotivoCancelacionSAT con PK y UNIQUE en Clave.
- Insertar las 4 claves c_MotivoCancelacion SAT vigentes ('01','02','03','04').
- Validar los 4 registros activos.
**Resultado esperado:**
catMotivoCancelacionSAT existe en ProquifaDotNet con las 4 claves SAT oficiales, lista para ser consultada por el endpoint de catálogos.
**Entregables:**
- Script DDL + DML: CREATE TABLE catMotivoCancelacionSAT + INSERT 4 claves + validación
**Criterios de aceptación:**
- Tabla catMotivoCancelacionSAT existe con PK y UNIQUE en Clave.
- 4 filas con claves '01','02','03','04' y Activo=1.
- El endpoint de Tarea 11 puede consultar la tabla correctamente.
**Más información de la tarea:**
Ver sección "catMotivoCancelacionSAT" en TPSC-RE-FU-032_BD.md.
**Recursos:**
- TPSC-RE-FU-032_BD.md — catMotivoCancelacionSAT</t>
  </si>
  <si>
    <t xml:space="preserve">BE-295</t>
  </si>
  <si>
    <t xml:space="preserve">T11 - Endpoint GET /api/catalogos/motivos-cancelacion</t>
  </si>
  <si>
    <t xml:space="preserve">**Aplicativos:** ProquifaDotNet.Finanzas
**Módulos:** Catálogos — Motivos de Cancelación SAT — API Finanzas
**Consideraciones previas:**
- Endpoint de solo lectura: retorna las 4 claves del catálogo catMotivoCancelacionSAT sin filtro.
- El frontend lo consume al abrir el selector de motivo en el modal de cancelación de NC.
- El frontend envía únicamente la Clave varchar(4) de regreso — no el GUID.
- Puede cachear el resultado (catálogo estático); vida útil recomendada: 24 h.
- Prerrequisito: BE-294 ejecutado.
**Objetivo general:**
Exponer el catálogo catMotivoCancelacionSAT vía API REST para que el frontend construya el selector de motivo de cancelación.
**Objetivos específicos:**
- Endpoint GET /api/catalogos/motivos-cancelacion: retorna lista de { clave, descripcion }.
- Query sobre catMotivoCancelacionSAT WHERE Activo=1 ORDER BY Clave.
- DTO de respuesta: MotivoCancelacionDto { Clave: string, Descripcion: string }.
**Resultado esperado:**
El frontend puede obtener las 4 claves SAT y mostrarlas en el selector. Al confirmar cancelación, envía la Clave elegida en el body del request.
**Entregables:**
- Endpoint GET /api/catalogos/motivos-cancelacion
- MotivoCancelacionDto
- Query / Repository method
**Criterios de aceptación:**
- GET /api/catalogos/motivos-cancelacion retorna HTTP 200 con las 4 claves activas ordenadas por Clave.
- La respuesta no expone el GUID interno (IdCatMotivoCancelacionSAT).
- El campo clave es varchar(4) compatible con fccNotaCredito.ClaveMotivosCancelacion.
**Más información de la tarea:**
Ver sección "catMotivoCancelacionSAT" en TPSC-RE-FU-032_BD.md.
**Recursos:**
- TPSC-RE-FU-032_BD.md — catMotivoCancelacionSAT</t>
  </si>
  <si>
    <t xml:space="preserve">BE-296</t>
  </si>
  <si>
    <t xml:space="preserve">QUERY-G</t>
  </si>
  <si>
    <t xml:space="preserve">T12 - ETL PCconnect — Análisis de datos a transferir de NCs a Legacy</t>
  </si>
  <si>
    <t xml:space="preserve">**Aplicativos:** SSIS / PCconnect (Legacy)
**Módulos:** ETL — Transferencia Notas de Crédito a PCconnect
**Consideraciones previas:**
- La estructura de tablas destino en PCconnect aún no ha sido proporcionada. Esta tarea es el punto de partida del ETL.
- El objetivo es documentar el mapeo completo: qué campos de ProquifaDotNet corresponden a qué campos en PCconnect.
- Incluye el análisis de los 4 eventos que disparan transferencia: NC timbrada, partidas NC, cancelación de factura origen, aplicación de NC a cobro.
- Esta tarea debe completarse antes de iniciar el desarrollo del paquete SSIS (Tarea 13).
- Referencia de datos fuente documentada en TPSC-RE-FU-032-Back.md sección F3.
**Objetivo general:**
Analizar y documentar el mapeo completo de datos entre ProquifaDotNet y PCconnect para las Notas de Crédito, incluyendo tablas destino, transformaciones requeridas y mecanismo de control de transferencias.
**Objetivos específicos:**
- Obtener y revisar la estructura de tablas destino en PCconnect para NCs.
- Mapear columna a columna: cabecera NC, partidas NC, cancelación factura, aplicación a cobro.
- Identificar transformaciones de datos requeridas.
- Definir el mecanismo de control de transferencias (campo TransferidoPCConnect vs tabla de control SSIS).
- Definir la clave natural de idempotencia (UUID SAT de la NC).
- Documentar el trigger del paquete SSIS (polling periódico vs evento RabbitMQ).
**Resultado esperado:**
Documento de mapeo ETL completo aprobado por el equipo, listo para iniciar el desarrollo del paquete SSIS.
**Entregables:**
- Documento de análisis de mapeo ETL NC → PCconnect
- Decisión documentada sobre mecanismo de control de transferencias
- Diagrama de flujo del paquete SSIS (alto nivel)
**Criterios de aceptación:**
- Mapeo cubre los 4 eventos de transferencia.
- Clave de idempotencia definida (UUID SAT).
- Mecanismo de control acordado y documentado.
- Documento aprobado por el equipo técnico y el área de Legacy.
**Más información de la tarea:**
Ver sección "Parte F" en TPSC-RE-FU-032-Back.md.
**Recursos:**
- TPSC-RE-FU-032-Back.md — Parte F (ETL PCconnect)</t>
  </si>
  <si>
    <t xml:space="preserve">BE-297</t>
  </si>
  <si>
    <t xml:space="preserve">BD-OBJ-G</t>
  </si>
  <si>
    <t xml:space="preserve">T13 - ETL PCconnect — Desarrollo paquete SSIS: transferencia NC y PDF a Legacy</t>
  </si>
  <si>
    <t xml:space="preserve">**Aplicativos:** SSIS / PCconnect (Legacy)
**Módulos:** ETL — Paquete SSIS Notas de Crédito
**Consideraciones previas:**
- Prerrequisito bloqueante: BE-296 completado con mapeo aprobado.
- Prerrequisito bloqueante: BE-293 completado (NCs timbradas disponibles en ProquifaDotNet con estado VIGENTE).
- Paquete SSIS nuevo — no reutiliza paquetes de Facturas o Pedidos.
- La transferencia incluye PDF (ruta MinIO o binario) y XML de la NC.
- El paquete debe ser idempotente: UUID SAT como clave natural en PCconnect.
**Objetivo general:**
Desarrollar el paquete SSIS que transfiere las NCs timbradas de ProquifaDotNet a PCconnect, incluyendo cabecera, partidas, estado de cancelación de factura y rutas de archivos PDF/XML.
**Objetivos específicos:**
- Implementar flujo de extracción de NCs en estado VIGENTE no transferidas.
- Implementar transformaciones según el mapeo de BE-296.
- Implementar inserción/actualización en tablas destino de PCconnect (idempotente por UUID SAT).
- Implementar transferencia del PDF (ruta MinIO) y XML.
- Implementar lógica de cancelación: si CancelarFacturaOrigen=1, actualizar estado de factura en PCconnect.
- Implementar marcado de registro como transferido en ProquifaDotNet.
**Resultado esperado:**
Paquete SSIS funcional que transfiere NCs timbradas a PCconnect de forma idempotente.
**Entregables:**
- Paquete SSIS .dtsx para transferencia de NCs
- Script de control de transferencias
- Documentación de configuración del paquete
**Criterios de aceptación:**
- Ejecución del paquete transfiere NCs VIGENTE no transferidas a PCconnect.
- UUID SAT usado como clave de idempotencia: segunda ejecución no duplica registros.
- NCs con CancelarFacturaOrigen=1 actualizan estado de factura origen en PCconnect.
- Registros transferidos quedan marcados en ProquifaDotNet.
- Errores en transferencia individual no abortan el paquete completo.
**Más información de la tarea:**
Ver sección "Parte F / F2, F3, F4" en TPSC-RE-FU-032-Back.md.
**Recursos:**
- TPSC-RE-FU-032-Back.md — Parte F</t>
  </si>
  <si>
    <t xml:space="preserve">BE-296, BE-293</t>
  </si>
  <si>
    <t xml:space="preserve">BE-298</t>
  </si>
  <si>
    <t xml:space="preserve">T14 - ETL PCconnect — Pruebas de validación de datos transferidos a Legacy</t>
  </si>
  <si>
    <t xml:space="preserve">**Aplicativos:** SSIS / PCconnect (Legacy)
**Módulos:** ETL — Validación transferencia NC a PCconnect
**Consideraciones previas:**
- Prerrequisito: BE-297 completado (paquete SSIS desarrollado).
- Las pruebas deben cubrir los 4 escenarios: NC normal, NC con cancelación de factura, NC modalidad manual, NC por partidas.
- Validar tanto en ProquifaDotNet (marcado como transferido) como en PCconnect (datos recibidos correctamente).
- Incluir prueba de idempotencia (ejecutar el paquete dos veces, verificar sin duplicados).
- Las pruebas deben ejecutarse en ambiente de QA/pruebas, no en producción.
**Objetivo general:**
Validar que los datos de las NCs transferidas por SSIS a PCconnect son correctos, completos y consistentes con los datos origen en ProquifaDotNet, y que el paquete es idempotente.
**Objetivos específicos:**
- Validar cabecera NC: folio, UUID, RFC emisor/receptor, montos, moneda, estado.
- Validar partidas NC (modalidad por partidas): cantidades, precios, importes, IVA.
- Validar cancelación de factura origen: estado en PCconnect actualizado correctamente.
- Prueba de idempotencia: segunda ejecución del paquete sin duplicados.
**Resultado esperado:**
Paquete SSIS validado con datos correctos en PCconnect para todos los escenarios. Evidencia de pruebas documentada y aprobada.
**Entregables:**
- Documento de resultados de pruebas
- Scripts de validación SQL en ProquifaDotNet y PCconnect
- Evidencia de prueba de idempotencia
**Criterios de aceptación:**
- 100% de NCs VIGENTE en ProquifaDotNet están presentes en PCconnect con UUID correcto.
- Montos, RFC, fechas y estados son idénticos en origen y destino.
- Segunda ejecución del paquete no genera duplicados en PCconnect.
- NCs con CancelarFacturaOrigen=1 tienen factura origen cancelada en PCconnect.
- Pruebas aprobadas y firmadas por el área de Legacy/PCconnect.
**Más información de la tarea:**
Ver sección "Parte F" en TPSC-RE-FU-032-Back.md.
**Recursos:**
- TPSC-RE-FU-032-Back.md — Parte F</t>
  </si>
  <si>
    <t xml:space="preserve">BE-299</t>
  </si>
  <si>
    <t xml:space="preserve">TPSC-RE-FU-033</t>
  </si>
  <si>
    <t xml:space="preserve">T1 - Extender fccNotaCredito: ADD 3 columnas Perú</t>
  </si>
  <si>
    <t xml:space="preserve">**Aplicativos:** ProquifaDotNet
**Módulos:** Base de Datos — Notas de Crédito Perú — Tabla principal NC
**Consideraciones previas:**
- Prerrequisito: TPSC-RE-FU-032 T1 (BE-285) debe estar ejecutado (columnas genéricas de NC ya existen).
- Brecha B3 heredada: fccNotaCredito.IdTPProformaPedido es NOT NULL. Si RE-032 B1 no fue resuelta, esta tarea también está bloqueada.
- Las 3 columnas son exclusivas de la NC Perú; los registros MEX tendrán estos campos en NULL.
- TipoCambioOrigen es la diferencia fiscal clave: la NC hereda el TC de la fecha de emisión de la factura origen (no del día del timbrado), conforme a normativa SUNAT.
**Objetivo general:**
Agregar las 3 columnas específicas de Perú a fccNotaCredito para persistir el motivo catálogo 09, el sustento del motivo y el tipo de cambio heredado de la factura origen.
**Objetivos específicos:**
- Agregar ResponseCode varchar(2) NULL — código catálogo 09 SUNAT.
- Agregar ResponseDescription nvarchar(500) NULL — sustento cbc:Description.
- Agregar TipoCambioOrigen decimal(18,6) NULL — TC heredado de la factura origen.
- Validar las 3 columnas.
**Resultado esperado:**
fccNotaCredito contiene las 3 columnas Perú. Finanzas puede persistir el motivo, sustento y tipo de cambio de una NC CPE.
**Entregables:**
- Script DDL: 3 ALTER TABLE fccNotaCredito ADD + script de validación
**Criterios de aceptación:**
- Las 3 columnas existen con los tipos correctos y son nullable.
- Los registros pre-existentes (incluyendo NCs México) no fueron afectados.
**Más información de la tarea:**
Ver sección "ALTER TABLE fccNotaCredito — Columnas Perú" en TPSC-RE-FU-033_BD.md.
**Recursos:**
- TPSC-RE-FU-033_BD.md
- TPSC-RE-FU-032-Tareas.md — T1 (columnas genéricas, prerrequisito)</t>
  </si>
  <si>
    <t xml:space="preserve">BE-300</t>
  </si>
  <si>
    <t xml:space="preserve">T2 - Crear catMotivoCreditoSUNAT09 con DDL + DML 11 motivos</t>
  </si>
  <si>
    <t xml:space="preserve">**Aplicativos:** ProquifaDotNet
**Módulos:** Base de Datos — Catálogos SUNAT — Motivos NC Perú
**Consideraciones previas:**
- Tabla nueva. Equivalente peruano de catMotivoCancelacionSAT (RE-032) pero con 11 claves y columna adicional Modalidad.
- La columna Modalidad ('POR_PARTIDAS'|'MANUAL') es clave: el frontend la usa para determinar automáticamente qué formulario mostrar al seleccionar el motivo.
- El motivo 01 (Anulación) es POR_PARTIDAS con todas las partidas pre-cargadas no editables.
- Pendiente confirmar con el cliente cuáles de los 11 motivos se habilitan en R16. El campo Activo permite desactivar motivos.
**Objetivo general:**
Crear el catálogo catMotivoCreditoSUNAT09 con las 11 claves del catálogo 09 SUNAT para que Finanzas pueda exponer los motivos al frontend.
**Objetivos específicos:**
- Ejecutar CREATE TABLE catMotivoCreditoSUNAT09 con PK, UNIQUE en Clave, CHECK en Modalidad.
- Insertar los 11 motivos con su Modalidad correcta.
- Validar 11 filas con Activo=1.
**Resultado esperado:**
catMotivoCreditoSUNAT09 existe con 11 claves activas y columna Modalidad correcta. El endpoint de Tarea 6 puede consultarla.
**Entregables:**
- Script DDL + DML: CREATE TABLE catMotivoCreditoSUNAT09 + 11 INSERT + validación
**Criterios de aceptación:**
- Tabla existe con PK y UNIQUE en Clave.
- 11 filas con Activo=1 y Modalidad correcta por motivo.
- CHECK constraint Modalidad activo.
**Más información de la tarea:**
Ver sección "CREATE TABLE catMotivoCreditoSUNAT09" en TPSC-RE-FU-033_BD.md.
**Recursos:**
- TPSC-RE-FU-033_BD.md</t>
  </si>
  <si>
    <t xml:space="preserve">BE-301</t>
  </si>
  <si>
    <t xml:space="preserve">T3 - DML catTipoCFDI: INSERT clave NOTA_CREDITO_PERU</t>
  </si>
  <si>
    <t xml:space="preserve">**Aplicativos:** ProquifaDotNet
**Módulos:** Base de Datos — Catálogos CFDI — TipoCFDI
**Consideraciones previas:**
- Prerrequisito: catTipoCFDI creada por RE-028 T1. Confirmar estructura antes de ejecutar.
- TipoDocumentoSAT='07' (CPE tipo 07 SUNAT). El campo se llama TipoDocumentoSAT por convención del proyecto aunque para Perú es un código SUNAT.
- RE-032 ya insertó NOTA_CREDITO (TipoDocumento='E'). Esta tarea inserta NOTA_CREDITO_PERU (TipoDocumento='07') — son claves distintas.
**Objetivo general:**
Registrar la clave NOTA_CREDITO_PERU en catTipoCFDI para que Finanzas y Timbrado puedan discriminar las NCs Perú en CFDIGenerada.
**Objetivos específicos:**
- Verificar que catTipoCFDI existe (RE-028 T1 completada).
- Verificar que NOTA_CREDITO_PERU no existe.
- Insertar la clave con TipoDocumentoSAT='07'.
- Validar el resultado.
**Resultado esperado:**
catTipoCFDI contiene la clave NOTA_CREDITO_PERU activa con TipoDocumentoSAT='07'.
**Entregables:**
- Script DML: SELECT verificación + INSERT + SELECT validación
**Criterios de aceptación:**
- 1 fila Clave='NOTA_CREDITO_PERU', TipoDocumentoSAT='07', Activo=1.
- No afecta la clave NOTA_CREDITO (México) ni otras existentes.
**Más información de la tarea:**
Ver sección "DML catTipoCFDI" en TPSC-RE-FU-033_BD.md.
**Recursos:**
- TPSC-RE-FU-033_BD.md</t>
  </si>
  <si>
    <t xml:space="preserve">BE-302</t>
  </si>
  <si>
    <t xml:space="preserve">T4 - DML EmpresaFolio: INSERT Serie NC Perú para Golocaer S.A.C.</t>
  </si>
  <si>
    <t xml:space="preserve">**Aplicativos:** ProquifaDotNetTimbrado
**Módulos:** Base de Datos — Foliador NC Perú
**Consideraciones previas:**
- Solo Golocaer S.A.C. emite NCs Perú (a diferencia de México que tiene 4 empresas).
- Serie y formato del folio pendientes de validar con PMO. Candidato: Serie='FC01', correlativo 8 dígitos: FC01{folio:00000000}.
- El foliador usa UPDLOCK atómico en Timbrado — misma mecánica que RE-030 y RE-032.
- La empresa Golocaer S.A.C. puede tener ya una Serie de factura Perú (RE-029). Verificar que no colisione la clave.
**Objetivo general:**
Registrar la fila de Serie NC Perú en EmpresaFolio para que Timbrado pueda asignar folios consecutivos a las NCs de Golocaer S.A.C.
**Objetivos específicos:**
- Verificar ausencia de Serie de NC Perú para Golocaer S.A.C.
- Insertar 1 fila con UltimoFolio=0 y Activo=1.
- Validar que existe 1 fila con UltimoFolio=0.
**Resultado esperado:**
EmpresaFolio contiene la fila Serie NC Perú para Golocaer S.A.C. con UltimoFolio=0.
**Entregables:**
- Script DML: INSERT + script de validación
**Criterios de aceptación:**
- 1 fila Serie NC Perú con UltimoFolio=0 y Activo=1 para Golocaer S.A.C.
- No colisiona con series de Factura Perú (RE-029).
**Más información de la tarea:**
Ver sección "DML EmpresaFolio" en TPSC-RE-FU-033_BD.md.
**Recursos:**
- TPSC-RE-FU-033_BD.md</t>
  </si>
  <si>
    <t xml:space="preserve">BE-303</t>
  </si>
  <si>
    <t xml:space="preserve">T5 - DML DocumentTemplate: INSERT template GOL_PER_NC</t>
  </si>
  <si>
    <t xml:space="preserve">**Aplicativos:** DocumentBuilder
**Módulos:** Base de Datos — DocumentBuilder — Template NC Perú
**Consideraciones previas:**
- Solo 1 template (Golocaer S.A.C.) a diferencia de los 4 de México (RE-032 T6).
- Convención de nombres: {TemplateKey}_{H/B/F}.html → GOL_PER_NC_H.html, GOL_PER_NC_B.html, GOL_PER_NC_F.html.
- Los archivos HTML se crean en RE-035 T1. Esta tarea solo registra metadatos.
- Prerrequisito de RE-035 T3 (NCPeruPdfMappingService necesita el TemplateKey).
**Objetivo general:**
Registrar el template GOL_PER_NC en DocumentBuilder.DocumentTemplate para que PersistirNCPeruPdfService resuelva el template correcto.
**Objetivos específicos:**
- Verificar ausencia del TemplateKey GOL_PER_NC en DocumentTemplate.
- Insertar 1 fila con archivos GOL_PER_NC_H/B/F.html y Has*=1.
- Validar el registro activo.
**Resultado esperado:**
DocumentBuilder.DocumentTemplate contiene el template GOL_PER_NC. Finanzas puede invocar DocumentBuilder con TemplateKey=GOL_PER_NC.
**Entregables:**
- Script DML: INSERT + validación
**Criterios de aceptación:**
- 1 registro activo con IsActive=1, Has*Template=1, archivos con convención GOL_PER_NC_{H/B/F}.html.
**Más información de la tarea:**
Ver sección "DML DocumentTemplate" en TPSC-RE-FU-033_BD.md.
**Recursos:**
- TPSC-RE-FU-033_BD.md</t>
  </si>
  <si>
    <t xml:space="preserve">BE-304</t>
  </si>
  <si>
    <t xml:space="preserve">T6 - Endpoint GET /api/catalogos/motivos-nota-credito-sunat</t>
  </si>
  <si>
    <t xml:space="preserve">**Aplicativos:** ProquifaDotNet.Finanzas
**Módulos:** Catálogos — Motivos NC SUNAT — API Finanzas
**Consideraciones previas:**
- Endpoint de solo lectura. Retorna los motivos activos del catMotivoCreditoSUNAT09 con su Modalidad.
- El frontend usa Modalidad para determinar qué formulario mostrar en el Paso 2 sin lógica hardcoded.
- El frontend envía la Clave del motivo de regreso al backend (no el GUID).
- Prerrequisito: BE-300 ejecutado.
**Objetivo general:**
Exponer el catálogo 09 SUNAT vía API para que el frontend construya el selector de motivo y determine automáticamente la modalidad de captura.
**Objetivos específicos:**
- GET /api/catalogos/motivos-nota-credito-sunat: lista activos por Clave ASC.
- DTO: MotivoCreditoSUNATDto { Clave: string, Descripcion: string, Modalidad: string }.
- Query: catMotivoCreditoSUNAT09 WHERE Activo=1 ORDER BY Clave.
**Resultado esperado:**
Frontend obtiene los motivos con su Modalidad y activa el formulario por partidas o manual según corresponda.
**Entregables:**
- Endpoint GET /api/catalogos/motivos-nota-credito-sunat
- MotivoCreditoSUNATDto
**Criterios de aceptación:**
- HTTP 200 con los motivos activos ordenados por Clave.
- La respuesta incluye el campo modalidad (no expone el GUID interno).
- Un motivo desactivado (Activo=0) no aparece en la respuesta.
**Más información de la tarea:**
Ver sección "Parte B / B1" en TPSC-RE-FU-033-Back.md.
**Recursos:**
- TPSC-RE-FU-033-Back.md — Parte B, sección B1</t>
  </si>
  <si>
    <t xml:space="preserve">BE-305</t>
  </si>
  <si>
    <t xml:space="preserve">T7 - Implementar Wizard Paso 1 y Paso 2: búsqueda CPE origen y captura NC Perú</t>
  </si>
  <si>
    <t xml:space="preserve">**Aplicativos:** ProquifaDotNet.Finanzas
**Módulos:** Notas de Crédito Perú — Wizard Pasos 1 y 2
**Consideraciones previas:**
- Reutiliza la estructura del Wizard NC México (RE-032 T8) adaptando los campos Perú.
- Paso 1: facturas elegibles = CPEs tipo 01 vigentes de Golocaer S.A.C., cliente prepago Región Perú, sin NC de anulación previa.
- Paso 2 por partidas (motivos 01,02,03,05,06,07): hereda CFDIGeneradaConcepto del CPE origen. Motivo 01: todas las partidas pre-cargadas con CantidadNC = CantidadFacturada, no editables.
- Paso 2 manual (motivos 04,08,09,10,13): monto libre, concepto obligatorio.
- TipoCambioOrigen: si la factura origen está en moneda distinta a PEN, se lee el TC de la fecha de emisión del CPE origen.
- Cálculo IGV: IGV = Subtotal × 0.18, Total = Subtotal + IGV.
**Objetivo general:**
Implementar los endpoints del Wizard Paso 1 y Paso 2 de la NC Perú, incluyendo la carga dinámica de la tabla de partidas del CPE origen y los cálculos de IGV.
**Objetivos específicos:**
- GET /api/nc-peru/facturas-elegibles?idCliente={id} — CPEs tipo 01 vigentes prepago Golocaer S.A.C. Perú.
- GET /api/nc-peru/partidas-factura?idCFDIGenerada={id} — partidas del CPE origen.
- POST /api/nc-peru/borrador — persiste fccNotaCredito + fccNotaCreditoPartida en estado PENDIENTE.
- Lógica motivo 01: pre-carga todas las partidas, campo no editable.
- Validaciones: monto manual &lt;= Total CPE origen; concepto obligatorio en modalidad manual.
**Resultado esperado:**
El frontend puede construir el Wizard Paso 1 y Paso 2 completo de NC Perú.
**Entregables:**
- Endpoints GET facturas elegibles, GET partidas, POST borrador
- Lógica de modalidad por motivo
- Unit tests de validaciones
**Criterios de aceptación:**
- Solo CPEs tipo 01 vigentes Golocaer S.A.C. Perú aparecen en el Paso 1.
- El motivo 01 pre-carga todas las partidas con CantidadNC = CantidadFacturada no editable.
- TipoCambioOrigen se lee de la fecha de emisión de la factura origen (no del día actual).
**Más información de la tarea:**
Ver secciones "Parte B / B2, B3, B4" en TPSC-RE-FU-033-Back.md.
**Recursos:**
- TPSC-RE-FU-033-Back.md — Parte B, secciones B2–B4</t>
  </si>
  <si>
    <t xml:space="preserve">BE-299, BE-300</t>
  </si>
  <si>
    <t xml:space="preserve">BE-306</t>
  </si>
  <si>
    <t xml:space="preserve">T8 - Implementar endpoint timbrado NC Perú (CPE tipo 07) en Timbrado — BLOQUEADO B1</t>
  </si>
  <si>
    <t xml:space="preserve">**Aplicativos:** ProquifaDotNet.Timbrado
**Módulos:** Timbrado — Nota de Crédito Perú — CPE tipo 07
**Consideraciones previas:**
- Brecha B1 bloqueante: La modalidad de emisión electrónica ante SUNAT (OSE/directa) no está definida. Este endpoint no puede implementarse hasta que RE-029 resuelva la brecha de timbrado SUNAT.
- Mismo patrón que el endpoint de timbrado Factura Perú (RE-029 T5/T9) — una vez resuelta la brecha.
- Folio con UPDLOCK atómico sobre EmpresaFolio Serie NC Perú (prereq: BE-302).
- INSERT CFDIGenerada con TipoDocumento='07', IdCatTipoCFDI=NOTA_CREDITO_PERU (prereq: BE-301).
**Objetivo general:**
Implementar el endpoint POST /api/timbrado/nota-credito-peru que recibe el NCPeruTimbradorRequest, envía el XML UBL 2.1 al proveedor SUNAT, persiste el resultado en CFDIGenerada y retorna la constancia.
**Objetivos específicos:**
- Recibir y validar NCPeruTimbradorRequest.
- Obtener folio UPDLOCK atómico Serie NC Perú.
- Enviar XML al proveedor SUNAT (pendiente modalidad B1).
- INSERT CFDIGenerada con TipoDocumento='07', folio, serie, constancia SUNAT.
- UPDATE EmpresaFolio.UltimoFolio.
- Retornar NCPeruTimbradorResponse con constancia a Finanzas.
- Manejo de errores SUNAT.
**Resultado esperado:**
Endpoint funcional que timbra NCs Perú con folios consecutivos únicos y constancia SUNAT.
**Entregables:**
- Endpoint POST /api/timbrado/nota-credito-peru
- NCPeruTimbradorRequest / NCPeruTimbradorResponse DTOs
- Unit tests del servicio de construcción del XML
**Criterios de aceptación:**
- NC timbrada tiene constancia SUNAT con número de orden.
- EmpresaFolio.UltimoFolio incrementa atómicamente sin colisiones.
- Error SUNAT retorna detalle sin registros en CFDIGenerada.
**Más información de la tarea:**
Ver sección "Parte C / C1" en TPSC-RE-FU-033-Back.md.
**Recursos:**
- TPSC-RE-FU-033-Back.md — Parte C</t>
  </si>
  <si>
    <t xml:space="preserve">BE-302, BE-303</t>
  </si>
  <si>
    <t xml:space="preserve">BE-307</t>
  </si>
  <si>
    <t xml:space="preserve">T9 - Timbrado NC Perú, persistencia MinIO y correo automático — BLOQUEADO B1</t>
  </si>
  <si>
    <t xml:space="preserve">**Aplicativos:** ProquifaDotNet.Finanzas
**Módulos:** Notas de Crédito Perú — Wizard Paso 3 Timbrar + Persistencia + Correo
**Consideraciones previas:**
- Brecha B1 bloqueante: Depende de BE-306 (endpoint Timbrado definido).
- PersistirNCPeruPdfService sigue el patrón de PersistirNCMexicoPdfService (RE-032 T9) con rutas MinIO Perú.
- Bucket MinIO Perú: RegionConfiguracionMinioBucket con Region='PER', BucketClave='notas_credito'.
- Rutas MinIO: notas-credito-per/notas_credito/{anio}/{mes}/{serie}-{correlativo}.pdf/.xml.
- Sin cancelación SAT — la anulación en Perú es vía NC motivo 01, no hay llamada de cancelación separada.
- Correo automático: plantilla Brevo NC Perú pendiente de PMO.
- Prerrequisitos: BE-299, BE-305, RE-035 T1–T3, BE-306.
**Objetivo general:**
Implementar el flujo completo de Finanzas post-timbrado NC Perú: llamada a Timbrado, generación PDF final, subida a MinIO, actualización de BD y envío automático del correo al cliente.
**Objetivos específicos:**
- POST /api/nc-peru/timbrar?idFCCNotaCredito={id} — orquesta la secuencia completa.
- Llamada al API de Timbrado (POST /api/timbrado/nota-credito-peru).
- PersistirNCPeruPdfService.PersistirAsync(): DocumentBuilder → MinIO → INSERT Archivo × 2 → UPDATE fccNotaCredito (Estado='VIGENTE') → INSERT fccNotaCreditoPartida.
- Envío de correo con INSERT CorreoEnviado + ArchivoCorreoEnviado.
**Resultado esperado:**
Al presionar "Timbrar" en el Paso 3, la NC queda en estado VIGENTE, el PDF y XML están en MinIO y el correo es enviado al cliente.
**Entregables:**
- Endpoint POST timbrar
- PersistirNCPeruPdfService
- Flujo de correo automático
- Integration tests del flujo completo
**Criterios de aceptación:**
- NC timbrada con Estado='VIGENTE', IdCFDIGenerada, IdArchivoPdf, IdArchivoXml poblados.
- PDF y XML accesibles en MinIO en la ruta notas-credito-per/notas_credito/{anio}/{mes}/{serie}-{correlativo}.pdf/.xml.
- Correo enviado registrado en CorreoEnviado con adjuntos en ArchivoCorreoEnviado.
- Error SUNAT: NC permanece en estado previo, sin persistir como VIGENTE.
**Más información de la tarea:**
Ver secciones "Parte B / B7, B8, B9" y "Parte E" en TPSC-RE-FU-033-Back.md.
**Recursos:**
- TPSC-RE-FU-033-Back.md — Parte B B7–B9, Parte E</t>
  </si>
  <si>
    <t xml:space="preserve">BE-305, BE-306</t>
  </si>
  <si>
    <t xml:space="preserve">BE-308</t>
  </si>
  <si>
    <t xml:space="preserve">TPSC-RE-FU-034</t>
  </si>
  <si>
    <t xml:space="preserve">T1 - Template HTML Golocaer NC México — GOL_MEX_NC (H/B/F)</t>
  </si>
  <si>
    <t xml:space="preserve">**Aplicativos:** DocumentBuilder
**Módulos:** Documentos — Nota de Crédito México — Template Golocaer
**Consideraciones previas:**
- Consistente con GOL_MEX_FAC (Factura México) y GOL_MEX_CDP (Complemento de Pago) en branding, tipografía y estructura.
- Prerrequisito: RE-032 T6 (BE-290) insertó el registro GOL_MEX_NC en DocumentTemplate.
- 3 archivos: GOL_MEX_NC_H.html (Header), GOL_MEX_NC_B.html (Body), GOL_MEX_NC_F.html (Footer).
- Pendiente (P6): confirmar vigencia de iconografía de certificaciones del giro antes de entregar al cliente.
- Pendiente (P7): plantilla correo PMO #31 no bloquea esta tarea.
**Objetivo general:**
Diseñar e implementar los 3 archivos HTML del template de Nota de Crédito México para Golocaer (color corporativo naranja), con identidad visual consistente con Factura y CDP México.
**Objetivos específicos:**
- Header: Logo Golocaer (naranja), título "NOTA DE CRÉDITO", datos emisor, datos comprobante (Serie-Folio, Versión 4.0, Tipo E, Fecha emisión/certificación, UUID).
- Body: Bloque receptor, bloque relación CFDI (Motivo NC + TipoRelacion 01 + UUID/Folio origen), tabla de partidas o concepto manual, bloque totales (SubTotal, IVA, Total, Total en letra).
- Footer: Sellos y trazabilidad SAT (No. Serie CSD SAT, No. Serie CSD emisor, SelloCFD, SelloSAT, CadenaOriginal), QR verificación SAT, iconografía certificaciones.
- Validar renderizado correcto con datos de prueba del ejemplo B-128.
**Resultado esperado:**
3 archivos HTML GOL_MEX_NC_H, GOL_MEX_NC_B, GOL_MEX_NC_F registrados en DocumentBuilder, renderizando correctamente el PDF en modo Preview y PostTimbrado.
**Entregables:**
- GOL_MEX_NC_H.html
- GOL_MEX_NC_B.html
- GOL_MEX_NC_F.html
- PDF de prueba generado con datos del ejemplo B-128
**Criterios de aceptación:**
- El PDF renderizado incluye todas las secciones J1–J12 del requisito RE-034.
- Color corporativo naranja consistente con GOL_MEX_FAC.
- El QR de verificación SAT es legible y decodifica la URL correcta.
- Los sellos y cadena original se despliegan completos sin truncamiento.
**Más información de la tarea:**
Ver sección "Parte A y Parte B" en TPSC-RE-FU-034-Back.md.
**Recursos:**
- TPSC-RE-FU-034-Back.md — Partes A y B
- Templates GOL_MEX_FAC (RE-021) — referencia de branding Golocaer</t>
  </si>
  <si>
    <t xml:space="preserve">BE-309</t>
  </si>
  <si>
    <t xml:space="preserve">T2 - Template HTML Mungen NC México — MUN_MEX_NC (H/B/F)</t>
  </si>
  <si>
    <t xml:space="preserve">**Aplicativos:** DocumentBuilder
**Módulos:** Documentos — Nota de Crédito México — Template Mungen
**Consideraciones previas:**
- Consistente con MUN_MEX_FAC y MUN_MEX_CDP en branding y estructura.
- Prerrequisito: RE-032 T6 (BE-290) insertó el registro MUN_MEX_NC en DocumentTemplate.
- 3 archivos: MUN_MEX_NC_H.html, MUN_MEX_NC_B.html, MUN_MEX_NC_F.html.
- El Body y Footer son estructuralmente idénticos al de Golocaer (BE-308); solo cambia la paleta (verde Mungen) y el logo.
**Objetivo general:**
Diseñar e implementar los 3 archivos HTML del template NC México para Mungen (color corporativo verde).
**Objetivos específicos:**
- Mismos que BE-308 aplicando la paleta verde y logo de Mungen.
- Validar que el branding sea consistente con MUN_MEX_FAC.
**Resultado esperado:**
3 archivos HTML MUN_MEX_NC_H, MUN_MEX_NC_B, MUN_MEX_NC_F funcionando correctamente en DocumentBuilder.
**Entregables:**
- MUN_MEX_NC_H.html
- MUN_MEX_NC_B.html
- MUN_MEX_NC_F.html
- PDF de prueba generado
**Criterios de aceptación:**
- Mismos que BE-308 adaptados a la paleta verde Mungen.
- El logo de Mungen es correcto y consistente con Factura México.
**Más información de la tarea:**
Ver sección "Parte A y Parte B" en TPSC-RE-FU-034-Back.md.
**Recursos:**
- TPSC-RE-FU-034-Back.md
- Templates MUN_MEX_FAC (RE-021) — referencia de branding Mungen</t>
  </si>
  <si>
    <t xml:space="preserve">BE-310</t>
  </si>
  <si>
    <t xml:space="preserve">T3 - Template HTML Proquifa NC México — PRO_MEX_NC (H/B/F)</t>
  </si>
  <si>
    <t xml:space="preserve">**Aplicativos:** DocumentBuilder
**Módulos:** Documentos — Nota de Crédito México — Template Proquifa
**Consideraciones previas:**
- Consistente con PRO_MEX_FAC y PRO_MEX_CDP en branding y estructura.
- Prerrequisito: RE-032 T6 (BE-290) insertó el registro PRO_MEX_NC en DocumentTemplate.
- 3 archivos: PRO_MEX_NC_H.html, PRO_MEX_NC_B.html, PRO_MEX_NC_F.html.
- Paleta cyan Proquifa — validar que coincide exactamente con los valores hex de PRO_MEX_FAC.
**Objetivo general:**
Diseñar e implementar los 3 archivos HTML del template NC México para Proquifa S.A. de C.V. (color corporativo cyan).
**Objetivos específicos:**
- Mismos que BE-308 aplicando la paleta cyan y logo de Proquifa.
- Validar renderizado con el ejemplo B-128 (RFC PRO970821ML3).
**Resultado esperado:**
3 archivos HTML PRO_MEX_NC_H, PRO_MEX_NC_B, PRO_MEX_NC_F funcionando correctamente en DocumentBuilder.
**Entregables:**
- PRO_MEX_NC_H.html
- PRO_MEX_NC_B.html
- PRO_MEX_NC_F.html
- PDF de prueba generado con datos del ejemplo B-128
**Criterios de aceptación:**
- Mismos que BE-308 adaptados a la paleta cyan Proquifa.
- El PDF de prueba con datos del ejemplo B-128 coincide visualmente con la representación impresa esperada.
**Más información de la tarea:**
Ver sección "Parte A y Parte B" en TPSC-RE-FU-034-Back.md.
**Recursos:**
- TPSC-RE-FU-034-Back.md
- Templates PRO_MEX_FAC (RE-021) — referencia de branding Proquifa</t>
  </si>
  <si>
    <t xml:space="preserve">BE-311</t>
  </si>
  <si>
    <t xml:space="preserve">T4 - Template HTML PQF NC México — PQF_MEX_NC (H/B/F)</t>
  </si>
  <si>
    <t xml:space="preserve">**Aplicativos:** DocumentBuilder
**Módulos:** Documentos — Nota de Crédito México — Template PQF
**Consideraciones previas:**
- Consistente con PQF_MEX_FAC y PQF_MEX_CDP en branding y estructura.
- Prerrequisito: RE-032 T6 (BE-290) insertó el registro PQF_MEX_NC en DocumentTemplate.
- 3 archivos: PQF_MEX_NC_H.html, PQF_MEX_NC_B.html, PQF_MEX_NC_F.html.
- Paleta cyan PQF — puede compartir los mismos valores hex que Proquifa (confirmar).
**Objetivo general:**
Diseñar e implementar los 3 archivos HTML del template NC México para Proveedora Quimico Farmaceutica (color corporativo cyan).
**Objetivos específicos:**
- Mismos que BE-308 aplicando la paleta cyan y logo de PQF.
- Validar consistencia con PQF_MEX_FAC.
**Resultado esperado:**
3 archivos HTML PQF_MEX_NC_H, PQF_MEX_NC_B, PQF_MEX_NC_F funcionando correctamente en DocumentBuilder.
**Entregables:**
- PQF_MEX_NC_H.html
- PQF_MEX_NC_B.html
- PQF_MEX_NC_F.html
- PDF de prueba generado
**Criterios de aceptación:**
- Mismos que BE-308 adaptados a la paleta cyan PQF.
- Logo PQF correcto y de alta resolución.
**Más información de la tarea:**
Ver sección "Parte A y Parte B" en TPSC-RE-FU-034-Back.md.
**Recursos:**
- TPSC-RE-FU-034-Back.md
- Templates PQF_MEX_FAC (RE-021) — referencia de branding PQF</t>
  </si>
  <si>
    <t xml:space="preserve">BE-312</t>
  </si>
  <si>
    <t xml:space="preserve">T5 - Implementar NCMexicoXmlBuilder — generación XML CFDI tipo E</t>
  </si>
  <si>
    <t xml:space="preserve">**Aplicativos:** ProquifaDotNet.Finanzas
**Módulos:** Application — Services — NC — Mexico — NCMexicoXmlBuilder
**Consideraciones previas:**
- Patrón base: FacturaMexicoXmlBuilder (RE-021). Misma estructura adaptada a TipoDeComprobante=E.
- Diferencias clave vs Factura: TipoDeComprobante=E, CfdiRelacionados obligatorio (TipoRelacion=01), MetodoPago=PUE fijo, FormaPago heredado, UsoCFDI=G02 default.
- Pendiente P2 (UsoCFDI): avanzar con G02; puede ajustarse cuando se confirme.
- Pendiente P3 (Descuento): implementar sin campo Descuento en el comprobante root (basado en B-128).
- Pendiente P4 (ObjetoImp modalidad manual): usar el mismo ObjetoImp heredado de la factura origen hasta confirmar.
**Objetivo general:**
Implementar NCMexicoXmlBuilder que recibe el NCMexicoDto y genera el XDocument CFDI 4.0 tipo E conforme al mapa de campos documentado en TPSC-RE-FU-034-Back.md, validado contra el ejemplo real B-128.
**Objetivos específicos:**
- Implementar el comprobante root con todos los atributos CFDI 4.0 (TipoDeComprobante=E, MetodoPago=PUE, CfdiRelacionados, SubTotal, Total).
- Implementar nodos Emisor y Receptor (UsoCFDI=G02).
- Implementar Conceptos en modalidad por partidas: un Concepto por partida con CantNC &gt; 0, heredando datos fiscales.
- Implementar Conceptos en modalidad manual: un único Concepto con ClaveProdServ=84111506, ClaveUnidad=ACT.
- Implementar cálculo automático de Impuestos (IVA 16%) a nivel concepto y comprobante.
- Validar el XML contra el XSD oficial SAT CFDI 4.0.
**Resultado esperado:**
NCMexicoXmlBuilder genera un XML CFDI 4.0 tipo E válido que TurboPac puede timbrar. El XML con datos del ejemplo B-128 produce SubTotal=48.00, Total=55.68, IVA=7.68, Moneda=USD, TipoCambio=19.17.
**Entregables:**
- Clase NCMexicoXmlBuilder en ProquifaDotNet.Finanzas.Application.Services.NC.Mexico
- Pruebas unitarias con el dataset del ejemplo B-128 (modalidades por partidas y manual)
- Validación contra XSD SAT CFDI 4.0
**Criterios de aceptación:**
- El XML generado con datos del ejemplo B-128 coincide atributo a atributo con el XML real.
- TipoDeComprobante=E fijo. CfdiRelacionados siempre presente con TipoRelacion=01.
- En modalidad por partidas: solo se incluyen conceptos con CantNC &gt; 0.
- El XML es válido según el XSD oficial SAT para CFDI 4.0.
**Más información de la tarea:**
Ver sección "Parte A" de TPSC-RE-FU-034-Back.md — mapa completo de campos CFDI 4.0 tipo E.
**Recursos:**
- TPSC-RE-FU-034-Back.md — Parte A: Mapa de campos CFDI 4.0 tipo E
- FacturaMexicoXmlBuilder — patrón base</t>
  </si>
  <si>
    <t xml:space="preserve">BE-313</t>
  </si>
  <si>
    <t xml:space="preserve">T6 - Implementar NCMexicoPdfMappingService — Preview y PostTimbrado</t>
  </si>
  <si>
    <t xml:space="preserve">**Aplicativos:** ProquifaDotNet.Finanzas
**Módulos:** Application — Services — NC — Mexico — NCMexicoPdfMappingService
**Consideraciones previas:**
- Patrón base: FacturaMexicoPdfMappingService (RE-021). Misma separación Preview / PostTimbrado.
- Prerrequisito: BE-308–BE-311 (templates HTML) deben estar registrados en DocumentTemplate para validar el renderizado end-to-end.
- El modo Preview no incluye UUID, sellos ni QR. El modo PostTimbrado sí los incluye.
- El QR SAT codifica: https://verificacfdi.facturaelectronica.sat.gob.mx/default.aspx?id={UUID}&amp;re={RFCEmisor}&amp;rr={RFCReceptor}&amp;tt={Total}&amp;fe={últimos8SelloCFD}.
- PersistirNCMexicoPdfService usa rutas MinIO: notas-credito-mex/notas_credito/{anio}/{mes}/{UUID}.pdf.
**Objetivo general:**
Implementar NCMexicoPdfMappingService que mapea el NCMexicoVm al NCMexicoPdfModel y lo pasa a DocumentBuilder para generar el PDF, en modo Preview (wizard Paso 2) y PostTimbrado.
**Objetivos específicos:**
- Mapear todos los campos de las secciones J1–J12 del requisito RE-034.
- Modo Preview: sin UUID, sellos, QR; con leyenda "PREVISUALIZACIÓN — Sin validez fiscal".
- Modo PostTimbrado: con UUID, FechaTimbrado, SelloCFD, SelloSAT, NoCertificadoSAT, CadenaOriginal y QR.
- Implementar selección del template correcto según empresa emisora (GOL/MUN/PRO/PQF).
- Implementar PersistirNCMexicoPdfService para guardar el PDF en MinIO bajo notas-credito-mex/notas_credito/{anio}/{mes}/{UUID}.pdf.
**Resultado esperado:**
El wizard muestra un PDF Preview correcto en el Paso 2. Tras timbrado, el PDF PostTimbrado con UUID y QR se genera y persiste en MinIO.
**Entregables:**
- Clase NCMexicoPdfMappingService
- Clase PersistirNCMexicoPdfService
- Pruebas unitarias: modo Preview y PostTimbrado con dataset del ejemplo B-128
- PDF de prueba generado en ambos modos
**Criterios de aceptación:**
- El PDF Preview muestra leyenda "PREVISUALIZACIÓN — Sin validez fiscal" y no contiene UUID ni QR.
- El PDF PostTimbrado contiene UUID, QR legible, sellos completos y cadena original sin truncamiento.
- El PDF aplica el template correcto según la empresa emisora.
- El PDF persiste en MinIO en la ruta notas-credito-mex/notas_credito/{anio}/{mes}/{UUID}.pdf.
- Todas las secciones J1–J12 del criterio RE-034 están presentes y correctas.
**Más información de la tarea:**
Ver sección "Parte B y Parte D" de TPSC-RE-FU-034-Back.md.
**Recursos:**
- TPSC-RE-FU-034-Back.md — Partes B y D
- FacturaMexicoPdfMappingService — patrón base</t>
  </si>
  <si>
    <t xml:space="preserve">BE-308, BE-309, BE-310, BE-311, BE-312</t>
  </si>
  <si>
    <t xml:space="preserve">BE-314</t>
  </si>
  <si>
    <t xml:space="preserve">TPSC-RE-FU-035</t>
  </si>
  <si>
    <t xml:space="preserve">T1 - Template HTML Golocaer NC Perú — GOL_PER_NC (H/B/F)</t>
  </si>
  <si>
    <t xml:space="preserve">**Aplicativos:** DocumentBuilder
**Módulos:** Documentos — Nota de Crédito Perú — Template Golocaer S.A.C.
**Consideraciones previas:**
- Prerrequisito: TPSC-RE-FU-033 T5 (BE-303) insertó el registro GOL_PER_NC en DocumentTemplate.
- 3 archivos: GOL_PER_NC_H.html (Header), GOL_PER_NC_B.html (Body), GOL_PER_NC_F.html (Footer).
- Referencia visual: GOL_PER_FAC (Factura Perú, RE-029) para branding, tipografía y paleta corporativa de Golocaer S.A.C. Perú.
- El diseño debe reflejar la normativa UBL 2.1 Perú: cabecera con datos SUNAT, sección cbc:DiscrepancyResponse (ResponseCode + ResponseDescription), partidas o concepto manual según modalidad, totales en PEN (o moneda de la factura origen con TC), sellos y constancia SUNAT.
- Pendiente: confirmar vigencia de iconografía de certificaciones para Perú.
**Objetivo general:**
Diseñar e implementar los 3 archivos HTML del template de Nota de Crédito Perú para Golocaer S.A.C., con identidad visual consistente con Factura Perú y estructura UBL 2.1.
**Objetivos específicos:**
- Header: Logo Golocaer S.A.C. (naranja), título "NOTA DE CRÉDITO ELECTRÓNICA", datos emisor (Razón Social, RUC, dirección), datos comprobante (Serie-Correlativo, Tipo 07, Fecha emisión).
- Body: Datos del receptor (RUC, Razón Social), bloque DiscrepancyResponse (código motivo catálogo 09 + descripción), tabla de partidas (modalidad por partidas) o concepto manual (modalidad manual), bloque totales (Op. Gravada, IGV 18%, Total, TipoCambioOrigen si aplica).
- Footer: Constancia SUNAT (número de orden, hash), representación impresa UBL 2.1, leyenda conservación.
- Validar renderizado correcto con datos de prueba.
**Resultado esperado:**
3 archivos HTML GOL_PER_NC_H, GOL_PER_NC_B, GOL_PER_NC_F registrados en DocumentBuilder, renderizando correctamente el PDF de la NC Perú en modo Preview y PostTimbrado.
**Entregables:**
- GOL_PER_NC_H.html
- GOL_PER_NC_B.html
- GOL_PER_NC_F.html
- PDF de prueba generado
**Criterios de aceptación:**
- DocumentBuilder genera un PDF válido para el TemplateKey GOL_PER_NC.
- El PDF incluye la sección DiscrepancyResponse (ResponseCode + ResponseDescription).
- Color corporativo naranja consistente con GOL_PER_FAC.
- La tabla de partidas muestra correctamente los datos cuando modalidad = POR_PARTIDAS.
- El concepto manual se visualiza correctamente cuando modalidad = MANUAL.
**Más información de la tarea:**
Ver sección criterios de documentos en TPSC-RE-FU-035.md y TPSC-RE-FU-035-Back.md.
**Recursos:**
- TPSC-RE-FU-035.md — Criterios de documentos PDF NC Perú
- TPSC-RE-FU-035-Back.md — Parte D (templates)
- Templates GOL_PER_FAC (RE-029) — referencia de branding Golocaer Perú</t>
  </si>
  <si>
    <t xml:space="preserve">BE-315</t>
  </si>
  <si>
    <t xml:space="preserve">T2 - Implementar NCPeruXmlBuilder — generación XML UBL 2.1 NC Perú</t>
  </si>
  <si>
    <t xml:space="preserve">**Aplicativos:** ProquifaDotNet.Finanzas (.NET Core 10)
**Módulos:** Application — Services — NC — Peru — NCPeruXmlBuilder
**Consideraciones previas:**
- Patrón base: FacturaPeruXmlBuilder (RE-029). Misma estructura UBL 2.1 adaptada al tipo de documento 07 (CreditNote).
- Diferencias clave vs Factura Perú: elemento raíz es CreditNote (no Invoice), requiere el nodo DiscrepancyResponse (cbc:ReferenceID con UUID de la factura origen, cbc:ResponseCode con código motivo catálogo 09, cbc:Description con sustento del motivo).
- TipoCambioOrigen: la NC hereda el TC de la fecha de emisión de la factura origen (Perú), no el del día del timbrado.
- Modalidad por partidas: hereda ClaveProdServ, unidades, descripciones, precios de CFDIGeneradaConcepto; recalcula importes con CantidadNC.
- Modalidad manual: un único Concepto con descripción libre y monto capturado.
- La brecha B1 (modalidad emisión SUNAT) no bloquea la construcción del XML; sí bloquea la llamada al proveedor.
**Objetivo general:**
Implementar NCPeruXmlBuilder que recibe el NCPeruDto y genera el XDocument UBL 2.1 CreditNote (tipo 07) conforme a la normativa SUNAT y el mapa de campos documentado en TPSC-RE-FU-035-Back.md.
**Objetivos específicos:**
- Implementar el elemento raíz CreditNote con los namespaces UBL 2.1 requeridos.
- Implementar el nodo DiscrepancyResponse (ReferenceID, ResponseCode, Description).
- Implementar BillingReference apuntando al UUID de la factura origen (CPE tipo 01).
- Implementar nodos AccountingSupplierParty y AccountingCustomerParty.
- Implementar CreditNoteLine en modalidad por partidas: una línea por partida con CantNC &gt; 0.
- Implementar CreditNoteLine en modalidad manual: una única línea con monto capturado.
- Implementar cálculo de IGV (18%) a nivel línea y TaxTotal a nivel documento.
- Implementar LegalMonetaryTotal (LineExtensionAmount, TaxExclusiveAmount, TaxInclusiveAmount).
- Manejar TipoCambioOrigen: si moneda del CPE origen != PEN, incluir el TC heredado.
**Resultado esperado:**
NCPeruXmlBuilder genera un XML UBL 2.1 CreditNote (tipo 07) válido según el esquema SUNAT, listo para envío al proveedor de emisión electrónica.
**Entregables:**
- Clase NCPeruXmlBuilder en ProquifaDotNet.Finanzas.Application.Services.NC.Peru
- Pruebas unitarias: modalidad por partidas (motivos 01, 06); modalidad manual (motivo 04); escenario con TipoCambioOrigen; motivo 01 (anulación total)
- Validación contra XSD UBL 2.1 CreditNote SUNAT
**Criterios de aceptación:**
- El XML generado incluye el nodo DiscrepancyResponse con ResponseCode y Description.
- BillingReference apunta correctamente al UUID del CPE origen.
- En modalidad por partidas: solo se incluyen líneas con CantNC &gt; 0.
- En modalidad manual: una única CreditNoteLine con descripción y monto correctos.
- IGV calculado correctamente al 18% a nivel línea y documento.
- TipoCambioOrigen incluido en el XML cuando la moneda del CPE origen != PEN.
**Más información de la tarea:**
Ver sección "Parte A" en TPSC-RE-FU-035-Back.md — mapa de campos UBL 2.1 CreditNote.
**Recursos:**
- TPSC-RE-FU-035-Back.md — Parte A: Mapa de campos UBL 2.1 CreditNote
- FacturaPeruXmlBuilder (RE-029) — patrón base</t>
  </si>
  <si>
    <t xml:space="preserve">BE-316</t>
  </si>
  <si>
    <t xml:space="preserve">T3 - Implementar NCPeruPdfMappingService — Preview y PostTimbrado</t>
  </si>
  <si>
    <t xml:space="preserve">**Aplicativos:** ProquifaDotNet.Finanzas (.NET Core 10)
**Módulos:** Application — Services — NC — Peru — NCPeruPdfMappingService
**Consideraciones previas:**
- Patrón base: NCMexicoPdfMappingService (RE-034 T6) adaptado a la estructura Perú (sin QR SAT; en su lugar constancia SUNAT y hash).
- Prerrequisito: BE-314 (template HTML) debe estar registrado en DocumentTemplate.
- El modo Preview no incluye constancia SUNAT ni hash; muestra leyenda "PREVISUALIZACIÓN — Sin validez fiscal".
- El modo PostTimbrado incluye constancia SUNAT (número de orden), hash de la respuesta del proveedor y datos de la representación impresa UBL 2.1.
- PersistirNCPeruPdfService sube el PDF y el XML a MinIO bucket notas_credito Región PER.
- Rutas MinIO: notas-credito-per/notas_credito/{anio}/{mes}/{serie}-{correlativo}.pdf/.xml.
- El TemplateKey es fijo: GOL_PER_NC (solo una empresa emite NCs Perú).
**Objetivo general:**
Implementar NCPeruPdfMappingService que mapea el NCPeruVm al NCPeruPdfModel y lo pasa a DocumentBuilder para generar el PDF de la NC Perú, en modo Preview y PostTimbrado.
**Objetivos específicos:**
- Mapear todos los campos requeridos por las secciones del documento NC Perú.
- Modo Preview: sin constancia SUNAT ni hash; con leyenda de previsualización.
- Modo PostTimbrado: con constancia SUNAT, hash, datos del comprobante electrónico.
- Implementar mapeo de la sección DiscrepancyResponse (ResponseCode + ResponseDescription).
- Implementar mapeo condicional de líneas: tabla de partidas (POR_PARTIDAS) o concepto único (MANUAL).
- Implementar mapeo de totales incluyendo TipoCambioOrigen si aplica.
- Implementar PersistirNCPeruPdfService con rutas MinIO Perú correctas.
**Resultado esperado:**
El wizard muestra un PDF Preview correcto de la NC Perú. Tras timbrado, el PDF PostTimbrado con constancia SUNAT se genera y persiste en MinIO.
**Entregables:**
- Clase NCPeruPdfMappingService
- Clase PersistirNCPeruPdfService
- Pruebas unitarias: modo Preview y PostTimbrado; modalidad por partidas y manual
- PDF de prueba generado en ambos modos
**Criterios de aceptación:**
- El PDF Preview muestra leyenda de previsualización y no contiene constancia SUNAT.
- El PDF PostTimbrado contiene constancia SUNAT y hash correctos.
- El DiscrepancyResponse (ResponseCode + ResponseDescription) se visualiza correctamente.
- El PDF persiste en MinIO en la ruta notas-credito-per/notas_credito/{anio}/{mes}/{serie}-{correlativo}.pdf.
- El template GOL_PER_NC se resuelve correctamente.
**Más información de la tarea:**
Ver sección "Parte B y Parte D" en TPSC-RE-FU-035-Back.md.
**Recursos:**
- TPSC-RE-FU-035-Back.md — Partes B y D
- NCMexicoPdfMappingService (RE-034) — patrón base</t>
  </si>
  <si>
    <t xml:space="preserve">BE-314, BE-315</t>
  </si>
  <si>
    <t xml:space="preserve">BE-317</t>
  </si>
  <si>
    <t xml:space="preserve">TPSC-NO-FU-001</t>
  </si>
  <si>
    <t xml:space="preserve">T1 - Crear ProquifaDotNetSendInBlue: tablas ConfiguracionSendInBlue, AppSettings, PlantillaCorreo</t>
  </si>
  <si>
    <t xml:space="preserve">**Aplicativos:** ProquifaDotNetSendInBlue
**Módulos:** Base de Datos — Infraestructura de Configuración
**Consideraciones previas:**
- Base de datos nueva `ProquifaDotNetSendInBlue` dedicada exclusivamente al servicio de envío de correo.
- No comparte tablas con ProquifaDotNet; la comunicación es via EF Core Scaffold (lectura) y llamadas entre APIs.
- `ConfiguracionSendInBlue` reemplaza a `ConfiguracionSendinBlueBO` (.NET 4.8). La clave API se almacena cifrada.
- `PlantillaCorreo` centraliza las plantillas HTML para CorreoGenericoBO (actualmente en disco).
- `AppSettings` reemplaza las entradas de appSettings en App.config del Worker actual.
- Poblar `ConfiguracionSendInBlue` con las credenciales existentes: una fila por región (México, Perú).
**Objetivo general:**
Crear la base de datos `ProquifaDotNetSendInBlue` con las tres tablas de configuración: credenciales Brevo por región, plantillas HTML y parámetros operativos.
**Objetivos específicos:**
- Crear base de datos `ProquifaDotNetSendInBlue` en el servidor RYNL010.
- Ejecutar DDL para ConfiguracionSendInBlue (~10 cols), AppSettings (~5 cols) y PlantillaCorreo (~9 cols).
- Insertar filas iniciales de ConfiguracionSendInBlue (México y Perú).
- Verificar constraints, defaults y registros iniciales.
**Resultado esperado:**
Base de datos `ProquifaDotNetSendInBlue` creada con las 3 tablas de configuración y datos iniciales de regiones. La nueva solución puede leer credenciales Brevo por región sin depender de appSettings.
**Entregables:**
- Script DDL: CREATE DATABASE + 3 CREATE TABLE
- Script DML: INSERT datos iniciales ConfiguracionSendInBlue (México + Perú)
- Script de validación
**Criterios de aceptación:**
- Base de datos ProquifaDotNetSendInBlue creada en RYNL010
- 3 tablas creadas con PK, constraints y defaults correctos
- 2 filas en ConfiguracionSendInBlue con datos reales de Brevo
- SELECT COUNT(*) FROM ConfiguracionSendInBlue = 2
- Acceso verificado desde cadena de conexión de la nueva solución
**Más información de la tarea:**
Ver sección 5.2 de TPSC-NO-FU-001.md para el detalle completo de tablas y relaciones.
**Recursos:**
- TPSC-NO-FU-001.md — Sección 5.2</t>
  </si>
  <si>
    <t xml:space="preserve">BE-318</t>
  </si>
  <si>
    <t xml:space="preserve">T2 - Crear tablas operativas SolicitudCorreo y BitacoraEnvioCorreo + índices en ProquifaDotNet</t>
  </si>
  <si>
    <t xml:space="preserve">**Aplicativos:** ProquifaDotNetSendInBlue / ProquifaDotNet
**Módulos:** Base de Datos — Cola de Envío y Auditoría
**Consideraciones previas:**
- SolicitudCorreo actúa como cola persistente de trabajo para el Worker. Permite reintentos con backoff exponencial usando FechaProximoIntento y MaxIntentos (~12 cols).
- BitacoraEnvioCorreo registra cada intento: HTTP status, messageId, body Brevo, duración (~10 cols).
- Estado en SolicitudCorreo: PENDIENTE, PROCESANDO, ENVIADO, ERROR, CANCELADO.
- FK IdSolicitudCorreo en BitacoraEnvioCorreo es interna a ProquifaDotNetSendInBlue.
- Los índices en ProquifaDotNet son de optimización para consultas de sincronización.
**Objetivo general:**
Crear las tablas operativas de la cola de envío y bitácora en ProquifaDotNetSendInBlue, y los índices de optimización en ProquifaDotNet.
**Objetivos específicos:**
- DDL para SolicitudCorreo y BitacoraEnvioCorreo con FK e índices.
- Índice filtrado: IX_SolicitudCorreo_Estado_FechaProximoIntento (Estado IN PENDIENTE,ERROR).
- Índices en CorreoEnviado de ProquifaDotNet: IX_CorreoEnviado_Sincronizacion e IX_CorreoEnviado_IdentificadorCorreo.
**Resultado esperado:**
Worker puede encolar solicitudes en SolicitudCorreo, registrar intentos en BitacoraEnvioCorreo y filtrar eficientemente por estado/fecha.
**Entregables:**
- Script DDL: SolicitudCorreo + BitacoraEnvioCorreo + FK + índices en ProquifaDotNetSendInBlue
- Script DDL: índices en CorreoEnviado de ProquifaDotNet
- Script de validación
**Criterios de aceptación:**
- SolicitudCorreo y BitacoraEnvioCorreo creadas con FK funcional
- Índice filtrado en SolicitudCorreo creado correctamente
- 2 índices creados en CorreoEnviado de ProquifaDotNet
- Inserción de prueba en SolicitudCorreo + BitacoraEnvioCorreo exitosa
**Recursos:**
- TPSC-NO-FU-001.md — Sección 5.2</t>
  </si>
  <si>
    <t xml:space="preserve">BE-319</t>
  </si>
  <si>
    <t xml:space="preserve">T3 - Crear solución ProquifaDotNet.SendInBlue — estructura de proyectos + capa Domain</t>
  </si>
  <si>
    <t xml:space="preserve">**Aplicativos:** ProquifaDotNet.SendInBlue
**Módulos:** Arquitectura — Domain
**Consideraciones previas:**
- Solución nueva en .NET Core 10. Seguir el mismo arquetipo de ProquifaDotNet.Finanzas y ProquifaDotNet.Timbrado.
- La solución incluye 6 proyectos: Domain, Application, Infrastructure, API, Worker.SendMail, Testing.
- Domain no tiene dependencias de infraestructura. Solo define entidades, interfaces e interfaces de servicios.
- Las entidades mapean 1:1 a las tablas de ProquifaDotNetSendInBlue.
- IBrevoMailService define el contrato de envío sin acoplar a la implementación HTTP.
- Los enums TipoEnvioCorreo y EstadoSolicitudCorreo deben estar en Domain para uso transversal.
**Objetivo general:**
Crear la solución ProquifaDotNet.SendInBlue en .NET Core 10 con la estructura de 6 proyectos y la capa Domain implementada (entidades, interfaces, enums).
**Objetivos específicos:**
- Crear solución .sln con 6 proyectos: Domain, Application, Infrastructure, API, Worker.SendMail, Testing.
- Implementar entidades en Domain: SolicitudCorreo, BitacoraEnvioCorreo, ConfiguracionSendInBlue, PlantillaCorreo, AppSettings.
- Definir interfaces de repositorios y IBrevoMailService.
- Definir enums TipoEnvioCorreo (TEMPLATE, SIMPLE, HTML) y EstadoSolicitudCorreo.
- Configurar cadena de conexión y referencias entre capas.
**Resultado esperado:**
Solución compilable con Domain completamente definido sin dependencias circulares.
**Entregables:**
- Solución ProquifaDotNet.SendInBlue.sln con 6 proyectos
- Proyecto ProquifaDotNet.SendInBlue.Domain — entidades, interfaces, enums
**Criterios de aceptación:**
- Solución compila sin errores en .NET Core 10
- 5 entidades de Domain creadas con propiedades mapeadas a BD
- 4 interfaces de repositorio + IBrevoMailService definidas
- 2 enums completos (TipoEnvioCorreo, EstadoSolicitudCorreo)
- Sin referencias circulares entre proyectos
**Recursos:**
- TPSC-NO-FU-001.md — Sección 6.1
- Arquetipo: ProquifaDotNet.Finanzas (misma estructura de capas)</t>
  </si>
  <si>
    <t xml:space="preserve">BE-320</t>
  </si>
  <si>
    <t xml:space="preserve">T4 - Implementar Application layer (CQRS) — Commands, Queries, DTOs, Validators</t>
  </si>
  <si>
    <t xml:space="preserve">**Aplicativos:** ProquifaDotNet.SendInBlue
**Módulos:** Application — CQRS
**Consideraciones previas:**
- Patrón CQRS con MediatR (igual que Finanzas y Timbrado).
- EnviarCorreoCommand: flujo principal — recibe IdCorreoEnviado, crea SolicitudCorreo y encola en RabbitMQ.
- EnviarCorreoSimpleCommand y EnviarCorreoHtmlCommand: envío directo con failover a RabbitMQ si timeout.
- SincronizarEstadoCorreoCommand: consulta Brevo por IdentificadorCorreo y actualiza CorreoEnviado.
- Validators con FluentValidation: receptores no vacíos, asunto no vacío, IdCorreoEnviado not-empty.
**Objetivo general:**
Implementar Application layer con 4 commands, 2 queries, DTOs y validators.
**Objetivos específicos:**
- EnviarCorreoCommand + Handler: crea SolicitudCorreo PENDIENTE, publica en RabbitMQ.
- EnviarCorreoSimpleCommand + Handler: envío directo con IBrevoMailService; si timeout → encola.
- EnviarCorreoHtmlCommand + Handler: igual que Simple pero con htmlContent explícito y adjuntos MinIO.
- SincronizarEstadoCorreoCommand + Handler: obtiene correos pendientes, consulta Brevo, actualiza fechas.
- 2 Queries + Handlers, DTOs y FluentValidation validators.
**Resultado esperado:**
Application completamente implementada. Handlers usan solo interfaces de Domain (sin implementaciones concretas).
**Entregables:**
- 4 Commands + Handlers
- 2 Queries + Handlers
- DTOs + Validators FluentValidation
**Criterios de aceptación:**
- 4 Commands compilados con sus Handlers
- Handlers usan solo interfaces de Domain
- EnviarCorreoCommand crea SolicitudCorreo PENDIENTE y encola en RabbitMQ
- EnviarCorreoSimpleCommand implementa failover a RabbitMQ si timeout
- Validators rechazan receptores vacíos y asunto vacío
- Tests unitarios de validators pasan
**Recursos:**
- TPSC-NO-FU-001.md — Sección 6.1 (Application)</t>
  </si>
  <si>
    <t xml:space="preserve">BE-321</t>
  </si>
  <si>
    <t xml:space="preserve">T5 - Implementar Infrastructure — Scaffold ProquifaDotNet, repositorios, BrevoMailService, renderers</t>
  </si>
  <si>
    <t xml:space="preserve">**Aplicativos:** ProquifaDotNet.SendInBlue
**Módulos:** Infrastructure — Persistencia + Integración Brevo + Templates
**Consideraciones previas:**
- Dos DbContext: SendInBlueDbContext (ProquifaDotNetSendInBlue) y ProquifaDotNetScaffoldContext (lectura de ProquifaDotNet).
- Scaffold incluye: CorreoEnviado, ArchivoCorreoEnviado, Archivo, Region y las 10 tablas *CorreoEnviado por módulo.
- BrevoMailService hace HTTP POST a URL de ConfiguracionSendInBlue con la API key por región.
- XsltTemplateRenderer: migración de Logic.MailXslt de .NET 4.8 a .NET Core 10 (XslCompiledTransform compatible).
- HtmlTemplateRenderer: lee plantilla, sustituye {{variable}} con diccionario de parámetros.
- RabbitMQPublisher publica mensajes a cola queueSendInBlue.
- IdentityServer + Serilog configurados.
**Objetivo general:**
Implementar la capa Infrastructure: acceso a ambas bases de datos, cliente HTTP Brevo, renderers de plantillas, RabbitMQ publisher e IdentityServer.
**Objetivos específicos:**
- Scaffold de ProquifaDotNet con tablas listadas en Sección 6.4 del análisis.
- SendInBlueDbContext + 4 repositorios (SolicitudCorreo, Bitacora, Configuracion, Plantilla).
- BrevoMailService con HttpClient, timeout configurable y manejo de errores HTTP.
- XsltTemplateRenderer + HtmlTemplateRenderer.
- RabbitMQPublisher + IdentityServer + Serilog.
**Resultado esperado:**
Infrastructure compilada y funcional. BrevoMailService puede enviar correos reales a Brevo. Scaffold permite leer CorreoEnviado desde ProquifaDotNet.
**Entregables:**
- SendInBlueDbContext + 4 repositorios
- ProquifaDotNetScaffoldContext con Scaffold de ProquifaDotNet
- BrevoMailService implementando IBrevoMailService
- XsltTemplateRenderer + HtmlTemplateRenderer + RabbitMQPublisher
**Criterios de aceptación:**
- Scaffold generado con las 10+ tablas de ProquifaDotNet
- BrevoMailService envía correo de prueba exitosamente a Brevo staging
- XsltTemplateRenderer renderiza HTML desde plantilla XSLT de cotización
- RabbitMQ publisher envía mensaje a la cola configurada
**Recursos:**
- TPSC-NO-FU-001.md — Secciones 6.1 y 6.4</t>
  </si>
  <si>
    <t xml:space="preserve">BE-322</t>
  </si>
  <si>
    <t xml:space="preserve">T6 - Implementar API — 3 endpoints: enviar, simple, html + autenticación IdentityServer</t>
  </si>
  <si>
    <t xml:space="preserve">**Aplicativos:** ProquifaDotNet.SendInBlue
**Módulos:** API — Correo
**Consideraciones previas:**
- 3 endpoints en CorreoController, todos protegidos con IdentityServer (Bearer token).
- POST /api/correo/enviar: reemplazo de PATCH /EnviarCorreo de ProquifaDotNet; delega en EnviarCorreoCommand.
- POST /api/correo/simple: reemplaza CorreoGenericoBO para correos con plantilla HTML.
- POST /api/correo/html: reemplaza CorreoGenericoBO con HTML explícito.
- Respuestas estandarizadas: { idSolicitudCorreo, estado } o { brevoMessageId, enviado }.
- Mensajes de error con catálogo de códigos: { errorCode, message, details }.
- Swagger/OpenAPI documentado.
**Objetivo general:**
Implementar los 3 endpoints REST con autenticación IdentityServer, documentación Swagger y respuestas estandarizadas.
**Objetivos específicos:**
- POST /api/correo/enviar → EnviarCorreoCommand → respuesta con IdSolicitudCorreo.
- POST /api/correo/simple → EnviarCorreoSimpleCommand → respuesta directa o encolada.
- POST /api/correo/html → EnviarCorreoHtmlCommand → respuesta directa o encolada.
- Middleware de autenticación IdentityServer.
- Catálogo de códigos de error (SENDINBLUE-001 a SENDINBLUE-010).
- Documentación Swagger con XML comments y ProducesResponseType.
**Resultado esperado:**
API desplegable con 3 endpoints funcionales. ProquifaDotNet puede llamar POST /api/correo/enviar y el correo queda encolado.
**Entregables:**
- CorreoController con 3 endpoints
- Modelos request/response
- Catálogo de códigos de error + Swagger
**Criterios de aceptación:**
- 3 endpoints responden HTTP 200 con estructura correcta
- Sin token retorna HTTP 401
- POST /api/correo/enviar crea SolicitudCorreo con estado PENDIENTE
- Swagger UI accesible y documentado
- Catálogo de errores con al menos 5 códigos
**Recursos:**
- TPSC-NO-FU-001.md — Sección 6.2</t>
  </si>
  <si>
    <t xml:space="preserve">BE-323</t>
  </si>
  <si>
    <t xml:space="preserve">T7 - Implementar Worker.SendMail — SendMailWorker (RabbitMQ + reintentos) + SincronizacionWorker</t>
  </si>
  <si>
    <t xml:space="preserve">**Aplicativos:** ProquifaDotNet.SendInBlue
**Módulos:** Worker.SendMail
**Consideraciones previas:**
- SendMailWorker reemplaza _Worker.SendInBlue (.NET 4.8). Consume la misma cola RabbitMQ queueSendInBlue.
- Flujo: recibe mensaje → lee SolicitudCorreo → lee CorreoEnviado + relacionados (Scaffold) → resuelve XSLT → descarga adjuntos MinIO → llama IBrevoMailService → actualiza SolicitudCorreo + BitacoraEnvioCorreo + CorreoEnviado.
- Reintentos con backoff exponencial: FechaProximoIntento = Now + 2^Intentos minutos. Al MaxIntentos → CANCELADO + log crítico.
- Mantener flujo IdCFDI para correos de factura (compatibilidad actual): espera IdArchivoTimbre, construye CorreoEnviado, adjunta XML+PDF, re-encola.
- SincronizacionWorker reemplaza _Ejecutable.SincronizadorSendInBlue. Cron configurable.
**Objetivo general:**
Implementar SendMailWorker (RabbitMQ + reintentos configurables) y SincronizacionWorker (estado de entrega Brevo → ProquifaDotNet).
**Objetivos específicos:**
- SendMailWorker : BackgroundService consumiendo queueSendInBlue.
- Flujo: Scaffold → XSLT → MinIO → Brevo → actualización BD.
- Backoff exponencial con MaxIntentos configurable en AppSettings.
- Flujo IdCFDI para facturas.
- SincronizacionWorker con cron configurable.
- Serilog con contexto por mensaje procesado.
**Resultado esperado:**
Worker procesa correos desde RabbitMQ con reintentos. Un correo de ProquifaDotNet llega a Brevo y actualiza SolicitudCorreo, BitacoraEnvioCorreo y CorreoEnviado.
**Entregables:**
- SendMailWorker + lógica de reintentos
- SincronizacionWorker + cron
- Configuración appsettings.json
**Criterios de aceptación:**
- SendMailWorker procesa mensaje RabbitMQ y envía correo exitosamente
- Fallo incrementa Intentos y programa FechaProximoIntento
- Al MaxIntentos estado cambia a CANCELADO con log crítico
- BitacoraEnvioCorreo registra cada intento con HTTP status y duración
- SincronizacionWorker actualiza FechaLectura/FechaSpam en CorreoEnviado de ProquifaDotNet
- Flujo IdCFDI (factura) funciona correctamente
**Recursos:**
- TPSC-NO-FU-001.md — Sección 6.3
- _Worker.SendInBlue\SendInBlueWorker.cs — código de referencia</t>
  </si>
  <si>
    <t xml:space="preserve">BE-324</t>
  </si>
  <si>
    <t xml:space="preserve">T8 - Migrar plantillas XSLT de Logic.MailXslt a ProquifaDotNet.SendInBlue + Testing</t>
  </si>
  <si>
    <t xml:space="preserve">**Aplicativos:** ProquifaDotNet.SendInBlue
**Módulos:** Infrastructure — Templates + Testing
**Consideraciones previas:**
- Logic.MailXslt contiene plantillas XSLT para 10 tipos de correo (cotización, pedido, factura, cobranza, etc.).
- XslCompiledTransform es compatible con .NET Core 10 sin cambios.
- Los archivos XSLT se copian a Infrastructure/Templates/Xslt/ como recursos embebidos o contenido.
- GeneradorHtmlCorreo.ObtenerGeneradoresParaCorreo(objeto) usa reflección para encontrar la clase de plantilla por tipo. Reimplementar en XsltTemplateRenderer.
- Tests unitarios por tipo de objeto (cotCotizacionCorreoEnviado, tpPedidoCorreoEnviado, etc.).
- Tests de integración: SolicitudCorreo → Scaffold → XSLT → BrevoMailService mock → BitacoraEnvioCorreo.
**Objetivo general:**
Copiar y adaptar las 10+ plantillas XSLT de Logic.MailXslt e implementar suite de tests.
**Objetivos específicos:**
- Copiar los 10+ archivos XSLT a Infrastructure/Templates/Xslt/.
- XsltTemplateRenderer resuelve plantilla por tipo de objeto.
- Soporte de plantillas regionales México/Perú para cotización.
- Tests unitarios: validators, command handlers (con mocks), XsltTemplateRenderer.
- Tests integración: flujo completo EnviarCorreoCommand con BrevoMailService mockeado.
**Resultado esperado:**
10 tipos de plantilla XSLT funcionando en nueva solución. Tests con cobertura de flujos críticos.
**Entregables:**
- 10+ archivos XSLT migrados a Infrastructure/Templates/Xslt/
- XsltTemplateRenderer con resolución de plantilla por tipo
- Tests unitarios Application + Tests integración flujo completo
**Criterios de aceptación:**
- 10 tipos de correo generan HTML válido no vacío
- Plantillas regionales México/Perú funcionan para cotización
- Tests unitarios pasan (coverage &gt; 70% en Application layer)
- Test integración del flujo principal completo con BrevoMailService mockeado
**Recursos:**
- ProquifaDotNet-R14\Logic.MailXslt\ — fuente de plantillas XSLT
- CorreoEnviadoExtensions.cs — lógica de resolución de plantilla</t>
  </si>
  <si>
    <t xml:space="preserve">BE-325</t>
  </si>
  <si>
    <t xml:space="preserve">T9 - Refactorizar ProquifaDotNet — CorreoEnviadoEnviarController: llamar API ProquifaDotNet.SendInBlue</t>
  </si>
  <si>
    <t xml:space="preserve">**Aplicativos:** ProquifaDotNet
**Módulos:** WebApi.Catalogos — Sistema — Correos — Envío
**Consideraciones previas:**
- Cambio puntual: reemplazar RabbitMQClientFactory.FabricarMailClientSendInBlue().SendMessage(...) por HttpClient.PostAsync al API de SendInBlue.
- URL del nuevo API en appSettings["SendInBlue:ApiUrl"] para facilitar transición por ambiente.
- Autenticación entre APIs via IdentityServer: WebApi.Catalogos obtiene Bearer token.
- GET /ObtenerHtmlCorreo no cambia (reflección local de ProquifaDotNet).
- En caso de fallo del nuevo API: retornar false sin excepción no controlada.
**Objetivo general:**
Refactorizar CorreoEnviadoEnviarController.EnviarCorreo para delegar al API de ProquifaDotNet.SendInBlue mediante llamada HTTP autenticada.
**Objetivos específicos:**
- Inyectar IHttpClientFactory configurado para SendInBlueApi.
- Reemplazar encolado RabbitMQ directo por POST /api/correo/enviar con payload { idCorreoEnviado }.
- Implementar obtención de Bearer token desde IdentityServer.
- Agregar appSettings SendInBlue:ApiUrl y credenciales IdentityServer.
- Mantener manejo de errores: si API no responde, retornar false con log.
**Resultado esperado:**
PATCH /EnviarCorreo de ProquifaDotNet llama al nuevo API. El correo queda encolado en SolicitudCorreo y procesado por SendMailWorker.
**Entregables:**
- CorreoEnviadoEnviarController.cs refactorizado
- Configuración appSettings (SendInBlue:ApiUrl, credenciales IdentityServer)
**Criterios de aceptación:**
- PATCH /EnviarCorreo llama correctamente al nuevo API
- Si responde 200 retorna true; si no responde retorna false sin excepción
- Registro en SolicitudCorreo creado correctamente
- Prueba manual: correo recibido exitosamente
**Recursos:**
- WebApi.Catalogos\Controllers\Sistema\Correos\Envio\CorreoEnviadoEnviarController.cs
- TPSC-NO-FU-001.md — Sección 4.2</t>
  </si>
  <si>
    <t xml:space="preserve">BE-326</t>
  </si>
  <si>
    <t xml:space="preserve">T10 - Refactorizar ProquifaDotNet — CorreoGenericoBO y módulos dependientes: llamar API SendInBlue</t>
  </si>
  <si>
    <t xml:space="preserve">**Aplicativos:** ProquifaDotNet
**Módulos:** Logic.Pqf.Catalogos — CorreosEnviados — Múltiples módulos
**Consideraciones previas:**
- CorreoGenericoBO.GenerarCorreo&lt;T&gt; actualmente llama SendInBlueMailService.SendMail sincrónicamente.
- 9 módulos usan CorreoGenericoBO: ClienteBO.Extensions, GMUsuarioClienteCarteraDetalleBO, AutorizacionBO, cotCotizacionCorreoEnviadoTransaccionBO, CorreoCotPartidaInevtigacionBO, cotPartidaInvetigacionCorreoFinalizadoBO, PretramitarPromesaDeCompraTransaccionBO, ppPedidoIncidenciaCorreoTransaccionBO, ppPedidosSolicitarFEATransaccionBO.
- El cambio en CorreoGenericoBO es el único necesario: los 9 módulos no se modifican si se mantiene la misma firma del método.
- Si Data != null (XSLT) → usar POST /api/correo/html con HTML pre-generado o POST /api/correo/simple con clavePlantilla.
- Agregar logs de auditoría (moduleId, operación) en cada llamada al nuevo API.
**Objetivo general:**
Refactorizar CorreoGenericoBO.GenerarCorreo&lt;T&gt; para delegar al API de ProquifaDotNet.SendInBlue, manteniendo compatibilidad con los 9 módulos dependientes.
**Objetivos específicos:**
- Refactorizar GenerarCorreo&lt;T&gt; para llamar POST /api/correo/simple o /api/correo/html.
- Inyectar HttpClient con autenticación IdentityServer (mismo patrón que T9).
- Mantener firma pública bool GenerarCorreo&lt;T&gt;(ParametrosCorreoGenerico&lt;T&gt;) sin cambios.
- Verificar que los 9 módulos dependientes compilan y funcionan sin cambios.
- Agregar logs con contexto módulo/operación.
**Resultado esperado:**
CorreoGenericoBO delega al nuevo API. Los 9 módulos funcionan sin cambios. Correos de autorización, investigación, incidencias y demás flujos van por ProquifaDotNet.SendInBlue.
**Entregables:**
- CorreoGenericoBO.cs refactorizado
- Verificación de compilación de los 9 módulos dependientes
**Criterios de aceptación:**
- GenerarCorreo&lt;T&gt; llama al nuevo API correctamente
- 9 módulos dependientes compilan sin cambios
- Prueba manual de al menos 2 flujos exitosos (cotización + autorización)
- Errores manejados: retorna false sin excepción no controlada
- Logs de auditoría registran módulo y operación
**Recursos:**
- Logic.Pqf.Catalogos\CorreosEnviados\CorreoGenericoBO.cs
- TPSC-NO-FU-001.md — Sección 4.2-B</t>
  </si>
  <si>
    <t xml:space="preserve">BE-048</t>
  </si>
  <si>
    <t xml:space="preserve">TPSC-RE-FU-008-P1</t>
  </si>
  <si>
    <t xml:space="preserve">T1 Script de actualizacion de catalogos para Cobros</t>
  </si>
  <si>
    <t xml:space="preserve">## Tarea 1
 ### [TPSC-RE-FU-008] [BD-OBJ-CH] Script de actualizacion de catalogos para Cobros
 **Aplicativos:**
 ProquifaNet 2 â€” Base de datos ProquifaDotNet
 **Modulos:**
 Mailbot â€” Clasificacion de correos recibidos
 **Consideraciones previas:**
 Este script cubre los cambios requeridos en catalogos existentes para habilitar la clasificacion de cobros en el Mailbot.
 Existen dos opciones de implementacion (pendiente P2): Opcion A â€” renombrar el registro `Pago` a `Cobro` en `catClasificacionCorreoRecibido`; Opcion B â€” insertar una nueva clasificacion `Cobro` sin modificar `Pago`.
 El script debe incluir ambas opciones comentadas y documentadas para que el TechLead o Product Owner seleccione la correcta antes de ejecutar.
 Adicionalmente se requiere INSERT en `catProceso` para registrar el proceso de generacion de folio de cobro.
 Este script debe ejecutarse **antes** que todas las demas tareas de esta propuesta.
 Dependencia: ninguna.
 **Objetivo general:**
 Generar el script SQL que actualice `catClasificacionCorreoRecibido` y `catProceso` para soportar la clasificacion y proceso de cobros en el Mailbot.
 **Objetivos especificos:**
 - Preparar Opcion A: `UPDATE catClasificacionCorreoRecibido SET ClasificacionCorreoRecibido = 'Cobro', Clave = 'Cobro' WHERE Clave = 'Pago'`
 - Preparar Opcion B: `INSERT INTO catClasificacionCorreoRecibido (Clave, ClasificacionCorreoRecibido, Activo) VALUES ('Cobro', 'Cobro', 1)`
 - INSERT en `catProceso` para el proceso `GenerarFolioPagoCliente` si no existe
 - Incluir consultas de verificacion post-ejecucion para cada cambio
 - Documentar en el script cual opcion se selecciono y la fecha de ejecucion
 **Resultado esperado:**
 La tabla `catClasificacionCorreoRecibido` contiene el registro `Cobro` con su `Clave` correcta, y `catProceso` tiene el proceso de folio de cobro registrado, listos para ser consumidos por `ClasificacionCorreoRecibidoConstants` y `GeneradorProcesoMailBotBO`.
 **Entregables:**
 - Script SQL: `Scripts\R16\FU-008_CatalogosCobros.sql`
 **Criterios de aceptacion:**
 - [ ] El script incluye ambas opciones (A y B) documentadas y solo una activa
 - [ ] La opcion seleccionada fue confirmada por Product Owner antes de ejecucion
 - [ ] `catClasificacionCorreoRecibido` contiene registro con `Clave = 'Cobro'` tras ejecucion
 - [ ] `catProceso` contiene el proceso de folio de cobro
 - [ ] El script incluye consultas de verificacion post-ejecucion
 - [ ] El script es idempotente (puede ejecutarse mas de una vez sin duplicar datos)
 - [ ] PR aprobado por lider tecnico
 **Mas informacion de la tarea:**
 - Pendiente P2 del `TPSC-RE-FU-008-P1-Back.md` debe resolverse antes de ejecutar este script
 - Cambio relacionado con GAP-01 y GAP-02 del analisis de impacto
 - La `Clave` del catalogo es la que consume `ClasificacionCorreoRecibidoConstants` â€” no el nombre display
 **Recursos:**
 - Analisis de impacto backend: `Requisitos/TPSC-RE-FU-008-P1/TPSC-RE-FU-008-P1-Back.md`
 - Diccionario de datos: `Requisitos/TPSC-RE-FU-008-P1/TPSC-RE-FU-008-P1_BD.md`
 - Requisito funcional: `Requisitos/TPSC-RE-FU-008/TPSC-RE-FU-008.md`</t>
  </si>
  <si>
    <t xml:space="preserve">BE-049</t>
  </si>
  <si>
    <t xml:space="preserve">T2 Script de creacion de tablas de auditoria del Mailbot</t>
  </si>
  <si>
    <t xml:space="preserve">## Tarea 2
 ### [TPSC-RE-FU-008] [BD-OBJ-M] Script de creacion de tablas de auditoria del Mailbot
 **Aplicativos:**
 ProquifaNet 2 â€” Base de datos ProquifaDotNet
 **Modulos:**
 Mailbot â€” Auditoria de eventos y clasificaciones
 **Consideraciones previas:**
 Este script crea las dos tablas nuevas requeridas por `MailbotWorker.sln`: `MailbotEventoCorreo` y `MailbotClasificacionLog`.
 `MailbotEventoCorreo` registra cada correo procesado con su estado y numero de reintentos.
 `MailbotClasificacionLog` registra cada respuesta del Agente IA con la confianza y tokens consumidos.
 Ambas tablas tienen FK hacia `CorreoRecibido` y `RegionConfiguracionMailBot`.
 Este script debe ejecutarse **antes** de las tareas de implementacion del Worker (.NET 10).
 Dependencia: Tarea 1 completada.
 **Objetivo general:**
 Generar el script SQL que cree `MailbotEventoCorreo` y `MailbotClasificacionLog` con sus indices y restricciones de integridad referencial.
 **Objetivos especificos:**
 - CREATE TABLE `MailbotEventoCorreo`: `IdMailbotEvento` (PK), `IdCorreoRecibido` (FK), `IdRegion` (FK), `Estado`, `Intentos`, `FechaCreacion`, `FechaActualizacion`, `MensajeError`
 - CREATE TABLE `MailbotClasificacionLog`: `IdClasificacionLog` (PK), `IdMailbotEvento` (FK), `ClasificacionResultado`, `Confianza`, `TokensUsados`, `ModeloIA`, `FechaClasificacion`, `PromptVersion`
 - Crear indices en columnas de busqueda frecuente: `IdCorreoRecibido`, `Estado`, `IdRegion`, `FechaCreacion`
 - Incluir consultas de verificacion de estructura (INFORMATION_SCHEMA) post-ejecucion
 - Generar script de rollback (DROP TABLE con verificacion de existencia)
 **Resultado esperado:**
 Las tablas `MailbotEventoCorreo` y `MailbotClasificacionLog` existen en ProquifaDotNet listas para ser consumidas por el Worker .NET 10 y el scaffold de EF Core.
 **Entregables:**
 - Script SQL: `Scripts\R16\FU-008_TablaAuditoriaMailbot.sql`
 - Script de rollback: `Scripts\R16\FU-008_TablaAuditoriaMailbot_Rollback.sql`
 **Criterios de aceptacion:**
 - [ ] `MailbotEventoCorreo` creada con PK, FKs e indices correctos
 - [ ] `MailbotClasificacionLog` creada con PK, FK a `MailbotEventoCorreo` e indices correctos
 - [ ] El script incluye verificacion de existencia previa antes de cada CREATE (idempotente)
 - [ ] El script de rollback elimina las tablas en orden correcto (hija primero)
 - [ ] Las consultas de verificacion post-ejecucion confirman estructura esperada
 - [ ] PR aprobado por lider tecnico
 **Mas informacion de la tarea:**
 - Definicion completa de columnas en `TPSC-RE-FU-008-P1_BD.md`
 - El scaffold de EF Core (Tarea 6) leera estas tablas para generar las entidades
 **Recursos:**
 - Analisis de impacto backend: `Requisitos/TPSC-RE-FU-008-P1/TPSC-RE-FU-008-P1-Back.md`
 - Diccionario de datos: `Requisitos/TPSC-RE-FU-008-P1/TPSC-RE-FU-008-P1_BD.md`</t>
  </si>
  <si>
    <t xml:space="preserve">BE-050</t>
  </si>
  <si>
    <t xml:space="preserve">T3 Refactorizar GeneradorProcesoMailBotBO y crear ClasificacionCorreoRecibidoConstants</t>
  </si>
  <si>
    <t xml:space="preserve">## Tarea 3
 ### [TPSC-RE-FU-008] [IMP-EXIST-SERVICE] Refactorizar GeneradorProcesoMailBotBO y crear ClasificacionCorreoRecibidoConstants
 **Aplicativos:**
 ProquifaDotNet (Framework 4.8) â€” `Logic.Pqf.Logistica`
 **Modulos:**
 Mailbot â€” L11 Procesos â€” Clasificacion y enrutamiento de correos
 **Consideraciones previas:**
 Esta tarea corrige el **GAP-01** y crea el componente del **GAP-02** del analisis de impacto.
 `GeneradorProcesoMailBotBO.cs` tiene el `case "Pago"` vacio â€” el correo queda marcado como procesado sin generar ningun pendiente, incumpliendo FU-008 Regla 1.
 El switch evalua el nombre display de la clasificacion, lo cual es fragil ante renombrados en BD (Limitacion L3 y L4).
 La refactorizacion debe cambiar el switch para evaluar la propiedad `Clave` del catalogo, usando `ClasificacionCorreoRecibidoConstants`.
 Dependencia: Tarea 1 completada (la `Clave` debe existir en BD antes de probar).
 **Objetivo general:**
 Refactorizar `GeneradorProcesoMailBotBO.cs` para evaluar `Clave` en lugar del nombre display, crear `ClasificacionCorreoRecibidoConstants.cs` con las claves oficiales, e implementar el `case` de Cobro invocando `CorreoRecibidoClienteToPagoBO`.
 **Objetivos especificos:**
 - Crear `Logic.Pqf.Logistica\L11.MailBot\Constants\ClasificacionCorreoRecibidoConstants.cs` con constantes: `Requisicion`, `Pedido`, `Cobro`, `Otros`
 - Modificar `GeneradorProcesoMailBotBO.cs`: cambiar `switch(catClasificacion.ClasificacionCorreoRecibido)` por `switch(catClasificacion.Clave)`
 - Reemplazar literales de string en `case` por las constantes de `ClasificacionCorreoRecibidoConstants`
 - Implementar `case ClasificacionCorreoRecibidoConstants.Cobro` invocando `CorreoRecibidoClienteToPagoBO.Ejecutar()`
 - Verificar que `CorreoRecibidoClienteToPagoBO` genera `fccFolioPagoCliente` correctamente
 - Asegurar que `Logic.Pqf.Logistica` compila sin errores
 **Resultado esperado:**
 `GeneradorProcesoMailBotBO` enruta correctamente los correos clasificados como Cobro hacia `CorreoRecibidoClienteToPagoBO`, generando el folio `fccFolioPagoCliente`. El switch es robusto ante renombrados de catalogo al usar `Clave`.
 **Entregables:**
 - Archivo nuevo: `Logic.Pqf.Logistica\L11.MailBot\Constants\ClasificacionCorreoRecibidoConstants.cs`
 - Archivo modificado: `Logic.Pqf.Logistica\L11.MailBot\Procesos\GeneradorProcesoMailBotBO.cs`
 **Criterios de aceptacion:**
 - [ ] `ClasificacionCorreoRecibidoConstants` define constantes para `Requisicion`, `Pedido`, `Cobro` y `Otros`
 - [ ] El `switch` evalua `catClasificacion.Clave` (no el nombre display)
 - [ ] `case ClasificacionCorreoRecibidoConstants.Cobro` invoca `CorreoRecibidoClienteToPagoBO` y genera `fccFolioPagoCliente`
 - [ ] Los `case` de Requisicion y Pedido siguen funcionando correctamente tras la refactorizacion
 - [ ] No existen literales de string de clasificacion fuera de `ClasificacionCorreoRecibidoConstants`
 - [ ] El proyecto `Logic.Pqf.Logistica` compila sin errores (Framework 4.8)
 - [ ] PR aprobado por lider tecnico
 **Mas informacion de la tarea:**
 - GAP-01 y GAP-02 del archivo `TPSC-RE-FU-008-P1-Back.md`
 - Limitaciones L3 y L4 corregidas por esta tarea
 - El `case "Pago"` vacio es el bug principal que impide cumplir FU-008 Regla 1
 **Recursos:**
 - Analisis de impacto backend: `Requisitos/TPSC-RE-FU-008-P1/TPSC-RE-FU-008-P1-Back.md`
 - Requisito funcional: `Requisitos/TPSC-RE-FU-008/TPSC-RE-FU-008.md`
 - Archivo objetivo: `Logic.Pqf.Logistica\L11.MailBot\Procesos\GeneradorProcesoMailBotBO.cs`</t>
  </si>
  <si>
    <t xml:space="preserve">BE-051</t>
  </si>
  <si>
    <t xml:space="preserve">T4 Crear CorreoRecibidoClienteBuzonCobrosBO</t>
  </si>
  <si>
    <t xml:space="preserve">## Tarea 4
 ### [TPSC-RE-FU-008] [SERV-COMPLEX-TRANSACT] Crear CorreoRecibidoClienteBuzonCobrosBO
 **Aplicativos:**
 ProquifaDotNet (Framework 4.8) â€” `Logic.Pqf.Logistica`
 **Modulos:**
 Mailbot â€” L11 Cobros â€” Buzon de correos de cobro
 **Consideraciones previas:**
 Esta tarea cubre el **GAP-03** del analisis de impacto.
 El BO debe devolver el listado paginado de correos clasificados como cobro, filtrado por cobrador e `IdRegion` del usuario autenticado.
 La region y el cobrador se obtienen exclusivamente del contexto de autenticacion â€” **no se aceptan como parametros externos**.
 El filtro de region debe aplicarse usando `AsegurarFiltroRegion(ResumeGroupQueryInfo, IdRegion)`.
 Los correos MEX no deben aparecer en resultados para usuarios PER y viceversa.
 Dependencia: Tareas 1 y 2 completadas.
 **Objetivo general:**
 Implementar `CorreoRecibidoClienteBuzonCobrosBO.cs` que retorne el listado paginado de correos de cobro para el cobrador e `IdRegion` del usuario autenticado.
 **Objetivos especificos:**
 - Crear `Logic.Pqf.Logistica\L11.MailBot\Procesos\Cobros\CorreoRecibidoClienteBuzonCobrosBO.cs`
 - Recibir `ResumeGroupQueryInfo` (paginacion y filtros) como parametro de entrada
 - Extraer `IdRegion` e `IdUsuario` (cobrador) del contexto del BO â€” nunca de parametros directos
 - Aplicar filtro de region obligatorio con `AsegurarFiltroRegion` antes de ejecutar la consulta
 - Filtrar por `ClasificacionCorreoRecibido.Clave = 'Cobro'` usando join con el catalogo
 - Retornar `PagedList&lt;CorreoRecibidoClienteBuzonCobrosDTO&gt;` con los campos requeridos
 - Implementar el mapeo entre entidades de BD y el DTO de respuesta
 **Resultado esperado:**
 `CorreoRecibidoClienteBuzonCobrosBO` retorna el listado paginado de correos de cobro filtrados por region y cobrador, listo para ser consumido por `BuzonCobrosController`.
 **Entregables:**
 - Archivo nuevo: `Logic.Pqf.Logistica\L11.MailBot\Procesos\Cobros\CorreoRecibidoClienteBuzonCobrosBO.cs`
 - Archivo nuevo (DTO): `Logic.Pqf.Logistica\L11.MailBot\DTOs\CorreoRecibidoClienteBuzonCobrosDTO.cs`
 **Criterios de aceptacion:**
 - [ ] El BO aplica filtro de region obligatorio antes de ejecutar la consulta
 - [ ] El `IdRegion` se obtiene del contexto del BO â€” no de parametros de entrada externos
 - [ ] Los correos MEX no aparecen en resultados para usuarios PER y viceversa
 - [ ] El listado esta paginado usando `ResumeGroupQueryInfo`
 - [ ] El BO solo retorna correos con clasificacion `Clave = 'Cobro'`
 - [ ] El proyecto `Logic.Pqf.Logistica` compila sin errores (Framework 4.8)
 - [ ] PR aprobado por lider tecnico
 **Mas informacion de la tarea:**
 - GAP-03 del archivo `TPSC-RE-FU-008-P1-Back.md`
 - La segregacion por region es un criterio critico: "Correos MEX no aparecen en buzon PER y viceversa"
 **Recursos:**
 - Analisis de impacto backend: `Requisitos/TPSC-RE-FU-008-P1/TPSC-RE-FU-008-P1-Back.md`
 - Requisito funcional: `Requisitos/TPSC-RE-FU-008/TPSC-RE-FU-008.md`
 - Revision: `Requisitos/TPSC-RE-FU-008/TPSC-RE-FU-008 Revision.md`</t>
  </si>
  <si>
    <t xml:space="preserve">BE-052</t>
  </si>
  <si>
    <t xml:space="preserve">T5 Crear BuzonCobrosController en WebApi.Logistica</t>
  </si>
  <si>
    <t xml:space="preserve">## Tarea 5
 ### [TPSC-RE-FU-008] [LIST-PAG-MULT-FILTER] Crear BuzonCobrosController en WebApi.Logistica
 **Aplicativos:**
 ProquifaDotNet (Framework 4.8) â€” `WebApi.Logistica`
 **Modulos:**
 Mailbot â€” API â€” Buzon de Cobros
 **Consideraciones previas:**
 Esta tarea cubre el **GAP-04** del analisis de impacto.
 El controller expone el endpoint `POST /BuzonCobros` que consume `CorreoRecibidoClienteBuzonCobrosBO`.
 La region y el cobrador se extraen del token mediante `ObtenerUsuarioAutenticado()` â€” **no se aceptan como parametros en el body o query string**.
 El controller debe seguir el patron `BaseApiController` con `TryExecute()` para manejo de excepciones.
 Dependencia: Tarea 4 completada.
 **Objetivo general:**
 Crear `BuzonCobrosController.cs` en `WebApi.Logistica` que exponga `POST /BuzonCobros` con paginacion y multiples filtros, consumiendo `CorreoRecibidoClienteBuzonCobrosBO` con la region del usuario autenticado.
 **Objetivos especificos:**
 - Crear `WebApi.Logistica\Controllers\Mailbot\BuzonCobrosController.cs` heredando de `BaseApiController`
 - Implementar accion `POST /BuzonCobros` que recibe `ResumeGroupQueryInfo` en el body
 - Obtener `Usuario` autenticado con `ObtenerUsuarioAutenticado()` y pasar `IdRegion` al BO
 - Invocar `CorreoRecibidoClienteBuzonCobrosBO` y retornar el resultado paginado
 - Envolver la logica en `TryExecute()` para manejo uniforme de excepciones
 - Aplicar atributo de autorizacion correspondiente al rol de cobrador
 **Resultado esperado:**
 El endpoint `POST /BuzonCobros` esta disponible en `WebApi.Logistica`, retorna el listado paginado de correos de cobro filtrado por la region e identidad del usuario del token.
 **Entregables:**
 - Archivo nuevo: `WebApi.Logistica\Controllers\Mailbot\BuzonCobrosController.cs`
 **Criterios de aceptacion:**
 - [ ] `POST /BuzonCobros` retorna `200 OK` con listado paginado en estructura `ResumeGroupResult`
 - [ ] La region y el cobrador se extraen del token mediante `ObtenerUsuarioAutenticado()` â€” no de parametros externos
 - [ ] El controller usa `TryExecute()` para manejo de excepciones
 - [ ] El endpoint requiere autenticacion (rol de cobrador)
 - [ ] El proyecto `WebApi.Logistica` compila sin errores (Framework 4.8)
 - [ ] PR aprobado por lider tecnico
 **Mas informacion de la tarea:**
 - GAP-04 del archivo `TPSC-RE-FU-008-P1-Back.md`
 - Patron de referencia: `BaseApiController.ObtenerUsuarioAutenticado()` en `Core.WebApi\ControllerOperations\BaseApiController.cs`
 **Recursos:**
 - Analisis de impacto backend: `Requisitos/TPSC-RE-FU-008-P1/TPSC-RE-FU-008-P1-Back.md`
 - Requisito funcional: `Requisitos/TPSC-RE-FU-008/TPSC-RE-FU-008.md`</t>
  </si>
  <si>
    <t xml:space="preserve">BE-053</t>
  </si>
  <si>
    <t xml:space="preserve">T6 Crear solucion MailbotWorker.sln (.NET 10) - estructura base y scaffold BD</t>
  </si>
  <si>
    <t xml:space="preserve">## Tarea 6
 ### [TPSC-RE-FU-008] [ARQ-PROJ-NET] Crear solucion MailbotWorker.sln (.NET 10) â€” estructura base y scaffold de BD
 **Aplicativos:**
 MailbotWorker (nueva solucion .NET 10)
 **Modulos:**
 Mailbot â€” Arquitectura base â€” Todos los modulos del Worker
 **Consideraciones previas:**
 Esta tarea establece la estructura completa de la nueva solucion `MailbotWorker.sln` con Clean Architecture en .NET 10.
 La solucion contiene los proyectos: `Mailbot.Domain`, `Mailbot.Application`, `Mailbot.Infrastructure`, `Mailbot.Worker`, `Mailbot.Api`.
 El scaffold de EF Core debe generarse apuntando a la BD ProquifaDotNet (RYNL010).
 Las interfaces de servicios de terceros (`IClasificadorAgente`, `IArchivoService`, `INotificacionService`) se definen en `Mailbot.Application` â€” las implementaciones van en `Mailbot.Infrastructure`.
 Esta tarea es la base estructural: las Tareas 7-12 dependen de ella.
 Dependencias: Tareas 1 y 2 completadas (las tablas nuevas deben existir para el scaffold).
 **Objetivo general:**
 Crear la solucion `MailbotWorker.sln` en .NET 10 con arquitectura limpia, definir las interfaces de abstraccion de servicios, realizar el scaffold de EF Core y configurar la inyeccion de dependencias base.
 **Objetivos especificos:**
 - Crear solucion `MailbotWorker.sln` con proyectos: `Mailbot.Domain`, `Mailbot.Application`, `Mailbot.Infrastructure`, `Mailbot.Worker`, `Mailbot.Api`
 - Definir referencias entre proyectos siguiendo Clean Architecture (Domain &lt;- Application &lt;- Infrastructure &lt;- Worker/Api)
 - Generar scaffold de EF Core: `Mailbot.Infrastructure\Persistence\ProquifaDbContext.cs` apuntando a ProquifaDotNet
 - Incluir en scaffold las entidades: `CorreoRecibido`, `CorreoRecibidoCliente`, `RegionConfiguracionMailBot`, `catClasificacionCorreoRecibido`, `fccFolioPagoCliente`, `MailbotEventoCorreo`, `MailbotClasificacionLog`
 - Crear interfaces en `Mailbot.Application`: `IClasificadorAgente`, `IArchivoService`, `INotificacionService`, `IGmailService`
 - Configurar `appsettings.json` con secciones: `ConnectionStrings`, `RabbitMQ`, `OpenAI`, `MinIO`, `Brevo`, `Gmail`
 - Configurar `Program.cs` del Worker con registro de DI base
 - Crear `Mailbot.Api\Endpoints\HealthEndpoints.cs` con `GET /health`
 **Resultado esperado:**
 La solucion `MailbotWorker.sln` compila en .NET 10 sin errores, con arquitectura limpia establecida, scaffold generado e interfaces de abstraccion definidas, lista para que las Tareas 7-12 implementen cada componente.
 **Entregables:**
 - Solucion nueva: `MailbotWorker.sln`
 - Proyecto `Mailbot.Domain`
 - Proyecto `Mailbot.Application` (con interfaces `IClasificadorAgente`, `IArchivoService`, `INotificacionService`, `IGmailService`)
 - Proyecto `Mailbot.Infrastructure` (con `ProquifaDbContext.cs` scaffold)
 - Proyecto `Mailbot.Worker` (con `Program.cs` y `appsettings.json`)
 - Proyecto `Mailbot.Api` (con `HealthEndpoints.cs`)
 **Criterios de aceptacion:**
 - [ ] La solucion `MailbotWorker.sln` compila en .NET 10 sin errores
 - [ ] La arquitectura limpia esta implementada (referencias unidireccionales entre proyectos)
 - [ ] El scaffold de EF Core incluye todas las entidades requeridas
 - [ ] `GET /health` retorna `200 OK`
 - [ ] Las interfaces `IClasificadorAgente`, `IArchivoService`, `INotificacionService`, `IGmailService` estan definidas en `Mailbot.Application`
 - [ ] `appsettings.json` tiene las secciones de configuracion para todos los servicios de terceros
 - [ ] PR aprobado por lider tecnico
 **Mas informacion de la tarea:**
 - Secciones 2 y 7 del archivo `TPSC-RE-FU-008-P1-Back.md`
 - Pendientes P1, P4, P5, P6 deben estar resueltos antes de configurar `appsettings.json` con valores reales
 - El scaffold debe excluir tablas que no pertenecen al dominio del Mailbot
 **Recursos:**
 - Analisis de impacto backend: `Requisitos/TPSC-RE-FU-008-P1/TPSC-RE-FU-008-P1-Back.md`
 - Diccionario de datos: `Requisitos/TPSC-RE-FU-008-P1/TPSC-RE-FU-008-P1_BD.md`</t>
  </si>
  <si>
    <t xml:space="preserve">BE-054</t>
  </si>
  <si>
    <t xml:space="preserve">T7 Integrar n8n + RabbitMQ - configuracion orquestador y consumers del Worker</t>
  </si>
  <si>
    <t xml:space="preserve">## Tarea 7
 ### [TPSC-RE-FU-008] [IMPL-THIRD-SERV] Integrar n8n + RabbitMQ â€” configuracion del orquestador y consumers del Worker
 **Aplicativos:**
 MailbotWorker (nueva solucion .NET 10) â€” Infraestructura de mensajeria
 **Modulos:**
 Mailbot â€” Orquestacion de eventos â€” Queues MEX y PER
 **Consideraciones previas:**
 n8n se activa mediante un Gmail Trigger (polling cada 1 min) y publica al exchange `mailbot.correos` en RabbitMQ.
 El exchange enruta a dos queues: `mailbot.mex` y `mailbot.per`, cada una con su Dead Letter Queue (DLQ).
 `Mailbot.Infrastructure\RabbitMQ\RabbitMQConsumer.cs` implementa el consumer que lee de las queues.
 Los Workers `CorreoWorkerMex` y `CorreoWorkerPer` (Tarea 12) consumen este `RabbitMQConsumer`.
 Pendiente P4 (licencia n8n: self-hosted vs cloud) debe resolverse antes de configurar el ambiente.
 Pendiente P5 (cuentas Gmail MEX/PER) debe resolverse antes de configurar el Gmail Trigger en n8n.
 Dependencia: Tarea 6 completada.
 **Objetivo general:**
 Implementar `RabbitMQConsumer.cs` en `Mailbot.Infrastructure`, configurar el exchange y queues en RabbitMQ, y documentar la configuracion del workflow de n8n para el Gmail Trigger.
 **Objetivos especificos:**
 - Implementar `Mailbot.Infrastructure\RabbitMQ\RabbitMQConsumer.cs` con conexion, canal, declaracion de exchange, queues y DLQ
 - Implementar metodo `ConsumeAsync(string queue, Func&lt;CorreoEventoMessage, Task&gt; handler, CancellationToken ct)`
 - Configurar retry policy para mensajes fallidos (maximo 3 intentos antes de enviar a DLQ)
 - Serializar/deserializar mensajes usando `System.Text.Json`
 - Registrar `RabbitMQConsumer` en DI del Worker (`Program.cs`)
 - Documentar el workflow de n8n: Gmail Trigger -&gt; publicacion al exchange RabbitMQ
 - Agregar health check de RabbitMQ al endpoint `GET /health`
 **Resultado esperado:**
 `RabbitMQConsumer` puede conectarse a RabbitMQ, declarar el exchange `mailbot.correos` con queues `mailbot.mex` y `mailbot.per` y sus DLQs, y consumir mensajes de forma asincrona.
 **Entregables:**
 - Archivo nuevo: `Mailbot.Infrastructure\RabbitMQ\RabbitMQConsumer.cs`
 - Archivo nuevo (mensaje): `Mailbot.Application\Models\CorreoEventoMessage.cs`
 - Documento de configuracion n8n (workflow JSON exportado o markdown)
 **Criterios de aceptacion:**
 - [ ] `RabbitMQConsumer` conecta a RabbitMQ con las credenciales de `appsettings.json`
 - [ ] El exchange `mailbot.correos` y las queues `mailbot.mex`, `mailbot.per` y DLQs se declaran correctamente
 - [ ] Los mensajes fallidos (3 intentos) se enrutan a la DLQ correspondiente
 - [ ] El health check de RabbitMQ reporta estado en `GET /health`
 - [ ] La solucion `MailbotWorker.sln` compila en .NET 10 sin errores tras esta tarea
 - [ ] PR aprobado por lider tecnico
 **Mas informacion de la tarea:**
 - Seccion 2.2 del archivo `TPSC-RE-FU-008-P1-Back.md`
 - Pendiente P4: confirmar licencia n8n antes de configurar ambiente
 - Pendiente P5: confirmar cuentas Gmail MEX/PER antes de configurar Gmail Trigger
 **Recursos:**
 - Analisis de impacto backend: `Requisitos/TPSC-RE-FU-008-P1/TPSC-RE-FU-008-P1-Back.md`</t>
  </si>
  <si>
    <t xml:space="preserve">BE-055</t>
  </si>
  <si>
    <t xml:space="preserve">T8 Implementar Agente IA de clasificacion de correos</t>
  </si>
  <si>
    <t xml:space="preserve">## Tarea 8
 ### [TPSC-RE-FU-008] [ALG-COMPLX-LOGIC] Implementar Agente IA de clasificacion de correos
 **Aplicativos:**
 MailbotWorker (nueva solucion .NET 10) â€” `Mailbot.Infrastructure`
 **Modulos:**
 Mailbot â€” Clasificacion inteligente â€” Agente IA
 **Consideraciones previas:**
 Esta tarea implementa el Agente IA que reemplaza el modelo ML.NET estatico del Mailbot actual.
 El agente lee asunto, cuerpo y adjuntos del correo para clasificarlo en: Cotizacion, Pedido, Cobro, Otros.
 La implementacion es `OpenAIClasificadorAgente.cs` que implementa la interfaz `IClasificadorAgente` definida en Tarea 6.
 Los prompts se almacenan en archivos `.txt` versionados para facilitar ajustes sin recompilar.
 Cada clasificacion debe registrarse en `MailbotClasificacionLog` con confianza, tokens y version de prompt.
 Pendiente P1 (proveedor IA: OpenAI vs Azure OpenAI) debe resolverse antes de implementar.
 Pendiente P3 (correos reales de PROQUIFA para ajuste de prompts) debe resolverse antes de validar.
 Dependencia: Tarea 6 completada.
 **Objetivo general:**
 Implementar `OpenAIClasificadorAgente.cs` que clasifica correos usando el Agente IA, con prompts versionados en archivos `.txt`, registrando cada clasificacion en `MailbotClasificacionLog`.
 **Objetivos especificos:**
 - Implementar `Mailbot.Infrastructure\IA\OpenAIClasificadorAgente.cs` implementando `IClasificadorAgente`
 - Implementar `PromptBuilder.cs` que carga y compone el prompt desde archivos `.txt` con asunto, cuerpo y texto de adjuntos
 - Crear prompt inicial: `Mailbot.Infrastructure\IA\Prompts\clasificacion_v1.txt`
 - Parsear la respuesta del Agente IA para extraer: clasificacion, confianza y justificacion
 - Registrar en `MailbotClasificacionLog`: clasificacion, confianza, tokens usados, modelo, version de prompt
 - Implementar manejo de errores: timeout, rate limit, respuesta invalida -&gt; excepcion tipificada
 - Registrar `OpenAIClasificadorAgente` en DI del Worker
 **Resultado esperado:**
 El Agente IA clasifica correctamente correos de cobro, cotizacion y pedido usando asunto, cuerpo y adjuntos, y registra cada clasificacion con su metadata en `MailbotClasificacionLog`.
 **Entregables:**
 - Archivo nuevo: `Mailbot.Infrastructure\IA\OpenAIClasificadorAgente.cs`
 - Archivo nuevo: `Mailbot.Infrastructure\IA\PromptBuilder.cs`
 - Prompt inicial: `Mailbot.Infrastructure\IA\Prompts\clasificacion_v1.txt`
 **Criterios de aceptacion:**
 - [ ] El Agente IA clasifica correctamente correos de Cotizacion, Pedido, Cobro y Otros
 - [ ] El agente lee adjuntos (PDF/imagen) ademas de asunto y cuerpo
 - [ ] Cada clasificacion queda registrada en `MailbotClasificacionLog` con confianza, tokens y version de prompt
 - [ ] Los prompts se cargan desde archivos `.txt` â€” no estan hardcodeados en el codigo
 - [ ] Los errores (timeout, rate limit) lanzan excepciones tipificadas capturables por el Worker
 - [ ] La solucion `MailbotWorker.sln` compila en .NET 10 sin errores tras esta tarea
 - [ ] PR aprobado por lider tecnico
 **Mas informacion de la tarea:**
 - Seccion 3 del archivo `TPSC-RE-FU-008-P1-Back.md`
 - Pendiente P1: definir proveedor IA antes de implementar
 - Pendiente P3: confirmar correos reales para ajuste de prompts
 **Recursos:**
 - Analisis de impacto backend: `Requisitos/TPSC-RE-FU-008-P1/TPSC-RE-FU-008-P1-Back.md`
 - Requisito funcional: `Requisitos/TPSC-RE-FU-008/TPSC-RE-FU-008.md`</t>
  </si>
  <si>
    <t xml:space="preserve">BE-056</t>
  </si>
  <si>
    <t xml:space="preserve">T9 Implementar ProcesarCorreoUseCase y GenerarPendienteUseCase</t>
  </si>
  <si>
    <t xml:space="preserve">## Tarea 9
 ### [TPSC-RE-FU-008] [SERV-COMPLEX-TRANSACT] Implementar ProcesarCorreoUseCase y GenerarPendienteUseCase
 **Aplicativos:**
 MailbotWorker (nueva solucion .NET 10) â€” `Mailbot.Application`
 **Modulos:**
 Mailbot â€” Casos de uso â€” Procesamiento y generacion de pendientes
 **Consideraciones previas:**
 `ProcesarCorreoUseCase` orquesta el flujo completo: leer correo -&gt; subir adjuntos a MinIO -&gt; clasificar con Agente IA -&gt; enrutar al caso de uso -&gt; registrar evento en `MailbotEventoCorreo`.
 `GenerarPendienteUseCase` genera el pendiente especifico segun la clasificacion: para Cobro invoca la logica equivalente a `CorreoRecibidoClienteToPagoBO` (Framework 4.8) adaptada a .NET 10.
 Ambos casos de uso coordinan `IArchivoService`, `IClasificadorAgente`, `IGmailService` y `ProquifaDbContext` mediante inyeccion de dependencias.
 Dependencias: Tareas 6, 7 y 8 completadas.
 **Objetivo general:**
 Implementar `ProcesarCorreoUseCase.cs` y `GenerarPendienteUseCase.cs` en `Mailbot.Application` que orquesten el flujo completo desde la recepcion del evento hasta la persistencia del pendiente en BD.
 **Objetivos especificos:**
 - Implementar `Mailbot.Application\UseCases\ProcesarCorreoUseCase.cs`:
  - Recibir `CorreoEventoMessage` (mensaje de RabbitMQ)
  - Leer correo completo via `IGmailService`
  - Subir adjuntos a MinIO via `IArchivoService`
  - Clasificar con `IClasificadorAgente`
  - Invocar `GenerarPendienteUseCase` con la clasificacion resultante
  - Registrar en `MailbotEventoCorreo` con estado y resultado
 - Implementar `Mailbot.Application\UseCases\GenerarPendienteUseCase.cs`:
  - `case Cobro` -&gt; INSERT en `fccFolioPagoCliente` + INSERT en `CorreoRecibidoCliente`
  - `case Cotizacion` -&gt; flujo de pretramitacion de cotizacion
  - `case Pedido` -&gt; flujo de pretramitacion de pedido
  - `case Otros` -&gt; marcar como procesado sin pendiente
 - Manejar transaccion: si cualquier paso falla, revertir y actualizar `MailbotEventoCorreo` con error e incrementar `Intentos`
 **Resultado esperado:**
 El flujo completo de procesamiento de un correo de cobro funciona de extremo a extremo: correo recibido -&gt; adjuntos en MinIO -&gt; clasificado como Cobro -&gt; `fccFolioPagoCliente` generado -&gt; evento registrado en `MailbotEventoCorreo`.
 **Entregables:**
 - Archivo nuevo: `Mailbot.Application\UseCases\ProcesarCorreoUseCase.cs`
 - Archivo nuevo: `Mailbot.Application\UseCases\GenerarPendienteUseCase.cs`
 **Criterios de aceptacion:**
 - [ ] El flujo completo (RabbitMQ -&gt; Gmail -&gt; MinIO -&gt; IA -&gt; BD) funciona sin errores para correos de cobro
 - [ ] `fccFolioPagoCliente` se genera correctamente para correos clasificados como Cobro
 - [ ] `MailbotEventoCorreo` registra el estado final (exito o error) con numero de intentos
 - [ ] Si el procesamiento falla, la transaccion se revierte y el evento queda en estado de error
 - [ ] Los correos clasificados como Otros quedan marcados como procesados sin generar pendiente
 - [ ] La solucion `MailbotWorker.sln` compila en .NET 10 sin errores tras esta tarea
 - [ ] PR aprobado por lider tecnico
 **Mas informacion de la tarea:**
 - Secciones 2 y 3 del archivo `TPSC-RE-FU-008-P1-Back.md`
 - La logica de generacion de folio debe ser equivalente a la del Framework 4.8 (`CorreoRecibidoClienteToPagoBO`)
 **Recursos:**
 - Analisis de impacto backend: `Requisitos/TPSC-RE-FU-008-P1/TPSC-RE-FU-008-P1-Back.md`
 - Requisito funcional: `Requisitos/TPSC-RE-FU-008/TPSC-RE-FU-008.md`
 - Referencia Framework 4.8: `Logic.Pqf.Logistica\L11.MailBot\Procesos\Pagos\CorreoRecibidoClienteToPagoBO.cs`</t>
  </si>
  <si>
    <t xml:space="preserve">BE-057</t>
  </si>
  <si>
    <t xml:space="preserve">T10 Integrar MinIO - almacenamiento de adjuntos del Mailbot</t>
  </si>
  <si>
    <t xml:space="preserve">## Tarea 10
 ### [TPSC-RE-FU-008] [IMPL-THIRD-SERV] Integrar MinIO â€” almacenamiento de adjuntos del Mailbot
 **Aplicativos:**
 MailbotWorker (nueva solucion .NET 10) â€” `Mailbot.Infrastructure`
 **Modulos:**
 Mailbot â€” Almacenamiento â€” Adjuntos de correos de cobro
 **Consideraciones previas:**
 Esta tarea implementa `MinioArchivoService.cs` que implementa la interfaz `IArchivoService` definida en Tarea 6.
 Los adjuntos de cada correo (PDF, imagenes) se suben al bucket `mailbot` en MinIO antes de persistir en BD.
 La URL del objeto en MinIO se guarda en `ArchivoCorreoRecibido.UrlArchivo`.
 Pendiente P6 (definir bucket MinIO y politica de retencion) debe resolverse antes de esta tarea.
 Dependencia: Tarea 6 completada.
 **Objetivo general:**
 Implementar `MinioArchivoService.cs` en `Mailbot.Infrastructure` que suba adjuntos del correo al bucket `mailbot` en MinIO y retorne las URLs de los objetos almacenados.
 **Objetivos especificos:**
 - Implementar `Mailbot.Infrastructure\MinIO\MinioArchivoService.cs` implementando `IArchivoService`
 - Conectar a MinIO usando las credenciales de `appsettings.json` (seccion `MinIO`)
 - Implementar `SubirArchivoAsync(stream, nombreArchivo, contentType)` -&gt; retorna URL del objeto
 - Organizar objetos con path: `mailbot/{IdRegion}/{FechaCorreo:yyyyMMdd}/{IdCorreoRecibido}/{nombreArchivo}`
 - Implementar manejo de errores: fallo en subida -&gt; excepcion tipificada
 - Registrar `MinioArchivoService` en DI del Worker
 - Agregar health check de MinIO al endpoint `GET /health`
 **Resultado esperado:**
 Los adjuntos de los correos de cobro se suben correctamente a MinIO y sus URLs quedan disponibles para persistirse en `ArchivoCorreoRecibido.UrlArchivo` en la BD.
 **Entregables:**
 - Archivo nuevo: `Mailbot.Infrastructure\MinIO\MinioArchivoService.cs`
 **Criterios de aceptacion:**
 - [ ] `MinioArchivoService` sube archivos PDF e imagenes al bucket `mailbot`
 - [ ] La URL retornada es accesible y apunta al objeto correcto en MinIO
 - [ ] Los objetos se organizan con el path `mailbot/{IdRegion}/{Fecha}/{IdCorreoRecibido}/{archivo}`
 - [ ] El health check de MinIO reporta estado en `GET /health`
 - [ ] Los errores de conexion o subida lanzan excepciones tipificadas
 - [ ] La solucion `MailbotWorker.sln` compila en .NET 10 sin errores tras esta tarea
 - [ ] PR aprobado por lider tecnico
 **Mas informacion de la tarea:**
 - Seccion 5 del archivo `TPSC-RE-FU-008-P1-Back.md`
 - Pendiente P6: confirmar bucket y politica de retencion antes de implementar
 **Recursos:**
 - Analisis de impacto backend: `Requisitos/TPSC-RE-FU-008-P1/TPSC-RE-FU-008-P1-Back.md`</t>
  </si>
  <si>
    <t xml:space="preserve">BE-058</t>
  </si>
  <si>
    <t xml:space="preserve">T11 Integrar Brevo - notificaciones de error del Mailbot</t>
  </si>
  <si>
    <t xml:space="preserve">## Tarea 11
 ### [TPSC-RE-FU-008] [ATTACHED-EMAIL] Integrar Brevo â€” notificaciones de error del Mailbot
 **Aplicativos:**
 MailbotWorker (nueva solucion .NET 10) â€” `Mailbot.Infrastructure`
 **Modulos:**
 Mailbot â€” Notificaciones â€” Alertas de error al equipo de operaciones
 **Consideraciones previas:**
 Esta tarea implementa `BrevoNotificacionService.cs` que implementa la interfaz `INotificacionService` definida en Tarea 6.
 Brevo envia alertas al equipo de operaciones cuando el Worker encuentra un error critico o un correo llega a la DLQ tras agotar los reintentos.
 El email de alerta debe incluir: tipo de error, `IdCorreoRecibido`, region, intentos realizados y mensaje de error resumido.
 Dependencia: Tarea 6 completada.
 **Objetivo general:**
 Implementar `BrevoNotificacionService.cs` en `Mailbot.Infrastructure` que envie emails de alerta al equipo de operaciones ante errores criticos del Worker, usando la API transaccional de Brevo.
 **Objetivos especificos:**
 - Implementar `Mailbot.Infrastructure\Brevo\BrevoNotificacionService.cs` implementando `INotificacionService`
 - Conectar a la API transaccional de Brevo usando la API key de `appsettings.json` (seccion `Brevo`)
 - Implementar `EnviarAlertaErrorAsync(ErrorMailbotDTO error)` con template configurable
 - El email debe incluir: tipo de error, `IdCorreoRecibido`, `IdRegion`, `Intentos`, mensaje de error y timestamp
 - Implementar throttling basico: no enviar mas de N alertas por hora para el mismo tipo de error
 - Registrar `BrevoNotificacionService` en DI del Worker
 - Implementar modo `DryRun` configurable para ambientes de desarrollo (log sin enviar email real)
 **Resultado esperado:**
 Ante un error critico del Worker, el equipo de operaciones recibe un email de alerta con el detalle via Brevo, sin saturacion por alertas repetidas.
 **Entregables:**
 - Archivo nuevo: `Mailbot.Infrastructure\Brevo\BrevoNotificacionService.cs`
 - Archivo nuevo (DTO): `Mailbot.Application\Models\ErrorMailbotDTO.cs`
 **Criterios de aceptacion:**
 - [ ] El email de alerta llega al equipo de operaciones ante un error critico del Worker
 - [ ] El email incluye: tipo de error, `IdCorreoRecibido`, region, intentos y mensaje de error
 - [ ] El throttling basico evita spam de alertas repetidas del mismo tipo
 - [ ] El modo `DryRun` loguea el email sin enviarlo (para ambiente DEV)
 - [ ] La solucion `MailbotWorker.sln` compila en .NET 10 sin errores tras esta tarea
 - [ ] PR aprobado por lider tecnico
 **Mas informacion de la tarea:**
 - Seccion 6 del archivo `TPSC-RE-FU-008-P1-Back.md`
 - Limitacion L6 del Mailbot actual corregida por esta tarea
 **Recursos:**
 - Analisis de impacto backend: `Requisitos/TPSC-RE-FU-008-P1/TPSC-RE-FU-008-P1-Back.md`</t>
  </si>
  <si>
    <t xml:space="preserve">BE-059</t>
  </si>
  <si>
    <t xml:space="preserve">T12 Configurar CorreoWorkerMex y CorreoWorkerPer como IHostedService</t>
  </si>
  <si>
    <t xml:space="preserve">## Tarea 12
 ### [TPSC-RE-FU-008] [AUTOMATIC-JOB] Configurar CorreoWorkerMex y CorreoWorkerPer como IHostedService
 **Aplicativos:**
 MailbotWorker (nueva solucion .NET 10) â€” `Mailbot.Worker`
 **Modulos:**
 Mailbot â€” Workers â€” Procesamiento paralelo por region MEX y PER
 **Consideraciones previas:**
 Esta tarea implementa los dos Workers (`CorreoWorkerMex` y `CorreoWorkerPer`) que heredan de `BackgroundService` y consumen las queues de RabbitMQ de forma independiente por region.
 Cada Worker invoca `ProcesarCorreoUseCase` al recibir un mensaje de su queue.
 Los errores no manejados invocan `INotificacionService` para alertar al equipo de operaciones.
 Esta es la tarea integradora final â€” requiere todas las tareas anteriores completadas (3-11).
 Dependencias: Tareas 7, 9, 10 y 11 completadas.
 **Objetivo general:**
 Implementar `CorreoWorkerMex.cs` y `CorreoWorkerPer.cs` como `BackgroundService` que consuman sus queues de RabbitMQ de forma independiente e invoquen `ProcesarCorreoUseCase` para cada correo, con manejo de errores y alertas via Brevo.
 **Objetivos especificos:**
 - Implementar `Mailbot.Worker\Workers\CorreoWorkerMex.cs` heredando de `BackgroundService`:
  - Consumir queue `mailbot.mex` via `RabbitMQConsumer`
  - Por cada mensaje: invocar `ProcesarCorreoUseCase` con `IdRegion = MEX`
  - Ante excepcion no manejada: invocar `INotificacionService.EnviarAlertaErrorAsync()`
  - Respetar `CancellationToken` para graceful shutdown
 - Implementar `Mailbot.Worker\Workers\CorreoWorkerPer.cs` con la misma estructura para queue `mailbot.per` y `IdRegion = PER`
 - Registrar ambos Workers en `Program.cs` con `AddHostedService&lt;CorreoWorkerMex&gt;()` y `AddHostedService&lt;CorreoWorkerPer&gt;()`
 - Configurar graceful shutdown timeout en `appsettings.json`
 - Validar que los Workers procesan sus queues de forma paralela e independiente
 **Resultado esperado:**
 `CorreoWorkerMex` y `CorreoWorkerPer` procesan correos de sus respectivas regiones en paralelo, invocando el flujo completo (RabbitMQ -&gt; Gmail -&gt; MinIO -&gt; IA -&gt; BD -&gt; Brevo en caso de error), y la solucion `MailbotWorker.sln` compila y ejecuta sin errores en .NET 10.
 **Entregables:**
 - Archivo nuevo: `Mailbot.Worker\Workers\CorreoWorkerMex.cs`
 - Archivo nuevo: `Mailbot.Worker\Workers\CorreoWorkerPer.cs`
 - `Mailbot.Worker\Program.cs` actualizado con registro de ambos Workers
 **Criterios de aceptacion:**
 - [ ] `CorreoWorkerMex` consume queue `mailbot.mex` y procesa correos de region MEX
 - [ ] `CorreoWorkerPer` consume queue `mailbot.per` y procesa correos de region PER
 - [ ] Ambos Workers procesan en paralelo sin bloquearse mutuamente
 - [ ] Correos MEX no aparecen procesados en el contexto de PER y viceversa (segregacion por region)
 - [ ] Los errores no manejados envian alerta via Brevo
 - [ ] El graceful shutdown respeta el `CancellationToken` sin perder mensajes en proceso
 - [ ] La solucion `MailbotWorker.sln` compila en .NET 10 sin errores
 - [ ] `ProquifaDotNet` (Framework 4.8) compila sin errores tras los cambios de las tareas anteriores
 - [ ] PR aprobado por lider tecnico
 **Mas informacion de la tarea:**
 - Secciones 2 y 7 del archivo `TPSC-RE-FU-008-P1-Back.md`
 - Esta tarea valida la solucion completa de extremo a extremo
 **Recursos:**
 - Analisis de impacto backend: `Requisitos/TPSC-RE-FU-008-P1/TPSC-RE-FU-008-P1-Back.md`
 - Requisito funcional: `Requisitos/TPSC-RE-FU-008/TPSC-RE-FU-008.md`
 - Revision: `Requisitos/TPSC-RE-FU-008/TPSC-RE-FU-008 Revision.md`</t>
  </si>
  <si>
    <t xml:space="preserve">BE-060</t>
  </si>
  <si>
    <t xml:space="preserve">TPSC-RE-FU-008-P2</t>
  </si>
  <si>
    <t xml:space="preserve">T1 Script BD: INSERT catProceso Cobros + INSERT/UPDATE catClasificacionCorreoRecibido</t>
  </si>
  <si>
    <t xml:space="preserve"># [ TPSC-RE-FU-008 ] [UPDATE-TABL-CH] Script BD: INSERT catProceso Cobros + INSERT/UPDATE catClasificacionCorreoRecibido + ALTER RegionConfiguracionMailBot
 ---
 ## Aplicativos
 - ProquifaDotNet (Base de Datos — SQL Server RYNL010)
 ## Módulos
 - Buzones
 - Mailbot
 ## Consideraciones previas
 - Ejecutar query de validación antes de decidir entre Opción A (renombrar `pago` → `cobro`) u Opción B (nuevo registro `cobro`):
  ```sql
  SELECT COUNT(*) FROM CorreoRecibidoCliente crc
  INNER JOIN catClasificacionCorreoRecibido cat
  ON crc.IdCatClasificacionCorreoRecibido = cat.IdCatClasificacionCorreoRecibido
  WHERE cat.Clave = 'pago'
  ```
 - Verificar que `spActualizarBuzonPagoLegacy` no se vea afectado por el cambio de clave.
 - Confirmar con Arquitecto y Cliente la decisión final (Opción A o B).
 ## Objetivo general
 Preparar los catálogos y configuración de BD necesarios para soportar la clasificación de correos como "Cobro" y la integración con Google Cloud Pub/Sub en el Mailbot.
 ## Objetivos específicos
 1. Insertar el proceso `Cobros` (clave `cobros`) en `catProceso`.
 2. Insertar nueva clasificación `Cobro` (clave `cobro`, `AnalistaDeCuentasPorCobrar = 1`) en `catClasificacionCorreoRecibido` **o** renombrar la clasificación existente `Pago` según la decisión tomada.
 3. Ejecutar `ALTER TABLE RegionConfiguracionMailBot` para agregar las columnas:
  - `PubSubTopic` (varchar 300, NULL)
  - `WatchHistoryId` (varchar 50, NULL)
  - `WatchExpiration` (datetime, NULL)
 ## Resultado esperado
 - `catProceso` contiene el registro `Cobros` activo.
 - `catClasificacionCorreoRecibido` contiene la clasificación `Cobro` con `AnalistaDeCuentasPorCobrar = 1` y vinculada al proceso `Cobros`.
 - `RegionConfiguracionMailBot` cuenta con las 3 columnas nuevas para la gestión del watch de Gmail por región.
 ## Entregables
 - Script SQL de migración (idempotente — con validación de existencia antes de INSERT/ALTER).
 - Script SQL de rollback.
 ## Criterios de aceptación
 - [ ] El script se ejecuta sin errores en ambiente de desarrollo (RYNL010).
 - [ ] Los registros insertados son consistentes con la estructura documentada en `TPSC-RE-FU-008_BD.md`.
 - [ ] Las columnas nuevas en `RegionConfiguracionMailBot` aceptan NULL y no rompen funcionalidad existente del Mailbot actual.
 - [ ] El script de rollback revierte los cambios correctamente.
 ## Más información de la tarea
 - Referencia: `TPSC-RE-FU-008-P2-Back.md` — PARTE 1, sección 1.1
 - Referencia BD: `TPSC-RE-FU-008_BD.md` — secciones 1 y 2
 - Referencia Propuesta: `TPSC-RE-FU-008-v2_Propuesta2.md` — sección "Cambio en RegionConfiguracionMailBot"
 ## Recursos
 - Servidor: RYNL010
 - Base de datos: ProquifaDotNet
 - Documento de Propuesta 2: `TPSC-RE-FU-008-v2_Propuesta2.md`
 - Diccionario de Datos: `TPSC-RE-FU-008_BD.md`</t>
  </si>
  <si>
    <t xml:space="preserve">BE-061</t>
  </si>
  <si>
    <t xml:space="preserve">T2 Script BD: CREATE TABLE MailbotEventoCorreo + indices</t>
  </si>
  <si>
    <t xml:space="preserve"># [ TPSC-RE-FU-008 ] [CREATE-TABL-CH] Script BD: CREATE TABLE MailbotEventoCorreo + índices
 ---
 ## Aplicativos
 - ProquifaDotNet (Base de Datos — SQL Server RYNL010)
 ## Módulos
 - Mailbot
 ## Consideraciones previas
 - La tarea T01 debe estar ejecutada previamente (la tabla referencia `Region` vía FK).
 - La tabla es requerida tanto por el Mailbot Worker nuevo (.NET 10) como por la lógica de trazabilidad en ProquifaDotNet.
 ## Objetivo general
 Crear la tabla `MailbotEventoCorreo` para registrar cada notificación Pub/Sub recibida, permitir trazabilidad, reintentos y detección de duplicados (idempotencia).
 ## Objetivos específicos
 1. Crear tabla `MailbotEventoCorreo` con las columnas documentadas en la Propuesta 2:
  - `IdMailbotEventoCorreo` (PK, uniqueidentifier, DEFAULT NEWID())
  - `IdRegion` (FK → Region)
  - `IdentificadorCorreoGmail` (varchar 200, NOT NULL)
  - `PubSubMessageId` (varchar 200, NULL)
  - `HistoryId` (varchar 50, NULL)
  - `CorreoEmisor` (varchar 180, NULL)
  - `Asunto` (varchar 350, NULL)
  - `FechaEvento` (datetime, NOT NULL)
  - `Procesado` (bit, DEFAULT 0)
  - `FechaProcesado` (datetime, NULL)
  - `Intentos` (int, DEFAULT 0)
  - `Error` (varchar MAX, NULL)
  - `FechaRegistro` (datetime, DEFAULT GETDATE())
  - `FechaUltimaActualizacion` (datetime, DEFAULT GETDATE())
  - `Activo` (bit, DEFAULT 1)
 2. Crear índice único filtrado `UIX_MailbotEventoCorreo_Gmail` sobre (`IdentificadorCorreoGmail`, `IdRegion`) WHERE `Activo = 1`.
 3. Crear índice `IX_MailbotEventoCorreo_Pendientes` sobre (`Procesado`, `Intentos`) WHERE `Procesado = 0`.
 ## Resultado esperado
 - Tabla `MailbotEventoCorreo` creada con todas las constraints y defaults.
 - Índices creados para garantizar idempotencia y consulta eficiente de eventos pendientes.
 ## Entregables
 - Script SQL de creación (idempotente).
 - Script SQL de rollback (DROP TABLE).
 ## Criterios de aceptación
 - [ ] El script se ejecuta sin errores en RYNL010.
 - [ ] El índice único impide insertar dos eventos con el mismo `IdentificadorCorreoGmail` + `IdRegion` cuando `Activo = 1`.
 - [ ] La FK a `Region` es válida y referencia `dbo.Region(IdRegion)`.
 - [ ] El script de rollback elimina la tabla correctamente.
 ## Más información de la tarea
 - Referencia: `TPSC-RE-FU-008-v2_Propuesta2.md` — sección "Tablas BD Nuevas Requeridas &gt; MailbotEventoCorreo"
 - Referencia Impacto: `TPSC-RE-FU-008-P2-Back.md` — PARTE 1, sección 1.1
 ## Recursos
 - Servidor: RYNL010
 - Base de datos: ProquifaDotNet</t>
  </si>
  <si>
    <t xml:space="preserve">BE-062</t>
  </si>
  <si>
    <t xml:space="preserve">T3 Script BD: CREATE TABLE MailbotClasificacionLog</t>
  </si>
  <si>
    <t xml:space="preserve"># [ TPSC-RE-FU-008 ] [CREATE-TABL-CH] Script BD: CREATE TABLE MailbotClasificacionLog
 ---
 ## Aplicativos
 - ProquifaDotNet (Base de Datos — SQL Server RYNL010)
 ## Módulos
 - Mailbot
 ## Consideraciones previas
 - La tarea T02 debe estar ejecutada previamente (la tabla referencia `MailbotEventoCorreo` vía FK).
 - También referencia `CorreoRecibido` (FK nullable).
 ## Objetivo general
 Crear la tabla `MailbotClasificacionLog` para auditoría de clasificaciones del Agente IA, permitiendo reentrenamiento y análisis de precisión.
 ## Objetivos específicos
 1. Crear tabla `MailbotClasificacionLog` con las columnas:
  - `IdMailbotClasificacionLog` (PK, uniqueidentifier, DEFAULT NEWID())
  - `IdMailbotEventoCorreo` (FK → MailbotEventoCorreo, NOT NULL)
  - `IdCorreoRecibido` (FK → CorreoRecibido, NULL)
  - `ClasificacionIA` (varchar 150, NOT NULL)
  - `Confianza` (decimal 5,2, NULL)
  - `ClasificacionFinal` (varchar 150, NULL)
  - `EsCorrecta` (bit, NULL)
  - `ModeloVersion` (varchar 50, NULL)
  - `PromptTokens` (int, NULL)
  - `CompletionTokens` (int, NULL)
  - `FechaRegistro` (datetime, DEFAULT GETDATE())
  - `Activo` (bit, DEFAULT 1)
 ## Resultado esperado
 - Tabla `MailbotClasificacionLog` creada con FKs válidas hacia `MailbotEventoCorreo` y `CorreoRecibido`.
 ## Entregables
 - Script SQL de creación (idempotente).
 - Script SQL de rollback (DROP TABLE).
 ## Criterios de aceptación
 - [ ] El script se ejecuta sin errores en RYNL010.
 - [ ] La FK a `MailbotEventoCorreo` es válida.
 - [ ] La FK a `CorreoRecibido` es nullable y válida.
 - [ ] El script de rollback elimina la tabla correctamente.
 ## Más información de la tarea
 - Referencia: `TPSC-RE-FU-008-v2_Propuesta2.md` — sección "Tablas BD Nuevas Requeridas &gt; MailbotClasificacionLog"
 ## Recursos
 - Servidor: RYNL010
 - Base de datos: ProquifaDotNet</t>
  </si>
  <si>
    <t xml:space="preserve">BE-063</t>
  </si>
  <si>
    <t xml:space="preserve">T4 Ampliar modelo EF6: entidades MailbotEventoCorreo y MailbotClasificacionLog</t>
  </si>
  <si>
    <t xml:space="preserve"># [ TPSC-RE-FU-008 ] [UPDATE-TABL-CH] Ampliar modelo EF6: entidades MailbotEventoCorreo y MailbotClasificacionLog
 ---
 ## Aplicativos
 - ProquifaDotNet
 ## Módulos
 - Mailbot
 - Buzones
 ## Consideraciones previas
 - Las tareas T02 y T03 deben estar ejecutadas (las tablas deben existir en BD).
 - El proyecto `_Data\Mail` usa Entity Framework 6 con modelo `.edmx` o Code-First. Verificar el patrón utilizado en `ProquifaDotNetModel.cs`.
 - No modificar entidades existentes.
 ## Objetivo general
 Agregar las entidades `MailbotEventoCorreo` y `MailbotClasificacionLog` al modelo de Entity Framework 6 del proyecto `_Data\Mail` para que el repositorio ProquifaDotNet pueda consultar y escribir en estas tablas.
 ## Objetivos específicos
 1. Crear la clase de entidad `MailbotEventoCorreo` en `_Data\Mail\ProquifaDotNetContext\` con todas las propiedades que mapean a las columnas de la tabla.
 2. Crear la clase de entidad `MailbotClasificacionLog` en `_Data\Mail\ProquifaDotNetContext\` con todas las propiedades.
 3. Agregar `DbSet&lt;MailbotEventoCorreo&gt;` y `DbSet&lt;MailbotClasificacionLog&gt;` al contexto en `ProquifaDotNetModel.Context.cs`.
 4. Configurar mappings (TableAttribute o Fluent API) según el patrón existente en el proyecto.
 ## Resultado esperado
 - El contexto EF6 de `_Data\Mail` puede realizar operaciones CRUD sobre las tablas `MailbotEventoCorreo` y `MailbotClasificacionLog`.
 - El proyecto compila sin errores.
 ## Entregables
 - Archivos de entidades nuevos (o modificados si es edmx).
 - Contexto actualizado con DbSets.
 ## Criterios de aceptación
 - [ ] El proyecto `Logic.Pqf.Mail` compila sin errores tras los cambios.
 - [ ] Se puede instanciar el contexto y consultar ambas tablas (prueba manual o unitaria).
 - [ ] Las propiedades de navegación (FK a Region, MailbotEventoCorreo, CorreoRecibido) están configuradas correctamente.
 - [ ] No se rompen entidades ni DbSets existentes.
 ## Más información de la tarea
 - Referencia: `TPSC-RE-FU-008-P2-Back.md` — PARTE 1, sección 1.2 (Capa `_Data\Mail`)
 - Proyecto: `_Data\Mail\Logic.Pqf.Mail.csproj`
 ## Recursos
 - Repositorio: ProquifaDotNet, branch `develop-pack04`
 - Proyecto: `_Data\Mail\`</t>
  </si>
  <si>
    <t xml:space="preserve">BE-061, BE-062</t>
  </si>
  <si>
    <t xml:space="preserve">BE-064</t>
  </si>
  <si>
    <t xml:space="preserve">T5 Crear BuzonCobrosBO - lista paginada del Buzon de Cobros</t>
  </si>
  <si>
    <t xml:space="preserve"># [ TPSC-RE-FU-008 ] [LIST-PAG-MULT-FILTER] Crear BuzonCobrosBO — lista paginada del Buzón de Cobros
 ---
 ## Aplicativos
 - ProquifaDotNet
 ## Módulos
 - Buzones
 ## Consideraciones previas
 - Tarea T01 ejecutada (clasificación `cobro` existente en catálogo).
 - Revisar implementación de Buzones preexistentes (Buzón de Requisiciones, Buzón de Pedidos) para seguir el mismo patrón de consulta, filtros y paginación.
 - La visibilidad se filtra por `ClienteCartera.IdUsuarioCobrador` del Gestor autenticado.
 - La segregación por región se aplica vía `CorreoRecibido.IdRegion`.
 ## Objetivo general
 Crear la lógica de negocio que retorna la lista paginada del Buzón de Cobros, filtrada por el Gestor de Cobranza autenticado y la región activa.
 ## Objetivos específicos
 1. Crear `Logic.Pqf.Catalogos\Buzones\Cobros\BuzonCobrosBO.cs` con método de consulta paginada.
 2. Crear DTO `Logic.Pqf.Catalogos\Buzones\Cobros\Models\BuzonCobrosDetalle.cs` con campos: IdCorreoRecibido, Asunto, CorreoEmisor, FechaRecepcion, Cliente, Region, FolioCobro, TotalMailBot, Leido, Procesado.
 3. Implementar el filtro de visibilidad:
  ```
  CorreoRecibidoCliente.IdCliente
  → ClienteCarteraCliente.IdCliente
  → ClienteCartera.IdUsuarioCobrador == Usuario autenticado
  ```
 4. Filtrar por `catClasificacionCorreoRecibido.Clave = 'cobro'` (o `'pago'` según decisión T01).
 5. Soportar mismos filtros que Buzones existentes (búsqueda por texto, fecha, estado de lectura).
 ## Resultado esperado
 - El método retorna lista paginada de correos clasificados como cobro, visibles únicamente para el Gestor asignado al cliente, segregados por región.
 ## Entregables
 - `BuzonCobrosBO.cs`
 - `Models\BuzonCobrosDetalle.cs`
 ## Criterios de aceptación
 - [ ] La consulta retorna solo correos con clasificación `cobro` y `Activo = 1`.
 - [ ] La visibilidad está filtrada por `IdUsuarioCobrador` del Gestor autenticado.
 - [ ] Soporta paginación (página, tamaño de página).
 - [ ] Soporta filtros múltiples (texto, fecha, leído/no leído).
 - [ ] La segregación por región funciona correctamente (MEX no ve PER y viceversa).
 - [ ] El proyecto compila sin errores.
 ## Más información de la tarea
 - Referencia: `TPSC-RE-FU-008-P2-Back.md` — PARTE 1, sección 1.2
 - Query de referencia: `TPSC-RE-FU-008_BD.md` — sección "Bandeja del Buzón de Cobros por Gestor"
 - Reglas de negocio: Regla 5 (visibilidad por cobrador) y Regla 10 (filtros equivalentes)
 ## Recursos
 - Repositorio: ProquifaDotNet, branch `develop-pack04`
 - Proyecto: `Logic.Pqf.Catalogos\Logic.Pqf.Catalogos.csproj`</t>
  </si>
  <si>
    <t xml:space="preserve">BE-065</t>
  </si>
  <si>
    <t xml:space="preserve">T6 Crear BuzonCobrosBO.Reclasificar - reclasificacion manual de correo</t>
  </si>
  <si>
    <t xml:space="preserve"># [ TPSC-RE-FU-008 ] [SERV-SIMPLE-PUT] Crear BuzonCobrosBO.Reclasificar — reclasificación manual de correo
 ---
 ## Aplicativos
 - ProquifaDotNet
 ## Módulos
 - Buzones
 ## Consideraciones previas
 - Tarea T05 completada (BuzonCobrosBO existe).
 - La reclasificación es un UPDATE de `CorreoRecibidoCliente.IdCatClasificacionCorreoRecibido` al buzón destino.
 - No existe opción "marcar como no-cobro"; el Gestor elige el buzón destino (incluido Otros).
 - Si se reclasifica, el pendiente `fccFolioPagoCliente` asociado debe desactivarse (`Activo = 0`).
 ## Objetivo general
 Implementar la lógica de reclasificación manual que permite al Gestor de Cobranza mover un correo del Buzón de Cobros a otro buzón del sistema.
 ## Objetivos específicos
 1. Crear `Logic.Pqf.Catalogos\Buzones\Cobros\BuzonCobrosBO.Reclasificar.cs`.
 2. Crear modelo de entrada `Logic.Pqf.Catalogos\Buzones\Cobros\Models\GMReclasificarCorreo.cs` con: `IdCorreoRecibidoCliente`, `IdCatClasificacionDestino`.
 3. Implementar lógica:
  - UPDATE `CorreoRecibidoCliente.IdCatClasificacionCorreoRecibido` = clasificación destino.
  - UPDATE `CorreoRecibidoCliente.FechaUltimaActualizacion` = GETDATE().
  - Si existía `fccFolioPagoCliente` asociado, UPDATE `Activo = 0`.
 4. Validar que el `IdCatClasificacionDestino` existe y está activo en `catClasificacionCorreoRecibido`.
 ## Resultado esperado
 - El correo se retira del Buzón de Cobros y aparece en el buzón destino seleccionado.
 - El pendiente en Validar Cobro se desactiva si existía.
 ## Entregables
 - `BuzonCobrosBO.Reclasificar.cs`
 - `Models\GMReclasificarCorreo.cs`
 ## Criterios de aceptación
 - [ ] El correo desaparece del Buzón de Cobros tras la reclasificación.
 - [ ] El correo aparece en el buzón destino correspondiente.
 - [ ] Si había un `fccFolioPagoCliente` asociado, queda con `Activo = 0`.
 - [ ] No se permite reclasificar a una clasificación inexistente o inactiva.
 - [ ] El proyecto compila sin errores.
 ## Más información de la tarea
 - Referencia: `TPSC-RE-FU-008-P2-Back.md` — PARTE 1, sección 1.2
 - Query: `TPSC-RE-FU-008_BD.md` — sección "Reclasificar correo a otro buzón"
 - Regla de negocio: Regla 8 (Reclasificación manual hacia otro buzón)
 ## Recursos
 - Repositorio: ProquifaDotNet, branch `develop-pack04`
 - Proyecto: `Logic.Pqf.Catalogos\Logic.Pqf.Catalogos.csproj`</t>
  </si>
  <si>
    <t xml:space="preserve">BE-066</t>
  </si>
  <si>
    <t xml:space="preserve">T7 Crear FolioPagoClienteBO - generacion automatica de pendiente en Validar Cobro</t>
  </si>
  <si>
    <t xml:space="preserve"># [ TPSC-RE-FU-008 ] [ALG-BASIC-LOGIC] Crear FolioPagoClienteBO — generación automática de pendiente en Validar Cobro
 ---
 ## Aplicativos
 - ProquifaDotNet
 ## Módulos
 - Cobros
 - Buzones
 ## Consideraciones previas
 - Verificar si ya existe un BO que inserte en `fccFolioPagoCliente` y reutilizar/extender en lugar de duplicar.
 - El INSERT se dispara automáticamente al clasificar un correo como cobro (invocado por el Mailbot Worker vía API o directamente en lógica de negocio).
 - Los campos `SubtotalMailBot`, `IvaMailBot`, `TotalMailBot`, `MxnMailBot`, `UsdMailBot` se pre-cargan desde la extracción IA del correo (pueden ser NULL si la IA no logra extraerlos).
 ## Objetivo general
 Implementar la lógica de generación automática del pendiente `fccFolioPagoCliente` cuando un correo se clasifica como cobro, sin captura previa de datos por el usuario.
 ## Objetivos específicos
 1. Crear `Logic.Pqf.Catalogos\Cobros\FolioPagoCliente\FolioPagoClienteBO.cs`.
 2. Implementar método que recibe: `IdCorreoRecibidoCliente`, `FechaRecepcion`, y opcionalmente datos pre-extraídos por IA (`SubtotalMailBot`, `IvaMailBot`, `TotalMailBot`, `MxnMailBot`, `UsdMailBot`).
 3. Generar `Folio` y `Consecutivo` según la lógica existente del módulo.
 4. INSERT en `fccFolioPagoCliente` con `Activo = 1`.
 ## Resultado esperado
 - Al clasificar un correo como cobro, se crea automáticamente un registro en `fccFolioPagoCliente` asociado al `IdCorreoRecibidoCliente`, disponible como pendiente en Validar Cobro.
 ## Entregables
 - `FolioPagoClienteBO.cs`
 ## Criterios de aceptación
 - [ ] Se genera un registro en `fccFolioPagoCliente` con los datos mínimos requeridos.
 - [ ] El `IdCorreoRecibidoCliente` queda correctamente vinculado.
 - [ ] Los campos de IA pre-extraídos se persisten si están disponibles (nullable).
 - [ ] El folio y consecutivo se generan correctamente.
 - [ ] El proyecto compila sin errores.
 ## Más información de la tarea
 - Referencia: `TPSC-RE-FU-008-P2-Back.md` — PARTE 1, sección 1.2
 - Regla de negocio: Regla 4 (Generación automática de pendiente sin captura previa)
 - Tabla: `TPSC-RE-FU-008_BD.md` — sección 5 (fccFolioPagoCliente)
 ## Recursos
 - Repositorio: ProquifaDotNet, branch `develop-pack04`
 - Proyecto: `Logic.Pqf.Catalogos\Logic.Pqf.Catalogos.csproj`</t>
  </si>
  <si>
    <t xml:space="preserve">BE-067</t>
  </si>
  <si>
    <t xml:space="preserve">T8 Crear FolioPagoClienteBO.Cierre - cierre/eliminacion automatica del pendiente</t>
  </si>
  <si>
    <t xml:space="preserve"># [ TPSC-RE-FU-008 ] [ALG-BASIC-LOGIC] Crear FolioPagoClienteBO.Cierre — cierre/eliminación automática del pendiente
 ---
 ## Aplicativos
 - ProquifaDotNet
 ## Módulos
 - Cobros
 - Buzones
 ## Consideraciones previas
 - Tarea T07 completada (FolioPagoClienteBO existe).
 - El cierre se dispara desde el módulo Validar Cobro cuando:
  - **Vinculación exitosa** a proforma/factura → cierre del pendiente (Regla 6).
  - **Marcado como inconsistencia** → eliminación del pendiente (Regla 7).
 - En ambos casos el resultado es `fccFolioPagoCliente.Activo = 0`.
 ## Objetivo general
 Implementar la lógica de cierre y eliminación automática del pendiente del Buzón de Cobros cuando el cobro se vincula a una proforma/factura o se marca como inconsistencia en Validar Cobro.
 ## Objetivos específicos
 1. Crear `Logic.Pqf.Catalogos\Cobros\FolioPagoCliente\FolioPagoClienteBO.Cierre.cs`.
 2. Implementar método `CerrarPendiente(IdFCCFolioPagoCliente)`:
  - UPDATE `fccFolioPagoCliente SET Activo = 0, FechaUltimaActualizacion = GETDATE()`.
 3. El método es invocado desde la lógica de Validar Cobro (vinculación o inconsistencia).
 ## Resultado esperado
 - El pendiente del Buzón de Cobros desaparece de la bandeja del Gestor cuando el cobro se vincula o se marca como inconsistencia.
 ## Entregables
 - `FolioPagoClienteBO.Cierre.cs`
 ## Criterios de aceptación
 - [ ] Al invocar el cierre, `fccFolioPagoCliente.Activo` queda en `0`.
 - [ ] El correo deja de aparecer como pendiente activo en la consulta del Buzón (T05).
 - [ ] No se elimina físicamente el registro (soft delete).
 - [ ] El proyecto compila sin errores.
 ## Más información de la tarea
 - Referencia: `TPSC-RE-FU-008-P2-Back.md` — PARTE 1, sección 1.2
 - Query: `TPSC-RE-FU-008_BD.md` — sección "Cierre automático del pendiente al vincular cobro"
 - Reglas de negocio: Regla 6 y Regla 7
 ## Recursos
 - Repositorio: ProquifaDotNet, branch `develop-pack04`
 - Proyecto: `Logic.Pqf.Catalogos\Logic.Pqf.Catalogos.csproj`</t>
  </si>
  <si>
    <t xml:space="preserve">BE-068</t>
  </si>
  <si>
    <t xml:space="preserve">T9 Crear endpoint GET /api/buzon/cobros - lista paginada + filtros</t>
  </si>
  <si>
    <t xml:space="preserve"># [ TPSC-RE-FU-008 ] [LIST-PAG-MULT-FILTER] Crear endpoint GET /api/buzon/cobros — lista paginada + filtros
 ---
 ## Aplicativos
 - ProquifaDotNet:Finanzas
 ## Módulos
 - Buzones
 ## Consideraciones previas
 - Tarea T05 completada (BuzonCobrosBO con lógica de consulta paginada).
 - Seguir el patrón de controladores/endpoints de Buzones existentes en `WebApi.Catalogos`.
 - El endpoint requiere autenticación; el `IdUsuario` se obtiene del token JWT.
 ## Objetivo general
 Exponer un endpoint GET que retorne la lista paginada del Buzón de Cobros filtrada por el Gestor de Cobranza autenticado y la región activa.
 ## Objetivos específicos
 1. Crear controlador o endpoint en `WebApi.Catalogos` con ruta `GET /api/buzon/cobros`.
 2. Parámetros de entrada: página, tamaño de página, filtros opcionales (texto búsqueda, fecha desde/hasta, leído/no leído).
 3. Invocar `BuzonCobrosBO` pasando el `IdUsuario` del token y la región del contexto.
 4. Retornar respuesta paginada con formato consistente con otros Buzones.
 ## Resultado esperado
 - El frontend puede consumir `GET /api/buzon/cobros` y obtener la bandeja del Gestor paginada y filtrada.
 ## Entregables
 - Controlador/Endpoint en `WebApi.Catalogos`.
 ## Criterios de aceptación
 - [ ] El endpoint responde 200 con lista paginada en formato consistente con Buzones existentes.
 - [ ] Requiere autenticación (401 si no hay token).
 - [ ] Filtra por gestor autenticado (no muestra correos de otros gestores).
 - [ ] Soporta paginación y filtros múltiples.
 - [ ] El proyecto compila y el endpoint es accesible vía Swagger/Postman.
 ## Más información de la tarea
 - Referencia: `TPSC-RE-FU-008-P2-Back.md` — PARTE 1, sección 1.3
 - Criterio de aceptación del requisito: B3 (visibilidad filtrada por cobrador) y D3 (filtros, búsqueda, paginación)
 ## Recursos
 - Repositorio: ProquifaDotNet, branch `develop-pack04`
 - Proyecto: `WebApi.Catalogos\WebApi.Catalogos.csproj`</t>
  </si>
  <si>
    <t xml:space="preserve">BE-069</t>
  </si>
  <si>
    <t xml:space="preserve">T10 Crear endpoint PUT /api/buzon/cobros/{id}/reclasificar</t>
  </si>
  <si>
    <t xml:space="preserve"># [ TPSC-RE-FU-008 ] [SERV-SIMPLE-PUT] Crear endpoint PUT /api/buzon/cobros/{id}/reclasificar
 ---
 ## Aplicativos
 - ProquifaDotNet
 ## Módulos
 - Buzones
 ## Consideraciones previas
 - Tarea T06 completada (BuzonCobrosBO.Reclasificar con lógica de negocio).
 - El endpoint requiere autenticación y validar que el correo pertenece al Gestor autenticado.
 ## Objetivo general
 Exponer un endpoint PUT que permita al Gestor de Cobranza reclasificar un correo del Buzón de Cobros moviéndolo a otro buzón del sistema.
 ## Objetivos específicos
 1. Crear endpoint en `WebApi.Catalogos` con ruta `PUT /api/buzon/cobros/{id}/reclasificar`.
 2. Body: `{ "IdCatClasificacionDestino": "guid" }`.
 3. Validar que el `id` corresponde a un correo visible para el Gestor autenticado.
 4. Invocar `BuzonCobrosBO.Reclasificar`.
 5. Retornar 200 OK o 400/404 según corresponda.
 ## Resultado esperado
 - El Gestor puede reclasificar un correo desde el frontend del Buzón de Cobros.
 ## Entregables
 - Endpoint PUT en `WebApi.Catalogos`.
 ## Criterios de aceptación
 - [ ] Responde 200 OK al reclasificar exitosamente.
 - [ ] Responde 404 si el correo no existe o no pertenece al Gestor.
 - [ ] Responde 400 si la clasificación destino no es válida.
 - [ ] Requiere autenticación.
 - [ ] El proyecto compila sin errores.
 ## Más información de la tarea
 - Referencia: `TPSC-RE-FU-008-P2-Back.md` — PARTE 1, sección 1.3
 - Criterio de aceptación del requisito: D1 (Acción de reclasificación manual)
 ## Recursos
 - Repositorio: ProquifaDotNet, branch `develop-pack04`
 - Proyecto: `WebApi.Catalogos\WebApi.Catalogos.csproj`</t>
  </si>
  <si>
    <t xml:space="preserve">BE-070</t>
  </si>
  <si>
    <t xml:space="preserve">T11 Crear endpoint PUT /api/cobros/folio/{id}/cerrar</t>
  </si>
  <si>
    <t xml:space="preserve"># [ TPSC-RE-FU-008 ] [SERV-SIMPLE-PUT] Crear endpoint PUT /api/cobros/folio/{id}/cerrar
 ---
 ## Aplicativos
 - ProquifaDotNet-R14
 ## Módulos
 - Cobros
 - Buzones
 ## Consideraciones previas
 - Tarea T08 completada (FolioPagoClienteBO.Cierre con lógica de negocio).
 - Este endpoint es invocado internamente desde el módulo Validar Cobro (al vincular cobro a proforma/factura o al marcar inconsistencia).
 ## Objetivo general
 Exponer un endpoint PUT que cierre el pendiente del Buzón de Cobros, desactivando el registro `fccFolioPagoCliente`.
 ## Objetivos específicos
 1. Crear endpoint en `WebApi.Catalogos` con ruta `PUT /api/cobros/folio/{id}/cerrar`.
 2. Invocar `FolioPagoClienteBO.CerrarPendiente(id)`.
 3. Retornar 200 OK o 404 si no existe.
 ## Resultado esperado
 - Al vincular un cobro a proforma/factura o marcarlo como inconsistencia en Validar Cobro, el pendiente se cierra automáticamente y el correo desaparece del Buzón.
 ## Entregables
 - Endpoint PUT en `WebApi.Catalogos`.
 ## Criterios de aceptación
 - [ ] Responde 200 OK al cerrar exitosamente.
 - [ ] Responde 404 si el folio no existe.
 - [ ] El registro queda con `Activo = 0` tras la llamada.
 - [ ] Requiere autenticación.
 - [ ] El proyecto compila sin errores.
 ## Más información de la tarea
 - Referencia: `TPSC-RE-FU-008-P2-Back.md` — PARTE 1, sección 1.3
 - Criterios de aceptación del requisito: C1 y C2
 ## Recursos
 - Repositorio: ProquifaDotNet-R14, branch `develop-pack04`
 - Proyecto: `WebApi.Catalogos\WebApi.Catalogos.csproj`</t>
  </si>
  <si>
    <t xml:space="preserve">BE-071</t>
  </si>
  <si>
    <t xml:space="preserve">T12 Evaluar y actualizar spActualizarBuzonPagoLegacy</t>
  </si>
  <si>
    <t xml:space="preserve"># [ TPSC-RE-FU-008 ] [BD-OBJ-CH] Evaluar y actualizar spActualizarBuzonPagoLegacy
 ---
 ## Aplicativos
 - ProquifaDotNet (Base de Datos — SQL Server RYNL010)
 ## Módulos
 - Buzones
 - Cobros
 ## Consideraciones previas
 - Tarea T01 debe estar definida (decisión sobre renombrar `pago` → `cobro` o nuevo registro).
 - Si se optó por Opción A (renombrar), este SP puede quedar inconsistente.
 - Si se optó por Opción B (nuevo registro), el SP podría no necesitar cambios.
 ## Objetivo general
 Evaluar el stored procedure `spActualizarBuzonPagoLegacy` para determinar si referencia la clave `pago` directamente y, de ser necesario, actualizarlo para que sea compatible con los cambios de R16.
 ## Objetivos específicos
 1. Revisar el código fuente del SP `spActualizarBuzonPagoLegacy`.
 2. Identificar si usa la clave `pago` como filtro literal.
 3. Si aplica, actualizar la referencia a la clave vigente (`cobro` si Opción A, o mantener si Opción B).
 4. Validar que el SP sigue funcionando correctamente tras el cambio.
 ## Resultado esperado
 - El SP es compatible con la nueva clasificación de cobros sin romper funcionalidad existente.
 ## Entregables
 - Informe de evaluación (si no requiere cambios, documentar la conclusión).
 - Script de ALTER PROCEDURE (si requiere cambios).
 - Script de rollback.
 ## Criterios de aceptación
 - [ ] Se documenta la evaluación del SP (usa o no usa la clave `pago`).
 - [ ] Si se modifica, el SP se ejecuta sin errores y produce resultados correctos.
 - [ ] No se rompe funcionalidad legacy existente.
 ## Más información de la tarea
 - Referencia: `TPSC-RE-FU-008-P2-Back.md` — PARTE 1, sección 1.4
 ## Recursos
 - Servidor: RYNL010
 - Base de datos: ProquifaDotNet</t>
  </si>
  <si>
    <t xml:space="preserve">BE-072</t>
  </si>
  <si>
    <t xml:space="preserve">T13 Crear solucion MailbotWorker.sln con arquitectura de 6 proyectos</t>
  </si>
  <si>
    <t xml:space="preserve"># [ TPSC-RE-FU-008 ] [ARQ-PROJ-NET] Crear solución MailbotWorker.sln con arquitectura de 6 proyectos
 ---
 ## Aplicativos
 - MailbotWorker (Solución nueva — .NET 10)
 ## Módulos
 - Mailbot
 ## Consideraciones previas
 - Esta es una solución completamente nueva que reemplaza al Mailbot actual (Framework 4.8 + Tarea de Windows).
 - Se crea en un repositorio separado de ProquifaDotNet.
 - Utilizar la plantilla de Worker Service de .NET 10.
 - Arquitectura limpia con separación de capas: Domain, Application, Infrastructure, Worker, Api, Tests.
 ## Objetivo general
 Crear la solución `MailbotWorker.sln` con la estructura de 6 proyectos que soportará el nuevo Mailbot con Gmail Push Notifications y clasificación IA.
 ## Objetivos específicos
 1. Crear solución `MailbotWorker.sln`.
 2. Crear proyecto `Mailbot.Api` — ASP.NET Core Minimal API (.NET 10).
 3. Crear proyecto `Mailbot.Worker` — Worker Service (.NET 10).
 4. Crear proyecto `Mailbot.Application` — Class Library (.NET 10).
 5. Crear proyecto `Mailbot.Domain` — Class Library (.NET 10).
 6. Crear proyecto `Mailbot.Infrastructure` — Class Library (.NET 10).
 7. Crear proyecto `Mailbot.Tests` — xUnit Test Project (.NET 10).
 8. Configurar referencias entre proyectos:
  - Api → Application, Infrastructure
  - Worker → Application, Infrastructure
  - Application → Domain
  - Infrastructure → Domain
  - Tests → Application, Infrastructure, Domain
 9. Agregar archivo `appsettings.json` base con estructura de configuración documentada.
 10. Configurar `Program.cs` en `Mailbot.Worker` con Host builder y DI base.
 ## Resultado esperado
 - Solución compilable con 6 proyectos y referencias correctas.
 - `dotnet build` exitoso sin errores.
 ## Entregables
 - Solución `MailbotWorker.sln` con los 6 proyectos configurados.
 - `Program.cs` base en Worker y Api.
 - `appsettings.json` con estructura (sin secretos).
 ## Criterios de aceptación
 - [ ] `dotnet build MailbotWorker.sln` compila exitosamente.
 - [ ] Las referencias entre proyectos son correctas según la arquitectura limpia.
 - [ ] Los proyectos apuntan a .NET 10.
 - [ ] El Worker Service arranca sin errores (aunque aún no procesa nada).
 - [ ] La Minimal API arranca y responde en `/health`.
 ## Más información de la tarea
 - Referencia: `TPSC-RE-FU-008-P2-Back.md` — PARTE 2, sección 2.1
 - Referencia: `TPSC-RE-FU-008-v2_Propuesta2.md` — sección "Arquitectura de la Solución .NET 10"
 ## Recursos
 - Repositorio: Nuevo (definir nombre con equipo)
 - Target Framework: .NET 10</t>
  </si>
  <si>
    <t xml:space="preserve">BE-073</t>
  </si>
  <si>
    <t xml:space="preserve">T14 Implementar Mailbot.Domain - entidades e interfaces</t>
  </si>
  <si>
    <t xml:space="preserve"># [ TPSC-RE-FU-008 ] [ARQ-PROJ-NET] Implementar Mailbot.Domain — entidades e interfaces
 ---
 ## Aplicativos
 - MailbotWorker
 ## Módulos
 - Mailbot
 ## Consideraciones previas
 - Tarea T13 completada (solución creada).
 - El dominio define los contratos (interfaces) que las capas superiores implementan.
 - No debe tener dependencias externas (solo .NET base).
 ## Objetivo general
 Implementar las entidades del dominio y las interfaces que definen los contratos de clasificación IA, persistencia de correos y canal de eventos interno.
 ## Objetivos específicos
 1. Crear entidades en `Mailbot.Domain\Entities\`:
  - `CorreoRecibido.cs` — representa un correo recibido.
  - `ClasificacionCorreo.cs` — resultado de clasificación IA.
  - `EventoCorreo.cs` — evento de notificación Pub/Sub.
 2. Crear interfaces en `Mailbot.Domain\Interfaces\`:
  - `IClasificadorAgente.cs` — contrato del Agente IA (clasificar + extraer datos).
  - `ICorreoRepository.cs` — contrato de persistencia de correos.
  - `IEventoChannel.cs` — contrato del Channel interno (publicar/consumir eventos).
 ## Resultado esperado
 - Capa de dominio pura sin dependencias externas, con contratos claros para la infraestructura.
 ## Entregables
 - 3 entidades + 3 interfaces.
 ## Criterios de aceptación
 - [ ] `Mailbot.Domain` no tiene dependencias NuGet externas (solo `netstandard` o `net10.0`).
 - [ ] Las interfaces definen métodos claros con tipos del dominio.
 - [ ] El proyecto compila sin errores.
 ## Más información de la tarea
 - Referencia: `TPSC-RE-FU-008-v2_Propuesta2.md` — sección "Arquitectura de la Solución" (Mailbot.Domain)
 ## Recursos
 - Repositorio: MailbotWorker</t>
  </si>
  <si>
    <t xml:space="preserve">BE-074</t>
  </si>
  <si>
    <t xml:space="preserve">T15 Implementar Mailbot.Infrastructure - Gmail, OpenAI, Channel, PromptBuilder</t>
  </si>
  <si>
    <t xml:space="preserve"># [ TPSC-RE-FU-008 ] [IMPL-THIRD-SERV] Implementar Mailbot.Infrastructure — Gmail, OpenAI, Channel, PromptBuilder
 ---
 ## Aplicativos
 - MailbotWorker
 ## Módulos
 - Mailbot
 ## Consideraciones previas
 - Tarea T14 completada (interfaces del dominio definidas).
 - Se requieren paquetes NuGet: Google.Apis.Gmail.v1, Azure.AI.OpenAI (o OpenAI SDK), System.Threading.Channels (incluido en .NET).
 - Los prompts se almacenan como archivos `.txt` embebidos o en carpeta de contenido para ser editables sin recompilar.
 ## Objetivo general
 Implementar los servicios de infraestructura que conectan con Gmail API, Azure OpenAI/OpenAI y el canal interno de eventos, cumpliendo los contratos definidos en `Mailbot.Domain`.
 ## Objetivos específicos
 1. `Gmail\GmailService.cs` — implementa lectura de correo completo vía `Gmail API history.list`.
 2. `Gmail\GmailWatchService.cs` — gestiona `watch.create`, `watch.stop` y renovación.
 3. `Channels\EventoCorreoChannel.cs` — implementa `IEventoChannel` con `Channel&lt;EventoCorreoDto&gt;`.
 4. `IA\OpenAIClasificadorAgente.cs` — implementa `IClasificadorAgente` usando Azure OpenAI / OpenAI.
 5. `IA\PromptBuilder.cs` — carga y construye prompts desde archivos `.txt`.
 6. Crear archivos de prompts en `Prompts\`:
  - `clasificacion_correo.txt`
  - `extraccion_cobro.txt`
  - `extraccion_pedido.txt`
  - `extraccion_cotizacion.txt`
 ## Resultado esperado
 - Servicios funcionales que cumplen los contratos del dominio y se integran con servicios externos.
 ## Entregables
 - 5 clases de servicio + 4 archivos de prompts.
 ## Criterios de aceptación
 - [ ] `GmailService` puede leer un correo dado un `historyId` (prueba con cuenta de prueba).
 - [ ] `GmailWatchService` puede crear y detener un watch.
 - [ ] `EventoCorreoChannel` permite publicar y consumir eventos sin pérdida.
 - [ ] `OpenAIClasificadorAgente` clasifica un correo de ejemplo y retorna resultado con confianza.
 - [ ] `PromptBuilder` carga los archivos `.txt` correctamente.
 - [ ] Los prompts son editables sin recompilar (no embebidos como recursos compilados).
 - [ ] El proyecto compila sin errores.
 ## Más información de la tarea
 - Referencia: `TPSC-RE-FU-008-v2_Propuesta2.md` — sección "Arquitectura de la Solución" (Mailbot.Infrastructure)
 - Referencia: `TPSC-RE-FU-008-P2-Back.md` — PARTE 2, secciones 2.2 y 2.3
 ## Recursos
 - Repositorio: MailbotWorker
 - NuGet: Google.Apis.Gmail.v1, Azure.AI.OpenAI</t>
  </si>
  <si>
    <t xml:space="preserve">BE-075</t>
  </si>
  <si>
    <t xml:space="preserve">T16 Scaffold EF Core de ProquifaDotNet en Mailbot.Infrastructure</t>
  </si>
  <si>
    <t xml:space="preserve"># [ TPSC-RE-FU-008 ] [QUERY-CH] Scaffold EF Core de ProquifaDotNet en Mailbot.Infrastructure
 ---
 ## Aplicativos
 - MailbotWorker
 ## Módulos
 - Mailbot
 ## Consideraciones previas
 - Tareas T01, T02 y T03 ejecutadas (tablas existen en BD).
 - El scaffold se ejecuta contra la BD ProquifaDotNet en RYNL010.
 - Solo las tablas requeridas por el Mailbot (no todo el esquema).
 ## Objetivo general
 Generar el scaffold de EF Core sobre las tablas de ProquifaDotNet que utiliza el Mailbot Worker para persistir correos, clasificaciones y pendientes.
 ## Objetivos específicos
 1. Ejecutar scaffold con las siguientes tablas:
  - `RegionConfiguracionMailBot`, `CorreoRecibido`, `CorreoRecibidoContenido`, `CorreoRecibidoCliente`, `CorreoRecibidoEstatus`, `ArchivoCorreoRecibido`, `catClasificacionCorreoRecibido`, `catProceso`, `fccFolioPagoCliente`, `Region`, `MailbotEventoCorreo`, `MailbotClasificacionLog`
 2. Output en `Mailbot.Infrastructure\Persistence\Entities\`.
 3. Contexto: `ProquifaDbContext` en `Mailbot.Infrastructure\Persistence\`.
 4. Usar `--no-onconfiguring` para gestionar ConnectionString vía DI.
 ## Resultado esperado
 - Entidades EF Core generadas y contexto funcional que permite CRUD sobre las tablas del Mailbot.
 ## Entregables
 - `ProquifaDbContext.cs` + entidades generadas en `Persistence\Entities\`.
 ## Criterios de aceptación
 - [ ] El scaffold se ejecuta sin errores.
 - [ ] El contexto se puede instanciar con DI y conectar a la BD.
 - [ ] Las relaciones FK están correctamente mapeadas.
 - [ ] El proyecto compila sin errores.
 ## Más información de la tarea
 - Referencia: `TPSC-RE-FU-008-P2-Back.md` — PARTE 2, sección 2.4
 - Comando: ver `TPSC-RE-FU-008-v2_Propuesta2.md` — sección "Scaffold EF Core"
 ## Recursos
 - Repositorio: MailbotWorker
 - Servidor: RYNL010
 - NuGet: Microsoft.EntityFrameworkCore.SqlServer, Microsoft.EntityFrameworkCore.Design</t>
  </si>
  <si>
    <t xml:space="preserve">BE-076</t>
  </si>
  <si>
    <t xml:space="preserve">T17 Implementar MinioService - guardar/leer archivos adjuntos</t>
  </si>
  <si>
    <t xml:space="preserve"># [ TPSC-RE-FU-008 ] [IMPL-THIRD-SERV] Implementar MinioService — guardar/leer archivos adjuntos
 ---
 ## Aplicativos
 - MailbotWorker
 ## Módulos
 - Mailbot
 ## Consideraciones previas
 - Tarea T13 completada (solución existe).
 - Definir con Arquitecto: bucket, política de retención y naming convention para adjuntos.
 - Verificar conectividad al servidor MinIO desde el ambiente de desarrollo.
 ## Objetivo general
 Implementar el servicio de almacenamiento de archivos adjuntos de correos en MinIO, permitiendo guardar y leer archivos desde el Worker.
 ## Objetivos específicos
 1. Crear `Mailbot.Infrastructure\Storage\MinioService.cs`.
 2. Implementar métodos:
  - `GuardarArchivo(stream, nombreArchivo, metadata)` → retorna URL/path.
  - `ObtenerArchivo(path)` → retorna stream.
 3. Configurar bucket y conexión vía `appsettings.json` (endpoint, accessKey, secretKey, bucket).
 4. Crear interfaz `IArchivoStorage` en `Mailbot.Domain\Interfaces\` si no existe.
 ## Resultado esperado
 - El Worker puede guardar archivos adjuntos de correos en MinIO y recuperarlos cuando se necesiten.
 ## Entregables
 - `MinioService.cs`
 - Interfaz `IArchivoStorage.cs` (si aplica)
 - Configuración en `appsettings.json`
 ## Criterios de aceptación
 - [ ] Se puede subir un archivo de prueba a MinIO exitosamente.
 - [ ] Se puede descargar el archivo subido y verificar integridad.
 - [ ] Las credenciales de MinIO se gestionan vía configuración (no hardcodeadas).
 - [ ] El proyecto compila sin errores.
 ## Más información de la tarea
 - Referencia: `TPSC-RE-FU-008-P2-Back.md` — PARTE 2, sección 2.2 (MinioService)
 ## Recursos
 - Repositorio: MailbotWorker
 - NuGet: Minio (SDK de MinIO para .NET)</t>
  </si>
  <si>
    <t xml:space="preserve">BE-077</t>
  </si>
  <si>
    <t xml:space="preserve">SIMPLE-EMAIL</t>
  </si>
  <si>
    <t xml:space="preserve">T18 Implementar BrevoNotificacionService - alertas de error</t>
  </si>
  <si>
    <t xml:space="preserve"># [ TPSC-RE-FU-008 ] [SIMPLE-EMAIL] Implementar BrevoNotificacionService — alertas de error y soporte
 ---
 ## Aplicativos
 - MailbotWorker
 ## Módulos
 - Mailbot
 ## Consideraciones previas
 - Tarea T13 completada (solución existe).
 - El proyecto ProquifaDotNet-R14 ya utiliza Brevo (SendInBlue) en `_Worker.SendInBlue`. Reutilizar el patrón de integración como referencia.
 - Definir destinatarios de alertas de error (equipo de operaciones).
 ## Objetivo general
 Implementar el servicio de envío de correos de alerta vía Brevo para notificar al equipo de operaciones cuando el Mailbot presenta errores o un correo llega al Dead Letter Queue.
 ## Objetivos específicos
 1. Crear `Mailbot.Infrastructure\Notifications\BrevoNotificacionService.cs`.
 2. Implementar método `EnviarAlerta(asunto, cuerpo, destinatarios)`.
 3. Configurar API key de Brevo y destinatarios vía `appsettings.json`.
 4. Crear interfaz `INotificacionService` en `Mailbot.Domain\Interfaces\` si no existe.
 ## Resultado esperado
 - El Worker puede enviar alertas por correo al equipo de operaciones cuando un evento falla después de agotar reintentos.
 ## Entregables
 - `BrevoNotificacionService.cs`
 - Interfaz `INotificacionService.cs` (si aplica)
 - Configuración en `appsettings.json`
 ## Criterios de aceptación
 - [ ] Se puede enviar un correo de prueba vía Brevo exitosamente.
 - [ ] La API key se gestiona vía configuración (no hardcodeada).
 - [ ] El servicio es invocado cuando un evento llega al DLQ (integración con lógica de reintentos).
 - [ ] El proyecto compila sin errores.
 ## Más información de la tarea
 - Referencia: `TPSC-RE-FU-008-P2-Back.md` — PARTE 2, sección 2.2 (BrevoNotificacionService)
 - Referencia existente: `_Ejecutables\_Workers\_Worker.SendInBlue` en ProquifaDotNet-R14
 ## Recursos
 - Repositorio: MailbotWorker
 - NuGet: sib_api_v3_sdk (o Brevo SDK para .NET)</t>
  </si>
  <si>
    <t xml:space="preserve">BE-078</t>
  </si>
  <si>
    <t xml:space="preserve">T19 Implementar Mailbot.Application - casos de uso y DTOs</t>
  </si>
  <si>
    <t xml:space="preserve"># [ TPSC-RE-FU-008 ] [ALG-COMPLX-LOGIC] Implementar Mailbot.Application — casos de uso y DTOs
 ---
 ## Aplicativos
 - MailbotWorker
 ## Módulos
 - Mailbot
 ## Consideraciones previas
 - Tareas T14, T15, T16 completadas (dominio, infraestructura y scaffold listos).
 - Los casos de uso orquestan la lógica sin depender de infraestructura directamente (usan interfaces del dominio).
 - El `ProcesarCorreoUseCase` es el componente más complejo: lee correo, clasifica con IA, persiste y genera pendiente si es cobro.
 ## Objetivo general
 Implementar los casos de uso de la capa de aplicación que orquestan el procesamiento de correos, generación de pendientes y renovación del watch de Gmail.
 ## Objetivos específicos
 1. `UseCases\ProcesarCorreoUseCase.cs`:
  - Recibe `EventoCorreoDto` (historyId, region).
  - Llama `ICorreoRepository` para obtener correo de Gmail vía `GmailService`.
  - Llama `IClasificadorAgente.Clasificar()` → resultado con clasificación y confianza.
  - Persiste `CorreoRecibido` + `CorreoRecibidoCliente` + `ArchivoCorreoRecibido`.
  - Persiste `MailbotClasificacionLog`.
  - Si clasificación == 'cobro' → invoca `GenerarPendienteUseCase`.
  - Si adjuntos → invoca `IArchivoStorage.GuardarArchivo()`.
  - Actualiza `MailbotEventoCorreo` como procesado.
 2. `UseCases\GenerarPendienteUseCase.cs`:
  - Crea `fccFolioPagoCliente` con datos pre-extraídos por IA.
 3. `UseCases\RenovarGmailWatchUseCase.cs`:
  - Llama `GmailWatchService.Renovar()` y actualiza `RegionConfiguracionMailBot.WatchExpiration`.
 4. `DTOs\`:
  - `PubSubNotificacionDto.cs` — payload del push de Google.
  - `EventoCorreoDto.cs` — evento interno entre Api y Worker.
  - `ResultadoClasificacionDto.cs` — respuesta del Agente IA.
 ## Resultado esperado
 - Los casos de uso orquestan correctamente el flujo end-to-end de procesamiento de correos.
 ## Entregables
 - 3 casos de uso + 3 DTOs.
 ## Criterios de aceptación
 - [ ] `ProcesarCorreoUseCase` ejecuta el flujo completo: leer → clasificar → persistir → generar pendiente (si aplica).
 - [ ] `GenerarPendienteUseCase` inserta en `fccFolioPagoCliente` con datos del IA.
 - [ ] `RenovarGmailWatchUseCase` renueva el watch y persiste la nueva expiración.
 - [ ] Los DTOs son serializables y contienen las propiedades necesarias.
 - [ ] Los reintentos con backoff exponencial están implementados en `ProcesarCorreoUseCase`.
 - [ ] El proyecto compila sin errores.
 ## Más información de la tarea
 - Referencia: `TPSC-RE-FU-008-P2-Back.md` — PARTE 2, sección 2.6 (Flujo end-to-end)
 - Referencia: `TPSC-RE-FU-008-v2_Propuesta2.md` — secciones "Lógica de Reintentos" y "Arquitectura"
 ## Recursos
 - Repositorio: MailbotWorker</t>
  </si>
  <si>
    <t xml:space="preserve">BE-079</t>
  </si>
  <si>
    <t xml:space="preserve">T20 Implementar Mailbot.Api - endpoints webhook + middleware + health</t>
  </si>
  <si>
    <t xml:space="preserve"># [ TPSC-RE-FU-008 ] [SERV-COMPLEX-TRANSACT] Implementar Mailbot.Api — endpoints webhook + middleware + health
 ---
 ## Aplicativos
 - MailbotWorker
 ## Módulos
 - Mailbot
 ## Consideraciones previas
 - Tareas T13 y T15 completadas (solución y EventoCorreoChannel listos).
 - El endpoint webhook debe ser accesible desde internet (Google Cloud Pub/Sub hace push HTTPS).
 - El middleware de validación de token evita que terceros inyecten eventos falsos.
 ## Objetivo general
 Implementar la Minimal API que recibe las notificaciones push de Google Cloud Pub/Sub, valida el token, registra el evento en BD y lo publica en el Channel interno para procesamiento asíncrono por el Worker.
 ## Objetivos específicos
 1. `Endpoints\WebhookGmailEndpoints.cs`:
  - `POST /webhook/gmail/{region}` — recibe payload Pub/Sub, decodifica base64, INSERT `MailbotEventoCorreo`, publica en `IEventoChannel`, retorna 200 OK.
 2. `Endpoints\HealthEndpoints.cs`:
  - `GET /health` — health check básico.
  - `GET /metrics` — métricas básicas (eventos recibidos, procesados, fallidos).
 3. `Endpoints\ReentrenamientoEndpoints.cs`:
  - `POST /reentrenamiento/trigger` — dispara proceso de reentrenamiento (placeholder inicial).
 4. `Middleware\PubSubTokenValidationMiddleware.cs`:
  - Valida el Bearer token de Google en cada request al webhook.
  - Rechaza con 403 si el token no es válido.
 5. Configurar `Program.cs` con DI, middleware y mapeo de endpoints.
 ## Resultado esperado
 - La API recibe pushes de Pub/Sub, valida seguridad, registra eventos y los encola para el Worker.
 ## Entregables
 - 3 archivos de endpoints + 1 middleware + Program.cs configurado.
 ## Criterios de aceptación
 - [ ] `POST /webhook/gmail/mex` responde 200 OK con payload válido.
 - [ ] `POST /webhook/gmail/mex` responde 403 con token inválido.
 - [ ] El evento se registra en `MailbotEventoCorreo` con `Procesado = 0`.
 - [ ] El evento se publica en el Channel interno.
 - [ ] `GET /health` responde 200 OK.
 - [ ] El proyecto compila y arranca sin errores.
 ## Más información de la tarea
 - Referencia: `TPSC-RE-FU-008-v2_Propuesta2.md` — secciones "Payload del Push" y "Configuración Gmail API Watch"
 - Referencia: `TPSC-RE-FU-008-P2-Back.md` — PARTE 2, sección 2.2
 ## Recursos
 - Repositorio: MailbotWorker</t>
  </si>
  <si>
    <t xml:space="preserve">BE-080</t>
  </si>
  <si>
    <t xml:space="preserve">T21 Implementar Mailbot.Worker - Workers de procesamiento y renovacion</t>
  </si>
  <si>
    <t xml:space="preserve"># [ TPSC-RE-FU-008 ] [AUTOMATIC-JOB] Implementar Mailbot.Worker — Workers de procesamiento y renovación
 ---
 ## Aplicativos
 - MailbotWorker
 ## Módulos
 - Mailbot
 ## Consideraciones previas
 - Tareas T15 y T19 completadas (Channel y casos de uso listos).
 - Cada Worker es un `BackgroundService` (`IHostedService`) que consume del Channel interno.
 - La renovación del watch debe ejecutarse cada 6 días por región.
 ## Objetivo general
 Implementar los Workers que consumen eventos del Channel interno, procesan correos invocando los casos de uso y renuevan automáticamente el watch de Gmail.
 ## Objetivos específicos
 1. `Workers\CorreoWorkerMex.cs` — `BackgroundService` que consume del Channel eventos de región MEX e invoca `ProcesarCorreoUseCase`.
 2. `Workers\CorreoWorkerPer.cs` — Ídem para región PER.
 3. `Workers\GmailWatchRenovacionWorker.cs` — `BackgroundService` con timer que cada 6 días invoca `RenovarGmailWatchUseCase` por cada región.
 4. Configurar `Program.cs` con registro de los 3 Workers en el Host.
 5. Implementar logging estructurado en cada Worker (inicio, procesamiento, error, DLQ).
 ## Resultado esperado
 - Los Workers procesan eventos de forma asíncrona, por región, con reintentos y logging.
 - El watch de Gmail se renueva automáticamente sin intervención manual.
 ## Entregables
 - 3 clases de Worker + configuración en `Program.cs`.
 ## Criterios de aceptación
 - [ ] `CorreoWorkerMex` consume eventos del Channel y procesa correos de MEX.
 - [ ] `CorreoWorkerPer` consume eventos del Channel y procesa correos de PER.
 - [ ] `GmailWatchRenovacionWorker` ejecuta la renovación cada 6 días (configurable vía `appsettings.json`).
 - [ ] Si un evento falla después de `MaxReintentos`, se envía alerta vía Brevo.
 - [ ] El Worker Service arranca correctamente con los 3 workers registrados.
 - [ ] El proyecto compila sin errores.
 ## Más información de la tarea
 - Referencia: `TPSC-RE-FU-008-v2_Propuesta2.md` — sección "Lógica de Reintentos" y "Arquitectura"
 - Referencia: `TPSC-RE-FU-008-P2-Back.md` — PARTE 2, sección 2.2
 ## Recursos
 - Repositorio: MailbotWorker</t>
  </si>
  <si>
    <t xml:space="preserve">BE-081</t>
  </si>
  <si>
    <t xml:space="preserve">SERVER-AMB</t>
  </si>
  <si>
    <t xml:space="preserve">T22 Configurar Google Cloud Pub/Sub - Topics, Subscriptions, DLQ, permisos IAM</t>
  </si>
  <si>
    <t xml:space="preserve"># [ TPSC-RE-FU-008 ] [SERVER-AMB] Configurar Google Cloud Pub/Sub — Topics, Subscriptions, DLQ, permisos IAM
 ---
 ## Aplicativos
 - MailbotWorker (Infraestructura GCP)
 ## Módulos
 - Mailbot
 ## Consideraciones previas
 - Requiere cuenta GCP con proyecto definido (confirmar con IT).
 - Requiere service account con rol `pubsub.publisher`.
 - El endpoint HTTPS público de `Mailbot.Api` debe estar disponible (T20 + infraestructura de red).
 ## Objetivo general
 Configurar la infraestructura de Google Cloud Pub/Sub necesaria para que Gmail envíe notificaciones push al Mailbot por región.
 ## Objetivos específicos
 1. Crear Topic `mailbot-mex` en proyecto GCP.
 2. Crear Topic `mailbot-per` en proyecto GCP.
 3. Crear Topic `mailbot-dlq` (Dead Letter) para mensajes fallidos.
 4. Crear Subscription Push `mailbot-mex-push`:
  - Topic: `mailbot-mex`
  - Endpoint: `https://mailbot.proquifa.mx/webhook/gmail/mex`
  - Ack deadline: 60 segundos
  - Max delivery attempts: 5
  - Dead letter topic: `mailbot-dlq`
 5. Crear Subscription Push `mailbot-per-push` (análogo para PER).
 6. Configurar permisos IAM:
  - Service account `gmail-api@proquifa-prod.iam.gserviceaccount.com` con rol `roles/pubsub.publisher` en ambos topics.
 ## Resultado esperado
 - Pub/Sub recibe mensajes de Gmail y los entrega vía push HTTP al Mailbot.Api.
 - Mensajes fallidos van al DLQ para revisión manual.
 ## Entregables
 - Documentación de configuración GCP (screenshots o terraform/gcloud commands).
 - Validación de conectividad push → endpoint.
 ## Criterios de aceptación
 - [ ] Los topics existen y están activos en GCP.
 - [ ] Las subscriptions push apuntan a los endpoints correctos.
 - [ ] El DLQ recibe mensajes que exceden `max_delivery_attempts`.
 - [ ] Los permisos IAM están correctamente asignados.
 - [ ] Una prueba de push manual llega al endpoint de `Mailbot.Api`.
 ## Más información de la tarea
 - Referencia: `TPSC-RE-FU-008-v2_Propuesta2.md` — sección "Configuración Google Cloud Pub/Sub"
 - Referencia: `TPSC-RE-FU-008-P2-Back.md` — PARTE 2, sección 2.5
 ## Recursos
 - Proyecto GCP: proquifa-prod (confirmar con IT)
 - Dominio: mailbot.proquifa.mx (confirmar con infraestructura)</t>
  </si>
  <si>
    <t xml:space="preserve">BE-082</t>
  </si>
  <si>
    <t xml:space="preserve">CONFIG-GMAIL</t>
  </si>
  <si>
    <t xml:space="preserve">T23 Configurar Gmail API watch por region (MEX/PER) con OAuth2</t>
  </si>
  <si>
    <t xml:space="preserve"># [ TPSC-RE-FU-008 ] [CONFIG-GMAIL] Configurar Gmail API watch por región (MEX/PER) con OAuth2
 ---
 ## Aplicativos
 - MailbotWorker
 ## Módulos
 - Mailbot
 ## Consideraciones previas
 - Tarea T22 completada (Pub/Sub configurado — los topics existen).
 - Se requieren credenciales OAuth2 para cada cuenta de correo monitoreada (MEX y PER).
 - El watch expira cada 7 días — `GmailWatchRenovacionWorker` (T21) lo renueva cada 6.
 - Las credenciales deben almacenarse fuera del repositorio (Key Vault / env vars / secrets).
 ## Objetivo general
 Configurar la suscripción Gmail API watch para las cuentas de correo de México y Perú, de modo que Gmail notifique al Pub/Sub cada vez que llega un correo nuevo al INBOX.
 ## Objetivos específicos
 1. Obtener/crear credenciales OAuth2 para la cuenta de correo MEX.
 2. Obtener/crear credenciales OAuth2 para la cuenta de correo PER.
 3. Ejecutar `Gmail API watch` para MEX apuntando al topic `projects/proquifa-prod/topics/mailbot-mex`.
 4. Ejecutar `Gmail API watch` para PER apuntando al topic `projects/proquifa-prod/topics/mailbot-per`.
 5. Registrar `WatchHistoryId` y `WatchExpiration` en `RegionConfiguracionMailBot` para cada región.
 6. Configurar gestión de secretos (Key Vault / env vars) para `gmail_credentials.json` y tokens OAuth2.
 7. Verificar que la primera notificación push llega al endpoint.
 ## Resultado esperado
 - Gmail notifica automáticamente al Pub/Sub cuando llega un correo nuevo a cualquiera de las dos cuentas monitoreadas.
 ## Entregables
 - Credenciales OAuth2 configuradas (fuera del repositorio).
 - Watch activo para MEX y PER.
 - Registros actualizados en `RegionConfiguracionMailBot`.
 - Documentación del proceso de renovación manual (por si falla el Worker).
 ## Criterios de aceptación
 - [ ] Al enviar un correo de prueba al INBOX MEX, el push llega a `POST /webhook/gmail/mex`.
 - [ ] Al enviar un correo de prueba al INBOX PER, el push llega a `POST /webhook/gmail/per`.
 - [ ] `RegionConfiguracionMailBot` tiene `WatchExpiration` registrado para ambas regiones.
 - [ ] Las credenciales no están en el repositorio.
 ## Más información de la tarea
 - Referencia: `TPSC-RE-FU-008-v2_Propuesta2.md` — sección "Configuración Gmail API Watch"
 - Referencia: `TPSC-RE-FU-008-P2-Back.md` — PARTE 2, sección 2.5
 ## Recursos
 - Proyecto GCP: proquifa-prod
 - Cuentas de correo: confirmar con IT</t>
  </si>
  <si>
    <t xml:space="preserve">BE-083</t>
  </si>
  <si>
    <t xml:space="preserve">T24 Escribir pruebas unitarias e integracion del MailbotWorker</t>
  </si>
  <si>
    <t xml:space="preserve"># [ TPSC-RE-FU-008 ] [LIST-NO-FILTER] Escribir pruebas unitarias e integración del MailbotWorker
 ---
 ## Aplicativos
 - MailbotWorker
 ## Módulos
 - Mailbot
 ## Consideraciones previas
 - Todas las tareas T14–T21 deben estar completadas (componentes implementados).
 - Usar xUnit como framework de pruebas.
 - Mockear servicios externos (Gmail, OpenAI, MinIO, Brevo) en pruebas unitarias.
 - Las pruebas de integración requieren conexión a BD de pruebas y cuentas de prueba.
 ## Objetivo general
 Crear el conjunto de pruebas unitarias e integración que validen el comportamiento correcto de los componentes principales del MailbotWorker.
 ## Objetivos específicos
 1. **Pruebas unitarias** en `Mailbot.Tests\Unit\`:
  - `ProcesarCorreoUseCaseTests.cs`:
  - Correo clasificado como cobro → genera pendiente.
  - Correo clasificado como pedido → no genera pendiente.
  - Error en clasificación → incrementa intentos y registra error.
  - `ClasificadorAgenteTests.cs`:
  - Prompt se construye correctamente.
  - Respuesta de IA se parsea en `ResultadoClasificacionDto`.
  - `WebhookGmailEndpointTests.cs`:
  - Token válido → 200 OK + evento registrado.
  - Token inválido → 403 Forbidden.
  - Payload inválido → 400 Bad Request.
 2. **Pruebas de integración** en `Mailbot.Tests\Integration\`:
  - `GmailWatchServiceTests.cs` — crear y detener watch con cuenta de prueba.
  - `ProquifaDbContextTests.cs` — CRUD básico sobre tablas del scaffold.
 ## Resultado esperado
 - Cobertura de pruebas sobre los flujos críticos del Mailbot.
 ## Entregables
 - 5 archivos de pruebas (3 unitarios + 2 integración).
 ## Criterios de aceptación
 - [ ] Todas las pruebas unitarias pasan con `dotnet test`.
 - [ ] Las pruebas de integración pasan contra la BD de pruebas.
 - [ ] Los mocks están correctamente configurados para servicios externos.
 - [ ] El proyecto compila sin errores.
 ## Más información de la tarea
 - Referencia: `TPSC-RE-FU-008-v2_Propuesta2.md` — sección "Arquitectura" (Mailbot.Tests)
 - Referencia: `TPSC-RE-FU-008-P2-Back.md` — PARTE 2, sección 2.2
 ## Recursos
 - Repositorio: MailbotWorker
 - Framework: xUnit + Moq (o NSubstitute)</t>
  </si>
  <si>
    <t xml:space="preserve">BE-078, BE-080</t>
  </si>
  <si>
    <t xml:space="preserve">Código</t>
  </si>
  <si>
    <t xml:space="preserve">Funcionalidad</t>
  </si>
  <si>
    <t xml:space="preserve">Estimación Construcción</t>
  </si>
  <si>
    <t xml:space="preserve">Servicio de listado de elementos sin filtro</t>
  </si>
  <si>
    <t xml:space="preserve">Servicio de listado de elementos con filtros multiples</t>
  </si>
  <si>
    <t xml:space="preserve">Servicio de listado paginado de elementos sin filtro</t>
  </si>
  <si>
    <t xml:space="preserve">LIST-PAG-NO-FILTER</t>
  </si>
  <si>
    <t xml:space="preserve">Servicio de listado paginado de elementos con filtros multiples</t>
  </si>
  <si>
    <t xml:space="preserve">Desarrollo de algoritmo con lógica básica</t>
  </si>
  <si>
    <t xml:space="preserve">Desarrollo de algoritmo complejo con múltiples escenarios</t>
  </si>
  <si>
    <t xml:space="preserve">Implementación de funcionalidad en servicios existentes</t>
  </si>
  <si>
    <t xml:space="preserve">Creación de tarea automatizada complejidad</t>
  </si>
  <si>
    <t xml:space="preserve">Envio de correo solo texto</t>
  </si>
  <si>
    <t xml:space="preserve">Envio de correo con archivos adjuntos</t>
  </si>
  <si>
    <t xml:space="preserve">Generacion de documento PDF</t>
  </si>
  <si>
    <t xml:space="preserve">Creación de servicio de guardado simple</t>
  </si>
  <si>
    <t xml:space="preserve">Creación de servicio de guardado sin transacción</t>
  </si>
  <si>
    <t xml:space="preserve">Creación de servicio complejo con transacción</t>
  </si>
  <si>
    <t xml:space="preserve">Implementación de CRUD genérico simple</t>
  </si>
  <si>
    <t xml:space="preserve">Configuración de cuenta de servicio Gmail</t>
  </si>
  <si>
    <t xml:space="preserve">Implementación Login</t>
  </si>
  <si>
    <t xml:space="preserve">IMPL-LOGIN</t>
  </si>
  <si>
    <t xml:space="preserve">Autenticación 2FA: API Google</t>
  </si>
  <si>
    <t xml:space="preserve">IMPL-2FA</t>
  </si>
  <si>
    <t xml:space="preserve">Consumo de servicios de 3eros</t>
  </si>
  <si>
    <t xml:space="preserve">Modificación de tabla o vista para agregar o quitar columnas (1 a 3 columnas)</t>
  </si>
  <si>
    <t xml:space="preserve">Modificación de tabla o vista para agregar o quitar columnas (4 a 6 columnas)</t>
  </si>
  <si>
    <t xml:space="preserve">Modificación de tabla o vista para agregar o quitar columnas (7 o más columnas)</t>
  </si>
  <si>
    <t xml:space="preserve">UPDATE-TABL-G</t>
  </si>
  <si>
    <t xml:space="preserve">Construcción de Tabla Chica (de 2 a 6 columnas)</t>
  </si>
  <si>
    <t xml:space="preserve">Construcción de tabla Mediana (de 7 a 12)</t>
  </si>
  <si>
    <t xml:space="preserve">Construcción de tabla Grande (a partir de 13)</t>
  </si>
  <si>
    <t xml:space="preserve">CREATE-TABL-G</t>
  </si>
  <si>
    <t xml:space="preserve">Construcción de consulta de datos Ch</t>
  </si>
  <si>
    <t xml:space="preserve">Construcción de consulta de datos M</t>
  </si>
  <si>
    <t xml:space="preserve">Construcción de consulta de datos G (integración con operaciones complejas)</t>
  </si>
  <si>
    <t xml:space="preserve">Construcción de Objeto (Vista, SP, Función, trigger, ETL) Ch</t>
  </si>
  <si>
    <t xml:space="preserve">Construcción de Objeto (Vista, SP, Función, trigger) M</t>
  </si>
  <si>
    <t xml:space="preserve">Construcción de Objeto (Vista, SP, Función, trigger) G</t>
  </si>
  <si>
    <t xml:space="preserve">Asesorias para ambientación de servidores</t>
  </si>
  <si>
    <t xml:space="preserve">AMB-ADVICE</t>
  </si>
  <si>
    <t xml:space="preserve">Ambientación servidor</t>
  </si>
  <si>
    <t xml:space="preserve">Ejecución PeerReview de ambientación</t>
  </si>
  <si>
    <t xml:space="preserve">AMB-PR</t>
  </si>
  <si>
    <t xml:space="preserve">Integración de cambios de PROD para actualizar Fork de proyecto en ejecución</t>
  </si>
  <si>
    <t xml:space="preserve">INT-PROD-FORK</t>
  </si>
  <si>
    <t xml:space="preserve">Creación de checklist de salida a PROD</t>
  </si>
  <si>
    <t xml:space="preserve">CHECK-LIST-PROD</t>
  </si>
  <si>
    <t xml:space="preserve">Crear formulario de control de scripts</t>
  </si>
  <si>
    <t xml:space="preserve">Actualizar la documentación del release entregado al repositorio principal de ProquifaNet 2</t>
  </si>
  <si>
    <t xml:space="preserve">Identificar todos los aplicativos y bases de datos de la solución ProquifaNet 2 que formarán parte del proyecto</t>
  </si>
  <si>
    <t xml:space="preserve">IDENT-PROJ-OBJ</t>
  </si>
  <si>
    <t xml:space="preserve">Solicitud de creación de forks</t>
  </si>
  <si>
    <t xml:space="preserve">REQ-PRJ-REPO</t>
  </si>
  <si>
    <t xml:space="preserve">Unificación de scripts de bases de datos para salida a PROD</t>
  </si>
  <si>
    <t xml:space="preserve">SCRIPT-DB-UNIFICATION</t>
  </si>
  <si>
    <t xml:space="preserve">Construccion/Configuración inicial de aplicacion base en .NET de acuerdo a arquetipo vigente</t>
  </si>
  <si>
    <t xml:space="preserve">Construcción de arquetipo proyecto de APIs NetFramework</t>
  </si>
  <si>
    <t xml:space="preserve">ARQ-PROJ-NETF</t>
  </si>
  <si>
    <t xml:space="preserve">Construcción de arquetipo proyecto de APIs .Net</t>
  </si>
  <si>
    <t xml:space="preserve">Migración de datos</t>
  </si>
  <si>
    <t xml:space="preserve">MIG-DATOS</t>
  </si>
  <si>
    <t xml:space="preserve">Mantenimiento del Servidor de Desarrollo</t>
  </si>
  <si>
    <t xml:space="preserve">MAN-SERVER</t>
  </si>
  <si>
    <t xml:space="preserve">Opción de solución</t>
  </si>
  <si>
    <t xml:space="preserve">Columna 1</t>
  </si>
  <si>
    <t xml:space="preserve">Columna 2</t>
  </si>
  <si>
    <t xml:space="preserve">Columna 3</t>
  </si>
  <si>
    <t xml:space="preserve">Columna 4</t>
  </si>
  <si>
    <t xml:space="preserve">Columna 5</t>
  </si>
  <si>
    <t xml:space="preserve">Columna 6</t>
  </si>
  <si>
    <t xml:space="preserve">Columna 7</t>
  </si>
  <si>
    <t xml:space="preserve">Columna 8</t>
  </si>
  <si>
    <t xml:space="preserve">Columna 9</t>
  </si>
  <si>
    <t xml:space="preserve">Columna 10</t>
  </si>
  <si>
    <t xml:space="preserve">Columna 11</t>
  </si>
  <si>
    <t xml:space="preserve">Columna 12</t>
  </si>
  <si>
    <t xml:space="preserve">Columna 13</t>
  </si>
  <si>
    <t xml:space="preserve">Columna 14</t>
  </si>
  <si>
    <t xml:space="preserve">Columna 15</t>
  </si>
  <si>
    <t xml:space="preserve">Columna 16</t>
  </si>
  <si>
    <t xml:space="preserve">GET-SIMPLE</t>
  </si>
  <si>
    <t xml:space="preserve">Obtener Catálogo de Cuentas Bancarias</t>
  </si>
  <si>
    <t xml:space="preserve">Consumir un servicio independiente para obtener el listado de familias, gestionando los datos con NgRx (models, effects, selectors)</t>
  </si>
  <si>
    <t xml:space="preserve">Consumir el servicio de ListaUsuariosCartera para el cobrador</t>
  </si>
  <si>
    <t xml:space="preserve">Consumir un servicio independiente para obtener el listado de familias, gestionando los datos con NgRx (models, effects, selectors)
Catalogos/Usuario/ListaUsuariosCartera
</t>
  </si>
  <si>
    <t xml:space="preserve">Editar el servicio de transaccion de guardao para actualizar el cobrador</t>
  </si>
  <si>
    <t xml:space="preserve">Consumir un servicio independiente para obtener el guardado del cliente con el nuevo dato del cobrador, gestionando los datos con NgRx (models, effects, selectors)
</t>
  </si>
  <si>
    <t xml:space="preserve">SECT-FORM</t>
  </si>
  <si>
    <t xml:space="preserve">Ajustar validaciones para campo de Cobrador acorde la matriz</t>
  </si>
  <si>
    <t xml:space="preserve">Implementar logica y validaciones, así como agregar los selectores necesarios para cumplir con la funcionalidad descrita en la matriz</t>
  </si>
  <si>
    <t xml:space="preserve">PERMISSION</t>
  </si>
  <si>
    <t xml:space="preserve">Agregar roles y funciones nuevos descritos en la matriz que corresponde al requisito 002</t>
  </si>
  <si>
    <t xml:space="preserve">Agregar permisos en el function structure </t>
  </si>
  <si>
    <t xml:space="preserve">EXTRA-FUNCT</t>
  </si>
  <si>
    <t xml:space="preserve">Verificacion de impacto de nuevo mailbot</t>
  </si>
  <si>
    <t xml:space="preserve">Tarea de verificacion de impacto en caso de requerir cambios por nuevo mailbot</t>
  </si>
  <si>
    <t xml:space="preserve">PAGE-SIMPLE</t>
  </si>
  <si>
    <t xml:space="preserve">Agregar pestaña en cliente de "Documentos Regulatorios"</t>
  </si>
  <si>
    <t xml:space="preserve">Agregar Tab, así como su estado inicial de Redux</t>
  </si>
  <si>
    <t xml:space="preserve">Consumir el servicio de obtencion de archivos regulatorios</t>
  </si>
  <si>
    <t xml:space="preserve">Consumir un servicio independiente para obtener los archivos regulatorios, gestionando los datos con NgRx (models, effects, selectors)
</t>
  </si>
  <si>
    <t xml:space="preserve">Consumir el servicio de eliminacion de archivos regulatorios</t>
  </si>
  <si>
    <t xml:space="preserve">Consumir un servicio independiente para eliminar los archivos regulatorios, gestionando los datos con NgRx (models, effects, selectors)
</t>
  </si>
  <si>
    <t xml:space="preserve">PUT-MULTI</t>
  </si>
  <si>
    <t xml:space="preserve">Consumir el servicio de guardado multiple de archivos regulatorios</t>
  </si>
  <si>
    <t xml:space="preserve">Consumir un servicio de guardado multiple para los archivos regulatorios, gestionando los datos con NgRx (models, effects, selectors)
</t>
  </si>
  <si>
    <t xml:space="preserve">Agregar validaciones para que el campo de documento solo sea editable para el rol descrito</t>
  </si>
  <si>
    <t xml:space="preserve">Agregar Validacion por rol para que solo sea editable por el rol/funcion correcto, así como solo permitir subir archivos pdf</t>
  </si>
  <si>
    <t xml:space="preserve">Compatibilidad de campos para region Perú</t>
  </si>
  <si>
    <t xml:space="preserve">Agregar logica para carga de archivos y demás funcionalidad para la región de Perú</t>
  </si>
  <si>
    <t xml:space="preserve">INTEG-ALERT</t>
  </si>
  <si>
    <t xml:space="preserve">Integrar alerta antes de eliminar un documento</t>
  </si>
  <si>
    <t xml:space="preserve">Implementar mensaje de alerta al eliminar un documento</t>
  </si>
  <si>
    <t xml:space="preserve">Agregar roles y funciones nuevos descritos en la matriz que corresponde al requisito 003</t>
  </si>
  <si>
    <t xml:space="preserve">Conexion de servicio de validador de RUC</t>
  </si>
  <si>
    <t xml:space="preserve">Consumir un servicio independiente para validar el RUC, gestionando los datos con NgRx (models, effects, selectors), agregando un debounce para lanzar la peticion</t>
  </si>
  <si>
    <t xml:space="preserve">GET-MULTI</t>
  </si>
  <si>
    <t xml:space="preserve">Conexion de servicio de obtencion de catalogos con base a la region del cliente</t>
  </si>
  <si>
    <t xml:space="preserve">Consumir un servicio independiente para obtencion de catalogos por region, gestionando los datos con NgRx (models, effects, selectors)</t>
  </si>
  <si>
    <t xml:space="preserve">Validaciones de formulario y mensajes de error</t>
  </si>
  <si>
    <t xml:space="preserve">Asegurarse de que los valores del formulario se asignen correctamente, y muestren algun mensaje de error (en el caso del RUC/RFC)</t>
  </si>
  <si>
    <t xml:space="preserve">Validacion de etiquetas en campos de formulario por region, y validaciones de boton por error presentado</t>
  </si>
  <si>
    <t xml:space="preserve">Verificar y ajustar para que las etiquetas del formulario correspondan con la region del cliente</t>
  </si>
  <si>
    <t xml:space="preserve">Consumir el servicio de obtencion de catalogo de condicion de pago para peru</t>
  </si>
  <si>
    <t xml:space="preserve">Consumir un servicio independiente para catalogo de condicion de pago de peru, gestionando los datos con NgRx (models, effects, selectors), agregando un debounce para lanzar la peticion</t>
  </si>
  <si>
    <t xml:space="preserve">Consumir el servicio de obtencion de catalogo de tipo de comprobante para peru</t>
  </si>
  <si>
    <t xml:space="preserve">Agregar campos requeridos para perú, así como sus validaciones</t>
  </si>
  <si>
    <t xml:space="preserve">Agregar campos del formulario para perú y hacer las validaciones para ocultar los que no apliquen para mexico</t>
  </si>
  <si>
    <t xml:space="preserve">Validacion de etiquetas en campos de formulario por region, y validaciones de boton</t>
  </si>
  <si>
    <t xml:space="preserve">PUT-SIMPLE</t>
  </si>
  <si>
    <t xml:space="preserve">Consumo de servicio de guardado para valores de peru </t>
  </si>
  <si>
    <t xml:space="preserve">Conectar servicio o acutalizar el existente para actualizar los datos y que sean persistentes</t>
  </si>
  <si>
    <t xml:space="preserve">Crear/ Modificar "Referencia de Pago" en seccion de "Cobros" del cliente</t>
  </si>
  <si>
    <t xml:space="preserve">Consumir el servicio de obtencion de catalogo de bancos</t>
  </si>
  <si>
    <t xml:space="preserve">Consumir un servicio independiente para catalogo de banco, gestionando los datos con NgRx (models, effects, selectors), agregando un debounce para lanzar la peticion</t>
  </si>
  <si>
    <t xml:space="preserve">Consumir el servicio de obtencion de catalogo de cuenta por banco seleccionado</t>
  </si>
  <si>
    <t xml:space="preserve">Consumir un servicio independiente para catalogo de cuenta por banco, gestionando los datos con NgRx (models, effects, selectors), agregando un debounce para lanzar la peticion</t>
  </si>
  <si>
    <t xml:space="preserve">Consumir el servicio de obtencion de referencia(s) de pago configurados por cliente</t>
  </si>
  <si>
    <t xml:space="preserve">Consumir un servicio independiente para obtencion de referencias de pago por cliente, gestionando los datos con NgRx (models, effects, selectors), agregando un debounce para lanzar la peticion</t>
  </si>
  <si>
    <t xml:space="preserve">Consumir el servicio de guardado de referencia(s) de pago configurados por cliente</t>
  </si>
  <si>
    <t xml:space="preserve">Consumir un servicio independiente para guardado de referencias de pago por cliente, gestionando los datos con NgRx (models, effects, selectors), agregando un debounce para lanzar la peticion</t>
  </si>
  <si>
    <t xml:space="preserve">Consumir el servicio de eliminacion de referencia(s) de pago configurados por cliente</t>
  </si>
  <si>
    <t xml:space="preserve">Consumir un servicio independiente para eliminación de referencias de pago por cliente, gestionando los datos con NgRx (models, effects, selectors), agregando un debounce para lanzar la peticion</t>
  </si>
  <si>
    <t xml:space="preserve">Implementar lógica de validacion de codigo validador</t>
  </si>
  <si>
    <t xml:space="preserve">Implementar validaciones de formulario y boton de guardado de la seccion </t>
  </si>
  <si>
    <t xml:space="preserve">Consumir el servicio de obtencion de pendientes de pagos</t>
  </si>
  <si>
    <t xml:space="preserve">Consumir un servicio independiente para obtencion de pendientes de pago por cliente, gestionando los datos con NgRx (models, effects, selectors), agregando un debounce para lanzar la peticion</t>
  </si>
  <si>
    <t xml:space="preserve">Ajustar logica de reclasificacion para contemplar cobros</t>
  </si>
  <si>
    <t xml:space="preserve">Realizar los ajustes necesarios solicitados por back para que se puedan reclasificar cobros correctamente</t>
  </si>
  <si>
    <t xml:space="preserve">Ajustar logica para procesar un pendiente de cobros correctamente</t>
  </si>
  <si>
    <t xml:space="preserve">Realizar los ajustes necesarios solicitados por back para que se puedan procesar pendientes de cobros correctamente</t>
  </si>
  <si>
    <t xml:space="preserve">Validaciones para evitar que se pueda eliminar un cobro cuando acceda con el rol de Gestor de Cobranza</t>
  </si>
  <si>
    <t xml:space="preserve">Realizar los ajustes necesarios para evitar que se elimine el pendiente de cobro</t>
  </si>
  <si>
    <t xml:space="preserve">Ajustar logica para tratar pendientes de cobro de "Cliente nuevo"</t>
  </si>
  <si>
    <t xml:space="preserve">Realizar los ajustes necesarios para soportar el flujo de cliente nuevo en cobros (pendiente de confirmar con cliente y en matriz)</t>
  </si>
  <si>
    <t xml:space="preserve">SECT-READ</t>
  </si>
  <si>
    <t xml:space="preserve">Mostrar un indicador visual cuando el pedido contiene productos controlados, alertando al usuario que se requerirá documentación regulatoria. Pretramitar</t>
  </si>
  <si>
    <t xml:space="preserve">Agregar un indicador visual cuando el pedido contiene productos controlados, alertando al usuario que se requerirá documentación regulatoria.</t>
  </si>
  <si>
    <t xml:space="preserve">Pretramitar Agregar validaciones en boton, y soportar casos con productos con contrato, y por region</t>
  </si>
  <si>
    <t xml:space="preserve">Agregar validaciones en boton, y soportar casos con productos con contrato, y por region</t>
  </si>
  <si>
    <t xml:space="preserve">Mostrar un indicador visual cuando el pedido contiene productos controlados, alertando al usuario que se requerirá documentación regulatoria. Gestionar Pedido Intramitable</t>
  </si>
  <si>
    <t xml:space="preserve">Gestionar pedido intramitable Agregar validaciones en boton, y soportar casos con productos con contrato, y por region</t>
  </si>
  <si>
    <t xml:space="preserve">Mostrar un indicador visual cuando el pedido contiene productos controlados, alertando al usuario que se requerirá documentación regulatoria. Validar Ajuste</t>
  </si>
  <si>
    <t xml:space="preserve">Validar Ajuste Agregar validaciones en boton, y soportar casos con productos con contrato, y por region</t>
  </si>
  <si>
    <t xml:space="preserve">Agregar nuevos campos en sección de facturación</t>
  </si>
  <si>
    <t xml:space="preserve">Agragar botón de cancelar pedido,agrega radio button para opción de Factura por Adelantado (Perú no se muestra)"</t>
  </si>
  <si>
    <t xml:space="preserve">Validacion en botón para validar el flujo nuevo de pago contra entrega, y factura por adelantado</t>
  </si>
  <si>
    <t xml:space="preserve">Al cancelar un OC se debe de mostrar una alerta para confirmar el proceso</t>
  </si>
  <si>
    <t xml:space="preserve">Consumir el servicio de eliminación de OC en tramitar pedido</t>
  </si>
  <si>
    <t xml:space="preserve">Bloquear Factura por Adelantado y Entrega con Remisión cuando existan productos controlados</t>
  </si>
  <si>
    <t xml:space="preserve">Validar flujo de controlados en pretramitar con credito y con pago contra entrega</t>
  </si>
  <si>
    <t xml:space="preserve">Agregar indicador de alerta en factura por adelantado</t>
  </si>
  <si>
    <t xml:space="preserve">Agregar alerta para que no se puede generar Factura por Adelantado para productos controlados</t>
  </si>
  <si>
    <t xml:space="preserve">No permitir modificar datos de facturacion si se selecciona factura por adelantado</t>
  </si>
  <si>
    <t xml:space="preserve">No permitir modificar datos de facturacion si se selecciona factura por adelantado, verificar si se debería hacer rollback de los cambios realizados cuando se active el radio</t>
  </si>
  <si>
    <t xml:space="preserve">Ocultar para Perú el radio de factura por adelantado</t>
  </si>
  <si>
    <t xml:space="preserve">No mostrar en la interfaz el radio de factura por adelantado para la región de perú</t>
  </si>
  <si>
    <t xml:space="preserve">Detonar servicio para registro en factura por adelantado</t>
  </si>
  <si>
    <t xml:space="preserve">UPD-SECT-READ</t>
  </si>
  <si>
    <t xml:space="preserve">Modificar boton para mostrar generar proforma, en el resumen y paso final</t>
  </si>
  <si>
    <t xml:space="preserve">Consumir servicio para generar archivo de proforma</t>
  </si>
  <si>
    <t xml:space="preserve">ORG-SIMPLE</t>
  </si>
  <si>
    <t xml:space="preserve">Implementar previsualización de la proforma</t>
  </si>
  <si>
    <t xml:space="preserve">SEND-EMAIL</t>
  </si>
  <si>
    <t xml:space="preserve">Implementar pop de envio para una proforma</t>
  </si>
  <si>
    <t xml:space="preserve">Verificación y ajustes de reglas de negocio con productos controlados</t>
  </si>
  <si>
    <t xml:space="preserve">Regionalizar seccion de uso de cfdi y metodo de pago</t>
  </si>
  <si>
    <t xml:space="preserve">Regionalizar seccion de uso de cfdi y metodo de pago de informacion de facturación</t>
  </si>
  <si>
    <t xml:space="preserve">Agregar validaciones del flujo para que el radio button de Entrega con Remisión no deberá aparecer en la pantalla</t>
  </si>
  <si>
    <t xml:space="preserve">No mostrar el radio button en la interfaz</t>
  </si>
  <si>
    <t xml:space="preserve">Evitar editar datos de facturación cuando se activa Factura por Adelantado</t>
  </si>
  <si>
    <t xml:space="preserve">Revisar que no se genere el pendiente de validar cobro al tramitar con ambas regiones </t>
  </si>
  <si>
    <t xml:space="preserve">Ajustar el archivo de roles y funciones para permitir el acceso al modulo</t>
  </si>
  <si>
    <t xml:space="preserve">CONFIG-ROUTE</t>
  </si>
  <si>
    <t xml:space="preserve">Añadir nueva ruta al menú para el modulo de factura por adelantado</t>
  </si>
  <si>
    <t xml:space="preserve">Añadir nueva ruta al menú para el modulo de factura por adelantado, y para el detalle de pedidos</t>
  </si>
  <si>
    <t xml:space="preserve">agregar contador en menu en signalr</t>
  </si>
  <si>
    <t xml:space="preserve">Crear page para el modulo de factura por adelantado</t>
  </si>
  <si>
    <t xml:space="preserve">Maquetar pantalla de listado de Clientes</t>
  </si>
  <si>
    <t xml:space="preserve">ORG-FUNCT</t>
  </si>
  <si>
    <t xml:space="preserve">Crear componente paginador</t>
  </si>
  <si>
    <t xml:space="preserve">Crear componente paginador se puede tomar como base la logica realizada en promsy</t>
  </si>
  <si>
    <t xml:space="preserve">MOL-SIMPLE</t>
  </si>
  <si>
    <t xml:space="preserve">Molecula Sort table</t>
  </si>
  <si>
    <t xml:space="preserve">Esqueleton para tabla</t>
  </si>
  <si>
    <t xml:space="preserve">LIST-FILTER</t>
  </si>
  <si>
    <t xml:space="preserve">Filtro por Razón Social, identificador fiscal o pedido interno</t>
  </si>
  <si>
    <t xml:space="preserve">LAY-SIMPLE</t>
  </si>
  <si>
    <t xml:space="preserve">Maquetación para listado sin resultado y vacio</t>
  </si>
  <si>
    <t xml:space="preserve">Consulta de cientes por cartera de acuerdo al rol</t>
  </si>
  <si>
    <t xml:space="preserve">Consumir un servicio independiente para obtener el listado de clientes, gestionando los datos con NgRx (models, effects, selectors)
</t>
  </si>
  <si>
    <t xml:space="preserve">Integrar paginador para los clientes</t>
  </si>
  <si>
    <t xml:space="preserve">Funcionalidad de filtrado de clientes mediante servicio</t>
  </si>
  <si>
    <t xml:space="preserve">Consumir un servicio independiente para obtener el listado de clientes filtrados, gestionando los datos con NgRx (models, effects, selectors)
</t>
  </si>
  <si>
    <t xml:space="preserve">Maquetar pantalla de listado de Pedidos</t>
  </si>
  <si>
    <t xml:space="preserve">Maquetar organismo de detalle de información del cliente desplegable</t>
  </si>
  <si>
    <t xml:space="preserve">Maqueta modal de Generación de Factura (revisión de datos fiscales del cliente, del emisor y del pedido; único campo editable: Uso CFDI).</t>
  </si>
  <si>
    <t xml:space="preserve">Maquetar modal de Previsualización del PDF de la Factura antes del timbrado SAT.</t>
  </si>
  <si>
    <t xml:space="preserve">Maquetar modal de Alerta SAT con descripción del error de validación o timbrado, cuando aplique.</t>
  </si>
  <si>
    <t xml:space="preserve">Maquetar modal de éxito de generación cuando el timbrado se completa exitosamente.</t>
  </si>
  <si>
    <t xml:space="preserve">Maquetar modal de Envío de Factura (destinatario, CC, asunto, adjuntos PDF + XML, notas del correo).</t>
  </si>
  <si>
    <t xml:space="preserve">Maquetar modal de éxito de envío cuando el correo se envía exitosamente.</t>
  </si>
  <si>
    <t xml:space="preserve">Modificaciones en componente dropdown</t>
  </si>
  <si>
    <t xml:space="preserve">Modificaciones en componente chip</t>
  </si>
  <si>
    <t xml:space="preserve">Consulta de pedido por cliente seleccionado</t>
  </si>
  <si>
    <t xml:space="preserve">Consulta de previsualización de factura</t>
  </si>
  <si>
    <t xml:space="preserve">Consulta de datos de pop para generar factura por adelantado</t>
  </si>
  <si>
    <t xml:space="preserve">Consulta de catalogo de tipo de operacion para dropdown</t>
  </si>
  <si>
    <t xml:space="preserve">Consulta de catalogo de tipo de operacion</t>
  </si>
  <si>
    <t xml:space="preserve">Consulta de catalogo de uso de CDFDI para dropdown</t>
  </si>
  <si>
    <t xml:space="preserve">PUT-TRANS</t>
  </si>
  <si>
    <t xml:space="preserve">Consumo de servicio transaccional para generar factura por adelantado</t>
  </si>
  <si>
    <t xml:space="preserve">Envio de correo de la factura</t>
  </si>
  <si>
    <t xml:space="preserve">Consumo de servicio de validación del SAT</t>
  </si>
  <si>
    <t xml:space="preserve">Consumo de servicio transaccional para generar factura por adelantado y enviarla por correo</t>
  </si>
  <si>
    <t xml:space="preserve">Cubrir los campos dentro del pop up para que correspondan con los datos del drop para a region de perú</t>
  </si>
  <si>
    <t xml:space="preserve">Revisión e implementación de flujo de Perú para factura por adelantado </t>
  </si>
  <si>
    <t xml:space="preserve">Añadir nueva ruta al menú para el modulo de validar cobro</t>
  </si>
  <si>
    <t xml:space="preserve">Añadir nueva ruta al menú para el modulo de validar cobro y para el detalle de pedidos</t>
  </si>
  <si>
    <t xml:space="preserve">Maquetar pantalla de listado de Clientes considerar que algunos datos cambian para la region de peru </t>
  </si>
  <si>
    <t xml:space="preserve">Filtro por Razón Social, identificador fiscal</t>
  </si>
  <si>
    <t xml:space="preserve">Maquetación tooltip</t>
  </si>
  <si>
    <t xml:space="preserve">Maquetación tooltpi</t>
  </si>
  <si>
    <t xml:space="preserve">Consumir un servicio independiente para obtener el listado de clientes, gestionando los datos con NgRx (models, effects, selectors)
botón tiene dos estados "Realizar Cobros" o "Gestionar Cobranza" </t>
  </si>
  <si>
    <t xml:space="preserve">Crear organismo de pop de gestionar cobranza</t>
  </si>
  <si>
    <t xml:space="preserve">Consumir servicio para obtencion de detalles de cliente del que se quiere gestionar la cobranza</t>
  </si>
  <si>
    <t xml:space="preserve">Consumir servicio para cancelar pedido</t>
  </si>
  <si>
    <t xml:space="preserve">Consumir servicio para cancelar proforma o factura asociada</t>
  </si>
  <si>
    <t xml:space="preserve">Crear alerta para cancelación de pedido</t>
  </si>
  <si>
    <t xml:space="preserve">Maneja de logica en pop para cancelación sin restricción de vigencia automática</t>
  </si>
  <si>
    <t xml:space="preserve">Maneja de logica en pop de gestionar cobranza al cambiar fecha</t>
  </si>
  <si>
    <t xml:space="preserve">Consumir servicio para guardar fecha modificados de los pedidos</t>
  </si>
  <si>
    <t xml:space="preserve">MOL-FUNCT</t>
  </si>
  <si>
    <t xml:space="preserve">Crear molecula de step bar</t>
  </si>
  <si>
    <t xml:space="preserve">Crear molecula de archivo en chip seleccionable</t>
  </si>
  <si>
    <t xml:space="preserve">Crear molecula de sort result</t>
  </si>
  <si>
    <t xml:space="preserve">Maquetar pantalla de captura de cobro</t>
  </si>
  <si>
    <t xml:space="preserve">Esqueleton para listado</t>
  </si>
  <si>
    <t xml:space="preserve">Consumir servicio para obtencion de cobros</t>
  </si>
  <si>
    <t xml:space="preserve">Consumir servicio para obtencion de detalle de cobro seleccionado</t>
  </si>
  <si>
    <t xml:space="preserve">Consumir servicio para obtencion de datos del cliente</t>
  </si>
  <si>
    <t xml:space="preserve">Consumir servicio para obtencion de documentos del cobro seleccionado</t>
  </si>
  <si>
    <t xml:space="preserve">Consumir servicio para obtencion de catalogo de forma de pago</t>
  </si>
  <si>
    <t xml:space="preserve">Consumir servicio para obtencion de catalogo de cuenta destino</t>
  </si>
  <si>
    <t xml:space="preserve">Consumir servicio para obtencion de catalogo de moneda y su tipo de cambio</t>
  </si>
  <si>
    <t xml:space="preserve">Crear pop de inconsistencia de pago</t>
  </si>
  <si>
    <t xml:space="preserve">Consumir servicio para obtencion de catalogo de tipo de inconsistencia</t>
  </si>
  <si>
    <t xml:space="preserve">Consumir servicio para marcar como inconsistencia un cobro</t>
  </si>
  <si>
    <t xml:space="preserve">Logica de seleccion de cobro, carga de info</t>
  </si>
  <si>
    <t xml:space="preserve">Funcionalidad de datos de cobro para captura el cobro</t>
  </si>
  <si>
    <t xml:space="preserve">Consumir servicio para capturar el cobro</t>
  </si>
  <si>
    <t xml:space="preserve">Funcionalidad para dejar en modo lectura los datos de cobro cuando ya hay un cobro capturado</t>
  </si>
  <si>
    <t xml:space="preserve">Implementar logica de autoguardado en caso de detener la operacion</t>
  </si>
  <si>
    <t xml:space="preserve">Soportar cosaso por ej. el usuario avanza entre correos, sale de la pantalla o navega a otra parte del sistema, el sistema auto-guarda el estado del Paso 1 (cobros capturados, selecciones de comprobantes, valores del formulario actual). No existe botón de "Guardar" manual; el guardado es transparente.</t>
  </si>
  <si>
    <t xml:space="preserve">Realizar tooltip para mostrar la formula del calculo del tipo de cambio</t>
  </si>
  <si>
    <t xml:space="preserve">Ajustar datos del cliente para region de peru en detalles de contacto</t>
  </si>
  <si>
    <t xml:space="preserve">Consumir servicio para obtencion de catalogo de medio de pago</t>
  </si>
  <si>
    <t xml:space="preserve">Actualizar funcionalidad acorde a los datos de la region (validaciones, llenado de servicios) </t>
  </si>
  <si>
    <t xml:space="preserve">Maquetar pantalla considerar que algunos datos cambian para la region de peru </t>
  </si>
  <si>
    <t xml:space="preserve">Maquetado de tabla de proformas y facturas</t>
  </si>
  <si>
    <t xml:space="preserve">Modificacion a select para dar la apariencia y funcionalidad para el select de notas de credito </t>
  </si>
  <si>
    <t xml:space="preserve">Tooltip para mostras notas del sistema para tipo de cambio por importe</t>
  </si>
  <si>
    <t xml:space="preserve">Consumir servicio para obtencion de proformas y facturas</t>
  </si>
  <si>
    <t xml:space="preserve">Crear pop de inconsistencia de Cobro</t>
  </si>
  <si>
    <t xml:space="preserve">Consumir servicio para obtencion de notas de credito por proforma y facturas </t>
  </si>
  <si>
    <t xml:space="preserve">Consumir servicio para marcar cobro como inconsistencia</t>
  </si>
  <si>
    <t xml:space="preserve">Calculo de montos aplicados al seleccionar cobros, proformas y facturas</t>
  </si>
  <si>
    <t xml:space="preserve">Cálculo dinámico del saldo de la asociación (suma de cobros aplicados + suma de NCs aplicadas - suma de adeudos de los documentos seleccionados).</t>
  </si>
  <si>
    <t xml:space="preserve">Ajustes para soportar los diversos flujos de asociacion</t>
  </si>
  <si>
    <t xml:space="preserve">Resolución de escenarios de pago: exacto, sobrepago (saldo a favor), pago de menos con tolerancia 100 MXN, pago de menos &gt; 100 MXN (inconsistencia).</t>
  </si>
  <si>
    <t xml:space="preserve">Consumir servicio para generación de saldo a favor cuando los cobros + NCs superan el adeudo:</t>
  </si>
  <si>
    <t xml:space="preserve">Navegación entre pasos</t>
  </si>
  <si>
    <t xml:space="preserve">Soportar casos por ej. el usuario avanza entre correos, sale de la pantalla o navega a otra parte del sistema, el sistema auto-guarda el estado del Paso 1 (cobros capturados, selecciones de comprobantes, valores del formulario actual). No existe botón de "Guardar" manual; el guardado es transparente.</t>
  </si>
  <si>
    <t xml:space="preserve">consumir Auxiliar para registrar saldo a favor cuando se tiene un excedente en los pagos seleccionados</t>
  </si>
  <si>
    <t xml:space="preserve">habilitar adicionalmente la opción de marcar el pedido asociado al cobro como "Pendiente de cancelación por falta de pago". cuando se selecciona Pago Incompleto Vencido</t>
  </si>
  <si>
    <t xml:space="preserve">Bloquea el avance si el pago tiene diferencia &gt; 100 sin inconsistencia marcada</t>
  </si>
  <si>
    <t xml:space="preserve">resultante de la asociación es pago de menos con diferencia &gt; 100 MXN sin inconsistencia marcada, al presionar "Continuar" el sistema bloquea el avance</t>
  </si>
  <si>
    <t xml:space="preserve">Abrir pop up con el email del cobro de origen</t>
  </si>
  <si>
    <t xml:space="preserve">Conversion de montos usando el tipo de cambio y moneda seleccionado</t>
  </si>
  <si>
    <t xml:space="preserve">Ajustes en maqueta para region Perú</t>
  </si>
  <si>
    <t xml:space="preserve">Maquetar pantalla de captura de Factura y Envio</t>
  </si>
  <si>
    <t xml:space="preserve">Consumir servicio para obtencion de  notas de credito</t>
  </si>
  <si>
    <t xml:space="preserve">Consumir servicio para obtencion de catalogo de cfdi</t>
  </si>
  <si>
    <t xml:space="preserve">Consumir servicio para obtencion de catalogo de metodo de pago</t>
  </si>
  <si>
    <t xml:space="preserve">Integrar pop up para visualizar errores de timbrado</t>
  </si>
  <si>
    <t xml:space="preserve">Integrar pop up para previsualización de factura</t>
  </si>
  <si>
    <t xml:space="preserve">Integrar pop up para previsualización de archivos</t>
  </si>
  <si>
    <t xml:space="preserve">Integrar pop up para previsualización de PI</t>
  </si>
  <si>
    <t xml:space="preserve">Integrar pop up para previsualización de complemento de pago</t>
  </si>
  <si>
    <t xml:space="preserve">Integrar mensaje por codigo postal inconsistente</t>
  </si>
  <si>
    <t xml:space="preserve">Integrar envio de correo de complemento de pago</t>
  </si>
  <si>
    <t xml:space="preserve">Consumir servicio para obtencion de contactos del cliente</t>
  </si>
  <si>
    <t xml:space="preserve">Consumo de servicio para generar el timbrado de los documentos</t>
  </si>
  <si>
    <t xml:space="preserve">Validaciones por diferentes tipo de documento fisical en cada fila</t>
  </si>
  <si>
    <t xml:space="preserve">Validaciones por diferentes tipo de documento fiscal en cada fila para el campo de CFDI y Comprobante de pago</t>
  </si>
  <si>
    <t xml:space="preserve">Validaciones por diferentes tipo de documento fiscal en cada fila para el campo Comprobante de pago</t>
  </si>
  <si>
    <t xml:space="preserve">Redirección despues de tener todas las lineas en estado Enviado</t>
  </si>
  <si>
    <t xml:space="preserve">Ajuste en proceso de generación de documentos fiscales</t>
  </si>
  <si>
    <t xml:space="preserve">En generacion de documentos fiscales en Perú NO hay lógica condicional de tres caminos como en México</t>
  </si>
  <si>
    <t xml:space="preserve">Consumir servicio para obtencion de catalogo de tipo de operacion</t>
  </si>
  <si>
    <t xml:space="preserve">Consumir servicio para obtencion de catalogo de condición de pago</t>
  </si>
  <si>
    <t xml:space="preserve">Ajustar validaciones acorde a las reglas de negocio para el proceso de perú</t>
  </si>
  <si>
    <t xml:space="preserve">Validaciones para no enviar correo en el caso de PREPAGO SIN CONTROLADOS, CON FACTURA POR ADELANTADO</t>
  </si>
  <si>
    <t xml:space="preserve">TPSC-RE-FU-031</t>
  </si>
  <si>
    <t xml:space="preserve">Añadir nueva ruta al menú para el modulo de notas de credito</t>
  </si>
  <si>
    <t xml:space="preserve">Maquetar pantalla de nota de credito</t>
  </si>
  <si>
    <t xml:space="preserve">Id</t>
  </si>
  <si>
    <t xml:space="preserve">Estimación base (hrs)</t>
  </si>
  <si>
    <t xml:space="preserve">Configuración de rutas para nuevo módulo del sistema</t>
  </si>
  <si>
    <t xml:space="preserve">Creación de componente reutilizable átomo sin funcionalidad interna (solo visual)</t>
  </si>
  <si>
    <t xml:space="preserve">ATM-SIMPLE</t>
  </si>
  <si>
    <t xml:space="preserve">Creación de componente reutilizable átomo con funcionalidad interna</t>
  </si>
  <si>
    <t xml:space="preserve">ATM-FUNCT</t>
  </si>
  <si>
    <t xml:space="preserve">Creación de componente reutilizable molécula sin funcionalidad interna (solo visual)</t>
  </si>
  <si>
    <t xml:space="preserve">Creación de componente reutilizable molécula con funcionalidad interna</t>
  </si>
  <si>
    <t xml:space="preserve">Creación de componente reutilizable organismo sin funcionalidad interna (solo visual)</t>
  </si>
  <si>
    <t xml:space="preserve">Creación de componente reutilizable organismo con funcionalidad interna</t>
  </si>
  <si>
    <t xml:space="preserve">Creación de componente reutilizable layout</t>
  </si>
  <si>
    <t xml:space="preserve">Creación de componente page</t>
  </si>
  <si>
    <t xml:space="preserve">Maquetación, estilizacion y funcionalidad de lista sin filtros con interacción</t>
  </si>
  <si>
    <t xml:space="preserve">LIST-SIMPLE</t>
  </si>
  <si>
    <t xml:space="preserve">Maquetación, estilizacion y funcionalidad de lista con filtros con interacción</t>
  </si>
  <si>
    <t xml:space="preserve">Integración de componente reutilizable de gráfica</t>
  </si>
  <si>
    <t xml:space="preserve">INTEGR-GRAPH</t>
  </si>
  <si>
    <t xml:space="preserve">Maquetación, estilizacion y funcionalidad de formulario (baja: 1 a 8 campos, media: 9 a 16 campos, alta: 17 o más campos)</t>
  </si>
  <si>
    <t xml:space="preserve">Maquetación, estilizacion y funcionalidad de sección de información (baja: 1 a 8 campos, media: 9 a 16 campos, alta: 17 campos o más)</t>
  </si>
  <si>
    <t xml:space="preserve">Consumo de servicio de obtención independiente (incluye models, effects, selectors, mapeo en html)</t>
  </si>
  <si>
    <t xml:space="preserve">Consumo de servicio de obtención anidado (incluye models, effects, selectors, mapeo en html)</t>
  </si>
  <si>
    <t xml:space="preserve">Consumo de servicio de obtención transaccional (incluye models, effects, selectors, mapeo en html)</t>
  </si>
  <si>
    <t xml:space="preserve">GET-TRANS</t>
  </si>
  <si>
    <t xml:space="preserve">Conexión de servicio de guardado independiente (baja: 1 a 8 campos, media: 9 a 16 campos, alta: 17 o más campos)</t>
  </si>
  <si>
    <t xml:space="preserve">Conexión de servicio de guardado anidado (baja: 1 a 8 campos, media: 9 a 16 campos, alta: 17 o más campos)</t>
  </si>
  <si>
    <t xml:space="preserve">Conexión de servicio de guardado transaccional (cuando hay una obtención)</t>
  </si>
  <si>
    <t xml:space="preserve">PUT-TRANS-GET</t>
  </si>
  <si>
    <t xml:space="preserve">Conexión de servicio de guardado transaccional (cuando no hay una obtención)</t>
  </si>
  <si>
    <t xml:space="preserve">Analisis del requisito</t>
  </si>
  <si>
    <t xml:space="preserve">ANA</t>
  </si>
  <si>
    <t xml:space="preserve">Familiarización con la lógica (de negocio y estructura del proyecto) y preparación del ambiente local alrededor del requisito</t>
  </si>
  <si>
    <t xml:space="preserve">LOGIC</t>
  </si>
  <si>
    <t xml:space="preserve">Envío de correo electrónico (consulta de contactos, implementación de componente, funcionalidad local, y consumo de servicio para envío)</t>
  </si>
  <si>
    <t xml:space="preserve">Implementación de mecanismo de código de autorización (implementación de componente reutilizable, funcionalidad local y consumo de servicios)</t>
  </si>
  <si>
    <t xml:space="preserve">AUTH-CODE</t>
  </si>
  <si>
    <t xml:space="preserve">Implementar configuraciones y/o dependencias</t>
  </si>
  <si>
    <t xml:space="preserve">CONFIG-DEPS</t>
  </si>
  <si>
    <t xml:space="preserve">Implementar configuración inicial del proyecto</t>
  </si>
  <si>
    <t xml:space="preserve">Modificación (agregar, quitar o editar) de información en sección de información de acuerdo a un dato proporcionado</t>
  </si>
  <si>
    <t xml:space="preserve">Implementación de componente reutilizable alerta para confirmar una acción</t>
  </si>
  <si>
    <t xml:space="preserve">Funcionalidad adicional de componente (algoritmos, procesamiento de datos, etc)</t>
  </si>
  <si>
    <t xml:space="preserve">Configuración de un ambiente en el proyecto</t>
  </si>
  <si>
    <t xml:space="preserve">ENV</t>
  </si>
  <si>
    <t xml:space="preserve">Configuración de permisos y privilegios en pantalla/ruta</t>
  </si>
  <si>
    <t xml:space="preserve">Maquetación, estilizacion y funcionalidad de tabla con filtros con interacción</t>
  </si>
  <si>
    <t xml:space="preserve">TABLE-FILTER</t>
  </si>
  <si>
    <t xml:space="preserve">Desarrollar/configurar elementos abstractos del sistema de diseño en Sass y TypeScript (colores, fuentes tipográficas, espaciados, redondeos, sombras, etc)</t>
  </si>
  <si>
    <t xml:space="preserve">ABSTRACT-STYLES</t>
  </si>
  <si>
    <t xml:space="preserve">Ambientación</t>
  </si>
  <si>
    <t xml:space="preserve">AMB</t>
  </si>
  <si>
    <t xml:space="preserve">Corrección de lógica de consumo de servicios por comportamiento erróneo </t>
  </si>
  <si>
    <t xml:space="preserve">FIX-SERVICE</t>
  </si>
  <si>
    <t xml:space="preserve">R14M-RE-FU-001</t>
  </si>
  <si>
    <t xml:space="preserve">R14M-RE-FU-001.1</t>
  </si>
  <si>
    <t xml:space="preserve">R14M-RE-FU-002</t>
  </si>
  <si>
    <t xml:space="preserve">R14M-RE-FU-003</t>
  </si>
  <si>
    <t xml:space="preserve">R14M-RE-FU-004</t>
  </si>
  <si>
    <t xml:space="preserve">R14M-RE-FU-005</t>
  </si>
  <si>
    <t xml:space="preserve">R14M-RE-FU-006</t>
  </si>
  <si>
    <t xml:space="preserve">R14M-RE-FU-007</t>
  </si>
  <si>
    <t xml:space="preserve">R14M-RE-FU-008</t>
  </si>
  <si>
    <t xml:space="preserve">R14M-RE-FU-009</t>
  </si>
  <si>
    <t xml:space="preserve">R14M-RE-FU-010</t>
  </si>
  <si>
    <t xml:space="preserve">R14M-RE-FU-011</t>
  </si>
  <si>
    <t xml:space="preserve">R14M-RE-FU-012</t>
  </si>
  <si>
    <t xml:space="preserve">R14M-RE-FU-013</t>
  </si>
  <si>
    <t xml:space="preserve">R14M-RE-FU-014</t>
  </si>
  <si>
    <t xml:space="preserve">R14M-RE-FU-015</t>
  </si>
  <si>
    <t xml:space="preserve">R14M-RE-FU-016</t>
  </si>
  <si>
    <t xml:space="preserve">R14M-RE-FU-017</t>
  </si>
  <si>
    <t xml:space="preserve">R14M-RE-FU-018</t>
  </si>
  <si>
    <t xml:space="preserve">R14M-RE-FU-019</t>
  </si>
  <si>
    <t xml:space="preserve">R14M-RE-FU-020</t>
  </si>
  <si>
    <t xml:space="preserve">R14M-RE-FU-021</t>
  </si>
  <si>
    <t xml:space="preserve">R14M-RE-FU-022</t>
  </si>
  <si>
    <t xml:space="preserve">R14M-RE-FU-023</t>
  </si>
  <si>
    <t xml:space="preserve">R14M-RE-FU-024</t>
  </si>
  <si>
    <t xml:space="preserve">R14M-RE-FU-025</t>
  </si>
  <si>
    <t xml:space="preserve">R14M-RE-FU-026</t>
  </si>
  <si>
    <t xml:space="preserve">R14M-RE-FU-027</t>
  </si>
  <si>
    <t xml:space="preserve">R14M-RE-FU-028</t>
  </si>
  <si>
    <t xml:space="preserve">R14M-RE-FU-029</t>
  </si>
  <si>
    <t xml:space="preserve">R14M-RE-FU-030</t>
  </si>
  <si>
    <t xml:space="preserve">R14M-RE-FU-031</t>
  </si>
  <si>
    <t xml:space="preserve">R14M-RE-FU-032</t>
  </si>
  <si>
    <t xml:space="preserve">R14M-RE-FU-033</t>
  </si>
  <si>
    <t xml:space="preserve">R14M-RE-FU-034</t>
  </si>
  <si>
    <t xml:space="preserve">R14M-RE-FU-035</t>
  </si>
  <si>
    <t xml:space="preserve">R14M-RN-FU-001
</t>
  </si>
  <si>
    <t xml:space="preserve">Sesiones de acuerdos con el equipo por sprint</t>
  </si>
  <si>
    <t xml:space="preserve">R14M-RN-FU-002
</t>
  </si>
  <si>
    <t xml:space="preserve">R14M-RN-FU-003
</t>
  </si>
  <si>
    <t xml:space="preserve">R14M-RN-FU-004</t>
  </si>
  <si>
    <t xml:space="preserve">R14M-RN-FU-005
</t>
  </si>
  <si>
    <t xml:space="preserve">R14M-RN-FU-006</t>
  </si>
  <si>
    <t xml:space="preserve">Configuración de VM en OVH</t>
  </si>
  <si>
    <t xml:space="preserve">Configuración de VM DEV en OVH
</t>
  </si>
  <si>
    <t xml:space="preserve">   - Creación de las VMs [APLI y DB] y configuración de red de las máquinas virtuales en OVH
   - Entrega formal la VM</t>
  </si>
  <si>
    <t xml:space="preserve">Participante Arquitectura</t>
  </si>
  <si>
    <t xml:space="preserve">Ambientación de  VMs</t>
  </si>
  <si>
    <t xml:space="preserve">Ambientación VM DEV 
</t>
  </si>
  <si>
    <t xml:space="preserve">      - Configuración frontend
           - Frontend Principal PQF II
           - Promsy
           - Venta Digital
           - ProquifaNet Externo
      - Configuración de apis y configs backend
            - Document Builder
            - API Actualización Tipo Cambio
            - Backend Principal PQF II
            - Venta Digital
            - Promsy
            - ProquifaNet Externo
      - Configuración de servicios e installers
            - Minio
            - Rabbit MQ
            - Cuenta de Gmail
            - TaskScheduler
            - Tipo de Cambio
            - Scrapper
            - SendInBlue </t>
  </si>
  <si>
    <t xml:space="preserve">Creación de la plantilla OVH</t>
  </si>
  <si>
    <t xml:space="preserve">Creación de plantilla OVH 
</t>
  </si>
  <si>
    <t xml:space="preserve">  -Creacion y configuración de plantilla en OVH </t>
  </si>
  <si>
    <t xml:space="preserve">R14M-RN-FU-007</t>
  </si>
  <si>
    <t xml:space="preserve">Configuración de VM QA en OVH
</t>
  </si>
  <si>
    <t xml:space="preserve">R14M-RN-FU-008</t>
  </si>
  <si>
    <t xml:space="preserve">Configuración de la VM AUT en OVH
</t>
  </si>
  <si>
    <t xml:space="preserve">   - Creación de VMs [APLI y BD] y configuración de red de las maquinas virtuales
   -  Entrega formal al equipo DevOps y DBA</t>
  </si>
  <si>
    <t xml:space="preserve">Configuración de los trenes Frontend  QA</t>
  </si>
  <si>
    <t xml:space="preserve">CON-TREN-AMB-QA-F</t>
  </si>
  <si>
    <t xml:space="preserve">Configuración de los trenes Frontend QA
</t>
  </si>
  <si>
    <t xml:space="preserve">   - Configuración de GitHub Actions y pipelines Frontend
      - Frontend Principal PQF II
      - Promsy
      - Venta Digital
      - ProquifaNet Externo</t>
  </si>
  <si>
    <t xml:space="preserve">Solución de tokens de seguridad para actualizar librerias NPM </t>
  </si>
  <si>
    <t xml:space="preserve">Solución de tokens de seguridad para actualizar librerías NPM</t>
  </si>
  <si>
    <t xml:space="preserve">Solucionar el tema de los tokens para actualizar las librerías de NPM de los Repositorios frontend</t>
  </si>
  <si>
    <t xml:space="preserve">Configuración de los trenes Backend QA</t>
  </si>
  <si>
    <t xml:space="preserve">Configuración de los trenes Backend QA
</t>
  </si>
  <si>
    <t xml:space="preserve">      - Configuración de GitHub Actions y pipelines Backend
       - Document Builder
       - API Actualización Tipo Cambio
       - Backend Principal PQF II
       - Venta Digital
       - Promsy
       - ProquifaNet Externo</t>
  </si>
  <si>
    <t xml:space="preserve">Ambientación de QA dentro de las VMs
</t>
  </si>
  <si>
    <t xml:space="preserve">Pruebas y Ajustes Ambientación de VMs 
</t>
  </si>
  <si>
    <t xml:space="preserve">Pruebas y Ajustes Ambientación de VMs QA
</t>
  </si>
  <si>
    <t xml:space="preserve">       - Pruebas al sistema en conjunto con el DBA
       - Ajustes Reportados por el equipo de QA tras pruebas de humo  </t>
  </si>
  <si>
    <t xml:space="preserve">Configuración de los trenes Frontend  UAT</t>
  </si>
  <si>
    <t xml:space="preserve">Configuración de los trenes Frontend UAT 
</t>
  </si>
  <si>
    <t xml:space="preserve">Configuración de los trenes Backend  UAT</t>
  </si>
  <si>
    <t xml:space="preserve">Configuración de los trenes Backend UAT 
</t>
  </si>
  <si>
    <t xml:space="preserve">Ambientación de UAT dentro de las VMs
</t>
  </si>
  <si>
    <t xml:space="preserve">Pruebas y Ajustes Ambientación de VMs UAT 
</t>
  </si>
  <si>
    <t xml:space="preserve">R14M-RN-FU-009</t>
  </si>
  <si>
    <t xml:space="preserve">Creacion de repositorios</t>
  </si>
  <si>
    <t xml:space="preserve">Creación de repositorios del release backend y frontend
</t>
  </si>
  <si>
    <t xml:space="preserve">      - Creación de forks, ramificación y accesos a los usuarios participantes sobre los repositorios Frontend
           - Frontend Principal PQF II
           - Promsy
           - Venta Digital
           - ProquifaNet Externo
      - Creación de forks, ramificación y accesos a los usuarios participantes sobre los repositorios Backend
            - Document Builder
            - API Actualización Tipo Cambio
            - Backend Principal PQF II
            - Venta Digital
            - Promsy
            - ProquifaNet Externo</t>
  </si>
  <si>
    <t xml:space="preserve">R14M-RN-FU-010</t>
  </si>
  <si>
    <t xml:space="preserve">Revisión y aprobación de Pull request </t>
  </si>
  <si>
    <t xml:space="preserve">
Revisión y aprobación de Pull request de aplicativos frontend  en ambiente de pruebas (QA)
</t>
  </si>
  <si>
    <t xml:space="preserve">Revisión y aprobación de Pull request de aplicativos backend en ambiente de pruebas de aceptación de usuarios (UAT)
</t>
  </si>
  <si>
    <t xml:space="preserve">Monitoreo de servicios  por ambiente</t>
  </si>
  <si>
    <t xml:space="preserve">
Monitoreo a los servicios, aplicativos y apis del ambiente QA
</t>
  </si>
  <si>
    <t xml:space="preserve">
 Monitoreo a los servicios, aplicativos y apis del ambiente UAT
</t>
  </si>
  <si>
    <t xml:space="preserve">Soporte operativo durante el desarrollo del proyecto</t>
  </si>
  <si>
    <t xml:space="preserve">
Soporte a operativo durante todo el desarrollo del proyecto QA y UAT
</t>
  </si>
  <si>
    <t xml:space="preserve">R14M-RN-FU-011</t>
  </si>
  <si>
    <t xml:space="preserve">Actualizacion de documentación</t>
  </si>
  <si>
    <t xml:space="preserve">
Actualización de manuales de ambientación y configuración Frontend Principal PQF II
</t>
  </si>
  <si>
    <t xml:space="preserve">Actualización de manuales de ambientación y configuración Frontend Promsy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</si>
  <si>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</si>
  <si>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
Actualización de manuales de ambientación y configuración Frontend  Venta Digital
</t>
  </si>
  <si>
    <t xml:space="preserve">Actualización de manuales de ambientación y configuración Frontend  ProquifaNet Externo
</t>
  </si>
  <si>
    <t xml:space="preserve">Actualización de manuales de ambientación y Configuración Backend Document Builder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</si>
  <si>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</si>
  <si>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API Actualización Tipo Cambio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</si>
  <si>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</si>
  <si>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Backend Principal PQF II
</t>
  </si>
  <si>
    <t xml:space="preserve">Actualización de manuales de ambientación y Configuración Backend Venta Digital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</si>
  <si>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</si>
  <si>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Promsy
</t>
  </si>
  <si>
    <t xml:space="preserve">[Notas: todas estas tareas se visualizan como tarea divididas de acuerdo al numero se semanas, el equipo debe analizar que documentación va a impactar de acuerdo a los aplicativos a considerar]
     - [Actualización de manuales de depliegue y configuración]
</t>
  </si>
  <si>
    <t xml:space="preserve">Actualización de manuales de ambientación y Configuración Backend ProquifaNet Externo
</t>
  </si>
  <si>
    <t xml:space="preserve">Generación de documentación nueva sobre APIs, Installers y Servicios 
</t>
  </si>
  <si>
    <t xml:space="preserve">            - Scrapper
            - Minio
            - Tipo de Cambio
            - SendIbBlue
            - Rabbit MQ etc 
            - Document Builder
            - API Actualización Tipo Cambio
            - Backend Principal PQF II
            - Venta Digital
            - Promsy
            - ProquifaNet Externo
(configs, variables de entorno, servicios etc)
           - Frontend Principal PQF II
           - Promsy
           - Venta Digital
</t>
  </si>
  <si>
    <t xml:space="preserve">R14M-RN-FU-012</t>
  </si>
  <si>
    <t xml:space="preserve">Actualización en cascada(Integraciones)</t>
  </si>
  <si>
    <t xml:space="preserve">Actualización en cascada del ambiente de QA
</t>
  </si>
  <si>
    <t xml:space="preserve">
  - Integraciones controladas entre releases y ambientes (qa y uat), cuando el proyecto se divide en 2 o más entregas
  - Integraciones controladas de los repositorios base (producción)  y ambientes (qa y uat), al o los realeses que se esten trabajando
</t>
  </si>
  <si>
    <t xml:space="preserve">Actualización en cascada del ambiente de UAT
</t>
  </si>
  <si>
    <t xml:space="preserve">Actualización en cascada en ambiente QA y UAT por HotFix</t>
  </si>
  <si>
    <t xml:space="preserve">
  - Integraciones controladas de los repositorios base (producción)  y ambientes (qa y uat), al o los realeses que se esten trabajando
</t>
  </si>
  <si>
    <t xml:space="preserve">R14M-RN-FU-013</t>
  </si>
  <si>
    <t xml:space="preserve">Creación de paquetes para liberación a producción DevOps</t>
  </si>
  <si>
    <t xml:space="preserve">Creación de paquetes de liberación de aplicativos backend y frontend</t>
  </si>
  <si>
    <t xml:space="preserve">Elaboración de plan de liberación a producción DevOps</t>
  </si>
  <si>
    <t xml:space="preserve">Elaboración de plan de liberación a producción DevOps
</t>
  </si>
  <si>
    <t xml:space="preserve">  - secuencia de actividades, establece participantes, definición de alcance y definición de tiempo por actividad</t>
  </si>
  <si>
    <t xml:space="preserve">Ejecución del plan de liberación y despliegue a producción DevOps</t>
  </si>
  <si>
    <t xml:space="preserve">Monitoreo post liberación DevOps</t>
  </si>
  <si>
    <t xml:space="preserve">Monitoreo post liberación DevOps
</t>
  </si>
  <si>
    <t xml:space="preserve">  -  Reportes diarios a Ryndem durante el periodo de garantía </t>
  </si>
  <si>
    <t xml:space="preserve">R14M-RN-FU-014</t>
  </si>
  <si>
    <t xml:space="preserve">Configuración del SonarQube por repositorio</t>
  </si>
  <si>
    <t xml:space="preserve">Configuración del SonarQube por repositorio
</t>
  </si>
  <si>
    <t xml:space="preserve">   - Establecer los estándares de codificación por proyecto de la fabrica y del Sonar
   - Establecer Quality Gates por aplicativo backend y frontend 
   - Frontend
      - PQF II
      - Venta Digital
   - Backend
      - PQF II
      - API Venta Digital
      - Document Builder
      - identity server
      - core pqf
      - interfaces pqf</t>
  </si>
  <si>
    <t xml:space="preserve">Generación de Reportes SonarQube a Coordinaciones y Gerencia</t>
  </si>
  <si>
    <t xml:space="preserve">Generación de Reportes SonarQube a Coordinaciones y Gerencia
</t>
  </si>
  <si>
    <t xml:space="preserve">
[Notas: estas tareas se visualizan como tarea divididas de acuerdo al numero se semanas]
   - Generar reportes por aplicativo backend y frontend sobre la atención de la deuda técnica del proyecto</t>
  </si>
  <si>
    <t xml:space="preserve">Configuración de los trenes Frontend  DEV</t>
  </si>
  <si>
    <t xml:space="preserve">Configuración de los trenes Frontend DEV
</t>
  </si>
  <si>
    <t xml:space="preserve">Configuración de los trenes Backend  DEV</t>
  </si>
  <si>
    <t xml:space="preserve">Configuración de los trenes Backend DEV
</t>
  </si>
  <si>
    <t xml:space="preserve">R14M-RN-FU-017</t>
  </si>
  <si>
    <t xml:space="preserve">R14M-RN-FU-018</t>
  </si>
  <si>
    <t xml:space="preserve">R14M-RN-FU-019</t>
  </si>
  <si>
    <t xml:space="preserve">R14M-RN-FU-020</t>
  </si>
  <si>
    <t xml:space="preserve">R14M-RN-FU-021</t>
  </si>
  <si>
    <t xml:space="preserve">R14M-RN-FU-022</t>
  </si>
  <si>
    <t xml:space="preserve">R14M-RN-FU-023</t>
  </si>
  <si>
    <t xml:space="preserve">R14M-RN-FU-024</t>
  </si>
  <si>
    <t xml:space="preserve">R14M-RN-FU-025</t>
  </si>
  <si>
    <t xml:space="preserve">R14M-RN-FU-026</t>
  </si>
  <si>
    <t xml:space="preserve">u</t>
  </si>
  <si>
    <t xml:space="preserve">Creación de workflow en git hub actions CI (Backend, BD)</t>
  </si>
  <si>
    <t xml:space="preserve">Creación de workflow en git hub actions Despliegues CD (Backend, BD)</t>
  </si>
  <si>
    <t xml:space="preserve">Creacion de workflow en git hub actions CI (PROD)</t>
  </si>
  <si>
    <t xml:space="preserve">Creacion de workflow en git hub actions CD (PROD)</t>
  </si>
  <si>
    <t xml:space="preserve">Ambiente y configuración produccion</t>
  </si>
  <si>
    <t xml:space="preserve">Capacitación Github</t>
  </si>
  <si>
    <t xml:space="preserve">Sesión de adopción y acompañamiento Pipelines para releases a Producción</t>
  </si>
  <si>
    <t xml:space="preserve">Transferencia de conocimientos CI/CD</t>
  </si>
  <si>
    <t xml:space="preserve">Despliegues Manuales y Configuraciones de Servidores</t>
  </si>
  <si>
    <t xml:space="preserve">DES-MAN-SERV</t>
  </si>
  <si>
    <t xml:space="preserve">Despliegues Manuales y Configuraciones de Servidores UAT</t>
  </si>
  <si>
    <t xml:space="preserve">Despliegues Manuales y Configuraciones de Servidores PROD</t>
  </si>
  <si>
    <t xml:space="preserve">Configuración de workflow en git hub actions CI (Backend, Frontend, BD)</t>
  </si>
  <si>
    <t xml:space="preserve">Configuración de workflow en git hub actions Despliegues CD (Backend, Frontend, BD)</t>
  </si>
  <si>
    <t xml:space="preserve">Configuración de workflow en git hub actions CI (PROD)</t>
  </si>
  <si>
    <t xml:space="preserve">Configuración de workflow en git hub actions CD (PROD)</t>
  </si>
  <si>
    <t xml:space="preserve">Creación de VM para ambiente DEV</t>
  </si>
  <si>
    <t xml:space="preserve">Ambientación para entorno de pruebas</t>
  </si>
  <si>
    <t xml:space="preserve">Ambientación para entorno de pruebas de aceptación</t>
  </si>
  <si>
    <t xml:space="preserve">Transferencia de conocimientos y seguimiento de requerimientos a producción</t>
  </si>
  <si>
    <t xml:space="preserve">Integraciónes de código entre forks, ramas etc para aplicativos frontend </t>
  </si>
  <si>
    <t xml:space="preserve">Integraciónes de código entre forks, ramas etc para aplicativos backend</t>
  </si>
  <si>
    <t xml:space="preserve">Cierre DevOps</t>
  </si>
  <si>
    <t xml:space="preserve">Revisión y aprobación de pull request</t>
  </si>
  <si>
    <t xml:space="preserve">SOP-OP-AMB</t>
  </si>
  <si>
    <t xml:space="preserve">MON-SERV-AMB</t>
  </si>
  <si>
    <t xml:space="preserve">Limpieza de ambiente post Liberación</t>
  </si>
  <si>
    <t xml:space="preserve">LIM-SERV-AMB</t>
  </si>
  <si>
    <t xml:space="preserve">Integración de PROD a ambientes QA y UAT en ejecución</t>
  </si>
  <si>
    <t xml:space="preserve">INT-SERV-AMB</t>
  </si>
  <si>
    <t xml:space="preserve">CON-VM-AMB</t>
  </si>
  <si>
    <t xml:space="preserve">CON-TREN-AMB-QA-B</t>
  </si>
  <si>
    <t xml:space="preserve">CON-TREN-AMB-DEV-F</t>
  </si>
  <si>
    <t xml:space="preserve">CON-TREN-AMB-DEV-B</t>
  </si>
  <si>
    <t xml:space="preserve">CON-TREN-AMB-UAT-F</t>
  </si>
  <si>
    <t xml:space="preserve">CON-TREN-AMB-UAT-B</t>
  </si>
  <si>
    <t xml:space="preserve">AMB-VM</t>
  </si>
  <si>
    <t xml:space="preserve">PRU-AMB</t>
  </si>
  <si>
    <t xml:space="preserve">REV-PULL</t>
  </si>
  <si>
    <t xml:space="preserve">INT-AMB</t>
  </si>
  <si>
    <t xml:space="preserve">PAQ-PROD</t>
  </si>
  <si>
    <t xml:space="preserve">PLAN-PROD</t>
  </si>
  <si>
    <t xml:space="preserve">EJE-LIB-PROD</t>
  </si>
  <si>
    <t xml:space="preserve">MON-POST-PROD</t>
  </si>
  <si>
    <t xml:space="preserve">Soporte Post Producción</t>
  </si>
  <si>
    <t xml:space="preserve">SOP-POST-PROD</t>
  </si>
  <si>
    <t xml:space="preserve">CONF-SONAR</t>
  </si>
  <si>
    <t xml:space="preserve">REP-SONAR</t>
  </si>
  <si>
    <t xml:space="preserve">DOC-APL-AMB</t>
  </si>
  <si>
    <t xml:space="preserve">CONF-TK-NPM</t>
  </si>
  <si>
    <t xml:space="preserve">CRE-PLN-OVH</t>
  </si>
  <si>
    <t xml:space="preserve">TPSC-RE-FU-036</t>
  </si>
  <si>
    <t xml:space="preserve">TPSC-RE-FU-037</t>
  </si>
  <si>
    <t xml:space="preserve">Actividad 1 .-  Sesiones de acuerdos con el equipo por sprint</t>
  </si>
  <si>
    <t xml:space="preserve">TPSC-RE-FU-038</t>
  </si>
  <si>
    <t xml:space="preserve">TPSC-RE-FU-039</t>
  </si>
  <si>
    <t xml:space="preserve">TPSC-RE-FU-040</t>
  </si>
  <si>
    <t xml:space="preserve">TPSC-RE-FU-041</t>
  </si>
  <si>
    <t xml:space="preserve">TPSC-RE-FU-042</t>
  </si>
  <si>
    <t xml:space="preserve">TPSC-RE-FU-043</t>
  </si>
  <si>
    <t xml:space="preserve">TPSC-RE-FU-044</t>
  </si>
  <si>
    <t xml:space="preserve">TPSC-RE-FU-045</t>
  </si>
  <si>
    <t xml:space="preserve">TPSC-RE-FU-046</t>
  </si>
  <si>
    <t xml:space="preserve">TPSC-RE-FU-047</t>
  </si>
  <si>
    <t xml:space="preserve">TPSC-RE-FU-048</t>
  </si>
  <si>
    <t xml:space="preserve">TPSC-RE-FU-049</t>
  </si>
  <si>
    <t xml:space="preserve">TPSC-RE-FU-050</t>
  </si>
  <si>
    <t xml:space="preserve">TPSC-RE-FU-051</t>
  </si>
  <si>
    <t xml:space="preserve">Despliegues Manuales y Configuraciones en Base de Datos</t>
  </si>
  <si>
    <t xml:space="preserve">Configuración del server de base de datos para el ambiente de Pruebas (QA)
</t>
  </si>
  <si>
    <t xml:space="preserve">- Configuración de linked server
   - Configuración de Etls
   - Configuración de Memoria RAM por instancia
   - Creación de Roles y Usuarios en cada instancia
  - Descarga de respaldos
  - Descarga de software
  - Configuración de accesos remotos 
  - Configuración de firewall
  - Configuración de instancias (PQF, Legacy, Aplicativos) 
               Bases de datos a considerar
               ProquifaDotNet
               PConnectProquifaDotNet
                IdentityServer
               Promsy
               ProquifaLogs
               VentaDigital
                ProquifaDotNet - replica
  - Configuración de puertos de instancias de SQL 
  - Montado de respaldos / restore (PQF, Legacy, Aplicativos) 
  - Configuracíon de servidor para replica
</t>
  </si>
  <si>
    <t xml:space="preserve">TPSC-RE-FU-052</t>
  </si>
  <si>
    <t xml:space="preserve">Revisiones por pares y/o sesiones de validación de estructuras de datos y configuraciones de bases de datos de cada ambiente (DEV)</t>
  </si>
  <si>
    <t xml:space="preserve">Aceptación y Validación Scripts SQL Sprint 1</t>
  </si>
  <si>
    <t xml:space="preserve">TPSC-RE-FU-053</t>
  </si>
  <si>
    <t xml:space="preserve">Aceptación y Validación Scripts SQL Spint 2</t>
  </si>
  <si>
    <t xml:space="preserve">TPSC-RE-FU-054</t>
  </si>
  <si>
    <t xml:space="preserve">Aceptación y Validación Scripts SQL Sprint 3</t>
  </si>
  <si>
    <t xml:space="preserve">TPSC-RE-FU-055</t>
  </si>
  <si>
    <t xml:space="preserve">Aceptación y Validación Scripts SQL Sprint 4</t>
  </si>
  <si>
    <t xml:space="preserve">TPSC-RE-FU-056</t>
  </si>
  <si>
    <t xml:space="preserve">Aceptación y Validación Scripts SQL Sprint 5</t>
  </si>
  <si>
    <t xml:space="preserve">TPSC-RE-FU-057</t>
  </si>
  <si>
    <t xml:space="preserve">Aceptación y Validación Scripts SQL Sprint 6</t>
  </si>
  <si>
    <t xml:space="preserve">TPSC-RE-FU-058</t>
  </si>
  <si>
    <t xml:space="preserve">Despliegues Manuales y Configuraciones en Base de Datos UAT</t>
  </si>
  <si>
    <t xml:space="preserve">Configuración del server de base de datos para el ambiente de Pruebas (UAT)
</t>
  </si>
  <si>
    <t xml:space="preserve">TPSC-RE-FU-059</t>
  </si>
  <si>
    <t xml:space="preserve">Descarga de respaldos y software (UAT)
</t>
  </si>
  <si>
    <t xml:space="preserve">  - Descarga de respaldos
  - Descarga de software</t>
  </si>
  <si>
    <t xml:space="preserve">TPSC-RE-FU-060</t>
  </si>
  <si>
    <t xml:space="preserve">Aceptación y Validación Scripts SQL Sprint 7</t>
  </si>
  <si>
    <t xml:space="preserve">TPSC-RE-FU-061</t>
  </si>
  <si>
    <t xml:space="preserve">Como Ingeniero DBA 
quiero tener un ambiente de desarrollo (DEV) 
para la configuración de la bases de datos.</t>
  </si>
  <si>
    <t xml:space="preserve">Despliegues Manuales y Configuraciones en Base de Datos DEV</t>
  </si>
  <si>
    <t xml:space="preserve">Configuración de ambiente DEV</t>
  </si>
  <si>
    <t xml:space="preserve">TPSC-RE-FU-062</t>
  </si>
  <si>
    <t xml:space="preserve">Aceptación y Validación Scripts SQL</t>
  </si>
  <si>
    <t xml:space="preserve">TPSC-RE-FU-063</t>
  </si>
  <si>
    <t xml:space="preserve">TPSC-RE-FU-064</t>
  </si>
  <si>
    <t xml:space="preserve">TPSC-RE-FU-065</t>
  </si>
  <si>
    <t xml:space="preserve">Revisiones por pares y/o sesiones de validación de estructuras de datos y configuraciones de bases de datos de cada ambiente (UAT)</t>
  </si>
  <si>
    <t xml:space="preserve">Actividad 1.- Generación del formulario para el control de scripts de base de datos
</t>
  </si>
  <si>
    <t xml:space="preserve">TPSC-RE-FU-066</t>
  </si>
  <si>
    <t xml:space="preserve">Ejecución de scripts por ambiente</t>
  </si>
  <si>
    <t xml:space="preserve"> Ejecución de scripts para mantener actualizado el ambiente de pruebas QA
</t>
  </si>
  <si>
    <t xml:space="preserve">
[Notas: estas tareas se visualizan como tarea divididas de acuerdo al numero se semanas]
  - Ejecución de scripts en la instancia indicada
</t>
  </si>
  <si>
    <t xml:space="preserve">TPSC-RE-FU-067</t>
  </si>
  <si>
    <t xml:space="preserve">Ejecución de scripts para mantener actualizado el ambiente de pruebas de aceptación de usuarios (UAT)
</t>
  </si>
  <si>
    <t xml:space="preserve">TPSC-RE-FU-068</t>
  </si>
  <si>
    <t xml:space="preserve">Despliegues Manuales y Configuraciones en Base de Datos QA</t>
  </si>
  <si>
    <t xml:space="preserve">Monitoreo de base de datos QA
</t>
  </si>
  <si>
    <t xml:space="preserve">
[Notas: estas tareas se visualizan como tarea divididas de acuerdo al numero se semanas]
   - Monitoreo del estado de las ETLs, repica, job, transacciones
</t>
  </si>
  <si>
    <t xml:space="preserve">TPSC-RE-FU-069</t>
  </si>
  <si>
    <t xml:space="preserve">Monitoreo de base de datos UAT</t>
  </si>
  <si>
    <t xml:space="preserve">
[Notas: estas tareas se visualizan como tarea divididas de acuerdo al numero se semanas]
   - Monitoreo del estado de las ETLs, repica, job, transacciones
</t>
  </si>
  <si>
    <t xml:space="preserve">TPSC-RE-FU-070</t>
  </si>
  <si>
    <t xml:space="preserve">Integraciones de bases de datos por ambiente</t>
  </si>
  <si>
    <t xml:space="preserve">
Actualización en cascada del ambiente de QA
</t>
  </si>
  <si>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t>
  </si>
  <si>
    <t xml:space="preserve">TPSC-RE-FU-071</t>
  </si>
  <si>
    <t xml:space="preserve"> Actualización en cascada del ambiente de UAT</t>
  </si>
  <si>
    <t xml:space="preserve">[Notas: todas estas tareas se visualizan como tarea divididas de acuerdo al numero se semanas]
  - Integraciones controladas entre releases y ambientes (qa y uat), cuando el proyecto se divide en 2 o más entregas
  - Integraciones controladas de los repositorios base (producción)  y ambientes (qa y uat), al o los realeses que se esten trabajando
</t>
  </si>
  <si>
    <t xml:space="preserve">TPSC-RE-FU-072</t>
  </si>
  <si>
    <t xml:space="preserve"> Actualización en cascada en ambiente QA y UAT por HotFix
</t>
  </si>
  <si>
    <t xml:space="preserve">[Notas: todas estas tareas se visualizan como tarea divididas de acuerdo al numero se semanas]
  - Integraciones controladas de los repositorios base (producción)  y ambientes (qa y uat), al o los realeses que se esten trabajando
</t>
  </si>
  <si>
    <t xml:space="preserve">TPSC-RE-FU-073</t>
  </si>
  <si>
    <t xml:space="preserve">Elaboración de plan de liberación a producción DBA</t>
  </si>
  <si>
    <t xml:space="preserve">TPSC-RE-FU-074</t>
  </si>
  <si>
    <t xml:space="preserve">Ejecución del plan de liberación y despliegue a producción DBA
</t>
  </si>
  <si>
    <t xml:space="preserve">TPSC-RE-FU-075</t>
  </si>
  <si>
    <t xml:space="preserve">Monitoreo post liberación DBA
</t>
  </si>
  <si>
    <t xml:space="preserve">TPSC-RE-FU-076</t>
  </si>
  <si>
    <t xml:space="preserve">Transferencia de conocimientos estructura de BD y diccionario de datos</t>
  </si>
  <si>
    <t xml:space="preserve">Creación de manual de versionado y objetos de base de datos 
</t>
  </si>
  <si>
    <t xml:space="preserve">[Notas: todas estas tareas se visualizan como tarea divididas de acuerdo al numero se semanas]
           - [El equipo DBA debe añadir que puntos va a impactar en la documentación]
</t>
  </si>
  <si>
    <t xml:space="preserve">TPSC-RE-FU-077</t>
  </si>
  <si>
    <t xml:space="preserve">Creación de manual de ambientación instancia de PConnectProquifaDotNet</t>
  </si>
  <si>
    <t xml:space="preserve">TPSC-RE-FU-078</t>
  </si>
  <si>
    <t xml:space="preserve">Creación de manual de ambientación instancia de IdentityServer</t>
  </si>
  <si>
    <t xml:space="preserve">TPSC-RE-FU-079</t>
  </si>
  <si>
    <t xml:space="preserve">Creación de manual de ambientación instancia de Promsy</t>
  </si>
  <si>
    <t xml:space="preserve">TPSC-RE-FU-080</t>
  </si>
  <si>
    <t xml:space="preserve">Creación de manual de ambientación instancia de ProquifaLogs
</t>
  </si>
  <si>
    <t xml:space="preserve">TPSC-RE-FU-081</t>
  </si>
  <si>
    <t xml:space="preserve">Creación de manual de ambientación instancia de VentaDigital</t>
  </si>
  <si>
    <t xml:space="preserve">TPSC-RE-FU-082</t>
  </si>
  <si>
    <t xml:space="preserve">cierre  a producción</t>
  </si>
  <si>
    <t xml:space="preserve">Creación de manual de ambientación instancia de ProquifaDotNet - replica
</t>
  </si>
  <si>
    <t xml:space="preserve">TPSC-RE-FU-083</t>
  </si>
  <si>
    <t xml:space="preserve">Creación de guías de solución a problemas internos por ambiente
</t>
  </si>
  <si>
    <t xml:space="preserve">TPSC-RE-FU-084</t>
  </si>
  <si>
    <t xml:space="preserve">TPSC-RE-FU-085</t>
  </si>
  <si>
    <t xml:space="preserve">TPSC-RE-FU-086</t>
  </si>
  <si>
    <t xml:space="preserve">TPSC-RE-FU-087</t>
  </si>
  <si>
    <t xml:space="preserve">TPSC-RE-FU-088</t>
  </si>
  <si>
    <t xml:space="preserve">TPSC-RE-FU-089</t>
  </si>
  <si>
    <t xml:space="preserve">TPSC-RE-FU-090</t>
  </si>
  <si>
    <t xml:space="preserve">TPSC-RE-FU-091</t>
  </si>
  <si>
    <t xml:space="preserve">TPSC-RE-FU-092</t>
  </si>
  <si>
    <t xml:space="preserve">TPSC-RE-FU-093</t>
  </si>
  <si>
    <t xml:space="preserve">TPSC-RE-FU-094</t>
  </si>
  <si>
    <t xml:space="preserve">TPSC-RE-FU-095</t>
  </si>
  <si>
    <t xml:space="preserve">Descripción de apoyo</t>
  </si>
  <si>
    <t xml:space="preserve">Diseño / Reestructuración de Tabla Chica (de 2 a 6 columnas)</t>
  </si>
  <si>
    <t xml:space="preserve">BD-TBL-BSCO</t>
  </si>
  <si>
    <t xml:space="preserve">Diseño e Implementación de Tabla Chica (de 2 a 6 columnas)</t>
  </si>
  <si>
    <t xml:space="preserve">Diseño de tabla Mediana (de 7 a 12)</t>
  </si>
  <si>
    <t xml:space="preserve">BD-TBL-MDIO</t>
  </si>
  <si>
    <t xml:space="preserve">Diseño e Implementación de tabla Mediana (de 7 a 12)</t>
  </si>
  <si>
    <t xml:space="preserve">Diseño de tabla Grande (a partir de 13)</t>
  </si>
  <si>
    <t xml:space="preserve">BD-TBL-CPJO</t>
  </si>
  <si>
    <t xml:space="preserve">Diseño e Implementación de tabla Grande (a partir de 13)</t>
  </si>
  <si>
    <t xml:space="preserve">Diseño de Sábana de datos Ch</t>
  </si>
  <si>
    <t xml:space="preserve">BD-BKT-BSCO</t>
  </si>
  <si>
    <t xml:space="preserve">Consulta de datos Ch</t>
  </si>
  <si>
    <t xml:space="preserve">Diseño de Sábana de datos M</t>
  </si>
  <si>
    <t xml:space="preserve">BD-BKT-MED</t>
  </si>
  <si>
    <t xml:space="preserve">Consulta de datos M</t>
  </si>
  <si>
    <t xml:space="preserve">Diseño de Sabana de datos G (integración con operaciones complejas)</t>
  </si>
  <si>
    <t xml:space="preserve">BD-BKT-CPJO</t>
  </si>
  <si>
    <t xml:space="preserve">Construcción de Sabana de datos G (integración con operaciones complejas)</t>
  </si>
  <si>
    <t xml:space="preserve">Diseño de Objeto (Vista, SP, Función, trigger, ETL) Ch</t>
  </si>
  <si>
    <t xml:space="preserve">BD-OBJ-BSCO</t>
  </si>
  <si>
    <t xml:space="preserve">Diseño de Objeto (Vista, SP, Función, trigger) M</t>
  </si>
  <si>
    <t xml:space="preserve">BD-OBJ-MED</t>
  </si>
  <si>
    <t xml:space="preserve">Diseño de Objeto (Vista, SP, Función, trigger) G</t>
  </si>
  <si>
    <t xml:space="preserve">BD-OBJ-CMPL</t>
  </si>
  <si>
    <t xml:space="preserve">Acciones de Administración de db sencillo</t>
  </si>
  <si>
    <t xml:space="preserve">BD-ADM-BSCO</t>
  </si>
  <si>
    <t xml:space="preserve">Acciones de Administración de db complejo</t>
  </si>
  <si>
    <t xml:space="preserve">BD-ADM-CPJO</t>
  </si>
  <si>
    <t xml:space="preserve">Diseño de base de datos</t>
  </si>
  <si>
    <t xml:space="preserve">BD-DSÑO</t>
  </si>
  <si>
    <t xml:space="preserve">Ambientación de base de datos</t>
  </si>
  <si>
    <t xml:space="preserve">BD-AMB</t>
  </si>
  <si>
    <t xml:space="preserve">Investigación de implementación de tecnología</t>
  </si>
  <si>
    <t xml:space="preserve">BD-INV-TI</t>
  </si>
  <si>
    <t xml:space="preserve">Configuración de accesos a base de datos</t>
  </si>
  <si>
    <t xml:space="preserve">BD-ADM-USR</t>
  </si>
  <si>
    <t xml:space="preserve">Diseño de solución (algoritmos, diagramas de procresos, maquetado, info, entre otros)</t>
  </si>
  <si>
    <t xml:space="preserve">BD-DSÑO-SOL</t>
  </si>
  <si>
    <t xml:space="preserve">Diccionario de Datos Ch</t>
  </si>
  <si>
    <t xml:space="preserve">BD-DIC-BSCO</t>
  </si>
  <si>
    <t xml:space="preserve">Diccionario de Datos m</t>
  </si>
  <si>
    <t xml:space="preserve">BD-DIC-MED</t>
  </si>
  <si>
    <t xml:space="preserve">Diccionario de Datos G</t>
  </si>
  <si>
    <t xml:space="preserve">BD-DIC-CPJO</t>
  </si>
  <si>
    <t xml:space="preserve">Diseño de Algoritmo Ch</t>
  </si>
  <si>
    <t xml:space="preserve">BD-ALGT-BSCO</t>
  </si>
  <si>
    <t xml:space="preserve">Diseño de Algoritmo M</t>
  </si>
  <si>
    <t xml:space="preserve">BD-ALGT-MED</t>
  </si>
  <si>
    <t xml:space="preserve">Diseño de Algoritmo G</t>
  </si>
  <si>
    <t xml:space="preserve">BD-ALGT-CPJO</t>
  </si>
  <si>
    <t xml:space="preserve">BD-TRANSF</t>
  </si>
  <si>
    <t xml:space="preserve">BD-ACT</t>
  </si>
  <si>
    <t xml:space="preserve">Generación de instancias </t>
  </si>
  <si>
    <t xml:space="preserve">GEN-INSTA</t>
  </si>
  <si>
    <t xml:space="preserve">Configuración de espejo</t>
  </si>
  <si>
    <t xml:space="preserve">CONF-ESP</t>
  </si>
  <si>
    <t xml:space="preserve">Etls</t>
  </si>
  <si>
    <t xml:space="preserve">CONF-ETLS</t>
  </si>
  <si>
    <t xml:space="preserve">Configuración de credenciales</t>
  </si>
  <si>
    <t xml:space="preserve">CONF-CRED</t>
  </si>
  <si>
    <t xml:space="preserve">Consultoria DBA</t>
  </si>
  <si>
    <t xml:space="preserve">CONS-DBA</t>
  </si>
  <si>
    <t xml:space="preserve">Verificación de ambientación</t>
  </si>
  <si>
    <t xml:space="preserve">VERF-AMB</t>
  </si>
  <si>
    <t xml:space="preserve">Verificación de ambientación baja</t>
  </si>
  <si>
    <t xml:space="preserve">VERF-AMB-B</t>
  </si>
  <si>
    <t xml:space="preserve">Manuales de configuración</t>
  </si>
  <si>
    <t xml:space="preserve">MAN-CONF</t>
  </si>
  <si>
    <t xml:space="preserve">Verificaciones a modelos</t>
  </si>
  <si>
    <t xml:space="preserve">Actividades y Acciones de Consultoría a Proyectos e Incidencias</t>
  </si>
  <si>
    <t xml:space="preserve">Configuración de server de base de datos</t>
  </si>
  <si>
    <t xml:space="preserve">CONF-SERV-BD</t>
  </si>
  <si>
    <t xml:space="preserve">Generación del formulario para el control de scripts de bases de datos.</t>
  </si>
  <si>
    <t xml:space="preserve">GEN-FORM-SCP</t>
  </si>
  <si>
    <t xml:space="preserve">EJEC-SCP</t>
  </si>
  <si>
    <t xml:space="preserve">INT-BD-AMB</t>
  </si>
  <si>
    <t xml:space="preserve">Pruebas de rendimiento y performance</t>
  </si>
  <si>
    <t xml:space="preserve">Comparación catalogos bases de datos</t>
  </si>
  <si>
    <t xml:space="preserve">PR-SQL</t>
  </si>
  <si>
    <t xml:space="preserve">Revisiones por pares y/o sesiones de validación de estructuras de datos y configuraciones de bases de datos de cada ambiente ( QA)</t>
  </si>
  <si>
    <t xml:space="preserve">LIB-PROD</t>
  </si>
  <si>
    <t xml:space="preserve">Opcíón de Implementación</t>
  </si>
  <si>
    <t xml:space="preserve">Análisis de requisito</t>
  </si>
  <si>
    <t xml:space="preserve">Nueva Función - Alza / Baja de Fletes</t>
  </si>
  <si>
    <t xml:space="preserve">Analizar Requisito con el equipo Interno</t>
  </si>
  <si>
    <t xml:space="preserve">Acompañamiento a equipo interno </t>
  </si>
  <si>
    <t xml:space="preserve">Acompañamiento / Resolucón de dudas para/hacia el equipo interno</t>
  </si>
  <si>
    <t xml:space="preserve">Documentacion en figma para apoyo visual desarrollo </t>
  </si>
  <si>
    <t xml:space="preserve">Nueva Función - Alza / Baja de Fletes - Atender Promesa de Compra</t>
  </si>
  <si>
    <t xml:space="preserve">Documentar pantallas con notas útiles para el equipo interno</t>
  </si>
  <si>
    <t xml:space="preserve">Iteración de componente tipo molécula</t>
  </si>
  <si>
    <t xml:space="preserve">Iterar Componente Tipo Molecula - Item Lista de Flete / Item Lista Partida</t>
  </si>
  <si>
    <t xml:space="preserve">Responsivo pantallas 1366x1024</t>
  </si>
  <si>
    <t xml:space="preserve">Adaptar el diseño de la solución a pantallas 1366</t>
  </si>
  <si>
    <t xml:space="preserve">Responsivo pantallas 1920x1080</t>
  </si>
  <si>
    <t xml:space="preserve">Adaptar el diseño de la solución a pantallas 1920</t>
  </si>
  <si>
    <t xml:space="preserve">Actualizaciòn / Limpieza de Flujo</t>
  </si>
  <si>
    <t xml:space="preserve">Limpieza y Acomodo de pantallas para implementar las nuevas funciones en el flujo del módulo</t>
  </si>
  <si>
    <t xml:space="preserve">Nueva Función - Alza / Baja de Fletes - Pretramitar Pedido</t>
  </si>
  <si>
    <t xml:space="preserve">Caso de uso</t>
  </si>
  <si>
    <t xml:space="preserve">Crear Casos de Uso: Cotizaciones con Flete Express / Mas de un flete Express / Mas de un flete ultima milla</t>
  </si>
  <si>
    <t xml:space="preserve">Nueva Función - Alza / Baja de Fletes - Gestionar Pedido Intramitable</t>
  </si>
  <si>
    <t xml:space="preserve">Responsivo pantallas 2560x1440</t>
  </si>
  <si>
    <t xml:space="preserve">Adaptar el diseño de la solución a pantallas 2560</t>
  </si>
  <si>
    <t xml:space="preserve">Nueva Función - Eliminación de Fletes - Pretramitar Pedido</t>
  </si>
  <si>
    <t xml:space="preserve">Iterar Componente Tipo Molecula - Item Lista de Partida</t>
  </si>
  <si>
    <t xml:space="preserve">Crear Caso de Uso Responsive: Diseñar Solución en Tamaños Responsive</t>
  </si>
  <si>
    <t xml:space="preserve">Ajuste Función - Recoge en Proquifa - Catálogo de Clientes: Direcciones de entrega</t>
  </si>
  <si>
    <t xml:space="preserve">Nueva Función - Restricciones de Entrega</t>
  </si>
  <si>
    <t xml:space="preserve">Nueva Función - Restricciones de Entrega - Catálogo de Proveedores: Logística</t>
  </si>
  <si>
    <t xml:space="preserve">OPCION 1</t>
  </si>
  <si>
    <t xml:space="preserve">Iteración de pantalla nivel 1</t>
  </si>
  <si>
    <t xml:space="preserve">OPCION 2</t>
  </si>
  <si>
    <t xml:space="preserve">Nueva Modulo - Configuraciones - Restricciones de Entrega</t>
  </si>
  <si>
    <t xml:space="preserve">Definición Look and Feel</t>
  </si>
  <si>
    <t xml:space="preserve">Detallar / Refinar el diseño de la solución</t>
  </si>
  <si>
    <t xml:space="preserve">Diseño de componente tipo organismo</t>
  </si>
  <si>
    <t xml:space="preserve">Diseñar Nuevo Componente tipo Organismo: Calendario</t>
  </si>
  <si>
    <t xml:space="preserve">Cálculo de FEE</t>
  </si>
  <si>
    <t xml:space="preserve">Buzones - EVI's Pueden eliminar/marcar como spam correos</t>
  </si>
  <si>
    <t xml:space="preserve">Actualizar Función - Programar Partidas Stock</t>
  </si>
  <si>
    <t xml:space="preserve">Actualizar Función - Programar Partidas Stock - Atender Promesa de Compra</t>
  </si>
  <si>
    <t xml:space="preserve">Actualizar Función - Programar Partidas Stock - Pretramitar Pedido</t>
  </si>
  <si>
    <t xml:space="preserve">Actualizar Función - Programar Partidas Stock - Tramitar Pedido</t>
  </si>
  <si>
    <t xml:space="preserve">Actualizar Caso - Listado de Ruta / Zona</t>
  </si>
  <si>
    <t xml:space="preserve">Actualizar Caso - Listado de Ruta / Zona - Catálogo de Clientes</t>
  </si>
  <si>
    <t xml:space="preserve">Crear Caso de Uso: Mostrar Ejemplo de Visualización correcta de la relación Ruta - Zona</t>
  </si>
  <si>
    <t xml:space="preserve">Actualizar Caso - Listado de Ruta / Zona - Cotizador (Cliente Nuevo)</t>
  </si>
  <si>
    <t xml:space="preserve">Nuevo Caso - Enlace Caducado / Regenerado de Registro - Venta Digital</t>
  </si>
  <si>
    <t xml:space="preserve">Nuevo Caso - Mostrar Quien y Cuando activó Contratos - Catálogo de Clientes</t>
  </si>
  <si>
    <t xml:space="preserve">Iterar Componente Tipo Molecula - Item Lista de Contrato</t>
  </si>
  <si>
    <t xml:space="preserve">Nueva Función - Mostrar Detalle de Contrato - Catálogo de Clientes</t>
  </si>
  <si>
    <t xml:space="preserve">Remaquetación PDF</t>
  </si>
  <si>
    <t xml:space="preserve">Nueva Función - Mostrar Detalle de Contrato PDF - Catálogo de Clientes</t>
  </si>
  <si>
    <t xml:space="preserve">Ajustar / Remaquetar diseño PDF del Cliente</t>
  </si>
  <si>
    <t xml:space="preserve">Nuevas Validaciones - No se permite combinar partidas de diferente dirección de entrega, contacto y/o condiciones de pago</t>
  </si>
  <si>
    <t xml:space="preserve">Nuevas Validaciones - No se permite combinar partidas de diferente dirección de entrega, contacto y/o condiciones de pago - Atender Promesa de Compra</t>
  </si>
  <si>
    <t xml:space="preserve">Nuevas Validaciones - No se permite combinar partidas de diferente dirección de entrega, contacto y/o condiciones de pago - Pretramitar Pedido</t>
  </si>
  <si>
    <t xml:space="preserve">Diseño de alertas</t>
  </si>
  <si>
    <t xml:space="preserve">Diseñar Alertas de Combinacion de Partidas</t>
  </si>
  <si>
    <t xml:space="preserve">Rediseño - Secicón Contactos - Catálogo de Clientes: Datos Generales</t>
  </si>
  <si>
    <t xml:space="preserve">Rediseño 1 (Scroll) - Secicón Contactos - Catálogo de Clientes: Datos Generales</t>
  </si>
  <si>
    <t xml:space="preserve">Iterar Pantalla: Sección Clientes - Datos Generales - Catálogo de Clientes</t>
  </si>
  <si>
    <t xml:space="preserve">Nueva Sección (Grid) - Secicón Contactos - Catálogo de Clientes</t>
  </si>
  <si>
    <t xml:space="preserve">Nueva Sección (Lista) - Secicón Contactos - Catálogo de Clientes</t>
  </si>
  <si>
    <t xml:space="preserve">OPCION 3</t>
  </si>
  <si>
    <t xml:space="preserve">Actualizar Campos Alta de Contacto - Contacto Nuevo/Existente - Catálogo de Clientes: Datos Generales</t>
  </si>
  <si>
    <t xml:space="preserve">Iterar Pantalla: Formulario Alta/Edición de Contacto - Catálogo de Clientes (Datos Generales)</t>
  </si>
  <si>
    <t xml:space="preserve">Actualizar Campos Alta de Contacto - Contacto Nuevo/Existente - Cotizar lo cotizable (Cliente Nuevo)</t>
  </si>
  <si>
    <t xml:space="preserve">Iterar Pantalla: Formulario Alta/Edición de Contacto - Cotizar lo Cotizable (Cliente Nuevo)</t>
  </si>
  <si>
    <t xml:space="preserve">Actualización Documentos - Cotización</t>
  </si>
  <si>
    <t xml:space="preserve">Actualización Documentos - Confirmación de Pedido</t>
  </si>
  <si>
    <t xml:space="preserve">Actualización Documentos - Cotización - Todas las Razones Sociales</t>
  </si>
  <si>
    <t xml:space="preserve">Ajustar / Remaquetar diseño PDF del Cliente por Razon Social</t>
  </si>
  <si>
    <t xml:space="preserve">Actualización Documentos - Confirmación de Pedido - Todas las Razones Sociales</t>
  </si>
  <si>
    <t xml:space="preserve">Actualización Documentos - Cotización y Confirmación de Pedido</t>
  </si>
  <si>
    <t xml:space="preserve">Nueva Función - Clasificación Automática Inteligente de Correos - Buzones</t>
  </si>
  <si>
    <t xml:space="preserve">Nuevas Validaciones - No se permite combinar partidas de diferente razón social</t>
  </si>
  <si>
    <t xml:space="preserve">Nuevas Validaciones - No se permite combinar partidas de diferente razón social - Atender Promesa de Compra</t>
  </si>
  <si>
    <t xml:space="preserve">Nuevas Validaciones - No se permite combinar partidas de diferente razón social - Pretramitar Pedido</t>
  </si>
  <si>
    <t xml:space="preserve">Nuevas Validaciones - No se permite combinar partidas de diferente moneda, condiciones de pago, razón social - Venta Digital</t>
  </si>
  <si>
    <t xml:space="preserve">Nuevo Flujo - Tramitar sin OC / con OC Interna</t>
  </si>
  <si>
    <t xml:space="preserve">Nuevo Flujo - Tramitar sin OC desde Buzon - Buzones</t>
  </si>
  <si>
    <t xml:space="preserve">Iterar Pantallas Responsive: Flujo Tramitar sin OC desde Buzon</t>
  </si>
  <si>
    <t xml:space="preserve">Mover Opción - Tramitar con OC Interna - Catálogo de Clientes: Datos Generales</t>
  </si>
  <si>
    <t xml:space="preserve">Iterar Pantallas Responsive: Opción Tramitar con OC interna en Datos Generales del Cliente</t>
  </si>
  <si>
    <t xml:space="preserve">Nueva Función - Selector de Moneda - Venta Digital</t>
  </si>
  <si>
    <t xml:space="preserve">Iteración de componente tipo átomo</t>
  </si>
  <si>
    <t xml:space="preserve">Nueva Función - Selector de Moneda Global - Venta Digital</t>
  </si>
  <si>
    <t xml:space="preserve">Iterar Átomo: Agregar estado "Seleccionado" a los items del dropdown</t>
  </si>
  <si>
    <t xml:space="preserve">Iterar Pantallas: Agregar selector de moneda de manera Global en el header</t>
  </si>
  <si>
    <t xml:space="preserve">Nueva Función - Selector de Moneda Carrito - Venta Digital</t>
  </si>
  <si>
    <t xml:space="preserve">Iterar Pantallas: Agregar selector de moneda en la sección Carrito</t>
  </si>
  <si>
    <t xml:space="preserve">Nuevo Copy - Cargar OC con misma moneda de Cotización - Venta Digital</t>
  </si>
  <si>
    <t xml:space="preserve">Iterar Pantallas: Agregar nuevo mensaje al crear una Orden de Compra</t>
  </si>
  <si>
    <t xml:space="preserve">Función Actualizada - Visualizar TEE Originales de Partidas en Cotizaciones donde se aceptan Parciales y Agregar Partida de flete a mas de una OC</t>
  </si>
  <si>
    <t xml:space="preserve">Iteración de pantalla nivel 2</t>
  </si>
  <si>
    <t xml:space="preserve">Función Actualizada - Visualizar TEE Originales de Partidas en Cotizaciones donde se aceptan Parciales - Cotizar lo Cotizable</t>
  </si>
  <si>
    <t xml:space="preserve">Iterar Pantalla: Casos de Fletes</t>
  </si>
  <si>
    <t xml:space="preserve">Función Actualizada - Agregar partida de flete a mas de una OC - Atender Promesa de Compra</t>
  </si>
  <si>
    <t xml:space="preserve">Actualizar Plantilla - Notificación Investigación Finalizada - Correo</t>
  </si>
  <si>
    <t xml:space="preserve">Nueva Plantilla - Notificación de Productos No compendiales a Especialista de Marca - Correo Cotizacion</t>
  </si>
  <si>
    <t xml:space="preserve">Ajsute Función - Filtrado de Correos Internos por Dominio - Buzón</t>
  </si>
  <si>
    <t xml:space="preserve">Nueva Función - Seleciconar multiples correos a la vez para su eliminación - Buzones</t>
  </si>
  <si>
    <t xml:space="preserve">Iterar Componente Tipo Molecula - Item Lista de Correo</t>
  </si>
  <si>
    <t xml:space="preserve">Actualizar Función - Busqueda por Folio de Cotización - Atender Promesa de Compra</t>
  </si>
  <si>
    <t xml:space="preserve">Crear Caso de Uso: Visualizar el funcionamiento del buscador con folio de cotización</t>
  </si>
  <si>
    <t xml:space="preserve">Nueva Plantilla - Notificación de Productos Controlados a Regulatory Affairs - Correo Confirmación de Pedido</t>
  </si>
  <si>
    <t xml:space="preserve">R14M-RN-FU-015</t>
  </si>
  <si>
    <t xml:space="preserve">R14M-RN-FU-016</t>
  </si>
  <si>
    <t xml:space="preserve">N/A</t>
  </si>
  <si>
    <t xml:space="preserve">Búsqueda y definición de Iconografía</t>
  </si>
  <si>
    <t xml:space="preserve">Búsqueda y definicion de Tipografía(s)</t>
  </si>
  <si>
    <t xml:space="preserve">Propuesta de Identidad Visual</t>
  </si>
  <si>
    <t xml:space="preserve">Creación de Manual de Identidad</t>
  </si>
  <si>
    <t xml:space="preserve">Look and Feel</t>
  </si>
  <si>
    <t xml:space="preserve">Análisis</t>
  </si>
  <si>
    <t xml:space="preserve">Diseño de componente tipo átomo</t>
  </si>
  <si>
    <t xml:space="preserve">COMP-Atomo</t>
  </si>
  <si>
    <t xml:space="preserve">Diseño de componente tipo molécula</t>
  </si>
  <si>
    <t xml:space="preserve">COMP-Mol</t>
  </si>
  <si>
    <t xml:space="preserve">COMP-Org</t>
  </si>
  <si>
    <t xml:space="preserve">Diseño de componente tipo plantilla</t>
  </si>
  <si>
    <t xml:space="preserve">COMP-Plant</t>
  </si>
  <si>
    <t xml:space="preserve">Diseño (maquetado) de Pantalla</t>
  </si>
  <si>
    <t xml:space="preserve">Maquetado</t>
  </si>
  <si>
    <t xml:space="preserve">Documentación en sistema de diseño y handoff </t>
  </si>
  <si>
    <t xml:space="preserve">Iteración Atomo</t>
  </si>
  <si>
    <t xml:space="preserve">Iteración Mol</t>
  </si>
  <si>
    <t xml:space="preserve">Iteración de componente tipo organismo</t>
  </si>
  <si>
    <t xml:space="preserve">Iteración Org</t>
  </si>
  <si>
    <t xml:space="preserve">Iteración de componente tipo plantilla</t>
  </si>
  <si>
    <t xml:space="preserve">Iteración Plant</t>
  </si>
  <si>
    <t xml:space="preserve">Iteración N1</t>
  </si>
  <si>
    <t xml:space="preserve">Iteración N2</t>
  </si>
  <si>
    <t xml:space="preserve">Iteración de pantalla nivel 3</t>
  </si>
  <si>
    <t xml:space="preserve">Iteración N3</t>
  </si>
  <si>
    <t xml:space="preserve">Iteración del sistema de diseño</t>
  </si>
  <si>
    <t xml:space="preserve">Responsive 1366</t>
  </si>
  <si>
    <t xml:space="preserve">Responsive 1920</t>
  </si>
  <si>
    <t xml:space="preserve">Responsive 2560</t>
  </si>
  <si>
    <t xml:space="preserve">Prototipado por segmentos de 16 horas</t>
  </si>
  <si>
    <t xml:space="preserve">Prototipado por segmentos de 8 horas</t>
  </si>
  <si>
    <t xml:space="preserve">Prototipado por segmentos de 4 horas</t>
  </si>
  <si>
    <t xml:space="preserve">Prototipado por segmentos de 1 hora</t>
  </si>
  <si>
    <t xml:space="preserve">Acompañamiento</t>
  </si>
  <si>
    <t xml:space="preserve">Alertas</t>
  </si>
  <si>
    <t xml:space="preserve">Caso de Uso</t>
  </si>
  <si>
    <t xml:space="preserve">Limpieza</t>
  </si>
  <si>
    <t xml:space="preserve">PDF</t>
  </si>
  <si>
    <t xml:space="preserve">reuniones</t>
  </si>
  <si>
    <t xml:space="preserve">Documentación nivel medio</t>
  </si>
  <si>
    <t xml:space="preserve"> Actualización constante al plan de Arquitectura e infraestructura del Sistema</t>
  </si>
  <si>
    <t xml:space="preserve">[Tarea colocada al final del proyecto para actualizar la documentacion]
Actualización del PAIS siempre y cuando existan cambios significativos
</t>
  </si>
  <si>
    <t xml:space="preserve">Peer reviews (horas de gobierno)</t>
  </si>
  <si>
    <t xml:space="preserve">Peer review de evaluación de Arquitectura de los aplicativos Frontend
</t>
  </si>
  <si>
    <t xml:space="preserve">Frontend:
  - ProquifaNet II
  - Venta Digital
</t>
  </si>
  <si>
    <t xml:space="preserve">Peer review de evaluación de Arquitectura de los aplicativos Backend
</t>
  </si>
  <si>
    <t xml:space="preserve">Backend
  - ProquifaNet II
  - Venta Digital
  - Document Builder</t>
  </si>
  <si>
    <t xml:space="preserve">Documentación nivel bajo</t>
  </si>
  <si>
    <t xml:space="preserve">Documentación de arquitectura de roles y permisos (si aplica)</t>
  </si>
  <si>
    <t xml:space="preserve">Documentar como están estructurados los roles y permisos de: 
Frontend
   - Proquifanet II, 
   - VD, 
Backend
   - identityServer + BDs
</t>
  </si>
  <si>
    <t xml:space="preserve">Validar que la arquitectura cumpla con los roles y permisos establecidos
</t>
  </si>
  <si>
    <t xml:space="preserve">Generación Formatos</t>
  </si>
  <si>
    <t xml:space="preserve">Generar un formato con los elementos minimos para documentar la arquitectura
</t>
  </si>
  <si>
    <t xml:space="preserve">   - Elementos del tipo de arquitectura, capas, conexiones
   - Modelos c4
   - </t>
  </si>
  <si>
    <t xml:space="preserve">Documentación nivel alto</t>
  </si>
  <si>
    <t xml:space="preserve">Validación de los documentos arquitectonicos generados durante este proyecto
</t>
  </si>
  <si>
    <t xml:space="preserve">Actualización constante en todo el proyecto sobre documentos arquitectonicos</t>
  </si>
  <si>
    <t xml:space="preserve">Actividad</t>
  </si>
  <si>
    <t xml:space="preserve">PEER-RE</t>
  </si>
  <si>
    <t xml:space="preserve">Diagramas arquitectura OVH</t>
  </si>
  <si>
    <t xml:space="preserve">DA-OVH</t>
  </si>
  <si>
    <t xml:space="preserve">SOPORTE</t>
  </si>
  <si>
    <t xml:space="preserve">Seguimiento de incidencias peer reviews</t>
  </si>
  <si>
    <t xml:space="preserve">SEG-INC-PR</t>
  </si>
  <si>
    <t xml:space="preserve">DOC-ALTO</t>
  </si>
  <si>
    <t xml:space="preserve">DOC-BAJO</t>
  </si>
  <si>
    <t xml:space="preserve">DOC-MEDIO</t>
  </si>
  <si>
    <t xml:space="preserve">Actualización Diagrama de 4 + 1</t>
  </si>
  <si>
    <t xml:space="preserve">DIAG-4+1</t>
  </si>
  <si>
    <t xml:space="preserve">Actualización Modelo C4</t>
  </si>
  <si>
    <t xml:space="preserve">MOD-C4</t>
  </si>
  <si>
    <t xml:space="preserve">GEN-FORM</t>
  </si>
  <si>
    <t xml:space="preserve">REUN</t>
  </si>
  <si>
    <t xml:space="preserve">Requerimiento</t>
  </si>
  <si>
    <t xml:space="preserve"> Actividades</t>
  </si>
  <si>
    <t xml:space="preserve">Componente</t>
  </si>
  <si>
    <t xml:space="preserve">Tipo</t>
  </si>
  <si>
    <t xml:space="preserve">Tiempo: Pivote</t>
  </si>
  <si>
    <t xml:space="preserve">Horas de Planificación por Iteración:</t>
  </si>
  <si>
    <t xml:space="preserve">Planificación Proyecto</t>
  </si>
  <si>
    <t xml:space="preserve">Planificación back</t>
  </si>
  <si>
    <t xml:space="preserve">Obligatorio</t>
  </si>
  <si>
    <t xml:space="preserve">Planificación front</t>
  </si>
  <si>
    <t xml:space="preserve">Planificación devops</t>
  </si>
  <si>
    <t xml:space="preserve">Planificación DBA</t>
  </si>
  <si>
    <t xml:space="preserve">Otros:</t>
  </si>
  <si>
    <t xml:space="preserve">Planificación ARQ</t>
  </si>
  <si>
    <t xml:space="preserve">Dailys:</t>
  </si>
  <si>
    <t xml:space="preserve">Planificación PM</t>
  </si>
  <si>
    <t xml:space="preserve">Dailys Control</t>
  </si>
  <si>
    <t xml:space="preserve">Cierre del proyecto</t>
  </si>
  <si>
    <t xml:space="preserve">Cierre Back</t>
  </si>
  <si>
    <t xml:space="preserve">*</t>
  </si>
  <si>
    <t xml:space="preserve">Cierre Front</t>
  </si>
  <si>
    <t xml:space="preserve">Cierre DBA</t>
  </si>
  <si>
    <t xml:space="preserve">Cierre ARQ</t>
  </si>
  <si>
    <t xml:space="preserve">Cierre PM</t>
  </si>
  <si>
    <t xml:space="preserve">Atención de defectos back</t>
  </si>
  <si>
    <t xml:space="preserve">Atención de defectos front</t>
  </si>
  <si>
    <t xml:space="preserve">*NOTA: Se eliminó el esfuerzo para el cierre debido a que las actividades contempladas son las integraciones y ya fueron estimadas como parte de la fase de ejecución, autorizado por GO 29/01/2026</t>
  </si>
  <si>
    <t xml:space="preserve">Complejidad Frontend</t>
  </si>
  <si>
    <t xml:space="preserve">Valor</t>
  </si>
  <si>
    <t xml:space="preserve">Complejidad Backend</t>
  </si>
  <si>
    <t xml:space="preserve">Complejidad Arquitectura</t>
  </si>
  <si>
    <t xml:space="preserve">Tiempos</t>
  </si>
  <si>
    <t xml:space="preserve">Valor (Hrs)</t>
  </si>
  <si>
    <t xml:space="preserve">Complejidad Diseño</t>
  </si>
  <si>
    <t xml:space="preserve">Mensual</t>
  </si>
  <si>
    <t xml:space="preserve">Semanal</t>
  </si>
  <si>
    <t xml:space="preserve">Dia</t>
  </si>
  <si>
    <t xml:space="preserve">-</t>
  </si>
  <si>
    <t xml:space="preserve">Descripcion</t>
  </si>
  <si>
    <t xml:space="preserve">Lineamientos (1era iteración)</t>
  </si>
  <si>
    <t xml:space="preserve">Categoría</t>
  </si>
  <si>
    <t xml:space="preserve">Nomenclatura de hoja</t>
  </si>
  <si>
    <t xml:space="preserve">WBS: Debe ser nombrado con prefijo WBS y sufijo del área; ie. WBS FrontEnd</t>
  </si>
  <si>
    <t xml:space="preserve">Catálogo: Debe ser nombrado con prefijo Catalogo y sufijo del área; ie. Catalogo FrontEnd</t>
  </si>
  <si>
    <t xml:space="preserve">General</t>
  </si>
  <si>
    <t xml:space="preserve">No usar acentos </t>
  </si>
  <si>
    <t xml:space="preserve">Formato de WBS</t>
  </si>
  <si>
    <t xml:space="preserve">Columnas a utilizar:
Clave
Módulo
Requerimiento
Actividad
Construcción base
Complejidad (Valor extraído de hoja de catálogos)
Estimación de construcción (Valor calculado automáticamente)
</t>
  </si>
  <si>
    <t xml:space="preserve">FORMATO</t>
  </si>
  <si>
    <t xml:space="preserve">Referencia: ADP-FOR-13
Versión: 1.0</t>
  </si>
  <si>
    <t xml:space="preserve">Matriz de Requisitos</t>
  </si>
  <si>
    <t xml:space="preserve">Proyecto:</t>
  </si>
  <si>
    <t xml:space="preserve">R16 Tramitar Pedido sin Crédito</t>
  </si>
  <si>
    <t xml:space="preserve">Administrador de Proyecto:</t>
  </si>
  <si>
    <t xml:space="preserve">Irma Andrade Aguado</t>
  </si>
  <si>
    <t xml:space="preserve">Fecha creación:</t>
  </si>
  <si>
    <t xml:space="preserve">Fecha última modificación:</t>
  </si>
  <si>
    <t xml:space="preserve">ID Padre</t>
  </si>
  <si>
    <t xml:space="preserve">Épica</t>
  </si>
  <si>
    <t xml:space="preserve">Historia de Usuario</t>
  </si>
  <si>
    <t xml:space="preserve">Requisito</t>
  </si>
  <si>
    <t xml:space="preserve">Versión</t>
  </si>
  <si>
    <t xml:space="preserve">Status</t>
  </si>
  <si>
    <t xml:space="preserve">Fecha de Status</t>
  </si>
  <si>
    <t xml:space="preserve">Prioridad</t>
  </si>
  <si>
    <t xml:space="preserve">Dueño del Requisito (cliente)</t>
  </si>
  <si>
    <t xml:space="preserve">Criterios de Aceptación</t>
  </si>
  <si>
    <t xml:space="preserve">Necesidad, oportunidad u objetivo de negocio</t>
  </si>
  <si>
    <t xml:space="preserve">Objetivo del proyecto</t>
  </si>
  <si>
    <t xml:space="preserve">Entregable (s)</t>
  </si>
  <si>
    <t xml:space="preserve">Diseño del producto</t>
  </si>
  <si>
    <t xml:space="preserve">Desarrollo del producto</t>
  </si>
  <si>
    <t xml:space="preserve">Documento (s) de referencia del cliente</t>
  </si>
  <si>
    <t xml:space="preserve">Caso(s) de Prueba</t>
  </si>
  <si>
    <t xml:space="preserve">Comentarios Desarrollo</t>
  </si>
  <si>
    <t xml:space="preserve">Mantenimiento de catálogos del sistema</t>
  </si>
  <si>
    <t xml:space="preserve">Bases de Datos</t>
  </si>
  <si>
    <t xml:space="preserve">Yo como sistema PQF2, quiero contar con un Catálogo de Cuentas Bancarias del grupo PROQUIFA, que mantenga las cuentas vigentes de cada empresa emisora del grupo, para que los módulos que requieran información de cobro o pago dispongan de un origen único y consistente de las cuentas bancarias del grupo.</t>
  </si>
  <si>
    <t xml:space="preserve">El sistema debe mantener un Catálogo de Cuentas Bancarias del grupo PROQUIFA con las cuentas vigentes de cada empresa emisora del grupo. El catálogo debe estar disponible como fuente única de consulta para los módulos del sistema que requieran información de las cuentas bancarias del grupo. El estado de cada cuenta debe poder distinguir entre cuentas que existen vigentes en sistema y cuentas que ya no existen vigentes (sin exponer el mecanismo técnico de borrado al consumidor).</t>
  </si>
  <si>
    <t xml:space="preserve">Propuesto</t>
  </si>
  <si>
    <t xml:space="preserve">## Reglas de Negocio
Regla 1 — Catálogo único de cuentas bancarias del grupo
El sistema mantiene un Catálogo de Cuentas Bancarias del grupo PROQUIFA como fuente única de información sobre las cuentas bancarias de las empresas emisoras del grupo.
Regla 2 — Estado de existencia vigente
Cada cuenta bancaria tiene un estado que indica si existe vigente en sistema o no. Las cuentas que no existen vigentes no se ofrecen al usuario en ningún módulo consumidor, pero su información se conserva para trazabilidad histórica de operaciones previas.
Regla 3 — Gestión sin interfaz gráfica en R16
La gestión del catálogo (alta, baja, modificación) no dispone de interfaz gráfica de usuario en R16. La gestión es responsabilidad del área de Soporte a la Producción mediante acceso directo a la base de datos del sistema.
Regla 4 — Consumo desde módulos del sistema
Cualquier módulo del sistema que requiera información de cuentas bancarias del grupo PROQUIFA consulta el catálogo. No existen catálogos paralelos ni copias locales en otros módulos.
## Riesgos
Riesgo 1 — Modelo de cuentas bancarias Perú no definido
El catálogo R16 está diseñado para las empresas mexicanas del grupo. Golocaer S.A.C. (Perú) opera bajo normativa SUNAT con estructura potencialmente distinta. Mitigación: el modelo Perú queda fuera del alcance R16 y debe definirse en un release posterior. ** Validar con el cliente cuándo se aborda el catálogo Perú. **
Riesgo 2 — Visibilidad restringida del catálogo no materializada en R16
Sin interfaz de usuario, los consumos al catálogo dependen completamente de la integridad de los datos cargados en BD. Errores manuales en BD impactan directamente todos los módulos consumidores sin posibilidad de validación por usuario final. 
## Criterios de Aceptación
═══════════════════════════════════════════════════════════════
SECCIÓN A — DISPONIBILIDAD DEL CATÁLOGO
═══════════════════════════════════════════════════════════════
Criterio A1 — Consulta del catálogo desde módulos
Dado que un módulo del sistema requiere información de cuentas bancarias del grupo PROQUIFA,
Cuando consulta el Catálogo de Cuentas Bancarias,
Entonces deberá obtener las cuentas existentes vigentes que apliquen al contexto.
Criterio A2 — Filtrado por empresa emisora
Dado que un módulo solicita las cuentas bancarias asociadas a una empresa emisora específica del grupo (Golocaer, Mungen, Proquifa o Proveedora Quimico Farmaceutica),
Cuando consulta el catálogo,
Entonces deberá obtener las cuentas vigentes cuya empresa beneficiaria coincida con la solicitada.
═══════════════════════════════════════════════════════════════
SECCIÓN B — ESTADO DE EXISTENCIA DE LAS CUENTAS
═══════════════════════════════════════════════════════════════
Criterio B1 — Solo cuentas existentes vigentes ofrecidas al usuario
Dado que un módulo lista cuentas bancarias del grupo en una pantalla operativa,
Cuando renderiza el listado,
Entonces deberá incluir únicamente las cuentas que existen vigentes en sistema. Las cuentas que no existen vigentes no aparecen en ningún listado al usuario final.
Criterio B2 — Conservación histórica
Dado que una cuenta bancaria deja de existir vigente en el sistema,
Cuando una operación histórica previa referencia esa cuenta,
Entonces la información de la cuenta debe permanecer accesible para fines de trazabilidad histórica.
═══════════════════════════════════════════════════════════════
SECCIÓN C — GESTIÓN DEL CATÁLOGO
═══════════════════════════════════════════════════════════════
Criterio C1 — Sin interfaz de usuario en R16
Dado que un usuario operativo requiere agregar, modificar o dar de baja una cuenta bancaria del grupo,
Cuando intenta hacerlo desde la aplicación PQF2,
Entonces NO deberá encontrar pantalla disponible para esta operación.
Criterio C2 — Gestión por Soporte a la Producción
Dado que se requiere alta, modificación o baja de una cuenta bancaria del grupo,
Cuando se solicita la operación,
Entonces la solicitud deberá canalizarse al área de Soporte a la Producción, que ejecuta la operación directamente en la base de datos del sistema.</t>
  </si>
  <si>
    <t xml:space="preserve">- Referencia técnica para implementación: el catálogo se materializa en la tabla CuentaBanco de la BD PConnect (referencia del sistema actual). Campo activo=1 identifica las cuentas vigentes; activo=0 las que ya no están vigentes pero se conservan para trazabilidad histórica de operaciones previas.
- Área responsable del mantenimiento del catálogo: Soporte a la Producción (PROQUIFA). El área ejecuta operaciones de alta, baja y modificación directamente en la base de datos del sistema.
- ** Buzón de Pagos como consumidor del catálogo: el catálogo se incluyó como input del Buzón de Pagos pensando en la propuesta de identificación automática de pagos entrantes (mapeo de cuenta destino a empresa emisora vía IA). Si la propuesta de IA no se materializa como alcance R16, esta relación debe revisarse y posiblemente eliminarse del alcance. **
- ** Estado del catálogo Perú: el modelo de cuentas bancarias para Golocaer S.A.C. queda fuera del alcance R16 y debe definirse en un release posterior con normativa SUNAT (ver Riesgo 1). **
- ** Pendientes operativos acumulados:
  - Detalle completo de cuentas por empresa del grupo (banco, número, CLABE, moneda, códigos) — pendiente entrega completa por PROQUIFA.
  - Decisión sobre asignación manual vs automática (propuesta IA leyendo correos del Buzón de Pagos). **</t>
  </si>
  <si>
    <t xml:space="preserve">Mantenimiento de Catálogo de Clientes</t>
  </si>
  <si>
    <t xml:space="preserve">Catálogo de Clientes</t>
  </si>
  <si>
    <t xml:space="preserve">Yo como Coordinador de Tesorería, quiero asignar un Cobrador a cada cliente en el Catálogo de Clientes, para distribuir la carga operativa de cobranza entre los Gestores de Cobranza del equipo y habilitar la visibilidad filtrada por cartera en los módulos operativos.</t>
  </si>
  <si>
    <t xml:space="preserve">El sistema debe contar con un campo "Cobrador" en la sección Datos Generales del Catálogo de Clientes que permita asignar a cada cliente un usuario con rol Gestor de Cobranza. La edición del campo es exclusiva del rol Coordinador de Tesorería; para cualquier otro rol el campo se muestra visible pero bloqueado. La asignación es la base operativa para que los Gestores de Cobranza vean en su bandeja únicamente los pendientes y pagos de los clientes que tienen asignados en los módulos Validar Cobro, Factura por Adelantado y Buzón de Pagos.</t>
  </si>
  <si>
    <t xml:space="preserve">## Reglas de Negocio
Regla 1 — Asignación de Cobrador exclusiva del Coordinador de Tesorería
La edición del campo Cobrador en el Catálogo de Clientes es responsabilidad y derecho exclusivo del rol Coordinador de Tesorería. Para los demás roles el campo es visible en consulta pero no editable.
Regla 2 — Cobrador debe tener rol Gestor de Cobranza
El usuario asignable como Cobrador de un cliente debe ser un usuario activo del sistema con rol Gestor de Cobranza. Usuarios con otros roles o inactivos no son asignables.
Regla 3 — Un solo Cobrador por cliente
Cada cliente tiene asignado a lo más un Cobrador en un momento dado. La asignación de un Cobrador nuevo reemplaza al previamente asignado.
Regla 4 — Filtrado dinámico por cobrador asignado actualmente
La bandeja del Gestor de Cobranza en los módulos operativos refleja siempre los pendientes y pagos de los clientes que tiene asignados en ese momento. La reasignación de Cobrador de un cliente redistribuye inmediatamente sus pendientes y pagos a la bandeja del nuevo Cobrador; la bandeja del Cobrador anterior deja de mostrarlos.
Regla 5 — Cliente sin Cobrador asignado
Los pendientes y pagos de un cliente sin Cobrador asignado se registran en el sistema pero no aparecen en la bandeja de ningún Gestor de Cobranza hasta que el Coordinador de Tesorería complete la asignación.
## Riesgos
Riesgo 1 — Clientes sin Cobrador asignado quedan invisibles operativamente
Si el Coordinador de Tesorería no asigna oportunamente un Cobrador a un cliente nuevo, los pendientes y pagos de ese cliente no llegarán a ninguna bandeja y la operación de cobranza sobre ese cliente quedará detenida hasta que se realice la asignación.
## Criterios de Aceptación
═══════════════════════════════════════════════════════════════
SECCIÓN A — VISIBILIDAD Y EDICIÓN DEL CAMPO COBRADOR
═══════════════════════════════════════════════════════════════
Criterio A1 — Visibilidad del campo Cobrador para todos los roles
Dado que un usuario abre el Catálogo de Clientes y consulta un cliente específico,
Cuando se renderiza la sección Datos Generales,
Entonces el sistema deberá mostrar el campo "Cobrador" con el valor actualmente asignado al cliente (o vacío si no hay asignación previa), visible para todos los roles que tengan acceso al Catálogo de Clientes.
Criterio A2 — Edición habilitada solo para Coordinador de Tesorería
Dado que el usuario que consulta el Catálogo de Clientes tiene rol Coordinador de Tesorería,
Cuando visualiza el campo Cobrador de un cliente,
Entonces el campo deberá presentarse como editable, permitiendo desplegar el selector y elegir un Gestor de Cobranza.
Criterio A3 — Campo bloqueado para roles distintos de Coordinador de Tesorería
Dado que el usuario que consulta el Catálogo de Clientes tiene cualquier rol distinto de Coordinador de Tesorería,
Cuando visualiza el campo Cobrador de un cliente,
Entonces el campo deberá presentarse en modo bloqueado: visible para consulta pero no editable, sin permitir desplegar el selector ni modificar el valor.
═══════════════════════════════════════════════════════════════
SECCIÓN B — SELECTOR DE COBRADOR
═══════════════════════════════════════════════════════════════
Criterio B1 — Selector limitado a Gestores de Cobranza activos
Dado que el Coordinador de Tesorería despliega el selector del campo Cobrador,
Cuando el sistema arma la lista de opciones,
Entonces deberá incluir únicamente usuarios activos del sistema con rol Gestor de Cobranza. Usuarios inactivos o con otros roles no deben aparecer en el selector.
Criterio B2 — Persistencia de la asignación
Dado que el Coordinador de Tesorería selecciona un Gestor de Cobranza para un cliente y guarda los cambios,
Cuando el sistema procesa la operación,
Entonces deberá registrar la asignación en la base de datos. La asignación queda disponible inmediatamente para los módulos Validar Cobro, Factura por Adelantado y Buzón de Pagos.
Criterio B3 — Reemplazo del Cobrador previamente asignado
Dado que un cliente ya tiene un Cobrador asignado,
Cuando el Coordinador de Tesorería asigna un Cobrador distinto al mismo cliente y guarda,
Entonces el sistema deberá reemplazar el Cobrador anterior por el nuevo.
═══════════════════════════════════════════════════════════════
SECCIÓN C — FILTRADO DE BANDEJA POR COBRADOR ASIGNADO
═══════════════════════════════════════════════════════════════
Criterio C1 — Bandeja filtrada por cobrador actualmente asignado
Dado que un Gestor de Cobranza accede a los módulos Validar Cobro, Factura por Adelantado o Buzón de Pagos,
Cuando el sistema renderiza la bandeja de pendientes y pagos,
Entonces deberá mostrar únicamente los registros correspondientes a clientes que tengan al Gestor de Cobranza actualmente asignado en su Catálogo de Clientes.
Criterio C2 — Redistribución inmediata al reasignar Cobrador
Dado que un cliente tiene pendientes y pagos en la bandeja del Cobrador A,
Cuando el Coordinador de Tesorería reasigna ese cliente al Cobrador B y guarda,
Entonces el sistema deberá mostrar los pendientes y pagos del cliente en la bandeja del Cobrador B en la siguiente consulta de la bandeja, y dejar de mostrarlos en la bandeja del Cobrador A. La reasignación aplica de manera dinámica sobre todos los pendientes y pagos vigentes del cliente, sin distinción entre los previos a la reasignación y los nuevos.
Criterio C3 — Cliente sin Cobrador asignado
Dado que un cliente no tiene un Cobrador asignado en su Catálogo,
Cuando se generan pendientes o pagos asociados al cliente,
Entonces el sistema deberá registrar los pendientes y pagos pero no mostrarlos en la bandeja de ningún Cobrador, hasta que el Coordinador de Tesorería complete la asignación.</t>
  </si>
  <si>
    <t xml:space="preserve">- Funcionalidad ubicada en la sección Datos Generales del cliente dentro del Catálogo de Clientes.
- El campo se llama exactamente "Cobrador".
- Roles relevantes para esta funcionalidad: Coordinador de Tesorería (puede editar el campo Cobrador) y Gestor de Cobranza (es el rol que aparece como opción en el selector y opera bandejas filtradas por cartera).
- La administración de roles del sistema (creación de roles, asignación usuario-rol) no tiene UI dedicada en R16. Los roles y las asignaciones usuario-rol se gestionan a nivel base de datos.
- La asignación cliente-Cobrador se utiliza posteriormente en los módulos Validar Cobro, Factura por Adelantado y Buzón de Pagos para filtrar la visibilidad de pendientes y pagos por cobrador asignado. Esa funcionalidad de filtrado se documenta en los requisitos correspondientes a esos módulos.
- Comportamiento del filtro de bandeja: dinámico. Cuando el Coordinador de Tesorería reasigna el Cobrador de un cliente, todos los pendientes y pagos del cliente (vigentes en el momento del cambio) se reflejan inmediatamente en la bandeja del nuevo Cobrador y dejan de aparecer en la bandeja del Cobrador anterior. No hay distinción entre pendientes previos y nuevos respecto al filtro.</t>
  </si>
  <si>
    <t xml:space="preserve">Yo como usuario del área Regulatorios, quiero cargar y mantener los documentos regulatorios de cada cliente (Licencia Sanitaria y Aviso de Responsable Sanitario) en el Catálogo de Clientes, para habilitar la pretramitación de pedidos con sustancias controladas y asegurar el cumplimiento normativo de PROQUIFA.</t>
  </si>
  <si>
    <t xml:space="preserve">El sistema debe contar con una sección "Documentos Regulatorios" dentro del Catálogo de Clientes que permita al rol Regulatorios cargar, visualizar, reemplazar y eliminar los documentos PDF de Licencia Sanitaria y Aviso de Responsable Sanitario por cliente. Otros roles del sistema pueden visualizar la lista de documentos cargados pero no pueden modificarlos. El sistema no realiza validación de contenido, vigencia, firmas ni notificaciones de vencimiento. La sola presencia de ambos documentos cargados es lo que el módulo Pretramitar Pedido utiliza para validar y permitir la pretramitación de pedidos con sustancias controladas.</t>
  </si>
  <si>
    <t xml:space="preserve">## Reglas de Negocio
Regla 1 — Carga y modificación exclusivas del rol Regulatorios
La carga, reemplazo y eliminación de documentos regulatorios del cliente son operaciones exclusivas del rol Regulatorios. Para los demás roles los controles correspondientes se presentan en modo bloqueado.
Regla 2 — Formato exclusivo PDF
Los documentos regulatorios se aceptan únicamente en formato PDF. Cualquier otro formato de archivo es rechazado al momento de la carga.
Regla 3 — Una sola versión vigente por documento en pantalla
Cada cliente mantiene a lo más una versión vigente de cada documento regulatorio (Licencia Sanitaria y Aviso de Responsable Sanitario) visible en la pantalla del Catálogo de Clientes. Al subir una nueva versión, la versión anterior deja de listarse en pantalla y solo se muestra la vigente.
Regla 4 — Sin validación de vigencia ni contenido
El sistema no valida el contenido, autenticidad, firmas digitales ni fecha de vigencia de los documentos cargados, ni notifica vencimientos. La responsabilidad de mantener los documentos vigentes y correctos recae fuera del sistema, en el rol Regulatorios.
Regla 5 — Aplicación uniforme México y Perú
La funcionalidad opera de manera idéntica para clientes de México y Perú. El equivalente documental peruano (denominaciones SUNAT/DIGEMID que correspondan) se carga bajo los mismos campos genéricos de Licencia Sanitaria y Aviso de Responsable Sanitario. **Pendiente confirmar etiquetas de campos**
## Riesgos
Riesgo 1 — Documentos cargados pero no vigentes
Como el sistema no valida la fecha de vigencia de los documentos cargados, un cliente podría tener Licencia Sanitaria o Aviso de Responsable Sanitario cargados pero vencidos legalmente. Operativamente esto permitiría tramitar pedidos con sustancias controladas sin documentación vigente, generando exposición regulatoria. Mitigación: protocolo de revisión periódica offline por parte del área Regulatorios.
Riesgo 2 — Pérdida de trazabilidad histórica en pantalla por reemplazo sin versionado visible
Al sobrescribir un documento sin conservar la versión anterior en el listado de pantalla, se pierde la visibilidad en pantalla de qué Licencia Sanitaria estaba vigente en cada momento histórico. Esto puede generar problemas en auditorías regulatorias que requieran demostrar qué documento sustentaba un pedido pasado.
Riesgo 3 — Eliminación accidental
Como el rol Regulatorios puede eliminar documentos cargados, una eliminación accidental dejaría al cliente sin documentación, bloqueando inmediatamente cualquier tramitación con sustancias controladas hasta nueva carga.
Riesgo 4 — Documentos peruanos con denominación distinta
La nomenclatura de los documentos regulatorios en Perú (regulados por DIGEMID/SUNAT) puede no coincidir literalmente con "Licencia Sanitaria" y "Aviso de Responsable Sanitario" usados en México. ** Pendiente confirmar denominación exacta con el cliente y decidir si se modelan bajo los mismos campos genéricos o si requieren campos diferenciados por país. **
## Criterios de Aceptación
═══════════════════════════════════════════════════════════════
SECCIÓN A — VISIBILIDAD Y ACCESO A LA SECCIÓN
═══════════════════════════════════════════════════════════════
Criterio A1 — Sección Documentos Regulatorios visible en el Catálogo de Clientes
Dado que un usuario abre el Catálogo de Clientes y consulta un cliente específico,
Cuando se renderiza la pantalla del cliente,
Entonces deberá presentarse la sección "Documentos Regulatorios" con el listado de los dos documentos posibles (Licencia Sanitaria y Aviso de Responsable Sanitario), indicando para cada uno si tiene archivo cargado o si está vacío.
Criterio A2 — Modo bloqueado para roles distintos de Regulatorios
Dado que un usuario con rol distinto de Regulatorios consulta la sección Documentos Regulatorios de un cliente,
Cuando visualiza la pantalla,
Entonces el sistema deberá presentar el listado de documentos cargados en modo bloqueado: el usuario puede ver qué documentos están registrados y consultar su contenido, pero no puede cargar, reemplazar ni eliminar.
═══════════════════════════════════════════════════════════════
SECCIÓN B — CARGA Y FORMATO DE LOS DOCUMENTOS
═══════════════════════════════════════════════════════════════
Criterio B1 — Carga de PDF por rol Regulatorios
Dado que el usuario tiene rol Regulatorios y consulta la sección Documentos Regulatorios de un cliente,
Cuando ejecuta la acción de cargar Licencia Sanitaria o Aviso de Responsable Sanitario,
Entonces el sistema deberá permitir seleccionar un archivo PDF del equipo del usuario y, al confirmar, almacenarlo asociado al cliente y al tipo de documento correspondiente.
Criterio B2 — Rechazo de formatos distintos a PDF
Dado que el rol Regulatorios intenta cargar un archivo en formato distinto a PDF,
Cuando el sistema valida el archivo,
Entonces deberá rechazar la operación, no almacenar el archivo y mostrar un mensaje claro indicando que solo se aceptan documentos en formato PDF.
═══════════════════════════════════════════════════════════════
SECCIÓN C — VISUALIZACIÓN DE LOS DOCUMENTOS
═══════════════════════════════════════════════════════════════
Criterio C1 — Entrega del PDF al navegador del usuario
Dado que un usuario consulta un documento previamente cargado,
Cuando ejecuta la acción de visualizar,
Entonces el sistema deberá entregar el archivo PDF al navegador del usuario. El comportamiento posterior de apertura (pestaña nueva, pestaña actual o descarga directa) depende de la configuración del navegador y de las preferencias del usuario, fuera del control del sistema.
═══════════════════════════════════════════════════════════════
SECCIÓN D — REEMPLAZO Y ELIMINACIÓN
═══════════════════════════════════════════════════════════════
Criterio D1 — Reemplazo de documento existente
Dado que el cliente ya tiene cargada una Licencia Sanitaria o un Aviso de Responsable Sanitario y el rol Regulatorios carga una nueva versión del mismo documento,
Cuando el sistema procesa la operación,
Entonces deberá registrar la nueva versión como vigente. En el listado de pantalla únicamente se muestra la versión vigente; la versión anterior deja de listarse.
Criterio D2 — Eliminación de documento cargado
Dado que el usuario tiene rol Regulatorios y un documento está cargado para un cliente,
Cuando ejecuta la acción de eliminar,
Entonces el sistema deberá solicitar confirmación explícita al usuario y, al confirmar, retirar el documento del catálogo del cliente. Tras la eliminación, el documento aparece como no cargado en el listado de pantalla.
═══════════════════════════════════════════════════════════════
SECCIÓN E — ALCANCE DE VALIDACIÓN
═══════════════════════════════════════════════════════════════
Criterio E1 — Sin validación de vigencia ni contenido
Dado que el rol Regulatorios cargó un documento PDF para un cliente,
Cuando el sistema almacena el archivo,
Entonces no deberá ejecutar ninguna validación de fecha de vigencia, contenido del documento ni autenticidad. El documento se considera vigente para fines del sistema por el solo hecho de estar cargado en el catálogo.</t>
  </si>
  <si>
    <t xml:space="preserve">- Funcionalidad ubicada en la sección "Documentos Regulatorios" del cliente dentro del Catálogo de Clientes.
- Los dos documentos contemplados son exclusivamente: Licencia Sanitaria y Aviso de Responsable Sanitario. La carga de otros tipos de documentos del cliente no entra en este alcance.
- El rol Regulatorios es el único autorizado para cargar, reemplazar, eliminar y visualizar el contenido de los PDFs. Otros roles ven la sección en modo bloqueado: pueden saber qué documentos están cargados y consultar su contenido pero no pueden modificarlos.
- Comportamiento de visualización del PDF: el sistema entrega el archivo al navegador del usuario. El comportamiento posterior (apertura en pestaña nueva, en la pestaña actual o descarga directa) depende de la configuración del navegador y de las preferencias del usuario, fuera del control del sistema. Sin visor embebido dentro del módulo.
- Comportamiento de eliminación / reemplazo a nivel de almacenamiento físico: el sistema mantiene el mecanismo actual del backend (almacenamiento en MinIO). Al eliminar o reemplazar un documento desde la pantalla del Catálogo de Clientes, se elimina o reemplaza el registro lógico que apunta al archivo, pero los archivos físicos previos permanecen en el almacenamiento MinIO sin purga automática. En pantalla del listado solo se muestra la versión vigente.
- El sistema no realiza validación de contenido, autenticidad, firmas digitales ni fechas de vigencia. La validación operativa que hace el módulo Pretramitar Pedido es exclusivamente sobre la presencia del registro, sin verificación adicional.
- El sistema no notifica automáticamente vencimientos ni próximas renovaciones. La responsabilidad de mantener los documentos vigentes recae offline en el rol Regulatorios.
- ** Pendiente: definir si la denominación de los documentos en Perú difiere de "Licencia Sanitaria" y "Aviso de Responsable Sanitario" (regulados por DIGEMID/SUNAT en lugar de la legislación mexicana) y, en caso afirmativo, si se modelan bajo los mismos campos genéricos o si requieren campos diferenciados por país. **
- Esta funcionalidad es habilitadora de la validación bloqueante en el módulo Pretramitar Pedido para pedidos con sustancias controladas (ver requisito TPSC-RE-FU-009).
- La administración de roles del sistema (creación del rol Regulatorios, asignación usuario-rol) se gestiona a nivel base de datos.</t>
  </si>
  <si>
    <t xml:space="preserve">Yo como usuario con acceso a la cartera de clientes, quiero capturar y mantener actualizada la información fiscal del cliente (identificador fiscal, tipo de sociedad y régimen fiscal/tributario) en el Catálogo de Clientes, para garantizar que los documentos fiscales generados desde el sistema (facturas, notas de crédito y demás) cuenten con los datos correctos según la región del cliente y cumplan con la normativa fiscal aplicable.</t>
  </si>
  <si>
    <t xml:space="preserve">El sistema debe contar en la sección Entrega y Facturación del Catálogo de Clientes con tres campos obligatorios para la información fiscal del cliente: Identificador Fiscal (RFC/RUC), Tipo de Sociedad y Régimen Fiscal. Cada concepto existe como un único campo en la pantalla, pero las validaciones y los catálogos de opciones disponibles varían según la Región del cliente (México o Perú), cargándose conforme a la lista entregada por el cliente **. Cualquier usuario con acceso a la cartera del cliente puede modificar los campos.</t>
  </si>
  <si>
    <t xml:space="preserve">## Reglas de Negocio
Regla 1 — Tres campos fiscales obligatorios al guardar el cliente
Los tres campos fiscales (Identificador Fiscal, Tipo de Sociedad y Régimen Fiscal) son obligatorios al guardar el cliente. Si alguno está vacío, el guardado se bloquea.
Regla 2 — Validación local del RFC para Región México
Para clientes con Región = México, el Identificador Fiscal capturado se valida contra el formato SAT: 12 caracteres alfanuméricos para personas morales, 13 caracteres alfanuméricos para personas físicas. La validación es exclusivamente local; el sistema no consulta el padrón externo del SAT.
Regla 3 — Validación local del RUC para Región Perú
Para clientes con Región = Perú, el Identificador Fiscal capturado se valida localmente contra el formato y el algoritmo Módulo 11 de SUNAT. La validación es exclusivamente local; el sistema no consulta el padrón externo de SUNAT.
Regla 4 — Algoritmo Módulo 11 para validación del dígito verificador del RUC
La validación del dígito verificador del RUC peruano se ejecuta así: (1) multiplicar los 10 primeros dígitos del RUC por los factores fijos [5, 4, 3, 2, 7, 6, 5, 4, 3, 2] respectivamente, (2) sumar los 10 productos, (3) calcular el residuo de dividir la suma entre 11, (4) calcular resultado tentativo = 11 - residuo, (5) si resultado tentativo = 10 entonces dígito verificador esperado = 0; si resultado tentativo = 11 entonces dígito verificador esperado = 1; en cualquier otro caso dígito verificador esperado = resultado tentativo, (6) comparar el dígito verificador esperado con el 11º dígito del RUC capturado. Si coinciden, el RUC es válido; si no, se rechaza.
Regla 5 — Catálogos de Tipo de Sociedad y Régimen Fiscal según Región
Los catálogos de opciones de Tipo de Sociedad y Régimen Fiscal del cliente se presentan al usuario en función de la Región del cliente. La lista de opciones para cada Región es la cargada en el catálogo paramétrico del sistema según lo entregado por el cliente. La consolidación definitiva de las listas está pendiente de validación con el cliente.
Regla 6 — Edición sin restricción de rol
Cualquier usuario con acceso a la cartera del cliente puede modificar los campos fiscales. La autorización proviene del acceso del usuario al cliente, no de un rol específico.
## Riesgos
Riesgo 1 — Identificador Fiscal inválido aceptado por validación solo de formato
Como el sistema valida exclusivamente el formato del RFC y RUC (sin consulta al padrón externo), un cliente podría tener un Identificador Fiscal con formato correcto pero que no exista realmente en el padrón fiscal del SAT o SUNAT. Esto causaría rechazo del documento fiscal al momento de timbrar, generando reproceso y fricción operativa.
Riesgo 2 — Catálogos paramétricos desactualizados respecto a la normativa
Los catálogos de Tipo de Sociedad y Régimen Fiscal del sistema requieren mantenimiento periódico para reflejar la normativa vigente del SAT y SUNAT (alta de nuevos códigos, baja de extintos). Si el catálogo del sistema no se mantiene sincronizado, los clientes podrían quedar con valores obsoletos que causen rechazo de timbrado.
## Criterios de Aceptación
═══════════════════════════════════════════════════════════════
SECCIÓN A — VISUALIZACIÓN Y ACCESO A LOS CAMPOS
═══════════════════════════════════════════════════════════════
Criterio A1 — Visualización de los tres campos fiscales en Entrega y Facturación
Dado que un usuario abre el Catálogo de Clientes y consulta un cliente específico,
Cuando se renderiza la sección Entrega y Facturación,
Entonces el sistema deberá presentar los tres campos: Identificador Fiscal (RFC/RUC), Tipo de Sociedad y Régimen Fiscal, mostrando los valores actualmente capturados o indicando claramente cuáles están vacíos.
Criterio A2 — Edición habilitada sin restricción de rol
Dado que cualquier usuario con acceso al cliente abre la sección Entrega y Facturación,
Cuando intenta modificar los campos fiscales,
Entonces el sistema deberá permitir la edición sin requerir un rol específico.
═══════════════════════════════════════════════════════════════
SECCIÓN B — VALIDACIÓN DEL IDENTIFICADOR FISCAL — MÉXICO
═══════════════════════════════════════════════════════════════
Criterio B1 — Captura del RFC válido para cliente México
Dado que el cliente tiene Región = México y el usuario captura el Identificador Fiscal,
Cuando ingresa un RFC con formato SAT válido (12 caracteres alfanuméricos para personas morales, 13 para personas físicas),
Entonces el sistema deberá aceptar el valor y permitir guardar el cliente.
Criterio B2 — Rechazo de RFC con formato inválido
Dado que el cliente tiene Región = México y el usuario captura un Identificador Fiscal,
Cuando el valor ingresado no cumple el formato SAT (longitud incorrecta, caracteres inválidos, etc.),
Entonces el sistema deberá rechazar el valor indicando que el RFC no tiene un formato válido. El guardado del cliente se bloquea hasta corregir.
═══════════════════════════════════════════════════════════════
SECCIÓN C — VALIDACIÓN DEL IDENTIFICADOR FISCAL — PERÚ
═══════════════════════════════════════════════════════════════
Criterio C1 — Captura del RUC válido para cliente Perú
Dado que el cliente tiene Región = Perú y el usuario captura el Identificador Fiscal,
Cuando ingresa un RUC de 11 dígitos numéricos cuyos primeros 2 dígitos son 10, 15, 17 o 20 y cuyo dígito verificador (posición 11) coincide con el calculado por el algoritmo Módulo 11,
Entonces el sistema deberá aceptar el valor y permitir guardar el cliente.
Criterio C2 — Rechazo de RUC con longitud o tipo de contribuyente inválido
Dado que el cliente tiene Región = Perú,
Cuando el valor ingresado no tiene exactamente 11 dígitos numéricos o sus 2 primeros dígitos no están en {10, 15, 17, 20},
Entonces el sistema deberá rechazar el valor con mensaje específico indicando la causa del rechazo (longitud incorrecta o tipo de contribuyente inválido).
Criterio C3 — Rechazo de RUC con dígito verificador incorrecto
Dado que el cliente tiene Región = Perú y el valor ingresado tiene 11 dígitos con tipo de contribuyente válido,
Cuando el sistema calcula el dígito verificador mediante el algoritmo Módulo 11 y no coincide con el 11º dígito capturado,
Entonces el sistema deberá rechazar el valor indicando que el RUC es inválido (dígito verificador incorrecto).
═══════════════════════════════════════════════════════════════
SECCIÓN D — SELECTORES DE TIPO DE SOCIEDAD Y RÉGIMEN FISCAL
═══════════════════════════════════════════════════════════════
Criterio D1 — Selector de Tipo de Sociedad con catálogo según Región
Dado que el usuario despliega el selector de Tipo de Sociedad,
Cuando el sistema arma la lista de opciones,
Entonces deberá presentar las opciones de Tipo de Sociedad cargadas en el catálogo del sistema para la Región del cliente (México o Perú).
Criterio D2 — Selector de Régimen Fiscal con catálogo según Región
Dado que el usuario despliega el selector de Régimen Fiscal,
Cuando el sistema arma la lista de opciones,
Entonces deberá presentar las opciones de Régimen Fiscal cargadas en el catálogo del sistema para la Región del cliente (México o Perú).
═══════════════════════════════════════════════════════════════
SECCIÓN E — PERSISTENCIA Y CONSUMO POSTERIOR
═══════════════════════════════════════════════════════════════
Criterio E1 — Bloqueo de guardado por información fiscal incompleta
Dado que el usuario captura o edita un cliente con al menos uno de los tres campos fiscales vacío,
Cuando intenta guardar los cambios,
Entonces el sistema deberá bloquear el guardado. El cliente no se guarda hasta completar los tres campos.
Criterio E2 — Persistencia de los datos fiscales
Dado que el usuario guarda exitosamente los campos fiscales del cliente,
Cuando el sistema procesa la operación,
Entonces deberá almacenar los tres valores asociados al cliente. Los datos quedan disponibles inmediatamente para consumo de los módulos posteriores que generen documentos fiscales para ese cliente.</t>
  </si>
  <si>
    <t xml:space="preserve">- Funcionalidad ubicada en la sección Entrega y Facturación del cliente dentro del Catálogo de Clientes.
- Los tres campos fiscales (Identificador Fiscal, Tipo de Sociedad y Régimen Fiscal) son obligatorios al guardar el cliente.
- La pantalla presenta los campos como tres únicos campos por concepto, sin renderizado condicional de campos distintos por país. Lo que varía según la Región del cliente son las validaciones aplicadas y los catálogos de opciones disponibles.
- Cualquier usuario con acceso a la cartera del cliente puede modificar los campos. No existe restricción de rol específica para esta funcionalidad.
- Para Región México, la validación del Identificador Fiscal es exclusivamente de formato SAT (longitud 12 o 13 caracteres alfanuméricos). No se consulta el padrón SAT. Esta validación ya está implementada en PQF2.
-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
-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"TPSC-RE-FU-004_Equivalencias_MX_PE.xlsx" con el detalle del cruce y las observaciones por código y opción. **
- ** Pendiente: confirmar denominación correcta para Perú de la figura "Sociedad por Acciones Cerrada Simplificada" (S.A.C.S.) conforme al Decreto Legislativo N° 1409. El archivo entregado por el cliente la nombra "Sociedad Anónima Cerrada Simplificada", denominación que no corresponde con la oficial. **
- ** Pendiente: aclarar con el cliente a qué categoría tributaria SUNAT se refiere la opción "Régimen para Personas Naturales" del catálogo de Régimen Fiscal Perú (probablemente Renta de Cuarta Categoría, Renta de Quinta Categoría o un híbrido para personas naturales con negocio que no califican en NRUS/RER/RMT/RG). **
- ** Pendiente: confirmar si la validación del RFC México debe considerar el cálculo de la homoclave (últimos 3 caracteres) o solo el formato y longitud. **
- Para el detalle completo del estado actual de los catálogos en PQF2, el cruce con el archivo entregado por el cliente y la verificación contra el catálogo vigente del SAT, ver archivo adjunto "TPSC-RE-FU-004_Equivalencias_MX_PE.xlsx".</t>
  </si>
  <si>
    <t xml:space="preserve">Yo como usuario con acceso a la cartera de clientes, quiero capturar y mantener actualizada la configuración de cobros y facturación del cliente en el Catálogo de Clientes, contemplando las particularidades fiscales de México (SAT) y Perú (SUNAT), para que esos valores se utilicen como configuración default al generar proformas, facturas y comprobantes fiscales y se cumpla la normativa fiscal aplicable según la región del cliente.</t>
  </si>
  <si>
    <t xml:space="preserve">El sistema debe contar en la sección Cobros del Catálogo de Clientes con los campos de configuración fiscal necesarios para que las proformas y facturas se emitan correctamente según la Región del cliente, presentando los campos correspondientes a México y los correspondientes a Perú según el caso. Los valores capturados funcionan como configuración default consumida por los módulos Factura por Adelantado y Validar Cobro, y son editables por cualquier usuario con acceso a la cartera del cliente.</t>
  </si>
  <si>
    <t xml:space="preserve">## Reglas de Negocio
Regla 1 — Campos como configuración default del cliente
Los campos de la sección Cobros funcionan como configuración default del cliente. Estos valores se aplican automáticamente al generar proformas y facturas, salvo que se editen por operación en los módulos donde se permite.
Regla 2 — Catálogos de la sección Cobros diferenciados por Región
Los campos y catálogos de la sección Cobros se presentan en función de la Región del cliente. Para México se presentan Forma de Pago, Uso de CFDI y Método de Pago con los catálogos preexistentes del sistema. Para Perú se presentan Condición de Pago y Tipo de Comprobante con catálogos SUNAT, más las banderas tributarias aplicables.
Regla 3 — Condición de Pago como dimensión temporal del pago (Perú)
Para clientes Perú, el campo Condición de Pago (Contado/Crédito) expresa la dimensión temporal del pago conforme a la normativa SUNAT (Resolución de Superintendencia N° 193-2020/SUNAT). Es el equivalente conceptual del Método de Pago mexicano (PUE/PPD): Contado equivale a pago en una exhibición y Crédito a pago diferido.
Regla 4 — Método de Pago aplicable solo a México
Para clientes México, el Método de Pago se captura con el catálogo SAT de dos opciones: PUE (Pago en Una Exhibición) y PPD (Pago en Parcialidades o Diferido). Para clientes Perú este campo no se renderiza; la dimensión temporal del pago queda capturada en el campo Condición de Pago.
Regla 5 — Forma de Pago (medio) aplicable solo a México
Para clientes México, la Forma de Pago expresa el medio de pago con el catálogo preexistente del sistema. Para clientes Perú no se captura el medio de pago específico, ya que la normativa SUNAT no lo exige en el comprobante.
Regla 6 — Uso de CFDI y Tipo de Comprobante como campos independientes
El Uso de CFDI (México) y el Tipo de Comprobante (Perú) son conceptos fiscales distintos y se modelan como campos independientes con catálogos separados. El Uso de CFDI indica el uso fiscal que el receptor dará al comprobante; el Tipo de Comprobante indica la clase de documento emitido (Factura, Boleta o Recibo por Honorarios). Cada campo se renderiza según la Región del cliente.
Regla 7 — Agente de Retención IGV (Perú, sujeto a confirmación)
Para clientes Perú, el sistema contempla la bandera Agente de Retención IGV (Sí/No) que indica si el cliente está designado por SUNAT como Agente de Retención. Cuando el valor es Sí, las facturas emitidas a ese cliente deben contemplar la retención del IGV vigente (3%) y consignar la leyenda correspondiente; la lógica de cálculo y emisión vive en el módulo de facturación. La aplicabilidad de esta bandera a la cartera de PROQUIFA Perú está sujeta a confirmación con el cliente.
Regla 8 — Sujeto a Detracción (Perú, sujeto a confirmación)
Para clientes Perú, el sistema contempla la bandera Sujeto a Detracción (Sí/No). La detracción (SPOT) aplica por bien o servicio según los anexos de la R.S. 183-2004/SUNAT y solo a operaciones mayores a S/ 700; la ejecuta el comprador. La tasa aplicable se determina por el producto o servicio, no por el cliente. La aplicabilidad de esta bandera a los productos de PROQUIFA Perú está sujeta a confirmación con el cliente; la lógica de cálculo y emisión vive en el módulo de facturación.
Regla 9 — Edición sin restricción de rol
Cualquier usuario con acceso a la cartera del cliente puede modificar los campos de la sección Cobros. La autorización proviene del acceso del usuario al cliente, no de un rol específico.
## Riesgos
Riesgo 1 — Confusión por nomenclatura fiscal distinta entre México y Perú
Los campos Uso de CFDI (México) y Tipo de Comprobante (Perú) son conceptos fiscalmente distintos pero ocupan posiciones equivalentes en la sección Cobros. Igualmente, el Método de Pago (México) y la Condición de Pago (Perú) expresan la misma dimensión temporal con nomenclatura distinta. Esto puede generar confusión en usuarios que operen clientes de ambos países.
Riesgo 2 — Catálogos paramétricos desactualizados respecto a la normativa
Los catálogos de México (Forma de Pago, Uso de CFDI, Método de Pago) y SUNAT (Condición de Pago, Tipo de Comprobante) se actualizan periódicamente. Si no se mantienen sincronizados, los clientes podrían quedar con valores obsoletos que causen rechazo de timbrado.
Riesgo 3 — Brechas a nivel sistema y catálogo de productos para facturación electrónica Perú
La facturación electrónica SUNAT requiere capacidades que no están cubiertas a nivel sistema ni en el catálogo de productos actual de PROQUIFA. Aunque el catálogo de clientes capture la información fiscal correcta del cliente Perú, la emisión efectiva de un comprobante electrónico SUNAT timbrado depende de elementos adicionales que son brechas reconocidas en este punto del proyecto y que se detallan en las Observaciones.
Riesgo 4 — Detracciones y retenciones calculadas incorrectamente
La aplicación de detracciones (SPOT) y retenciones (Agente de Retención IGV) en la factura depende de que las banderas correspondientes estén correctamente capturadas y de que las reglas de cálculo se implementen correctamente en el módulo de facturación. Si se capturan mal, o si las reglas no se implementan, la factura puede emitirse con monto incorrecto generando problemas fiscales para PROQUIFA y para el cliente.
Riesgo 5 — Productos sujetos a Detracción no identificados en el catálogo de productos
La detracción aplica por producto/servicio (no por cliente). Un cliente podría estar marcado como Sujeto a Detracción cuando los productos que adquiere no aplican, o viceversa. Sin que el catálogo de productos identifique cada producto con su tasa de detracción aplicable, la factura puede calcular incorrectamente.
## Criterios de Aceptación
═══════════════════════════════════════════════════════════════
SECCIÓN A — VISUALIZACIÓN DE LOS CAMPOS SEGÚN REGIÓN
═══════════════════════════════════════════════════════════════
Criterio A1 — Visualización de los campos de Cobros según la Región del cliente
Dado que un usuario abre el Catálogo de Clientes y consulta un cliente,
Cuando se renderiza la sección Cobros,
Entonces el sistema deberá presentar para Región México los campos Forma de Pago, Uso de CFDI y Método de Pago; y para Región Perú los campos Condición de Pago, Tipo de Comprobante y las banderas tributarias aplicables (Agente de Retención IGV y Sujeto a Detracción). Los campos no aplicables a la Región no se renderizan.
═══════════════════════════════════════════════════════════════
SECCIÓN B — CAMPOS MÉXICO
═══════════════════════════════════════════════════════════════
Criterio B1 — Selector de Forma de Pago con catálogo del sistema
Dado que el cliente tiene Región = México,
Cuando el usuario despliega el selector de Forma de Pago,
Entonces el sistema deberá presentar el catálogo de Forma de Pago cargado en el sistema: Cheque, Depósito bancario, Efectivo, Tarjeta, Transferencia, Otros, Na y --ninguno--.
Criterio B2 — Selector de Uso de CFDI con catálogo del sistema
Dado que el cliente tiene Región = México,
Cuando el usuario despliega el selector de Uso de CFDI,
Entonces el sistema deberá presentar el catálogo de Uso de CFDI cargado en el sistema: G01 Adquisición de mercancías, G02 Devoluciones, descuentos o bonificaciones, G03 Gastos en general, S01 Sin efectos fiscales, Por definir y N/A.
Criterio B3 — Selector de Método de Pago con catálogo SAT
Dado que el cliente tiene Región = México,
Cuando el usuario despliega el selector de Método de Pago,
Entonces el sistema deberá presentar el catálogo SAT con dos opciones: PUE (Pago en Una Exhibición) y PPD (Pago en Parcialidades o Diferido).
═══════════════════════════════════════════════════════════════
SECCIÓN C — CAMPOS PERÚ (CATÁLOGOS SUNAT)
═══════════════════════════════════════════════════════════════
Criterio C1 — Selector de Condición de Pago con catálogo SUNAT
Dado que el cliente tiene Región = Perú,
Cuando el usuario despliega el selector de Condición de Pago,
Entonces el sistema deberá presentar el catálogo SUNAT con dos opciones: Contado y Crédito (conforme Resolución de Superintendencia N° 193-2020/SUNAT).
Criterio C2 — Selector de Tipo de Comprobante con catálogo SUNAT
Dado que el cliente tiene Región = Perú,
Cuando el usuario despliega el selector de Tipo de Comprobante,
Entonces el sistema deberá presentar el catálogo SUNAT con las opciones: Factura electrónica, Boleta de venta electrónica y Recibo por Honorarios electrónico. Este campo es independiente del Uso de CFDI mexicano y tiene su propio catálogo.
Criterio C3 — Método de Pago y Forma de Pago no renderizados para Perú
Dado que el cliente tiene Región = Perú,
Cuando se renderiza la sección Cobros,
Entonces los campos Método de Pago y Forma de Pago (medio) no deben aparecer en la pantalla. La dimensión temporal del pago queda capturada en el campo Condición de Pago.
═══════════════════════════════════════════════════════════════
SECCIÓN D — BANDERAS TRIBUTARIAS PERÚ
═══════════════════════════════════════════════════════════════
Criterio D1 — Bandera Agente de Retención IGV
Dado que el cliente tiene Región = Perú,
Cuando el usuario consulta la sección Cobros,
Entonces el sistema deberá presentar la bandera Agente de Retención IGV con opciones Sí y No (default propuesto: No). Si el valor es Sí, el sistema marca al cliente para que los módulos de facturación apliquen la retención del IGV vigente al emitir facturas. ** La aplicabilidad de esta bandera está sujeta a confirmación con el cliente sobre si su cartera Perú incluye clientes designados Agente de Retención por SUNAT. **
Criterio D2 — Bandera Sujeto a Detracción
Dado que el cliente tiene Región = Perú,
Cuando el usuario consulta la sección Cobros,
Entonces el sistema deberá presentar la bandera Sujeto a Detracción con opciones Sí y No (default propuesto: No). Si el valor es Sí, se habilita la captura de la tasa de detracción aplicable. ** La detracción aplica por bien o servicio según los anexos SUNAT, no por cliente, y solo a operaciones mayores a S/ 700; la aplicabilidad a los productos de PROQUIFA Perú está sujeta a confirmación con el cliente, así como si la tasa se captura a nivel cliente, a nivel producto o se determina desde el catálogo de productos. **
═══════════════════════════════════════════════════════════════
SECCIÓN E — OBLIGATORIEDAD Y PERSISTENCIA
═══════════════════════════════════════════════════════════════
Criterio E1 — Obligatoriedad al guardar (Región México)
Dado que el cliente tiene Región = México,
Cuando el usuario intenta guardar los datos del cliente,
Entonces el sistema deberá validar que los tres campos de Cobros (Forma de Pago, Uso de CFDI, Método de Pago) estén capturados. Si alguno está vacío, el guardado se bloquea.
Criterio E2 — Obligatoriedad al guardar (Región Perú)
Dado que el cliente tiene Región = Perú,
Cuando el usuario intenta guardar los datos del cliente,
Entonces el sistema deberá validar que estén capturados los campos Condición de Pago y Tipo de Comprobante, así como las banderas tributarias que se confirmen como aplicables. Si alguno de los campos obligatorios está vacío, el guardado se bloquea.
Criterio E3 — Edición sin restricción de rol
Dado que cualquier usuario con acceso al cliente abre la sección Cobros,
Cuando intenta modificar los campos,
Entonces el sistema deberá permitir la edición sin requerir un rol específico.
Criterio E4 — Persistencia de los valores como configuración default
Dado que el usuario guarda exitosamente los campos de Cobros del cliente,
Cuando el sistema procesa la operación,
Entonces deberá almacenar los valores asociados al cliente y dejarlos disponibles como configuración default para modulos posteriores.</t>
  </si>
  <si>
    <t xml:space="preserve">- Funcionalidad ubicada en la sección Cobros del cliente dentro del Catálogo de Clientes.
- Los campos para clientes México (Forma de Pago, Uso de CFDI, Método de Pago) ya existen en el sistema actual. R16 mantiene esa funcionalidad preexistente.
- Los campos para clientes Perú son nuevos en R16: Condición de Pago SUNAT (Contado/Crédito), Tipo de Comprobante SUNAT (Factura/Boleta/Recibo por Honorarios), y las banderas Agente de Retención IGV y Sujeto a Detracción.
-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
- El Uso de CFDI (México) y el Tipo de Comprobante (Perú) se modelan como campos independientes con catálogos separados, dado que son conceptos fiscales distintos. No comparten campo en pantalla ni en base de datos, para evitar complicaciones al timbrar.
-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
-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
- ** Pendiente confirmar con el cliente la denominación final del campo Condición de Pago para Perú. **
- Análisis de los mecanismos tributarios SUNAT relacionados con el IGV (Retención, Detracción, Percepción) y su aplicabilidad a la operación de venta de PROQUIFA Perú: ver archivo adjunto "TPSC-RE-FU-005_Equivalencias_Cobros_MX_PE.xlsx", hoja "Mecanismos Tributarios PE".
-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
-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
- ** Pendiente confirmar si PROQUIFA Perú (Golocaer) está designada por SUNAT como Agente de Percepción del IGV. La percepción es una condición del emisor (no del cliente); de aplicar, se configura a nivel emisor, no en el catálogo de clientes (ver Brecha 4). **
- Cualquier usuario con acceso a la cartera del cliente puede modificar los campos de la sección Cobros. No existe restricción de rol específica.
═══════════════════════════════════════════════════════════════
BRECHAS RECONOCIDAS PARA HABILITAR FACTURACIÓN ELECTRÓNICA PERÚ
═══════════════════════════════════════════════════════════════
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
Brecha 1 — Datos fiscales SUNAT en el catálogo de productos
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
Brecha 2 — Guía de Remisión Electrónica para despacho de mercancía
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
Brecha 3 — Tipo de Operación SUNAT (Catálogo 51) por factura
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
Brecha 4 — Régimen de Percepción del IGV de PROQUIFA como Agente de Percepción
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
Brecha 5 — Configuración del emisor PROQUIFA Perú para facturación electrónica SUNAT
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
═══════════════════════════════════════════════════════════════
- Para el detalle de los campos de la sección Cobros por Región, los catálogos y el análisis de los tres mecanismos tributarios peruanos, ver archivo adjunto "TPSC-RE-FU-005_Equivalencias_Cobros_MX_PE.xlsx".</t>
  </si>
  <si>
    <t xml:space="preserve">Yo como usuario con acceso a la cartera de clientes, quiero asignar una o más cuentas bancarias del grupo PROQUIFA a cada cliente y capturar el Código Validador correspondiente a cada combinación cliente-cuenta, para que el sistema construya automáticamente la referencia bancaria que aparece en las proformas del cliente, permitiendo identificar correctamente los pagos recibidos en cada cuenta.</t>
  </si>
  <si>
    <t xml:space="preserve">El sistema debe contar en la sección Cobros del Catálogo de Clientes con una sección "Referencia de Pago" que permita asignar al cliente una o más cuentas bancarias del catálogo de cuentas del grupo PROQUIFA, capturando para cada combinación cliente-cuenta un Código Validador. La referencia bancaria que aparece en cada proforma se reconstruye dinámicamente al generarla, aplicando reglas diferenciadas según el banco asociado a la cuenta seleccionada. La funcionalidad es nueva en PQF2 R16 y toma como referencia operativa el comportamiento equivalente del sistema Legacy actual.</t>
  </si>
  <si>
    <t xml:space="preserve">## Reglas de Negocio
Regla 1 — Pantalla "Referencia de Pago" en sección Cobros
El Catálogo de Clientes cuenta con una sub-sección "Referencia de Pago" dentro de la sección Cobros, donde se gestionan la o las cuentas bancarias asignadas al cliente y su Código Validador correspondiente por combinación cliente-cuenta.
Regla 2 — Asignación de una o más cuentas bancarias al cliente
Un cliente puede tener asignadas una o más cuentas bancarias del catálogo de cuentas del grupo PROQUIFA. Cada asignación se compone seleccionando primero el Banco (del catálogo de Bancos) y luego la Cuenta (del catálogo de cuentas del grupo, filtrado por el banco seleccionado). La Sucursal se hereda del dato de la cuenta seleccionada y es de solo lectura.
Regla 3 — Código Validador por combinación cliente-cuenta
Cada combinación cliente-cuenta tiene un Código Validador capturado manualmente por el usuario. ** Pendiente: el documento del cliente no especifica longitud máxima ni reglas de formato del Código Validador; queda como duda formal del proyecto antes del desarrollo. **
Regla 4 — Persistencia de la combinación cliente-cuenta-Código Validador
La asignación persiste en la relación cliente-cuenta los datos: identificador de la cuenta bancaria, identificador del cliente y Código Validador capturado. La referencia bancaria armada que aparece en la proforma no se almacena.
Regla 5 — Reconstrucción dinámica de la referencia en cada proforma
La referencia bancaria que aparece en una proforma se reconstruye dinámicamente en el momento de generar la proforma, aplicando las reglas correspondientes según el banco de la cuenta. La referencia no se persiste; cada generación de proforma reconstruye el valor.
Regla 6 — Referencia para bancos distintos de Banamex
Para cuentas de bancos distintos de Banamex, la referencia bancaria es el Nombre del cliente como cadena directa, sin transformación adicional.
Regla 7 — Referencia para Banamex (concatenación de 7 segmentos)
Para cuentas de Banamex, la referencia bancaria se compone por la concatenación determinística de 7 segmentos:
1. Primera letra del nombre del cliente (fallback "X" si no existe).
2. Segunda letra del nombre del cliente (fallback "X" si no existe).
3. Tercera letra del nombre del cliente (fallback "X" si no existe).
4. Últimos 4 caracteres de la clave del cliente (padding con ceros a la izquierda si la clave tiene menos de 4 caracteres).
5. Código del banco (campo Codigo de la tabla Bancos).
6. Carácter "P" si la primera letra del campo Moneda de la cuenta es "M" (peso); carácter "D" en cualquier otro caso.
7. Código Validador (campo CodValidador de la relación cliente-cuenta).
Regla 8 — Identificación del banco "Banamex"
La determinación de si una cuenta pertenece a Banamex se realiza cruzando la cuenta contra la tabla de Empresas: el campo beneficiario de la cuenta debe coincidir con el prefijo de la empresa que factura, y la moneda debe cumplir una condición adicional. ** La condición adicional de moneda aparece truncada en la documentación del cliente; queda como duda formal de desarrollo. Como simplificación alternativa, se propone para evaluación con desarrollo identificar Banamex directamente por nombre o ID del banco en la tabla Bancos. **
Regla 9 — Edición sin restricción de rol
Cualquier usuario con acceso a la cartera del cliente puede asignar cuentas bancarias y capturar el Código Validador. La autorización proviene del acceso del usuario al cliente, no de un rol específico. ** Pendiente validar con el cliente si esta funcionalidad debe restringirse a un rol específico (probablemente Coordinador de Tesorería) por sus implicaciones financieras. **
## Riesgos
Riesgo 1 — Inconsistencia entre proformas re-emitidas por reconstrucción dinámica
Como la referencia bancaria se reconstruye en cada generación de proforma y no se almacena, si entre dos generaciones cambia el nombre del cliente, su clave, el Código Validador o cualquier dato fuente, la nueva proforma tendrá una referencia distinta a la original. Esto puede causar que un cliente pague con la referencia original (de una proforma anterior que conservó) y el sistema no identifique el pago correctamente al reconstruir la referencia con datos actualizados.
Riesgo 2 — Código Validador sin validación de formato ni longitud
Como el Código Validador es input manual sin validación, un usuario puede capturar un valor erróneo (espacios, caracteres especiales, longitud incompatible con el sistema bancario) que rompa la identificación de pagos.
Riesgo 3 — Sin restricción de rol sobre asignación de cuentas bancarias
La asignación de cuentas bancarias del grupo PROQUIFA a clientes y la captura del Código Validador tienen implicaciones financieras serias (errores en estos datos comprometen la identificación de pagos). Sin embargo, esta funcionalidad se modela inicialmente sin restricción de rol (cualquier usuario con acceso al cliente puede modificar). ** Pendiente validar con el cliente si debe restringirse a un rol específico (probablemente Coordinador de Tesorería). **
Riesgo 4 — Modelo Perú no definido
La lógica documentada por el cliente corresponde exclusivamente a PROQUIFA México (Banamex, prefijos de empresas mexicanas, moneda en pesos/dólares). No existe documentación equivalente para el modelo bancario peruano de identificación de pagos. ** Queda como duda formal del proyecto antes de definir el alcance Perú para esta funcionalidad. Mientras no se resuelva, los clientes Perú no podrán tener referencia bancaria armada por el sistema PQF2. **
Riesgo 5 — Pérdida de trazabilidad por sobrescritura del Código Validador
Al modificar el Código Validador asignado a una combinación cliente-cuenta, el valor anterior se sobrescribe sin conservar historial. Esto puede generar problemas en auditorías o reconciliación de pagos pasados que fueron identificados con el valor anterior.
## Criterios de Aceptación
═══════════════════════════════════════════════════════════════
SECCIÓN A — ACCESO Y SELECCIÓN DE CUENTA
═══════════════════════════════════════════════════════════════
Criterio A1 — Acceso a pantalla "Referencia de Pago" desde sección Cobros
Dado que un usuario abre el Catálogo de Clientes y consulta un cliente,
Cuando navega a la sección Cobros,
Entonces el sistema deberá ofrecer acceso a la sub-sección "Referencia de Pago" para gestionar las cuentas bancarias asignadas al cliente y sus Códigos Validadores.
Criterio A2 — Selector de Banco desde catálogo de Bancos
Dado que un usuario en "Referencia de Pago" agrega una cuenta nueva,
Cuando despliega el selector de Banco,
Entonces el sistema deberá presentar las opciones del catálogo de Bancos del grupo PROQUIFA.
Criterio A3 — Selector de Cuenta filtrado por Banco
Dado que el usuario seleccionó un Banco en "Referencia de Pago",
Cuando despliega el selector de Cuenta,
Entonces el sistema deberá presentar únicamente las cuentas bancarias del catálogo del grupo PROQUIFA que correspondan al banco seleccionado.
Criterio A4 — Sucursal autopoblada desde la cuenta seleccionada
Dado que el usuario seleccionó una Cuenta en "Referencia de Pago",
Cuando se renderiza el campo Sucursal,
Entonces el sistema deberá autopopularlo con el valor del campo Sucursal de la cuenta, en modo solo lectura (no editable por el usuario en esta pantalla).
═══════════════════════════════════════════════════════════════
SECCIÓN B — CÓDIGO VALIDADOR Y PERSISTENCIA
═══════════════════════════════════════════════════════════════
Criterio B1 — Captura manual del Código Validador
Dado que el usuario configura una combinación cliente-cuenta,
Cuando captura el campo Código Validador,
Entonces el sistema deberá aceptar el valor como input manual del usuario sin aplicar validación de formato ni longitud en esta versión. ** Pendiente definir reglas de validación con el cliente; queda como duda formal del proyecto. **
Criterio B2 — Persistencia de la combinación cliente-cuenta-Código Validador
Dado que el usuario guarda una asignación nueva o modificada,
Cuando el sistema procesa la operación,
Entonces deberá persistir la combinación en la relación cliente-cuenta del modelo de datos. La referencia armada no se almacena.
Criterio B3 — Múltiples cuentas asignables por cliente
Dado que un cliente ya tiene una o más cuentas bancarias asignadas,
Cuando el usuario agrega una cuenta adicional,
Entonces el sistema deberá permitir la asignación. No existe límite máximo de cuentas asignables por cliente en R16. ** Validar con el cliente si se requiere algún tope. **
Criterio B4 — Edición y eliminación de combinaciones
Dado que un cliente tiene una cuenta bancaria asignada con su Código Validador,
Cuando el usuario edita o elimina la asignación,
Entonces el sistema deberá permitir la operación. La edición sobrescribe el valor anterior sin conservar historial. La eliminación retira la combinación cliente-cuenta del sistema.
Criterio B5 — Edición sin restricción de rol específica
Dado que cualquier usuario con acceso a la cartera del cliente abre la pantalla "Referencia de Pago",
Cuando intenta modificar la asignación de cuentas o el Código Validador,
Entonces el sistema deberá permitir la edición sin requerir un rol específico. ** Condición inicial propuesta; queda como duda formal del proyecto validar con el cliente si se debe restringir al rol Coordinador de Tesorería u otro por las implicaciones financieras. **
═══════════════════════════════════════════════════════════════
SECCIÓN C — RECONSTRUCCIÓN DE LA REFERENCIA BANCARIA
═══════════════════════════════════════════════════════════════
Criterio C1 — Reconstrucción dinámica al generar la proforma
Dado que un módulo genera una proforma para el cliente con una cuenta bancaria asignada,
Cuando se incorpora la referencia bancaria al PDF de la proforma,
Entonces el sistema deberá reconstruir la referencia en ese momento aplicando las reglas según el banco de la cuenta, sin persistir el valor.
Criterio C2 — Referencia para bancos distintos de Banamex
Dado que el banco de la cuenta asignada para una proforma no es Banamex,
Cuando el sistema construye la referencia bancaria,
Entonces la referencia será el Nombre del cliente como cadena directa, sin transformación adicional.
Criterio C3 — Referencia para Banamex (7 segmentos)
Dado que el banco de la cuenta asignada para una proforma es Banamex,
Cuando el sistema construye la referencia bancaria,
Entonces deberá concatenar determinísticamente los 7 segmentos definidos en la Regla 7 (tres primeras letras del nombre del cliente con fallback "X", últimos 4 caracteres de la clave del cliente con padding de ceros, código del banco, carácter de moneda "P"/"D", y Código Validador).</t>
  </si>
  <si>
    <t xml:space="preserve">- Funcionalidad ubicada en la pantalla "Referencia de Pago", sub-sección dentro de la sección Cobros del cliente en el Catálogo de Clientes.
- Funcionalidad NUEVA en PQF2 R16. Toma como referencia el comportamiento documentado del sistema Legacy actual de PROQUIFA, pero su implementación en PQF2 es desde cero.
- Cubre el requisito del cliente sobre la generación de la Referencia de Cliente / Código Validador para identificación bancaria de pagos.
- El modelo de datos involucra una relación N:N entre Cliente y CuentaBanco mediante una tabla cliente-cuenta que persiste el Código Validador por combinación.
- La referencia bancaria armada se reconstruye dinámicamente en cada generación de proforma; NO se almacena en base de datos. ** Esta decisión de diseño replica el comportamiento del Legacy y genera el riesgo documentado (Riesgo 1) de inconsistencia entre proformas re-emitidas. **
- La lógica de Banamex (7 segmentos) y no-Banamex (nombre del cliente) replica 1:1 el comportamiento documentado por el cliente en el documento "Especificación: Proceso para generar Referencia de Cliente (Código Validador)" recibido el 2026-04-28.
- ** Pendiente: la condición de identificación de Banamex referente al campo moneda de la cuenta aparece truncada en el documento del cliente ("El campo moneda de la tabla CuentaBanco debe...") y no se ha clarificado. Queda como duda formal de desarrollo. **
- ** Pendiente: longitud máxima y reglas de formato del Código Validador no especificadas por el cliente. El PMO del proyecto anunciaba que la información se enviaría pero no llegó. Queda como duda formal del proyecto. **
- ** Pendiente: aplicabilidad de esta funcionalidad para clientes Perú. La documentación del cliente cubre exclusivamente PROQUIFA México. El modelo bancario peruano de identificación de pagos no está definido. Queda como duda formal del proyecto. **
- ** Propuesta de simplificación para desarrollo: la identificación del banco Banamex actualmente requiere cruzar la cuenta contra la tabla Empresas (campo beneficiario vs prefijo) más una condición de moneda. Se propone evaluar con desarrollo identificar Banamex directamente por nombre o ID en la tabla Bancos, simplificando la mantenibilidad. **
- ** Pendiente: validar con el cliente si la asignación de cuentas bancarias y captura del Código Validador debe restringirse al rol Coordinador de Tesorería u otro rol específico, considerando las implicaciones financieras. La condición inicial propuesta es sin restricción de rol. **
- La funcionalidad provee insumos al módulo Buzón de Pagos (identificación automática de pagos entrantes contra la referencia armada). La integración entre ambos módulos se detalla en los requisitos correspondientes al Buzón de Pagos.
</t>
  </si>
  <si>
    <t xml:space="preserve">Notificación regulatoria al cliente</t>
  </si>
  <si>
    <t xml:space="preserve">Cotizar lo Cotizable</t>
  </si>
  <si>
    <t xml:space="preserve">Yo como ESAC, quiero que el sistema agregue automáticamente una leyenda regulatoria visible en el PDF de la cotización definitiva entregada al cliente cuando la cotización contiene al menos una partida de producto clasificado como Sustancia Controlada (Mundial, Nacional u Origen), para que el cliente conozca desde el primer artefacto comercial qué documentos regulatorios debe tener para que su pedido pueda procesarse, evitando re-trabajos y fricciones tardías en el flujo de pretramitación.</t>
  </si>
  <si>
    <t xml:space="preserve">El sistema debe agregar automáticamente una leyenda regulatoria al PDF de la cotización definitiva generada por el módulo Cotizar lo Cotizable cuando la cotización contenga al menos una partida de producto clasificado como Sustancia Controlada tipo Mundial, Nacional u Origen. La leyenda aplica únicamente a las cotizaciones definitivas e informa al cliente que el pedido requiere, para su procesamiento, la entrega de los documentos regulatorios correspondientes (Licencia Sanitaria y Aviso de Responsable Sanitario para Región México; denominación equivalente según normativa DIGEMID para Región Perú **). La leyenda no bloquea la generación del PDF: la cotización definitiva se entrega siempre.</t>
  </si>
  <si>
    <t xml:space="preserve">## Reglas de Negocio
Regla 1 — Leyenda regulatoria solo en cotizaciones definitivas
La leyenda regulatoria aplica exclusivamente a las cotizaciones definitivas del módulo Cotizar lo Cotizable. Las cotizaciones de investigación no incluyen la leyenda regulatoria.
Regla 2 — Detonante de la leyenda regulatoria
La leyenda regulatoria se agrega a la cotización definitiva cuando al menos una de sus partidas corresponde a un producto clasificado como Sustancia Controlada tipo Mundial, Nacional u Origen. Si ninguna partida es controlada, el PDF se genera sin la leyenda.
Regla 3 — Leyenda general a nivel documento
La leyenda regulatoria se incorpora una sola vez como nota general del documento, sin desglose por partida. El número de partidas controladas no afecta cuántas veces aparece: una sola aparición por PDF.
Regla 4 — Contenido de la leyenda según Región del cliente
El texto de la leyenda regulatoria corresponde a la Región del cliente. Para Región México referencia Licencia Sanitaria y Aviso de Responsable Sanitario (denominaciones COFEPRIS). Para Región Perú referencia los documentos regulatorios equivalentes según normativa DIGEMID. ** Denominación exacta para Perú pendiente de confirmar con el cliente. **
Regla 5 — Leyenda no bloqueante
La leyenda regulatoria es informativa, no validativa. El sistema genera y entrega la cotización definitiva con la leyenda incorporada, sin bloquear la generación del PDF.
Regla 6 — Sin consulta al Catálogo de Clientes
La leyenda se agrega siempre que haya al menos una partida controlada en la cotización definitiva, sin importar si el cliente ya tiene documentos regulatorios cargados en el Catálogo. La leyenda funciona como recordatorio universal del requisito regulatorio para la operación con sustancias controladas.
## Riesgos
Riesgo 1 — Cliente confundido al recibir leyenda redundante
La leyenda aparece siempre que haya productos controlados, incluso si el cliente ya tiene cargados todos sus documentos regulatorios en el Catálogo. Esto puede generar fricción operativa: clientes recurrentes que reciben siempre la misma notificación y podrían interpretarla como un recordatorio innecesario.
Riesgo 2 — Denominación regulatoria Perú no definida
Para clientes con Región Perú, la denominación exacta de los documentos regulatorios equivalentes (que regulariza DIGEMID en lugar de COFEPRIS) no está confirmada por el cliente. ** Si el desarrollo arranca sin esta definición, el texto del PDF para clientes Perú podría usar denominaciones incorrectas. Pendiente clarificar con el cliente la nomenclatura exacta para Perú antes del desarrollo. **
## Criterios de Aceptación
═══════════════════════════════════════════════════════════════
SECCIÓN A — APLICABILIDAD A COTIZACIONES DEFINITIVAS
═══════════════════════════════════════════════════════════════
Criterio A1 — Leyenda regulatoria solo en cotizaciones definitivas
Dado que un usuario genera una cotización en el módulo Cotizar lo Cotizable,
Cuando la cotización es de investigación,
Entonces el sistema NO deberá agregar la leyenda regulatoria. La cotización de investigación conserva su comportamiento preexistente.
Criterio A2 — Detección de cotización definitiva con productos controlados
Dado que un usuario genera una cotización definitiva en el módulo Cotizar lo Cotizable,
Cuando el sistema procesa el PDF,
Entonces deberá inspeccionar las partidas de la cotización y determinar si al menos una corresponde a un producto clasificado como Sustancia Controlada tipo Mundial, Nacional u Origen.
═══════════════════════════════════════════════════════════════
SECCIÓN B — INCLUSIÓN DE LA LEYENDA
═══════════════════════════════════════════════════════════════
Criterio B1 — Inclusión de la leyenda regulatoria en cotización definitiva con controlados
Dado que una cotización definitiva contiene al menos una partida controlada,
Cuando el sistema genera el PDF,
Entonces deberá incluir la leyenda regulatoria visible en una posición claramente identificable del documento. ** La ubicación exacta queda como decisión de diseño UI: encabezado, sección dedicada antes de la firma, pie de página, etc. ** La leyenda informa al cliente que el pedido requiere la entrega de los documentos regulatorios para procesarse.
Criterio B2 — No inclusión de la leyenda en cotización definitiva sin controlados
Dado que una cotización definitiva NO contiene ninguna partida controlada,
Cuando el sistema genera el PDF,
Entonces NO deberá incluir la leyenda regulatoria. El PDF se genera con el layout estándar del módulo sin la adición.
Criterio B3 — Una sola aparición por documento
Dado que una cotización definitiva contiene múltiples partidas controladas,
Cuando el sistema agrega la leyenda al PDF,
Entonces deberá incluirla una sola vez como nota general del documento, sin repetirla por cada partida ni desglosarla por tipo de control.
Criterio B4 — Generación del PDF no bloqueada por la leyenda
Dado que una cotización definitiva contiene partidas controladas,
Cuando el sistema procesa la generación del PDF,
Entonces deberá completar la generación y entregar el documento al cliente, independientemente del estado del catálogo del cliente respecto a sus documentos regulatorios cargados. La leyenda es informativa, no bloquea ni interrumpe el flujo.
═══════════════════════════════════════════════════════════════
SECCIÓN C — TEXTO DE LA LEYENDA SEGÚN REGIÓN
═══════════════════════════════════════════════════════════════
Criterio C1 — Texto de la leyenda para clientes México
Dado que el cliente de la cotización definitiva tiene Región = México,
Cuando el sistema arma el texto de la leyenda,
Entonces deberá usar la denominación México: referenciar Licencia Sanitaria y Aviso de Responsable Sanitario como documentos requeridos para procesar el pedido. ** El texto exacto queda como decisión de UX/Marketing; propuesta base: "Producto sujeto a regulación sanitaria. Para procesar el pedido se requiere: Licencia Sanitaria vigente y Aviso de Responsable Sanitario." **
Criterio C2 — Texto de la leyenda para clientes Perú
Dado que el cliente de la cotización definitiva tiene Región = Perú,
Cuando el sistema arma el texto de la leyenda,
Entonces deberá usar la denominación Perú con los documentos regulatorios equivalentes según DIGEMID. ** Denominación y texto exactos pendientes de confirmar con el cliente; mientras tanto se mantiene placeholder. **</t>
  </si>
  <si>
    <t xml:space="preserve">- Funcionalidad nueva en el módulo Cotizar lo Cotizable, que es un módulo preexistente en PQF2. Este es el único cambio funcional que R16 introduce al módulo; el resto del módulo opera conforme al sistema preexistente sin modificaciones.
- La leyenda regulatoria aplica únicamente a las cotizaciones definitivas. Las cotizaciones de investigación tienen su propia leyenda de trabajo en curso, que es funcionalidad preexistente del módulo y no forma parte del alcance de este requisito.
- La leyenda es general a nivel del PDF de la cotización definitiva: aparece una sola vez como nota informativa del documento, no por partida. El detonante es la presencia de al menos una partida de producto controlado (Mundial, Nacional u Origen) en la cotización.
- La leyenda NO bloquea la generación del PDF. La validación bloqueante para que un pedido pueda procesarse cuando el cliente tiene productos controlados vive en el módulo Pretramitar Pedido (requisito TPSC-RE-FU-009), que verifica que el cliente tenga registrados los documentos regulatorios en su Catálogo. La leyenda en cotización funciona como recordatorio proactivo previo a esa validación.
- ** Pendiente: ubicación exacta de la leyenda en el PDF (encabezado, sección dedicada, pie de página). Queda como decisión de diseño UI a definir en sprint de desarrollo. **
- ** Pendiente: texto exacto de la leyenda para clientes México. El texto definitivo es una decisión de UX/Marketing del cliente. **
- ** Pendiente: denominación exacta de los documentos regulatorios equivalentes para clientes con Región Perú según normativa DIGEMID. Mientras no se confirme, el texto para Perú queda como placeholder. **
- ** Propuesta abierta para evaluación con el cliente: variante dinámica de la leyenda que consulte el Catálogo de Clientes y solo agregue la nota cuando el cliente NO tenga cargados los documentos regulatorios. Esto evitaría ruido para clientes recurrentes que ya cumplieron con su documentación. La propuesta confirmada actual es la leyenda universal (siempre que haya productos controlados en una cotización definitiva). **
- La leyenda funciona como complemento al ciclo regulatorio del proyecto: carga de documentos regulatorios en el Catálogo de Clientes, validación bloqueante en Pretramitar Pedido. El cliente cumple su circuito completo: avisado en cotización definitiva, validado en pretrámite, soportado en el catálogo.</t>
  </si>
  <si>
    <t xml:space="preserve">Buzón de Cobros</t>
  </si>
  <si>
    <t xml:space="preserve">Buzones</t>
  </si>
  <si>
    <t xml:space="preserve">Yo como Gestor de Cobranza, quiero contar con un Buzón de Cobros que reciba automáticamente los correos clasificados como cobros enviados por mis clientes asignados, genere un pendiente en Validar Cobro sin captura previa de datos y me permita reclasificar correos mal clasificados, para reducir el trabajo manual de identificación inicial de cobros.</t>
  </si>
  <si>
    <t xml:space="preserve">El sistema debe contar con un módulo Buzón de Cobros nuevo en PQF2 que reciba automáticamente los correos clasificados como cobros por el Mailbot, sumando la clasificación "Cobro" a las clasificaciones existentes del sistema. Cada correo clasificado como cobro se refleja en el Buzón del Gestor de Cobranza correspondiente y dispara la generación automática de un pendiente en el módulo Validar Cobro. La visibilidad del Buzón es por cobrador asignado: cada Gestor de Cobranza ve únicamente los correos de los clientes que tiene asignados en su cartera. El Gestor de Cobranza puede reclasificar manualmente un correo cuando detecta que fue clasificado incorrectamente.</t>
  </si>
  <si>
    <t xml:space="preserve">## Reglas de Negocio
Regla 1 — Clasificación automática del correo por el Mailbot
El Mailbot del sistema clasifica automáticamente cada correo entrante en una de las categorías del modelo de clasificación: Cotización, Pedido, Cobro u Otros. R16 agrega la categoría Cobro al modelo existente; no modifica el resto del modelo. Solo los correos clasificados como Cobro entran al Buzón de Cobros.
Regla 2 — Clasificación basada en entrenamiento, sin criterios configurables
La clasificación del Mailbot se basa en una base de conocimiento entrenada. Los ajustes a la precisión de la clasificación se realizan mediante un nuevo entrenamiento del Mailbot, no mediante criterios configurables por el usuario en la interfaz.
Regla 3 — Reflejo del correo clasificado en el Buzón
Un correo clasificado como Cobro se refleja automáticamente en el Buzón de Cobros del Gestor de Cobranza que tenga asignado al cliente identificado en el correo. La visibilidad del correo en el Buzón es exclusiva del Gestor asignado al cliente.
Regla 4 — Generación automática de pendiente en Validar Cobro sin captura previa
Un correo clasificado como Cobro genera simultánea y automáticamente un pendiente en el módulo Validar Cobro asociado al correo, sin capturar previamente datos del cobro. La captura del monto y demás datos del cobro ocurre la primera vez que se trabaja el pendiente en Validar Cobro.
Regla 5 — Visibilidad por cobrador asignado y por región del cliente
La bandeja del Buzón de un Gestor de Cobranza muestra únicamente los correos asociados a clientes que tiene asignados en su cartera (campo Cobrador del Catálogo de Clientes). Los correos de clientes asignados a otros Gestores no aparecen en su Buzón. Adicionalmente, cada correo se refleja siempre en el contexto de la región del cliente que lo originó: un cliente de México no aparece en el contexto de cobros de Perú y viceversa.
Regla 6 — Cierre automático del pendiente del Buzón al vincular el cobro a proforma o factura
Cuando un cobro en Validar Cobro se vincula exitosamente a una proforma o factura, el sistema cierra y retira automáticamente el pendiente correspondiente del Buzón de Cobros. El correo deja de aparecer en la bandeja del Gestor; el ciclo de vida del pendiente del Buzón se considera completado.
Regla 7 — Eliminación automática del Buzón ante inconsistencia en Validar Cobro
Cuando un cobro en Validar Cobro se marca como inconsistencia, el sistema elimina automáticamente la entrada correspondiente del Buzón de Cobros. El tratamiento posterior de la inconsistencia (incluida cualquier notificación al cliente) pertenece al módulo Validar Cobro.
Regla 8 — Reclasificación manual hacia otro buzón
Cuando un Gestor de Cobranza identifica que un correo fue clasificado incorrectamente como Cobro, puede ejecutar la acción de reclasificarlo moviéndolo a otro buzón del sistema, incluido el buzón de Otros. No existe la opción "marcar como no-cobro"; cualquier corrección de clasificación se realiza moviendo el correo a un buzón destino.
Regla 9 — Sin eliminación directa por el Gestor; eliminación reservada a ESAC desde Otros
El Gestor de Cobranza no dispone de una acción de eliminación directa del correo en el Buzón de Cobros. Si un correo no corresponde a un cobro, la salida es reclasificarlo al buzón de Otros; la eliminación del correo, de requerirse, la realiza el rol ESAC desde el buzón de Otros.
Regla 10 — Filtros, búsqueda y paginación equivalentes a Buzones preexistentes
El Buzón de Cobros ofrece los mismos mecanismos de filtros, búsqueda y paginación que los Buzones preexistentes del sistema, conservando consistencia de experiencia de usuario.
## Riesgos
Riesgo 1 — Cliente sin Cobrador asignado en Catálogo
Si un correo de cobro llega de un cliente que no tiene Cobrador asignado en su Catálogo (campo Cobrador vacío), el correo no aparecerá en la bandeja de ningún Gestor de Cobranza y quedará invisible operativamente. El pendiente en Validar Cobro se genera pero tampoco se asigna a un Gestor específico.
Riesgo 2 — Correo no identifica al cliente
El Mailbot etiqueta el correo como cobro pero el correo puede no contener referencia clara al cliente que lo envió (cliente nuevo, referencia errónea, correo desde dominio genérico). En esos casos no se puede asignar al Buzón de un Gestor específico.
## Criterios de Aceptación
═══════════════════════════════════════════════════════════════
SECCIÓN A — CLASIFICACIÓN Y RECEPCIÓN
═══════════════════════════════════════════════════════════════
Criterio A1 — Recepción y clasificación automática de correo entrante
Dado que un correo entrante llega al sistema,
Cuando el Mailbot lo evalúa,
Entonces deberá clasificarlo en una de las categorías del modelo (Cotización, Pedido, Cobro u Otros) y, si lo clasifica como Cobro, enviarlo al Buzón de Cobros.
Criterio A2 — Clasificación sin criterios configurables por el usuario
Dado que se requiere ajustar la precisión de la clasificación del Mailbot,
Cuando se necesita modificar su comportamiento,
Entonces el ajuste deberá realizarse mediante un nuevo entrenamiento del Mailbot con su base de conocimiento, sin que existan criterios configurables por el usuario en la interfaz del Buzón.
═══════════════════════════════════════════════════════════════
SECCIÓN B — REFLEJO EN EL BUZÓN Y GENERACIÓN DE PENDIENTE
═══════════════════════════════════════════════════════════════
Criterio B1 — Reflejo del correo en el Buzón del Gestor asignado
Dado que un correo es clasificado como Cobro y el cliente identificado en el correo tiene un Gestor de Cobranza asignado en el Catálogo de Clientes,
Cuando el sistema procesa el reflejo en el Buzón,
Entonces deberá hacer visible el correo únicamente en la bandeja del Buzón del Gestor asignado. Otros Gestores no ven el correo en su bandeja.
Criterio B2 — Generación automática de pendiente en Validar Cobro
Dado que un correo es clasificado como Cobro,
Cuando el sistema procesa la clasificación,
Entonces deberá generar automáticamente un pendiente en el módulo Validar Cobro asociado al correo, sin pre-capturar datos del cobro. El pendiente queda disponible para que el Gestor lo trabaje en Validar Cobro.
Criterio B3 — Visibilidad filtrada por cobrador asignado
Dado que un Gestor de Cobranza accede al Buzón,
Cuando el sistema arma la bandeja,
Entonces deberá filtrar los correos para mostrar únicamente aquellos correspondientes a clientes que el Gestor tiene asignados en el Catálogo de Clientes (campo Cobrador).
═══════════════════════════════════════════════════════════════
SECCIÓN C — CICLO DE VIDA DEL PENDIENTE DEL BUZÓN
═══════════════════════════════════════════════════════════════
Criterio C1 — Cierre automático del pendiente del Buzón al vincular el cobro a proforma o factura
Dado que el Gestor de Cobranza vincula exitosamente el cobro a una proforma o factura desde el módulo Validar Cobro,
Cuando se completa la vinculación,
Entonces el sistema deberá retirar automáticamente el pendiente correspondiente del Buzón de Cobros, sin requerir acción manual adicional del Gestor. El correo deja de aparecer en su bandeja.
Criterio C2 — Eliminación automática del Buzón ante inconsistencia en Validar Cobro
Dado que un cobro en Validar Cobro se marca como inconsistencia y el correo origen estaba en el Buzón,
Cuando se procesa la inconsistencia en Validar Cobro,
Entonces el sistema deberá eliminar automáticamente la entrada correspondiente del Buzón de Cobros. El tratamiento posterior de la inconsistencia, incluida cualquier notificación al cliente, pertenece al módulo Validar Cobro.
═══════════════════════════════════════════════════════════════
SECCIÓN D — ACCIONES DEL GESTOR Y EXPERIENCIA DE USUARIO
═══════════════════════════════════════════════════════════════
Criterio D1 — Acción de reclasificación manual
Dado que un Gestor de Cobranza identifica un correo del Buzón que fue clasificado incorrectamente,
Cuando ejecuta la acción de reclasificar,
Entonces el sistema deberá ofrecer la opción de mover el correo a otro buzón del sistema (incluido el buzón de Otros). La acción se completa al elegir el buzón destino: el correo se retira del Buzón de Cobros y se refleja en el buzón seleccionado.
Criterio D2 — Sin eliminación directa por el Gestor; eliminación reservada a ESAC desde Otros
Dado que un Gestor de Cobranza opera el Buzón de Cobros,
Cuando consulta las acciones disponibles sobre un correo,
Entonces el sistema no deberá ofrecer una acción de eliminación individual y/o multiple del correo. Si el correo no corresponde a un cobro u otra clasificación, la salida es reclasificarlo al buzón de Otros; la eliminación del correo, de requerirse, la realiza el rol ESAC desde el buzón de Otros.
Criterio D3 — Filtros, búsqueda y paginación en el Buzón
Dado que un Gestor de Cobranza opera el Buzón,
Cuando consulta su bandeja,
Entonces el módulo deberá ofrecer las funcionalidades de filtros, búsqueda y paginación equivalentes al patrón aplicado en los Buzones preexistentes del sistema (Buzón de Requisiciones y Buzón de Pedidos).
═══════════════════════════════════════════════════════════════
SECCIÓN E — APLICABILIDAD REGIONAL
═══════════════════════════════════════════════════════════════
Criterio E1 — Aplicación a clientes México y Perú con segregación por región
Dado que el cliente del correo identificado tiene Región México o Región Perú,
Cuando el sistema procesa la clasificación y refleja el correo en el Buzón,
Entonces deberá operar con la misma mecánica para ambas regiones, respetando siempre la región del cliente: el correo de un cliente de México se refleja en el contexto de cobros de México y el de un cliente de Perú en el contexto de cobros de Perú. Un cliente de una región nunca aparece en el contexto de cobros de la otra; no hay cruce de correos entre regiones.</t>
  </si>
  <si>
    <t xml:space="preserve">- Módulo en PQF2. El módulo se llama "Buzón de Cobros". El nombre refleja la perspectiva operativa: son cobros que PROQUIFA registra hacia el cliente, aunque el correo original sea el comprobante del pago que el cliente envía a PROQUIFA. Toda la terminología del módulo, su contenido y sus mensajes utiliza el término "cobro".
- Cubre el requisito del cliente sobre la integración del Buzón con Validar Cobro y la mecánica del ciclo de vida del correo en el Buzón.
- El Buzón de Cobros y el módulo Validar Cobro NO son el mismo módulo: el mismo correo es visible en ambos pero con funciones distintas. En el Buzón de Cobros únicamente se ve el correo clasificado, se opera la reclasificación si la clasificación automática fue incorrecta, y se observa cuándo el pendiente se cierra o elimina automáticamente. En Validar Cobro se capturan los datos del cobro, se vincula a proformas/facturas y se marca como inconsistencia si aplica.
- El ciclo de vida del pendiente del correo en el Buzón es estrictamente automático: el pendiente aparece al clasificarse el correo, se cierra automáticamente al completarse la vinculación a proforma/factura en Validar Cobro, o se elimina automáticamente al marcarse inconsistencia en Validar Cobro. No existe eliminación directa del correo por parte del Gestor; la única acción manual disponible en el Buzón es la reclasificación hacia otro buzón.
- La clasificación automática la realiza el Mailbot del sistema, que en R16 agrega la categoría Cobro a su modelo de clasificación existente (Cotización, Pedido, Otros). El Mailbot no usa criterios configurables por el usuario: se entrena con una base de conocimiento y los ajustes a la precisión de la clasificación se realizan mediante un nuevo entrenamiento. El entrenamiento inicial requiere un conjunto representativo de correos reales de PROQUIFA en producción para ajustar la tasa de acierto.
- La visibilidad de los correos en el Buzón está filtrada por el cobrador asignado al cliente (campo Cobrador del Catálogo de Clientes). Cada Gestor de Cobranza ve únicamente los correos correspondientes a su cartera.
- Los filtros, búsqueda y paginación del Buzón de Cobros aplican el mismo patrón que los Buzones preexistentes del sistema (Buzón de Requisiciones, Buzón de Pedidos), conservando consistencia de UX.
- La reclasificación manual del Gestor de Cobranza se realiza moviendo el correo a otro buzón del sistema, incluido el buzón de Otros. No existe la opción "marcar como no-cobro"; cualquier corrección de clasificación incorrecta requiere mover el correo a un buzón destino específico.
- Manejo de la eliminación: a diferencia de los Buzones preexistentes que permiten eliminar pendientes, el Buzón de Cobros no ofrece eliminación directa al Gestor de Cobranza. La salida de un correo mal clasificado es reclasificarlo al buzón de Otros; desde Otros, el rol ESAC puede eliminarlo si corresponde.
- Cuando un cobro en Validar Cobro se marca como inconsistencia, el pendiente correspondiente del Buzón se elimina automáticamente. El tratamiento de la inconsistencia, incluido el envío de cualquier notificación al cliente, pertenece al módulo Validar Cobro y se documenta en su requisito, no en este.
- ** Pendiente: lógica para correos clasificados como cobro cuyo cliente no es identificable o no está registrado (correo de dominio genérico, referencia errónea, cliente nuevo no registrado). El equipo plantea: si el Mailbot clasifica como Cobro un correo de un cliente no registrado y el sistema lo asignaría a "cliente nuevo", ¿quién lo visualiza y atiende? Pendiente de confirmar con el cliente cómo se atienden estos correos y quién es responsable de ellos. Mientras no se resuelva, queda como duda formal del proyecto. **
- ** Propuesta complementaria abierta para evaluación con el cliente: incorporar IA al clasificador para que lea el documento adjunto del correo (comprobante de pago en PDF o imagen) y precargue automáticamente los datos en Validar Cobro (monto, banco emisor, cuenta origen, fecha del depósito, referencia bancaria, etc.). Esto reduciría el trabajo manual del Gestor de Cobranza al validar el cobro y aumentaría la eficiencia operativa del flujo completo. La propuesta queda como evolución futura del módulo, sujeta a validación de viabilidad y costo con el cliente. **
- Aplicable a clientes México y Perú con la misma mecánica funcional, respetando siempre la región del cliente: los correos se segregan por región, de modo que un cliente de México nunca aparece en el contexto de cobros de Perú ni viceversa.</t>
  </si>
  <si>
    <t xml:space="preserve">Validación regulatoria</t>
  </si>
  <si>
    <t xml:space="preserve">Pretramitar Pedido</t>
  </si>
  <si>
    <t xml:space="preserve">Yo como ESAC, quiero que el sistema valide automáticamente que un cliente cuente con la documentación regulatoria registrada en su catálogo antes de permitir que un pedido con sustancias controladas avance del módulo Pretramitar Pedido al módulo Tramitar Pedido, para asegurar el cumplimiento normativo y evitar tramitar pedidos sin el soporte documental requerido.</t>
  </si>
  <si>
    <t xml:space="preserve">El sistema debe validar automáticamente, en el módulo Pretramitar Pedido, que el cliente del pedido tenga registrados en el Catálogo de Clientes los documentos regulatorios requeridos cuando el pedido contiene al menos una sustancia controlada tipo Mundial, Nacional u Origen (Licencia Sanitaria y Aviso de Responsable Sanitario para Región México; documentos equivalentes según normativa DIGEMID para Región Perú **). Si alguno de los documentos requeridos no está registrado, el sistema debe bloquear el avance del pedido hacia Tramitar Pedido y notificar al ESAC qué documento falta. La validación se realiza únicamente sobre la presencia del registro, sin verificación de vigencia.</t>
  </si>
  <si>
    <t xml:space="preserve">## Reglas de Negocio
Regla 1 — Validación regulatoria solo aplica cuando hay sustancias controladas
La validación regulatoria del módulo Pretramitar Pedido se ejecuta únicamente cuando el pedido contiene al menos una sustancia controlada clasificada como Mundial, Nacional u Origen. Los pedidos sin sustancias controladas no invocan esta validación y siguen su flujo normal.
Regla 2 — Documentos regulatorios a validar según Región
Los documentos regulatorios que la validación verifica en el Catálogo de Clientes dependen de la Región del cliente del pedido. Para Región México son dos: Licencia Sanitaria y Aviso de Responsable Sanitario. Para Región Perú son los documentos regulatorios equivalentes según normativa DIGEMID. ** Denominación exacta de los documentos para Perú pendiente de confirmar con el cliente. **
Regla 3 — Validación sobre presencia del registro, no sobre vigencia ni contenido
La validación comprueba únicamente que los documentos estén registrados como información asociada al cliente. No valida fechas de vigencia, estados de validez, contenido del archivo ni firmas digitales. Un documento registrado satisface la validación para ese documento.
Regla 4 — Bloqueo del avance ante validación fallida
Cuando al menos uno de los documentos requeridos no está registrado, el sistema bloquea el avance del pedido del módulo Pretramitar Pedido al módulo Tramitar Pedido y notifica al ESAC qué documento o documentos faltan.
Regla 5 — Avance permitido cuando los documentos requeridos están registrados
Cuando los documentos regulatorios correspondientes a la Región del cliente están registrados en el Catálogo de Clientes, el sistema permite el avance del pedido al módulo Tramitar Pedido, dando por satisfecha la validación regulatoria.
## Riesgos
Riesgo 1 — Documentos registrados pero no vigentes
Como la validación solo verifica la presencia del registro (no la vigencia), un cliente podría tener Licencia Sanitaria o Aviso de Responsable Sanitario registrados pero vencidos legalmente. El sistema permitiría avanzar el pedido a Tramitar Pedido sin detectar esta situación.
Riesgo 2 — Documentos registrados con archivos incorrectos
Como la validación solo verifica que el documento esté registrado (sin validar contenido), un cliente podría tener archivos registrados como Licencia Sanitaria pero que en realidad contengan información incorrecta o sean documentos distintos. El sistema lo daría por válido.
Riesgo 3 — Cliente bloqueado en operación por falta de actualización del catálogo
Si el cliente solicita un pedido con controlados y su catálogo no tiene los documentos registrados, el ESAC quedará bloqueado en Pretramitar y deberá esperar a que el área responsable actualice el Catálogo de Clientes antes de poder avanzar. Esto puede generar fricción operativa y demoras en la atención al cliente.
Riesgo 4 — Denominación regulatoria Perú no definida
Para clientes con Región Perú, la denominación exacta de los documentos regulatorios equivalentes (regulados por DIGEMID en lugar de COFEPRIS) no está confirmada por el cliente. ** Si el desarrollo arranca sin esta definición, la validación para clientes Perú podría verificar documentos con denominaciones incorrectas. Pendiente clarificar con el cliente la nomenclatura exacta para Perú antes del desarrollo. **
## Criterios de Aceptación
═══════════════════════════════════════════════════════════════
SECCIÓN A — DETERMINACIÓN DE APLICABILIDAD
═══════════════════════════════════════════════════════════════
Criterio A1 — Detección de pedido con sustancias controladas
Dado que el ESAC opera un pedido en el módulo Pretramitar Pedido,
Cuando el sistema evalúa el contenido del pedido,
Entonces deberá identificar si contiene al menos una sustancia controlada clasificada como Mundial, Nacional u Origen para determinar si debe ejecutar la validación regulatoria.
Criterio A2 — Validación no se ejecuta para pedidos sin controlados
Dado que el pedido no contiene sustancias controladas,
Cuando el ESAC intenta avanzar el pedido al módulo Tramitar Pedido,
Entonces el sistema no deberá ejecutar la validación regulatoria. El pedido avanza al flujo normal sin verificación de documentos regulatorios.
═══════════════════════════════════════════════════════════════
SECCIÓN B — EJECUCIÓN DE LA VALIDACIÓN Y RESULTADO
═══════════════════════════════════════════════════════════════
Criterio B1 — Validación regulatoria automática al intentar avanzar
Dado que el pedido contiene al menos una sustancia controlada y el ESAC intenta avanzar el pedido al módulo Tramitar Pedido,
Cuando se ejecuta la acción de avance,
Entonces el sistema deberá consultar automáticamente el Catálogo de Clientes y verificar la presencia de los documentos regulatorios correspondientes a la Región del cliente del pedido (para México, Licencia Sanitaria y Aviso de Responsable Sanitario; para Perú, los equivalentes según DIGEMID) registrados en el Catálogo de Clientes.
Criterio B2 — Validación solo sobre presencia del registro
Dado que el sistema ejecuta la validación regulatoria,
Cuando consulta el Catálogo de Clientes,
Entonces deberá considerar el documento como válido si está registrado, independientemente de su fecha de carga, fecha de vigencia o cualquier otro atributo. No valida vigencia, contenido del archivo ni firmas digitales en este release.
Criterio B3 — Avance bloqueado cuando falta uno o ambos documentos
Dado que la validación detecta que al menos uno de los documentos requeridos no está registrado en el Catálogo de Clientes,
Cuando el ESAC intenta avanzar el pedido,
Entonces el sistema no deberá permitir el avance al módulo Tramitar Pedido. El pedido permanece en el módulo Pretramitar Pedido.
Criterio B4 — Mensaje informativo al ESAC sobre documento faltante
Dado que el avance fue bloqueado por validación regulatoria fallida,
Cuando se notifica al ESAC,
Entonces el sistema deberá mostrar un mensaje claro indicando qué documento o documentos no están registrados según la Región del cliente (para México: Licencia Sanitaria, Aviso de Responsable Sanitario, o ambos; para Perú: los equivalentes según DIGEMID), permitiendo al ESAC entender la causa del bloqueo y comunicarla al área responsable del catálogo o al cliente.
Criterio B5 — Avance permitido cuando los documentos requeridos están registrados
Dado que la validación confirma que los documentos regulatorios correspondientes a la Región del cliente están registrados en el Catálogo de Clientes,
Cuando el ESAC ejecuta la acción de avance,
Entonces el sistema deberá permitir el avance del pedido al módulo Tramitar Pedido sin interrupción ni mensaje adicional.</t>
  </si>
  <si>
    <t xml:space="preserve">- Este es el único cambio funcional que R16 introduce al módulo Pretramitar Pedido. El resto del flujo del módulo (validación de orden de compra, agregar partidas de productos, modificación de dirección de entrega, ajuste de fletes y demás operaciones del módulo) opera conforme al sistema preexistente en PQF2 sin modificaciones funcionales.
- Cubre el requisito del cliente sobre verificación previa a la tramitación de que el cliente cuente con los documentos regulatorios registrados, cuando el pedido contenga sustancias controladas.
- La validación es estrictamente sobre presencia del registro en el Catálogo de Clientes, no sobre vigencia ni contenido. La responsabilidad de mantener los documentos vigentes y correctos recae en el proceso de actualización del Catálogo de Clientes.
- El módulo donde se cargan o actualizan los documentos es Catálogo de Clientes, no Pretramitar Pedido. Si la validación bloquea un pedido, el ESAC debe coordinar con el área responsable del Catálogo de Clientes para registrar la documentación antes de poder avanzar el pedido.
- Aplicable a las operaciones de México y Perú; la validación regulatoria opera con la misma mecánica en ambas regiones, verificando en cada caso los documentos correspondientes a la Región del cliente.
- ** Pendiente: denominación exacta de los documentos regulatorios equivalentes para clientes con Región Perú según normativa DIGEMID. Es el mismo pendiente que en los requisitos TPSC-RE-FU-003 (carga de documentos regulatorios) y TPSC-RE-FU-007 (leyenda regulatoria en cotización). Debe resolverse de forma unificada para las tres filas. **</t>
  </si>
  <si>
    <t xml:space="preserve">Tramitación de pedidos Crédito</t>
  </si>
  <si>
    <t xml:space="preserve">Tramitar Pedido</t>
  </si>
  <si>
    <t xml:space="preserve">Yo como ESAC, quiero tramitar pedidos de clientes con condición de pago Crédito (incluyendo la variante Pago contra entrega) sin sustancias controladas y sin Factura por Adelantado, para emitir la Confirmación de Pedido y transferir el pedido al sistema Legacy donde continúa el ciclo regular de surtido, despacho y entrega.</t>
  </si>
  <si>
    <t xml:space="preserve">El sistema debe permitir la tramitación de pedidos de clientes con condición de pago Crédito (incluyendo la variante Pago contra entrega) cuando el pedido no contiene sustancias controladas y no requiere Factura por Adelantado; es el flujo de tramitación de pedidos crédito existente en PQF2. Al tramitar, el sistema debe asignar el folio interno de pedido, generar la Confirmación de Pedido al cliente, calcular la FEE correspondiente y transferir el pedido al sistema Legacy con la información necesaria para continuar el proceso de compra.</t>
  </si>
  <si>
    <t xml:space="preserve">## Reglas de Negocio
R## Reglas de Negocio
Regla 1 — Reuso del flujo crédito preexistente
El módulo Tramitar Pedido aplica el flujo de tramitación de crédito existente en PQF2 para pedidos de clientes con condición de pago Crédito sin sustancias controladas y sin Factura por Adelantado, sin introducir comportamientos nuevos respecto a la versión actual del sistema.
Regla 2 — Pago contra entrega se comporta como crédito normal
Los pedidos con condición de pago Crédito - Pago contra entrega se procesan siguiendo el mismo flujo de un pedido Crédito normal. La detención por falta de validación de pago no se realiza en Tramitar Pedido; esa responsabilidad recae en el sistema Legacy.
Regla 3 — Transferencia a Legacy con marca de detención para Pago contra entrega
Al transferir a Legacy un pedido con condición Crédito - Pago contra entrega, la transferencia incluye la información necesaria para que Legacy detenga el pedido en la fase de entrega si aún no se tiene la validación del pago.
Regla 4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Criterios de Aceptación
═══════════════════════════════════════════════════════════════
SECCIÓN A — TRAMITACIÓN CRÉDITO
═══════════════════════════════════════════════════════════════
Criterio A1 — Tramitación habilitada para Crédito sin controlados sin Factura por Adelantado
Dado que un pedido pertenece a un cliente Crédito en México o Perú, sin productos controlados y sin activación de Factura por Adelantado,
Cuando el ESAC opera el módulo Tramitar Pedido,
Entonces el sistema deberá permitir la tramitación siguiendo el flujo crédito existente, generar la Confirmación de Pedido al cliente y transferir el pedido a Legacy para continuar el ciclo de surtido.
Criterio A2 — Variante Pago contra entrega
Dado que un pedido pertenece a un cliente con condición de pago Crédito - Pago contra entrega, sin productos controlados y sin Factura por Adelantado,
Cuando el ESAC opera el módulo Tramitar Pedido,
Entonces el sistema deberá tramitarlo aplicando el mismo flujo de un Crédito normal.
Criterio A3 — Transferencia a Legacy con marca de detención
Dado que el pedido Crédito - Pago contra entrega ha sido tramitado en PQF2,
Cuando el sistema transfiere el pedido al sistema Legacy,
Entonces deberá incluir en la transferencia la marca de detención que indica a Legacy que el pedido no debe entregarse hasta validar el pago.
═══════════════════════════════════════════════════════════════
SECCIÓN B — CANCELACIÓN
═══════════════════════════════════════════════════════════════
Criterio B1 — Cancelación del pedido desde Tramitar Pedido
Dado que un cliente solicita cancelar un pedido,
Cuando el ESAC ejecuta la acción Cancelar pedido,
Entonces el sistema deberá presentar un modal de confirmación y requerir confirmación explícita antes de proceder.</t>
  </si>
  <si>
    <t xml:space="preserve">- Flujo preexistente del módulo Tramitar Pedido en PQF2. Este requisito documenta el alcance heredado sin cambios funcionales respecto a la versión actual del sistema, salvo por la convivencia con las nuevas capacidades transversales (cancelación).
- Cubre dos requisitos del cliente: tramitación bajo condición Crédito - Pago contra entrega apegada al flujo crédito existente, y transferencia a Legacy con marca de detención para Pago contra entrega.
- La detención del pedido Pago contra entrega por falta de validación de pago es responsabilidad de Legacy, no del módulo Tramitar Pedido en PQF2.
- A diferencia del flujo Prepago, en Crédito la Confirmación de Pedido se genera dentro del módulo Tramitar Pedido (no se posterga a Validar Cobro porque el flujo Crédito no pasa por Validar Cobro).</t>
  </si>
  <si>
    <t xml:space="preserve">Yo como ESAC, quiero tramitar pedidos de clientes con condición de pago Crédito que contienen sustancias controladas (Mundial, Nacional u Origen) sin opción de Factura por Adelantado ni Entrega con Remisión, para procesarlos por el flujo crédito regular respetando las restricciones regulatorias del producto controlado.</t>
  </si>
  <si>
    <t xml:space="preserve">El sistema debe permitir la tramitación de pedidos de clientes con condición de pago Crédito (incluyendo la variante Pago contra entrega) cuando el pedido contiene sustancias controladas tipo Mundial, Nacional u Origen, reutilizando el flujo de tramitación de pedidos crédito existente en PQF2. En este flujo el sistema deshabilita las opciones de Factura por Adelantado y Entrega con Remisión, genera la Confirmación de Pedido al cliente y transfiere el pedido al sistema Legacy con la información necesaria para continuar el ciclo de surtido, despacho y entrega.</t>
  </si>
  <si>
    <t xml:space="preserve">## Reglas de Negocio
Regla 1 — Reuso del flujo crédito preexistente con restricciones regulatorias
El módulo Tramitar Pedido aplica el flujo de tramitación de crédito existente en PQF2 para pedidos de clientes con condición de pago Crédito que contienen sustancias controladas tipo Mundial, Nacional u Origen, agregando las restricciones específicas que impone la presencia de sustancias controladas.
Regla 2 — Bloqueo de Factura por Adelantado y Entrega con Remisión
Para pedidos que contienen al menos una sustancia controlada tipo Mundial, Nacional u Origen, el sistema oculta las opciones de Factura por Adelantado y Entrega con Remisión, ya que su combinación con sustancias controladas no está permitida por regla regulatoria.
Regla 3 — Pago contra entrega se comporta como crédito normal
Los pedidos con condición de pago Crédito - Pago contra entrega que contienen sustancias controladas se procesan siguiendo el mismo flujo de un pedido Crédito normal con sustancias controladas. La detención por falta de validación de pago la ejecuta Legacy, no Tramitar Pedido.
Regla 4 — Operación Perú sin transferencia a Legacy
Para pedidos de clientes Crédito de la región Perú, al concluir el flujo de tramitación en PQF2 el sistema no envía el pedido al sistema Legacy. La operación termina con la confirmación interna en PQF2.
Regla 5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habilitación o bloqueo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dentro del pedido, podrían habilitarse opciones que violan la restricción regulatoria.
## Criterios de Aceptación
═══════════════════════════════════════════════════════════════
SECCIÓN A — TRAMITACIÓN CRÉDITO CON CONTROLADOS
═══════════════════════════════════════════════════════════════
Criterio A1 — Tramitación habilitada para Crédito con controlados sin Factura por Adelantado sin Remisión
Dado que un pedido pertenece a un cliente Crédito en México o Perú, contiene al menos una sustancia controlada tipo Mundial, Nacional u Origen, y no requiere Factura por Adelantado ni Entrega con Remisión,
Cuando el ESAC opera el módulo Tramitar Pedido,
Entonces el sistema deberá permitir la tramitación siguiendo el flujo crédito existente, generar la Confirmación de Pedido al cliente y, salvo para Perú, transferir el pedido a Legacy para continuar el ciclo de venta.
Criterio A2 — Variante Pago contra entrega con controlados
Dado que un pedido pertenece a un cliente con condición Crédito - Pago contra entrega y contiene sustancias controladas,
Cuando el ESAC opera el módulo Tramitar Pedido,
Entonces el sistema deberá tramitarlo aplicando el mismo flujo de un Crédito normal con controlados, sin candado en Tramitar Pedido.
Criterio A3 — Transferencia a Legacy con marca de detención (México)
Dado que un pedido Crédito - Pago contra entrega con controlados se tramitó en PQF2 para un cliente de México,
Cuando el sistema transfiere el pedido al sistema Legacy,
Entonces deberá incluir en la transferencia la marca de detención que indica a Legacy que el pedido no debe entregarse hasta validar el pago.
═══════════════════════════════════════════════════════════════
SECCIÓN B — RESTRICCIONES REGULATORIAS
═══════════════════════════════════════════════════════════════
Criterio B1 — No visualización de Factura por Adelantado y Entrega con Remisión
Dado que el pedido contiene al menos una sustancia controlada Mundial, Nacional u Origen,
Cuando el ESAC visualiza las opciones disponibles en Tramitar Pedido,
Entonces el sistema deberá ocultar las opciones Factura por Adelantado y Entrega con Remisión.
═══════════════════════════════════════════════════════════════
SECCIÓN C — CIERRE Y TRANSFERENCIA
═══════════════════════════════════════════════════════════════
Criterio C1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C2 — Transferencia a Legacy de pedido tramitado (variante México)
Dado que un pedido Crédito con controlados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C3 — Operación Perú sin transferencia a Legacy
Dado que un pedido Crédito con controlados se ha tramitado exitosamente para un cliente de la región Perú,
Cuando se completa la Confirmación de Pedido,
Entonces el sistema NO deberá ejecutar la transferencia a Legacy. La operación queda registrada únicamente en PQF2.</t>
  </si>
  <si>
    <t xml:space="preserve">- Cubre dos requisitos del cliente sobre tramitación bajo condición Crédito - Pago contra entrega y la transferencia a Legacy con marca de detención.
- La validación de Licencia Sanitaria y Aviso de Responsable Sanitario del cliente ocurre antes de llegar a Tramitar Pedido (responsabilidad del módulo Pretramitar Pedido), por lo que no se incluye como criterio en este requisito.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</si>
  <si>
    <t xml:space="preserve">Yo como ESAC, quiero tramitar pedidos de clientes con condición de pago Crédito sin sustancias controladas activando la opción de Factura por Adelantado, para que el cliente reciba la factura PPD timbrada antes de la entrega y pueda justificar fiscalmente el gasto, mientras el pedido continúa su flujo regular de tramitación sin bloqueos.</t>
  </si>
  <si>
    <t xml:space="preserve">El sistema debe permitir, en el módulo Tramitar Pedido, la activación opcional de Factura por Adelantado para pedidos de clientes con condición de pago Crédito (incluyendo la variante Pago contra entrega) cuando el pedido no contiene sustancias controladas. Al tramitar el pedido con esta opción activa, el sistema genera un pendiente en el módulo Factura por Adelantado para que Finanzas gestione la emisión de la factura posteriormente. La tramitación del pedido continúa el flujo crédito regular hasta su Confirmación y transferencia a Legacy, de forma independiente al ciclo de emisión de la factura. Al activar la opción, los datos de facturación quedan bloqueados y se toman del catálogo del cliente vigente.</t>
  </si>
  <si>
    <t xml:space="preserve">## Reglas de Negocio
Regla 1 — Factura por Adelantado opcional para Crédito
Para pedidos de clientes con condición de pago Crédito sin sustancias controladas, el módulo Tramitar Pedido ofrece la opción de activar Factura por Adelantado como mecanismo opcional. Si no se activa, el pedido sigue el flujo crédito regular sin cambios; si se activa, dispara la generación del pendiente correspondiente en el módulo Factura por Adelantado al tramitar.
Regla 2 — Tramitar Pedido como punto de entrada único al flujo Factura por Adelantado
La activación de Factura por Adelantado se realiza exclusivamente desde el módulo Tramitar Pedido, no desde Pretramitar Pedido ni otros módulos.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Crédito,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del pendiente Factura por Adelantado al tramitar
Al activar Factura por Adelantado y ejecutar la acción de tramitar, el sistema genera un pendiente en el módulo Factura por Adelantado con la información necesaria para que el rol correspondiente gestione posteriormente la emisión y timbrado de la factura PPD. La tramitación del pedido no espera a la emisión de la factura. ** Pendiente confirmar con el cliente qué rol gestiona la emisión y timbrado de la factura PPD (Finanzas o Coordinador de Planeación y Control). **
Regla 6 — Factura por Adelantado no bloquea la Confirmación de Pedido
La gestión del pendiente Factura por Adelantado es un proceso independiente. La Confirmación de Pedido se genera de inmediato y el pedido continúa su flujo crédito regular en paralelo a la futura emisión de la factura PPD.
Regla 7 — Operación Perú sin transferencia a Legacy
Para pedidos de clientes Crédito de la región Perú, al concluir el flujo de tramitación en PQF2 el sistema no envía el pedido al sistema Legacy. La operación termina con la confirmación interna en PQF2.
Regla 8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Catálogo del cliente desactualizado al activar Factura por Adelantado
Como los datos de facturación se fijan al activar Factura por Adelantado sin opción de editar en Tramitar Pedido, si el catálogo del cliente tiene datos fiscales desactualizados (RFC incorrecto, correo viejo, Uso CFDI no aplicable a la operación), la factura PPD se emitirá con esos datos y requerirá cancelación fiscal y reemisión posterior.
## Criterios de Aceptación
═══════════════════════════════════════════════════════════════
SECCIÓN A — ACTIVACIÓN Y TRAMITACIÓN CON FACTURA POR ADELANTADO
═══════════════════════════════════════════════════════════════
Criterio A1 — Tramitación con Factura por Adelantado activada para Crédito sin controlados
Dado que un pedido pertenece a un cliente Crédito en México o Perú, sin productos controlados, y el ESAC activa la opción Factura por Adelantado en el módulo Tramitar Pedido,
Cuando se ejecuta la acción de tramitar,
Entonces el sistema deberá tramitar el pedido siguiendo el flujo crédito regular, generar la Confirmación de Pedido al cliente y, en paralelo, generar el pendiente correspondiente en el módulo Factura por Adelantado para que el rol responsable emita y timbre la factura PPD.
Criterio A2 — Activación de Factura por Adelantado desde Tramitar Pedido
Dado que un pedido pertenece a un cliente Crédito sin productos controlados,
Cuando el ESAC visualiza el módulo Tramitar Pedido,
Entonces el sistema deberá ofrecer la opción de activar Factura por Adelantado. La activación es directa y no requiere código de autorización.
Criterio A3 — Variante Pago contra entrega con Factura por Adelantado
Dado que un pedido pertenece a un cliente con condición Crédito - Pago contra entrega sin controlados y el ESAC activa Factura por Adelantado,
Cuando el ESAC opera el módulo Tramitar Pedido,
Entonces el sistema deberá tramitarlo aplicando el mismo flujo de un Crédito normal con Factura por Adelantado. La detención por falta de validación de pago la ejecuta Legacy.
═══════════════════════════════════════════════════════════════
SECCIÓN B — BLOQUEO DE DATOS Y GENERACIÓN DEL PENDIENTE
═══════════════════════════════════════════════════════════════
Criterio B1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B2 — Generación del pendiente en el módulo Factura por Adelantado
Dado que el ESAC tramitó exitosamente un pedido Crédito con la opción Factura por Adelantado activada,
Cuando se completa la tramitación del pedido,
Entonces el sistema deberá generar automáticamente un pendiente en el módulo Factura por Adelantado, asociado al pedido tramitado, para que el rol responsable ejecute posteriormente la emisión y timbrado de la factura PPD. ** Pendiente confirmar con el cliente qué rol gestiona la emisión y timbrado de la factura PPD (Finanzas o Coordinador de Planeación y Control). **
═══════════════════════════════════════════════════════════════
SECCIÓN C — CONFIRMACIÓN, FEE, CANCELACIÓN Y TRANSFERENCIA
═══════════════════════════════════════════════════════════════
Criterio C1 — Generación de la Confirmación de Pedido para Crédito
Dado que el ESAC tramita un pedido Crédito con Factura por Adelantado activada,
Cuando se ejecuta la acción de tramitar,
Entonces el sistema deberá generar la Confirmación de Pedido en formato PDF y permitir su envío al cliente, sin esperar a que se gestione el pendiente de Factura por Adelantado.
Criterio C2 — Cálculo de FEE al tramitar
Dado que el pedido se tramita exitosamente en Tramitar Pedido,
Cuando se genera la Confirmación de Pedido,
Entonces el sistema deberá calcular automáticamente la FEE correspondiente al pedido conforme a las reglas vigentes en el sistema.
Criterio C3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
Criterio C4 — Variante Pago contra entrega: transferencia a Legacy con marca de detención (México)
Dado que un pedido Crédito - Pago contra entrega con Factura por Adelantado se tramitó en PQF2 para un cliente de México,
Cuando el sistema transfiere el pedido al sistema Legacy,
Entonces deberá incluir en la transferencia la marca de detención que indica a Legacy que el pedido no debe entregarse hasta validar el pago.
Criterio C5 — Transferencia a Legacy de pedido tramitado (variante México)
Dado que un pedido Crédito con Factura por Adelantado se ha tramitado exitosamente en la operación de México,
Cuando se completa la Confirmación de Pedido,
Entonces el sistema deberá transferir automáticamente a Legacy toda la información necesaria del pedido para que el sistema legado continúe el ciclo de surtido, despacho y entrega.
Criterio C6 — Operación Perú sin transferencia a Legacy
Dado que un pedido Crédito con Factura por Adelantado se ha tramitado exitosamente para un cliente de la región Perú,
Cuando se completa la Confirmación de Pedido,
Entonces el sistema NO deberá ejecutar la transferencia a Legacy. La operación queda registrada únicamente en PQF2.</t>
  </si>
  <si>
    <t xml:space="preserve">- Variante del flujo crédito preexistente del módulo Tramitar Pedido en PQF2 con la activación opcional del flujo Factura por Adelantado. El punto de entrada al flujo Factura por Adelantado se ubica exclusivamente en Tramitar Pedido (confirmado por el cliente; descartada la activación desde Pretramitar Pedido).
- Cubre tres requisitos del cliente: activación de Factura por Adelantado para clientes crédito generando pendiente y continuidad de flujo; tramitación bajo condición Crédito - Pago contra entrega apegada al flujo crédito existente; y transferencia a Legacy con marca de detención para Pago contra entrega.
- Al tramitar con Factura por Adelantado activada, el sistema NO emite la factura PPD en ese momento. Lo que hace es generar un pendiente en el módulo Factura por Adelantado para que el rol responsable gestione posteriormente la emisión y timbrado. La Confirmación del pedido se genera de inmediato sin esperar a la factura.
- Cambio respecto al comportamiento actual: se elimina el código de autorización para activar Factura por Adelantado (antes lo requería). La activación ahora es directa.
- Cambio respecto al comportamiento actual: cuando se activa Factura por Adelantado, los datos de facturación quedan fijados al momento de la activación y el botón "Editar Datos" se oculta para este pedido. Los datos de facturación se toman directamente del catálogo del cliente. Modificaciones posteriores requieren actualizar el catálogo o gestionar el ajuste en el módulo Factura por Adelantado. El botón "Editar Datos" sigue disponible para pedidos crédito que no activen Factura por Adelantado.
- Una vez emitida la factura por adelantado en el módulo Factura por Adelantado, el sistema debe generar un pendiente en el módulo "Relacionar facturas" del sistema Legacy. El mecanismo de comunicación PQF2 - Legacy para este pendiente queda pendiente de definir y NO es parte del scope de este requisito (corresponde al módulo Factura por Adelantado).
- A diferencia del flujo Prepago, en Crédito la Confirmación de Pedido se genera dentro del módulo Tramitar Pedido.
- La detención del pedido Pago contra entrega por falta de validación de pago es responsabilidad de Legacy.
- Aplicable a las operaciones de México y Perú. En Perú no se transfiere a Legacy al concluir.</t>
  </si>
  <si>
    <t xml:space="preserve">Tramitación de pedidos Prepago</t>
  </si>
  <si>
    <t xml:space="preserve">Yo como ESAC, quiero tramitar pedidos de clientes con condición de pago Prepago que contienen sustancias controladas (Mundial, Nacional u Origen), para que el sistema genere la proforma correspondiente, la envíe al cliente y deje el pedido listo para que cobranza valide el cobro en el módulo Validar Cobro respetando las restricciones regulatorias del producto controlado.</t>
  </si>
  <si>
    <t xml:space="preserve">El sistema debe permitir, en el módulo Tramitar Pedido, la tramitación de pedidos de clientes con condición de pago Prepago que contienen sustancias controladas tipo Mundial, Nacional u Origen, en las operaciones de México y Perú. Al tramitar, el sistema genera la proforma, la presenta al ESAC para validación visual y, tras confirmar el envío al cliente, genera el pendiente correspondiente en el módulo Validar Cobro asociado al pedido y la proforma. Por restricción regulatoria, en este flujo las opciones Factura por Adelantado y Entrega con Remisión no se renderizan en la pantalla.</t>
  </si>
  <si>
    <t xml:space="preserve">## Reglas de Negocio
Regla 1 — No renderización de Factura por Adelantado y Entrega con Remisión
Para pedidos que contienen al menos una sustancia controlada tipo Mundial, Nacional u Origen, el sistema no renderiza los radio buttons de Factura por Adelantado ni de Entrega con Remisión. Estas opciones no aparecen en la pantalla.
Regla 2 — Generación automática de proforma al tramitar
Al ejecutar la acción de tramitar un pedido prepago con sustancias controladas, el sistema genera automáticamente una proforma en formato PDF.
Regla 3 — Folio de la proforma desde foliador lineal global
El folio de la proforma se toma del foliador lineal global de PQF2, que mantiene un solo contador para todas las proformas del sistema sin segmentación por empresa o región.
Regla 4 — Folio del pedido interno conforme a mecánica actual
El folio interno del pedido se asigna siguiendo la mecánica actual del sistema, sin cambios respecto a la versión vigente.
Regla 5 — Previsualización del PDF de la proforma obligatoria
Antes de avanzar a la pantalla de datos de envío, el sistema muestra la previsualización del PDF de la proforma. El ESAC debe aceptarla explícitamente para continuar.
Regla 6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7 — Composición del asunto del correo de proforma
El asunto del correo de proforma se compone como la cadena "Proforma" seguida del folio del pedido interno.
Regla 8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9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10 — Cierre del pendiente de Tramitar Pedido al completar la acción
Una vez ejecutada exitosamente la acción de tramitar, completado el envío del correo correspondiente al flujo y generados los pendientes derivados (si aplica), el sistema cierra y elimina el pendiente del pedido en la bandeja de Tramitar Pedido, de modo que el pedido ya no aparece como acción pendiente para el ESAC.
## Riesgos
Riesgo 1 — Detección incorrecta de sustancias controladas
La no renderización de las opciones Factura por Adelantado y Entrega con Remisión depende de que el sistema identifique correctamente la presencia de sustancias controladas en el pedido. Si la clasificación del producto en el catálogo es incorrecta o el sistema falla en detectar la presencia de un controlado, podrían aparecer opciones que violan la restricción regulatoria.
Riesgo 2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RESTRICCIONES REGULATORIAS
═══════════════════════════════════════════════════════════════
Criterio A1 — Tramitación habilitada para Prepago con controlados
Dado que un pedido pertenece a un cliente Prepago en México o Perú y contiene al menos una sustancia controlada tipo Mundial, Nacional u Origen,
Cuando el ESAC opera el módulo Tramitar Pedido,
Entonces el sistema deberá permitir la tramitación y, al ejecutarse, generar automáticamente la proforma asociada al pedido.
Criterio A2 — No renderización de opciones bloqueadas por controlados
Dado que el pedido contiene al menos una sustancia controlada,
Cuando el ESAC visualiza la pantalla del pedido,
Entonces los radio buttons de Factura por Adelantado y Entrega con Remisión no deberán aparecer en la pantalla.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folio del pedido y la proforma emitida.
═══════════════════════════════════════════════════════════════
SECCIÓN D — CANCELACIÓN
═══════════════════════════════════════════════════════════════
Criterio D1 — Cancelación del pedido
Dado que un pedido tiene solicitud del cliente para cancelar,
Cuando el ESAC ejecuta la acción Cancelar pedido en Tramitar Pedido,
Entonces el sistema deberá presentar un modal de confirmación y requerir confirmación explícita antes de proceder.</t>
  </si>
  <si>
    <t xml:space="preserve">- Variante prepago con sustancias controladas del módulo Tramitar Pedido. El módulo de Tramitar Pedido en este flujo es responsable de generar la proforma, gestionar la previsualización y envío al cliente, y disparar el pendiente en Validar Cobro. Lo que ocurre tras Validar Cobro (factura anticipo, timbrado, Confirmación, FEE, transferencia a Legacy en caso de México) está fuera del scope de este requisito y se cubre en requisitos del módulo Validar Cobro.
- Cubre tres requisitos del cliente: tramitación de pedidos prepago en México y Perú; generación y envío automático de proforma para prepago sin Factura por Adelantado; y cadena de pendientes tras la generación de la proforma.
- La presencia de sustancias controladas determina dos efectos en el módulo: no se renderizan las opciones de Factura por Adelantado ni Entrega con Remisión; y la factura que se emita posteriormente en Validar Cobro será del tipo factura anticipo (no factura normal) por falta de datos de pedimento y aduana.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La validación de documentos regulatorios del cliente (Licencia Sanitaria y Aviso de Responsable Sanitario) ocurre antes de llegar a Tramitar Pedido (responsabilidad del módulo Pretramitar Pedido).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foliador del pedido) se materializan en módulos posteriores al de Tramitar Pedido.</t>
  </si>
  <si>
    <t xml:space="preserve">Yo como ESAC, quiero tramitar pedidos de clientes con condición de pago Prepago sin sustancias controladas y sin activar Factura por Adelantado, para que el sistema genere la proforma correspondiente, la envíe al cliente y deje el pedido listo para que cobranza valide el cobro en el módulo Validar Cobro siguiendo el flujo regular sin restricciones regulatorias adicionales.</t>
  </si>
  <si>
    <t xml:space="preserve">El sistema debe permitir, en el módulo Tramitar Pedido, la tramitación de pedidos de clientes con condición de pago Prepago que no contienen sustancias controladas y no requieren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correspondiente en el módulo Validar Cobro y cierra el pendiente del pedido en la bandeja de Tramitar Pedido.</t>
  </si>
  <si>
    <t xml:space="preserve">## Reglas de Negocio
Regla 1 — Renderizado de Factura por Adelantado para Prepago sin controlados
Para pedidos de clientes Prepago sin sustancias controladas, el sistema renderiza el radio button de Factura por Adelantado como opción disponible. El ESAC decide si la activa o no; en este flujo no se activa.
Regla 2 — No renderizado de Entrega con Remisión para Prepago
Para pedidos de clientes Prepago (con o sin sustancias controladas), el sistema no renderiza el radio button de Entrega con Remisión. Esta opción no aplica para clientes prepago en ninguna variante.
Regla 3 — Datos de facturación bloqueados en flujos Prepago
Para pedidos de clientes con condición de pago Prepago, el sistema no permite editar los datos de facturación del cliente desde Tramitar Pedido. Los datos de facturación se toman del catálogo del cliente vigente y se muestran en modo solo lectura; cualquier ajuste se gestiona en el Catálogo de Clientes.
Regla 4 — Generación automática de proforma al tramitar
Al ejecutar la acción de tramitar un pedido prepago sin sustancias controladas y sin Factura por Adelantado, el sistema genera automáticamente una proforma en formato PDF.
Regla 5 — Folio de la proforma desde foliador lineal global
El folio de la proforma se toma del foliador lineal global de PQF2, que mantiene un solo contador para todas las proformas del sistema sin segmentación por empresa o región.
Regla 6 — Folio del pedido interno conforme a mecánica actual
El folio interno del pedido se asigna siguiendo la mecánica actual del sistema, sin cambios respecto a la versión vigente.
Regla 7 — Previsualización del PDF de la proforma obligatoria
Antes de avanzar a la pantalla de datos de envío, el sistema muestra la previsualización del PDF de la proforma. El ESAC debe aceptarla explícitamente para continuar.
Regla 8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9 — Composición del asunto del correo de proforma
El asunto del correo de proforma se compone como la cadena "Proforma" seguida del folio del pedido interno.
Regla 10 — Generación automática del pendiente Validar Cobro
Al confirmarse el envío exitoso del correo de la proforma, el sistema genera automáticamente un pendiente en el módulo Validar Cobro asociado al pedido tramitado y la proforma emitida, sin requerir clic adicional del ESAC.
Regla 11 — Cierre del pendiente de Tramitar Pedido al completar la acción
Una vez completados el envío del correo de la proforma y la generación del pendiente en Validar Cobro,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Y OPCIONES EN PANTALLA
═══════════════════════════════════════════════════════════════
Criterio A1 — Tramitación habilitada para Prepago sin controlados sin Factura por Adelantado
Dado que un pedido pertenece a un cliente Prepago en México o Perú, sin productos controlados, y el ESAC no activa la opción Factura por Adelantado,
Cuando el ESAC opera el módulo Tramitar Pedido,
Entonces el sistema deberá permitir la tramitación y, al ejecutarse, generar automáticamente la proforma asociada al pedido.
Criterio A2 — Renderizado de Factura por Adelantado disponible
Dado que el pedido es de cliente Prepago sin sustancias controladas,
Cuando el ESAC visualiza la pantalla del pedido,
Entonces el radio button de Factura por Adelantado deberá renderizarse como opción disponible. El ESAC decide si lo activa o no.
Criterio A3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Criterio A4 — Bloqueo de edición de datos de facturación para Prepago
Dado que el pedido es de cliente Prepago,
Cuando el ESAC visualiza la pantalla del pedido,
Entonces el botón "Editar Datos" para datos de facturación no debe aparecer disponible. Los datos de facturación se muestran en modo solo lectura tomados del catálogo del cliente.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Criterio C5 — Generación automática del pendiente Validar Cobro
Dado que el correo de proforma se envió exitosamente,
Cuando se completa el envío,
Entonces el sistema deberá generar automáticamente un pendiente en el módulo Validar Cobro asociado al pedido tramitado y la proforma emitida.
═══════════════════════════════════════════════════════════════
SECCIÓN D — CIERRE Y CANCELACIÓN
═══════════════════════════════════════════════════════════════
Criterio D1 — Desaparición del pendiente en bandeja Tramitar Pedido
Dado que el pedido se tramitó exitosamente (incluyendo el envío del correo de proforma y la generación del pendiente en Validar Cobro),
Cuando se completa la tramitación,
Entonces el pedido no deberá seguir apareciendo como pendiente en la bandeja del módulo Tramitar Pedido del ESAC. La consulta histórica del pedido sigue disponible desde los reportes correspondientes.
Criterio D2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</si>
  <si>
    <t xml:space="preserve">- Variante prepago sin sustancias controladas y sin Factura por Adelantado del módulo Tramitar Pedido. Es el flujo más común dentro del bloque Prepago. El módulo de Tramitar Pedido en este flujo es responsable de generar la proforma, gestionar la previsualización y envío al cliente, y disparar el pendiente en Validar Cobro. Lo que ocurre tras Validar Cobro (factura normal, timbrado, Confirmación, FEE, transferencia a Legacy en caso de México) está fuera del scope de este requisito y se cubre en requisitos del módulo Validar Cobro.
- Cubre tres requisitos del cliente: tramitación de pedidos prepago en México y Perú con emisión de Confirmación; generación y envío automático de proforma para prepago sin Factura por Adelantado; y cadena de pendientes tras la generación de la proforma.
- En este flujo, dado que el pedido no contiene sustancias controladas, la factura que se emita posteriormente en Validar Cobro será una factura normal (no factura anticipo). La factura normal puede emitirse con datos completos porque no hay restricciones regulatorias de pedimento ni aduana.
- El radio button de Factura por Adelantado se renderiza disponible en este flujo porque el cliente sí podría solicitar esta variante. El ESAC tiene la decisión de activarlo o no. Si lo activa, el flujo cambia al cubierto por el requisito independiente del bloque Prepago para Factura por Adelantado.
- El radio button de Entrega con Remisión no se renderiza en el módulo Tramitar Pedido para clientes prepago en ninguna variante, dado que esta opción no aplica al modelo prepago.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
- Aplicable a las operaciones de México y Perú. Las diferencias regionales (transferencia a Legacy) se materializan en módulos posteriores al de Tramitar Pedido.</t>
  </si>
  <si>
    <t xml:space="preserve">Yo como ESAC, quiero tramitar pedidos de clientes con condición de pago Prepago sin sustancias controladas activando la opción de Factura por Adelantado, para que el cliente reciba la proforma correspondiente para iniciar el cobro y, en paralelo, Finanzas gestione la emisión y timbrado de la factura necesaria para el flujo prepago anticipado.
</t>
  </si>
  <si>
    <t xml:space="preserve">El sistema debe permitir, en el módulo Tramitar Pedido, la tramitación de pedidos de clientes con condición de pago Prepago que no contienen sustancias controladas y que activan la opción Factura por Adelantado, en las operaciones de México y Perú. Para clientes prepago los datos de facturación no son editables en este módulo y se toman del catálogo del cliente vigente. Al tramitar, el sistema genera la proforma, la presenta al ESAC para validación visual y, tras confirmar el envío al cliente, genera el pendiente en el módulo Factura por Adelantado para que Finanzas gestione la emisión de la factura y cierra el pendiente del pedido en la bandeja de Tramitar Pedido. El pendiente en Validar Cobro se genera posteriormente, cuando la factura se emita.</t>
  </si>
  <si>
    <t xml:space="preserve">### Reglas de Negocio
Regla 1 — Renderizado de Factura por Adelantado para Prepago sin controlados
Para pedidos de clientes Prepago sin sustancias controladas, el sistema renderiza el radio button de Factura por Adelantado como opción disponible para que el ESAC decida activarla o no.
Regla 2 — No renderizado de Entrega con Remisión para Prepago
Para pedidos de clientes Prepago (con o sin sustancias controladas), el sistema no renderiza el radio button de Entrega con Remisión. Esta opción no aplica para clientes prepago en ninguna variante.
Regla 3 — Activación de Factura por Adelantado sin código de autorización
La activación de Factura por Adelantado en Tramitar Pedido es directa, sin requerir código de autorización ni validación adicional.
Regla 4 — Datos de facturación bloqueados cuando se activa Factura por Adelantado
Al activar Factura por Adelantado para un pedido Prepago, el sistema no permite editar los datos de facturación del cliente (RFC, razón social, Uso CFDI, Método y Forma de Pago, correo de envío) desde Tramitar Pedido. Los datos de facturación quedan fijados con los valores del catálogo del cliente vigente al momento de la activación; cualquier ajuste posterior se gestiona en el módulo Factura por Adelantado o en el Catálogo de Clientes según corresponda.
Regla 5 — Generación automática de proforma al tramitar
Al ejecutar la acción de tramitar un pedido prepago sin sustancias controladas con Factura por Adelantado activada, el sistema genera automáticamente una proforma en formato PDF.
Regla 6 — Folio de la proforma desde foliador lineal global
El folio de la proforma se toma del foliador lineal global de PQF2, que mantiene un solo contador para todas las proformas del sistema sin segmentación por empresa o región.
Regla 7 — Folio del pedido interno conforme a mecánica actual
El folio interno del pedido se asigna siguiendo la mecánica actual del sistema, sin cambios respecto a la versión vigente.
Regla 8 — Previsualización del PDF de la proforma obligatoria
Antes de avanzar a la pantalla de datos de envío, el sistema muestra la previsualización del PDF de la proforma. El ESAC debe aceptarla explícitamente para continuar.
Regla 9 — Pantalla de datos de envío del correo de proforma
La pantalla de datos de envío del correo de proforma presenta: Para (destinatario) con el contacto del cliente del pedido, editable, con default heredado del catálogo del cliente; CC con el ESAC asignado al cliente/pedido, editable, con default sugerido por el sistema; Asunto generado automáticamente según plantilla, no editable; Adjuntos con el PDF de la proforma, no editables; y Notas extras, un campo de texto editable opcional para texto adicional libre.
Regla 10 — Composición del asunto del correo de proforma
El asunto del correo de proforma se compone como la cadena "Proforma" seguida del folio del pedido interno.
Regla 11 — Generación automática del pendiente Factura por Adelantado
Al confirmarse el envío exitoso del correo de la proforma para un pedido con Factura por Adelantado activada, el sistema genera automáticamente un pendiente en el módulo Factura por Adelantado asociado al folio del pedido, para que se gestione posteriormente la emisión y timbrado de la factura.
Regla 12 — No generación del pendiente Validar Cobro al tramitar
Al tramitar un pedido prepago con Factura por Adelantado activada, el sistema no genera el pendiente en el módulo Validar Cobro en ese momento. El pendiente Validar Cobro se generará posteriormente, cuando la factura se emita exitosamente en el módulo Factura por Adelantado.
Regla 13 — Cierre del pendiente de Tramitar Pedido al completar la acción
Una vez completados el envío del correo de la proforma y la generación del pendiente en Factura por Adelantado, el sistema cierra y elimina el pendiente del pedido en la bandeja de Tramitar Pedido, de modo que el pedido ya no aparece como acción pendiente para el ESAC.
## Riesgos
Riesgo 1 — Campos de información fiscal originalmente configurados para México
Los campos de información fiscal del módulo Tramitar Pedido están actualmente configurados conforme a las normas fiscales de México. Al operar pedidos peruanos, el ESAC podría experimentar confusión sobre qué campos aplican o cómo interpretarlos en el contexto fiscal peruano. Se espera capacitación al equipo operativo para clarificar el manejo de los campos fiscales en pedidos de la región Perú.
## Criterios de Aceptación
═══════════════════════════════════════════════════════════════
SECCIÓN A — TRAMITACIÓN, ACTIVACIÓN Y OPCIONES EN PANTALLA
═══════════════════════════════════════════════════════════════
Criterio A1 — Tramitación habilitada para Prepago sin controlados con Factura por Adelantado activada
Dado que un pedido pertenece a un cliente Prepago en México o Perú, sin productos controlados, y el ESAC activa la opción Factura por Adelantado,
Cuando el ESAC opera el módulo Tramitar Pedido,
Entonces el sistema deberá permitir la tramitación y, al ejecutarse, generar automáticamente la proforma asociada al pedido.
Criterio A2 — Activación de Factura por Adelantado desde Tramitar Pedido
Dado que un pedido pertenece a un cliente Prepago sin productos controlados,
Cuando el ESAC visualiza el módulo Tramitar Pedido,
Entonces el sistema deberá ofrecer la opción de activar Factura por Adelantado. La activación es directa y no requiere código de autorización.
Criterio A3 — Bloqueo de edición de datos de facturación al activar Factura por Adelantado
Dado que el ESAC activó la opción Factura por Adelantado en Tramitar Pedido,
Cuando se renderiza la pantalla del pedido,
Entonces el botón "Editar Datos" para datos de facturación no debe aparecer disponible para este pedido. El sistema deberá mostrar los datos de facturación en modo solo lectura tomados del catálogo del cliente vigente al momento de la activación.
Criterio A4 — No renderizado de Entrega con Remisión para Prepago
Dado que el pedido es de cliente Prepago,
Cuando el ESAC visualiza la pantalla del pedido,
Entonces el radio button de Entrega con Remisión no deberá aparecer en la pantalla, dado que esta opción no aplica para clientes prepago en ninguna variante.
═══════════════════════════════════════════════════════════════
SECCIÓN B — FOLIOS Y GENERACIÓN DE LA PROFORMA
═══════════════════════════════════════════════════════════════
Criterio B1 — Asignación de folio interno al tramitar
Dado que el ESAC ejecuta la acción de tramitar,
Cuando el sistema procesa la solicitud,
Entonces deberá asignar el folio interno del pedido siguiendo la mecánica actual del sistema.
Criterio B2 — Asignación de folio de proforma desde foliador lineal global
Dado que el sistema genera la proforma al tramitar,
Cuando se asigna el folio del documento,
Entonces el sistema deberá tomar el siguiente número del foliador lineal global de PQF2 (un solo contador compartido por todas las proformas del sistema).
Criterio B3 — Generación del PDF de la proforma
Dado que el ESAC ejecuta la acción de tramitar,
Cuando se completa la asignación de folios,
Entonces el sistema deberá generar automáticamente el archivo PDF de la proforma con los datos del pedido, del cliente y los folios correspondientes.
═══════════════════════════════════════════════════════════════
SECCIÓN C — PREVISUALIZACIÓN Y ENVÍO DE LA PROFORMA
═══════════════════════════════════════════════════════════════
Criterio C1 — Previsualización obligatoria del PDF antes del envío
Dado que el PDF de la proforma se generó exitosamente,
Cuando el sistema inicia el proceso de envío,
Entonces deberá mostrar al ESAC la previsualización del PDF y requerir aceptación explícita antes de continuar a la pantalla de datos de envío.
Criterio C2 — Cancelación desde la previsualización
Dado que el ESAC está viendo la previsualización del PDF de la proforma,
Cuando el ESAC decide no continuar (cancela la previsualización),
Entonces el sistema deberá permitir volver al pedido sin enviar la proforma. ** Pendiente definir la política del folio de proforma ya asignado: si se conserva para el reintento o se descarta. **
Criterio C3 — Pantalla de datos de envío con CC editable y ESAC incluido
Dado que el usuario llegó al paso de envío del correo,
Cuando el sistema renderiza la pantalla,
Entonces deberá mostrar: Para con el contacto del cliente (editable, default heredado); CC con el ESAC asignado (editable, default sugerido); Asunto generado por sistema según plantilla (no editable); Adjuntos con el PDF de la proforma (no editables); y Notas extras como campo de texto editable opcional.
Criterio C4 — Envío del correo de proforma
Dado que la pantalla de envío está completa,
Cuando el usuario presiona Enviar,
Entonces el sistema deberá enviar el correo al destinatario con CC al ESAC, asunto generado por sistema, adjunto del PDF de la proforma y las notas extras opcionales capturadas.
═══════════════════════════════════════════════════════════════
SECCIÓN D — PENDIENTES GENERADOS Y CIERRE
═══════════════════════════════════════════════════════════════
Criterio D1 — Generación automática del pendiente Factura por Adelantado
Dado que el correo de proforma se envió exitosamente y el pedido tiene Factura por Adelantado activada,
Cuando se completa el envío,
Entonces el sistema deberá generar automáticamente un pendiente en el módulo Factura por Adelantado asociado al folio del pedido, para que se ejecute posteriormente la emisión y timbrado de la factura.
Criterio D2 — No generación del pendiente Validar Cobro al tramitar
Dado que el ESAC tramitó un pedido prepago con Factura por Adelantado activada,
Cuando se completa la tramitación y el envío,
Entonces el sistema no deberá generar pendiente en Validar Cobro en este momento. El pendiente Validar Cobro se generará posteriormente, cuando la factura se emita exitosamente desde el módulo Factura por Adelantado.
Criterio D3 — Desaparición del pendiente en bandeja Tramitar Pedido
Dado que el pedido se tramitó exitosamente (incluyendo el envío del correo de proforma y la generación del pendiente en Factura por Adelantado),
Cuando se completa la tramitación,
Entonces el pedido no deberá seguir apareciendo como pendiente en la bandeja del módulo Tramitar Pedido del ESAC. La consulta histórica del pedido sigue disponible desde los reportes correspondientes.
Criterio D4 — Cancelación del pedido
Dado que un pedido tramitado tiene solicitud del cliente para cancelar,
Cuando el ESAC ejecuta la acción Cancelar pedido en Tramitar Pedido,
Entonces el sistema deberá presentar un modal de confirmación y requerir confirmación explícita antes de proceder.</t>
  </si>
  <si>
    <t xml:space="preserve">- Variante prepago sin sustancias controladas con activación de Factura por Adelantado del módulo Tramitar Pedido. El módulo de Tramitar Pedido en este flujo es responsable de generar la proforma, gestionar la previsualización y envío al cliente, y disparar el pendiente en Factura por Adelantado. La emisión y timbrado de la factura PPD ocurren posteriormente en el módulo Factura por Adelantado.
- Cubre tres requisitos del cliente: tramitación de pedidos prepago en México y Perú con emisión de Confirmación; generación y envío automático de proforma para prepago; y cadena de pendientes generada al tramitar.
- Distinción clave respecto al flujo prepago sin Factura por Adelantado: en este flujo, al tramitar se genera el pendiente en Factura por Adelantado pero NO el pendiente en Validar Cobro. El pendiente Validar Cobro se generará después, cuando la factura PPD se emita exitosamente desde el módulo Factura por Adelantado. Esto refleja que en este flujo el documento que se va a cobrar es la factura PPD, no la proforma.
- Cambio respecto al comportamiento actual: se elimina el código de autorización para activar Factura por Adelantado (antes lo requería). La activación ahora es directa.
- Para clientes prepago, los datos de facturación nunca se pueden editar en Tramitar Pedido (independientemente de si hay sustancias controladas o no, independientemente de si se activa Factura por Adelantado o no). El botón "Editar Datos" no aparece. Cualquier ajuste a los datos fiscales del cliente debe gestionarse en el Catálogo de Clientes.
- El radio button de Entrega con Remisión no se renderiza en el módulo Tramitar Pedido para clientes prepago en ninguna variante.
- El foliador de la proforma es lineal global a PQF2 (un solo contador para todas las proformas del sistema). El folio del pedido interno conserva la mecánica actual del sistema.
- El asunto del correo de proforma se compone como "Proforma" más el folio del pedido interno.
- El flujo de envío del correo de proforma requiere dos pasos secuenciales en la UI: primero previsualizar y aceptar el PDF; después confirmar los datos de envío del correo.
- El pendiente del pedido en la bandeja del módulo Tramitar Pedido se cierra automáticamente al completarse la acción de tramitar. La consulta del pedido tramitado sigue disponible desde módulos de consulta. Esta mecánica evita que el ESAC vea pedidos ya gestionados en su bandeja de pendientes.
- Los campos de información fiscal del módulo están actualmente configurados conforme a las normas fiscales de México. Para pedidos peruanos se espera capacitación al equipo operativo para clarificar el manejo de estos campos en contexto peruano.</t>
  </si>
  <si>
    <t xml:space="preserve">Diseño y generación de Documentos
</t>
  </si>
  <si>
    <t xml:space="preserve">Yo como ESAC, quiero que el sistema genere automáticamente el PDF de la Proforma con el branding de la empresa emisora del pedido al tramitar un pedido Prepago para clientes de México, para entregar al cliente un documento estandarizado y correcto que respalde el cobro por adelantado.</t>
  </si>
  <si>
    <t xml:space="preserve">El sistema debe generar un PDF de Proforma al tramitar un pedido Prepago sin Factura por Adelantado para clientes con Región México, con un diseño estandarizado cuyo branding varía según la empresa emisora del pedido (Golocaer, Mungen, Proquifa o Proveedora Quimico Farmaceutica, las cuatro empresas del grupo PROQUIFA México en operación). El PDF se reconstruye dinámicamente en cada consulta tomando los valores aplicados al documento al momento de su generación inicial.</t>
  </si>
  <si>
    <t xml:space="preserve">## Reglas de Negocio
Regla 1 — Generación únicamente en pedidos Prepago sin Factura por Adelantado para clientes México
El sistema genera el PDF de Proforma únicamente cuando el pedido es en modalidad Prepago sin Factura por Adelantado y el cliente tiene Región = México. Los pedidos Crédito (con o sin Factura por Adelantado) y los pedidos Prepago con Factura por Adelantado no generan Proforma.
Regla 2 — Diferenciación por empresa emisora
La Proforma se diferencia según la empresa emisora del pedido (una de las cuatro del grupo PROQUIFA México) en logo, color institucional, dirección y razón social legal correspondiente.
Regla 3 — Foliador global con prefijo PRF
El folio de la Proforma usa el foliador global lineal PQF2 para Proformas (un solo contador sin segmentación por empresa) en formato MMDDAA-Consecutivo, con prefijo "PRF-" en la representación visual del documento (ejemplo: "PRF-031826-691").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México, el sistema genera el PDF de la Proforma dinámicamente, leyendo los datos vigentes en ese momento desde las fuentes (Catálogo de Clientes, Pedido, Catálogo de Cuentas Bancarias, Tabla de Empresas,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y la Proforma enviada queda como registro permanente del documento exacto que recibió el cliente.
Regla 8 — Sin regeneración posterior al envío
Una Proforma enviada y persistida se entrega, al consultarse históricamente, desde el PDF almacenado en base de datos, sin regenerarlo desde los datos fuente actuales. El sistema no ofrece funcionalidad de reenvío. Si los datos fuente cambian después del envío, la Proforma histórica conserva los datos originales.
Regla 9 — Consulta del PDF histórico desde Validar Cobro
Una Proforma enviada y persistida puede consultarse desde el módulo Validar Cobro para verificación y trazabilidad del cobro asociado, accediendo al PDF histórico.
Regla 10 — Disclaimer legal SAT obligatorio
El documento muestra el texto fijo: "ESTE ES UN DOCUMENTO INFORMATIVO PREVIO A LA EMISIÓN DE UN CFDI. CARECE DE VALIDEZ FISCAL SEGÚN ART.29 Y 29A CFF".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RFC y dirección fiscal desde el Catálogo de Clientes; moneda aplicada a los cálculos desde la moneda de facturación configurada en el Catálogo del cliente (no del pedido); Condiciones de Pago desde la configuración del cliente en el Catálogo (sección Cobros); cuentas bancarias (Banca, Sucursal, Cuenta, CLABE) desde el Catálogo de Cuentas Bancarias del grupo PROQUIFA México; REF. CLIENTE de cada cuenta construida dinámicamente con la lógica del Código Validador; Pedido interno, Parciales, Contacto y Lugar de entrega desde el Pedido; logo, color institucional, dirección y razón social legal generados por el sistema.
## Riesgos
Riesgo 1 — Consumo prematuro del folio en la previsualización
Si el sistema reserva un folio del foliador global PQF2 al generar el PDF en la previsualización pero el usuario abandona sin enviar, ese folio quedaría huérfano generando huecos en la numeración consecutiva. La numeración consecutiva sin huecos puede ser un requisito fiscal o de auditoría. ** Pendiente decisión técnica: definir si el folio se reserva al generar el PDF de previsualización (consume folio aunque no se envíe) o exclusivamente al confirmar el envío exitoso (sin huecos). En el segundo caso, el folio mostrado en previsualización es tentativo o placeholder, y el folio definitivo solo aparece en el PDF persistido tras envío exitoso. **
Riesgo 2 — Tipo de cambio inconsistente entre Proforma y validación de pago posterior
Si el tipo de cambio mostrado en la Proforma difiere del aplicado al recibir el pago en Validar Cobro, el cliente puede recibir documentos con montos distintos en moneda local generando confusión.
## Criterios de Aceptación
═══════════════════════════════════════════════════════════════
SECCIÓN A — CABECERA DEL DOCUMENTO
═══════════════════════════════════════════════════════════════
Criterio A1 — Logo de la empresa emisora
Dado que el sistema renderiza la cabecera del documento,
Cuando incluye el logo,
Entonces deberá mostrar el logo correspondiente a la empresa emisora del pedido.
Criterio A2 — Disclaimer legal SAT
Dado que el sistema renderiza la cabecera,
Cuando incluye el disclaimer legal,
Entonces deberá mostrar el texto fijo: "ESTE ES UN DOCUMENTO INFORMATIVO PREVIO A LA EMISIÓN DE UN CFDI. CARECE DE VALIDEZ FISCAL SEGÚN ART.29 Y 29A CFF".
Criterio A3 — Título "Proforma"
Dado que el sistema renderiza la cabecera,
Cuando incluye el título del documento,
Entonces deberá mostrar el texto "Proforma".
Criterio A4 — Folio con prefijo PRF
Dado que el sistema renderiza la cabecera,
Cuando incluye el folio del documento,
Entonces deberá mostrar el folio con formato "PRF-MMDDAA-Consecutivo" (ejemplo: "PRF-031826-691").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IVA y Gran Total
Dado que el sistema incluye los cálculos fiscales,
Cuando renderiza las líneas de monto,
Entonces deberá mostrar:
- "Sub-Total" con monto y moneda.
- "IVA" con tasa aplicable al pedido (0%, 16%, etc.) y monto calculado.
- "Gran Total" con monto, suma de Sub-Total e IVA.
La moneda aplicada es la moneda de facturación del cliente desde el Catálogo (no la moneda del pedido).
Criterio D2 — Monto del Gran Total expresado en letra
Dado que el sistema renderiza la conversión a letras del Gran Total,
Cuando incluye la leyenda monetaria,
Entonces deberá mostrar el monto en palabras según la moneda:
- Si moneda = pesos mexicanos: "(XXX PESOS XX/100 M.N.)".
- Si moneda = dólares: "(XXX DOLARES XX/100)".
- Otras monedas: nomenclatura correspondiente.
Criterio D3 — Tipo de Cambio (cuando aplica)
Dado que la moneda de facturación del cliente NO es pesos mexicanos,
Cuando el sistema renderiza la sección de pago,
Entonces deberá mostrar el tipo de cambio aplicado a la conversión. El tipo de cambio es el del día de generación.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"Pago en una sola exhibición"
Dado que el sistema renderiza el final de la sección de pago,
Cuando incluye la leyenda de exhibición,
Entonces deberá mostrar el texto "PAGO EN UNA SOLA EXHIBICIÓN" como leyenda fiscal obligatoria SAT. ** Confirmar si siempre es PUE**
═══════════════════════════════════════════════════════════════
SECCIÓN E — DATOS BANCARIOS
═══════════════════════════════════════════════════════════════
Criterio E1 — Doble cuenta visible siempre
Dado que el sistema renderiza la sección de datos bancarios,
Cuando arma el contenido,
Entonces deberá mostrar SIEMPRE las dos cuentas (una en M.N. y una en DLS) del grupo PROQUIFA México, independientemente de la moneda del pedido. Los campos por cuenta son: Moneda, Banca, Sucursal, Cuenta, CLABE y REF. CLIENTE. **Confirmar si siempre se muestran M.N y DLS o puede variar, ej. EUR**
Criterio E2 — Referencia bancaria del cliente (REF. CLIENTE)
Dado que el sistema renderiza la REF. CLIENTE de cada cuenta,
Cuando construye el valor,
Entonces deberá aplicar la lógica documentada del Código Validador: cuenta Banamex con concatenación de 7 segmentos basados en nombre del cliente, clave, código del banco, moneda y CodValidador; cuenta no-Banamex con nombre del cliente directo.
═══════════════════════════════════════════════════════════════
SECCIÓN F — DATOS DE FACTURACIÓN
═══════════════════════════════════════════════════════════════
Criterio F1 — RFC, Razón Social, Dirección fiscal
Dado que el sistema renderiza la sección de facturación,
Cuando incluye los datos fiscales del cliente,
Entonces deberá mostrar:
- RFC del cliente desde el Catálogo de Clientes.
- Razón Social del cliente desde el Catálogo de Clientes.
- Dirección fiscal completa del cliente (calle, número, colonia, ciudad, estado, país, CP) desde el Catálogo de Clientes.
═══════════════════════════════════════════════════════════════
SECCIÓN G — DATOS DE ENTREGA
═══════════════════════════════════════════════════════════════
Criterio G1 — Pedido, Parciales, Contacto, Lugar
Dado que el sistema renderiza la sección de entrega,
Cuando incluye los datos de entrega,
Entonces deberá mostrar:
- Número de pedido interno. **Aplica la misma duda de generación de folio interno, ya que no se ha enviado el pedido aún**
- Parciales (SI/NO) según configuración del pedido.
- Contacto de entrega del pedido (si no existe, mostrar "NINGUNO"). **Confirmar si es el contacto de entrega, contacto del cliente o contacto que realizó el pedido**
- Lugar de entrega completo (dirección).
═══════════════════════════════════════════════════════════════
SECCIÓN H — PIE LEGAL DE LA EMPRESA EMISORA
═══════════════════════════════════════════════════════════════
Criterio H1 — Contacto PROQUIFA México
Dado que el sistema renderiza el pie del documento,
Cuando incluye la información de contacto,
Entonces deberá mostrar:
- Redes sociales: @PROQUIFA, /PROQUIFA_OFICIAL, PROQUIFA (LinkedIn).
- Teléfonos: Ciudad de México 55 1315 1498 y Guadalajara 01 (33) 4770 1170.
- Web: www.proquifa.com.mx.
- Correo: ventas@proquifa.com.mx.
Criterio H2 — Razón social legal de la empresa emisora
Dado que el sistema renderiza el pie legal,
Cuando incluye la razón social legal,
Entonces deberá mostrar la razón social legal completa y dirección legal de la empresa emisora del pedido (Golocaer S.A. de C.V., Mungen S.A. de C.V., Proquifa S.A. de C.V. o Proveedora Quimico Farmaceutica S.A. de C.V.).
Criterio H3 — Sellos de certificación y métodos de pago
Dado que el sistema renderiza el pie,
Cuando incluye certificaciones y métodos de pago aceptados,
Entonces deberá mostrar: sello ISO 9001:2015, sello NEEC (Nuevo Esquema de Empresas Certificadas, programa SAT exclusivo México), y los métodos de pago aceptados (American Express / Tarjetas Bienvenidas). **Confirmar con el cliente si estas certificaciones siguen vigentes, asi como su dieño**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empresa emisora del pedido: EDQM, FEUM, USP, Microbiologics, APACOR, CHATA Biosystems, Pharmaffiliates (varían según empresa emisora). **Confirmar si esta info sigue vigente**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 Pendiente decisión técnica del tipo de almacenamiento del PDF (binario completo vs snapshot estructurado). **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</si>
  <si>
    <t xml:space="preserve">- Esta fila documenta el contenido y la generación del PDF de Proforma para clientes con Región México. La equivalente para Región Perú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 Aplica exclusivamente a pedidos Prepago que NO seleccionaron Factura por Adelantado. Los pedidos Crédito (con o sin Factura por Adelantado) y los pedidos Prepago con Factura por Adelantado NO generan Proforma.
- El branding del documento varía por empresa emisora del pedido (logo, color institucional, dirección y razón social legal). Las cuatro empresas del grupo PROQUIFA México en operación son Golocaer S.A. de C.V., Mungen S.A. de C.V., Proquifa S.A. de C.V. y Proveedora Quimico Farmaceutica S.A. de C.V.
- El PDF se genera bajo demanda en cada presión del botón "Tramitar" durante el flujo previo al envío de la Proforma. En esta etapa el PDF NO se almacena en base de datos. Si el usuario abandona el flujo sin enviar y vuelve a presionar "Tramitar", el PDF se regenera leyendo los datos fuente vigentes en ese nuevo momento (si cambiaron datos fuente entre intentos, el nuevo PDF los refleja).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para verificación y trazabilidad del cobro asociado.
- El envío del PDF al cliente por correo electrónico se documenta en los requisitos de Tramitar Pedido.
- La moneda aplicada a los cálculos del documento es la moneda de facturación configurada en el Catálogo del cliente, no la moneda del pedido.
- El tipo de cambio aplicado a la conversión es el del día de generación de la Proforma.
- Las condiciones de pago provienen de la configuración del cliente en el Catálogo.
- Los datos de partidas (cantidad, descripción que incluye catálogo + descripción + marca, precio unitario, importe) provienen del Pedido directamente.
- Los datos de Facturación (RFC, Razón Social, Dirección fiscal) provienen del Catálogo de Clientes.
- Los datos de Entrega (pedido, parciales, contacto, lugar) provienen del Pedido.
- Las cuentas bancarias del grupo PROQUIFA México (Banca, Sucursal, Cuenta, CLABE) provienen del Catálogo de Cuentas Bancarias a nivel base de datos.
- El branding del documento (logo, color institucional, dirección, razón social legal) se genera por el sistema según la empresa emisora del pedido.
- El foliador es global lineal PQF2 para Proformas (un solo contador sin segmentación por empresa). Decisión canónica del proyecto.
- La paginación automática del PDF cuando las partidas exceden una página es comportamiento ya existente en PQF2.
- ** Pendiente confirmar la regla exacta de Vigencia del documento (días desde generación, días desde fecha del pedido u otra regla). **
- ** Pendiente confirmar si el prefijo "PRF-" del folio aplica solo a la representación visual del PDF o también se persiste en el folio interno almacenado en base de datos. Hipótesis actual: el folio interno (BD) usa formato "MMDDAA-Consecutivo" sin prefijo y el prefijo se concatena al renderizar el documento. **
- ** Pendiente confirmar si la sección Cliente muestra el Alias del cliente o la Razón Social. **
- ** Pendiente confirmar si los pedidos Prepago siempre son Método de Pago PUE (regla SAT) y por tanto la leyenda "PAGO EN UNA SOLA EXHIBICIÓN" es siempre aplicable. **
- ** Pendiente confirmar si la sección de Datos Bancarios siempre muestra las dos cuentas M.N. y DLS, o si puede variar según la moneda del cliente (ejemplo: cliente con moneda de facturación EUR). **
- ** Pendiente respecto al folio interno del pedido que aparece en la sección de Entrega: aplica la misma duda de momento de generación del folio, ya que el pedido aún no se ha enviado al cliente en la etapa de previsualización. **
- ** Pendiente definir qué dato fuente corresponde al campo "Contacto" de la sección de Entrega: contacto de entrega, contacto del cliente o contacto que realizó el pedido. **
- ** Pendiente validar con el cliente la vigencia y diseño actualizado de las certificaciones del pie del documento (ISO 9001:2015, NEEC) y de los métodos de pago aceptados (American Express, Tarjetas Bienvenidas). **
- ** Pendiente validar con el cliente la vigencia de los logos de catálogos farmacéuticos del pie inferior del documento (EDQM, FEUM, USP, Microbiologics, APACOR, CHATA Biosystems, Pharmaffiliates). **
- ** Pendiente decisión técnica: tipo de almacenamiento del PDF persistido en base de datos. Opciones a evaluar: (a) archivo binario completo (BLOB) garantiza inmutabilidad; (b) snapshot estructurado de los datos para reconstruir el PDF cuando se consulta (más eficiente en almacenamiento pero requiere lógica de reconstrucción consistente y preservación de catálogos de branding históricos). Decisión pendiente de equipo de desarrollo. **
- ** Pendiente decisión técnica del momento de consumo del folio del foliador PQF2: si el folio se reserva al generar el PDF en la previsualización (consume folio aunque no se envíe, genera huecos en numeración consecutiva) o si se reserva exclusivamente al confirmar el envío exitoso (sin huecos, pero el folio definitivo solo existe tras envío). Esto afecta también si la previsualización muestra folio definitivo, folio tentativo o placeholder. Decisión pendiente de equipo de desarrollo y validación fiscal. **</t>
  </si>
  <si>
    <t xml:space="preserve">Diseño y generación de Documentos: Proforma Perú
</t>
  </si>
  <si>
    <t xml:space="preserve">Yo como ESAC, quiero que el sistema genere automáticamente el PDF de la Proforma adaptado a la normativa fiscal SUNAT al tramitar un pedido Prepago para clientes de Perú, para entregar al cliente un documento estandarizado y conforme a la regulación peruana que respalde el cobro por adelantado.</t>
  </si>
  <si>
    <t xml:space="preserve">El sistema debe generar un PDF de Proforma al tramitar un pedido Prepago sin Factura por Adelantado para clientes con Región Perú, con un diseño estandarizado equivalente al de la Proforma México pero adaptado a la normativa fiscal SUNAT. Dado que la única empresa emisora del grupo operando en Perú es Golocaer S.A.C., el branding del documento es único. El PDF se genera bajo demanda durante el flujo previo al envío al cliente y, al confirmarse el envío, se persiste como artefacto histórico inmutable accesible desde el módulo Validar Cobro.</t>
  </si>
  <si>
    <t xml:space="preserve">## Reglas de Negocio
Regla 1 — Generación únicamente en pedidos Prepago sin Factura por Adelantado para clientes Perú
El sistema genera el PDF de Proforma con el diseño estandarizado para Perú únicamente cuando el pedido es en modalidad Prepago sin Factura por Adelantado y el cliente tiene Región = Perú. Los pedidos Crédito (con o sin Factura por Adelantado) y los pedidos Prepago con Factura por Adelantado no generan Proforma.
Regla 2 — Empresa emisora única Golocaer S.A.C.
La empresa emisora del documento para clientes Perú es siempre Golocaer S.A.C., única empresa del grupo PROQUIFA operando en Perú. No hay diferenciación por empresa emisora como en México. ** Pendiente confirmar con el cliente. **
Regla 3 — Foliador global con prefijo PRF compartido con Proformas México
El folio de la Proforma Perú usa el mismo foliador global lineal PQF2 que las Proformas México (un solo contador global para todo el grupo, sin segmentación por región ni por empresa), en formato MMDDAA-Consecutivo, con prefijo "PRF-" en la representación visual del documento. ** Pendiente confirmar si el prefijo se persiste también en el folio interno almacenado en base de datos. **
Regla 4 — Vigencia del documento
La Proforma calcula y muestra una fecha de vigencia en formato DD/MM/YYYY. ** La regla exacta del cálculo de la vigencia queda como duda formal del proyecto, pendiente de confirmar con el cliente. **
Regla 5 — Generación bajo demanda durante el flujo previo al envío
Al presionar "Tramitar" para un pedido Prepago sin Factura por Adelantado de cliente Perú, el sistema genera el PDF de la Proforma dinámicamente, leyendo los datos vigentes en ese momento desde las fuentes (Catálogo de Clientes, Pedido, Catálogo de Cuentas Bancarias Perú, Referencia Bancaria del Cliente), y lo muestra en previsualización. En esta etapa el PDF no se almacena en base de datos.
Regla 6 — Regeneración con datos actualizados si el usuario abandona la previsualización y reintenta
Si un usuario vio la previsualización pero abandonó el flujo sin enviar la Proforma, al volver al pedido y presionar "Tramitar" nuevamente el sistema regenera el PDF desde cero leyendo los datos vigentes en ese nuevo momento. Si entre intentos cambiaron datos fuente (razón social del cliente, dirección fiscal, precios, cuentas bancarias, etc.), la nueva versión los refleja. Esto aplica únicamente mientras la Proforma no haya sido enviada al cliente.
Regla 7 — Persistencia del PDF al recibir confirmación del envío exitoso del correo
Al confirmarse que el correo de la Proforma fue enviado exitosamente al cliente, el sistema persiste la versión final del PDF en base de datos como artefacto histórico inmutable, con los datos exactos enviados. El pendiente en Tramitar Pedido se cierra.
Regla 8 — Sin regeneración posterior al envío
Una Proforma enviada y persistida se entrega, al consultarse históricamente, desde el PDF almacenado en base de datos, sin regenerarlo desde los datos fuente actuales. El sistema no ofrece funcionalidad de reenvío.
Regla 9 — Consulta del PDF histórico desde Validar Cobro
Una Proforma enviada y persistida puede consultarse desde el módulo Validar Cobro para verificación y trazabilidad del cobro asociado, accediendo al PDF histórico.
Regla 10 — Disclaimer legal SUNAT
El documento muestra un texto fijo, equivalente bajo normativa SUNAT, que indica que es informativo previo a la emisión del Comprobante de Pago Electrónico (CPE) y carece de validez fiscal y tributaria conforme al Reglamento de Comprobantes de Pago.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Regla 11 — Paginación automática (comportamiento existente)
Cuando las partidas del pedido exceden el espacio disponible en una sola página, el sistema genera páginas adicionales con la misma cabecera y pie completo, mostrando la numeración "X/Y" en cada página. Este comportamiento ya existe en PQF2.
Regla 12 — Origen de los datos por sección
Los paneles del documento se arman desde las fuentes indicadas: datos de partidas (cantidad, descripción, precio unitario, importe) desde el Pedido; identificación del cliente, RUC y dirección fiscal desde el Catálogo de Clientes; moneda aplicada a los cálculos desde la moneda de facturación configurada en el Catálogo del cliente (no del pedido); Condiciones de Pago desde la configuración del cliente en el Catálogo; cuentas bancarias (Banca, Sucursal, Cuenta, CCI) desde el Catálogo de Cuentas Bancarias de Golocaer S.A.C. Perú; REF. CLIENTE de cada cuenta construida con la lógica de identificación de pagos peruana; Pedido interno, Parciales, Contacto y Lugar de entrega desde el Pedido; logo, color institucional, dirección y razón social legal generados por el sistema correspondientes a Golocaer S.A.C. Perú. ** El modelo de cuentas bancarias Perú y el modelo de Referencia Bancaria Perú no están definidos: brechas mayores documentadas en B1 y B2. **
## Riesgos
Riesgo 1 — Disclaimer legal SUNAT pendiente de validación
El disclaimer propuesto en el documento es una redacción aproximada basada en el marco normativo SUNAT. La redacción legal exacta debe ser validada por asesor contable o legal peruano antes de uso productivo. Un disclaimer mal redactado podría generar confusión en el cliente o exposición legal innecesaria.
Riesgo 2 — Régimen de Detracciones y Percepciones SUNAT con aplicabilidad pendiente de confirmar
Bajo análisis preliminar, los productos típicos de PROQUIFA (estándares químico-biológicos, cepas Microbiologics, sustancias controladas, columnas cromatográficas, equipos de laboratorio) no están en los anexos de Detracción de la R.S. 183-2004/SUNAT, y Golocaer S.A.C. no sería Agente de Percepción del IGV bajo la Ley N° 29173 para sus productos típicos. ** Confirmar formalmente con asesor contable peruano antes de habilitar Perú productivamente. Si algún producto cae en algún anexo de Detracción o si SUNAT designa a Golocaer S.A.C. como Agente de Percepción en el futuro, el sistema deberá adaptarse para reflejar el régimen aplicable. **
Riesgo 3 — Tipo de cambio inconsistente entre Proforma y validación de pago posterior
Si el tipo de cambio mostrado en la Proforma difiere del aplicado al recibir el pago en Validar Cobro, el cliente puede recibir documentos con montos distintos en moneda local generando confusión. La regla es la misma que en México: el tipo de cambio es el del día de generación de la Proforma.
## Criterios de Aceptación
═══════════════════════════════════════════════════════════════
SECCIÓN A — CABECERA DEL DOCUMENTO
═══════════════════════════════════════════════════════════════
Criterio A1 — Logo de Golocaer S.A.C.
Dado que el sistema renderiza la cabecera del documento,
Cuando incluye el logo,
Entonces deberá mostrar el logo de Golocaer S.A.C. correspondiente a la operación Perú.
Criterio A2 — Disclaimer legal SUNAT
Dado que el sistema renderiza la cabecera,
Cuando incluye el disclaimer legal,
Entonces deberá mostrar un texto que indique el carácter informativo del documento previo a la emisión del Comprobante de Pago Electrónico (CPE) bajo normativa SUNAT. ** Texto propuesto: "ESTE ES UN DOCUMENTO INFORMATIVO PREVIO A LA EMISIÓN DEL COMPROBANTE DE PAGO ELECTRÓNICO (CPE). CARECE DE VALIDEZ FISCAL Y TRIBUTARIA CONFORME AL REGLAMENTO DE COMPROBANTES DE PAGO Y RESOLUCIÓN DE SUPERINTENDENCIA N° 097-2012/SUNAT." Pendiente validación legal con asesor SUNAT antes de publicación productiva. **
Criterio A3 — Título "Proforma"
Dado que el sistema renderiza la cabecera,
Cuando incluye el título del documento,
Entonces deberá mostrar el texto "Proforma". ** Pendiente confirmar si en Perú el título canónico comercial es "Proforma" o "Factura Proforma" — ambos términos se usan indistintamente en la práctica peruana. **
Criterio A4 — Folio con prefijo PRF
Dado que el sistema renderiza la cabecera,
Cuando incluye el folio del documento,
Entonces deberá mostrar el folio con formato "PRF-MMDDAA-Consecutivo". El consecutivo corresponde al foliador global lineal PQF2. ** El momento exacto en que se consume el folio (al previsualizar vs al confirmar envío) queda como duda técnica del proyecto. **
Criterio A5 — Vigencia del documento
Dado que el sistema renderiza la cabecera,
Cuando incluye el campo Vigencia,
Entonces deberá mostrar la fecha de vigencia en formato DD/MM/YYYY. ** Regla exacta del cálculo pendiente confirmar. **
═══════════════════════════════════════════════════════════════
SECCIÓN B — IDENTIFICACIÓN DEL CLIENTE
═══════════════════════════════════════════════════════════════
Criterio B1 — Identificación del cliente
Dado que el sistema renderiza la sección Cliente,
Cuando incluye el identificador del cliente,
Entonces deberá mostrar el Alias del cliente desde el Catálogo de Clientes. ** Pendiente confirmar si el dato fuente correcto es Alias o Razón Social. **
═══════════════════════════════════════════════════════════════
SECCIÓN C — TABLA DE PARTIDAS
═══════════════════════════════════════════════════════════════
Criterio C1 — Datos de la tabla de partidas
Dado que el sistema renderiza la tabla de partidas,
Cuando incluye los datos por cada partida,
Entonces deberá mostrar: número consecutivo, cantidad, descripción (catálogo + descripción + marca), precio unitario con moneda, e importe calculado (cantidad × precio). Todos los datos provienen del Pedido.
═══════════════════════════════════════════════════════════════
SECCIÓN D — DATOS DE PAGO
═══════════════════════════════════════════════════════════════
Criterio D1 — Sub-Total, IGV y Gran Total
Dado que el sistema incluye los cálculos fiscales,
Cuando renderiza las líneas de monto,
Entonces deberá mostrar:
- "Sub-Total" con monto y moneda.
- "IGV" con tasa aplicable al pedido (18% según normativa SUNAT, salvo exoneraciones específicas que pudieran aplicar a productos puntuales — pendiente confirmar exoneraciones aplicables) y monto calculado.
- "Gran Total" con monto, suma de Sub-Total e IGV.
La moneda aplicada es la moneda de facturación del cliente desde el Catálogo (no la moneda del pedido). Para Perú las monedas típicas son PEN (Soles) y USD.
Criterio D2 — Monto del Gran Total expresado en letra
Dado que el sistema renderiza la conversión a letras del Gran Total,
Cuando incluye la leyenda monetaria,
Entonces deberá mostrar el monto en palabras según la moneda:
- Si moneda = soles peruanos: "(XXX SOLES XX/100)".
- Si moneda = dólares: "(XXX DOLARES XX/100)".
- Otras monedas: nomenclatura correspondiente.
** Pendiente confirmar la nomenclatura exacta esperada para SUNAT (algunas implementaciones usan "SOLES" otras "NUEVOS SOLES" pese a que la moneda oficial desde 2015 es solo "SOLES"). **
Criterio D3 — Tipo de Cambio (cuando aplica)
Dado que la moneda de facturación del cliente NO es soles peruanos,
Cuando el sistema renderiza la sección de pago,
Entonces deberá mostrar el tipo de cambio aplicado a la conversión. El tipo de cambio es el del día de generación. ** Pendiente confirmar si para Perú aplica el tipo de cambio SUNAT publicado (compra/venta) o un tipo de cambio interno corporativo. **
Criterio D4 — Condiciones de Pago
Dado que el sistema renderiza la sección de pago,
Cuando incluye las condiciones,
Entonces deberá mostrar las condiciones de pago aplicables al cliente (ejemplo: "PREPAGO 100%"), provenientes de la configuración del cliente en el Catálogo.
Criterio D5 — Leyenda de pago
Dado que el sistema renderiza el final de la sección de pago,
Cuando incluye la leyenda de pago,
Entonces ** pendiente definir la leyenda equivalente bajo normativa SUNAT. La normativa peruana clasifica las operaciones como Contado o Crédito sin el concepto "Pago en una sola exhibición" propio del SAT mexicano. Propuesta: omitir esta leyenda o reemplazarla con "OPERACIÓN AL CONTADO" cuando aplique. Pendiente confirmar. **
═══════════════════════════════════════════════════════════════
SECCIÓN E — DATOS BANCARIOS
═══════════════════════════════════════════════════════════════
Criterio E1 — Cuentas bancarias de Golocaer S.A.C. Perú
Dado que el sistema renderiza la sección de datos bancarios,
Cuando arma el contenido,
Entonces deberá mostrar las cuentas bancarias de Golocaer S.A.C. Perú. ** El modelo bancario Perú no está definido: pendiente confirmar (a) cuántas cuentas se muestran, (b) en qué monedas (solo PEN, o PEN + USD), (c) en qué bancos peruanos opera Golocaer S.A.C. (BCP, BBVA Continental, Interbank, Scotiabank Perú u otros), (d) si se muestran siempre las cuentas independientemente de la moneda del pedido (análogo a México) o solo la cuenta de la moneda aplicable. Brecha mayor del proyecto. **
Los campos por cuenta esperados son: Moneda, Banca, Sucursal, Cuenta, CCI (Código de Cuenta Interbancario de 20 dígitos, en lugar de CLABE) y REF. CLIENTE.
Criterio E2 — Referencia bancaria del cliente (REF. CLIENTE)
Dado que el sistema renderiza la REF. CLIENTE de cada cuenta,
Cuando construye el valor,
Entonces ** el modelo de Referencia Bancaria para Perú no está definido. La lógica usada en México (cuenta Banamex con 7 segmentos basados en nombre del cliente, clave, código del banco, moneda y CodValidador; cuenta no-Banamex con nombre del cliente directo) es exclusiva de PROQUIFA México y no aplica a Perú. Brecha mayor del proyecto. Pendiente definir antes de habilitar Perú productivamente. **
═══════════════════════════════════════════════════════════════
SECCIÓN F — DATOS DE FACTURACIÓN
═══════════════════════════════════════════════════════════════
Criterio F1 — RUC, Razón Social, Dirección fiscal
Dado que el sistema renderiza la sección de facturación,
Cuando incluye los datos fiscales del cliente,
Entonces deberá mostrar:
- RUC del cliente desde el Catálogo de Clientes (en lugar de RFC; etiqueta del campo "RUC").
- Razón Social del cliente desde el Catálogo de Clientes.
- Dirección fiscal completa del cliente (calle, número, distrito, provincia, departamento, país) desde el Catálogo de Clientes. El formato de dirección refleja las convenciones administrativas peruanas (distrito/provincia/departamento en lugar de colonia/ciudad/estado).
═══════════════════════════════════════════════════════════════
SECCIÓN G — DATOS DE ENTREGA
═══════════════════════════════════════════════════════════════
Criterio G1 — Pedido, Parciales, Contacto, Lugar
Dado que el sistema renderiza la sección de entrega,
Cuando incluye los datos de entrega,
Entonces deberá mostrar:
- Número de pedido interno. ** Aplica la misma duda de generación de folio interno que en México (momento de generación cuando el pedido aún no se ha enviado). **
- Parciales (SI/NO) según configuración del pedido.
- Contacto de entrega del pedido (si no existe, mostrar "NINGUNO"). ** Confirmar si es el contacto de entrega, contacto del cliente o contacto que realizó el pedido (misma duda que en México). **
- Lugar de entrega completo (dirección).
═══════════════════════════════════════════════════════════════
SECCIÓN H — PIE LEGAL DE GOLOCAER S.A.C.
═══════════════════════════════════════════════════════════════
Criterio H1 — Contacto Golocaer S.A.C. Perú
Dado que el sistema renderiza el pie del documento,
Cuando incluye la información de contacto,
Entonces deberá mostrar los datos de contacto institucionales de Golocaer S.A.C. Perú: redes sociales aplicables, teléfonos de oficinas Perú, web y correo de ventas Perú. ** Datos pendientes de capturar en el sistema: no se cuenta actualmente con la información de contacto de Golocaer S.A.C. Perú (teléfonos, web institucional Perú, correo Perú, redes sociales Perú). Brecha pendiente. **
Criterio H2 — Razón social legal de Golocaer S.A.C.
Dado que el sistema renderiza el pie legal,
Cuando incluye la razón social legal,
Entonces deberá mostrar la razón social legal completa "Golocaer S.A.C." con su dirección legal completa en Perú. ** La dirección legal de Golocaer S.A.C. en Perú no está disponible en el sistema actual. Brecha pendiente: recopilar y capturar antes de habilitar Perú. **
Criterio H3 — Sellos de certificación y métodos de pago aceptados
Dado que el sistema renderiza el pie,
Cuando incluye certificaciones y métodos de pago aceptados,
Entonces deberá mostrar las certificaciones vigentes aplicables a Golocaer S.A.C. Perú. ** El sello NEEC (Nuevo Esquema de Empresas Certificadas) NO aplica para Perú por ser programa SAT exclusivo México. Pendiente confirmar si Golocaer Perú cuenta con certificación ISO 9001 o equivalente. Pendiente confirmar métodos de pago aceptados aplicables al mercado peruano (visa, mastercard, etc.). Brecha pendiente. **
Criterio H4 — Numeración de página
Dado que el sistema completa el documento,
Cuando incluye el contador de páginas,
Entonces deberá mostrar "X/Y" en el pie del documento, donde X es la página actual e Y es el total. Si el documento es de una sola página, se muestra "1/1".
Criterio H5 — Logos de catálogos farmacéuticos
Dado que el sistema renderiza la línea final del documento,
Cuando incluye los logos de catálogos y proveedores reconocidos,
Entonces deberá mostrar los logos aplicables a la operación Perú. ** El logo FEUM (Farmacopea de los Estados Unidos Mexicanos) NO aplica para Perú. Los logos USP (United States Pharmacopeia, internacional), EDQM (European Directorate for the Quality of Medicines, europeo) y Microbiologics típicamente sí aplican. Pendiente confirmar la lista exacta de logos aplicables a Golocaer S.A.C. Perú. Brecha pendiente. **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Las partidas continúan en las páginas adicionales. La numeración se actualiza (1/3, 2/3, 3/3). Este comportamiento ya existe en PQF2.
═══════════════════════════════════════════════════════════════
SECCIÓN J — PERSISTENCIA Y CONSULTA POST-ENVÍO
═══════════════════════════════════════════════════════════════
Criterio J1 — Generación bajo demanda durante el flujo previo al envío
Dado que un usuario presiona "Tramitar" en el módulo Tramitar Pedido para un pedido Perú,
Cuando el sistema procesa la acción,
Entonces deberá generar el PDF dinámicamente con los datos vigentes en ese momento y mostrarlo en previsualización al usuario. El PDF no se almacena en base de datos en esta etapa.
Criterio J2 — Regeneración con datos actualizados al reintentar
Dado que el usuario abandonó el flujo sin enviar la Proforma y vuelve a presionar "Tramitar",
Cuando el sistema procesa la nueva acción,
Entonces deberá regenerar el PDF desde cero con los datos fuente vigentes en ese nuevo momento. Si cambiaron datos entre intentos, el nuevo PDF los refleja.
Criterio J3 — Persistencia del PDF al confirmar envío exitoso del correo
Dado que el sistema confirma que el correo de envío al cliente fue exitoso,
Cuando se completa el envío,
Entonces deberá persistir el PDF final en base de datos como artefacto histórico inmutable. El pendiente en Tramitar Pedido se cierra.
Criterio J4 — Consulta del PDF histórico desde Validar Cobro
Dado que una Proforma fue enviada y persistida,
Cuando un usuario consulta el módulo Validar Cobro para procesar el cobro asociado,
Entonces el sistema deberá permitir acceder al PDF histórico de la Proforma. El PDF se entrega tal cual fue almacenado, sin regeneración desde datos fuente actuales.
Criterio J5 — Sin reenvío posterior
Dado que una Proforma fue enviada y persistida,
Cuando un usuario intenta reenviarla desde el módulo Tramitar Pedido,
Entonces el sistema no deberá ofrecer esa funcionalidad. El pendiente está cerrado y la Proforma original se conserva como registro permanente.</t>
  </si>
  <si>
    <t xml:space="preserve">- Esta fila documenta el contenido y la generación del PDF de Proforma para clientes con Región Perú. La equivalente para Región México se documenta en requisito independiente.
- El requisito es un rediseño del documento de Proforma. La estructura visual específica (colores exactos, layout de bandas, tipografía, espaciados) es decisión del equipo de diseño UI; este requisito se enfoca en la información que debe contener cada sección del documento adaptada a la normativa fiscal peruana.
- Aplica exclusivamente a pedidos Prepago que NO seleccionaron Factura por Adelantado. Los pedidos Crédito (con o sin Factura por Adelantado) y los pedidos Prepago con Factura por Adelantado NO generan Proforma.
- La única empresa emisora del grupo PROQUIFA operando actualmente en Perú es Golocaer S.A.C. No hay diferenciación por empresa emisora como en México (donde son cuatro empresas: Golocaer, Mungen, Proquifa, Proveedora Quimico Farmaceutica).
- El PDF se genera bajo demanda en cada presión del botón "Tramitar" durante el flujo previo al envío de la Proforma. Si el usuario abandona el flujo sin enviar y vuelve a presionar "Tramitar", el PDF se regenera leyendo los datos fuente vigentes en ese nuevo momento.
- Cuando el sistema confirma que el correo de envío al cliente fue exitoso, el PDF final se persiste en base de datos como artefacto histórico inmutable. A partir de ese momento, la Proforma enviada queda como registro permanente del documento exacto que recibió el cliente. No se ofrece funcionalidad de reenvío posterior.
- El PDF histórico de la Proforma enviada se puede consultar desde el módulo Validar Cobro.
- Diferencias normativas SUNAT respecto al modelo México:
  - Impuesto: IGV 18% (Impuesto General a las Ventas) en lugar de IVA 16%.
  - Identificador fiscal del cliente: RUC en lugar de RFC.
  - Código bancario interbancario: CCI (Código de Cuenta Interbancario, 20 dígitos) en lugar de CLABE (18 dígitos).
  - Moneda local: PEN (Soles peruanos) en lugar de MXN (Pesos mexicanos).
  - Disclaimer legal: marco SUNAT (Reglamento de Comprobantes de Pago y R.S. 097-2012/SUNAT) en lugar de marco SAT (Art. 29 y 29A CFF).
  - Documento fiscal final: Comprobante de Pago Electrónico (CPE) en lugar de CFDI.
  - Régimen de Pago: SUNAT clasifica Contado/Crédito sin el concepto "Pago en una sola exhibición" del SAT.
  - Sello NEEC: NO aplica a Perú (programa SAT exclusivo México).
  - Logo FEUM: NO aplica a Perú (farmacopea mexicana).
- Régimen de Detracciones (SPOT) y Régimen de Percepciones del IGV: bajo análisis preliminar NO aplican a los productos típicos de Golocaer S.A.C. Perú. Sin embargo, esta validación debe ser confirmada por asesor contable peruano antes de habilitar Perú productivamente. Si en el futuro algún producto se incorpora a los anexos de Detracción o si SUNAT designa a Golocaer S.A.C. como Agente de Percepción, el sistema debe adaptarse.
═══════════════════════════════════════════════════════════════
BRECHAS PENDIENTES DE RESOLUCIÓN ANTES DE HABILITAR PERÚ
═══════════════════════════════════════════════════════════════
Las siguientes brechas se documentan formalmente y deben resolverse antes de habilitar la generación de Proformas para clientes Perú en producción:
B1 — Modelo de cuentas bancarias de Golocaer S.A.C. Perú
No se conocen los bancos peruanos donde Golocaer opera, ni la cantidad de cuentas que se muestran en la Proforma, ni las monedas (PEN únicamente o PEN + USD), ni el formato del CCI de 20 dígitos. Pendiente capturar y configurar.
B2 — Modelo de Referencia Bancaria Perú (Código Validador)
La lógica para construir la REF. CLIENTE que permite identificar pagos del cliente en cuentas peruanas no está definida. La lógica México (Banamex 7 segmentos / no-Banamex nombre directo) es exclusiva del Legacy mexicano y no replica al contexto peruano. Pendiente definir mecanismo de identificación de pagos por banco peruano.
B3 — Datos legales y de contacto de Golocaer S.A.C. Perú
Dirección legal, teléfonos, web institucional, correo de ventas y redes sociales de Golocaer Perú no están disponibles en el sistema actual. Pendiente recopilar y capturar.
B4 — Disclaimer legal SUNAT
Texto exacto del disclaimer validado por asesor legal peruano. Propuesta documentada: "ESTE ES UN DOCUMENTO INFORMATIVO PREVIO A LA EMISIÓN DEL COMPROBANTE DE PAGO ELECTRÓNICO (CPE). CARECE DE VALIDEZ FISCAL Y TRIBUTARIA CONFORME AL REGLAMENTO DE COMPROBANTES DE PAGO Y RESOLUCIÓN DE SUPERINTENDENCIA N° 097-2012/SUNAT."
B5 — Régimen de Detracciones y Percepciones
Confirmación formal por asesor contable peruano de que los productos típicos de PROQUIFA NO están sujetos a Detracción (R.S. 183-2004/SUNAT) y de que Golocaer S.A.C. NO sería Agente de Percepción para sus productos (Ley N° 29173).
B7 — Certificaciones aplicables a Golocaer S.A.C. Perú
ISO 9001 o equivalente, métodos de pago aceptados (medios peruanos), y cualquier otra certificación de calidad vigente en el mercado peruano.
B8 — Catálogos farmacéuticos aplicables a Perú
Lista definitiva de logos del pie inferior aplicables a Golocaer S.A.C. Perú. Confirmados como aplicables: USP, EDQM, Microbiologics. NO aplica: FEUM. Otros logos (APACOR, CHATA Biosystems, Pharmaffiliates) pendientes de confirmar.
B10 — Título canónico del documento en Perú
Confirmar si el título es "Proforma" o "Factura Proforma" (ambos términos se usan indistintamente en la práctica comercial peruana).
B11 — Nomenclatura del monto en letra para soles peruanos
Confirmar si la nomenclatura aceptada es "SOLES" (oficial desde 2015) o "NUEVOS SOLES" (denominación previa que aún aparece en algunas implementaciones).
B12 — Tipo de cambio aplicado en Perú
Confirmar si para Perú aplica el tipo de cambio SUNAT publicado (compra/venta) o un tipo de cambio interno corporativo.
Mientras estas brechas no se resuelvan, el cliente Perú no puede recibir Proforma productiva con el formato adaptado. Se recomienda al cliente programar sesión específica para resolución integral del modelo Perú.</t>
  </si>
  <si>
    <t xml:space="preserve">Factura por Adelantado
</t>
  </si>
  <si>
    <t xml:space="preserve">Factura por Adelantado</t>
  </si>
  <si>
    <t xml:space="preserve">Yo como ** Gestor de Cobranza / Analista de Cuentas por Cobrar (denominación pendiente de resolver) **, quiero contar con una pantalla inicial del módulo Factura por Adelantado que liste agrupadamente los clientes que tienen al menos un pedido pendiente de facturar por adelantado, mostrando su Razón Social, identificador fiscal, número de facturas pendientes y monto total dolarizado, para identificar rápidamente qué clientes requieren atención y navegar al detalle de sus pedidos pendientes.</t>
  </si>
  <si>
    <t xml:space="preserve">El sistema debe contar con una pantalla inicial en el módulo Factura por Adelantado que presente un listado, agrupado por cliente, de los pedidos pendientes de facturar por adelantado. El listado se ordena por antigüedad del pendiente (los más antiguos primero) y su visibilidad se filtra por la cartera del usuario operativo (campo Cobrador asignado en el Catálogo de Clientes). La pantalla permite al usuario identificar rápidamente qué clientes tienen facturas pendientes y navegar al detalle de cada uno para gestionarlas.</t>
  </si>
  <si>
    <t xml:space="preserve">## Reglas de Negocio
Regla 1 — Origen de los pedidos elegibles
El listado de pendientes considera exclusivamente pedidos en estado "pendiente de Factura por Adelantado" generados desde el módulo Tramitar Pedido, incluyendo los del flujo Crédito con Factura por Adelantado y los del flujo Prepago con Factura por Adelantado. Los pedidos sin pendiente de Factura por Adelantado o ya facturados y enviados no aparecen en el listado.
Regla 2 — Agrupación por cliente con conteo de pendientes
El listado se presenta agrupado por cliente. Cada fila representa un cliente con: Razón Social, identificador fiscal (RFC para México / RUC para Perú), número de Facturas Pendientes (conteo), Monto Total dolarizado, y la acción Ver Pedidos para navegar al detalle.
Regla 3 — Conteo de Facturas Pendientes incluye pedidos con factura generada pero no enviada
El conteo de Facturas Pendientes del cliente incluye los pedidos con factura por adelantado ya generada pero pendiente de envío al cliente. El conteo refleja todos los pedidos que aún requieren acción operativa del usuario (generar factura o enviar factura) y solo se retira del conteo cuando la factura se envía exitosamente al cliente.
Regla 4 — Monto Total dolarizado por cliente
Cuando los pedidos del cliente están en distintas monedas (MXN, USD, PEN, EUR u otras), el Monto Total del cliente se obtiene convirtiendo cada monto a USD y sumándolos. La visualización es siempre dolarizada para facilitar la comparación entre clientes. ** El tipo de cambio aplicado a la conversión queda como duda formal del proyecto: opciones a evaluar son (a) tipo de cambio del día de generación de la proforma original de cada pedido (histórico estable), (b) tipo de cambio del día actual de la consulta del listado (dinámico). Pendiente definir con el cliente. **
Regla 5 — Ordenamiento por antigüedad del pendiente
El listado de clientes se ordena por antigüedad del pendiente más antiguo del cliente. Los clientes con el pendiente más antiguo aparecen primero, priorizando la atención de los casos que más han esperado.
Regla 6 — Visibilidad filtrada por cartera del usuario
El listado muestra únicamente los clientes asignados a la cartera del usuario operativo (campo Cobrador del Catálogo de Clientes). Los clientes asignados a otros usuarios no aparecen en el listado.
Regla 7 — Buscador único por Razón Social, identificador fiscal o pedido interno
El buscador único de la pantalla busca por coincidencia parcial alfanumérica en: Razón Social, identificador fiscal (RFC o RUC) y número de Pedido Interno de los pedidos pendientes del cliente. El resultado de búsqueda son clientes (filas del listado agrupado), no pedidos individuales; si la búsqueda por pedido encuentra coincidencia, se retorna el cliente que contiene ese pedido. La búsqueda se ejecuta en tiempo real cuando el usuario deja de escribir (no requiere presionar Enter ni lupa).
Regla 8 — Paginación
Cuando el listado tiene un número de clientes superior al de elementos visibles por página, la pantalla ofrece paginación con numeración de páginas y navegación anterior/siguiente. El número de elementos por página se define por la implementación del módulo.
Regla 9 — Estado vacío
Cuando el usuario no tiene clientes con pedidos pendientes de Factura por Adelantado en su cartera, la pantalla muestra una vista de estado vacío con mensaje informativo claro y elementos visuales que comuniquen la ausencia de trabajo pendiente. La pantalla no queda en blanco ni muestra la tabla sin filas.
## Riesgos
Riesgo 1 — Cliente con pendientes invisible por falta de Cobrador asignado en Catálogo
Si un cliente tiene pedidos pendientes de Factura por Adelantado pero su campo Cobrador en el Catálogo de Clientes está vacío, el cliente no aparecerá en la bandeja de ningún usuario y los pendientes quedarán invisibles operativamente. Este riesgo se documenta de forma transversal en el proyecto (también aplica a Buzón de Cobros y Validar Cobro).
Riesgo 2 — Brecha de timbrado para Perú
Esta pantalla en sí es agnóstica al país, pero el módulo Factura por Adelantado completo depende de capacidad de timbrado fiscal por región. Para México existe integración con TurboPac. Para Perú la integración con OSE/SUNAT es una brecha mayor del proyecto documentada en TPSC-RE-FU-005 (Brecha 5). Mientras la brecha no se resuelva, los clientes Perú no podrán completar el flujo de Factura por Adelantado aunque aparezcan en el listado.
## Criterios de Aceptación
═══════════════════════════════════════════════════════════════
SECCIÓN A — VISUALIZACIÓN DEL LISTADO
═══════════════════════════════════════════════════════════════
Criterio A1 — Visualización del listado agrupado por cliente
Dado que el usuario operativo accede al módulo Factura por Adelantado y tiene clientes con pedidos pendientes en su cartera,
Cuando se renderiza la pantalla inicial,
Entonces el sistema deberá presentar un listado con una fila por cada cliente que tenga al menos un pedido pendiente, mostrando: Razón Social del cliente, identificador fiscal con etiqueta de columna "RFC/RUC", número de Facturas Pendientes (conteo), Monto Total dolarizado, y acción "Ver Pedidos".
Criterio A2 — Etiqueta de columna del identificador fiscal
Dado que los clientes en el listado pueden ser de México (RFC) o Perú (RUC),
Cuando el sistema renderiza la cabecera de la tabla,
Entonces la etiqueta de la columna del identificador fiscal deberá ser "RFC/RUC" como etiqueta dual estática. El valor mostrado en cada fila es el identificador correspondiente a la región del cliente.
Criterio A3 — Aplicación uniforme a clientes México y Perú
Dado que los clientes del listado pueden ser de México o Perú,
Cuando el sistema renderiza la pantalla,
Entonces la funcionalidad opera de manera idéntica para ambos países. La diferenciación por región afecta solo el contenido (RFC vs RUC, monedas distintas) y no la mecánica de la pantalla.
═══════════════════════════════════════════════════════════════
SECCIÓN B — CÁLCULO DE CONTEO Y MONTO
═══════════════════════════════════════════════════════════════
Criterio B1 — Origen de los pedidos elegibles para el conteo
Dado que el sistema cuenta los pedidos pendientes de Factura por Adelantado por cliente,
Cuando construye el conteo,
Entonces deberá considerar pedidos con pendiente de Factura por Adelantado originados desde Tramitar Pedido en ambos flujos: Crédito con Factura por Adelantado y Prepago con Factura por Adelantado. El conteo incluye pedidos sin factura generada y pedidos con factura generada pero pendiente de envío al cliente. Solo cuando la factura se envía exitosamente, el pedido sale del conteo.
Criterio B2 — Cálculo del Monto Total dolarizado
Dado que un cliente tiene pedidos pendientes en distintas monedas (MXN, USD, PEN, EUR u otras),
Cuando el sistema calcula el Monto Total del cliente,
Entonces deberá convertir cada monto del pedido a USD y sumar los resultados. El valor mostrado en la columna Monto Total es la sumatoria en USD. ** El tipo de cambio aplicado queda pendiente de definición formal con el cliente. **
═══════════════════════════════════════════════════════════════
SECCIÓN C — ORDEN, FILTRADO Y BÚSQUEDA
═══════════════════════════════════════════════════════════════
Criterio C1 — Ordenamiento por antigüedad
Dado que el listado contiene múltiples clientes con pendientes,
Cuando el sistema los ordena para visualización,
Entonces deberá ordenarlos por antigüedad del pendiente más antiguo del cliente. Los clientes con el pendiente que más tiempo lleva en estado de espera aparecen primero.
Criterio C2 — Visibilidad filtrada por cartera del usuario
Dado que el usuario accede al módulo,
Cuando el sistema arma el listado,
Entonces deberá mostrar únicamente los clientes asignados a la cartera del usuario operativo (campo Cobrador del Catálogo de Clientes). Los clientes asignados a otros usuarios no aparecen.
Criterio C3 — Buscador por Razón Social, RFC/RUC o pedido interno
Dado que el usuario ingresa texto en el buscador único de la pantalla,
Cuando el sistema procesa la búsqueda,
Entonces deberá realizar coincidencia parcial alfanumérica en los campos: Razón Social del cliente, identificador fiscal del cliente, y números de Pedido Interno de los pedidos pendientes del cliente. El resultado son filas del listado agrupado por cliente. Si la coincidencia se da por número de pedido interno, se retorna el cliente que contiene ese pedido.
Criterio C4 — Paginación con numeración y navegación anterior/siguiente
Dado que el listado tiene más clientes que los visibles en una sola página,
Cuando el sistema renderiza la pantalla,
Entonces deberá ofrecer paginación con numeración de páginas y botones de navegación anterior/siguiente.
═══════════════════════════════════════════════════════════════
SECCIÓN D — NAVEGACIÓN Y ESTADO VACÍO
═══════════════════════════════════════════════════════════════
Criterio D1 — Acción Ver Pedidos para navegar al detalle
Dado que el usuario identifica un cliente en el listado del que quiere consultar el detalle de pedidos pendientes,
Cuando ejecuta la acción "Ver Pedidos",
Entonces el sistema deberá navegar a la pantalla de Detalle por cliente del módulo Factura por Adelantado, llevando el contexto del cliente seleccionado para que el detalle muestre los pedidos pendientes del cliente.
Criterio D2 — Estado vacío
Dado que el usuario operativo accede al módulo Factura por Adelantado y no tiene clientes con pedidos pendientes en su cartera,
Cuando el sistema renderiza la pantalla,
Entonces deberá mostrar una vista de estado vacío con mensaje informativo y elementos visuales apropiados que comuniquen la ausencia de trabajo pendiente. No debe mostrar la tabla sin filas ni dejar la pantalla en blanco.</t>
  </si>
  <si>
    <t xml:space="preserve">- Módulo NUEVO en PQF2 R16. El módulo Factura por Adelantado no existe en la versión actual del sistema y se incorpora en R16 para soportar el caso de negocio en el que un cliente solicita facturación anticipada antes del ingreso de la mercancía al almacén.
- Esta fila cubre exclusivamente la PANTALLA INICIAL del módulo: el listado agrupado por cliente con pedidos pendientes.
- Los pedidos elegibles para el conteo provienen de los flujos Crédito con Factura por Adelantado y Prepago con Factura por Adelantado, originados en Tramitar Pedido. Los pedidos con Sustancias Controladas no son elegibles para Factura por Adelantado por regla del cliente.
- El conteo de "Facturas Pendientes" del cliente incluye: (a) pedidos sin factura generada todavía y (b) pedidos con factura generada pero pendiente de envío al cliente. Solo sale del conteo cuando la factura se envía exitosamente.
- La conversión de los montos a USD permite comparar visualmente clientes con monedas distintas (MXN, USD, PEN, EUR u otras). ** El tipo de cambio aplicado para la conversión queda como duda formal del proyecto: tipo de cambio histórico de la proforma original vs tipo de cambio del día actual de consulta. Pendiente definir con el cliente. **
- La etiqueta de la columna del identificador fiscal es "RFC/RUC" como etiqueta dual estática. El valor mostrado en cada fila corresponde a la región del cliente.
- El buscador único permite buscar por Razón Social, identificador fiscal o número de pedido interno. La búsqueda se ejecuta en tiempo real al dejar de escribir, con coincidencia parcial alfanumérica. Si la coincidencia se da por número de pedido interno, el resultado es el cliente que contiene ese pedido (el listado siempre se renderiza agrupado por cliente, no por pedido).
- La paginación aplica numeración de páginas más botones de navegación "Anterior" y "Siguiente".
- El ordenamiento por antigüedad del pendiente prioriza los casos más antiguos. No se implementan semáforos de prioridad ni alertas visuales adicionales (decisión de diseño: ligereza operativa sobre analítica visual).
- ** Pendiente: denominación canónica del rol operativo entre "Gestor de Cobranza" (matriz cliente y otros requisitos del proyecto) y "Analista de Cuentas por Cobrar" (sesión de revisión de pantallas Factura por Adelantado 8-abr). Resolver antes del desarrollo. **
- ** Pendiente: tipo de cambio aplicado a la conversión de Monto Total a USD. Definir con el cliente. **
- La habilitación efectiva del módulo para clientes Perú depende de la resolución de la brecha de timbrado SUNAT (integración con OSE/SUNAT), documentada en TPSC-RE-FU-005 (Brecha 5). Mientras la brecha no se resuelva, esta pantalla podría mostrar pedidos de clientes Perú pero el flujo completo no podría cerrarse para ellos al timbrar.
- Aplicabilidad uniforme a clientes México y Perú en esta pantalla; las diferencias por región surgen al momento del timbrado de la factura.</t>
  </si>
  <si>
    <t xml:space="preserve">Yo como ** Gestor de Cobranza / Analista de Cuentas por Cobrar (denominación pendiente resolver) **, quiero contar con una pantalla de detalle por cliente en Factura por Adelantado que me permita generar, timbrar y enviar la factura de cada pedido pendiente, para emitir oportunamente las facturas por adelantado y dar continuidad al flujo de cobro o transferencia a Legacy según el tipo de pedido.</t>
  </si>
  <si>
    <t xml:space="preserve">El sistema debe contar con una pantalla de Detalle por cliente en el módulo Factura por Adelantado que muestre los datos del cliente y el listado de sus pedidos pendientes de facturar por adelantado, ofreciendo por cada pedido la acción de generar la factura o, si ya fue timbrada, de enviarla al cliente. El flujo de generación contempla la revisión de los datos fiscales, la previsualización del PDF y el timbrado ante el SAT; tras un envío exitoso el pedido sale del listado de pendientes. La salida operativa posterior depende del tipo de pedido: los de Crédito continúan por el flujo Crédito y los de Prepago generan el pendiente correspondiente en Validar Cobro. Esta funcionalidad no aplica a pedidos que contengan productos clasificados como Sustancias Controladas (tipo Mundial, Nacional u Origen).</t>
  </si>
  <si>
    <t xml:space="preserve">## Reglas de Negocio
Regla 1 — Estados del pedido visibles en el listado
Cada pedido del cliente seleccionado muestra una acción contextual a su estado: "Generar Factura" si el pedido aún no tiene factura emitida (estado pendiente generar), o "Enviar Factura" si la factura ya fue generada y timbrada pero está pendiente de envío al cliente (estado pendiente enviar). Una vez la factura se envía exitosamente, el pedido desaparece del listado.
Regla 2 — Datos del cliente en cabecera del Detalle
La cabecera del Detalle del cliente muestra: Razón Social del cliente, identificador fiscal (RFC), moneda de facturación y la clasificación crediticia del cliente si está disponible. Son datos preexistentes en el sistema, en modo solo lectura, no editables desde este módulo.
Regla 3 — Datos del pedido visibles en el listado
Cada pedido del cliente en el listado muestra: Pedido Interno, Fecha del pedido, Condiciones de Pago (ejemplo: "PREPAGO 100%", "30 DIAS", "60 DIAS", "90 DIAS"), Empresa Emisora del pedido, Subtotal, IVA y Monto Total en la moneda del pedido.
Regla 4 — Modal de Generación con Uso CFDI como único editable
Al presionar "Generar Factura" en un pedido, el modal de Generación de Factura muestra en modo solo lectura: cliente (Razón Social o Alias), Monto Total del pedido, Pedido Interno, Condiciones de Pago, datos del contacto del cliente (nombre, correo electrónico, teléfono), Datos Fiscales del Cliente (RFC, Razón Social, Código Postal, Régimen Fiscal, Correo electrónico, Moneda, Tipo de Cambio, Tipo de Comprobante, Método de Pago, Forma de Pago), Datos Fiscales del Emisor (RFC, Razón Social, Régimen Fiscal) y los Comentarios de Facturación. El único campo editable del modal es el Uso CFDI (combo de selección con catálogo SAT). ** Pendiente confirmar si el cliente se identifica por Razón Social o Alias. **
Regla 5 — Forma de Pago, Método de Pago y Tipo de Comprobante forzados por normativa SAT
Por ser la Factura por Adelantado una factura PPD, el modal de Generación presenta como valores forzados (solo lectura): Método de Pago = "PPD - Pago en parcialidades o diferido", Forma de Pago = "99 - Por definir", Tipo de Comprobante = "I - Ingreso". Estos valores son obligatorios por normativa SAT para facturas PPD y no son modificables por el usuario. La Forma de Pago real se captura posteriormente en el Complemento de Pago del módulo Validar Cobro.
Regla 6 — Tipo de Cambio del día de generación
Cuando el cliente factura en una moneda distinta a pesos mexicanos, el modal de Generación muestra el Tipo de Cambio aplicable al día de generación de la factura. El valor es solo lectura, no modificable por el usuario.
Regla 7 — Generación en dos pasos: revisar datos, previsualizar PDF, timbrar
Tras confirmar los datos en el modal de Generación de Factura, el sistema muestra el modal de Previsualización con el PDF de la Factura tal como saldrá al cliente. El usuario revisa el documento y confirma con "Generar Factura" desde el modal de Previsualización para proceder con el timbrado real ante el PAC SAT. La acción "Cancelar" en cualquiera de los dos modales aborta el flujo sin timbrar.
Regla 8 — Manejo de errores de validación SAT o de timbrado
Cuando el timbrado ante el PAC falla por un error de validación (ejemplo: el Código Postal del cliente no coincide con el registrado en el SAT) o por un error del propio PAC (errores de decimales en totales, indisponibilidad del servicio, otros), el sistema muestra el modal de Alerta SAT con la descripción específica del error y un botón "Continuar" que cierra el modal y devuelve al usuario al estado previo. El usuario debe corregir los datos en el módulo correspondiente (típicamente el Catálogo de Clientes para errores de datos fiscales del cliente) y reintentar la generación desde el principio. El sistema no ofrece edición directa de los datos del cliente desde este modal.
Regla 9 — Persistencia de la Factura al timbrarse exitosamente
Cuando el timbrado se completa exitosamente, el sistema persiste la Factura en base de datos como artefacto fiscal inmutable (incluye el documento timbrado completo: XML y representación visual PDF) y muestra al usuario el modal de confirmación de éxito de generación. A diferencia de la Proforma (que se persiste al envío), la Factura se persiste al timbrarse: una vez timbrada ya no se puede modificar.
Regla 10 — Folio de la Factura por empresa emisora
El folio de la Factura usa un contador consecutivo numérico independiente por empresa emisora (Golocaer, Mungen, Proquifa, Proveedora Quimico Farmaceutica). El folio de la Factura es de tipo varchar(6).
Regla 11 — Modal de Envío de Factura
Cuando la Factura fue timbrada exitosamente y el usuario presiona "Enviar Factura", el modal de Envío presenta: Para (destinatario) con el contacto del cliente del pedido, editable, con default heredado del flujo de tramitación; CC con el ESAC asignado al cliente/pedido, editable, con default sugerido por el sistema; Asunto generado automáticamente con los folios del documento, no editable; Adjuntos con el PDF y XML de la Factura timbrada, no editables; y Notas extras, un campo de texto editable opcional para texto adicional libre.
Regla 12 — Confirmación de envío exitoso y cierre del pendiente
Al confirmarse que el correo se envió exitosamente al cliente, el sistema muestra el modal de confirmación de éxito de envío, el pedido sale del listado del Detalle, y la factura queda persistida y consultable desde el módulo Validar Cobro.
Regla 13 — Salida operativa post-envío diferenciada por tipo de pedido
Tras el envío exitoso de la Factura por Adelantado, el sistema actúa diferenciadamente según el tipo del pedido: si es Crédito, la información de la Factura se transfiere a Legacy y el pedido continúa por el flujo Crédito en Legacy; si es Prepago, el sistema genera el pendiente correspondiente en el módulo Validar Cobro para que el equipo de Cobranza valide el pago del cliente contra esta Factura.
Regla 14 — Visibilidad filtrada por cartera del usuario
El acceso al Detalle de un cliente solo se permite si el cliente está asignado a la cartera del usuario (campo Cobrador del Catálogo de Clientes). Los clientes asignados a otros usuarios no son accesibles.
Regla 15 — Datos de la Factura provienen del Pedido
Los conceptos de la Factura se obtienen del Pedido: por cada partida, cantidad, descripción (catálogo + descripción + marca + lote + caducidad cuando aplique), precio unitario e importe. ** Pendiente confirmar el origen del lote del producto en el flujo de Factura por Adelantado: en los XMLs de facturas reales el lote aparece en la descripción del concepto, pero en el flujo operativo de PROQUIFA el surtido del pedido (asignación de lote en almacén) ocurre DESPUÉS de cobrar y facturar (la orden al proveedor se hace después de cobrar). Es decir, al momento de timbrar la Factura por Adelantado el lote del producto no debería estar disponible todavía. Pendiente clarificar con el cliente: ¿el lote se omite y se completa posteriormente con una NC complementaria?, ¿se reserva lote anticipadamente?, ¿se factura sin lote y se complementa después? **
## Riesgos
Riesgo 1 — Indisponibilidad del PAC TurboPac
Si el PAC TurboPac (RFC QSO100827UB0, Quadrum Tecnologías) está caído o responde con timeout, no se puede timbrar la Factura.
Riesgo 2 — Solapamiento de denominación de rol
La denominación del rol que opera este módulo aparece como "Gestor de Cobranza" en la matriz del cliente y como "Analista de Cuentas por Cobrar" en sesiones de revisión de pantallas Factura por Adelantado. ** Pendiente resolver formalmente la denominación canónica antes del desarrollo. **
Riesgo 3 — Brecha de timbrado para Perú
La habilitación para Región Perú depende de la integración con OSE/SUNAT autorizado, brecha mayor no resuelta del proyecto documentada en TPSC-RE-FU-005 (Brecha 5). Mientras no se resuelva, los clientes Perú no pueden usar este módulo.
## Criterios de Aceptación
═══════════════════════════════════════════════════════════════
SECCIÓN A — CABECERA DEL CLIENTE Y LISTADO DE PEDIDOS
═══════════════════════════════════════════════════════════════
Criterio A1 — Datos del cliente en cabecera
Dado que el usuario navega al Detalle de un cliente desde el listado del módulo,
Cuando el sistema renderiza la cabecera,
Entonces deberá mostrar Razón Social del cliente, identificador fiscal (RFC), moneda de facturación, y la clasificación preexistente del cliente si está disponible.
Criterio A2 — Listado de pedidos pendientes
Dado que el cliente tiene facturas pendientes de generar o enviar Factura por Adelantado,
Cuando el sistema renderiza el listado,
Entonces deberá mostrar una fila por cada pedido pendiente con: Pedido Interno, Fecha del pedido, Condiciones de Pago, Empresa Emisora del pedido, Subtotal, IVA, Monto Total y acción contextual.
Criterio A3 — Acción contextual por estado del pedido
Dado que un pedido del cliente aparece en el listado,
Cuando el sistema renderiza la acción del pedido,
Entonces deberá mostrar:
- "Generar Factura" si el pedido NO tiene factura emitida (estado: pendiente generar).
- "Enviar Factura" si el pedido tiene factura ya timbrada pero pendiente de envío (estado: pendiente enviar).
═══════════════════════════════════════════════════════════════
SECCIÓN B — MODAL DE GENERACIÓN DE FACTURA
═══════════════════════════════════════════════════════════════
Criterio B1 — Apertura del modal al presionar "Generar Factura"
Dado que el usuario presiona "Generar Factura" en un pedido del listado,
Cuando el sistema procesa la acción,
Entonces deberá abrir el modal de Generación de Factura con los datos del pedido y del cliente cargados.
Criterio B2 — Datos del pedido en cabecera del modal
Dado que el modal de Generación se abre,
Cuando el sistema arma la cabecera del modal,
Entonces deberá mostrar: Razón Social del cliente, Monto Total del pedido (visualmente prominente), Pedido Interno, Condiciones de Pago.
Criterio B3 — Datos del contacto del cliente (solo lectura)
Dado que el modal de Generación está abierto,
Cuando el sistema muestra los datos del contacto del cliente,
Entonces deberá mostrar en modo solo lectura: nombre del contacto, correo electrónico, teléfono con extensión cuando aplique.
Criterio B4 — Datos Fiscales del Cliente (solo lectura)
Dado que el modal de Generación está abierto,
Cuando el sistema muestra los datos fiscales del cliente,
Entonces deberá mostrar en modo solo lectura: RFC, Razón Social, Código Postal, Régimen Fiscal, Correo electrónico, Moneda, Tipo de Cambio, Tipo de Comprobante (siempre "I - Ingreso"), Método de Pago (siempre "PPD - Pago en parcialidades o diferido"), Forma de Pago (siempre "99 - Por definir").
Criterio B5 — Datos Fiscales del Emisor (solo lectura)
Dado que el modal de Generación está abierto,
Cuando el sistema muestra los datos fiscales del emisor,
Entonces deberá mostrar en modo solo lectura los datos visibles al usuario:
- RFC del emisor.
- Emisor (identificador comercial: Golocaer, Mungen, Proquifa, Proveedora).
- Razón Social del emisor (razón social legal completa: Golocaer S.A. de C.V., Mungen S.A. de C.V., Proquifa S.A. de C.V., Proveedora Quimico Farmaceutica S.A. de C.V.).
Criterio B6 — Comentarios de Facturación (solo lectura)
Dado que el modal de Generación está abierto,
Cuando el sistema muestra los comentarios de facturación,
Entonces deberá mostrar el texto del campo Comentarios de Facturación del pedido en modo solo lectura.
Criterio B7 — Uso CFDI como único campo editable
Dado que el modal de Generación está abierto,
Cuando el usuario interactúa con el modal,
Entonces el único campo modificable deberá ser Uso CFDI (combo de selección con el catálogo SAT correspondiente). Todos los demás datos son solo lectura.
Criterio B8 — Acciones del modal: Cancelar y Generar Factura
Dado que el usuario revisa los datos en el modal,
Cuando finaliza la revisión,
Entonces el modal deberá ofrecer dos acciones: Cancelar (aborta el flujo, cierra el modal sin generar factura) y Generar Factura (procede al siguiente paso: previsualización del PDF).
═══════════════════════════════════════════════════════════════
SECCIÓN C — MODAL DE PREVISUALIZACIÓN DEL PDF
═══════════════════════════════════════════════════════════════
Criterio C1 — Apertura del modal de Previsualización tras confirmar el modal de Generación
Dado que el usuario presiona "Generar Factura" en el modal de Generación,
Cuando el sistema procesa la acción,
Entonces deberá abrir el modal de Previsualización mostrando el PDF de la Factura tal como saldrá al cliente, con todos los datos integrados. En este momento la Factura aún NO se ha timbrado ante el PAC.
Criterio C2 — Acciones del modal: Cancelar y Generar Factura
Dado que el usuario revisa el PDF previsualizado,
Cuando finaliza la revisión,
Entonces el modal deberá ofrecer dos acciones: Cancelar (aborta el flujo, cierra el modal sin timbrar) y Generar Factura (procede con el timbrado real ante el PAC SAT).
═══════════════════════════════════════════════════════════════
SECCIÓN D — MODAL DE ALERTA SAT (errores de validación o timbrado)
═══════════════════════════════════════════════════════════════
Criterio D1 — Aparición del modal de Alerta ante error
Dado que el sistema intenta timbrar la Factura y recibe respuesta de error del PAC SAT (errores de validación previa o errores del propio servicio de timbrado),
Cuando el error se identifica,
Entonces deberá mostrar el modal de Alerta SAT con la descripción específica del error (ejemplo: "El código postal del cliente no coincide con el registrado en el SAT. Verifica y actualiza el código postal para poder timbrar").
Criterio D2 — Acción del modal: Continuar
Dado que el modal de Alerta está abierto,
Cuando el usuario lo cierra,
Entonces el sistema deberá cerrar el modal con la acción "Continuar" y devolver al usuario al estado previo (típicamente el listado del Detalle). El sistema NO ofrece edición directa de los datos del cliente desde este modal: el usuario debe ir al módulo correspondiente (Catálogo de Clientes) a corregir y reintentar la generación desde el principio.
═══════════════════════════════════════════════════════════════
SECCIÓN E — MODAL DE ÉXITO DE GENERACIÓN (timbrado exitoso)
═══════════════════════════════════════════════════════════════
Criterio E1 — Loader durante el timbrado
Dado que el usuario confirmó el timbrado desde el modal de Previsualización,
Cuando el sistema envía la solicitud de timbrado al PAC y espera respuesta,
Entonces deberá mostrar un indicador de carga (loader) con mensaje informativo (ejemplo: "Su solicitud está siendo atendida, por favor espere...").
Criterio E2 — Modal de confirmación de éxito
Dado que el timbrado se completa exitosamente,
Cuando el PAC retorna la confirmación,
Entonces el sistema deberá mostrar el modal de confirmación de éxito (ejemplo: "¡Has generado una factura Exitosamente!") y persistir la Factura en base de datos. El pedido cambia de estado en el listado: ahora muestra acción "Enviar Factura" (verde) en lugar de "Generar Factura" (azul).
Criterio E3 — Persistencia inmediata al timbrado exitoso
Dado que el timbrado fue exitoso,
Cuando el sistema procesa la respuesta del PAC,
Entonces deberá persistir el artefacto fiscal completo (XML timbrado y PDF) en base de datos como registro permanente inmutable. La Factura no puede modificarse después de este momento.
═══════════════════════════════════════════════════════════════
SECCIÓN F — MODAL DE ENVÍO DE FACTURA
═══════════════════════════════════════════════════════════════
Criterio F1 — Apertura del modal de Envío al presionar "Enviar Factura"
Dado que un pedido tiene Factura ya timbrada en estado pendiente enviar y el usuario presiona "Enviar Factura",
Cuando el sistema procesa la acción,
Entonces deberá abrir el modal de Envío con los campos pre-rellenados.
Criterio F2 — Contacto destinatario pre-rellenado y editable
Dado que el modal de Envío está abierto,
Cuando el sistema muestra el campo destinatario,
Entonces deberá pre-rellenar el correo del contacto del cliente. El campo es editable por el usuario si fuese necesario modificar el destinatario. ** Verificar si esto es posible con la función actual de selección de contacto (sin edición). **
Criterio F3 — CC editable con default ESAC
Dado el modal de envío, cuando el sistema renderiza el campo CC, entonces deberá pre-rellenarlo con el ESAC asignado al cliente/pedido como default, manteniéndolo editable por el usuario.
Criterio F4 — Asunto pre-rellenado con folios
Dado que el modal de Envío está abierto,
Cuando el sistema muestra el campo Asunto,
Entonces deberá pre-rellenar el asunto en un formato que incluya el folio de la Factura y el folio del Pedido Interno (formato canónico definido para correos de Factura, alineado con el formato confirmado para Perú: misma lógica de México).
Criterio F5 — Adjuntos automáticos PDF y XML
Dado que el modal de Envío está abierto,
Cuando el sistema muestra los adjuntos,
Entonces deberá incluir automáticamente los archivos PDF y XML de la Factura timbrada. Los adjuntos NO son removibles por el usuario.
Criterio F6 — Notas extras editables
Dado el modal de envío, cuando el sistema renderiza el text area de notas extras, entonces deberá ser editable por el usuario para capturar texto adicional libre opcional.
Criterio F7 — Acciones del modal: Cancelar y Enviar
Dado que el usuario revisa el modal de Envío,
Cuando finaliza la edición,
Entonces el modal deberá ofrecer dos acciones: Cancelar (aborta el envío, cierra el modal; la Factura permanece timbrada y persistida con estado pendiente enviar) y Enviar (procede con el envío del correo al cliente).
═══════════════════════════════════════════════════════════════
SECCIÓN G — MODAL DE ÉXITO DE ENVÍO Y SALIDA OPERATIVA
═══════════════════════════════════════════════════════════════
Criterio G1 — Confirmación de envío exitoso
Dado que el sistema confirma que el correo de la Factura fue enviado exitosamente al cliente,
Cuando el envío se completa,
Entonces deberá mostrar el modal de confirmación de éxito (ejemplo: "¡Has enviado una factura Exitosamente!").
Criterio G2 — Salida del pedido del listado
Dado que el envío fue exitoso,
Cuando el sistema actualiza el estado del pedido,
Entonces el pedido deberá desaparecer del listado del Detalle del cliente. Si era el último pedido del cliente, el cliente puede salir también del listado agrupado de la pantalla inicial del módulo.
Criterio G3 — Salida operativa diferenciada por tipo de pedido
Dado que la Factura fue enviada exitosamente,
Cuando el sistema procesa la salida operativa,
Entonces deberá actuar diferenciadamente:
- Si el pedido es Crédito: la información de la Factura se transfiere a Legacy. El pedido continúa por el flujo Crédito en Legacy. NO se genera pendiente en Validar Cobro.
- Si el pedido es Prepago: el sistema genera el pendiente correspondiente en el módulo Validar Cobro asociado a esta Factura, para que el equipo de Cobranza valide el pago del cliente.
═══════════════════════════════════════════════════════════════
SECCIÓN H — ORDEN DEL FLUJO COMPLETO
═══════════════════════════════════════════════════════════════
Criterio H1 — Orden canónico del flujo
Dado que el usuario inicia el flujo completo de generar y enviar una Factura,
Cuando avanza paso a paso,
Entonces deberá seguirse el siguiente orden:
1. Usuario navega al Detalle del cliente y presiona "Generar Factura" en un pedido.
2. Sistema abre el modal de Generación con los datos del pedido y del cliente.
3. Usuario revisa, edita Uso CFDI si requiere, y presiona "Generar Factura" del modal.
4. Sistema abre el modal de Previsualización del PDF.
5. Usuario revisa el PDF previsualizado y presiona "Generar Factura" del modal de Previsualización.
6. Sistema envía la solicitud al PAC. Si hay error: muestra modal de Alerta SAT y termina aquí (el usuario corrige y vuelve a empezar). Si es exitoso: continúa.
7. Sistema muestra modal de loader durante el timbrado y luego modal de éxito de generación.
8. Sistema persiste la Factura en base de datos. El pedido cambia de estado a pendiente enviar.
9. Usuario regresa al listado y presiona "Enviar Factura" en el pedido.
10. Sistema abre el modal de Envío con datos pre-rellenados.
11. Usuario revisa, notas al correo si requiere, y presiona "Enviar".
12. Sistema envía el correo al cliente con adjuntos PDF y XML.
13. Sistema muestra modal de éxito de envío.
14. Pedido sale del listado. Salida operativa según tipo (Legacy para Crédito; pendiente en Validar Cobro para Prepago).</t>
  </si>
  <si>
    <t xml:space="preserve">- Esta fila documenta la pantalla de Detalle por cliente del módulo Factura por Adelantado, junto con todos los modales del flujo: Generación de Factura, Previsualización del PDF, Alerta SAT, Éxito de generación, Envío de Factura y Éxito de envío. La pantalla inicial del módulo (listado agrupado por cliente) se documenta en requisito independiente.
- El módulo Factura por Adelantado es funcionalidad NUEVA en PQF2 R16. La incorporación de Factura por Adelantado atiende casos comerciales donde el cliente requiere la factura antes del ingreso de la mercancía.
- Aplica exclusivamente a pedidos SIN productos clasificados como Sustancias Controladas (tipo Mundial, Nacional u Origen). Los pedidos Prepago con controlados se atienden vía Factura Anticipo desde Validar Cobro (artefacto y flujo independientes). Los pedidos Crédito con controlados no son elegibles para Factura por Adelantado.
- Aplica a pedidos Crédito SIN controlados y Prepago SIN controlados. La diferenciación post-envío:
  - Crédito → transferencia a Legacy.
  - Prepago → pendiente en Validar Cobro.
- La generación de la Factura se realiza en DOS pasos: (1) modal de revisión de datos fiscales del cliente y del emisor con único editable Uso CFDI; (2) modal de previsualización del PDF antes del timbrado real ante el PAC SAT.
- El PAC utilizado por PROQUIFA es TurboPac (operado por Quadrum Tecnologías S.A. de C.V., RFC QSO100827UB0). El detalle técnico de la integración con el PAC se documenta en requisito independiente.
- El detalle del contenido y estructura del PDF de la Factura (qué información va, en qué secciones, branding por empresa emisora, etc.) se documenta en requisito independiente, análogo al del PDF de Proforma.
- Datos fiscales clave forzados por normativa SAT y no modificables:
  - Método de Pago = "PPD - Pago en parcialidades o diferido".
  - Forma de Pago = "99 - Por definir" (la Forma de Pago real se captura en el Complemento de Pago del módulo Validar Cobro).
  - Tipo de Comprobante = "I - Ingreso".
  - Tipo de Cambio = el del día de generación (regla SAT confirmada por el cliente, en factura no se permite modificar el TC).
- El folio de la Factura es un consecutivo numérico independiente POR empresa emisora (varchar 6). Esto contrasta con el folio de la Proforma que es global lineal para todo el grupo. Cada empresa del grupo PROQUIFA México (Golocaer, Mungen, Proquifa, Proveedora Quimico Farmaceutica) mantiene su propio contador.
- A diferencia de la Proforma (que se persiste al envío exitoso del correo), la Factura se persiste al timbrarse exitosamente ante el PAC. Una vez timbrada, la Factura es artefacto fiscal inmutable que no puede modificarse.
- Los errores más comunes reportados por PROQUIFA en el proceso de facturación electrónica actual y que deben manejarse en el modal de Alerta SAT son: (a) cambio de Código Postal del cliente respecto al registrado en el SAT (requiere corrección en el Catálogo de Clientes); (b) errores en decimales al calcular totales de la factura.
- El modal de Alerta SAT NO ofrece edición directa de los datos del cliente. El usuario debe corregir en el Catálogo de Clientes y reintentar la generación desde el principio. Esto preserva fuente única de verdad para los datos del cliente.
- El modal de Envío incluye copia automática a ESAC por regla canónica del proyecto.
- El asunto del correo de envío se pre-rellena con un formato canónico que incluye folio de la Factura y folio del Pedido Interno. La misma lógica de México aplicará a Perú cuando se habilite la región (con su propio consecutivo de facturas).
- La sección Cliente del módulo (cabecera del Detalle) muestra etiquetas de clasificación del cliente que son datos preexistentes del Catálogo de Clientes y solo lectura desde este módulo.
- Cobertura geográfica de esta fila: clientes con Región México exclusivamente. La habilitación para Perú depende de la integración con OSE/SUNAT autorizado (brecha mayor del proyecto) y se documenta en requisito independiente cuando esté disponible.
- ** Pendiente clarificar con el cliente el origen del Lote del producto al momento de timbrar la Factura por Adelantado. En los XMLs de facturas reales el lote aparece en la descripción del concepto del CFDI, pero en el flujo operativo confirmado por el cliente el surtido del pedido (con asignación de lote) ocurre DESPUÉS del cobro y la facturación (la orden al proveedor se realiza después de cobrar). Por tanto, al momento de timbrar la Factura por Adelantado, el lote del producto NO debería estar disponible todavía. Pendiente decisión: ¿se omite el lote y se complementa posteriormente?, ¿se reserva lote anticipadamente?, ¿se factura sin lote y se ajusta con NC posterior? Decisión crítica para el desarrollo. **
- ** Pendiente confirmar la política ante indisponibilidad del PAC TurboPac (reintento automático, encolamiento, fallback). **
- ** Pendiente resolver formalmente la denominación canónica del rol operativo entre "Gestor de Cobranza" y "Analista de Cuentas por Cobrar". **</t>
  </si>
  <si>
    <t xml:space="preserve">Factura por Adelantado: Peru</t>
  </si>
  <si>
    <t xml:space="preserve">Yo como ** Gestor de Cobranza / Analista de Cuentas por Cobrar (denominación pendiente resolver) **, quiero que el sistema genere automáticamente el PDF de la Factura CFDI 4.0 con el branding de la empresa emisora al timbrarse exitosamente, para entregar al cliente la representación impresa del comprobante fiscal y conservarla como artefacto inmutable.</t>
  </si>
  <si>
    <t xml:space="preserve">El sistema debe generar el PDF (representación impresa) de la Factura CFDI 4.0 al timbrarse exitosamente ante el PAC, para clientes con Región México, con un diseño estandarizado cuyo branding varía según la empresa emisora del pedido (Golocaer, Mungen, Proquifa o Proveedora Quimico Farmaceutica). El PDF se persiste en base de datos al timbrarse como artefacto fiscal inmutable. Esta funcionalidad aplica tanto a las Facturas generadas desde el módulo Factura por Adelantado como a las generadas desde Validar Cobro.</t>
  </si>
  <si>
    <t xml:space="preserve">## Reglas de Negocio
Regla 1 — Generación al timbrado exitoso
Cuando el PAC retorna confirmación de timbrado exitoso, el sistema genera el PDF de la Factura y lo persiste en base de datos junto con el XML timbrado como artefacto fiscal inmutable.
Regla 2 — Diferenciación por empresa emisora
La Factura se diferencia según la empresa emisora del pedido (una de las cuatro del grupo PROQUIFA México) en logo, colores, certificaciones, lugar de expedición, RFC, dirección y razón social legal correspondiente.
Regla 3 — Folio independiente por empresa emisora
El folio de la Factura usa un contador consecutivo numérico independiente por empresa emisora. El folio es de tipo varchar(6) y se acompaña de la Serie (típicamente "A" en operación actual).
Regla 4 — Versión CFDI 4.0
El PDF refleja la versión 4.0 del estándar CFDI conforme normativa SAT vigente. El disclaimer del documento indica: "Representación impresa de un CFDI 4.0".
Regla 5 — Inmutabilidad de la Factura timbrada
Una vez timbrada exitosamente, el PDF de la Factura se entrega siempre desde el almacenado en base de datos sin posibilidad de modificación. La Factura timbrada es artefacto fiscal inmutable; cualquier corrección posterior requiere cancelación SAT o emisión de Nota de Crédito.
Regla 6 — Paginación automática (comportamiento existente)
Cuando las partidas del pedido exceden el espacio disponible en una sola página, el sistema genera páginas adicionales con la misma cabecera y pie completo, mostrando la numeración "X de Y" en cada página. Este comportamiento ya existe en PQF2.
Regla 7 — Origen de los datos por sección
El PDF se arma desde las fuentes indicadas: datos del Receptor (Razón Social, RFC, Uso CFDI, Código Postal, Régimen Fiscal) del CFDI timbrado (reflejo del Catálogo de Clientes al momento del timbrado); datos del Emisor (Razón Social, RFC, Lugar de Expedición, Régimen Fiscal, Dirección) del CFDI timbrado; datos del CFDI (Serie, Folio, Versión, Folio Fiscal UUID, Fecha y Hora de Emisión, Fecha y Hora de Certificación, Método de Pago, Forma de Pago, Condiciones de Pago, Tipo de Comprobante, Moneda, Tipo de Cambio) del CFDI timbrado; elementos técnicos SAT (Folio Fiscal UUID, Números de Serie de Certificados, Sellos Digitales, Cadena Original, Código QR) del TimbreFiscalDigital del XML generado por el PAC; branding (logo, colores, certificaciones) generado por el sistema según la empresa emisora. ** Pendiente clarificar el origen de los datos de partidas (descripción, Lote, Pedimento, Clave SAT del Producto/Servicio, Nº ID interno, Cantidad, Unidad de Medida, Clave Unidad SAT, Valor Unitario, Importe, desglose de impuestos): no se ha confirmado si provienen del Catálogo de Productos, del Pedido, de catálogos SAT o de configuración adicional. ** ** Pendiente confirmar si la construcción de la referencia bancaria del cliente sigue el mismo método que en la Proforma (lógica del Código Validador) o si tiene reglas propias para la Factura. **
## Riesgos
Riesgo 1 — Indisponibilidad del PAC al timbrar
Si el PAC está caído o responde con timeout, no se puede timbrar la Factura ni generar su PDF.
Riesgo 2 — Origen indefinido de los datos de partidas
Si no se clarifica el origen de cada dato de las partidas (Lote, Pedimento, Clave SAT, ID interno, Clave Unidad SAT, descripción, etc.) antes del desarrollo, hay riesgo de que algunos datos requeridos por el CFDI 4.0 no estén disponibles al momento de timbrar, generando errores SAT.
## Criterios de Aceptación
═══════════════════════════════════════════════════════════════
SECCIÓN A — DATOS DEL EMISOR
═══════════════════════════════════════════════════════════════
Criterio A1 — Logo de la empresa emisora
Dado que el sistema renderiza el documento,
Cuando incluye el logo,
Entonces deberá mostrar el logo correspondiente a la empresa emisora del CFDI.
Criterio A2 — Datos institucionales del emisor
Dado que el sistema renderiza los datos del emisor,
Cuando incluye la información,
Entonces deberá mostrar:
- Nombre comercial del emisor.
- RFC del emisor.
- Lugar de Expedición (Código Postal del emisor).
- Dirección completa del emisor.
- Fecha y hora de expedición.
═══════════════════════════════════════════════════════════════
SECCIÓN B — DATOS DEL RECEPTOR (CLIENTE)
═══════════════════════════════════════════════════════════════
Criterio B1 — Identificación y datos fiscales del receptor
Dado que el sistema renderiza los datos del receptor,
Cuando incluye la información,
Entonces deberá mostrar:
- Razón Social del receptor.
- RFC del receptor.
- Uso de CFDI (clave SAT seleccionada al generar la Factura).
- Código Postal del receptor (Domicilio Fiscal del Receptor, obligatorio CFDI 4.0).
- Régimen Fiscal del receptor.
═══════════════════════════════════════════════════════════════
SECCIÓN C — DATOS DEL CFDI
═══════════════════════════════════════════════════════════════
Criterio C1 — Identificadores del CFDI
Dado que el sistema renderiza los datos del CFDI,
Cuando incluye los identificadores,
Entonces deberá mostrar:
- Serie (típicamente "A" en operación actual).
- Folio (consecutivo numérico por empresa emisora, varchar 6).
- Versión (4.0).
- Folio Fiscal (UUID de 36 caracteres asignado por el SAT al timbrar).
Criterio C2 — Fechas y horas del CFDI
Dado que el sistema renderiza el documento,
Cuando incluye las marcas temporales,
Entonces deberá mostrar:
- Fecha y Hora de Emisión (timestamp del momento de emisión de la factura por el sistema).
- Fecha y Hora de Certificación (timestamp del momento del timbrado por el PAC).
Criterio C3 — Datos fiscales del CFDI
Dado que el sistema renderiza los datos fiscales del CFDI,
Cuando incluye la información,
Entonces deberá mostrar:
- Método de Pago (PPD - Pago en parcialidades o diferido, valor forzado por la regla SAT).
- Forma de Pago (99 - Por definir, valor forzado por la regla SAT).
- Condiciones de Pago (texto descriptivo: PREPAGO 100%, 30 DIAS, 60 DIAS, 90 DIAS, etc.).
- Tipo de Comprobante (I - Ingreso).
- Régimen Fiscal del emisor (601 - General de Ley Personas Morales en operación actual).
- Moneda (de facturación, con código y nombre).
- Tipo de Cambio (del día de la generación).
═══════════════════════════════════════════════════════════════
SECCIÓN D — REFERENCIAS BANCARIAS
═══════════════════════════════════════════════════════════════
Criterio D1 — Cuentas bancarias del grupo PROQUIFA México
Dado que el sistema renderiza las cuentas bancarias,
Cuando arma el contenido,
Entonces deberá mostrar las dos cuentas bancarias del grupo PROQUIFA México (una en MXN y una en USD), con los datos: Banco, Número de Cuenta, Moneda, Referencia del Cliente, CLABE, Sucursal.
Criterio D2 — Referencia bancaria del cliente
Dado que el sistema renderiza el campo Referencia de cada cuenta,
Cuando construye el valor,
Entonces ** pendiente confirmar si la construcción de la referencia sigue el mismo método que en la Proforma o si tiene reglas propias para la Factura. **
Criterio D3 — Referencia del pedido del cliente
Dado que el sistema renderiza la sección,
Cuando incluye el dato del pedido,
Entonces deberá mostrar el número de orden de compra del cliente o referencia equivalente proveniente del Pedido. ** Confirmar diferencia con Folio de Pedido Interno **
═══════════════════════════════════════════════════════════════
SECCIÓN E — PARTIDAS
═══════════════════════════════════════════════════════════════
Criterio E1 — Datos de cada partida
Dado que el sistema renderiza la tabla de partidas,
Cuando incluye los datos por cada partida,
Entonces deberá mostrar:
- Número consecutivo.
- Descripción del producto (incluye nombre del producto, marca, lote, catálogo y caducidad cuando aplique).
- Pedimento (cuando aplique a productos de importación).
- Clave SAT del Producto/Servicio (catálogo c_ClaveProdServ).
- Nº ID interno del producto.
- Cantidad.
- Unidad de Medida (descripción en texto).
- Clave Unidad SAT (catálogo c_ClaveUnidad).
- Valor Unitario con moneda.
- Importe con moneda (cantidad × valor unitario).
- Desglose de impuestos federales por partida: BASE, IMPUESTO (clave SAT), TIPO DE FACTOR, TASA/CUOTA, IMPORTE.
Criterio E2 — Origen de los datos de partidas
Dado que el sistema arma los datos de cada partida,
Cuando los obtiene,
Entonces ** Pendiente clarificar el origen operativo de TODOS los datos de las partidas: descripción del producto, Lote, Pedimento, Clave SAT del Producto/Servicio, Nº ID interno, Cantidad, Unidad de Medida, Clave Unidad SAT, Valor Unitario, Importe, desglose de impuestos. No se ha confirmado si provienen del Catálogo de Productos, del Pedido, de catálogos SAT o de configuración adicional. Duda general aplicable a toda la sección de partidas. **
═══════════════════════════════════════════════════════════════
SECCIÓN F — TOTALES E IMPUESTOS
═══════════════════════════════════════════════════════════════
Criterio F1 — Retenciones
Dado que el sistema renderiza el pie de totales,
Cuando incluye la sección de retenciones,
Entonces deberá mostrar las retenciones aplicables al CFDI (si no hay retenciones, la sección se muestra sin contenido).
Criterio F2 — Traslados (impuestos trasladados)
Dado que el sistema renderiza los impuestos trasladados,
Cuando incluye los datos,
Entonces deberá mostrar el desglose del IVA con: IMPUESTO, TIPO FACTOR, TASA/CUOTA, IMPORTE.
Criterio F3 — Total expresado en letra
Dado que el sistema renderiza el total,
Cuando incluye la conversión a letras,
Entonces deberá mostrar el monto en palabras según la moneda (ejemplo: "TREINTA Y UN MIL QUINIENTOS SETENTA DOLARES 00/100").
Criterio F4 — Moneda y Tipo de Cambio
Dado que el sistema renderiza los datos monetarios,
Cuando incluye la información,
Entonces deberá mostrar:
- Moneda con nombre completo.
- Tipo de Cambio al dia de la generación.
Criterio F5 — Subtotal, Impuestos Federales y Total
Dado que el sistema renderiza el bloque final,
Cuando incluye los montos,
Entonces deberá mostrar:
- Subtotal (suma de los importes de las partidas).
- Impuestos Federales (suma de los traslados de IVA).
- Total (Subtotal + Impuestos Federales).
═══════════════════════════════════════════════════════════════
SECCIÓN G — ELEMENTOS TÉCNICOS SAT
═══════════════════════════════════════════════════════════════
Criterio G1 — Elementos de certificación SAT
Dado que el sistema renderiza los elementos técnicos de certificación,
Cuando incluye los datos,
Entonces deberá mostrar:
- Código QR de validación.
- Número de Serie del Certificado del SAT.
- Número de Serie del CSD del Emisor.
- Sello Digital del SAT.
- Sello Digital del CFDI.
- Cadena Original del Complemento de Certificación Digital del SAT.
Criterio G2 — Origen técnico de los elementos SAT
Dado que el sistema renderiza la sección de elementos técnicos,
Cuando obtiene los valores,
Entonces deberá tomarlos del TimbreFiscalDigital del XML del CFDI timbrado por el PAC. El sistema NO calcula ni genera estos elementos; los recibe del PAC y los renderiza en el PDF.
Criterio G3 — Identificadores del pedido
Dado que el sistema renderiza la sección de identificadores,
Cuando incluye los datos,
Entonces deberá mostrar:
- Serie y Folio del CFDI.
- Folio del Pedido Interno (PI) del sistema PQF2.
═══════════════════════════════════════════════════════════════
SECCIÓN H — INFORMACIÓN INSTITUCIONAL DE LA EMPRESA EMISORA
═══════════════════════════════════════════════════════════════
Criterio H1 — Disclaimer de representación impresa
Dado que el sistema renderiza el pie del documento,
Cuando incluye el disclaimer,
Entonces deberá mostrar el texto fijo: "Representación impresa de un CFDI 4.0".
Criterio H2 — Certificaciones y métodos de pago aceptados
Dado que el sistema renderiza el pie,
Cuando incluye certificaciones y métodos de pago,
Entonces deberá mostrar las certificaciones vigentes (ISO 9001:2015, NEEC) y los métodos de pago aceptados aplicables. ** Validar con el cliente vigencia y diseño actualizado. **
Criterio H3 — Logos de catálogos farmacéuticos
Dado que el sistema renderiza el cierre del documento,
Cuando incluye los logos institucionales,
Entonces deberá mostrar los logos aplicables a la empresa emisora (EDQM, FEUM, USP, Microbiologics, APACOR, CHATA Biosystems, Pharmaffiliates). ** Validar vigencia con el cliente. **
Criterio H4 — Numeración de página
Dado que el sistema completa el documento,
Cuando incluye el contador de páginas,
Entonces deberá mostrar "X de Y" en el pie del documento.
═══════════════════════════════════════════════════════════════
SECCIÓN I — PAGINACIÓN AUTOMÁTICA
═══════════════════════════════════════════════════════════════
Criterio I1 — Múltiples páginas cuando las partidas exceden una página
Dado que el pedido tiene partidas que exceden el espacio disponible en una sola página,
Cuando el sistema renderiza el documento,
Entonces deberá generar páginas adicionales con la misma cabecera y pie completo. La numeración se actualiza (1 de 5, 2 de 5, ..., 5 de 5). Este comportamiento ya existe en PQF2.
═══════════════════════════════════════════════════════════════
SECCIÓN J — PERSISTENCIA
═══════════════════════════════════════════════════════════════
Criterio J1 — Persistencia al timbrado exitoso
Dado que el PAC confirma el timbrado exitoso de la Factura,
Cuando el sistema recibe la respuesta del PAC,
Entonces deberá persistir el PDF y el XML timbrado en base de datos como artefacto fiscal inmutable.
Criterio J2 — Sin regeneración posterior
Dado que la Factura fue timbrada y persistida,
Cuando un usuario consulta el PDF en cualquier momento posterior,
Entonces el sistema deberá entregar el PDF almacenado en base de datos sin regenerarlo. La Factura es artefacto fiscal inmutable. Si los datos fuente del cliente o del emisor cambian después del timbrado, la Factura histórica conserva los datos originales sin modificación.</t>
  </si>
  <si>
    <t xml:space="preserve">- Esta fila documenta el contenido y la representación impresa (PDF) de la Factura CFDI 4.0 para clientes con Región México. La equivalente para Región Perú se documenta en requisito independiente.
- El requisito es un rediseño del documento de Factura. La estructura visual específica (colores exactos, layout, tipografía, espaciados) es decisión del equipo de diseño UI; este requisito se enfoca en la información que debe contener cada sección del documento.
- El diseño se valida contra cuatro CFDIs reales recibidos del cliente (folios 2374 Mungen, 7156 Golocaer, 20913 Proquifa, 143103 Proveedora Quimico Farmaceutica).
- Aplica a Facturas generadas desde el módulo Factura por Adelantado (pedidos Crédito sin controlados, Prepago sin controlados) y a Facturas generadas desde Validar Cobro (cobro recibido aplicado a Proforma de Prepago sin controlados).
- Las Facturas Anticipo (Prepago con productos controlados, generadas desde Validar Cobro) tienen reglas propias y se documentan en requisito independiente.
- El branding del documento varía por empresa emisora del pedido: logo, colores, certificaciones. Las cuatro empresas del grupo PROQUIFA México son Golocaer S.A. de C.V., Mungen S.A. de C.V., Proquifa S.A. de C.V. y Proveedora Quimico Farmaceutica S.A. de C.V. El branding lo genera el sistema según la empresa emisora del pedido.
- El PDF se persiste en base de datos al timbrarse exitosamente la Factura ante el PAC. La Factura es artefacto fiscal inmutable.
- El PAC utilizado por PROQUIFA es TurboPac (Quadrum Tecnologías). Los elementos técnicos SAT del PDF (folio fiscal UUID, sellos digitales, cadena original, números de serie de certificados, código QR) son generados por el PAC al timbrar e incluidos en el TimbreFiscalDigital del XML. El sistema renderiza estos valores en el PDF, no los calcula por su cuenta.
- El folio de la Factura es un consecutivo numérico independiente por empresa emisora (varchar 6). Cada empresa mantiene su propio contador.
- El Folio Fiscal (UUID de 36 caracteres) es asignado por el SAT al timbrar el CFDI y es el identificador fiscal verdadero del documento ante la autoridad.
- En operación actual los CFDIs son emitidos con Régimen Fiscal del Emisor 601 (General de Ley Personas Morales) para las cuatro empresas del grupo.
- Los Usos CFDI observados en los ejemplos son: S01 (Sin efectos fiscales), G03 (Gastos en general). El catálogo completo lo define el SAT y es seleccionado por el usuario al generar la Factura desde el módulo correspondiente.
- El Tipo de Cambio aplicado a la Factura es el del día de la generación, no modificable por el usuario (regla SAT confirmada por el cliente). El Tipo de Cambio aplica cuando la moneda de la Factura difiere de la moneda de origen (por ejemplo, Proforma en EUR convertida a Factura en USD, u otras combinaciones).
- El disclaimer del documento es "Representación impresa de un CFDI 4.0".
- ** Pendiente clarificar el origen operativo de TODOS los datos de las partidas: descripción del producto, Lote, Pedimento, Clave SAT del Producto/Servicio (c_ClaveProdServ), Nº ID interno, Cantidad, Unidad de Medida, Clave Unidad SAT (c_ClaveUnidad), Valor Unitario, Importe, desglose de impuestos. No se ha confirmado si provienen del Catálogo de Productos, del Pedido, de catálogos SAT o de configuración adicional. Duda general aplicable a toda la sección de partidas. Requiere sesión específica con el cliente para mapear cada dato de partida a su fuente operativa. **
- ** Pendiente confirmar si la construcción de la referencia bancaria del cliente en la Factura sigue el mismo método que en la Proforma (lógica Banamex con concatenación de segmentos / lógica no-Banamex con nombre del cliente directo) o si tiene reglas propias. **
- ** Pendiente confirmar la diferencia entre el número de orden de compra del cliente (referencia externa proveniente del Pedido) y el Folio del Pedido Interno (PI) del sistema PQF2 que aparece en la sección de identificadores. Aclarar si son datos distintos o complementarios. **
- ** Pendiente validar con el cliente la vigencia y diseño actualizado de las certificaciones del pie del documento (ISO 9001:2015, NEEC) y de los métodos de pago aceptados. **
- ** Pendiente validar con el cliente la vigencia de los logos de catálogos farmacéuticos del pie del documento. **
- ** Pendiente decisión técnica: tipo de almacenamiento del PDF persistido en base de datos (archivo binario completo vs snapshot estructurado de datos). Decisión transversal con Proforma. **</t>
  </si>
  <si>
    <t xml:space="preserve">Diseño y generación de Documentos: Factura Peru
</t>
  </si>
  <si>
    <t xml:space="preserve">Validar Cobro</t>
  </si>
  <si>
    <t xml:space="preserve">Yo como ** Gestor de Cobranza / Analista de Cuentas por Cobrar (denominación pendiente resolver) **, quiero contar con la pantalla principal de Validar Cobro que liste los clientes de mi cartera con pendientes y me ofrezca la acción adecuada según su estado (realizar cobros o gestionar cobranza), para priorizar y dar seguimiento al cobro de cada cliente desde un único punto de entrada.</t>
  </si>
  <si>
    <t xml:space="preserve">El sistema debe contar con una pantalla principal del módulo Validar Cobro que muestre el listado de clientes de la cartera del usuario que tengan pendientes (cobros recibidos pendientes de aplicar o proformas/facturas pendientes de cobrar). Por cada cliente, el sistema ofrece una acción contextual según su estado: cuando existen cobros recibidos pendientes de aplicar, conduce al wizard de tres pasos (Captura → Asociación → Facturación y Envío); cuando no hay cobros recibidos, abre la gestión de cobranza del cliente. La pantalla es estructuralmente la misma para Región México y Región Perú, con visibilidad filtrada por la cartera asignada al usuario, que opera clientes de una sola región. Las diferencias operativas entre regiones se manifiestan en las pantallas internas del wizard, documentadas en requisitos independientes.</t>
  </si>
  <si>
    <t xml:space="preserve">## Reglas de Negocio
Regla 1 — Aplicabilidad a ambas regiones con cartera por región
La pantalla principal del módulo Validar Cobro muestra exclusivamente clientes de la región del usuario activo (México o Perú), según la asignación de cartera. La estructura del listado, el buscador y los botones contextuales son idénticos para ambas regiones, pero un usuario individual no ve clientes de regiones distintas a la suya. Las diferencias operativas entre regiones se manifiestan posteriormente al entrar al wizard del cliente.
Regla 2 — Visibilidad filtrada por cartera y región del usuario
El listado muestra únicamente clientes asignados a la cartera del usuario (campo Cobrador del Catálogo de Clientes) y cuya Región del cliente coincida con la región del usuario. Los clientes asignados a otros usuarios o de regiones distintas no son visibles ni accesibles desde el listado.
Regla 3 — Inclusión de clientes con pendientes
El listado incluye clientes que cumplan al menos una de estas condiciones: tienen uno o más cobros recibidos en el Buzón de Cobros pendientes de aplicar a alguna proforma o factura del cliente; o tienen una o más proformas o facturas emitidas pendientes de cobrar (con saldo pendiente positivo). Los clientes sin pendientes no aparecen en el listado.
Regla 4 — Acción contextual según cobros recibidos
La acción de cada cliente en el listado es "Realizar Cobros" si el cliente tiene uno o más cobros recibidos en el Buzón de Cobros pendientes de aplicar (al presionar, el usuario navega al wizard de tres pasos del cliente), o "Gestionar Cobranza" si el cliente no tiene cobros recibidos pendientes (cero cobros en el Buzón) pero sí tiene proformas/facturas por cobrar (al presionar, se abre el modal "Gestionar Cobranza").
Regla 5 — Tooltip explicativo sobre estado sin cobros
Cuando un cliente tiene cero cobros recibidos en el Buzón, el listado muestra un tooltip explicativo en el conteo de cobros recibidos (ejemplo: "No hay correos de cobro en el buzón de este cliente") para que el usuario comprenda por qué la acción es "Gestionar Cobranza" en lugar de "Realizar Cobros".
Regla 6 — Buscador único por nombre de cliente o identificador fiscal
El buscador del listado filtra en tiempo real según coincidencias del texto en el nombre del cliente o en el identificador fiscal (RFC para México, RUC para Perú). El filtrado opera sin requerir botón de búsqueda.
Regla 7 — Modal "Gestionar Cobranza" al presionar la acción
Al presionar "Gestionar Cobranza" en un cliente, se abre el modal del cliente con: cabecera con nombre del cliente y Monto Total pendiente; listado de pedidos pendientes con datos por pedido (Pedido Interno, número de orden de compra o referencia del cliente, datos de contacto del cliente, fecha estimada de pago editable, botón Cancelar Pedido por pedido); y un botón "Confirmar" que guarda los cambios de fechas estimadas y cierra el modal.
Regla 8 — Edición de fecha estimada de pago
La fecha estimada de pago de un pedido se registra al presionar "Confirmar" en el modal "Gestionar Cobranza" y queda visible en el pedido para consulta posterior y en reportes operativos del módulo. Esta fecha es referencia operativa del equipo de Cobranza para seguimiento al cliente y no genera bloqueos automáticos en el sistema.
Regla 9 — Cancelación de pedido por falta de pago desde Gestionar Cobranza
Al presionar "Cancelar Pedido" en un pedido específico del modal "Gestionar Cobranza", el sistema cancela el pedido por falta de pago: el pedido sale del listado de Validar Cobro y queda con estado "Cancelado por falta de pago" para trazabilidad histórica. La cancelación es decisión manual del operador y no está condicionada por el sistema a vigencias automáticas (la vigencia de proforma 30 días y de factura mes corriente es referencia operativa, no bloqueo técnico). ** Pendiente confirmar si la cancelación dispara reversa de la proforma o factura asociada. **
Regla 10 — Navegación al wizard al presionar "Realizar Cobros"
Al presionar "Realizar Cobros" en un cliente, el sistema navega a la pantalla del wizard de tres pasos del cliente seleccionado (Paso 1 - Captura del Cobro como pantalla inicial). No es un modal: es una pantalla nueva con la cabecera del cliente y la barra de pasos del wizard.
## Riesgos
Riesgo 1 — Modificación de fecha estimada sin trazabilidad de quién y cuándo
La fecha estimada de pago es un campo de uso operativo que cambia frecuentemente. Si no se registra el historial de cambios, se pierde información de seguimiento. ** Pendiente confirmar si el registro del histórico de modificaciones de la fecha estimada (con usuario y timestamp) está dentro del alcance R16 o se trata como tema operativo posterior. **
Riesgo 2 — Solapamiento de denominación de rol
La denominación del rol que opera el módulo aparece como "Gestor de Cobranza" en la matriz del cliente y como "Analista de Cuentas por Cobrar" en sesiones de revisión de pantallas. ** Pendiente resolver formalmente la denominación canónica antes del desarrollo. **
Riesgo 3 — Cliente Perú sin Buzón de Cobros equivalente operativo
Para clientes Perú, el Buzón de Cobros y su flujo de recepción de correos de cobro depende de configuración operativa específica (cuentas bancarias Perú, formato de comprobantes de cobro peruanos, etc.) que tiene brechas pendientes. Si la operación Perú no tiene un Buzón de Cobros poblado, los clientes Perú aparecerán siempre con cero cobros recibidos y solo podrá usarse "Gestionar Cobranza" hasta que se resuelvan las brechas de cobro Perú.
## Criterios de Aceptación
═══════════════════════════════════════════════════════════════
SECCIÓN A — ESTRUCTURA DEL LISTADO
═══════════════════════════════════════════════════════════════
Criterio A1 — Columnas del listado
Dado que el usuario accede al módulo Validar Cobro,
Cuando el sistema renderiza el listado de clientes,
Entonces deberá mostrar las siguientes columnas por cliente:
- Cliente (nombre del cliente).
- Identificador fiscal (RFC del cliente para Región México, RUC para Región Perú).
- Cobros recibidos (conteo de correos de cobro del Buzón pendientes de aplicar para este cliente).
- Factura / Proforma por Cobrar (conteo de proformas y facturas emitidas pendientes de cobrar para este cliente).
- Saldo Pendiente (monto total pendiente de cobro, con moneda). ** Pendiente confirmar si siempre se muestra dolarizado. **
- Acción contextual (botón "Realizar Cobros" o "Gestionar Cobranza" según estado).
Criterio A2 — Acción contextual visible por cliente
Dado que un cliente del listado tiene uno o más cobros recibidos pendientes de aplicar,
Cuando el sistema renderiza la acción del cliente,
Entonces deberá mostrar el botón "Realizar Cobros" (estilizado para destacar acción primaria del flujo).
Criterio A3 — Acción contextual cuando no hay cobros recibidos
Dado que un cliente del listado tiene cero cobros recibidos pendientes,
Cuando el sistema renderiza la acción del cliente,
Entonces deberá mostrar el botón "Gestionar Cobranza" en lugar de "Realizar Cobros".
Criterio A4 — Tooltip explicativo sobre cero cobros recibidos
Dado que un cliente tiene cero cobros recibidos pendientes,
Cuando el usuario consulta el conteo de cobros recibidos del cliente,
Entonces el sistema deberá mostrar un tooltip explicativo (ejemplo: "No hay correos de cobro en el buzón de este cliente").
═══════════════════════════════════════════════════════════════
SECCIÓN B — BUSCADOR ÚNICO
═══════════════════════════════════════════════════════════════
Criterio B1 — Buscador en tiempo real
Dado que el usuario interactúa con el campo buscador del listado,
Cuando ingresa texto,
Entonces el sistema deberá filtrar el listado de clientes en tiempo real conforme el usuario escribe, según coincidencias con nombre de cliente o identificador fiscal (RFC o RUC según región del cliente). El filtrado opera sin requerir botón de búsqueda.
Criterio B2 — Sin filtros adicionales
Dado que el usuario opera el listado,
Cuando consulta los filtros disponibles,
Entonces el listado deberá ofrecer únicamente el buscador único. No hay filtros adicionales por estado, región, monto u otros criterios (decisión de diseño operativo: el listado es ligero y el usuario opera sobre los clientes que aparecen). ** Pendiente confirmar el orden por defecto del listado (alfabético por cliente, por antigüedad de cobros recibidos, por mayor saldo pendiente, u otro). **
═══════════════════════════════════════════════════════════════
SECCIÓN C — VISIBILIDAD POR CARTERA Y REGIÓN
═══════════════════════════════════════════════════════════════
Criterio C1 — Filtro por Cobrador asignado y región del usuario
Dado que el usuario accede al módulo,
Cuando el sistema arma el listado,
Entonces deberá incluir únicamente clientes que cumplan AMBAS condiciones: (a) el Cobrador asignado en el Catálogo de Clientes corresponde al usuario activo, y (b) la Región del cliente coincide con la región del usuario. Clientes asignados a otros Cobradores o de regiones distintas no aparecen en el listado.
═══════════════════════════════════════════════════════════════
SECCIÓN D — ACCIÓN "REALIZAR COBROS" Y NAVEGACIÓN AL WIZARD
═══════════════════════════════════════════════════════════════
Criterio D1 — Navegación al wizard al presionar "Realizar Cobros"
Dado que el usuario presiona "Realizar Cobros" en un cliente del listado,
Cuando el sistema procesa la acción,
Entonces deberá navegar a la pantalla del wizard de tres pasos del cliente seleccionado, abriendo directamente el Paso 1 (Captura del Cobro). La navegación es a pantalla nueva (NO es un modal sobre la pantalla actual).
═══════════════════════════════════════════════════════════════
SECCIÓN E — MODAL "GESTIONAR COBRANZA"
═══════════════════════════════════════════════════════════════
Criterio E1 — Apertura del modal al presionar "Gestionar Cobranza"
Dado que el usuario presiona "Gestionar Cobranza" en un cliente del listado,
Cuando el sistema procesa la acción,
Entonces deberá abrir el modal "Gestionar Cobranza" sobre la pantalla del listado.
Criterio E2 — Cabecera del modal
Dado que el modal "Gestionar Cobranza" está abierto,
Cuando el sistema arma la cabecera,
Entonces deberá mostrar: nombre del cliente y Monto Total pendiente del cliente (con moneda).
Criterio E3 — Listado de pedidos del cliente en el modal
Dado que el modal está abierto,
Cuando el sistema arma el listado de pedidos pendientes del cliente,
Entonces deberá mostrar por cada pedido:
- Pedido Interno.
- Referencia del pedido del cliente (número de orden de compra u otro identificador del cliente, si está capturado).
- Datos del contacto del cliente: nombre, correo electrónico, teléfono.
- Fecha estimada de pago (datepicker editable).
- Botón "Cancelar Pedido" (acción de cancelación directa de este pedido específico).
Criterio E4 — Edición de fecha estimada de pago y confirmación
Dado que el usuario modifica la fecha estimada de pago de uno o más pedidos en el modal,
Cuando presiona "Confirmar" abajo del modal,
Entonces el sistema deberá guardar las fechas estimadas actualizadas en los pedidos correspondientes y cerrar el modal.
Criterio E5 — Cancelación de pedido por falta de pago
Dado que el usuario presiona "Cancelar Pedido" en un pedido del modal,
Cuando el sistema procesa la acción,
Entonces deberá cancelar el pedido por falta de pago: el pedido cambia a estado "Cancelado por falta de pago" y sale del listado de Validar Cobro y del modal "Gestionar Cobranza" del cliente. La cancelación queda registrada con trazabilidad de quién la ejecutó y cuándo. ** Pendiente confirmar si la cancelación dispara cancelación de la proforma o factura asociada y si propaga cancelación y/o transferencias a otros sistemas (Legacy). **
Criterio E6 — Cancelación sin restricción de vigencia automática
Dado que un pedido aparece en el modal "Gestionar Cobranza",
Cuando el usuario presiona "Cancelar Pedido" sobre ese pedido,
Entonces el sistema deberá permitir la cancelación sin restricción automática por vigencia (proforma 30 días, factura mes corriente). La vigencia es referencia operativa para el usuario, no bloqueo técnico del sistema. La decisión de cancelación es del operador.
Criterio E7 — Cierre del modal sin guardar cambios
Dado que el usuario abrió el modal y realizó cambios pero NO presionó "Confirmar",
Cuando cierra el modal con la X del modal o navega fuera,
Entonces el sistema deberá descartar los cambios de fecha estimada no confirmados. Las cancelaciones de pedido individuales son acciones inmediatas (no requieren "Confirmar" del modal).</t>
  </si>
  <si>
    <t xml:space="preserve">- Esta fila documenta la pantalla principal del módulo Validar Cobro: listado de clientes con pendientes, buscador, botones contextuales y modal "Gestionar Cobranza".
- La pantalla principal aplica tanto a Región México como a Región Perú con estructura idéntica (mismas columnas, mismo buscador, mismos botones contextuales). Sin embargo, la cartera del Cobrador es por región: cada usuario opera clientes de UNA sola región (la que tenga asignada en su configuración como Cobrador). Por lo tanto, el listado que ve cada usuario muestra exclusivamente clientes de su región y de su cartera; NO se mezclan clientes México y Perú en una misma vista. Las diferencias regionales operativas (timbrado SAT vs SUNAT, monedas MXN/PEN, formato de identificador fiscal RFC/RUC, etc.) se manifiestan al entrar al wizard del cliente.
- El botón "Realizar Cobros" conduce al wizard de tres pasos (pantalla nueva, no modal): Paso 1 - Captura del Cobro, Paso 2 - Asociación a Proforma/Factura, Paso 3 - Facturación y Envío.
- El botón "Gestionar Cobranza" abre un modal sobre el listado con la información operativa del cliente y sus pedidos pendientes, permitiendo registrar fechas estimadas de pago y cancelar pedidos por falta de pago.
- La cancelación de pedido por falta de pago desde "Gestionar Cobranza" es la vía operativa preventiva (cliente que aún no ha pagado nada). La cancelación reactiva (cliente que pagó pero el pago es insuficiente o no cumple) se gestiona dentro del wizard como inconsistencia del cobro (no aplica en esta pantalla).
- La fecha estimada de pago capturada en el modal es referencia operativa del equipo de Cobranza para seguimiento al cliente. NO genera bloqueos automáticos en el sistema.
- La vigencia de proforma (30 días) y de factura (mes corriente) confirmada por el cliente para cancelaciones por falta de pago es referencia operativa, no bloqueo técnico del sistema. El operador puede cancelar antes o después según criterio.
- El buscador único filtra por nombre de cliente o identificador fiscal (RFC en México, RUC en Perú) en tiempo real. No hay filtros adicionales por estado, monto, región u otros criterios.
- ** Pendiente resolver formalmente la denominación canónica del rol operativo entre "Gestor de Cobranza" y "Analista de Cuentas por Cobrar". **
- ** Pendiente confirmar si la cancelación de pedido desde "Gestionar Cobranza" dispara cancelación de la proforma o factura asociada y si propaga cancelación y/o transferencias a otros sistemas (Legacy). **
- ** Pendiente confirmar si la moneda del Saldo Pendiente del listado se muestra siempre dolarizada (USD) para homogeneizar la comparación entre clientes, o si se muestra en la moneda de facturación de cada cliente. **
- ** Pendiente confirmar el orden de ordenamiento por defecto del listado de clientes: alfabético por nombre del cliente, por antigüedad de cobros recibidos, por mayor saldo pendiente, u otro criterio. **
- ** Pendiente confirmar si la fecha estimada de pago registra historial de cambios con usuario y timestamp para trazabilidad de seguimiento. **
- ** Para clientes Región Perú, el correcto funcionamiento de esta pantalla depende del Buzón de Cobros Perú (con sus brechas pendientes de modelo bancario peruano y formatos de comprobantes). Si el Buzón Perú no está poblado, los clientes Perú siempre aparecerán con cero cobros recibidos hasta que se resuelvan las brechas correspondientes. **</t>
  </si>
  <si>
    <t xml:space="preserve">Yo como ** Gestor de Cobranza / Analista de Cuentas por Cobrar (denominación pendiente resolver) **, quiero contar con la primera pantalla del wizard de Validar Cobro (Paso 1 - Captura del Cobro) para revisar los correos del Buzón de Cobros del cliente y capturar los datos del cobro recibido o marcar sus inconsistencias, para registrar formalmente cada cobro y prepararlo para su asociación en el Paso 2.</t>
  </si>
  <si>
    <t xml:space="preserve">El sistema debe contar con la primera pantalla del wizard de Validar Cobro (Paso 1 - Captura del Cobro) para clientes con Región México, donde el usuario revisa el correo y el comprobante de pago recibidos y captura los datos del cobro. El sistema contempla asistencia automatizada propuesta para el llenado del formulario a partir del análisis del correo y el comprobante, funcionalidad cuyo alcance técnico queda pendiente de definición **. Un cobro capturado y confirmado no puede editarse posteriormente. La estructura UI de esta pantalla se reutiliza idénticamente para clientes Región Perú; las diferencias entre regiones son exclusivamente los catálogos de opciones y se documentan en requisito independiente.</t>
  </si>
  <si>
    <t xml:space="preserve">##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se muestra según su estado: el item sin capturar (pre-captura) muestra un identificador temporal "COB-N" (consecutivo simple por sesión/cliente, ej. COB-1, COB-2, COB-3) sin datos adicionales hasta que se capture el cobro; el item capturado muestra folio definitivo "COB-mmddaa-NNNN" (donde mmddaa es la fecha efectiva del cobro), Fecha del cobro y "Monto del cobro" con su moneda. Si tras la asociación del Paso 2 quedó residual no aplicado, la etiqueta del monto se actualiza a "Saldo a favor". El listado se ordena en dos bloques: primero los items capturados, ordenados por Fecha del Cobro de la más antigua a la más reciente; después los items sin capturar, ordenados por fecha de llegada del correo al Buzón de la más antigua a la más reciente.
Regla 4 — Detalle del correo seleccionado
Al seleccionar un correo del listado izquierdo, el detalle del correo muestra: asunto, cuerpo, hora, fecha y los adjuntos del correo. Los adjuntos se presentan como opciones seleccionables (radio buttons) para identificar cuál corresponde al comprobante de pago oficial del cliente.
Regla 5 — Selección obligatoria del comprobante de pago
Para continuar al Paso 2, el sistema valida que el usuario haya seleccionado uno de los adjuntos del correo como comprobante de pago. Si no hay selección, el sistema bloquea la continuación y muestra el error correspondiente.
Regla 6 — Datos del formulario del cobro
El formulario de captura del cobro ofrece los siguientes campos: Folio del cobro (COB-mmddaa-consecutivo, generado por el sistema con la fecha efectiva del cobro); Monto recibido (obligatorio); Fecha del cobro (obligatorio, datepicker; corresponde al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por el usuario. Este TC capturado se conserva con el cobro y se utiliza en el Paso 2 (conversiones operativas) y en el Paso 3 (TipoCambio del CFDI fiscal cuando aplique).
Regla 8 — Asistencia automatizada propuesta para captura del cobro
Sobre un correo del Buzón con su adjunto seleccionado como comprobante de pago, el sistema ofrecería asistencia automatizada propuesta para proponer valores de auto-completado de los campos del formulario (monto, fecha, forma de pago, cuenta origen, moneda) extraídos del contenido del correo y del comprobante.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Tras completar la captura de un cobro, el sistema permite al usuario seleccionar otro correo del listado y capturar el siguiente cobro sin necesidad de avanzar al Paso 2. El Paso 2 se activa cuando el usuario explícitamente presiona "Continuar".
Regla 10 — Avance al Paso 2 con o sin captura nueva
Al presionar "Continuar",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Una vez que un cobro fue capturado y confirmado por el usuario, el sistema no permite su edición posterior.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Botones del modal: Cancelar y Confirmar Inconsistencia.
Regla 14 — Tipos de inconsistencia aplicables al Paso 1 (cobro como tal)
La inconsistencia marcada en el Paso 1 se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Reglas de Negocio
Regla 1 — Aplicabilidad solo a Región México
El Paso 1 del wizard de Validar Cobro opera exclusivamente sobre clientes con Región México. Los clientes con Región Perú son atendidos por el wizard equivalente Perú, con la misma UI pero catálogos específicos de Perú (requisito independiente).
Regla 2 — Cabecera del cliente
La cabecera del Paso 1 muestra los datos del cliente seleccionado: logo (si existe), Alias, etiquetas de clasificación preexistentes del Catálogo de Clientes, identificador fiscal bajo la etiqueta unificada "RFC/RUC" (con el valor correspondiente según la región del cliente), razón social legal completa y moneda de facturación.
Regla 3 — Listado de cobros con identificación y orden según estado de captura
Cada item del listado de cobros del Paso 1 se muestra así: el item sin capturar (pre-captura) presenta un identificador temporal "COB-N" (consecutivo simple por sesión/cliente, ej. COB-1, COB-2, COB-3) sin datos adicionales hasta que se capture el cobro; el item capturado presenta folio definitivo "COB-mmddaa-NNNN" (donde mmddaa es la fecha efectiva del cobro), Fecha del cobro y "Monto del cobro" con su moneda. Si tras la asociación del Paso 2 quedó residual no aplicado, la etiqueta del monto se actualiza a "Saldo a favor". El orden del listado coloca primero los items capturados (ordenados por Fecha del Cobro de la más antigua a la más reciente) y al final los items sin capturar (ordenados por fecha de llegada del correo al Buzón, de la más antigua a la más reciente).
Regla 4 — Detalle del correo seleccionado
Al seleccionar un correo del listado, el detalle muestra: asunto del correo, cuerpo del correo, hora, fecha y los adjuntos del correo. Los adjuntos se presentan como opciones seleccionables (radio buttons) para identificar cuál corresponde al comprobante de pago oficial del cliente.
Regla 5 — Selección obligatoria del comprobante de pago
Para continuar al Paso 2, el usuario debe haber seleccionado uno de los adjuntos del correo como comprobante de pago. Si no hay selección, el sistema bloquea la continuación y muestra el error correspondiente.
Regla 6 — Datos del formulario del cobro
El formulario del cobro ofrece los siguientes campos: Folio del cobro (COB-mmddaa-consecutivo, generado por el sistema con la fecha efectiva del cobro); Monto recibido (obligatorio); Fecha del cobro (obligatorio, datepicker, día efectivo del cobro); Forma de pago (obligatorio, combo del catálogo SAT c_FormaPago: ejemplo "01 - Efectivo", "02 - Cheque nominativo", "03 - Transferencia electrónica de fondos", etc.); Cuenta origen (obligatorio, texto libre, es la cuenta del cliente); Cuenta destino (obligatorio, combo del Catálogo de Cuentas Bancarias del grupo PROQUIFA México); Moneda del cobro (obligatorio, combo); Tipo de Cambio (calculado automáticamente con el TC del día vs la moneda de facturación del cliente, no modificable por el usuario); Notas del cobro (opcional, texto libre).
Regla 7 — Tipo de cambio del día capturado con el cobro
Cuando la moneda del cobro y/o la moneda de facturación del cliente involucran una moneda distinta a MXN, el sistema calcula automáticamente el TC del día actual de esa moneda no-MXN respecto a MXN: si el cobro es en MXN con cliente de facturación en moneda extranjera, captura el TC de la moneda de facturación vs MXN; si el cobro es en moneda extranjera, captura el TC de la moneda del cobro vs MXN; si el cobro es en MXN con cliente de facturación en MXN, el TC es N/A. El valor es solo lectura, no modificable. Este TC capturado se conserva con el cobro y se utiliza en el Paso 2 (conversiones operativas) y en el Paso 3 (TipoCambio del CFDI fiscal cuando aplique).
Regla 8 — Asistencia automatizada propuesta para captura del cobro
El sistema ofrece asistencia automatizada propuesta (no comprometida) para proponer valores de auto-completado de los campos del formulario (monto, fecha, forma de pago, cuenta origen, moneda) extraídos del contenido del correo y del comprobante de pago seleccionado. El usuario siempre tiene la última palabra sobre los valores capturados; los datos sugeridos son editables antes de confirmar. ** El alcance técnico de esta asistencia (modelo de IA, motor de extracción, integraciones, precisión esperada, comportamiento ante baja confianza) queda pendiente de definición y no está comprometido como alcance R16. **
Regla 9 — Captura de múltiples cobros antes de avanzar
Cuando el cliente tiene múltiples correos pendientes de capturar, tras completar la captura de un cobro el usuario puede seleccionar otro correo del listado y capturar el siguiente cobro sin necesidad de avanzar al Paso 2. El Paso 2 se activa cuando el usuario explícitamente presiona "Continuar".
Regla 10 — Avance al Paso 2 con o sin captura nueva
Al presionar "Continuar" en el Paso 1, el sistema permite el avance al Paso 2 si existe al menos un cobro registrado (capturado en esta sesión o auto-guardado de sesión previa); no se requiere capturar un cobro nuevo en la sesión actual si ya hay cobros previos disponibles. El sistema bloquea el avance si no existe ningún cobro registrado para el cliente.
Regla 11 — Auto-guardado del Paso 1
Cuando el usuario avanza entre correos del listado, sale de la pantalla o navega a otra parte del sistema, el sistema auto-guarda el estado del Paso 1 (cobros capturados, selecciones de comprobantes, valores del formulario actual) para preservar el progreso. No existe botón de "Guardar" manual; el guardado es transparente al usuario.
Regla 12 — Inmutabilidad del cobro confirmado
Un cobro capturado y confirmado no puede editarse posteriormente. Antes de confirmar el guardado definitivo del cobro, el sistema muestra una alerta de confirmación indicando que los datos no podrán modificarse después.
Regla 13 — Marcado de inconsistencia mediante modal
Al presionar "Marcar Inconsistencia en Cobro", el sistema abre el modal "Inconsistencia de Pago" con dos campos: Tipo de Inconsistencia (combo del catálogo de tipos de inconsistencia) y Comentario adicional (opcional, texto libre para describir detalle adicional al cliente). Los botones del modal son Cancelar y Confirmar Inconsistencia.
Regla 14 — Tipos de inconsistencia aplicables al Paso 1 (cobro como tal)
Al marcar una inconsistencia en el Paso 1, el sistema la registra contra el cobro como tal (sin contexto de pedido o documento por cobrar, ya que el cobro aún no se ha asociado a ninguna proforma o factura). Los tipos aplicables al Paso 1 corresponden a problemas intrínsecos del cobro recibido: datos incompletos, comprobante inválido, formato incorrecto, monto ilegible, etc. Las inconsistencias derivadas de la relación entre el cobro y un documento a cobrar (por ejemplo, "Pago Incompleto Vencido", "Monto Incorrecto vs Proforma") se detectan en el Paso 2 (Asociación), no aquí. ** Pendiente definir el catálogo completo de tipos de inconsistencia aplicables al Paso 1 (cobro como tal) del lado de PROQUIFA (Tesorería). **
Regla 15 — Navegación: Cancelar y Continuar
El Paso 1 ofrece dos acciones: Cancelar (botón al pie de la pantalla) regresa al listado principal de Validar Cobro, dejando el estado del Paso 1 auto-guardado para que el usuario pueda regresar posteriormente; Continuar avanza al Paso 2 (Asociación de Factura/Proforma) con todos los cobros capturados disponibles.
## Riesgos
Riesgo 1 — Catálogo de Tipos de Inconsistencia del Paso 1 pendiente
El catálogo de tipos de inconsistencia aplicables al Paso 1 (cobro como tal) está pendiente de definición por parte de PROQUIFA (Tesorería). Los tipos aplicables al Paso 1 corresponden a problemas intrínsecos del cobro recibido (datos incompletos, comprobante inválido, formato incorrecto, monto ilegible, etc.). El tipo "Pago Incompleto Vencido" no aplica al Paso 1; se marca en el Paso 2 cuando ya hay contexto del documento a cobrar. ** Pendiente solicitar el catálogo completo al cliente antes del desarrollo. **
## Criterios de Aceptación
═══════════════════════════════════════════════════════════════
SECCIÓN A — CABECERA DEL CLIENTE Y BARRA DE PASOS
═══════════════════════════════════════════════════════════════
Criterio A1 — Cabecera del cliente
Dado que el usuario entra al Paso 1 del wizard desde "Realizar Cobros",
Cuando el sistema renderiza la cabecera del cliente,
Entonces deberá mostrar: logo del cliente (si existe), razón social, etiquetas preexistentes del cliente (clasificación), identificador fiscal bajo la etiqueta unificada "RFC/RUC" (con el valor correspondiente al cliente según su región), razón social legal completa y moneda de facturación.
Criterio A2 — Barra de pasos del wizard
Dado que el usuario está en el wizard,
Cuando el sistema renderiza la barra de pasos,
Entonces deberá mostrar los tres pasos del wizard: "1 - CAPTURAR COBRO" (activo), "2 - ASOCIAR FACTURA/PROFORMA", "3 - FACTURACIÓN Y ENVÍO".
═══════════════════════════════════════════════════════════════
SECCIÓN B — LISTADO DE COBROS DEL BUZÓN
═══════════════════════════════════════════════════════════════
Criterio B1 — Identificación del item en el listado según estado de captura
Dado el listado del Paso 1,
Cuando el sistema renderiza cada item,
Entonces si el cobro no ha sido capturado el item muestra únicamente "COB-N" (consecutivo simple pre-captura por sesión/cliente, ej. COB-1, COB-2); y si el cobro ya fue capturado el item muestra folio definitivo "COB-mmddaa-NNNN", Fecha del cobro y "Monto del cobro" con moneda. Si en el Paso 2 quedó residual no aplicado, la etiqueta del monto cambia a "Saldo a favor".
Criterio B2 — Orden mixto del listado según estado de captura
Dado el listado del Paso 1,
Cuando el sistema lo presenta al usuario,
Entonces deberá ordenarlo en dos bloques visualmente continuos: primero los items capturados (ordenados por Fecha del Cobro de la más antigua a la más reciente) y después los items sin capturar (COB-N, ordenados por fecha de llegada del correo al Buzón de la más antigua a la más reciente). Al confirmar la captura de un item, éste se desplaza al bloque de capturados según su Fecha del Cobro.
Criterio B3 — Modo lectura del item capturado
Dado un item del listado en estado capturado,
Cuando el sistema lo renderiza,
Entonces deberá mostrarlo en modo lectura solamente. El sistema no deberá ofrecer acción de edición sobre los datos del cobro capturado (consistente con la regla de inmutabilidad post-confirmación).
═══════════════════════════════════════════════════════════════
SECCIÓN C — DETALLE DEL CORREO Y SELECCIÓN DEL COMPROBANTE
═══════════════════════════════════════════════════════════════
Criterio C1 — Datos del correo seleccionado
Dado que el usuario selecciona un correo del listado,
Cuando el sistema renderiza el detalle,
Entonces deberá mostrar: contacto del cliente (nombre, correo electrónico, teléfono), asunto del correo, cuerpo del correo, fecha, hora y los adjuntos del correo.
Criterio C2 — Adjuntos seleccionables como comprobante de pago
Dado que el correo tiene uno o más adjuntos,
Cuando el sistema renderiza la sección de adjuntos,
Entonces deberá presentarlos como opciones seleccionables (radio buttons) para que el usuario identifique cuál corresponde al comprobante de pago oficial. El nombre del archivo de cada adjunto es visible para que el usuario decida.
Criterio C3 — Selección obligatoria del comprobante
Dado que el usuario intenta continuar al Paso 2,
Cuando el sistema valida la selección,
Entonces deberá bloquear la continuación si el usuario no ha seleccionado uno de los adjuntos como comprobante de pago.
═══════════════════════════════════════════════════════════════
SECCIÓN D — FORMULARIO DE DATOS DEL COBRO
═══════════════════════════════════════════════════════════════
Criterio D1 — Folio del cobro
Dado que el sistema renderiza el formulario,
Cuando muestra el folio,
Entonces deberá mostrar el folio formato COB-mmddaa-consecutivo, donde la fecha se construye con el día efectivo del cobro (campo Fecha del cobro del formulario). El folio se genera al confirmar la captura del cobro. ** Pendiente confirmar si el folio del cobro es por región (consecutivo independiente para México y Perú) o global. **
Criterio D2 — Monto recibido
Dado que el usuario captura el cobro,
Cuando el sistema renderiza el campo,
Entonces deberá ofrecer un campo numérico obligatorio para el monto recibido del cliente.
Criterio D3 — Fecha del cobro
Dado que el usuario captura el cobro,
Cuando el sistema renderiza el campo,
Entonces deberá ofrecer un datepicker obligatorio. La fecha capturada corresponde al día efectivo en que el cliente realizó el pago (no la fecha de llegada del correo al Buzón).
Criterio D4 — Forma de pago
Dado que el usuario captura el cobro,
Cuando el sistema renderiza el campo,
Entonces deberá ofrecer un combo obligatorio del catálogo SAT c_FormaPago (ejemplo de opciones: "01 - Efectivo", "02 - Cheque nominativo", "03 - Transferencia electrónica de fondos", etc.). No aplica la restricción "99 - Por definir" usada en facturas PPD; aquí se captura la forma efectiva del pago realizado.
Criterio D5 — Cuenta origen
Dado que el usuario captura el cobro,
Cuando el sistema renderiza el campo,
Entonces deberá ofrecer un campo de texto libre obligatorio para la cuenta origen del pago (cuenta bancaria del cliente desde la cual se realizó el pago).
Criterio D6 — Cuenta destino
Dado que el usuario captura el cobro,
Cuando el sistema renderiza el campo,
Entonces deberá ofrecer un combo obligatorio con las cuentas bancarias del Catálogo de Cuentas Bancarias del grupo PROQUIFA México (las cuentas operativas del grupo destinadas a recibir cobros).
Criterio D7 — Moneda del cobro
Dado que el usuario captura el cobro,
Cuando el sistema renderiza el campo,
Entonces deberá ofrecer un combo obligatorio para que el usuario seleccione la moneda en la que el cliente realizó el cobro.
Criterio D8 — Tipo de cambio del día capturado con el cobro
Dado que el usuario selecciona la moneda del cobro,
Cuando el sistema renderiza el campo Tipo de Cambio,
Entonces deberá comportarse según el caso: si la moneda del cobro es MXN y la moneda de facturación del cliente es MXN, el campo se muestra como N/A; si la moneda del cobro es MXN y la moneda de facturación del cliente es distinta a MXN, el sistema calcula automáticamente el TC del día de la moneda de facturación del cliente respecto a MXN, capturado anticipadamente para conversiones operativas en el Paso 2 con documentos en esa moneda; si la moneda del cobro es distinta a MXN, el sistema calcula automáticamente el TC del día de la moneda del cobro respecto a MXN. El valor del TC es solo lectura, no modificable por el usuario. El TC capturado se conserva con el cobro y se utiliza posteriormente en el Paso 2 (conversiones operativas) y en el Paso 3 (TipoCambio del CFDI fiscal cuando aplique). ** Pendiente confirmar la fuente oficial del TC (propuesta: TC FIX Banxico publicado en DOF). **
Criterio D9 — Notas del cobro
Dado que el usuario captura el cobro,
Cuando el sistema renderiza el campo,
Entonces deberá ofrecer un campo de texto libre opcional para notas adicionales del cobro.
═══════════════════════════════════════════════════════════════
SECCIÓN E — ASISTENCIA AUTOMATIZADA PROPUESTA
═══════════════════════════════════════════════════════════════
Criterio E1 — Propuesta de auto-completado del formulario
Dado que el usuario seleccionó un comprobante de pago del correo,
Cuando el sistema procesa la información del correo y del comprobante,
Entonces deberá ofrecer asistencia automatizada propuesta (no comprometida) para auto-completar los campos del formulario: monto recibido, fecha del cobro, forma de pago, cuenta origen, moneda. ** El alcance técnico de esta asistencia (motor de extracción, modelo IA, precisión esperada, integraciones) queda pendiente de definición y no está comprometido como alcance R16. **
Criterio E2 — Edición de los datos sugeridos
Dado que el sistema propuso valores de auto-completado,
Cuando el usuario revisa los datos,
Entonces deberá poder editar libremente cualquiera de los valores antes de confirmar. La asistencia es propuesta, no obligatoria. El usuario tiene la última palabra sobre los datos capturados.
═══════════════════════════════════════════════════════════════
SECCIÓN F — AUTO-GUARDADO E INMUTABILIDAD
═══════════════════════════════════════════════════════════════
Criterio F1 — Auto-guardado del Paso 1
Dado que el usuario captura datos en el formulario,
Cuando avanza entre correos del listado, sale de la pantalla o navega el sistema,
Entonces el sistema deberá auto-guardar el estado del Paso 1 (cobros capturados, selecciones de comprobantes, valores del formulario actual). No existe botón "Guardar" manual; el guardado es transparente.
Criterio F2 — Captura de múltiples cobros antes de avanzar
Dado que el cliente tiene varios correos pendientes,
Cuando el usuario finaliza la captura de un cobro,
Entonces el sistema deberá permitir al usuario seleccionar otro correo del listado y capturar el siguiente cobro. El Paso 2 se activa solo al presionar "Continuar".
Criterio F3 — Alerta de confirmación antes de guardar definitivamente un cobro
Dado que el usuario termina la captura de un cobro,
Cuando indica que desea confirmar,
Entonces el sistema deberá mostrar una alerta de confirmación indicando que los datos del cobro no podrán modificarse después. El usuario debe confirmar explícitamente para que el cobro se guarde como inmutable.
Criterio F4 — Inmutabilidad del cobro confirmado
Dado que un cobro fue capturado y confirmado por el usuario,
Cuando el usuario intenta editarlo posteriormente,
Entonces el sistema no deberá permitir la edición.
═══════════════════════════════════════════════════════════════
SECCIÓN G — MODAL DE INCONSISTENCIA DE PAGO
═══════════════════════════════════════════════════════════════
Criterio G1 — Apertura del modal
Dado que el usuario detecta inconsistencias en el cobro,
Cuando presiona "Marcar Inconsistencia en Cobro" en el pie de la pantalla,
Entonces el sistema deberá abrir el modal "Inconsistencia de Pago".
Criterio G2 — Campos del modal
Dado que el modal está abierto,
Cuando el sistema renderiza los campos,
Entonces deberá ofrecer: Tipo de Inconsistencia (obligatorio, combo del catálogo de tipos de inconsistencia aplicables al Paso 1) y Comentario adicional (opcional, texto libre para describir detalle adicional al cliente). ** El catálogo del Paso 1 está pendiente de definición por PROQUIFA. Los tipos aplicables al Paso 1 son inconsistencias intrínsecas del cobro (datos incompletos, comprobante inválido, formato incorrecto, etc.); no incluye "Pago Incompleto Vencido" que se marca en el Paso 2. **
Criterio G3 — Acciones del modal
Dado que el modal está abierto,
Cuando el usuario finaliza la captura,
Entonces deberá ofrecer dos acciones: Cancelar (cierra el modal sin guardar la inconsistencia) y Confirmar Inconsistencia (registra la inconsistencia en el cobro).
Criterio G4 — Alcance de las inconsistencias del Paso 1
Dado que el usuario marca una inconsistencia en el Paso 1,
Cuando confirma la inconsistencia,
Entonces el sistema deberá registrar la inconsistencia contra el cobro como tal. Las inconsistencias del Paso 1 no incluyen el caso "Pago Incompleto Vencido" ni otras inconsistencias que requieran conocer el documento contra el que se aplicaría el cobro (proforma o factura); esas inconsistencias se marcan en el Paso 2 (Asociación) cuando ya hay contexto del documento a cobrar. ** El catálogo específico de tipos de inconsistencia aplicables en cada paso queda pendiente de definición por PROQUIFA (Tesorería). **
═══════════════════════════════════════════════════════════════
SECCIÓN H — NAVEGACIÓN DEL PASO 1
═══════════════════════════════════════════════════════════════
Criterio H1 — Botón Cancelar
Dado que el usuario opera el Paso 1,
Cuando presiona "Cancelar" al pie de la pantalla,
Entonces el sistema deberá regresar al listado principal de Validar Cobro. El estado del Paso 1 queda auto-guardado para permitir retomar la captura posteriormente.
Criterio H2 — Botón Continuar: condiciones de habilitación
Dado el Paso 1,
Cuando el sistema evalúa el botón "Continuar",
Entonces si existe al menos un cobro registrado (capturado en esta sesión o auto-guardado de sesión previa) el botón está habilitado y al presionarlo avanza al Paso 2 con todos los cobros disponibles para asociación; si no existe ningún cobro registrado para el cliente el botón está deshabilitado. La captura nueva en la sesión actual no es obligatoria si ya hay cobros previos capturados.</t>
  </si>
  <si>
    <t xml:space="preserve">- Esta fila documenta el Paso 1 del wizard de Validar Cobro (Captura del Cobro) para Región México exclusivamente. La estructura UI de la pantalla se reutiliza idénticamente para clientes Región Perú; las únicas diferencias son los catálogos de opciones (Forma de Pago SAT vs SUNAT, cuentas bancarias grupo PROQUIFA México vs Golocaer Perú, fuente del TC, etc.) y se documentan en requisito independiente.
- El wizard se invoca desde la pantalla principal de Validar Cobro (Listado de clientes con pendientes) al presionar "Realizar Cobros" en un cliente. Es una pantalla nueva, no modal.
- La cabecera del cliente sigue la estructura consistente del proyecto (logo, Alias, etiquetas preexistentes de clasificación, identificador fiscal bajo etiqueta unificada "RFC/RUC", razón social legal, moneda de facturación), análoga a la cabecera de Factura por Adelantado.
- El listado de correos del Buzón de Cobros del cliente se ordena del más antiguo al más reciente, por fecha de llegada al Buzón.
- El folio del cobro tiene formato COB-mmddaa-consecutivo (confirmado por PMO #40), donde la fecha corresponde al día efectivo del cobro (no a la fecha de llegada del correo al Buzón). Esto genera una ambigüedad operativa en cómo identificar el correo en el listado antes de capturar el cobro (cuando aún no se conoce la fecha efectiva). ** Decisión pendiente. **
- Selección obligatoria del comprobante de pago: el correo del Buzón puede traer múltiples adjuntos (comprobante real + otros archivos como notas o referencias); el usuario debe identificar explícitamente cuál es el comprobante oficial mediante radio button.
- Forma de pago del cobro: catálogo SAT c_FormaPago (no aplica la restricción "99 - Por definir" que rige facturas PPD; aquí se captura la forma efectiva del pago realizado).
- Cuenta origen: texto libre (cuenta del cliente desde donde pagó).
- Cuenta destino: combo del Catálogo de Cuentas Bancarias del grupo PROQUIFA México (mismo catálogo usado en Proforma y Factura).
- Tipo de Cambio: del día, de la moneda no-MXN involucrada respecto a MXN (moneda base SAT, requisito del CFDI). El sistema decide qué moneda capturar según el caso: la moneda del cobro si es distinta a MXN, o la moneda de facturación del cliente si el cobro es MXN pero el cliente factura en otra moneda. Si ambas son MXN, el campo se muestra como N/A. El TC capturado sirve como referencia única para las conversiones del Paso 2 y para el TipoCambio del CFDI en el Paso 3. La fuente estándar fiscal mexicana es el TC FIX publicado por Banxico en el DOF.
- ** DUDA ABIERTA — Moneda base del TC capturado: actualmente se utiliza MXN como moneda base de todas las conversiones (consistente con la regla SAT del CFDI). Pendiente validar con asesor fiscal y PROQUIFA si esta es la opción correcta o si en algún escenario operativo conviene capturar el TC en sentido distinto (por ejemplo, vs moneda de facturación del cliente). **
- Asistencia automatizada propuesta: funcionalidad exploratoria para auto-completar los datos del formulario a partir del correo y el comprobante. No está comprometida como alcance R16; el alcance técnico queda pendiente de definición. El usuario siempre tiene la última palabra sobre los valores capturados.
- Auto-guardado del Paso 1: el progreso se preserva si el usuario sale o navega entre pantallas. No existe botón "Guardar" manual; el guardado es transparente al usuario.
- Inmutabilidad del cobro una vez confirmado: una vez que el usuario confirma la captura de un cobro (con alerta previa de confirmación), el cobro no puede editarse posteriormente.
- Captura de múltiples cobros antes de avanzar: el usuario puede capturar varios cobros del cliente en la misma sesión del Paso 1 sin avanzar al Paso 2 hasta que decida explícitamente.
- Modal "Inconsistencia de Pago" del Paso 1: permite marcar inconsistencias intrínsecas del cobro (datos incompletos, comprobante inválido, formato incorrecto, monto ilegible, etc.). Tipo de inconsistencia (combo) y comentario opcional. El catálogo de tipos del Paso 1 está pendiente de definición por PROQUIFA (Tesorería).
- Las inconsistencias del Paso 1 aplican únicamente al cobro como tal. Las inconsistencias derivadas de la relación entre el cobro y un documento a cobrar (proforma o factura), como "Pago Incompleto Vencido", se marcan en el Paso 2 (Asociación), no aquí.
- ** Pendiente confirmar si el folio del cobro (COB-mmddaa-consecutivo) es por región (consecutivo independiente para México y Perú) o global del grupo. **
- ** Pendiente clarificar la identificación visual del correo en el listado antes de la captura (cuando aún no se conoce la fecha efectiva del cobro). Propuestas: usar la fecha de llegada del correo, mostrar identificador temporal del Buzón, generar el folio definitivo solo al confirmar la captura, asignar folio provisional, u otra alternativa. **
- ** Pendiente definir el catálogo completo de Tipos de Inconsistencia aplicables al Paso 1 del lado de PROQUIFA (Tesorería). Tipos aplicables al Paso 1: inconsistencias intrínsecas del cobro (datos incompletos, comprobante inválido, formato incorrecto, etc.). El tipo "Pago Incompleto Vencido" no aplica al Paso 1 (se marca en el Paso 2 cuando ya hay contexto del documento a cobrar). **
- ** Pendiente definir el alcance técnico de la asistencia automatizada propuesta para auto-completar el formulario (modelo de IA o motor de extracción, integración, precisión esperada, comportamiento ante baja confianza). No comprometido como alcance R16. **
- ** Pendiente confirmar la fuente oficial del Tipo de Cambio del día para México (propuesta estándar fiscal: TC FIX publicado por Banxico en el DOF). Confirmar si PROQUIFA utiliza esta fuente o tiene una fuente propia. **
- ** Pendiente resolver formalmente la denominación canónica del rol operativo entre "Gestor de Cobranza" y "Analista de Cuentas por Cobrar" (transversal). **</t>
  </si>
  <si>
    <t xml:space="preserve">Validar Cobro: Paso 1 Perú</t>
  </si>
  <si>
    <t xml:space="preserve">Yo como ** Gestor de Cobranza / Analista de Cuentas por Cobrar (denominación pendiente resolver) **, quiero contar con la segunda pantalla del wizard de Validar Cobro (Paso 2 - Asociación) para asociar los cobros capturados con las proformas y facturas pendientes del cliente y aplicar opcionalmente sus Notas de Crédito, para conciliar lo recibido contra lo adeudado y dejar la asociación lista para emitir los documentos fiscales.</t>
  </si>
  <si>
    <t xml:space="preserve">El sistema debe contar con la segunda pantalla del wizard de Validar Cobro (Paso 2 - Asociación) para clientes con Región México, donde el usuario asocia manualmente los cobros capturados con las proformas y facturas pendientes de cobrar del cliente, en relación de muchos a muchos, y puede aplicar opcionalmente las Notas de Crédito vigentes del cliente. El sistema calcula y muestra el saldo de la asociación y gobierna su cierre según los escenarios de pago exacto, sobrepago o pago de menos. Una vez cerrada la asociación, el flujo avanza al Paso 3 para emitir los documentos fiscales correspondientes. La estructura UI de esta pantalla se reutiliza idénticamente para clientes Región Perú; las diferencias entre regiones son los catálogos y reglas específicas y se documentan en requisito independiente.</t>
  </si>
  <si>
    <t xml:space="preserve">## Reglas de Negocio
Regla 1 — Aplicabilidad solo a Región México
El Paso 2 del wizard de Validar Cobro opera exclusivamente sobre clientes con Región México. Los clientes con Región Perú son atendidos por el wizard equivalente Perú, con la misma UI pero catálogos y reglas específicas (requisito independiente).
Regla 2 — Cobros disponibles para asociar
El listado de cobros del cliente muestra todos los cobros capturados en el Paso 1 disponibles para asociar (cobros confirmados que aún no han sido aplicados totalmente a documentos). Cada cobro muestra su folio COB-mmddaa-consecutivo, monto y fecha. Los cobros con excedente disponible por aplicar (saldo a favor de cobros previos) se marcan visualmente con un identificador "saldo a favor" para que el usuario pueda identificarlos rápidamente.
Regla 3 — Selección múltiple de cobros para asociación
El usuario puede seleccionar uno o más cobros mediante checkboxes y aplicarlos a uno o más documentos en relación N a N. Combinaciones válidas: 1 cobro a 1 documento (1-1), 1 cobro a N documentos (1-N), N cobros a 1 documento (N-1), N cobros a N documentos (N-N).
Regla 4 — Listado de Proformas y Facturas pendientes
El listado central muestra todas las proformas y facturas pendientes de cobrar del cliente, mezcladas en el mismo listado, sin filtros adicionales por tipo, empresa emisora, fecha u otros criterios. Cada documento muestra: tipo (Proforma o Factura), folio, Pedido Interno, empresa emisora del grupo, importe total y saldo pendiente actual. Pueden mezclarse documentos de diferentes empresas emisoras del grupo PROQUIFA México (Golocaer, Mungen, Proquifa, Proveedora Quimico Farmaceutica) en la misma sesión; cada documento se procesará independientemente en el Paso 3.
Regla 5 — Asociación manual N a N con aplicación en orden de selección
El sistema no ofrece un campo "Monto a aplicar" editable por línea. El usuario controla la asociación cobro↔documento mediante: la selección de cuáles cobros aplica, la selección de cuáles documentos cubre, y el orden de selección de los documentos, que determina la prioridad de aplicación del monto disponible del cobro. El sistema aplica el monto del cobro a los documentos en el orden en que el usuario los seleccionó: el primer documento seleccionado se cubre primero, el segundo después, y así sucesivamente, hasta agotar el monto disponible del cobro. Si el cobro no alcanza para cubrir todos los documentos seleccionados, el último documento de la secuencia queda con saldo pendiente y la asociación queda pendiente del próximo cobro complementario.
Regla 6 — Aplicación OPCIONAL de Notas de Crédito vigentes del cliente
Cuando el cliente tiene una o más Notas de Crédito vigentes (emitidas previamente con UUID timbrado SAT), el sistema muestra el catálogo de NCs vigentes y permite al usuario seleccionar cuáles aplica al documento (cero, una o varias). La aplicación de NCs es OPCIONAL: el usuario no está obligado a aplicar todas las NCs vigentes del cliente; selecciona libremente cuáles aplica a cada documento. Las NCs no seleccionadas siguen vigentes y disponibles para sesiones futuras del módulo. Las NCs son por documento (cada NC se aplica completa a un solo documento, no se distribuye entre múltiples documentos en la misma sesión del Paso 2). El sistema referencia el UUID timbrado de cada NC aplicada para su uso en el Paso 3 (al emitir el documento fiscal correspondiente, las NCs aplicadas se relacionan al CFDI mediante el nodo CFDIRelacionados con su UUID y monto correspondiente, conforme normativa SAT).
Regla 7 — Cálculo dinámico del saldo de la asociación
El sistema calcula dinámicamente la suma del adeudo de los documentos seleccionados, la suma de los cobros seleccionados aplicados, la suma de las NCs aplicadas, y el saldo de la asociación = (cobros aplicados + NCs aplicadas) - adeudo total. El saldo se muestra al usuario con indicación clara del escenario resultante: cero (exacto), positivo (sobrepago → saldo a favor), negativo dentro de tolerancia (≤ 100 MXN, cierra con saldo pendiente en Estado de Cuenta), negativo fuera de tolerancia (&gt; 100 MXN, requiere inconsistencia o asociación pendiente).
Regla 8 — Escenario pago exacto
Cuando la suma de cobros aplicados + NCs aplicadas iguala exactamente el adeudo total de los documentos seleccionados, el sistema permite avanzar al Paso 3 con la asociación cerrada para emisión de documentos fiscales.
Regla 9 — Escenario sobrepago (saldo a favor)
Cuando la suma de cobros aplicados + NCs aplicadas supera el adeudo total de los documentos seleccionados, el sistema permite al usuario avanzar al Paso 3 con la asociación que cubre el adeudo total; registra el excedente como saldo a favor del cliente; lo refleja en el Estado de Cuenta/Auxiliar del cliente; marca el cobro o cobros origen del excedente con identificador visible "saldo a favor" en el listado del Paso 1 para reconocimiento futuro del usuario; deja el saldo a favor disponible para aplicarse a una proforma o factura nueva del mismo cliente desde Validar Cobro en sesiones futuras; y no genera documento fiscal adicional (no Nota de Crédito, no devolución).
Regla 10 — Escenario pago de menos con tolerancia 100 MXN
Cuando la suma de cobros aplicados + NCs aplicadas es menor al adeudo total de los documentos seleccionados, el sistema bifurca su comportamiento según el monto de la diferencia faltante: si es ≤ 100 MXN (inclusiva del límite, Política Interna PROQUIFA), el sistema permite cerrar el documento con el monto recibido a través del registro manual del operador, refleja la diferencia como saldo pendiente en el Estado de Cuenta/Auxiliar del cliente (sin bloqueo) y permite avanzar al Paso 3; si es &gt; 100 MXN, el sistema no permite avanzar al Paso 3 con esta asociación y el usuario debe marcar inconsistencia (tipo "Pago Insuficiente" o "Pago Incompleto Vencido" según corresponda) o dejar la asociación pendiente del próximo cobro complementario. La tolerancia 100 MXN es una Política Interna PROQUIFA aplicable a operaciones con moneda de facturación en MXN. ** Pendiente confirmar el tratamiento de la tolerancia cuando la moneda de facturación es USD u otra distinta a MXN (¿se convierte la tolerancia al equivalente del día?, ¿aplica únicamente a operaciones MXN?). **
Regla 11 — Duda fiscal sobre el monto de la factura en tolerancia 100 MXN
Cuando el usuario aplica la tolerancia 100 MXN para cerrar un documento con monto recibido menor al adeudo y el sistema avanza al Paso 3 para emitir la factura correspondiente: ** Pendiente confirmar con PROQUIFA y su asesor fiscal el tratamiento de la factura: (a) se timbra por el monto total de la proforma original con la diferencia reflejada como saldo pendiente en el Estado de Cuenta del cliente (postura conservadora alineada con regla SAT de operación comercial completa), o (b) se timbra por el monto efectivamente recibido del cliente (más limpio operativamente pero no corresponde al monto comercial original). Decisión pendiente de validación fiscal. **
Regla 12 — Marcado de inconsistencias del Paso 2
Al presionar "Marcar Inconsistencia en Cobro", el sistema abre el modal "Inconsistencia de Pago" con los campos: Tipo de Inconsistencia (combo del catálogo de tipos aplicables al Paso 2) y Comentario adicional (opcional, texto libre para describir detalle adicional al cliente). El catálogo del Paso 2 incluye los tipos del Paso 1 (intrínsecos del cobro) más tipos contextuales que requieren conocer el documento a cobrar (Pago Incompleto Vencido, Pago Insuficiente). ** El catálogo completo está pendiente de definición por PROQUIFA (Tesorería). Tipos confirmados a la fecha: "Pago Incompleto Vencido" y "Pago Insuficiente". **
Regla 13 — Tipo "Pago Incompleto Vencido" con marcado del pedido para cancelación externa
Cuando el usuario selecciona el tipo "Pago Incompleto Vencido" (escenario aplicable cuando el cliente realizó un pago parcial pero nunca completó el monto total y la operación se considera vencida) y confirma la inconsistencia, el sistema habilita adicionalmente la opción de marcar el pedido asociado al cobro como "Pendiente de cancelación por falta de pago". Este marcado no ejecuta la cancelación fiscal efectiva de las proformas o facturas asociadas (la cancelación fiscal vía CFDI de cancelación SAT no está contemplada en R16 fuera del módulo Notas de Crédito) ni dispara devolución del pago parcial recibido al cliente (no hay sistema de devoluciones contemplado en R16). El marcado únicamente notifica al área de Finanzas que el pedido debe gestionarse para cancelación efectiva externa y, si aplica, devolución del pago parcial. ** Pendiente definir el mecanismo de transferencia del estado y de la información del cobro parcial al área de Finanzas. **
Regla 14 — Tipo "Pago Insuficiente" (diferencia &gt; 100 MXN)
Cuando el usuario detecta que el cobro es insuficiente y la diferencia faltante supera la tolerancia 100 MXN, al confirmar la inconsistencia "Pago Insuficiente" el sistema registra la inconsistencia, mantiene la asociación pendiente y notifica al cliente que el cobro debe ser complementado. La operación queda en espera de que el cliente complete la diferencia o de instrucciones de Tesorería; no se marca el pedido para cancelación automáticamente (la cancelación requiere el tipo "Pago Incompleto Vencido" explícito por parte del usuario).
Regla 15 — Auto-guardado del Paso 2
Cuando el usuario modifica asociaciones, aplica NCs o navega entre cobros y documentos, el sistema auto-guarda el estado del Paso 2 (asociaciones cobros↔documentos, NCs aplicadas, inconsistencias marcadas) para preservar el progreso. No existe botón "Guardar" manual; el guardado es transparente.
Regla 16 — Asociaciones editables en el Paso 2
Mientras el usuario esté en el Paso 2, el sistema permite deshacer asociaciones previas, reasociar cobros con otros documentos, y aplicar o remover NCs. Una vez el usuario avanza al Paso 3 con "Continuar", las asociaciones quedan fijas para la emisión de documentos fiscales.
Regla 17 — Navegación: Regresar y Continuar
El Paso 2 ofrece dos acciones: Regresar (botón al pie de la pantalla) vuelve al Paso 1 (Captura del Cobro) sin perder lo capturado (auto-guardado activo); Continuar avanza al Paso 3 (Facturación y Envío) con la asociación cerrada. Solo se permite el avance si el escenario resultante es pago exacto, pago con sobrepago (saldo a favor registrado) o pago de menos dentro de tolerancia 100 MXN.
Regla 18 — Bloqueo de avance al Paso 3
Cuando el escenario resultante de la asociación es pago de menos con diferencia &gt; 100 MXN sin inconsistencia marcada, al presionar "Continuar" el sistema bloquea el avance; el usuario debe marcar inconsistencia o dejar la asociación pendiente del próximo cobro complementario.
Regla 19 — Totales en moneda del cobro con conversión por TC capturado
Cuando los documentos seleccionados (proformas o facturas) están en moneda distinta a la moneda del cobro, el sistema convierte el importe de cada documento a la moneda del cobro usando el tipo de cambio capturado en el Paso 1 del cobro seleccionado; muestra todos los totales del panel (Adeudo Proformas y Facturas, NCs aplicadas, Cobros aplicados, Adeudo restante, Saldo a favor generado) en la moneda del cobro; muestra el tipo de cambio aplicado de forma visible junto a cada documento convertido (tooltip al hacer hover o click sobre el importe convertido, indicando la fórmula de conversión: importe en moneda original × TC = importe en moneda del cobro); y valida que el monto del cobro (en su moneda) sea suficiente para cubrir la suma convertida de los documentos seleccionados. Si la moneda del documento coincide con la moneda del cobro, no aplica conversión y el importe se muestra tal cual.
Regla 20 — NCs aplicadas en moneda del cobro
Cuando una Nota de Crédito aplicada al documento está en moneda distinta a la moneda del cobro, el sistema convierte su monto aplicado a moneda del cobro usando el TC capturado en el Paso 1 del cobro seleccionado. El monto convertido es el que se descuenta del Adeudo restante en el panel de Totales.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
## Riesgos
Riesgo 1 — Tratamiento fiscal de tolerancia 100 MXN
La regla permite cerrar el documento con monto recibido cuando la diferencia faltante es ≤ 100 MXN, reflejando la diferencia en el Estado de Cuenta del cliente. Sin embargo, no se ha definido formalmente si la factura se timbra por el monto total de la proforma original (manteniendo descuadre fiscal con el saldo en Estado de Cuenta) o por el monto efectivamente pagado (alineando factura con cobro pero perdiendo el monto comercial original). Esta es una decisión fiscal que tiene implicaciones contables y de cumplimiento SAT.
Riesgo 2 — Saldo remanente de Notas de Crédito aplicadas parcialmente
Cuando se aplica una NC del cliente y su valor excede el adeudo del documento cubierto, el saldo remanente de la NC no se gestiona en R16 (fuera de scope). Fiscalmente en México no existe mecanismo nativo SAT para tratar el saldo remanente de una NC como entidad re-aplicable a futuras facturas (una NC nueva no puede relacionarse a una compra futura como "saldo de crédito previo"). ** Pendiente confirmar el tratamiento operativo del saldo remanente: ¿se controla en algún auxiliar interno no fiscal?, ¿se descarta operativamente?, ¿se notifica al cliente y se gestiona fuera del sistema? La limitación se documenta y se comunica a Tesorería que el control del saldo remanente de NCs queda como auxiliar interno fuera del sistema. **
Riesgo 3 — Cancelación del pedido sin cancelación fiscal ni devolución
El tipo de inconsistencia "Pago Incompleto Vencido" marca el pedido como "Pendiente de cancelación por falta de pago", pero R16 no ejecuta la cancelación fiscal efectiva de las proformas o facturas asociadas (vía CFDI de cancelación SAT) ni dispara devolución del pago parcial recibido. Estas operaciones quedan como trabajo externo del área de Finanzas. Si el mecanismo de transferencia a Finanzas no está claramente definido, hay riesgo de pedidos huérfanos sin gestión efectiva. ** Pendiente definir el mecanismo de transferencia del estado y de la información del cobro parcial al área de Finanzas (transferencia a Legacy con flag, notificación por correo, reporte específico, módulo de consulta, otro mecanismo). **</t>
  </si>
  <si>
    <t xml:space="preserve">- Esta fila documenta el Paso 2 del wizard de Validar Cobro (Asociación de cobros con Proformas/Facturas) para Región México exclusivamente. La estructura UI de la pantalla se reutiliza idénticamente para clientes Región Perú; las únicas diferencias son los catálogos y reglas específicas (tolerancia en USD, tipos de NC SUNAT, fuente del TC, etc.) y se documentan en requisito independiente.
- El Paso 2 se invoca desde el Paso 1 al presionar "Continuar" con al menos un cobro capturado.
- Asociación N a N: 1↔1, 1↔N, N↔1, N↔N. Documentos mezclables (proformas y facturas del mismo cliente, de diferentes empresas emisoras del grupo). Cada documento se procesa independientemente en el Paso 3.
- La aplicación del monto del cobro a los documentos seleccionados sigue el ORDEN DE SELECCIÓN del usuario: el primer documento seleccionado se cubre primero, el segundo después, y así sucesivamente, hasta agotar el monto disponible del cobro. No hay campo "Monto a aplicar" editable por línea; el usuario controla la prioridad mediante el orden en que selecciona los documentos.
- Si un cobro no cubre todos los documentos seleccionados, el último documento de la secuencia queda con saldo pendiente y la asociación queda pendiente del próximo cobro complementario.
- Visualización del correo de origen como referencia contextual: el icono de correo (📩) en cada item del listado de cobros abre un pop-up modal con los datos del correo origen (asunto, fecha, hora, cuerpo, comprobante de pago identificado en Paso 1). El pop-up es de solo lectura y se cierra mediante acción explícita del usuario, sin alterar la asociación en curso. La visualización persistente del correo en el área central no aplica en el Paso 2.
- Notas de Crédito: el cliente puede tener una o más NCs vigentes; el usuario selecciona libremente cuáles aplica a cada documento. La aplicación de NCs es OPCIONAL — el usuario puede aplicar cero, una o varias NCs por documento, según decida. Las NCs no aplicadas en la sesión actual siguen vigentes para sesiones futuras (el sistema no descarta NCs no usadas). Cada NC se aplica completa a un solo documento (NCs son por documento, no se distribuyen entre múltiples documentos en la misma sesión). El UUID timbrado de cada NC aplicada se preserva para uso en el Paso 3.
- Multi-divisa: la conversión se realiza al TC capturado en el Paso 1 del cobro. Todos los totales del panel se muestran en moneda del cobro. Cuando hay documentos en moneda distinta, el TC aplicado se expone vía tooltip (hover o click) junto a cada importe convertido con su fórmula de cálculo.
- Saldo a favor por sobrepago: se gestiona como abono en Estado de Cuenta + disponible para proforma/Factura por Adelantado futura del mismo cliente desde Validar Cobro. No se genera documento adicional. El cobro origen se marca con identificador visible "saldo a favor" en el Paso 1.
- Tolerancia 100 MXN: bifurca el comportamiento del sistema. ≤ 100 MXN inclusiva del límite cierra con monto recibido + saldo pendiente en Estado de Cuenta. &gt; 100 MXN bloquea avance, requiere inconsistencia. Política Interna PROQUIFA validada por Tesorería y Contabilidad. Aplicable a operaciones MXN; pendiente definición para otras monedas.
- ** DUDA FISCAL PENDIENTE — TOLERANCIA 100 MXN: si la factura se timbra por el total de la proforma original (postura conservadora, mantiene descuadre con saldo en Estado de Cuenta) o por el monto efectivamente recibido (más limpio operativamente, pero la factura no refleja el monto comercial original). Decisión fiscal pendiente con asesor de PROQUIFA. **
- Inconsistencias del Paso 2 = tipos del Paso 1 (intrínsecos del cobro) + tipos contextuales del Paso 2 ("Pago Incompleto Vencido", "Pago Insuficiente"). Catálogo completo pendiente Tesorería.
- "Pago Incompleto Vencido": cliente pagó parcial y nunca completó (operación vencida). Marca pedido como "Pendiente de cancelación por falta de pago" o similar, pero NO ejecuta cancelación fiscal NI devolución (ambos fuera de R16). Transferencia a Finanzas para gestión externa.
- "Pago Insuficiente": cliente pagó menos pero la operación sigue activa (esperando complemento). Asociación queda pendiente del próximo cobro. No marca pedido para cancelación.
- IMPORTANTE — Sobre Notas de Crédito y saldo remanente: Fiscalmente en México (SAT) no existe mecanismo nativo para tratar el saldo remanente de una NC como entidad re-aplicable a futuras facturas. Una NC se emite por su valor total y se distribuye a uno o más CFDIs de Ingreso al momento de timbrarse vía el nodo CFDIRelacionados. El SAT no contempla "saldo de NC" como entidad que pueda aplicarse a una compra futura (cada venta es operación independiente y no debe relacionarse a NCs previas mediante tipo de relación). En consecuencia: si una NC aplicada en el Paso 2 excede el adeudo del documento cubierto, el saldo remanente queda como auxiliar contable interno de PROQUIFA, FUERA DE SCOPE R16 (consistente con decisión cliente).
- IMPORTANTE adicional — Sobre cancelación y devolución: R16 no contempla cancelación fiscal efectiva de facturas (vía CFDI de cancelación SAT) fuera del módulo Notas de Crédito. R16 tampoco contempla un sistema de devoluciones de dinero al cliente. Cuando se marca un pedido como "Pendiente de cancelación por falta de pago", la cancelación fiscal y la devolución (si aplica del pago parcial recibido) son operaciones EXTERNAS gestionadas por el área de Finanzas. PQF2 R16 únicamente deja registro del estado para que Finanzas opere.
- Auto-guardado del Paso 2: estado preservado al navegar o salir. Asociaciones editables mientras el usuario esté en el Paso 2. Una vez avanza al Paso 3, las asociaciones quedan fijas.
- Multi-divisa en el panel de Totales: las conversiones a moneda del cobro se realizan con el TC capturado en el Paso 1 del cobro (TC del día de la moneda no-MXN involucrada vs MXN). Todos los totales del panel se muestran en moneda del cobro. El TC aplicado se expone vía tooltip (hover o click) junto a cada importe convertido con su fórmula de cálculo.
- ** DUDA ABIERTA — Moneda base del TC capturado: actualmente se utiliza MXN como moneda base para todas las conversiones (consistente con la regla SAT del CFDI). Pendiente validar con asesor fiscal y PROQUIFA si esta es la opción correcta o si en algún escenario operativo conviene capturar el TC vs moneda distinta. Misma duda que en TPSC-RE-FU-024. **
- ** Pendiente definir el comportamiento operativo cuando el cobro y el documento están en monedas extranjeras distintas entre sí (cobro EUR + documento USD, por ejemplo). Escenario poco común para PROQUIFA. **
- ** Pendiente definir el catálogo completo de Tipos de Inconsistencia aplicables al Paso 2. Tipos confirmados: "Pago Incompleto Vencido", "Pago Insuficiente". **
- ** Pendiente confirmar el tratamiento de la tolerancia 100 MXN cuando la moneda de facturación del cliente es USD u otra distinta a MXN (¿se convierte al equivalente del día?, ¿aplica únicamente a operaciones MXN?). **
- ** Pendiente definir el tratamiento operativo del saldo remanente de Notas de Crédito aplicadas parcialmente (auxiliar interno no fiscal, descarte operativo, vinculación al cliente fuera del sistema, otro). Fuera de scope R16 confirmado, pero requiere decisión operativa. **
- ** Pendiente definir el mecanismo de transferencia del estado "Pendiente de cancelación por falta de pago" y de la información del cobro parcial al área de Finanzas (Legacy con flag, correo automático, reporte, módulo de consulta, otro). **
- ** Pendiente definir el comportamiento exacto del modal de inconsistencia cuando el tipo es "Pago Incompleto Vencido" (¿muestra opción "Marcar para cancelación" al confirmar?, ¿abre modal adicional?, ¿marca automáticamente al confirmar este tipo?). **
- ** Pendiente verificar la vigencia de Notas de Crédito en el sistema: ¿las NCs tienen fecha de caducidad?, ¿cómo se determina que una NC sigue "vigente" para ser ofrecida en el catálogo de aplicables?, ¿hay reglas de expiración? **
- ** Pendiente confirmar el cuerpo del correo de notificación al cliente cuando se marca inconsistencia "Pago Insuficiente": qué información lleva, formato, plantilla, mecanismo de envío. **
- ** Pendiente confirmar la fuente oficial del Tipo de Cambio del día para conversiones en el Paso 2 (propuesta estándar fiscal: TC FIX Banxico DOF — transversal con Paso 1). **
- ** Pendiente resolver formalmente la denominación canónica del rol operativo entre "Gestor de Cobranza" y "Analista de Cuentas por Cobrar" (transversal). **</t>
  </si>
  <si>
    <t xml:space="preserve">Validar Cobro: Paso 2 Perú</t>
  </si>
  <si>
    <t xml:space="preserve">Yo como ** Gestor de Cobranza / Analista de Cuentas por Cobrar (denominación pendiente resolver) **, quiero contar con la tercera pantalla del wizard de Validar Cobro (Paso 3 - Facturación y Envío) para previsualizar, timbrar y enviar los documentos fiscales de cada línea de la asociación, para cerrar el ciclo operativo de cobranza con todos los artefactos fiscales y operativos del cliente entregados.</t>
  </si>
  <si>
    <t xml:space="preserve">El sistema debe contar con la tercera pantalla del wizard de Validar Cobro (Paso 3 - Facturación y Envío) para clientes con Región México, donde el sistema determina por cada documento de la asociación el tipo de documento fiscal a generar (Factura, Factura Anticipo o Complemento de Pago) y el usuario previsualiza, timbra y envía cada uno de forma individual. Al enviar cada documento en operaciones México, el sistema dispara automáticamente el establecimiento de la Fecha Estimada de Entrega del pedido, la transferencia a Legacy y la generación de las Confirmaciones de Pedido. El usuario debe completar todas las líneas del cliente antes de cerrar el ciclo. La estructura UI de esta pantalla se reutiliza para Perú con diferencias importantes y se documenta en requisito independiente.</t>
  </si>
  <si>
    <t xml:space="preserve">## Reglas de Negocio
Regla 1 — Aplicabilidad solo a Región México
El Paso 3 del wizard de Validar Cobro opera exclusivamente sobre clientes con Región México. Los clientes con Región Perú son atendidos por el wizard equivalente Perú, con diferencias significativas en catálogos y reglas (requisito independiente).
Regla 2 — Líneas a procesar derivadas del Paso 2
El sistema genera una línea por cada documento (proforma o factura) asociado en el Paso 2 que requiera emisión de un documento fiscal. Cada línea referencia: tipo de documento origen (Proforma normal, Proforma con controlados, Factura existente), folio del documento origen, Pedido Interno, empresa emisora del grupo, cobros asociados, y NCs aplicadas (si las hubo).
Regla 3 — Lógica condicional del tipo de documento fiscal a generar
El tipo de documento fiscal a generar por línea depende del tipo de documento origen: si la línea parte de una Proforma normal (sin productos controlados), se genera una Factura nueva (CFDI Ingreso); si parte de una Proforma con productos controlados, se genera una Factura Anticipo (CFDI Ingreso con tipo de relación 07 SAT — Aplicación de Anticipo); si parte de una Factura existente (de Prepago con Factura por Adelantado previo) con cobro asociado, se genera un Complemento de Pago (CFDI Pagos 2.0) que se relaciona al UUID de la factura existente. ** Pendiente confirmar el uso del tipo de relación 07 para la Factura Anticipo de proforma con controlados. **
Regla 4 — Edición del Uso CFDI por línea
El campo Uso CFDI de cada línea es un combo del catálogo SAT c_UsoCFDI (ejemplo: "G01 - Adquisición de mercancías", "G03 - Gastos en general", "P01 - Por definir", etc.) editable por el usuario antes del timbrado. El valor por defecto corresponde al Uso CFDI configurado del cliente o capturado en el pedido original; el usuario puede ajustarlo previo al timbrado.
Regla 5 — Edición del Método de Pago según tipo de documento
El comportamiento del campo Método de Pago depende del tipo de documento a generar: si la línea genera Factura nueva o Factura Anticipo (parte de proforma), el Método de Pago es editable mediante radio button con dos opciones — PPD (Pago en parcialidades o diferido) o PUE (Pago en una sola exhibición); si la línea genera Complemento de Pago (parte de factura existente), el Método de Pago es siempre PPD no editable (conforme normativa SAT, los complementos solo aplican a CFDIs con método PPD).
Regla 6 — Inclusión de Notas de Crédito en el XML al timbrar
Cuando el usuario aplicó una o más NCs a la línea en el Paso 2, el sistema incluye las NCs aplicadas dentro del nodo CFDIRelacionados con: UUID de cada NC, monto correspondiente aplicado, y tipo de relación SAT (01 - Nota de crédito de los documentos relacionados, o 07 - CFDI por aplicación de anticipo, según el caso fiscal). Esto cumple con la normativa SAT (Apéndice 5 Anexo 20 versión 4.0).
Regla 7 — Flujo operativo por línea: previsualizar, timbrar, enviar
El flujo operativo por línea es: Previsualizar PDF (muestra el PDF representativo del documento que se generará, permite validar visualmente datos antes de timbrar); Generar/Timbrar (dispara el timbrado del documento con el PAC TurboPac: si la línea es Factura PUE desde proforma, timbra 1 CFDI; si es Factura PPD desde proforma, timbra en cascada 2 CFDIs — Factura PPD + Complemento de Pago asociado al cobro confirmado; si es Complemento de Pago desde factura existente, timbra 1 CFDI; si el timbrado es exitoso, la línea pasa al estado Generado correspondiente); y Enviar (abre el modal de envío con destinatario, CC al ESAC, asunto generado por sistema, adjuntos —PDF y XML de cada CFDI de la línea más Confirmación de Pedido del Pedido Prepago— y text area de notas extras opcional).
Regla 8 — Estados por línea
Los estados posibles de cada línea son: Pendiente (estado inicial al entrar al Paso 3, aún no se ha timbrado ni enviado); Generado (después del timbrado exitoso de los CFDIs que correspondan a la línea, 1 o 2 según aplique; los documentos están timbrados con UUID SAT pero aún no se enviaron al cliente); y Enviado (después del envío exitoso al cliente con todos los CFDIs adjuntos más Confirmación de Pedido; la línea está cerrada operativamente). Si el usuario timbra pero no envía en la misma sesión, la línea queda en estado intermedio Generado hasta el envío.
Regla 9 — Operación INDIVIDUAL por línea
No existe operación masiva en el Paso 3. La generación es individual (una línea a la vez) y el envío es individual (una línea a la vez). No hay botón "Timbrar todo" ni "Enviar todo".
Regla 10 — Generación en cascada según Método de Pago en líneas con proforma origen
Al confirmar el timbrado de una línea con proforma origen, el sistema actúa según el Método de Pago elegido: si es PUE, timbra únicamente la Factura PUE (1 CFDI), sin generar Complemento de Pago (conforme normativa SAT, las facturas PUE son fiscalmente autocontenidas); si es PPD, timbra primero la Factura PPD y, en cascada inmediata tras timbrado exitoso, timbra el Complemento de Pago asociado al cobro confirmado en el wizard (2 CFDIs).
Regla 11 — Acciones automáticas al enviar (solo México)
Cuando el usuario presiona Enviar en una línea y el envío es exitoso, el sistema dispara automáticamente (aplica únicamente a operaciones México): establecer la Fecha Estimada de Entrega (FEE) del pedido asociado al documento enviado, y transferir el pedido y los documentos generados (Factura, Complemento de Pago, NCs aplicadas, info del cobro) al sistema Legacy. La Confirmación de Pedido no se genera al enviar como acción posterior: viaja como adjunto en el mismo correo de envío de la línea. No existe candado bloqueante.
Regla 12 — Destinatarios del envío (Para y CC)
Al armar el modal de envío, el sistema determina los destinatarios: Para es el contacto del cliente del pedido (heredado del flujo de tramitación, editable por el usuario en el modal); CC es el ESAC asignado al cliente/pedido (sugerido por el sistema, editable por el usuario en el modal). ** Pendiente confirmar el comportamiento si el contacto del pedido no está disponible o si hay múltiples contactos del cliente. **
Regla 13 — Modal Previsualizar
Al presionar "Previsualizar", el sistema abre un modal con la previsualización del PDF representativo del documento a generar (incluye todos los datos que tendrá la factura/anticipo/complemento). El usuario puede cerrar el modal sin acción, regresar a editar campos del Paso 3, o proceder a Timbrar.
Regla 14 — Modal de éxito tras timbrado
Cuando el timbrado de una línea es exitoso y el PAC TurboPac responde con UUID timbrado, el sistema muestra un modal de éxito con el folio fiscal (UUID) del documento timbrado y confirmación de generación. La línea pasa al estado correspondiente (Generada).
Regla 15 — Modal Enviar
Cuando la línea está en estado Generado y el usuario presiona "Enviar", el sistema abre el modal de envío con: Destinatario (Para) con el contacto del cliente del pedido (editable, default heredado del flujo de tramitación); Copia (CC) con el ESAC asignado (editable, default sugerido por el sistema); Asunto generado automáticamente según plantilla por tipo de documento de la línea (no editable); Adjuntos con el PDF y XML de cada CFDI timbrado en la línea (1 o 2 según aplique) más la Confirmación de Pedido del Pedido Prepago (no editables); y Notas extras, text area editable por el usuario para capturar texto adicional libre opcional.
Regla 16 — Persistencia del Paso 3 al salir y volver
Si el usuario sale del wizard antes de finalizar todas las líneas del Paso 3, al regresar al módulo Validar Cobro y seleccionar al mismo cliente el sistema lo redirige directamente al Paso 3 con el estado actual preservado (líneas pendientes, generadas, enviadas). No se permite re-iniciar el wizard al Paso 1 ni al Paso 2 hasta que todas las líneas del Paso 3 estén en estado Enviado. El sistema fuerza el cierre del ciclo del cliente antes de permitir nueva operación.
Regla 17 — Inmutabilidad post-timbrado
Cuando una línea está en estado Generado o Enviado, el sistema no permite editar el documento timbrado ni re-timbrarlo. La única vía de modificación post-timbrado fiscal es a través del módulo Notas de Crédito (módulo independiente). La cancelación fiscal vía CFDI de cancelación SAT no está contemplada en el Paso 3 ni en el módulo Validar Cobro.
Regla 18 — Manejo de errores del PAC TurboPac
Cuando el usuario presiona Timbrar y el PAC TurboPac responde con error, el sistema muestra el mensaje de error con el detalle del problema (PAC indisponible, datos inválidos, errores SAT, etc.) siguiendo el mismo comportamiento operativo que el módulo Factura por Adelantado. La línea permanece en estado Pendiente para que el usuario corrija (si aplica) e intente nuevamente.
Regla 19 — Auto-guardado del Paso 3
Cuando el usuario modifica Uso CFDI, Método de Pago, ejecuta acciones de previsualizar/timbrar/enviar, o navega, el sistema auto-guarda el estado del Paso 3 (estados de cada línea, valores editados, documentos timbrados, envíos confirmados). No existe botón "Guardar" manual.
Regla 20 — Cierre del wizard
Cuando todas las líneas del Paso 3 están en estado Enviado, al confirmar la finalización el sistema cierra el wizard de Validar Cobro para el cliente y retorna al listado principal de Validar Cobro. El cliente sale del listado de pendientes (al menos por los documentos procesados en esta sesión).
## Riesgos
Riesgo 1 — Forzamiento del Paso 3 al regresar al cliente
La regla de que el sistema obliga al usuario a regresar al Paso 3 hasta cerrar todas las líneas tiene implicaciones operativas: si por alguna razón el usuario necesita interrumpir el ciclo (cliente cancela un pedido a último minuto, error operativo detectado tarde, etc.), no tiene una salida limpia del Paso 3 sin pasar por el módulo Notas de Crédito (si ya timbró) o por el Paso 2 (si las asociaciones aún son editables, lo cual no aplica una vez se avanzó al Paso 3). ** Pendiente definir vía operativa de excepción para casos donde el usuario necesita salir del Paso 3 con líneas pendientes sin timbrar. **
# Criterios de Aceptación
═══════════════════════════════════════════════════════════════
SECCIÓN A — CABECERA DEL CLIENTE Y BARRA DE PASOS
═══════════════════════════════════════════════════════════════
Criterio A1 — Cabecera del cliente
Dado que el usuario entra al Paso 3 del wizard,
Cuando el sistema renderiza la cabecera,
Entonces deberá mostrar: logo del cliente (si existe), Alias, etiquetas preexistentes de clasificación del Catálogo de Clientes, identificador fiscal bajo la etiqueta unificada "RFC/RUC", razón social legal completa y moneda de facturación.
Criterio A2 — Barra de pasos del wizard
Dado que el usuario está en el Paso 3,
Cuando el sistema renderiza la barra de pasos,
Entonces deberá mostrar los tres pasos: "1 - CAPTURAR COBRO" (✓), "2 - ASOCIAR FACTURA/PROFORMA" (✓), "3 - FACTURACIÓN Y ENVÍO" (activo).
═══════════════════════════════════════════════════════════════
SECCIÓN B — LISTADO DE LÍNEAS A PROCESAR
═══════════════════════════════════════════════════════════════
Criterio B1 — Una línea por cada documento de la asociación
Dado que el usuario avanzó al Paso 3 con la asociación cerrada en el Paso 2,
Cuando el sistema arma el listado del Paso 3,
Entonces deberá generar exactamente una línea por cada documento (proforma o factura) asociado en el Paso 2 que requiera emisión de un documento fiscal nuevo (factura, anticipo o complemento).
Criterio B2 — Datos visibles de cada línea
Dado que el sistema renderiza una línea del Paso 3,
Cuando muestra sus datos,
Entonces deberá presentar: tipo de documento origen (Proforma normal / Proforma con controlados / Factura existente), folio del documento origen, Pedido Interno, empresa emisora del grupo PROQUIFA México, NCs aplicadas (si aplica), y estado actual de la línea (Pendiente / Generado / Enviado).
═══════════════════════════════════════════════════════════════
SECCIÓN C — LÓGICA CONDICIONAL DEL TIPO DE DOCUMENTO FISCAL
═══════════════════════════════════════════════════════════════
Criterio C1 — Proforma normal → Factura nueva
Dado que una línea parte de una Proforma normal (sin productos controlados),
Cuando el sistema determina el tipo de documento fiscal a generar,
Entonces deberá configurar la línea para emitir una Factura nueva (CFDI Ingreso). La proforma se referencia como documento origen interno (no fiscal).
Criterio C2 — Proforma con productos controlados → Factura Anticipo
Dado que una línea parte de una Proforma con productos controlados (USP/EP/FEUM/Microbiologics u otros químicos-biológicos sujetos a control),
Cuando el sistema determina el tipo de documento fiscal a generar,
Entonces deberá configurar la línea para emitir una Factura Anticipo (CFDI Ingreso con tipo de relación 07 SAT — Aplicación de Anticipo). Esto se debe a que el pago se recibe antes de la entrega física del producto controlado, conforme práctica operativa de PROQUIFA.
Criterio C3 — Factura existente con cobro → Complemento de Pago
Dado que una línea parte de una Factura existente (emitida previamente desde el flujo de Prepago con Factura por Adelantado) con un cobro asociado en el Paso 2,
Cuando el sistema determina el tipo de documento fiscal a generar,
Entonces deberá configurar la línea para emitir un Complemento de Pago (CFDI Pagos 2.0) que se relaciona al UUID de la factura existente para registrar el pago recibido conforme normativa SAT.
═══════════════════════════════════════════════════════════════
SECCIÓN D — EDICIÓN DE USO CFDI Y MÉTODO DE PAGO
═══════════════════════════════════════════════════════════════
Criterio D1 — Edición del Uso CFDI por línea
Dado que el usuario opera una línea del Paso 3,
Cuando renderiza el campo Uso CFDI,
Entonces deberá ofrecer un combo del catálogo SAT c_UsoCFDI (ejemplo: "G01 - Adquisición de mercancías", "G03 - Gastos en general", "P01 - Por definir", etc.), editable antes del timbrado. El valor por defecto corresponde al Uso CFDI configurado del cliente o capturado en el pedido original.
Criterio D2 — Método de Pago para líneas con proforma origen
Dado que una línea parte de una proforma (genera Factura o Factura Anticipo),
Cuando el sistema renderiza el campo Método de Pago,
Entonces deberá ofrecer un control radio button con dos opciones editables por el usuario antes del timbrado: PPD (Pago en parcialidades o diferido) y PUE (Pago en una sola exhibición). El usuario selecciona según corresponda al caso.
Criterio D3 — Método de Pago fijo PPD en Complementos
Dado que una línea genera Complemento de Pago (parte de factura existente),
Cuando el sistema renderiza el campo Método de Pago,
Entonces deberá mostrar PPD como valor fijo no editable. Esto cumple con la normativa SAT: los Complementos de Pago aplican únicamente a CFDIs con método PPD.
═══════════════════════════════════════════════════════════════
SECCIÓN E — INCLUSIÓN DE NOTAS DE CRÉDITO EN EL XML
═══════════════════════════════════════════════════════════════
Criterio E1 — NCs aplicadas en Paso 2 incluidas en CFDIRelacionados
Dado que la línea tiene una o más NCs aplicadas desde el Paso 2,
Cuando el sistema arma el XML del CFDI a timbrar,
Entonces deberá incluir cada NC dentro del nodo CFDIRelacionados del XML con: UUID timbrado de la NC, monto aplicado al documento, y tipo de relación SAT correspondiente (01 - Nota de crédito de los documentos relacionados, o 07 - CFDI por aplicación de anticipo, según el caso fiscal).
Criterio E2 — Visibilidad de NCs aplicadas en la línea del Paso 3
Dado que la línea tiene NCs aplicadas,
Cuando el sistema renderiza la línea,
Entonces deberá mostrar visualmente las NCs que se incluirán en el XML (folio NC, UUID, monto aplicado) para que el usuario valide antes del timbrado.
═══════════════════════════════════════════════════════════════
SECCIÓN F — FLUJO PREVISUALIZAR, TIMBRAR, ENVIAR
═══════════════════════════════════════════════════════════════
Criterio F1 — Acción Previsualizar
Dado que una línea está en estado Pendiente,
Cuando el usuario presiona "Previsualizar",
Entonces el sistema deberá abrir un modal con el PDF representativo del documento a generar. El modal incluye todos los datos que tendrá el CFDI (cliente, conceptos, montos, NCs aplicadas, Uso CFDI, Método de Pago, etc.). El usuario puede cerrar sin acción, regresar a editar o proceder a Timbrar.
Criterio F2 — Acción Timbrar (con generación en cascada cuando aplique)
Dado que el usuario validó la previsualización y procede a timbrar,
Cuando presiona "Generar" o "Timbrar",
Entonces el sistema deberá actuar según el caso: si la línea es Factura PUE desde proforma, timbrar la Factura PUE vía PAC TurboPac (línea pasa a estado Generado); si la línea es Factura PPD desde proforma, timbrar primero la Factura PPD y, si es exitoso, timbrar inmediatamente en cascada el Complemento de Pago asociado al cobro confirmado en el wizard (ambos CFDIs persistidos, línea pasa a estado Generado); si la línea es Complemento de Pago desde factura existente, timbrar el Complemento de Pago (línea pasa a estado Generado). Tras timbrado exitoso se muestra el modal de éxito.
Criterio F2.1 — Cascada Factura PPD + Complemento de Pago desde proforma
Dado que el usuario elige PPD para una línea con proforma origen y presiona Timbrar,
Cuando el sistema procesa,
Entonces deberá: timbrar primero la Factura PPD vía PAC TurboPac; si el timbrado de la Factura PPD es exitoso, disparar inmediatamente la generación y timbrado del Complemento de Pago asociado a esa Factura PPD (con el cobro confirmado en el wizard como Pago del Complemento); persistir ambos CFDIs timbrados (Factura PPD + Complemento de Pago) en PQF2; habilitar el envío al cliente desde el modal de envío del Paso 3 con destinatario (contacto del pedido, editable), CC al ESAC (editable), asunto generado por sistema según plantilla por tipo de documento (no editable), adjuntos (PDF y XML de la Factura PPD + PDF y XML del Complemento de Pago + Confirmación de Pedido del Pedido Prepago, no editables) y text area de notas extras opcional. Si el timbrado del Complemento de Pago falla tras Factura PPD exitosa, notificar al usuario y permitir reintento del Complemento; la Factura PPD permanece vigente.
Criterio F2.2 — Factura PUE sin generación de Complemento de Pago
Dado que el usuario elige PUE para una línea con proforma origen y presiona Timbrar,
Cuando el sistema procesa,
Entonces deberá timbrar únicamente la Factura PUE vía PAC TurboPac (conforme normativa SAT: las facturas PUE son fiscalmente autocontenidas, no requieren Complemento de Pago). El envío posterior al cliente desde el modal de envío del Paso 3 incluye: destinatario (contacto del pedido, editable), CC al ESAC (editable), asunto generado por sistema según plantilla por tipo de documento (no editable), adjuntos (PDF y XML de la Factura PUE + Confirmación de Pedido del Pedido Prepago, no editables) y text area de notas extras opcional. La línea queda cerrada con un único CFDI timbrado.
Criterio F3 — Acción Enviar
Dado que una línea está en estado Generado,
Cuando el usuario presiona "Enviar",
Entonces el sistema deberá abrir el modal de envío con: Destinatario (Para) con el contacto del cliente del pedido (editable, default heredado); Copia (CC) con el ESAC asignado (editable, default sugerido); Asunto generado por sistema según plantilla por tipo de documento (no editable); Adjuntos con el PDF y XML de cada CFDI timbrado en la línea más Confirmación de Pedido del Pedido Prepago (no editables); y Notas extras, text area editable opcional. Al confirmar el envío, si es exitoso, la línea pasa al estado Enviado.
Criterio F4 — Operación INDIVIDUAL por línea
Dado que el usuario opera el Paso 3,
Cuando ejecuta acciones de timbrado o envío,
Entonces deberá operar una línea a la vez. No existen botones de operación masiva (no "Timbrar todo", no "Enviar todo").
═══════════════════════════════════════════════════════════════
SECCIÓN G — ESTADOS POR LÍNEA
═══════════════════════════════════════════════════════════════
Criterio G1 — Estado inicial "Pendiente"
Dado que el usuario entra al Paso 3,
Cuando el sistema renderiza el estado de cada línea,
Entonces el estado inicial de todas las líneas deberá ser "Pendiente".
Criterio G2 — Estado tras timbrado exitoso
Dado que el timbrado de una línea fue exitoso,
Cuando el sistema actualiza el estado,
Entonces la línea pasa a uno de los estados siguientes según el tipo de documento generado: "Factura Generada" (si se timbró Factura nueva), "Factura Anticipo Generada" (si se timbró Factura Anticipo) o "Complemento Generado" (si se timbró Complemento de Pago).
Criterio G3 — Estado tras envío exitoso
Dado que el envío de una línea al cliente fue exitoso,
Cuando el sistema actualiza el estado,
Entonces la línea pasa al estado "Enviado".
Criterio G4 — Estados intermedios persistidos si el usuario interrumpe
Dado que el usuario timbró una línea pero no la envió en la misma sesión,
Cuando regresa al Paso 3 (misma sesión o futura),
Entonces el sistema deberá conservar el estado Generado (Factura Generada / Factura Anticipo Generada / Complemento Generado) hasta que el usuario complete el envío.
═══════════════════════════════════════════════════════════════
SECCIÓN H — ACCIONES AUTOMÁTICAS AL ENVIAR (SOLO MÉXICO)
═══════════════════════════════════════════════════════════════
Criterio H1 — Establecimiento de Fecha Estimada de Entrega (FEE)
Dado que el envío de un documento fue exitoso,
Cuando el sistema confirma el envío,
Entonces deberá disparar automáticamente el establecimiento de la Fecha Estimada de Entrega (FEE) del pedido asociado al documento enviado. La FEE es una fecha calculada por el sistema según reglas operativas de PROQUIFA México (no es el envío de la entrega física, es el establecimiento del compromiso de fecha).
Criterio H2 — Transferencia a Legacy
Dado que el envío de un documento fue exitoso,
Cuando el sistema confirma el envío,
Entonces deberá transferir automáticamente al sistema Legacy de PROQUIFA: el pedido, el documento fiscal generado (factura/anticipo/complemento), las NCs aplicadas si las hubo, y la información del cobro asociado. Esta transferencia permite la continuidad operativa del pedido en Legacy (logística, surtido, entrega).
Criterio H3 — Confirmación de Pedido adjunta al envío
Dado que el envío de una línea de un Pedido Prepago se realiza,
Cuando el sistema arma el correo,
Entonces deberá incluir la Confirmación de Pedido del Pedido Prepago como adjunto en el mismo correo, junto con los demás CFDIs timbrados de la línea (PDF y XML). No existe candado bloqueante previo al envío: la Confirmación de Pedido se envía siempre que se manda el correo de Factura y/o Complemento de Pago.
Criterio H4 — Aplica solo a operaciones México
Dado que las acciones automáticas H1, H2 y H3 se disparan al enviar,
Cuando el cliente es de Región México,
Entonces estas acciones aplicarán. Para clientes de Región Perú, estas acciones no aplican (Perú tiene flujos operativos distintos, documentados en requisito independiente).
═══════════════════════════════════════════════════════════════
SECCIÓN I — DESTINATARIO Y CUERPO DEL CORREO
═══════════════════════════════════════════════════════════════
Criterio I1 — Destinatario del envío
Dado que el sistema arma el correo de envío,
Cuando determina el destinatario,
Entonces deberá usar el contacto del cliente que envió el pedido (heredado del flujo de tramitación del pedido).
Criterio I2 — Composición del modal de envío
Dado el modal de envío del Paso 3,
Cuando el sistema lo renderiza,
Entonces deberá mostrar: Para con el contacto del cliente del pedido (editable, default heredado del pedido); CC con el ESAC asignado (editable, default sugerido por el sistema); Asunto generado automáticamente por el sistema según plantilla por tipo de documento de la línea (no editable); Adjuntos con el PDF y XML de cada CFDI timbrado en la línea más Confirmación de Pedido del Pedido Prepago (no editables); y Notas extras, text area editable opcional para texto adicional libre.
Criterio I3 — Asunto del correo según tipo de documento
Dado el modal de envío del Paso 3,
Cuando el sistema arma el asunto del correo,
Entonces deberá generarlo automáticamente según los documentos de la línea y mostrarlo en el modal como no editable, diferenciando: línea con Factura PUE, línea con Factura PPD + Complemento de Pago (cascada), y línea con solo Complemento de Pago (desde factura existente). ** Plantilla del asunto pendiente de confirmar (PMO #31). Propuesta para los tres casos: "&lt;Folio Pedido Interno&gt; - &lt;Folio Factura&gt;". **
═══════════════════════════════════════════════════════════════
SECCIÓN J — PERSISTENCIA E INMUTABILIDAD
═══════════════════════════════════════════════════════════════
Criterio J1 — Auto-guardado del Paso 3
Dado que el usuario opera en el Paso 3,
Cuando modifica Uso CFDI, Método de Pago, ejecuta acciones o navega,
Entonces el sistema deberá auto-guardar el estado del Paso 3 (estados de cada línea, valores editados, documentos timbrados, envíos confirmados). No existe botón "Guardar" manual.
Criterio J2 — Persistencia del estado al salir del wizard
Dado que el usuario sale del wizard antes de finalizar todas las líneas del Paso 3,
Cuando regresa al módulo Validar Cobro y selecciona al mismo cliente,
Entonces el sistema deberá redirigirlo directamente al Paso 3 con el estado preservado. No se permite re-iniciar el wizard al Paso 1 ni al Paso 2 hasta que todas las líneas del Paso 3 estén en estado Enviado.
Criterio J3 — Inmutabilidad post-timbrado
Dado que una línea está en estado Generado o Enviado,
Cuando el usuario intenta editar el documento timbrado,
Entonces el sistema no deberá permitir la edición ni el re-timbrado. La única vía de modificación post-timbrado fiscal es a través del módulo Notas de Crédito (módulo independiente).
═══════════════════════════════════════════════════════════════
SECCIÓN K — MANEJO DE ERRORES Y CIERRE DEL WIZARD
═══════════════════════════════════════════════════════════════
Criterio K1 — Errores del PAC TurboPac
Dado que el usuario presiona Timbrar y el PAC TurboPac responde con error,
Cuando el sistema procesa la respuesta,
Entonces deberá mostrar el mensaje de error con el detalle del problema (PAC indisponible, datos inválidos, errores SAT, etc.) siguiendo el mismo comportamiento operativo que el módulo Factura por Adelantado. La línea permanece en estado Pendiente.
Criterio K2 — Cierre del wizard
Dado que todas las líneas del Paso 3 están en estado Enviado,
Cuando el usuario confirma la finalización,
Entonces el sistema deberá cerrar el wizard de Validar Cobro para el cliente y retornar al listado principal del módulo. El cliente sale del listado de pendientes en la medida en que los documentos procesados sean los únicos pendientes que tenía.</t>
  </si>
  <si>
    <t xml:space="preserve">- Esta fila documenta el Paso 3 del wizard de Validar Cobro (Facturación y Envío) para Región México exclusivamente. La estructura UI tiene diferencias significativas en Perú (sin Factura Anticipo SAT, sin Complemento de Pago 2.0, sin transferencia a Legacy ni Confirmaciones de Pedido, catálogos SUNAT en lugar de SAT) y se documenta en requisito independiente.
- El Paso 3 se invoca desde el Paso 2 al presionar "Continuar" con la asociación cerrada.
- Lógica condicional del tipo de documento fiscal a generar por línea:
  - Proforma normal → Factura nueva (CFDI Ingreso).
  - Proforma con productos controlados → Factura Anticipo (CFDI Ingreso con tipo de relación 07 SAT — Aplicación de Anticipo).
  - Factura existente (de Prepago con Factura por Adelantado previo) con cobro asociado → Complemento de Pago (CFDI Pagos 2.0).
- Productos controlados: PROQUIFA es distribuidor químico-biológico USP/EP/FEUM/Microbiologics. La práctica operativa exige pago anticipado para productos controlados, por lo que se factura como anticipo en lugar de factura estándar.
- Edición del Uso CFDI: combo del catálogo SAT c_UsoCFDI editable por línea antes del timbrado.
- Edición del Método de Pago: editable para proformas (PPD o PUE radio button); fijo PPD no editable para Complementos de Pago (conforme normativa SAT).
- Operación INDIVIDUAL por línea: no existen acciones masivas. Cada línea se previsualiza, timbra y envía una a la vez.
- Flujo operativo recomendado por línea: previsualizar PDF → timbrar (con PAC TurboPac) → enviar al cliente.
- Estados por línea: Pendiente (estado inicial), Factura Generada / Factura Anticipo Generada / Complemento Generado (después del timbrado), Enviado (después del envío al cliente). El estado intermedio (Generado pero no Enviado) persiste si el usuario interrumpe el flujo antes de enviar.
- Inclusión automática de NCs en el XML: las NCs aplicadas en el Paso 2 se incluyen en el nodo CFDIRelacionados del CFDI a timbrar, con UUID y monto correspondiente, tipo de relación 01 o 07 según el caso. Conforme Apéndice 5 Anexo 20 versión 4.0 SAT.
- Destinatario del envío: contacto del cliente que envió el pedido (heredado del flujo de tramitación).
- Cuerpo del correo: para Facturas y Facturas Anticipo, misma plantilla que el correo de envío de Factura por Adelantado. Para Complementos de Pago, plantilla pendiente de confirmación (propuesta inicial: asunto "&lt;Folio Pedido Interno&gt; - &lt;Folio Factura&gt;", cuerpo por definir).
- Al ENVIAR cada documento (no al timbrar), el sistema dispara automáticamente las acciones post-envío (SOLO MÉXICO):
  - FEE (Fecha Estimada de Entrega): no es un sistema, es el establecimiento de la fecha estimada de entrega del pedido asociado. El sistema calcula y establece la FEE conforme reglas operativas PROQUIFA México al momento del envío del documento.
  - Transferencia a Legacy: envío del pedido, documento fiscal, NCs aplicadas e info del cobro al sistema legado de PROQUIFA para continuidad operativa (logística, surtido, entrega).
  - Confirmación de Pedido: el concepto ya existe hoy en ProquifaNet para operaciones de crédito. R16 extiende esta práctica a operaciones de prepago vía Validar Cobro. Viaja como adjunto en el mismo correo de envío de la línea.
- Las tres acciones automáticas aplican únicamente a operaciones México. Perú tiene flujos distintos.
- Persistencia del Paso 3: si el usuario sale del wizard con líneas pendientes (Pendientes o Generadas sin Enviar), al volver a entrar al mismo cliente desde Validar Cobro el sistema lo redirige directamente al Paso 3 hasta cerrar todas las líneas. No se permite re-iniciar el wizard al Paso 1 o Paso 2 hasta que todas las líneas estén Enviadas. El sistema fuerza el cierre del ciclo del cliente.
- Inmutabilidad post-timbrado: una vez timbrado un documento (estado Generado o Enviado), no se permite re-timbrar ni editar. La cancelación fiscal vía CFDI de cancelación SAT no está contemplada en el Paso 3 ni en el módulo Validar Cobro.
- Manejo de errores del PAC TurboPac: mismo comportamiento operativo que en Factura por Adelantado (mensaje de error con detalle del problema; reintento manual del usuario).
- Cierre del wizard: cuando todas las líneas del Paso 3 están Enviadas, el sistema cierra el wizard y retorna al listado principal del módulo.
- ** Pendiente confirmar el uso del tipo de relación 07 SAT para la Factura Anticipo generada desde proforma con productos controlados. **
- ** Pendiente confirmar la plantilla del correo de envío para Complementos de Pago (asunto y cuerpo). Propuesta inicial: asunto "&lt;Folio Pedido Interno&gt; - &lt;Folio Factura&gt;". **
- ** Pendiente definir vía operativa de excepción para casos donde el usuario necesita salir del Paso 3 con líneas pendientes sin posibilidad de continuar (cliente cancela a último minuto, error operativo detectado tarde, etc.). **
- ** Pendiente definición formal de la política de indisponibilidad del PAC TurboPac (transversal con Factura por Adelantado). **
- ** Pendiente resolver formalmente la denominación canónica del rol operativo entre "Gestor de Cobranza" y "Analista de Cuentas por Cobrar" (transversal). **</t>
  </si>
  <si>
    <t xml:space="preserve">Validar Cobro: Paso 3 Perú</t>
  </si>
  <si>
    <t xml:space="preserve">Yo como ** Gestor de Cobranza / Analista de Cuentas por Cobrar (denominación pendiente resolver) **, quiero que el sistema genere automáticamente el Complemento de Pago y su PDF al confirmar un cobro contra facturas PPD en Validar Cobro, para cumplir con la obligación fiscal SAT de documentar el pago y entregar el comprobante al cliente sin operar un módulo aparte.</t>
  </si>
  <si>
    <t xml:space="preserve">El sistema debe generar un Complemento de Pago (CFDI tipo P) y su PDF representativo al confirmar un cobro en Validar Cobro contra una o más facturas con Método de Pago PPD, conforme a la normativa SAT vigente y con el branding de la empresa emisora del grupo PROQUIFA México. No existe pantalla ni módulo independiente para generarlo: el único disparador es la confirmación del cobro en el Paso 3 del wizard de Validar Cobro. El XML timbrado y el PDF se persisten en PQF2, se conservan por el plazo fiscal exigido y se envían automáticamente al cliente con copia al ESAC y al analista de Cuentas por Cobrar. La estructura se reutiliza para Perú si SUNAT exige documento equivalente; se documenta en requisito independiente.</t>
  </si>
  <si>
    <t xml:space="preserve">## Reglas de Negocio
Regla 1 — Detonante único Validar Cobro
La generación del Complemento de Pago se dispara automáticamente cuando el usuario confirma, en el Paso 3 del wizard de Validar Cobro, un cobro que cubre facturas PPD. Validar Cobro es el único disparador; no existe módulo ni pantalla independiente para generar Complementos de Pago.
Regla 2 — Un Complemento de Pago por factura cubierta
Cuando un cobro cubre N facturas PPD, el sistema emite N Complementos de Pago, uno por cada factura cubierta. Cada Complemento de Pago contiene exactamente un Pago con un único DoctoRelacionado referenciando a la factura específica.
Regla 3 — Solo facturas PPD generan Complemento de Pago
El sistema emite Complemento de Pago únicamente para las facturas asociadas al cobro con MetodoPago=PPD. Las facturas PUE no requieren Complemento de Pago.
Regla 4 — Campos fijos de cabecera SAT
Los campos fijos del comprobante root del Complemento de Pago son: Version=4.0, TipoDeComprobante=P, Exportacion=01, SubTotal=0, Total=0, Moneda=XXX.
Regla 5 — Concepto único fijo
El nodo Conceptos del Complemento de Pago contiene un único Concepto con: ClaveProdServ=84111506, Cantidad=1, ClaveUnidad=ACT, Descripcion=Pago, ValorUnitario=0, Importe=0, ObjetoImp=01.
Regla 6 — UsoCFDI receptor CP01 fijo
El UsoCFDI del receptor en el Complemento de Pago es CP01 fijo, según norma SAT.
Regla 7 — FormaDePagoP real, no 99
El FormaDePagoP del nodo Pago es la forma real en que entró el dinero (típicamente 03 Transferencia). No se usa 99 Por definir. ** Confirmar el tratamiento cuando la forma de pago no es transferencia. **
Regla 8 — Monto del Pago igual a ImpPagado del DR
El Monto del nodo Pago es igual al ImpPagado del DoctoRelacionado de ese Complemento de Pago (porción del cobro aplicada a la factura específica del Complemento de Pago).
Regla 9 — TipoCambioP cuando moneda extranjera
Cuando el nodo Pago tiene MonedaP ≠ MXN, el sistema incluye TipoCambioP con el TC del día del cobro respecto a MXN.
Regla 10 — Multi-divisa con EquivalenciaDR
Cuando un DoctoRelacionado tiene MonedaDR ≠ MonedaP, el sistema incluye EquivalenciaDR como factor numérico de conversión. Si las monedas coinciden, EquivalenciaDR = 1.
Regla 11 — Impuestos trasladados solo si ObjetoImpDR=02
Cuando un DoctoRelacionado tiene ObjetoImpDR=02, el sistema incluye el sub-nodo ImpuestosDR/TrasladosDR. Si ObjetoImpDR=01, el sub-nodo se omite.
Regla 12 — Foliado consecutivo por empresa
El folio interno del Complemento de Pago es consecutivo continuo por empresa emisora, con serie "P" propuesta. El UUID lo asigna el SAT. ** Esquema del foliador con serie "P" pendiente de validar. **
Regla 13 — Conservación XML 5 años
El XML timbrado del Complemento de Pago se conserva por un mínimo de 5 años (Art. 30 CFF).
Regla 14 — Envío tras timbrado exitoso
Tras el timbrado exitoso del Complemento de Pago, el sistema envía el correo al cliente con el PDF y el XML adjuntos.
Regla 15 — NCs no son DoctoRelacionado del Complemento de Pago
Cuando un cobro aplicó NCs, el sistema no incluye las NCs como DoctoRelacionado del Complemento de Pago. Las NCs son CFDI de Egreso y se relacionan a la factura origen desde la propia NC.
Regla 16 — Identidad visual del PDF por empresa emisora
El PDF del Complemento de Pago aplica el logo y la paleta corporativa de la empresa emisora del grupo PROQUIFA México.
## Riesgos
Riesgo 1 — Cálculo erróneo de EquivalenciaDR y TipoCambioP en multi-divisa
Si el sistema calcula incorrectamente los factores de conversión, el SAT puede rechazar el timbrado o el cliente puede tener problemas para acreditar el IVA.
Riesgo 2 — Convención de hora 12:00:00 en FechaPago
Los ejemplos reales analizados tienen hora 12:00:00 fija en FechaPago, lo que sugiere una convención heredada del sistema legacy. Si el SAT requiere la hora real del cobro, podría haber una observación fiscal. ** Pendiente validar con asesor fiscal la convención de hora en FechaPago. **
## Criterios de Aceptación
═══════════════════════════════════════════════════════════════
SECCIÓN A — DETONANTE
═══════════════════════════════════════════════════════════════
Criterio A1 — Disparo automático desde Validar Cobro
Dado un cobro que cubre al menos una factura PPD,
Cuando el usuario confirma el cobro en el Paso 3 del wizard de Validar Cobro,
Entonces el sistema deberá generar automáticamente los Complementos de Pago correspondientes.
Criterio A2 — No genera Complemento de Pago si todas las facturas son PUE
Dado un cobro que cubre solo facturas PUE,
Cuando el usuario confirma el cobro,
Entonces el sistema no deberá generar Complemento de Pago.
Criterio A3 — Un Complemento de Pago por factura cubierta
Dado un cobro confirmado que cubre N facturas PPD,
Cuando el sistema procesa la generación,
Entonces deberá emitir N Complementos de Pago, uno por cada factura, cada uno con un único DoctoRelacionado referenciando a la factura específica.
═══════════════════════════════════════════════════════════════
SECCIÓN B — CABECERA Y CONCEPTO DEL XML
═══════════════════════════════════════════════════════════════
Criterio B1 — Campos fijos del comprobante
Dado la generación del Complemento de Pago,
Cuando el sistema arma el comprobante,
Entonces los campos serán: Version=4.0, TipoDeComprobante=P, Exportacion=01, SubTotal=0, Total=0, Moneda=XXX.
Criterio B2 — Serie, Folio, Fecha, LugarExpedicion
Dado la generación del Complemento de Pago,
Cuando el sistema arma el comprobante,
Entonces deberá incluir Serie="P", Folio consecutivo por empresa, Fecha del timbrado y LugarExpedicion = CP de la empresa emisora.
Criterio B3 — Concepto único fijo
Dado la generación del Complemento de Pago,
Cuando el sistema arma el nodo Conceptos,
Entonces deberá contener un único Concepto con: ClaveProdServ=84111506, Cantidad=1, ClaveUnidad=ACT, Descripcion=Pago, ValorUnitario=0, Importe=0, ObjetoImp=01.
═══════════════════════════════════════════════════════════════
SECCIÓN C — EMISOR Y RECEPTOR
═══════════════════════════════════════════════════════════════
Criterio C1 — Datos del Emisor
Dado la generación del Complemento de Pago,
Cuando el sistema arma el nodo Emisor,
Entonces deberá incluir RFC, Nombre/Razón Social y RegimenFiscal=601 de la empresa emisora del grupo.
Criterio C2 — Datos del Receptor
Dado la generación del Complemento de Pago,
Cuando el sistema arma el nodo Receptor,
Entonces deberá incluir RFC, Nombre/Razón Social, DomicilioFiscalReceptor y RegimenFiscalReceptor del cliente.
Criterio C3 — UsoCFDI CP01 fijo
Dado la generación del Complemento de Pago,
Cuando el sistema asigna UsoCFDI del receptor,
Entonces deberá ser CP01 (Pagos) fijo.
═══════════════════════════════════════════════════════════════
SECCIÓN D — NODO PAGO
═══════════════════════════════════════════════════════════════
Criterio D1 — FechaPago del cobro
Dado el nodo Pago,
Cuando el sistema lo arma,
Entonces deberá incluir FechaPago en formato ISO 8601 datetime. ** Pendiente validar si la hora es 12:00:00 fija o la hora real del cobro. **
Criterio D2 — FormaDePagoP real
Dado el nodo Pago,
Cuando el sistema asigna FormaDePagoP,
Entonces deberá usar la forma real (catálogo c_FormaPago, típicamente 03). No se usa 99. ** Confirmar el tratamiento para formas de pago distintas a transferencia. **
Criterio D3 — MonedaP y Monto por Complemento de Pago
Dado el nodo Pago de cada Complemento de Pago,
Cuando el sistema lo arma,
Entonces deberá incluir MonedaP (moneda del cobro recibido) y Monto = ImpPagado del DoctoRelacionado de ese Complemento de Pago (porción del cobro aplicada a la factura específica del Complemento de Pago).
Criterio D4 — TipoCambioP cuando moneda extranjera
Dado el nodo Pago con MonedaP ≠ MXN,
Cuando el sistema lo arma,
Entonces deberá incluir TipoCambioP con el TC del día respecto a MXN.
═══════════════════════════════════════════════════════════════
SECCIÓN E — NODO DOCTORELACIONADO
═══════════════════════════════════════════════════════════════
Criterio E1 — Un único DoctoRelacionado por Complemento de Pago
Dado el armado del Complemento de Pago,
Cuando el sistema construye el nodo Pago,
Entonces deberá generar un único nodo DoctoRelacionado referenciando a la factura cubierta por ese Complemento de Pago.
Criterio E2 — Campos del DoctoRelacionado
Dado un DoctoRelacionado,
Cuando el sistema lo arma,
Entonces deberá incluir: IdDocumento (UUID), Serie, Folio, MonedaDR, EquivalenciaDR, NumParcialidad, ImpSaldoAnt, ImpPagado, ImpSaldoInsoluto, ObjetoImpDR.
Criterio E3 — Cálculo del ImpSaldoInsoluto
Dado un DoctoRelacionado,
Cuando el sistema calcula ImpSaldoInsoluto,
Entonces deberá ser ImpSaldoAnt - ImpPagado.
Criterio E4 — NumParcialidad consecutivo por factura
Dado un DoctoRelacionado,
Cuando el sistema asigna NumParcialidad,
Entonces deberá ser el consecutivo de pagos aplicados a esa factura (1, 2, 3...).
Criterio E5 — EquivalenciaDR cuando monedas difieren
Dado un DoctoRelacionado con MonedaDR ≠ MonedaP,
Cuando el sistema asigna EquivalenciaDR,
Entonces deberá ser el factor numérico de conversión. Si las monedas coinciden, EquivalenciaDR = 1.
═══════════════════════════════════════════════════════════════
SECCIÓN F — IMPUESTOS DEL DOCTORELACIONADO
═══════════════════════════════════════════════════════════════
Criterio F1 — Sub-nodo solo si ObjetoImpDR=02
Dado un DoctoRelacionado con ObjetoImpDR=02,
Cuando el sistema arma el XML,
Entonces deberá incluir el sub-nodo ImpuestosDR/TrasladosDR.
Criterio F2 — Sin sub-nodo si ObjetoImpDR=01
Dado un DoctoRelacionado con ObjetoImpDR=01,
Cuando el sistema arma el XML,
Entonces no deberá incluir el sub-nodo ImpuestosDR.
Criterio F3 — Campos del TrasladoDR
Dado un TrasladoDR,
Cuando el sistema lo arma,
Entonces deberá incluir: BaseDR, ImpuestoDR=002, TipoFactorDR=Tasa, TasaOCuotaDR (0.160000), ImporteDR. ** Confirmar soporte para tasas distintas a 16%. **
═══════════════════════════════════════════════════════════════
SECCIÓN G — NODO TOTALES
═══════════════════════════════════════════════════════════════
Criterio G1 — MontoTotalPagos igual al Monto del único Pago en MXN
Dado el nodo Totales,
Cuando el sistema calcula MontoTotalPagos,
Entonces deberá ser igual al Monto del único Pago del Complemento de Pago convertido a MXN.
Criterio G2 — TotalTrasladosBaseIVA16 cuando aplica
Dado el nodo Totales,
Cuando el DoctoRelacionado tiene ObjetoImpDR=02 y tasa 16%,
Entonces deberá incluir TotalTrasladosBaseIVA16 y TotalTrasladosImpuestoIVA16 en MXN.
Criterio G3 — Omitir Totales de IVA si DR no es objeto
Dado el nodo Totales,
Cuando el DoctoRelacionado tiene ObjetoImpDR=01,
Entonces los campos de IVA del nodo Totales se omitirán.
═══════════════════════════════════════════════════════════════
SECCIÓN H — TIMBRADO Y PERSISTENCIA
═══════════════════════════════════════════════════════════════
Criterio H1 — Timbrado vía PAC TurboPac
Dado el Complemento de Pago armado,
Cuando el sistema lo envía a timbrar,
Entonces deberá usar el PAC TurboPac.
Criterio H2 — UUID asignado por SAT
Dado el timbrado exitoso,
Cuando el sistema recibe la respuesta,
Entonces deberá registrar el UUID asignado por el SAT en el XML timbrado.
Criterio H3 — Persistencia XML y PDF
Dado el timbrado exitoso,
Cuando el sistema confirma,
Entonces deberá persistir el XML timbrado y el PDF representativo en PQF2.
Criterio H4 — Manejo de errores PAC
Dado un timbrado fallido,
Cuando el sistema procesa la respuesta,
Entonces el Complemento de Pago no se persiste como vigente; el usuario puede reintentar el timbrado posteriormente.
Criterio H5 — Conservación 5 años
Dado el timbrado exitoso,
Cuando el sistema persiste el documento,
Entonces deberá conservar el XML por un mínimo de 5 años (Art. 30 CFF).
═══════════════════════════════════════════════════════════════
SECCIÓN I — PDF: IDENTIDAD VISUAL E INFORMACIÓN
═══════════════════════════════════════════════════════════════
Criterio I1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I2 — Iconografía de certificaciones del giro
Dado la generación del PDF,
Cuando el sistema arma el documento,
Entonces deberá incluir la iconografía de certificaciones del giro químico-farmacéutico consistente con la factura. ** Confirmar vigencia de las certificaciones. **
Criterio I3 — Consistencia con Factura y NC México
Dado la generación del PDF del Complemento de Pago,
Cuando el sistema arma el documento,
Entonces el branding, tipografía e identidad visual deberán ser consistentes con Factura México y NC México.
Criterio I4 — Datos del Emisor en el PDF
Dado la generación del PDF,
Cuando el sistema arma el encabezado,
Entonces deberá incluir: Razón Social del emisor, RFC, Lugar de Expedición, Fecha y Hora de Expedición.
Criterio I5 — Datos del Receptor en el PDF
Dado la generación del PDF,
Cuando el sistema arma la sección Cliente,
Entonces deberá incluir: Razón Social del receptor, RFC, Domicilio Fiscal, Uso CFDI (CP01).
Criterio I6 — Datos del Comprobante en el PDF
Dado la generación del PDF,
Cuando el sistema arma la sección Pago,
Entonces deberá incluir: Serie, Folio interno, Versión CFDI (4.0), Folio Fiscal (UUID), Fecha y Hora de Certificación, Fecha y Hora de Emisión, Tipo de Comprobante (P-Pago), Régimen Fiscal del emisor.
Criterio I7 — Sección Concepto en el PDF
Dado la generación del PDF,
Cuando el sistema arma la sección Concepto,
Entonces deberá incluir: ClaveProdServ 84111506, Cantidad 1, ClaveUnidad ACT, Descripción "Pago", Valor Unitario 0.00, Importe 0.00, Subtotal 0.00, Total 0.00, Moneda XXX, Total en letra "CERO XXX 00/100".
Criterio I8 — Sección Totales del Complemento en el PDF
Dado la generación del PDF,
Cuando el sistema arma la sección Totales,
Entonces deberá incluir Monto Total de Pagos, y cuando aplique TotalTrasladosBaseIVA16 y TotalTrasladosImpuestoIVA16.
Criterio I9 — Sección Pago en el PDF
Dado la generación del PDF,
Cuando el sistema arma la sección Pago,
Entonces deberá incluir: Versión (2.0), Fecha de Pago, Forma de Pago P, Moneda P, Monto, Tipo de Cambio P cuando aplique.
Criterio I10 — Sección Documento Relacionado en el PDF
Dado la generación del PDF,
Cuando el sistema arma la sección del Documento Relacionado,
Entonces deberá incluir: ID del Documento (UUID), Serie, Folio, Moneda DR, Equivalencia DR, Número de Parcialidad, Importe Saldo Anterior, Importe Pagado, Importe Saldo Insoluto, Método de Pago DR (PPD), Tipo de Cambio DR cuando aplique.
Criterio I11 — Sub-sección Impuestos DR cuando aplica
Dado un DoctoRelacionado con ObjetoImpDR=02,
Cuando el sistema arma el PDF,
Entonces deberá incluir la tabla de Traslados DR con Base DR, Impuesto DR (002), Tipo Factor DR (Tasa), Tasa o Cuota DR (0.160000), Importe DR.
Criterio I12 — Resumen de impuestos a nivel pago cuando aplica
Dado un Complemento de Pago con impuestos desglosados,
Cuando el sistema arma el PDF,
Entonces deberá incluir el resumen de Traslados a nivel pago con Base P, Impuesto P, Tipo Factor P, Tasa o Cuota P, Importe P.
Criterio I13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I14 — Código QR de verificación SAT
Dado la generación del PDF,
Cuando el sistema arma el documento,
Entonces deberá incluir el código QR estándar SAT que encodea la URL de verificación con UUID + RFC emisor + RFC receptor + Total + últimos 8 caracteres del sello.
═══════════════════════════════════════════════════════════════
SECCIÓN J — ENVÍO POR CORREO
═══════════════════════════════════════════════════════════════
Criterio J1 — Envío tras timbrado
Dado el timbrado exitoso,
Cuando el sistema confirma,
Entonces deberá enviar el correo al cliente con el PDF y el XML del Complemento de Pago adjuntos.
Criterio J2 — Destinatarios
Dado el envío,
Cuando el sistema arma los destinatarios,
Entonces Para = contacto del cliente vinculado a la factura, CC = ESAC asignado + analista de Cuentas por Cobrar.
Criterio J3 — Asunto y cuerpo plantilla
Dado el envío,
Cuando el sistema arma el correo,
Entonces el asunto y cuerpo seguirán la plantilla definida. ** Plantilla pendiente de confirmar (PMO #31 transversal). **</t>
  </si>
  <si>
    <t xml:space="preserve">- Fila documenta la generación y diseño del Complemento de Pago (CFDI tipo P / Recibo Electrónico de Pago) para México. Análoga a Factura México: una sola fila cubre estructura XML + diseño del PDF.
- El Complemento de Pago no es un módulo independiente: se dispara desde el Paso 3 del wizard de Validar Cobro al confirmar el cobro contra facturas PPD.
- Política operativa de R16: un Complemento de Pago por factura. Si un cobro cubre N facturas PPD se generan N Complementos de Pago independientes, cada uno con un único Pago y un único DoctoRelacionado.
- Monto del Pago = ImpPagado del DoctoRelacionado: cada Complemento de Pago refleja la porción del cobro aplicada a la factura específica.
- Solo facturas PPD requieren Complemento de Pago (regla SAT inmutable). En R16 prepago aplica a un subconjunto reducido, pero la infraestructura queda lista para releases futuros (R17 crédito).
- Cumplimiento fiscal SAT vigente CFDI 4.0 Pagos20 v2.0 (Apéndice 6 Anexo 20).
- NCs aplicadas en el cobro no se incluyen como DoctoRelacionado del Complemento de Pago (las NCs son CFDI de Egreso y se relacionan a la factura origen desde la propia NC).
- Convención del sistema legacy en los ejemplos analizados: FechaPago con hora fija 12:00:00. Pendiente validar si se mantiene o se captura hora real.
- Cancelación de Complemento de Pago no incluida en este release (consistente con NC y cancelación standalone de facturas).
- Foliado consecutivo continuo por empresa emisora del grupo PROQUIFA México con serie "P" propuesta (pendiente validar esquema final).
- Diseño del PDF: identidad visual por empresa emisora (logo + paleta corporativa), con iconografía de certificaciones del giro químico-farmacéutico en el pie. Esta fila documenta qué información debe contener el PDF, no la disposición visual literal (cintas, posicionamiento, dimensiones).
- ** Pendiente: convención de FechaPago (hora fija 12:00:00 vs hora real del cobro). **
- ** Pendiente: validación de FormaDePagoP típica (si siempre es 03 Transferencia o requiere soporte para otras formas como cheque 02, efectivo 01, tarjeta 04). **
- ** Pendiente: soporte para tasas de IVA distintas a 16% (frontera 8%, 0%) según escenarios del cliente. **
- ** Pendiente: vigencia de la iconografía de certificaciones del giro químico-farmacéutico (ISO, NEEC, edQM, FELUM, USP, Microbiologics, APACOR, CHATA, Pharmaffiliates, Amex). **
- ** Pendiente: mecanismo de reintento de timbrado en caso de error PAC (transversal con Factura por Adelantado, Notas de Crédito y Validar Cobro). **
- ** Pendiente: plantilla del cuerpo del correo de envío (PMO #31, transversal Proforma/Factura/NC/Complemento/Inconsistencia). **
- ** Pendiente: validación de la serie "P" en el foliador final. **
- ** Para Perú: SUNAT no tiene equivalente directo del Complemento de Pago. Validar si aplica una fila Perú o no requiere este documento. **</t>
  </si>
  <si>
    <t xml:space="preserve">Diseño y generación de Documentos: CDP Perú
</t>
  </si>
  <si>
    <t xml:space="preserve">Notas de Crédito</t>
  </si>
  <si>
    <t xml:space="preserve">Yo como ** Usuario de Tesorería de PROQUIFA México **, quiero contar con un módulo independiente de Notas de Crédito que me permita consultar las NCs existentes y generar nuevas mediante un wizard, para emitir las NCs dentro del sistema cumpliendo la normativa SAT, dejarlas disponibles para su aplicación en Validar Cobro y eliminar el manejo actual de NCs por fuera del sistema.</t>
  </si>
  <si>
    <t xml:space="preserve">El sistema debe contar con un módulo independiente de Notas de Crédito para Región México, aplicable exclusivamente a clientes Prepago en este release y operado por el área de Tesorería. El módulo expone una pantalla de consulta de NCs agrupada por cliente y un wizard de generación que permite seleccionar la factura origen, capturar el motivo y los datos de la NC (en modalidad por partidas o manual), confirmar con previsualización del PDF y emitir el documento timbrado. El módulo se acopla a Validar Cobro: las NCs generadas quedan disponibles para su aplicación durante la asociación de cobros. Las NCs históricas previas al go-live no se importan desde Legacy. La estructura funcional del módulo se reutiliza para Perú con diferencias significativas y se documenta en requisito independiente.</t>
  </si>
  <si>
    <t xml:space="preserve">## Reglas de Negocio
Regla 1 — Módulo independiente operado por Tesorería para prepago México
El módulo NC para Región México es independiente de Validar Cobro (módulos distintos; NC alimenta a Validar Cobro pero no es sub-módulo), operado por el área de Tesorería, y aplica a clientes prepago en este release. La estructura funcional se reutiliza para Región Perú con sus diferencias específicas, documentada en requisito independiente.
Regla 2 — Política #1 PROQUIFA: NC antes que devolución de dinero
Ante un caso resoluble con NC o con devolución de dinero, la política es siempre intentar la NC primero para retener al cliente con saldo a favor. La devolución de dinero es un flujo alterno separado, no contemplado en este módulo ni en el alcance de R16.
Regla 3 — Solo facturas vigentes prepago pueden originar NC
El Paso 1 muestra como candidatas únicamente facturas en estado Vigente (no canceladas SAT) de clientes prepago, con un máximo de 5 años de antigüedad.
Regla 4 — Selección por partidas para devolución de mercancía
En la modalidad por partidas, el usuario ajusta la Cant. NC por partida (0, parcial o total) y el sistema calcula automáticamente el monto en tiempo real.
Regla 5 — Modalidad manual para bonificación/descuento
En la modalidad manual, el usuario captura libremente el monto y el concepto descriptivo de la materialidad fiscal. No hay tabla de partidas.
Regla 6 — Campos fiscales fijos del XML
Al armar el XML, el sistema fija: TipoDeComprobante=E, CfdiRelacionados TipoRelacion=01 con UUID de la factura origen, UsoCFDI receptor=G02 por default, y MetodoPago=PUE fijo inmutable según norma SAT.
Regla 7 — FormaPago heredada de factura origen pagada
El FormaPago de la NC se hereda de la factura origen pagada (en R16 prepago, típicamente 03 - Transferencia electrónica). No se usa 99 - Por definir (esa forma solo aplica a PPD). ** Confirmar el comportamiento del FormaPago en modalidad manual. **
Regla 8 — Cancelación condicional de factura origen (totalidad + mismo mes)
Cuando la NC es por totalidad y la fecha actual está dentro del mismo mes calendario de emisión de la factura, el sistema ofrece en el Paso 2 la opción de cancelar también la factura ante el SAT con motivo del catálogo SAT c_MotivoCancelacion. La cancelación es siempre total. La restricción del mismo mes es política interna PROQUIFA para optimización del IVA mensual.
Regla 9 — Foliado consecutivo por empresa con serie distintiva
El folio interno de la NC es consecutivo continuo por empresa del grupo PROQUIFA México, con serie "P2" propuesta. El UUID lo asigna el SAT al timbrar. ** Esquema del foliador con serie "P2" pendiente de validar. **
Regla 10 — Límite de 5 años para generar NC
El Paso 1 lista como candidatas únicamente facturas de hasta 5 años de antigüedad (obligación fiscal SAT).
Regla 11 — NCs históricas no se importan
Las NCs históricas pre-implementación no se importan a PQF2 desde Legacy. Solo viven en PQF2 las NCs generadas a partir del go-live.
Regla 12 — Inmutabilidad post-timbrado
Una NC timbrada no puede modificarse en su contenido; el sistema no permite la edición.
Regla 13 — NCs disponibles para aplicación en Validar Cobro
Una NC vigente generada queda disponible en el Paso 2 del wizard de Validar Cobro del mismo cliente para asociación a cobros nuevos. El acoplamiento es uni-direccional: NC alimenta a Validar Cobro, pero Validar Cobro no genera ni cancela NCs.
Regla 14 — Conservación XML 5 años
El XML timbrado de la NC se conserva por un mínimo de 5 años (Art. 30 CFF).
Regla 15 — Destinatarios del correo de envío de la NC
Al enviar el correo de la NC timbrada al cliente, el sistema arma los destinatarios: Para con el contacto del cliente del flujo (editable); CC con el ESAC asignado al cliente más el analista de Cuentas por Cobrar (editable).
Regla 16 — Manejo de errores PAC TurboPac
Cuando el timbrado falla, el sistema muestra un mensaje de error con el detalle del problema (mismo comportamiento que Factura por Adelantado y Validar Cobro); la NC no se persiste y el usuario puede reintentar.
## Riesgos
Riesgo 1 — Dependencia del PAC TurboPac
Si TurboPac está indisponible, el timbrado se bloquea y las NCs no llegan a Validar Cobro.
Riesgo 2 — Restricción "mismo mes" para cancelar factura
La política PROQUIFA del mismo mes es interna, no normativa SAT (el SAT permite cancelar dentro de todo el ejercicio fiscal). Si el cliente requiere cancelar una factura en un mes posterior, deberá gestionarlo por fuera del sistema.
## Criterios de Aceptación
═══════════════════════════════════════════════════════════════
SECCIÓN A — PANTALLA PRINCIPAL DE CONSULTA (AGRUPADA POR CLIENTE)
═══════════════════════════════════════════════════════════════
Criterio A1 — Vista agrupada por cliente
Dado que el usuario accede al módulo,
Cuando el sistema renderiza la pantalla principal,
Entonces deberá mostrar la lista de clientes con NCs, con columnas Cliente, Total NC, Vigentes, Por Aplicar, Monto total de Notas de Crédito, Moneda del monto total. Adicionalmente deberá mostrar agregados al pie (total de clientes y total de NCs en el sistema).
Criterio A2 — Filtros del listado principal
Dado que el usuario está en la pantalla principal,
Cuando aplica filtros,
Entonces el sistema deberá ofrecer Cliente, Moneda y Fecha.
Criterio A3 — Acción nueva NC
Dado que el usuario está en la pantalla principal,
Cuando presiona la acción de nueva NC,
Entonces el sistema deberá invocar el wizard de generación de 4 pasos.
Criterio A4 — Drill-down al detalle por cliente
Dado que el usuario hace clic en un cliente del listado,
Cuando el sistema procesa la acción,
Entonces deberá navegar al detalle del cliente con su listado individual de NCs.
═══════════════════════════════════════════════════════════════
SECCIÓN B — DETALLE POR CLIENTE (DRILL-DOWN)
═══════════════════════════════════════════════════════════════
Criterio B1 — Filtros del detalle por cliente
Dado que el usuario está en el detalle de un cliente,
Cuando aplica filtros,
Entonces el sistema deberá ofrecer Fecha, Emisor, Estado, Moneda y buscador por folio o UUID.
Criterio B2 — Columnas del detalle por cliente
Dado que el usuario está en el detalle,
Cuando el sistema renderiza el listado,
Entonces deberá mostrar columnas: Fecha, Cobrador, Folio de la NC (acción → abre PDF), XML (acción → descarga archivo), Emisor, Monto con moneda, Factura asociada, Pedido Interno Asociado, Estado, Factura destino, Pedido destino.
Criterio B3 — Acceso al detalle completo de NC
Dado que el usuario hace clic en una NC del listado detalle,
Cuando el sistema procesa la acción,
Entonces deberá abrir la vista del Paso 4 NC Emitida con todos los datos de la NC.
═══════════════════════════════════════════════════════════════
SECCIÓN C — WIZARD PASO 1: BUSCAR FACTURA
═══════════════════════════════════════════════════════════════
Criterio C1 — Selección obligatoria de cliente
Dado que el usuario entra al Paso 1,
Cuando intenta listar facturas sin seleccionar cliente,
Entonces el sistema no deberá mostrar el listado de facturas hasta que se seleccione cliente.
Criterio C2 — Solo facturas vigentes prepago
Dado que se seleccionó cliente,
Cuando el sistema lista facturas,
Entonces solo deberá mostrar facturas en estado Vigente (no canceladas SAT) de prepago del cliente, con antigüedad máxima de 5 años.
Criterio C3 — Filtros del Paso 1
Dado el listado de facturas en el Paso 1,
Cuando el usuario aplica filtros,
Entonces el sistema deberá ofrecer Fecha, Moneda y buscador por folio o UUID.
Criterio C4 — Datos visibles por factura
Dado el listado de facturas,
Cuando el sistema renderiza,
Entonces deberá mostrar por factura: Folio, UUID SAT, Fecha de emisión, Total con moneda.
Criterio C5 — Selección de una sola factura
Dado el listado de facturas,
Cuando el usuario selecciona,
Entonces solo deberá poder seleccionar UNA factura por NC (no múltiple).
═══════════════════════════════════════════════════════════════
SECCIÓN D — WIZARD PASO 2: CAPTURAR DATOS (COMÚN A AMBAS MODALIDADES)
═══════════════════════════════════════════════════════════════
Criterio D1 — Datos de factura origen en solo lectura
Dado que el usuario entra al Paso 2,
Cuando el sistema renderiza la cabecera,
Entonces deberá mostrar de la factura origen (no editables): Folio, UUID, Tipo CFDI, RFC receptor, Razón Social, Fecha, Subtotal, IVA, Total con moneda, Estado.
Criterio D2 — Motivo desde catálogo SAT
Dado el Paso 2,
Cuando el usuario captura Motivo,
Entonces el sistema deberá ofrecer un combo con motivos principales: Devolución de mercancía (modalidad por partidas) y Descuento o bonificación (modalidad manual).
Criterio D3 — Bifurcación de modalidad según motivo
Dado la selección del Motivo,
Cuando el sistema renderiza el Paso 2,
Entonces deberá bifurcar la captura: si el motivo es Devolución de mercancía, modalidad por partidas; si el motivo es Descuento o bonificación, modalidad manual.
Criterio D4 — Uso CFDI G02 default
Dado el Paso 2,
Cuando el sistema renderiza el campo Uso CFDI,
Entonces el valor por default deberá ser G02 (Devoluciones, descuentos o bonificaciones).
Criterio D5 — Tipo de Relación 01 fijo
Dado el Paso 2,
Cuando el sistema renderiza el campo Tipo de Relación,
Entonces deberá mostrar 01 (Nota de crédito de los documentos relacionados) fijo no editable.
═══════════════════════════════════════════════════════════════
SECCIÓN E — MODALIDAD POR PARTIDAS (DEVOLUCIÓN DE MERCANCÍA)
═══════════════════════════════════════════════════════════════
Criterio E1 — Tabla heredada con Cant. NC editable
Dado motivo = Devolución de mercancía,
Cuando el sistema renderiza el Paso 2,
Entonces deberá mostrar la tabla de partidas heredada de la factura origen con columnas: Código, Producto, Cant. Facturada, Cant. NC (editable), Precio Unitario, Subtotal, IVA, Total por línea.
Criterio E2 — Captura de cantidad por partida
Dado la tabla de partidas,
Cuando el usuario edita Cant. NC,
Entonces deberá poder capturar 0 (no incluida), parcial (entre 0 y Cant. Facturada) o total (igual a Cant. Facturada).
Criterio E3 — Cálculo automático del Total NC
Dado que el usuario edita Cant. NC,
Cuando el sistema recalcula,
Entonces deberá actualizar Subtotal/IVA/Total por línea y Total NC al pie de la tabla en tiempo real.
Criterio E4 — XML hereda datos fiscales del concepto original por cada partida seleccionada
Dado modalidad por partidas,
Cuando el sistema arma el XML para timbrar,
Entonces por cada partida con Cant. NC &gt; 0 deberá heredar del concepto original de la factura origen: ClaveProdServ, ClaveUnidad, NoIdentificacion, ValorUnitario, Descripción y configuración de impuestos (tasa IVA aplicable). Los importes y cantidades se recalculan según la Cant. NC capturada.
Criterio E5 — Concepto de la NC compuesto por partidas seleccionadas
Dado modalidad por partidas,
Cuando el sistema arma el contenido de la NC (XML y PDF representativo),
Entonces el concepto deberá componerse a partir de las partidas seleccionadas con Cant. NC &gt; 0 (no de la totalidad de las partidas de la factura origen). Cada partida seleccionada genera un nodo Concepto en el XML con: ClaveProdServ, ClaveUnidad, NoIdentificacion heredados del concepto original de la factura; Cantidad = Cant. NC capturada por el usuario; ValorUnitario heredado; Importe = Cant. NC × ValorUnitario; Descripción del producto heredada; impuestos trasladados recalculados sobre el nuevo importe. Las partidas con Cant. NC = 0 no se incluyen en la NC.
═══════════════════════════════════════════════════════════════
SECCIÓN F — MODALIDAD MANUAL (DESCUENTO / BONIFICACIÓN)
═══════════════════════════════════════════════════════════════
Criterio F1 — No mostrar tabla de partidas
Dado motivo = Descuento o bonificación,
Cuando el sistema renderiza el Paso 2,
Entonces no deberá mostrar la tabla de partidas.
Criterio F2 — Captura libre del Monto Total NC
Dado modalidad manual,
Cuando el usuario captura el monto,
Entonces el sistema deberá ofrecer un campo editable para el Monto Total NC en la moneda de la factura origen. El monto no debe ser mayor al Total de la factura origen.
Criterio F3 — Concepto obligatorio con materialidad fiscal
Dado modalidad manual,
Cuando el usuario intenta avanzar al Paso 3,
Entonces el sistema deberá requerir que el campo Concepto esté lleno (texto libre describiendo la materialidad fiscal del descuento o bonificación).
Criterio F4 — Observaciones opcionales
Dado modalidad manual,
Cuando el usuario captura,
Entonces el sistema deberá ofrecer un campo opcional de Observaciones adicionales.
Criterio F5 — ClaveProdServ y ClaveUnidad default modalidad manual
Dado modalidad manual,
Cuando el sistema arma el XML,
Entonces deberá usar por default ClaveProdServ=84111506 (Servicios de facturación) y ClaveUnidad=ACT (Actividad). ** Confirmar las claves con el cliente. **
═══════════════════════════════════════════════════════════════
SECCIÓN G — CANCELACIÓN CONDICIONAL DE FACTURA ORIGEN
═══════════════════════════════════════════════════════════════
Criterio G1 — Opción aparece solo si totalidad + mismo mes
Dado modalidad por partidas,
Cuando todas las Cant. NC son iguales a Cant. Facturada (NC por totalidad) y la fecha actual está dentro del mismo mes calendario de emisión de la factura,
Entonces el sistema deberá mostrar la opción "Cancelar Factura" con combo de Motivo de cancelación SAT.
Criterio G2 — Opción no aparece si parcial o mes anterior
Dado NC parcial o factura origen en mes anterior al actual,
Cuando el sistema renderiza el Paso 2,
Entonces no deberá mostrar la opción de cancelar la factura.
Criterio G3 — Motivo de cancelación SAT obligatorio
Dado que el usuario activa cancelar factura,
Cuando intenta avanzar al Paso 3,
Entonces el sistema deberá requerir la selección del Motivo de cancelación desde el catálogo SAT c_MotivoCancelacion.
Criterio G4 — Cancelación siempre total
Dado que el usuario activa cancelar factura,
Cuando el sistema ejecuta la cancelación al timbrar,
Entonces deberá cancelar la factura origen en su totalidad (nunca parcialmente).
═══════════════════════════════════════════════════════════════
SECCIÓN H — CAMPOS FISCALES DEL XML
═══════════════════════════════════════════════════════════════
Criterio H1 — Campos obligatorios fijos
Dado la generación del XML,
Cuando el sistema arma el CFDI,
Entonces los campos fijos serán: TipoDeComprobante=E (Egreso), CfdiRelacionados con TipoRelacion=01 + UUID factura origen, MetodoPago=PUE (Pago en Una Exhibición).
Criterio H2 — UsoCFDI receptor G02 default
Dado la generación del XML,
Cuando el sistema asigna UsoCFDI del receptor,
Entonces deberá usar G02 (Devoluciones, descuentos o bonificaciones) por default.
Criterio H3 — FormaPago heredada de factura origen pagada
Dado NC en R16 prepago,
Cuando el sistema asigna FormaPago,
Entonces deberá heredar de la factura origen pagada (típicamente 03 - Transferencia electrónica). Si la factura origen estuviera no pagada (escenario raro en R16), sería 15 - Condonación. ** Confirmar el comportamiento en modalidad manual. **
Criterio H4 — Moneda heredada de factura origen
Dado la generación del XML,
Cuando el sistema asigna Moneda,
Entonces deberá heredar de la factura origen (no editable).
Criterio H5 — TipoCambio del día capturado
Dado moneda extranjera,
Cuando el sistema timbra,
Entonces deberá capturar el TipoCambio del día del timbrado y preservarlo en el XML.
Criterio H6 — Régimen fiscal emisor y receptor
Dado la generación del XML,
Cuando el sistema asigna régimen fiscal,
Entonces el emisor será 601 (Personas Morales) según la empresa emisora; el receptor heredará el régimen fiscal capturado del receptor.
Criterio H7 — Impuestos trasladados calculados automáticamente
Dado la generación del XML,
Cuando el sistema calcula impuestos,
Entonces deberá calcular automáticamente IVA al 16% o la tasa correspondiente al producto.
═══════════════════════════════════════════════════════════════
SECCIÓN I — WIZARD PASO 3: CONFIRMAR + PREVISUALIZACIÓN
═══════════════════════════════════════════════════════════════
Criterio I1 — Resumen completo de la NC
Dado el Paso 3,
Cuando el sistema renderiza,
Entonces deberá mostrar datos del emisor, datos del receptor, CFDI relacionado (folio + UUID factura origen), motivo, partidas o concepto manual según modalidad, e importes (subtotal, IVA, total con moneda y TC).
Criterio I2 — Indicador de cancelación de factura origen
Dado que se eligió cancelar factura,
Cuando el sistema renderiza el Paso 3,
Entonces deberá mostrar un indicador visible de la cancelación más el motivo SAT seleccionado.
Criterio I3 — Previsualización del PDF antes de timbrar
Dado el Paso 3,
Cuando el sistema renderiza,
Entonces el usuario deberá poder previsualizar el PDF de la NC tal como será timbrado, para validación visual previa al timbrado (consistente con Factura por Adelantado y Validar Cobro).
Criterio I4 — Regreso al Paso 2 sin pérdida de datos
Dado el Paso 3,
Cuando el usuario regresa al Paso 2,
Entonces el sistema deberá conservar los datos capturados (modalidad, motivo, partidas/cantidades, monto, concepto, observaciones, opción de cancelar factura).
Criterio I5 — Advertencia de irreversibilidad
Dado el Paso 3,
Cuando el sistema renderiza,
Entonces deberá mostrar una advertencia visible de que el timbrado es irreversible y generará un CFDI ante el SAT.
Criterio I6 — Acción Timbrar dispara envío al PAC
Dado el Paso 3,
Cuando el usuario presiona Timbrar,
Entonces el sistema deberá enviar el XML al PAC TurboPac.
═══════════════════════════════════════════════════════════════
SECCIÓN J — TIMBRADO Y FEEDBACK
═══════════════════════════════════════════════════════════════
Criterio J1 — Feedback de progreso
Dado que el usuario confirmó el timbrado,
Cuando el sistema envía el XML a TurboPac,
Entonces deberá mostrar al usuario feedback visual de progreso.
Criterio J2 — Persistencia al éxito
Dado timbrado exitoso,
Cuando el sistema recibe el XML timbrado con sello SAT,
Entonces deberá persistir el XML y el PDF en PQF2 y mostrar feedback de éxito.
Criterio J3 — Envío automático del correo al timbrar
Dado timbrado exitoso,
Cuando el sistema confirma,
Entonces deberá enviar automáticamente correo al cliente con PDF y XML adjuntos: Para = contacto del cliente vinculado a la factura, CC = ESAC asignado + analista de Cuentas por Cobrar.
Criterio J4 — Navegación automática al Paso 4
Dado timbrado y envío exitosos,
Cuando el sistema cierra el ciclo,
Entonces deberá navegar automáticamente al Paso 4 NC Emitida con todos los datos del CFDI timbrado.
Criterio J5 — Manejo de errores PAC
Dado timbrado fallido,
Cuando el sistema procesa la respuesta,
Entonces deberá mostrar un mensaje de error con detalle (PAC indisponible, datos inválidos, errores SAT) consistente con Factura por Adelantado y Validar Cobro. La NC no se persiste como vigente y el usuario puede reintentar.
═══════════════════════════════════════════════════════════════
SECCIÓN K — PASO 4: NC EMITIDA (= VISTA DE DETALLE DE NC)
═══════════════════════════════════════════════════════════════
Criterio K1 — Información mostrada
Dado timbrado exitoso (o consulta de NC desde listado),
Cuando el sistema renderiza la vista,
Entonces deberá mostrar: UUID, datos del PAC (número de certificado SAT, RFC del SAT), Folio interno, Serie, Tipo (E - Egreso), Versión CFDI 4.0, Motivo, Tipo de Relación (01), Factura Original (folio + UUID con indicación si fue cancelada SAT), Receptor, Estado SAT (Vigente / Cancelada), importes (Subtotal NC, IVA, Total NC con moneda), partidas o concepto manual según modalidad, y nota legal de conservación 5 años (Art. 30 CFF).
Criterio K2 — Banner de estado de la operación
Dado la vista de NC Emitida,
Cuando el sistema renderiza,
Entonces deberá mostrar un banner del estado: NC timbrada exitosamente; si además se canceló la factura origen, un indicador adicional con el motivo SAT de cancelación.
Criterio K3 — Acciones disponibles en Paso 4
Dado la vista de NC Emitida,
Cuando el sistema renderiza,
Entonces deberá ofrecer las acciones: Descargar XML, Descargar PDF, Reenviar por correo, Volver al listado.
Criterio K4 — Misma vista para consulta de NC ya generada
Dado que el usuario consulta una NC desde el listado detalle por cliente,
Cuando el sistema renderiza el detalle,
Entonces deberá presentar exactamente la misma vista que el Paso 4 NC Emitida (consistencia de vista de detalle).
═══════════════════════════════════════════════════════════════
SECCIÓN L — REENVÍO DE CORREO
═══════════════════════════════════════════════════════════════
Criterio L1 — Destinatarios pre-poblados editables
Dado el modal de envío del correo de la NC,
Cuando el sistema lo renderiza,
Entonces deberá pre-poblar: Para con el contacto del cliente del flujo (editable); CC con el ESAC asignado más el analista de Cuentas por Cobrar (editable).
Criterio L2 — Adjuntos automáticos
Dado el flujo de envío,
Cuando el sistema arma el correo,
Entonces deberá incluir automáticamente el PDF y el XML de la NC como adjuntos.
Criterio L3 — Asunto pre-poblado
Dado el flujo de envío,
Cuando el sistema arma el asunto,
Entonces deberá incluir Nota de Crédito + folio NC + folio de la factura relacionada. ** Confirmar plantilla final (PMO #31). **
Criterio L4 — Campo de mensaje libre editable
Dado el flujo de envío,
Cuando el sistema renderiza el modal,
Entonces deberá ofrecer un campo de mensaje libre editable por el usuario.
═══════════════════════════════════════════════════════════════
SECCIÓN M — ACOPLAMIENTO CON VALIDAR COBRO
═══════════════════════════════════════════════════════════════
Criterio M1 — NCs vigentes disponibles automáticamente en Validar Cobro
Dado que se generó una NC vigente en el módulo NC,
Cuando se opera el Paso 2 del wizard de Validar Cobro con el mismo cliente,
Entonces la NC deberá aparecer disponible para asociación a cobros nuevos.
Criterio M2 — Acoplamiento uni-direccional
Dado la arquitectura del módulo,
Cuando se opera Validar Cobro,
Entonces Validar Cobro no deberá poder generar ni cancelar NCs.
═══════════════════════════════════════════════════════════════
SECCIÓN N — MULTI-DIVISA, FOLIADO, DECIMALES
═══════════════════════════════════════════════════════════════
Criterio N1 — Foliado consecutivo por empresa
Dado la generación de NC,
Cuando el sistema asigna folio interno,
Entonces deberá ser consecutivo continuo por empresa del grupo PROQUIFA México con serie "P2" propuesta. ** Esquema del foliador pendiente de validar. **
Criterio N2 — UUID asignado por SAT
Dado timbrado,
Cuando el sistema recibe respuesta del SAT vía TurboPac,
Entonces deberá registrar el UUID único asignado por el SAT en el XML timbrado.
Criterio N3 — Precisión interna de cálculo
Dado cálculos del sistema,
Cuando ejecuta operaciones,
Entonces deberá usar internamente de 6 a 8 decimales para los cálculos.
Criterio N4 — Decimales mostrados al usuario
Dado el renderizado de importes,
Cuando el sistema muestra montos al usuario,
Entonces deberá mostrar un máximo de 4 decimales (ajuste sobre el estándar actual de 2).
Criterio N5 — Reglas SAT de decimales
Dado el timbrado,
Cuando el sistema arma el XML,
Entonces deberá respetar las reglas específicas SAT sobre decimales en CFDI 4.0. ** PMO #55. **
Criterio N6 — Conservación XML 5 años
Dado timbrado exitoso,
Cuando el sistema persiste,
Entonces deberá conservar el XML por un mínimo de 5 años (Art. 30 CFF).</t>
  </si>
  <si>
    <t xml:space="preserve">- Fila documenta el módulo NC completo para Región México. Perú en requisito independiente.
- Wizard de 4 pasos: 1. Buscar Factura, 2. Capturar Datos, 3. Confirmar (con previsualización del PDF antes de timbrar), 4. NC Emitida. El Paso 4 es la misma vista que el detalle de cualquier NC ya generada consultada desde el listado.
- Pantalla principal agrupada por cliente con drill-down al detalle por cliente.
- Dos modalidades de captura: por partidas (devolución de mercancía total o parcial) y manual (descuento o bonificación).
- El concepto del CFDI en modalidad por partidas se compone únicamente de partidas con Cant. NC &gt; 0 (no de la totalidad de partidas de la factura origen).
- Cancelación condicional de factura origen ofrecida solo si la NC es por totalidad y dentro del mismo mes calendario de emisión. Cancelación siempre total, nunca parcial.
- La restricción "mismo mes" para cancelar factura es política interna PROQUIFA (no normativa SAT estricta; el SAT permite cancelar dentro de todo el ejercicio fiscal). Razón: optimización mensual de IVA.
- Cumplimiento fiscal SAT validado contra Apéndice 5 Anexo 20 vigente: TipoDeComprobante=E, TipoRelacion=01 con UUID factura origen, UsoCFDI=G02 default, MetodoPago=PUE fijo (regla SAT inmutable, las NCs siempre son PUE), FormaPago heredada de factura origen pagada (típicamente 03 - Transferencia electrónica).
- NCs históricas pre-go-live no se importan desde Legacy ni sistemas anteriores. Solo viven en PQF2 las NCs generadas a partir del go-live.
- Multi-divisa MXN/USD/EUR: hereda Moneda de la factura origen, preserva TipoCambio del día del timbrado en el XML.
- Foliado interno consecutivo continuo por empresa del grupo PROQUIFA México con serie "P2" propuesta (pendiente validación final).
- Acoplamiento uni-direccional con Validar Cobro: las NCs vigentes quedan disponibles automáticamente en el Paso 2 del wizard de Validar Cobro para aplicación a cobros nuevos. Validar Cobro no genera ni cancela NCs.
- El diseño del PDF representativo de la NC se documenta en requisito independiente (análogo a TPSC-RE-FU-021 Factura México). Esta fila cubre solo funciones e información del módulo.
- ** Pendiente (alta): FormaPago en modalidad manual. El mockup muestra "99 - Por definir", que es fiscalmente incorrecto (99 solo aplica a PPD, y la NC es PUE). Confirmar el valor correcto. **
- ** Pendiente (media): ClaveProdServ y ClaveUnidad en modalidad manual. Recomendación SAT 84111506/ACT; PROQUIFA puede preferir otra clave. Confirmar. **
- ** Pendiente: PMO #31, plantilla del cuerpo del correo de envío (transversal Proforma/Factura/NC/Complemento/Inconsistencia). **
- ** Pendiente: PMO #54, políticas de autorización por monto. **
- ** Pendiente: esquema definitivo del foliador con serie "P2". **
- ** Pendiente: denominación canónica del rol operativo (transversal con Validar Cobro y Factura por Adelantado). **</t>
  </si>
  <si>
    <t xml:space="preserve">Notas de Crédito: Perú</t>
  </si>
  <si>
    <t xml:space="preserve">Yo como ** Usuario de Tesorería de PROQUIFA México **, quiero que el sistema genere automáticamente el CFDI de Egreso de la Nota de Crédito y su PDF al confirmar el timbrado en el módulo de Notas de Crédito, para entregar al cliente la representación impresa del comprobante y conservarla como artefacto fiscal inmutable.</t>
  </si>
  <si>
    <t xml:space="preserve">El sistema debe generar una Nota de Crédito (CFDI tipo E / Egreso) y su PDF representativo al confirmar el timbrado desde el wizard del módulo Notas de Crédito (TPSC-RE-FU-032), conforme a la normativa SAT vigente y con el branding de la empresa emisora del grupo PROQUIFA México. El módulo de Notas de Crédito es el único disparador de la generación, y la NC referencia obligatoriamente la factura origen. El XML timbrado y el PDF se persisten en PQF2, se conservan por el plazo fiscal exigido y se envían al cliente con copia al ESAC y al analista de Cuentas por Cobrar tras el timbrado exitoso. La estructura se reutiliza para Perú con diferencias significativas y se documenta en requisito independiente.</t>
  </si>
  <si>
    <t xml:space="preserve">## Reglas de Negocio
Regla 1 — Detonante único módulo NC
La generación del CFDI tipo E se dispara cuando el usuario confirma el timbrado en el Paso 3 del wizard del módulo Notas de Crédito. El módulo NC es el único disparador.
Regla 2 — TipoDeComprobante E fijo
El TipoDeComprobante del comprobante root de la NC es E (Egreso) fijo.
Regla 3 — CfdiRelacionados obligatorio TipoRelacion 01
El XML de la NC incluye obligatoriamente el nodo CfdiRelacionados con TipoRelacion=01 (Nota de crédito de los documentos relacionados) y el UUID de la factura origen.
Regla 4 — UsoCFDI receptor G02 default
El UsoCFDI del receptor de la NC es G02 (Devoluciones, descuentos o bonificaciones) por default. ** Validar si debe ser editable según el receptor; la política PQF2 mantiene G02. **
Regla 5 — MetodoPago PUE fijo
El MetodoPago de la NC es PUE (Pago en Una Exhibición) fijo, no editable, conforme regla SAT inmutable.
Regla 6 — FormaPago heredada de factura origen
El FormaPago de la NC se hereda de la factura origen pagada (típicamente 03 Transferencia electrónica). ** Validar el comportamiento cuando la factura origen no esté pagada. **
Regla 7 — Moneda y TipoCambio heredados
La Moneda de la NC se hereda de la factura origen (no editable) y el TipoCambio se captura del día del timbrado para monedas extranjeras.
Regla 8 — Conceptos en modalidad por partidas
En modalidad por partidas (motivo Devolución de mercancía), el nodo Conceptos del XML contiene un nodo Concepto por cada partida con Cant. NC &gt; 0, heredando ClaveProdServ, ClaveUnidad, NoIdentificacion, ValorUnitario, Descripción y configuración de impuestos del concepto original, y recalculando importes con la Cant. NC.
Regla 9 — Conceptos en modalidad manual
En modalidad manual (motivo Descuento o bonificación), el nodo Conceptos contiene un único Concepto con ClaveProdServ=84111506 (Servicios de facturación) y ClaveUnidad=ACT (Actividad) por default, Cantidad=1, Descripcion = concepto capturado por el usuario, ValorUnitario e Importe = Monto Total NC capturado, y ObjetoImp según corresponda al producto/servicio facturado en la factura origen. ** Confirmar el ObjetoImp aplicable en modalidad manual. **
Regla 10 — Impuestos trasladados calculados
El sistema calcula automáticamente el IVA al 16% o la tasa correspondiente al producto, agregando el nodo Impuestos con los TrasladosTotales sumados.
Regla 11 — Totales reales en moneda de factura origen
El SubTotal, el Total (y el Descuento si aplica) del comprobante root de la NC son los valores reales en la moneda de la factura origen (a diferencia del CFDI tipo P, donde son 0 fijos).
Regla 12 — Cancelación condicional de factura origen
Cuando la NC se generó con la opción de cancelar la factura origen activa (NC por totalidad + mismo mes calendario), al procesar el timbrado exitoso de la NC el sistema dispara la cancelación SAT de la factura origen vía TurboPac con el motivo del catálogo c_MotivoCancelacion seleccionado en el Paso 2 del wizard.
Regla 13 — Foliado consecutivo por empresa
El folio interno de la NC es consecutivo continuo por empresa emisora, con serie distintiva propuesta. El UUID lo asigna el SAT. ** Esquema del foliador y serie distintiva pendiente de validar. **
Regla 14 — Conservación XML 5 años
El XML timbrado de la NC se conserva por un mínimo de 5 años (Art. 30 CFF).
Regla 15 — Envío tras timbrado exitoso
Tras el timbrado exitoso de la NC, el sistema envía el correo al cliente con el PDF y el XML adjuntos.
Regla 16 — Identidad visual del PDF por empresa emisora
El PDF de la NC aplica el logo y la paleta corporativa de la empresa emisora del grupo PROQUIFA México.
Regla 17 — Manejo de errores PAC
Cuando el timbrado falla, la NC no se persiste como vigente; el usuario puede reintentar posteriormente según la política transversal de manejo de errores del PAC.
## Riesgos
Riesgo 1 — Cálculo erróneo de impuestos al heredar/recalcular partidas
Si el sistema calcula incorrectamente los importes y los impuestos trasladados al recalcular partidas con Cant. NC, el SAT puede rechazar el timbrado o generar inconsistencias entre la NC y la factura origen.
Riesgo 2 — Cancelación de factura origen fallida tras NC timbrada
Si la NC se timbra exitosamente pero la cancelación SAT de la factura origen falla (caso totalidad + mismo mes con opción activa), queda una inconsistencia operativa: la NC existe vigente pero la factura origen también.
## Criterios de Aceptación
═══════════════════════════════════════════════════════════════
SECCIÓN A — DETONANTE
═══════════════════════════════════════════════════════════════
Criterio A1 — Disparo desde el módulo NC
Dado el armado de una NC en el wizard del módulo Notas de Crédito,
Cuando el usuario confirma el timbrado en el Paso 3,
Entonces el sistema deberá generar el CFDI tipo E correspondiente.
═══════════════════════════════════════════════════════════════
SECCIÓN B — CABECERA DEL XML
═══════════════════════════════════════════════════════════════
Criterio B1 — Campos fijos del comprobante root
Dado la generación de la NC,
Cuando el sistema arma el comprobante,
Entonces los campos fijos son: Version=4.0, TipoDeComprobante=E, Exportacion=01.
Criterio B2 — Serie, Folio, Fecha, LugarExpedicion
Dado la generación de la NC,
Cuando el sistema arma el comprobante,
Entonces deberá incluir Serie distintiva, Folio consecutivo por empresa, Fecha del timbrado y LugarExpedicion = CP de la empresa emisora. ** Serie distintiva pendiente de validar. **
Criterio B3 — Moneda heredada de factura origen
Dado la generación de la NC,
Cuando el sistema asigna Moneda,
Entonces deberá heredar la Moneda de la factura origen (no editable).
Criterio B4 — TipoCambio del día cuando moneda extranjera
Dado la NC con Moneda ≠ MXN,
Cuando el sistema arma el comprobante,
Entonces deberá incluir TipoCambio del día del timbrado.
Criterio B5 — MetodoPago PUE fijo
Dado la generación de la NC,
Cuando el sistema asigna MetodoPago,
Entonces deberá ser PUE fijo.
Criterio B6 — FormaPago heredada
Dado la generación de la NC,
Cuando el sistema asigna FormaPago,
Entonces deberá heredar de la factura origen (típicamente 03 Transferencia).
═══════════════════════════════════════════════════════════════
SECCIÓN C — CFDIRELACIONADOS
═══════════════════════════════════════════════════════════════
Criterio C1 — Nodo CfdiRelacionados obligatorio
Dado la generación de la NC,
Cuando el sistema arma el XML,
Entonces deberá incluir obligatoriamente el nodo CfdiRelacionados con TipoRelacion=01 y un nodo CfdiRelacionado con el UUID de la factura origen.
═══════════════════════════════════════════════════════════════
SECCIÓN D — EMISOR Y RECEPTOR
═══════════════════════════════════════════════════════════════
Criterio D1 — Datos del Emisor
Dado la generación de la NC,
Cuando el sistema arma el nodo Emisor,
Entonces deberá incluir RFC, Nombre/Razón Social y RegimenFiscal=601 de la empresa emisora del grupo.
Criterio D2 — Datos del Receptor
Dado la generación de la NC,
Cuando el sistema arma el nodo Receptor,
Entonces deberá incluir RFC, Nombre/Razón Social, DomicilioFiscalReceptor y RegimenFiscalReceptor del cliente.
Criterio D3 — UsoCFDI G02 default
Dado la generación de la NC,
Cuando el sistema asigna UsoCFDI del receptor,
Entonces deberá ser G02 por default.
═══════════════════════════════════════════════════════════════
SECCIÓN E — CONCEPTOS MODALIDAD POR PARTIDAS
═══════════════════════════════════════════════════════════════
Criterio E1 — Un Concepto por partida con Cant. NC &gt; 0
Dado modalidad por partidas,
Cuando el sistema arma el nodo Conceptos,
Entonces deberá generar un nodo Concepto por cada partida con Cant. NC &gt; 0 (las partidas con Cant. NC = 0 no se incluyen).
Criterio E2 — Herencia de datos fiscales del concepto original
Dado un Concepto en modalidad por partidas,
Cuando el sistema lo arma,
Entonces deberá heredar del concepto original de la factura origen: ClaveProdServ, ClaveUnidad, NoIdentificacion, ValorUnitario, Descripción y configuración de impuestos.
Criterio E3 — Recalculo de importes según Cant. NC
Dado un Concepto en modalidad por partidas,
Cuando el sistema calcula importes,
Entonces Cantidad = Cant. NC capturada, Importe = Cant. NC × ValorUnitario, e impuestos trasladados recalculados sobre el nuevo Importe.
═══════════════════════════════════════════════════════════════
SECCIÓN F — CONCEPTOS MODALIDAD MANUAL
═══════════════════════════════════════════════════════════════
Criterio F1 — Único Concepto en modalidad manual
Dado modalidad manual,
Cuando el sistema arma el nodo Conceptos,
Entonces deberá contener un único Concepto.
Criterio F2 — Campos del Concepto manual
Dado el Concepto en modalidad manual,
Cuando el sistema lo arma,
Entonces los campos serán: ClaveProdServ=84111506, ClaveUnidad=ACT, Cantidad=1, Descripcion = concepto capturado por el usuario, ValorUnitario e Importe = Monto Total NC capturado, ObjetoImp según corresponda.
═══════════════════════════════════════════════════════════════
SECCIÓN G — IMPUESTOS Y TOTALES
═══════════════════════════════════════════════════════════════
Criterio G1 — Cálculo automático de impuestos trasladados
Dado la generación de la NC,
Cuando el sistema calcula impuestos,
Entonces deberá calcular automáticamente IVA al 16% o la tasa correspondiente al producto, sumando los traslados a nivel comprobante.
Criterio G2 — Totales reales en moneda de factura origen
Dado la generación de la NC,
Cuando el sistema arma el comprobante root,
Entonces SubTotal, Descuento (si aplica) y Total deberán ser los valores reales en la moneda de la factura origen.
═══════════════════════════════════════════════════════════════
SECCIÓN H — CANCELACIÓN CONDICIONAL DE FACTURA ORIGEN
═══════════════════════════════════════════════════════════════
Criterio H1 — Cancelación SAT de factura origen tras timbrado de NC
Dado que la NC se confirmó con la opción de cancelar la factura origen activa (NC por totalidad + mismo mes calendario),
Cuando el timbrado de la NC es exitoso,
Entonces el sistema deberá disparar la cancelación SAT de la factura origen vía TurboPac con el motivo c_MotivoCancelacion seleccionado.
Criterio H2 — Manejo de error en cancelación de factura origen
Dado que la cancelación SAT de la factura origen falla,
Cuando el sistema procesa la respuesta,
Entonces deberá notificar al usuario del fallo y permitir reintento posterior según la política transversal. La NC ya timbrada permanece vigente.
═══════════════════════════════════════════════════════════════
SECCIÓN I — TIMBRADO Y PERSISTENCIA
═══════════════════════════════════════════════════════════════
Criterio I1 — Timbrado vía PAC TurboPac
Dado la NC armada,
Cuando el sistema la envía a timbrar,
Entonces deberá usar el PAC TurboPac.
Criterio I2 — UUID asignado por SAT
Dado timbrado exitoso,
Cuando el sistema recibe la respuesta,
Entonces deberá registrar el UUID asignado por el SAT en el XML timbrado.
Criterio I3 — Persistencia XML y PDF
Dado timbrado exitoso,
Cuando el sistema confirma,
Entonces deberá persistir el XML timbrado y el PDF representativo en PQF2.
Criterio I4 — Manejo de errores PAC
Dado timbrado fallido,
Cuando el sistema procesa la respuesta,
Entonces la NC no se persiste como vigente; el usuario puede reintentar posteriormente según la política transversal.
Criterio I5 — Conservación 5 años
Dado timbrado exitoso,
Cuando el sistema persiste el documento,
Entonces deberá conservar el XML por un mínimo de 5 años (Art. 30 CFF).
═══════════════════════════════════════════════════════════════
SECCIÓN J — PDF: IDENTIDAD VISUAL E INFORMACIÓN
═══════════════════════════════════════════════════════════════
Criterio J1 — Logo y paleta corporativa de la empresa emisora
Dado la generación del PDF,
Cuando el sistema arma el documento,
Entonces deberá incluir el logo y aplicar la paleta de colores corporativa de la empresa emisora (Golocaer naranja, Mungen verde, Proquifa cyan, Proveedora Quimico Farmaceutica cyan).
Criterio J2 — Iconografía de certificaciones del giro
Dado la generación del PDF,
Cuando el sistema arma el documento,
Entonces deberá incluir la iconografía de certificaciones del giro químico-farmacéutico consistente con factura y Complemento de Pago. ** Confirmar vigencia de las certificaciones. **
Criterio J3 — Consistencia con Factura y Complemento de Pago México
Dado la generación del PDF de la NC,
Cuando el sistema arma el documento,
Entonces el branding, tipografía e identidad visual deberán ser consistentes con Factura México y Complemento de Pago México.
Criterio J4 — Datos del Emisor en el PDF
Dado la generación del PDF,
Cuando el sistema arma el encabezado,
Entonces deberá incluir: Razón Social del emisor, RFC, Lugar de Expedición, Fecha y Hora de Expedición, Régimen Fiscal.
Criterio J5 — Datos del Receptor en el PDF
Dado la generación del PDF,
Cuando el sistema arma la sección Cliente,
Entonces deberá incluir: Razón Social del receptor, RFC, Domicilio Fiscal, Régimen Fiscal del receptor, Uso CFDI (G02).
Criterio J6 — Datos del Comprobante en el PDF
Dado la generación del PDF,
Cuando el sistema arma la cabecera del comprobante,
Entonces deberá incluir: Serie, Folio interno, Versión CFDI (4.0), Folio Fiscal (UUID), Fecha y Hora de Certificación, Fecha y Hora de Emisión, Tipo de Comprobante (E-Egreso), Moneda, Tipo de Cambio cuando aplique, Método de Pago (PUE), Forma de Pago.
Criterio J7 — Sección Motivo y CFDI relacionado en el PDF
Dado la generación del PDF,
Cuando el sistema arma la sección de relación,
Entonces deberá incluir: Motivo de la NC, Tipo de Relación SAT (01), Folio y UUID de la factura origen relacionada.
Criterio J8 — Sección Partidas en modalidad por partidas
Dado modalidad por partidas,
Cuando el sistema arma el PDF,
Entonces deberá incluir una tabla con las partidas con Cant. NC &gt; 0: Clave Producto/Servicio, NoIdentificacion (código interno), Descripción, Cantidad (Cant. NC), Clave Unidad, Valor Unitario, Importe, Impuesto Traslado por línea.
Criterio J9 — Sección Concepto en modalidad manual
Dado modalidad manual,
Cuando el sistema arma el PDF,
Entonces deberá incluir: Clave Producto/Servicio (84111506), Cantidad (1), Clave Unidad (ACT), Descripción (concepto capturado), Valor Unitario, Importe, Impuesto Traslado.
Criterio J10 — Sección Totales del comprobante en el PDF
Dado la generación del PDF,
Cuando el sistema arma la sección Totales,
Entonces deberá incluir: Subtotal, Impuestos Trasladados (IVA), Total, todos en la moneda de la factura origen. Adicionalmente, Total en letra.
Criterio J11 — Sello y trazabilidad SAT en el PDF
Dado la generación del PDF,
Cuando el sistema arma el pie del documento,
Entonces deberá incluir: Número de Serie del Certificado del SAT, Número de Serie del CSD del Emisor, Sello Digital del SAT, Sello Digital del CFDI, Cadena Original del Complemento de Certificación Digital del SAT.
Criterio J12 — Código QR de verificación SAT
Dado la generación del PDF,
Cuando el sistema arma el documento,
Entonces deberá incluir el código QR estándar SAT que encodea la URL de verificación con UUID + RFC emisor + RFC receptor + Total + últimos 8 caracteres del sello.
═══════════════════════════════════════════════════════════════
SECCIÓN K — ENVÍO POR CORREO
═══════════════════════════════════════════════════════════════
Criterio K1 — Envío tras timbrado
Dado timbrado exitoso,
Cuando el sistema confirma,
Entonces deberá enviar el correo al cliente con el PDF y el XML de la NC adjuntos.
Criterio K2 — Destinatarios
Dado el envío,
Cuando el sistema arma los destinatarios,
Entonces Para = contacto del cliente vinculado a la factura origen, CC = ESAC asignado + analista de Cuentas por Cobrar.
Criterio K3 — Asunto y cuerpo plantilla
Dado el envío del correo,
Cuando el sistema lo arma,
Entonces el asunto y cuerpo seguirán la plantilla definida. ** Plantilla pendiente de confirmar (PMO #31 transversal). **</t>
  </si>
  <si>
    <t xml:space="preserve">- Fila documenta la generación y diseño del CFDI tipo E (Nota de Crédito / Egreso) para México. Análoga a Factura México y Complemento de Pago México: una sola fila cubre estructura XML + diseño del PDF.
- La NC no es un módulo independiente: se dispara desde el Paso 3 del wizard del módulo Notas de Crédito al confirmar el timbrado.
- Estructura del CFDI tipo E validada contra el ejemplo real B-128 entregado por el cliente: TipoDeComprobante=E, CfdiRelacionados TipoRelacion=01 con UUID padre 66099124-f173-a87d-55d9-336a3b6ad3f6, Emisor PROQUIFA RFC PRO970821ML3 Régimen 601, Receptor NATURES TOUCH MEXICO RFC NTM230915DQ8 Régimen 601, Moneda USD, TipoCambio 19.17, SubTotal 48.00, Total 55.68 (sin campo Descuento), FormaPago=03 (Transferencia), MetodoPago=PUE, Concepto ClaveProdServ 41116132 ClaveUnidad H87, IVA 16%, RfcProvCertif QSO100827UB0 (TurboPac).
- Cumplimiento fiscal SAT vigente CFDI 4.0 (Apéndice 5 Anexo 20).
- Cancelación condicional de factura origen en el mismo flujo cuando la NC es totalidad + mismo mes, con motivo del catálogo c_MotivoCancelacion seleccionado en el Paso 2 del wizard. Tras timbrado exitoso de la NC, el sistema dispara la cancelación SAT de la factura origen vía TurboPac. Si la cancelación falla, la NC ya timbrada permanece vigente y se permite reintento.
- Foliado consecutivo continuo por empresa emisora del grupo PROQUIFA México con serie distintiva propuesta (pendiente validar esquema final).
- Diseño del PDF: identidad visual por empresa emisora (logo + paleta corporativa: Golocaer naranja, Mungen verde, Proquifa cyan, Proveedora Quimico Farmaceutica cyan), consistente con Factura México y Complemento de Pago México, con iconografía de certificaciones del giro químico-farmacéutico en el pie. Esta fila documenta qué información debe contener el PDF, no la disposición visual literal (cintas, posicionamiento, dimensiones).
- ** Pendiente (duda fiscal): FormaPago en modalidad manual, comportamiento si la factura origen no estuviera pagada (escenario raro en R16 prepago). Validar con asesor fiscal. **
- ** Pendiente (duda fiscal): ClaveProdServ y ClaveUnidad en modalidad manual, confirmar que 84111506/ACT son apropiados para todos los casos de descuento/bonificación. Validar con asesor fiscal. **
- ** Pendiente (duda fiscal): UsoCFDI receptor G02 fijo. En el ejemplo B-128 aparece G03 (discrepancia legacy vs SAT); la política PQF2 fija G02 por default. Validar si debe ser editable según el receptor. **
- ** Pendiente: validación de la serie del foliador final. **
- ** Pendiente: vigencia de la iconografía de certificaciones del giro químico-farmacéutico (ISO, NEEC, edQM, FELUM, USP, Microbiologics, APACOR, CHATA, Pharmaffiliates, Amex). **
- ** Pendiente: PMO #31, plantilla del cuerpo del correo de envío (transversal Proforma / Factura / NC / Complemento de Pago / Inconsistencia de Pago). **</t>
  </si>
  <si>
    <t xml:space="preserve">Diseño y generación de Documentos: NDC Perú
</t>
  </si>
  <si>
    <t xml:space="preserve">Quality Assurance</t>
  </si>
  <si>
    <t xml:space="preserve">Código: QUA-FOR-01</t>
  </si>
  <si>
    <t xml:space="preserve">ESTIMACIÓN DE PRUEBA</t>
  </si>
  <si>
    <t xml:space="preserve">PROYECTO: R14</t>
  </si>
  <si>
    <t xml:space="preserve">Versión: 1.0</t>
  </si>
  <si>
    <t xml:space="preserve">Pruebas funcionales</t>
  </si>
  <si>
    <t xml:space="preserve">Pruebas NO funcionales</t>
  </si>
  <si>
    <t xml:space="preserve">Entrada</t>
  </si>
  <si>
    <t xml:space="preserve">Salida</t>
  </si>
  <si>
    <t xml:space="preserve">Recurso(s) que ejecutan pruebas</t>
  </si>
  <si>
    <t xml:space="preserve">Ciclos a ejecutar</t>
  </si>
  <si>
    <t xml:space="preserve">Total de escenarios de prueba</t>
  </si>
  <si>
    <t xml:space="preserve">Tiempo  de validación por escenario de prueba (minutos)</t>
  </si>
  <si>
    <t xml:space="preserve">Tiempo Total Ejecución de Pruebas minutos</t>
  </si>
  <si>
    <t xml:space="preserve">Tiempo de Validacion de Defectos (minutos)</t>
  </si>
  <si>
    <t xml:space="preserve">Tiempo de Reporte de Defectos (minutos)</t>
  </si>
  <si>
    <t xml:space="preserve">Tiempo de Evidencia a recolectar (minutos)</t>
  </si>
  <si>
    <t xml:space="preserve">Tiempo en crear Script (horas)</t>
  </si>
  <si>
    <t xml:space="preserve">Tiempo de Ejecución (horas)</t>
  </si>
  <si>
    <t xml:space="preserve">Tiempo de elaboración de Reporte PNF (horas)</t>
  </si>
  <si>
    <t xml:space="preserve">Total Horas</t>
  </si>
  <si>
    <t xml:space="preserve">Hrs Ejec.</t>
  </si>
  <si>
    <t xml:space="preserve">Yo como usuario del sistema, quiero modificar el precio de las partidas de flete a la alza o a la baja bajo reglas controladas,
para asegurar que el costo del flete sea correcto y autorizado conforme a las políticas operativas.</t>
  </si>
  <si>
    <t xml:space="preserve">Yo como usuario del sistema, quiero eliminar la partida de flete de última milla únicamente en pedidos foráneos,
cuando el cliente decide generar y gestionar su propia guía de envío,
para evitar el cobro de un flete que no será utilizado y mantener la consistencia del pedido.</t>
  </si>
  <si>
    <t xml:space="preserve">Yo como usuario del sistema,
quiero que las partidas de flete se conviertan correctamente de moneda en cotizaciones y en pedidos al transferirse a Legacy,
para evitar inconsistencias financieras entre el monto y la moneda registrada.</t>
  </si>
  <si>
    <t xml:space="preserve">Yo como usuario del sistema,
quiero que la gestión de direcciones de entrega y la opción “Recoge en Proquifa” tengan reglas claras y consistentes en cotizaciones y pedidos,
para evitar inconsistencias en pedidos existentes y asegurar trazabilidad correcta.</t>
  </si>
  <si>
    <t xml:space="preserve">Yo como usuario del sistema,
quiero configurar fechas que no deben considerarse en el cálculo de la Fecha Estimada de Entrega (FEE), filtrando por Ruta, Período (Desde–Hasta) y Días especiales mensuales,
para que el sistema calcule la FEE de manera correcta tomando en cuenta días no hábiles generales de Proquifa y días no hábiles del proveedor, además de los días de no recepción ya configurados por cliente.</t>
  </si>
  <si>
    <t xml:space="preserve">Yo como usuario del sistema,
quiero que el sistema calcule la Fecha Estimada de Entrega considerando restricciones del cliente, restricciones generales y días no hábiles del proveedor,
para que la confirmación del pedido refleje una fecha de entrega realista y conforme a reglas operativas.</t>
  </si>
  <si>
    <t xml:space="preserve">Media - Alta</t>
  </si>
  <si>
    <t xml:space="preserve">Yo como Ejecutivo de Venta,
quiero eliminar correos y marcarlos como spam desde el buzón,
para mantener organizado mi buzón y controlar correos no deseados durante mi operación diaria.</t>
  </si>
  <si>
    <t xml:space="preserve">Yo como usuario del sistema,
quiero convertir partidas de stock a partidas programadas,
para gestionar entregas futuras conforme a la disponibilidad real del producto.</t>
  </si>
  <si>
    <t xml:space="preserve">Yo como usuario del sistema,
quiero seleccionar una ruta para que el sistema me muestre únicamente las zonas disponibles asociadas a dicha ruta,
para registrar correctamente las direcciones de entrega del cliente conforme al catálogo vigente.</t>
  </si>
  <si>
    <t xml:space="preserve">Yo como usuario del sistema,
quiero reenviar o generar un nuevo enlace de autorización de registro cuando el enlace anterior haya expirado,
para completar el registro sin fricción mientras no se haya usado previamente un enlace para activar la cuenta.</t>
  </si>
  <si>
    <t xml:space="preserve">Yo como usuario del sistema,
quiero que al generar o habilitar un contrato se congelen los precios de lista vigentes en ese momento,
para que el contrato mantenga siempre esos precios mientras esté vigente, aunque los precios cambien posteriormente.</t>
  </si>
  <si>
    <t xml:space="preserve">Yo como usuario del sistema,
quiero que cuando esté activa la opción “Recoge en Proquifa” se muestre siempre la dirección oficial correcta de Proquifa,
para evitar que el sistema despliegue direcciones incorrectas en cualquier módulo donde se visualice la dirección de entrega.</t>
  </si>
  <si>
    <t xml:space="preserve">Media - Baja</t>
  </si>
  <si>
    <t xml:space="preserve">Yo como usuario del sistema,
quiero que al combinar partidas provenientes de distintas cotizaciones en una orden de compra, se conserven y hereden correctamente la dirección de entrega, el contacto y las condiciones de pago,
para asegurar consistencia en los procesos de pedido, facturación y tramitación.</t>
  </si>
  <si>
    <t xml:space="preserve">Yo como usuario del sistema,
quiero gestionar los contactos de un cliente de forma clara, editable y ordenada desde la pantalla “Datos Generales”,
para consultar, agregar, editar y eliminar contactos fácilmente, usando solo información vigente y soportando múltiples correos electrónicos por contacto.</t>
  </si>
  <si>
    <t xml:space="preserve">Yo como usuario del sistema,
quiero que los documentos críticos se emitan siempre con la razón social, imagen corporativa, certificaciones, programas y términos vigentes,
para asegurar consistencia legal, comercial y de marca en toda la operación.</t>
  </si>
  <si>
    <t xml:space="preserve">Yo como usuario del sistema,
quiero que el módulo “Buzón” clasifique automáticamente los correos entrantes por tipo (cotización, pedido, pago, etc.) y aprenda cuando yo los reclasifico,
para reducir errores humanos y mejorar la precisión del sistema con el uso.</t>
  </si>
  <si>
    <t xml:space="preserve">Yo como usuario del sistema,
quiero que el contacto del comprador que emitió la orden de compra se traspase automáticamente a Legacy al tramitar el pedido,
para que Legacy cuente con el dato correcto del comprador y no solo con el contacto de entrega.</t>
  </si>
  <si>
    <t xml:space="preserve">Yo como usuario del sistema,
quiero que en el módulo “Atender Promesa de Compra” solo se puedan seleccionar partidas que coincidan en razón social y moneda,
para evitar combinaciones inválidas que provoquen errores en el traspaso a Legacy.</t>
  </si>
  <si>
    <t xml:space="preserve">Yo como usuario del sistema,
quiero que la opción para tramitar con Orden de Compra Interna esté configurada correctamente a nivel cliente y que la opción para tramitar sin Orden de Compra esté disponible solo durante el trámite del pedido,
para reducir riesgos operativos, asegurar trazabilidad y evitar configuraciones indebidas en el catálogo de clientes.</t>
  </si>
  <si>
    <t xml:space="preserve">Yo como cliente registrado en Venta Digital,
quiero que la plataforma muestre y genere cotizaciones en la moneda configurada en mi cuenta, con opción de cambiarla a nivel trámite,
para cotizar correctamente sin afectar la configuración general de mi cuenta ni generar combinaciones inválidas.</t>
  </si>
  <si>
    <t xml:space="preserve">Yo como usuario del sistema,
quiero que en la cotización se muestre el Tiempo Estimado de Entrega (TEE) real por partida,
independientemente de si el cliente acepta o no parciales,
para tener transparencia sobre los tiempos de cada proveedor,
sin cambiar la lógica actual de fletes y entregas,
y permitiendo generar más de una Orden de Compra desde una misma cotización sin perder la partida de flete.</t>
  </si>
  <si>
    <t xml:space="preserve">Yo como Asesor Comercial,
quiero recibir un correo cuando termine la investigación de un Producto Nuevo con Proveedor Existente incluyendo el estatus, el cliente y el folio de cotización si aplica,
para identificar rápidamente el contexto de la investigación y dar seguimiento sin ambigüedad.</t>
  </si>
  <si>
    <t xml:space="preserve">Yo como Especialista de Marca,
quiero recibir un correo inmediato cuando se genere una cotización que incluya estándares no compendiales,
para identificar al cliente, la cotización y dar seguimiento comercial oportuno.</t>
  </si>
  <si>
    <t xml:space="preserve">Yo como usuario del sistema,
quiero que los correos cuyo origen sea un dominio interno de Proquifa no se visualicen en el Buzón de ventas si no cumplen con criterios de clasificación definidos,
para evitar ruido operativo y falsas requisiciones generadas por correos internos.</t>
  </si>
  <si>
    <t xml:space="preserve">Yo como usuario del sistema,
quiero seleccionar y depurar más de un correo leído al mismo tiempo desde el Buzón,
para organizar mi bandeja de manera más eficiente sin afectar reglas de SPAM.</t>
  </si>
  <si>
    <t xml:space="preserve">Yo como usuario del sistema,
quiero utilizar un solo buscador dentro de “Atender Promesa de Compra” para localizar cotizaciones ya sea por folio de cotización o por partidas,
para encontrar rápidamente la información sin cambiar de mecanismo de búsqueda.</t>
  </si>
  <si>
    <t xml:space="preserve">Yo como usuario del sistema,
quiero que los documentos críticos reflejen correctamente al EVI o ESAC que pertenece a la cartera del cliente y que ejecuta el procedimiento (cotización o trámite de pedido),
para asegurar trazabilidad correcta y evitar errores en pendientes, especialmente en clientes de prepago.</t>
  </si>
  <si>
    <t xml:space="preserve">Yo como usuario del sistema,
quiero poder visualizar archivos con extensión .PDF aun cuando estén en mayúsculas,
para consultar correctamente los documentos que ya pueden cargarse en el sistema sin errores.</t>
  </si>
  <si>
    <t xml:space="preserve">Yo como área de Regulatory Affairs,
quiero recibir un correo inmediato cuando se genere una confirmación de pedido que incluya productos controlados (Mundial, Nacional u Origen),
para dar seguimiento regulatorio con contexto completo y evidencia adjunta.</t>
  </si>
  <si>
    <t xml:space="preserve">Total:</t>
  </si>
  <si>
    <t xml:space="preserve">Actividades</t>
  </si>
  <si>
    <t xml:space="preserve">Total de Horas</t>
  </si>
  <si>
    <t xml:space="preserve">Elaborar Plan y Estrategia de Pruebas</t>
  </si>
  <si>
    <t xml:space="preserve">Gestión Líder Pruebas</t>
  </si>
  <si>
    <t xml:space="preserve">Implementación</t>
  </si>
  <si>
    <t xml:space="preserve">Matriz de pruebas</t>
  </si>
  <si>
    <t xml:space="preserve">Revision entre pares</t>
  </si>
  <si>
    <t xml:space="preserve">Diseño de escenarios de prueba</t>
  </si>
  <si>
    <t xml:space="preserve">Ejecución escenarios de pruebas</t>
  </si>
  <si>
    <t xml:space="preserve">Reporte de defectos, validaciones y evidencias</t>
  </si>
  <si>
    <t xml:space="preserve">Manual de usuario (Opcional)</t>
  </si>
  <si>
    <t xml:space="preserve">Planning</t>
  </si>
  <si>
    <t xml:space="preserve">Pruebas UAT</t>
  </si>
  <si>
    <t xml:space="preserve">Preparación de pruebas a producción</t>
  </si>
  <si>
    <t xml:space="preserve">Ejecución</t>
  </si>
  <si>
    <t xml:space="preserve">Total: </t>
  </si>
  <si>
    <t xml:space="preserve">Ejecución Test</t>
  </si>
</sst>
</file>

<file path=xl/styles.xml><?xml version="1.0" encoding="utf-8"?>
<styleSheet xmlns="http://schemas.openxmlformats.org/spreadsheetml/2006/main">
  <numFmts count="13">
    <numFmt numFmtId="164" formatCode="General"/>
    <numFmt numFmtId="165" formatCode="@"/>
    <numFmt numFmtId="166" formatCode="d/m/yyyy"/>
    <numFmt numFmtId="167" formatCode="#,##0.00"/>
    <numFmt numFmtId="168" formatCode="#,##0.0"/>
    <numFmt numFmtId="169" formatCode="#,##0"/>
    <numFmt numFmtId="170" formatCode="0.00"/>
    <numFmt numFmtId="171" formatCode="0%"/>
    <numFmt numFmtId="172" formatCode="0"/>
    <numFmt numFmtId="173" formatCode="0.00%"/>
    <numFmt numFmtId="174" formatCode="\$#,##0.00"/>
    <numFmt numFmtId="175" formatCode="0.0"/>
    <numFmt numFmtId="176" formatCode="m/d/yyyy"/>
  </numFmts>
  <fonts count="57">
    <font>
      <sz val="11"/>
      <color theme="1"/>
      <name val="Calibri"/>
      <family val="0"/>
      <charset val="1"/>
    </font>
    <font>
      <sz val="10"/>
      <name val="Arial"/>
      <family val="0"/>
    </font>
    <font>
      <sz val="10"/>
      <name val="Arial"/>
      <family val="0"/>
    </font>
    <font>
      <sz val="10"/>
      <name val="Arial"/>
      <family val="0"/>
    </font>
    <font>
      <b val="true"/>
      <sz val="12"/>
      <color rgb="FF000000"/>
      <name val="Arial"/>
      <family val="0"/>
      <charset val="1"/>
    </font>
    <font>
      <b val="true"/>
      <i val="true"/>
      <sz val="12"/>
      <color rgb="FF000000"/>
      <name val="Arial"/>
      <family val="0"/>
      <charset val="1"/>
    </font>
    <font>
      <b val="true"/>
      <sz val="12"/>
      <color theme="0"/>
      <name val="Arial"/>
      <family val="0"/>
      <charset val="1"/>
    </font>
    <font>
      <sz val="12"/>
      <color theme="1"/>
      <name val="Arial"/>
      <family val="0"/>
      <charset val="1"/>
    </font>
    <font>
      <b val="true"/>
      <sz val="12"/>
      <color rgb="FF800080"/>
      <name val="Arial"/>
      <family val="0"/>
      <charset val="1"/>
    </font>
    <font>
      <u val="single"/>
      <sz val="12"/>
      <color theme="1"/>
      <name val="Arial"/>
      <family val="0"/>
      <charset val="1"/>
    </font>
    <font>
      <b val="true"/>
      <sz val="12"/>
      <color theme="1"/>
      <name val="Arial"/>
      <family val="0"/>
      <charset val="1"/>
    </font>
    <font>
      <sz val="12"/>
      <color rgb="FF800080"/>
      <name val="Arial"/>
      <family val="0"/>
      <charset val="1"/>
    </font>
    <font>
      <sz val="12"/>
      <color rgb="FF000000"/>
      <name val="Arial"/>
      <family val="0"/>
      <charset val="1"/>
    </font>
    <font>
      <sz val="12"/>
      <color rgb="FF0000FF"/>
      <name val="Arial"/>
      <family val="0"/>
      <charset val="1"/>
    </font>
    <font>
      <sz val="12"/>
      <color rgb="FFFFFFFF"/>
      <name val="Arial"/>
      <family val="0"/>
      <charset val="1"/>
    </font>
    <font>
      <b val="true"/>
      <sz val="11"/>
      <color theme="0"/>
      <name val="Calibri"/>
      <family val="0"/>
      <charset val="1"/>
    </font>
    <font>
      <sz val="12"/>
      <color theme="0"/>
      <name val="Arial"/>
      <family val="0"/>
      <charset val="1"/>
    </font>
    <font>
      <u val="single"/>
      <sz val="12"/>
      <color rgb="FF0563C1"/>
      <name val="Arial"/>
      <family val="0"/>
      <charset val="1"/>
    </font>
    <font>
      <b val="true"/>
      <sz val="16"/>
      <color theme="1"/>
      <name val="Arial"/>
      <family val="0"/>
      <charset val="1"/>
    </font>
    <font>
      <sz val="11"/>
      <color theme="1"/>
      <name val="Arial"/>
      <family val="0"/>
      <charset val="1"/>
    </font>
    <font>
      <sz val="13"/>
      <color theme="1"/>
      <name val="Arial"/>
      <family val="0"/>
      <charset val="1"/>
    </font>
    <font>
      <sz val="8"/>
      <color theme="1"/>
      <name val="Arial"/>
      <family val="0"/>
      <charset val="1"/>
    </font>
    <font>
      <b val="true"/>
      <sz val="11"/>
      <color theme="1"/>
      <name val="Arial"/>
      <family val="0"/>
      <charset val="1"/>
    </font>
    <font>
      <b val="true"/>
      <sz val="7"/>
      <color theme="1"/>
      <name val="Arial"/>
      <family val="0"/>
      <charset val="1"/>
    </font>
    <font>
      <b val="true"/>
      <sz val="13"/>
      <color theme="1"/>
      <name val="Arial"/>
      <family val="0"/>
      <charset val="1"/>
    </font>
    <font>
      <b val="true"/>
      <sz val="14"/>
      <color theme="1"/>
      <name val="Arial"/>
      <family val="0"/>
      <charset val="1"/>
    </font>
    <font>
      <b val="true"/>
      <sz val="8"/>
      <color theme="1"/>
      <name val="Arial"/>
      <family val="0"/>
      <charset val="1"/>
    </font>
    <font>
      <sz val="11"/>
      <color rgb="FFFFFFFF"/>
      <name val="Arial"/>
      <family val="0"/>
      <charset val="1"/>
    </font>
    <font>
      <b val="true"/>
      <sz val="12"/>
      <color rgb="FFFFFFFF"/>
      <name val="Arial"/>
      <family val="0"/>
      <charset val="1"/>
    </font>
    <font>
      <b val="true"/>
      <sz val="11"/>
      <color rgb="FFFFFFFF"/>
      <name val="Arial"/>
      <family val="0"/>
      <charset val="1"/>
    </font>
    <font>
      <b val="true"/>
      <sz val="11"/>
      <color rgb="FF9C0006"/>
      <name val="Arial"/>
      <family val="0"/>
      <charset val="1"/>
    </font>
    <font>
      <sz val="10"/>
      <name val="Arial"/>
      <family val="2"/>
    </font>
    <font>
      <sz val="11"/>
      <color rgb="FFFFFFFF"/>
      <name val="Calibri"/>
      <family val="0"/>
      <charset val="1"/>
    </font>
    <font>
      <b val="true"/>
      <sz val="11"/>
      <color rgb="FFFFFFFF"/>
      <name val="Calibri"/>
      <family val="0"/>
      <charset val="1"/>
    </font>
    <font>
      <sz val="11"/>
      <color rgb="FFFF0000"/>
      <name val="Calibri"/>
      <family val="0"/>
      <charset val="1"/>
    </font>
    <font>
      <b val="true"/>
      <sz val="11"/>
      <color theme="0"/>
      <name val="Arial"/>
      <family val="0"/>
      <charset val="1"/>
    </font>
    <font>
      <b val="true"/>
      <sz val="14"/>
      <color theme="0"/>
      <name val="Arial"/>
      <family val="0"/>
      <charset val="1"/>
    </font>
    <font>
      <sz val="9"/>
      <color rgb="FF000000"/>
      <name val="Arial"/>
      <family val="0"/>
      <charset val="1"/>
    </font>
    <font>
      <b val="true"/>
      <sz val="11"/>
      <color theme="1"/>
      <name val="Calibri"/>
      <family val="0"/>
      <charset val="1"/>
    </font>
    <font>
      <sz val="11"/>
      <color rgb="FF000000"/>
      <name val="Calibri"/>
      <family val="0"/>
      <charset val="1"/>
    </font>
    <font>
      <sz val="12"/>
      <color theme="1"/>
      <name val="Calibri"/>
      <family val="0"/>
      <charset val="1"/>
    </font>
    <font>
      <sz val="11"/>
      <color rgb="FF000000"/>
      <name val="Arial"/>
      <family val="0"/>
      <charset val="1"/>
    </font>
    <font>
      <sz val="12"/>
      <color rgb="FF000000"/>
      <name val="Calibri"/>
      <family val="0"/>
      <charset val="1"/>
    </font>
    <font>
      <sz val="10"/>
      <color rgb="FFFFFFFF"/>
      <name val="Arial"/>
      <family val="0"/>
      <charset val="1"/>
    </font>
    <font>
      <sz val="10"/>
      <color theme="1"/>
      <name val="Arial"/>
      <family val="0"/>
      <charset val="1"/>
    </font>
    <font>
      <sz val="11"/>
      <color rgb="FF434343"/>
      <name val="Calibri"/>
      <family val="0"/>
      <charset val="1"/>
    </font>
    <font>
      <b val="true"/>
      <sz val="14"/>
      <color rgb="FFFFFFFF"/>
      <name val="Calibri"/>
      <family val="0"/>
      <charset val="1"/>
    </font>
    <font>
      <b val="true"/>
      <sz val="12"/>
      <color rgb="FFFFFFFF"/>
      <name val="Calibri"/>
      <family val="0"/>
      <charset val="1"/>
    </font>
    <font>
      <sz val="9"/>
      <color theme="1"/>
      <name val="Calibri"/>
      <family val="0"/>
      <charset val="1"/>
    </font>
    <font>
      <b val="true"/>
      <sz val="11"/>
      <color rgb="FFFFFFFF"/>
      <name val="Aptos Narrow"/>
      <family val="0"/>
      <charset val="1"/>
    </font>
    <font>
      <sz val="11"/>
      <color theme="1"/>
      <name val="Aptos Narrow"/>
      <family val="0"/>
      <charset val="1"/>
    </font>
    <font>
      <b val="true"/>
      <sz val="14"/>
      <color theme="1"/>
      <name val="Calibri"/>
      <family val="0"/>
      <charset val="1"/>
    </font>
    <font>
      <b val="true"/>
      <sz val="13"/>
      <color theme="1"/>
      <name val="Calibri"/>
      <family val="0"/>
      <charset val="1"/>
    </font>
    <font>
      <b val="true"/>
      <sz val="12"/>
      <color theme="1"/>
      <name val="Calibri"/>
      <family val="0"/>
      <charset val="1"/>
    </font>
    <font>
      <u val="single"/>
      <sz val="12"/>
      <color rgb="FF0000FF"/>
      <name val="Calibri"/>
      <family val="0"/>
      <charset val="1"/>
    </font>
    <font>
      <strike val="true"/>
      <sz val="12"/>
      <color theme="1"/>
      <name val="Arial"/>
      <family val="0"/>
      <charset val="1"/>
    </font>
    <font>
      <b val="true"/>
      <i val="true"/>
      <sz val="11"/>
      <color theme="1"/>
      <name val="Arial"/>
      <family val="0"/>
      <charset val="1"/>
    </font>
  </fonts>
  <fills count="46">
    <fill>
      <patternFill patternType="none"/>
    </fill>
    <fill>
      <patternFill patternType="gray125"/>
    </fill>
    <fill>
      <patternFill patternType="solid">
        <fgColor rgb="FFC00000"/>
        <bgColor rgb="FF9C0006"/>
      </patternFill>
    </fill>
    <fill>
      <patternFill patternType="solid">
        <fgColor rgb="FF595959"/>
        <bgColor rgb="FF666666"/>
      </patternFill>
    </fill>
    <fill>
      <patternFill patternType="solid">
        <fgColor rgb="FFFFFFFF"/>
        <bgColor rgb="FFF6F8F9"/>
      </patternFill>
    </fill>
    <fill>
      <patternFill patternType="solid">
        <fgColor rgb="FFFBE4D5"/>
        <bgColor rgb="FFFCE5CD"/>
      </patternFill>
    </fill>
    <fill>
      <patternFill patternType="solid">
        <fgColor rgb="FFC5E0B3"/>
        <bgColor rgb="FFB6D7A8"/>
      </patternFill>
    </fill>
    <fill>
      <patternFill patternType="solid">
        <fgColor rgb="FFFFF2CC"/>
        <bgColor rgb="FFFCE5CD"/>
      </patternFill>
    </fill>
    <fill>
      <patternFill patternType="solid">
        <fgColor rgb="FFBFBFBF"/>
        <bgColor rgb="FFC0C0C0"/>
      </patternFill>
    </fill>
    <fill>
      <patternFill patternType="solid">
        <fgColor rgb="FFB7B7B7"/>
        <bgColor rgb="FFBFBFBF"/>
      </patternFill>
    </fill>
    <fill>
      <patternFill patternType="solid">
        <fgColor theme="9"/>
        <bgColor rgb="FF6AA84F"/>
      </patternFill>
    </fill>
    <fill>
      <patternFill patternType="solid">
        <fgColor rgb="FF6AA84F"/>
        <bgColor rgb="FF70AD47"/>
      </patternFill>
    </fill>
    <fill>
      <patternFill patternType="solid">
        <fgColor rgb="FFD5A6BD"/>
        <bgColor rgb="FFEA9999"/>
      </patternFill>
    </fill>
    <fill>
      <patternFill patternType="solid">
        <fgColor rgb="FF9FC5E8"/>
        <bgColor rgb="FFBDD6EE"/>
      </patternFill>
    </fill>
    <fill>
      <patternFill patternType="solid">
        <fgColor rgb="FFC9DAF8"/>
        <bgColor rgb="FFCFE2F3"/>
      </patternFill>
    </fill>
    <fill>
      <patternFill patternType="solid">
        <fgColor rgb="FFB6D7A8"/>
        <bgColor rgb="FFC5E0B3"/>
      </patternFill>
    </fill>
    <fill>
      <patternFill patternType="solid">
        <fgColor rgb="FFFFE599"/>
        <bgColor rgb="FFFCE5CD"/>
      </patternFill>
    </fill>
    <fill>
      <patternFill patternType="solid">
        <fgColor rgb="FFCFE2F3"/>
        <bgColor rgb="FFC9DAF8"/>
      </patternFill>
    </fill>
    <fill>
      <patternFill patternType="solid">
        <fgColor rgb="FFEAD1DC"/>
        <bgColor rgb="FFD9D2E9"/>
      </patternFill>
    </fill>
    <fill>
      <patternFill patternType="solid">
        <fgColor rgb="FFF7CAAC"/>
        <bgColor rgb="FFF9CB9C"/>
      </patternFill>
    </fill>
    <fill>
      <patternFill patternType="solid">
        <fgColor rgb="FFFF0000"/>
        <bgColor rgb="FFC00000"/>
      </patternFill>
    </fill>
    <fill>
      <patternFill patternType="solid">
        <fgColor rgb="FFFFFF00"/>
        <bgColor rgb="FFFFD965"/>
      </patternFill>
    </fill>
    <fill>
      <patternFill patternType="solid">
        <fgColor rgb="FFFFD965"/>
        <bgColor rgb="FFFFD966"/>
      </patternFill>
    </fill>
    <fill>
      <patternFill patternType="solid">
        <fgColor rgb="FFBDD6EE"/>
        <bgColor rgb="FFC9DAF8"/>
      </patternFill>
    </fill>
    <fill>
      <patternFill patternType="solid">
        <fgColor rgb="FF666666"/>
        <bgColor rgb="FF595959"/>
      </patternFill>
    </fill>
    <fill>
      <patternFill patternType="solid">
        <fgColor rgb="FFC8C8C8"/>
        <bgColor rgb="FFCCCCCC"/>
      </patternFill>
    </fill>
    <fill>
      <patternFill patternType="solid">
        <fgColor rgb="FF00FF00"/>
        <bgColor rgb="FF70AD47"/>
      </patternFill>
    </fill>
    <fill>
      <patternFill patternType="solid">
        <fgColor theme="1"/>
        <bgColor rgb="FF000080"/>
      </patternFill>
    </fill>
    <fill>
      <patternFill patternType="solid">
        <fgColor rgb="FF999999"/>
        <bgColor rgb="FFB4A7D6"/>
      </patternFill>
    </fill>
    <fill>
      <patternFill patternType="solid">
        <fgColor rgb="FF356854"/>
        <bgColor rgb="FF284E3F"/>
      </patternFill>
    </fill>
    <fill>
      <patternFill patternType="solid">
        <fgColor rgb="FFF6F8F9"/>
        <bgColor rgb="FFFFFFFF"/>
      </patternFill>
    </fill>
    <fill>
      <patternFill patternType="solid">
        <fgColor rgb="FFFFD966"/>
        <bgColor rgb="FFFFD965"/>
      </patternFill>
    </fill>
    <fill>
      <patternFill patternType="solid">
        <fgColor rgb="FFE06666"/>
        <bgColor rgb="FFEA9999"/>
      </patternFill>
    </fill>
    <fill>
      <patternFill patternType="solid">
        <fgColor rgb="FFD9EAD3"/>
        <bgColor rgb="FFD9D9D9"/>
      </patternFill>
    </fill>
    <fill>
      <patternFill patternType="solid">
        <fgColor rgb="FFD9D2E9"/>
        <bgColor rgb="FFD9D9D9"/>
      </patternFill>
    </fill>
    <fill>
      <patternFill patternType="solid">
        <fgColor rgb="FF0070C0"/>
        <bgColor rgb="FF0563C1"/>
      </patternFill>
    </fill>
    <fill>
      <patternFill patternType="solid">
        <fgColor rgb="FF990000"/>
        <bgColor rgb="FF980000"/>
      </patternFill>
    </fill>
    <fill>
      <patternFill patternType="solid">
        <fgColor rgb="FF980000"/>
        <bgColor rgb="FF990000"/>
      </patternFill>
    </fill>
    <fill>
      <patternFill patternType="solid">
        <fgColor rgb="FFB4A7D6"/>
        <bgColor rgb="FFB7B7B7"/>
      </patternFill>
    </fill>
    <fill>
      <patternFill patternType="solid">
        <fgColor rgb="FFF9CB9C"/>
        <bgColor rgb="FFF7CAAC"/>
      </patternFill>
    </fill>
    <fill>
      <patternFill patternType="solid">
        <fgColor rgb="FF6FA8DC"/>
        <bgColor rgb="FF999999"/>
      </patternFill>
    </fill>
    <fill>
      <patternFill patternType="solid">
        <fgColor rgb="FFFCE5CD"/>
        <bgColor rgb="FFFBE4D5"/>
      </patternFill>
    </fill>
    <fill>
      <patternFill patternType="solid">
        <fgColor rgb="FFEA9999"/>
        <bgColor rgb="FFD5A6BD"/>
      </patternFill>
    </fill>
    <fill>
      <patternFill patternType="solid">
        <fgColor rgb="FFD9D9D9"/>
        <bgColor rgb="FFD9D2E9"/>
      </patternFill>
    </fill>
    <fill>
      <patternFill patternType="solid">
        <fgColor rgb="FF333333"/>
        <bgColor rgb="FF3F3F3F"/>
      </patternFill>
    </fill>
    <fill>
      <patternFill patternType="solid">
        <fgColor rgb="FF3F3F3F"/>
        <bgColor rgb="FF434343"/>
      </patternFill>
    </fill>
  </fills>
  <borders count="86">
    <border diagonalUp="false" diagonalDown="false">
      <left/>
      <right/>
      <top/>
      <bottom/>
      <diagonal/>
    </border>
    <border diagonalUp="false" diagonalDown="false">
      <left style="thin">
        <color rgb="FFFFFFFF"/>
      </left>
      <right/>
      <top/>
      <bottom/>
      <diagonal/>
    </border>
    <border diagonalUp="false" diagonalDown="false">
      <left/>
      <right style="thin">
        <color rgb="FFFFFFFF"/>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medium">
        <color rgb="FFC0C0C0"/>
      </left>
      <right/>
      <top style="medium">
        <color rgb="FFC0C0C0"/>
      </top>
      <bottom style="medium">
        <color rgb="FFC0C0C0"/>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right/>
      <top style="medium">
        <color rgb="FFC0C0C0"/>
      </top>
      <bottom style="medium">
        <color rgb="FFC0C0C0"/>
      </bottom>
      <diagonal/>
    </border>
    <border diagonalUp="false" diagonalDown="false">
      <left/>
      <right/>
      <top style="medium">
        <color rgb="FFC0C0C0"/>
      </top>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ck"/>
      <bottom/>
      <diagonal/>
    </border>
    <border diagonalUp="false" diagonalDown="false">
      <left style="thick"/>
      <right/>
      <top/>
      <bottom/>
      <diagonal/>
    </border>
    <border diagonalUp="false" diagonalDown="false">
      <left style="thick"/>
      <right style="thick"/>
      <top style="thick"/>
      <bottom style="thick"/>
      <diagonal/>
    </border>
    <border diagonalUp="false" diagonalDown="false">
      <left style="thick"/>
      <right/>
      <top style="thick"/>
      <bottom/>
      <diagonal/>
    </border>
    <border diagonalUp="false" diagonalDown="false">
      <left/>
      <right style="thick"/>
      <top style="thick"/>
      <bottom/>
      <diagonal/>
    </border>
    <border diagonalUp="false" diagonalDown="false">
      <left style="thick"/>
      <right style="thick"/>
      <top style="thick"/>
      <bottom/>
      <diagonal/>
    </border>
    <border diagonalUp="false" diagonalDown="false">
      <left style="thick"/>
      <right/>
      <top style="thick"/>
      <bottom style="thick"/>
      <diagonal/>
    </border>
    <border diagonalUp="false" diagonalDown="false">
      <left/>
      <right/>
      <top style="thick"/>
      <bottom style="thick"/>
      <diagonal/>
    </border>
    <border diagonalUp="false" diagonalDown="false">
      <left/>
      <right style="medium"/>
      <top style="thick"/>
      <bottom style="thick"/>
      <diagonal/>
    </border>
    <border diagonalUp="false" diagonalDown="false">
      <left/>
      <right style="thick"/>
      <top style="thick"/>
      <bottom style="thick"/>
      <diagonal/>
    </border>
    <border diagonalUp="false" diagonalDown="false">
      <left/>
      <right style="thick"/>
      <top/>
      <bottom/>
      <diagonal/>
    </border>
    <border diagonalUp="false" diagonalDown="false">
      <left style="thick"/>
      <right style="thick"/>
      <top/>
      <bottom style="thick"/>
      <diagonal/>
    </border>
    <border diagonalUp="false" diagonalDown="false">
      <left style="thick"/>
      <right style="thick"/>
      <top/>
      <bottom/>
      <diagonal/>
    </border>
    <border diagonalUp="false" diagonalDown="false">
      <left style="thick"/>
      <right/>
      <top/>
      <bottom style="medium"/>
      <diagonal/>
    </border>
    <border diagonalUp="false" diagonalDown="false">
      <left style="thin"/>
      <right style="thin"/>
      <top style="thin"/>
      <bottom style="thin"/>
      <diagonal/>
    </border>
    <border diagonalUp="false" diagonalDown="false">
      <left style="thin"/>
      <right style="thick"/>
      <top style="thin"/>
      <bottom style="thin"/>
      <diagonal/>
    </border>
    <border diagonalUp="false" diagonalDown="false">
      <left style="thick"/>
      <right/>
      <top/>
      <bottom style="thick"/>
      <diagonal/>
    </border>
    <border diagonalUp="false" diagonalDown="false">
      <left/>
      <right/>
      <top/>
      <bottom style="thick"/>
      <diagonal/>
    </border>
    <border diagonalUp="false" diagonalDown="false">
      <left/>
      <right style="thick"/>
      <top/>
      <bottom style="thick"/>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right/>
      <top/>
      <bottom style="thin"/>
      <diagonal/>
    </border>
    <border diagonalUp="false" diagonalDown="false">
      <left style="thin"/>
      <right style="thin"/>
      <top/>
      <bottom style="thin"/>
      <diagonal/>
    </border>
    <border diagonalUp="false" diagonalDown="false">
      <left style="thin"/>
      <right style="thick"/>
      <top/>
      <bottom style="thin"/>
      <diagonal/>
    </border>
    <border diagonalUp="false" diagonalDown="false">
      <left/>
      <right style="thin"/>
      <top/>
      <bottom style="thin"/>
      <diagonal/>
    </border>
    <border diagonalUp="false" diagonalDown="false">
      <left/>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medium"/>
      <right style="medium"/>
      <top style="medium"/>
      <bottom style="medium"/>
      <diagonal/>
    </border>
    <border diagonalUp="false" diagonalDown="false">
      <left style="thin"/>
      <right style="thick"/>
      <top style="thin"/>
      <bottom/>
      <diagonal/>
    </border>
    <border diagonalUp="false" diagonalDown="false">
      <left/>
      <right style="thin"/>
      <top style="thin"/>
      <bottom/>
      <diagonal/>
    </border>
    <border diagonalUp="false" diagonalDown="false">
      <left style="thin"/>
      <right/>
      <top/>
      <bottom style="medium"/>
      <diagonal/>
    </border>
    <border diagonalUp="false" diagonalDown="false">
      <left style="thin"/>
      <right/>
      <top style="thin"/>
      <bottom/>
      <diagonal/>
    </border>
    <border diagonalUp="false" diagonalDown="false">
      <left/>
      <right/>
      <top style="thin"/>
      <bottom style="medium"/>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style="thin"/>
      <top style="medium"/>
      <bottom style="thin"/>
      <diagonal/>
    </border>
    <border diagonalUp="false" diagonalDown="false">
      <left style="thin"/>
      <right/>
      <top style="medium"/>
      <bottom style="thin"/>
      <diagonal/>
    </border>
    <border diagonalUp="false" diagonalDown="false">
      <left style="medium"/>
      <right style="medium"/>
      <top style="medium"/>
      <bottom/>
      <diagonal/>
    </border>
    <border diagonalUp="false" diagonalDown="false">
      <left/>
      <right style="medium"/>
      <top style="thin"/>
      <bottom style="thin"/>
      <diagonal/>
    </border>
    <border diagonalUp="false" diagonalDown="false">
      <left style="medium"/>
      <right style="medium"/>
      <top style="thin"/>
      <bottom style="thin"/>
      <diagonal/>
    </border>
    <border diagonalUp="false" diagonalDown="false">
      <left style="thin"/>
      <right style="medium"/>
      <top style="thin"/>
      <bottom style="thin"/>
      <diagonal/>
    </border>
    <border diagonalUp="false" diagonalDown="false">
      <left style="medium"/>
      <right style="medium"/>
      <top style="thin"/>
      <bottom/>
      <diagonal/>
    </border>
    <border diagonalUp="false" diagonalDown="false">
      <left/>
      <right style="medium"/>
      <top style="thin"/>
      <bottom style="medium"/>
      <diagonal/>
    </border>
    <border diagonalUp="false" diagonalDown="false">
      <left style="thin"/>
      <right/>
      <top/>
      <bottom style="thin"/>
      <diagonal/>
    </border>
    <border diagonalUp="false" diagonalDown="false">
      <left style="medium">
        <color rgb="FFCCCCCC"/>
      </left>
      <right style="medium">
        <color rgb="FFCCCCCC"/>
      </right>
      <top style="medium">
        <color rgb="FFCCCCCC"/>
      </top>
      <bottom style="medium">
        <color rgb="FFCCCCCC"/>
      </bottom>
      <diagonal/>
    </border>
    <border diagonalUp="false" diagonalDown="false">
      <left style="thin">
        <color rgb="FF284E3F"/>
      </left>
      <right style="thin">
        <color rgb="FFF6F8F9"/>
      </right>
      <top style="thin">
        <color rgb="FFF6F8F9"/>
      </top>
      <bottom style="thin">
        <color rgb="FF284E3F"/>
      </bottom>
      <diagonal/>
    </border>
    <border diagonalUp="false" diagonalDown="false">
      <left style="thin">
        <color rgb="FFF6F8F9"/>
      </left>
      <right style="thin">
        <color rgb="FFF6F8F9"/>
      </right>
      <top style="thin">
        <color rgb="FFF6F8F9"/>
      </top>
      <bottom style="thin">
        <color rgb="FF284E3F"/>
      </bottom>
      <diagonal/>
    </border>
    <border diagonalUp="false" diagonalDown="false">
      <left style="thin">
        <color rgb="FFF6F8F9"/>
      </left>
      <right style="thin">
        <color rgb="FF284E3F"/>
      </right>
      <top style="thin">
        <color rgb="FFF6F8F9"/>
      </top>
      <bottom style="thin">
        <color rgb="FF284E3F"/>
      </bottom>
      <diagonal/>
    </border>
    <border diagonalUp="false" diagonalDown="false">
      <left style="thin">
        <color rgb="FFC0C0C0"/>
      </left>
      <right style="thin">
        <color rgb="FFC0C0C0"/>
      </right>
      <top style="thin">
        <color rgb="FFC0C0C0"/>
      </top>
      <bottom/>
      <diagonal/>
    </border>
    <border diagonalUp="false" diagonalDown="false">
      <left/>
      <right style="thin">
        <color rgb="FFC0C0C0"/>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bottom/>
      <diagonal/>
    </border>
    <border diagonalUp="false" diagonalDown="false">
      <left style="thin"/>
      <right style="thin"/>
      <top style="thick"/>
      <bottom/>
      <diagonal/>
    </border>
    <border diagonalUp="false" diagonalDown="false">
      <left/>
      <right style="thick"/>
      <top style="thick"/>
      <bottom style="medium"/>
      <diagonal/>
    </border>
    <border diagonalUp="false" diagonalDown="false">
      <left/>
      <right style="thick"/>
      <top/>
      <bottom style="thin"/>
      <diagonal/>
    </border>
    <border diagonalUp="false" diagonalDown="false">
      <left style="medium">
        <color rgb="FFB400B4"/>
      </left>
      <right/>
      <top/>
      <bottom style="medium">
        <color rgb="FFB400B4"/>
      </bottom>
      <diagonal/>
    </border>
    <border diagonalUp="false" diagonalDown="false">
      <left style="thin"/>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top style="medium"/>
      <bottom style="thin"/>
      <diagonal/>
    </border>
    <border diagonalUp="false" diagonalDown="false">
      <left/>
      <right style="medium"/>
      <top style="medium"/>
      <bottom style="thin"/>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right style="thin"/>
      <top style="thin"/>
      <bottom style="medium"/>
      <diagonal/>
    </border>
    <border diagonalUp="false" diagonalDown="false">
      <left style="thin"/>
      <right style="thin"/>
      <top/>
      <bottom style="medium"/>
      <diagonal/>
    </border>
    <border diagonalUp="false" diagonalDown="false">
      <left style="medium"/>
      <right style="thin"/>
      <top/>
      <bottom style="medium"/>
      <diagonal/>
    </border>
    <border diagonalUp="false" diagonalDown="false">
      <left/>
      <right style="thin"/>
      <top/>
      <bottom style="medium"/>
      <diagonal/>
    </border>
    <border diagonalUp="false" diagonalDown="false">
      <left style="thin"/>
      <right style="medium"/>
      <top style="thin"/>
      <bottom style="medium"/>
      <diagonal/>
    </border>
    <border diagonalUp="false" diagonalDown="false">
      <left style="thin"/>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1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5" fontId="4" fillId="0" borderId="1" xfId="0" applyFont="true" applyBorder="true" applyAlignment="true" applyProtection="false">
      <alignment horizontal="center" vertical="center" textRotation="0" wrapText="true" indent="0" shrinkToFit="false"/>
      <protection locked="true" hidden="false"/>
    </xf>
    <xf numFmtId="165" fontId="4" fillId="0" borderId="2" xfId="0" applyFont="true" applyBorder="true" applyAlignment="true" applyProtection="false">
      <alignment horizontal="center" vertical="center" textRotation="0" wrapText="true" indent="0" shrinkToFit="false"/>
      <protection locked="true" hidden="false"/>
    </xf>
    <xf numFmtId="165" fontId="5" fillId="0" borderId="1" xfId="0" applyFont="true" applyBorder="true" applyAlignment="true" applyProtection="false">
      <alignment horizontal="center" vertical="center" textRotation="0" wrapText="true" indent="0" shrinkToFit="false"/>
      <protection locked="true" hidden="false"/>
    </xf>
    <xf numFmtId="165" fontId="6" fillId="2" borderId="2" xfId="0" applyFont="true" applyBorder="true" applyAlignment="true" applyProtection="false">
      <alignment horizontal="center" vertical="center" textRotation="0" wrapText="true" indent="0" shrinkToFit="false"/>
      <protection locked="true" hidden="false"/>
    </xf>
    <xf numFmtId="164" fontId="6" fillId="3" borderId="3" xfId="0" applyFont="true" applyBorder="true" applyAlignment="true" applyProtection="false">
      <alignment horizontal="general" vertical="center" textRotation="0" wrapText="false" indent="0" shrinkToFit="false"/>
      <protection locked="true" hidden="false"/>
    </xf>
    <xf numFmtId="164" fontId="7" fillId="4" borderId="4" xfId="0" applyFont="true" applyBorder="true" applyAlignment="true" applyProtection="false">
      <alignment horizontal="left" vertical="center" textRotation="0" wrapText="false" indent="0" shrinkToFit="false"/>
      <protection locked="true" hidden="false"/>
    </xf>
    <xf numFmtId="164" fontId="8" fillId="4" borderId="4" xfId="0" applyFont="true" applyBorder="true" applyAlignment="true" applyProtection="false">
      <alignment horizontal="general" vertical="center" textRotation="0" wrapText="true" indent="0" shrinkToFit="false"/>
      <protection locked="true" hidden="false"/>
    </xf>
    <xf numFmtId="164" fontId="8" fillId="4" borderId="5" xfId="0" applyFont="true" applyBorder="true" applyAlignment="true" applyProtection="false">
      <alignment horizontal="general" vertical="center" textRotation="0" wrapText="true" indent="0" shrinkToFit="false"/>
      <protection locked="true" hidden="false"/>
    </xf>
    <xf numFmtId="164" fontId="7" fillId="0" borderId="0" xfId="0" applyFont="true" applyBorder="true" applyAlignment="false" applyProtection="false">
      <alignment horizontal="general" vertical="bottom" textRotation="0" wrapText="false" indent="0" shrinkToFit="false"/>
      <protection locked="true" hidden="false"/>
    </xf>
    <xf numFmtId="164" fontId="6" fillId="3" borderId="6" xfId="0" applyFont="true" applyBorder="true" applyAlignment="true" applyProtection="false">
      <alignment horizontal="general" vertical="center" textRotation="0" wrapText="false" indent="0" shrinkToFit="false"/>
      <protection locked="true" hidden="false"/>
    </xf>
    <xf numFmtId="164" fontId="7" fillId="4" borderId="0" xfId="0" applyFont="true" applyBorder="true" applyAlignment="true" applyProtection="false">
      <alignment horizontal="left" vertical="center" textRotation="0" wrapText="false" indent="0" shrinkToFit="false"/>
      <protection locked="true" hidden="false"/>
    </xf>
    <xf numFmtId="164" fontId="8" fillId="4" borderId="0" xfId="0" applyFont="true" applyBorder="true" applyAlignment="true" applyProtection="false">
      <alignment horizontal="general" vertical="center" textRotation="0" wrapText="true" indent="0" shrinkToFit="false"/>
      <protection locked="true" hidden="false"/>
    </xf>
    <xf numFmtId="164" fontId="8" fillId="4" borderId="7" xfId="0" applyFont="true" applyBorder="true" applyAlignment="true" applyProtection="false">
      <alignment horizontal="general" vertical="center" textRotation="0" wrapText="true" indent="0" shrinkToFit="false"/>
      <protection locked="true" hidden="false"/>
    </xf>
    <xf numFmtId="164" fontId="6" fillId="3" borderId="6" xfId="0" applyFont="true" applyBorder="true" applyAlignment="true" applyProtection="false">
      <alignment horizontal="general" vertical="center" textRotation="0" wrapText="true" indent="0" shrinkToFit="false"/>
      <protection locked="true" hidden="false"/>
    </xf>
    <xf numFmtId="164" fontId="6" fillId="3" borderId="8" xfId="0" applyFont="true" applyBorder="true" applyAlignment="true" applyProtection="false">
      <alignment horizontal="general" vertical="center" textRotation="0" wrapText="false" indent="0" shrinkToFit="false"/>
      <protection locked="true" hidden="false"/>
    </xf>
    <xf numFmtId="166" fontId="9" fillId="4" borderId="9" xfId="0" applyFont="true" applyBorder="true" applyAlignment="true" applyProtection="false">
      <alignment horizontal="left" vertical="center" textRotation="0" wrapText="false" indent="0" shrinkToFit="false"/>
      <protection locked="true" hidden="false"/>
    </xf>
    <xf numFmtId="164" fontId="8" fillId="4" borderId="9" xfId="0" applyFont="true" applyBorder="true" applyAlignment="true" applyProtection="false">
      <alignment horizontal="general" vertical="center" textRotation="0" wrapText="true" indent="0" shrinkToFit="false"/>
      <protection locked="true" hidden="false"/>
    </xf>
    <xf numFmtId="164" fontId="8" fillId="4" borderId="10" xfId="0" applyFont="true" applyBorder="true" applyAlignment="true" applyProtection="false">
      <alignment horizontal="general" vertical="center" textRotation="0" wrapText="true" indent="0" shrinkToFit="false"/>
      <protection locked="true" hidden="false"/>
    </xf>
    <xf numFmtId="164" fontId="10" fillId="4" borderId="6" xfId="0" applyFont="true" applyBorder="true" applyAlignment="true" applyProtection="false">
      <alignment horizontal="general" vertical="center" textRotation="0" wrapText="false" indent="0" shrinkToFit="false"/>
      <protection locked="true" hidden="false"/>
    </xf>
    <xf numFmtId="166" fontId="11" fillId="4" borderId="0" xfId="0" applyFont="true" applyBorder="true" applyAlignment="true" applyProtection="false">
      <alignment horizontal="left" vertical="center" textRotation="0" wrapText="false" indent="0" shrinkToFit="false"/>
      <protection locked="true" hidden="false"/>
    </xf>
    <xf numFmtId="164" fontId="11" fillId="4" borderId="0" xfId="0" applyFont="true" applyBorder="true" applyAlignment="true" applyProtection="false">
      <alignment horizontal="left" vertical="center" textRotation="0" wrapText="false" indent="0" shrinkToFit="false"/>
      <protection locked="true" hidden="false"/>
    </xf>
    <xf numFmtId="164" fontId="8" fillId="0" borderId="6" xfId="0" applyFont="true" applyBorder="true" applyAlignment="true" applyProtection="false">
      <alignment horizontal="right" vertical="center" textRotation="0" wrapText="false" indent="0" shrinkToFit="false"/>
      <protection locked="true" hidden="false"/>
    </xf>
    <xf numFmtId="164" fontId="4" fillId="4" borderId="6" xfId="0" applyFont="true" applyBorder="true" applyAlignment="true" applyProtection="false">
      <alignment horizontal="left" vertical="center" textRotation="0" wrapText="true" indent="0" shrinkToFit="false"/>
      <protection locked="true" hidden="false"/>
    </xf>
    <xf numFmtId="164" fontId="7" fillId="4" borderId="11" xfId="0" applyFont="true" applyBorder="true" applyAlignment="true" applyProtection="false">
      <alignment horizontal="left" vertical="center" textRotation="0" wrapText="true" indent="0" shrinkToFit="false"/>
      <protection locked="true" hidden="false"/>
    </xf>
    <xf numFmtId="164" fontId="12" fillId="4" borderId="6" xfId="0" applyFont="true" applyBorder="true" applyAlignment="true" applyProtection="false">
      <alignment horizontal="left" vertical="bottom" textRotation="0" wrapText="false" indent="0" shrinkToFit="false"/>
      <protection locked="true" hidden="false"/>
    </xf>
    <xf numFmtId="164" fontId="13" fillId="4" borderId="0" xfId="0" applyFont="true" applyBorder="true" applyAlignment="true" applyProtection="false">
      <alignment horizontal="left" vertical="bottom" textRotation="0" wrapText="false" indent="0" shrinkToFit="false"/>
      <protection locked="true" hidden="false"/>
    </xf>
    <xf numFmtId="164" fontId="4" fillId="4" borderId="6" xfId="0" applyFont="true" applyBorder="true" applyAlignment="true" applyProtection="false">
      <alignment horizontal="general" vertical="bottom" textRotation="0" wrapText="true" indent="0" shrinkToFit="false"/>
      <protection locked="true" hidden="false"/>
    </xf>
    <xf numFmtId="164" fontId="10" fillId="4" borderId="0" xfId="0" applyFont="true" applyBorder="true" applyAlignment="true" applyProtection="false">
      <alignment horizontal="left" vertical="bottom" textRotation="0" wrapText="false" indent="0" shrinkToFit="false"/>
      <protection locked="true" hidden="false"/>
    </xf>
    <xf numFmtId="164" fontId="7" fillId="4" borderId="0" xfId="0" applyFont="true" applyBorder="true" applyAlignment="true" applyProtection="false">
      <alignment horizontal="center" vertical="bottom" textRotation="0" wrapText="false" indent="0" shrinkToFit="false"/>
      <protection locked="true" hidden="false"/>
    </xf>
    <xf numFmtId="164" fontId="7" fillId="4" borderId="6" xfId="0" applyFont="true" applyBorder="true" applyAlignment="false" applyProtection="false">
      <alignment horizontal="general" vertical="bottom" textRotation="0" wrapText="false" indent="0" shrinkToFit="false"/>
      <protection locked="true" hidden="false"/>
    </xf>
    <xf numFmtId="164" fontId="6" fillId="3" borderId="12" xfId="0" applyFont="true" applyBorder="true" applyAlignment="true" applyProtection="false">
      <alignment horizontal="center" vertical="center" textRotation="0" wrapText="false" indent="0" shrinkToFit="false"/>
      <protection locked="true" hidden="false"/>
    </xf>
    <xf numFmtId="164" fontId="14" fillId="4" borderId="0" xfId="0" applyFont="true" applyBorder="true" applyAlignment="true" applyProtection="false">
      <alignment horizontal="center" vertical="bottom" textRotation="0" wrapText="false" indent="0" shrinkToFit="false"/>
      <protection locked="true" hidden="false"/>
    </xf>
    <xf numFmtId="167" fontId="7" fillId="0" borderId="12" xfId="0" applyFont="true" applyBorder="true" applyAlignment="false" applyProtection="false">
      <alignment horizontal="general" vertical="bottom" textRotation="0" wrapText="false" indent="0" shrinkToFit="false"/>
      <protection locked="true" hidden="false"/>
    </xf>
    <xf numFmtId="167" fontId="7" fillId="5" borderId="12" xfId="0" applyFont="true" applyBorder="true" applyAlignment="false" applyProtection="false">
      <alignment horizontal="general" vertical="bottom" textRotation="0" wrapText="false" indent="0" shrinkToFit="false"/>
      <protection locked="true" hidden="false"/>
    </xf>
    <xf numFmtId="168" fontId="7" fillId="4" borderId="0" xfId="0" applyFont="true" applyBorder="true" applyAlignment="true" applyProtection="false">
      <alignment horizontal="right" vertical="bottom" textRotation="0" wrapText="false" indent="0" shrinkToFit="false"/>
      <protection locked="true" hidden="false"/>
    </xf>
    <xf numFmtId="169" fontId="7" fillId="4" borderId="0" xfId="0" applyFont="true" applyBorder="true" applyAlignment="true" applyProtection="false">
      <alignment horizontal="right" vertical="bottom" textRotation="0" wrapText="false" indent="0" shrinkToFit="false"/>
      <protection locked="true" hidden="false"/>
    </xf>
    <xf numFmtId="164" fontId="6" fillId="3" borderId="12" xfId="0" applyFont="true" applyBorder="true" applyAlignment="false" applyProtection="false">
      <alignment horizontal="general" vertical="bottom" textRotation="0" wrapText="false" indent="0" shrinkToFit="false"/>
      <protection locked="true" hidden="false"/>
    </xf>
    <xf numFmtId="167" fontId="7" fillId="6" borderId="12" xfId="0" applyFont="true" applyBorder="true" applyAlignment="true" applyProtection="false">
      <alignment horizontal="center" vertical="center" textRotation="0" wrapText="true" indent="0" shrinkToFit="false" readingOrder="1"/>
      <protection locked="true" hidden="false"/>
    </xf>
    <xf numFmtId="167" fontId="7" fillId="4" borderId="12" xfId="0" applyFont="true" applyBorder="true" applyAlignment="true" applyProtection="false">
      <alignment horizontal="center" vertical="center" textRotation="0" wrapText="true" indent="0" shrinkToFit="false" readingOrder="1"/>
      <protection locked="true" hidden="false"/>
    </xf>
    <xf numFmtId="167" fontId="10" fillId="6" borderId="12" xfId="0" applyFont="true" applyBorder="true" applyAlignment="true" applyProtection="false">
      <alignment horizontal="center" vertical="center" textRotation="0" wrapText="true" indent="0" shrinkToFit="false" readingOrder="1"/>
      <protection locked="true" hidden="false"/>
    </xf>
    <xf numFmtId="167" fontId="10" fillId="4" borderId="12" xfId="0" applyFont="true" applyBorder="true" applyAlignment="true" applyProtection="false">
      <alignment horizontal="center" vertical="center" textRotation="0" wrapText="true" indent="0" shrinkToFit="false" readingOrder="1"/>
      <protection locked="true" hidden="false"/>
    </xf>
    <xf numFmtId="164" fontId="7" fillId="4" borderId="0" xfId="0" applyFont="true" applyBorder="true" applyAlignment="false" applyProtection="false">
      <alignment horizontal="general" vertical="bottom" textRotation="0" wrapText="false" indent="0" shrinkToFit="false"/>
      <protection locked="true" hidden="false"/>
    </xf>
    <xf numFmtId="164" fontId="15" fillId="3" borderId="0" xfId="0" applyFont="true" applyBorder="true" applyAlignment="false" applyProtection="false">
      <alignment horizontal="general" vertical="bottom" textRotation="0" wrapText="false" indent="0" shrinkToFit="false"/>
      <protection locked="true" hidden="false"/>
    </xf>
    <xf numFmtId="167" fontId="6" fillId="3" borderId="0" xfId="0" applyFont="true" applyBorder="true" applyAlignment="false" applyProtection="false">
      <alignment horizontal="general" vertical="bottom" textRotation="0" wrapText="false" indent="0" shrinkToFit="false"/>
      <protection locked="true" hidden="false"/>
    </xf>
    <xf numFmtId="164" fontId="16" fillId="4" borderId="0" xfId="0" applyFont="true" applyBorder="true" applyAlignment="false" applyProtection="false">
      <alignment horizontal="general" vertical="bottom" textRotation="0" wrapText="false" indent="0" shrinkToFit="false"/>
      <protection locked="true" hidden="false"/>
    </xf>
    <xf numFmtId="164" fontId="6" fillId="4" borderId="0" xfId="0" applyFont="true" applyBorder="true" applyAlignment="false" applyProtection="false">
      <alignment horizontal="general" vertical="bottom" textRotation="0" wrapText="false" indent="0" shrinkToFit="false"/>
      <protection locked="true" hidden="false"/>
    </xf>
    <xf numFmtId="167" fontId="7" fillId="4" borderId="0" xfId="0" applyFont="true" applyBorder="true" applyAlignment="true" applyProtection="false">
      <alignment horizontal="center" vertical="bottom" textRotation="0" wrapText="false" indent="0" shrinkToFit="false" readingOrder="1"/>
      <protection locked="true" hidden="false"/>
    </xf>
    <xf numFmtId="167" fontId="10" fillId="4" borderId="0" xfId="0" applyFont="true" applyBorder="true" applyAlignment="true" applyProtection="false">
      <alignment horizontal="center" vertical="center" textRotation="0" wrapText="true" indent="0" shrinkToFit="false" readingOrder="1"/>
      <protection locked="true" hidden="false"/>
    </xf>
    <xf numFmtId="167" fontId="7" fillId="4" borderId="0" xfId="0" applyFont="true" applyBorder="true" applyAlignment="false" applyProtection="false">
      <alignment horizontal="general" vertical="bottom" textRotation="0" wrapText="false" indent="0" shrinkToFit="false"/>
      <protection locked="true" hidden="false"/>
    </xf>
    <xf numFmtId="164" fontId="10" fillId="4" borderId="6" xfId="0" applyFont="true" applyBorder="true" applyAlignment="true" applyProtection="false">
      <alignment horizontal="general" vertical="top" textRotation="0" wrapText="true" indent="0" shrinkToFit="false"/>
      <protection locked="true" hidden="false"/>
    </xf>
    <xf numFmtId="164" fontId="17" fillId="4" borderId="11" xfId="0" applyFont="true" applyBorder="true" applyAlignment="true" applyProtection="false">
      <alignment horizontal="left" vertical="center" textRotation="0" wrapText="true" indent="0" shrinkToFit="false"/>
      <protection locked="true" hidden="false"/>
    </xf>
    <xf numFmtId="164" fontId="12" fillId="0" borderId="6" xfId="0" applyFont="true" applyBorder="true" applyAlignment="false" applyProtection="false">
      <alignment horizontal="general" vertical="bottom" textRotation="0" wrapText="false" indent="0" shrinkToFit="false"/>
      <protection locked="true" hidden="false"/>
    </xf>
    <xf numFmtId="164" fontId="4" fillId="4" borderId="6" xfId="0" applyFont="true" applyBorder="true" applyAlignment="true" applyProtection="false">
      <alignment horizontal="general" vertical="center" textRotation="0" wrapText="true" indent="0" shrinkToFit="false"/>
      <protection locked="true" hidden="false"/>
    </xf>
    <xf numFmtId="164" fontId="4" fillId="4" borderId="6" xfId="0" applyFont="true" applyBorder="true" applyAlignment="true" applyProtection="false">
      <alignment horizontal="left" vertical="top" textRotation="0" wrapText="true" indent="0" shrinkToFit="false"/>
      <protection locked="true" hidden="false"/>
    </xf>
    <xf numFmtId="164" fontId="13" fillId="4" borderId="13" xfId="0" applyFont="true" applyBorder="true" applyAlignment="true" applyProtection="false">
      <alignment horizontal="left" vertical="center" textRotation="0" wrapText="true" indent="0" shrinkToFit="false"/>
      <protection locked="true" hidden="false"/>
    </xf>
    <xf numFmtId="164" fontId="6" fillId="3" borderId="14" xfId="0" applyFont="true" applyBorder="true" applyAlignment="true" applyProtection="false">
      <alignment horizontal="center" vertical="center" textRotation="0" wrapText="true" indent="0" shrinkToFit="false"/>
      <protection locked="true" hidden="false"/>
    </xf>
    <xf numFmtId="164" fontId="7" fillId="4" borderId="0" xfId="0" applyFont="true" applyBorder="true" applyAlignment="true" applyProtection="false">
      <alignment horizontal="left" vertical="center" textRotation="0" wrapText="true" indent="0" shrinkToFit="false"/>
      <protection locked="true" hidden="false"/>
    </xf>
    <xf numFmtId="164" fontId="6" fillId="3" borderId="0" xfId="0" applyFont="true" applyBorder="true" applyAlignment="true" applyProtection="false">
      <alignment horizontal="center" vertical="center" textRotation="0" wrapText="true" indent="0" shrinkToFit="false"/>
      <protection locked="true" hidden="false"/>
    </xf>
    <xf numFmtId="164" fontId="4" fillId="4" borderId="6" xfId="0" applyFont="true" applyBorder="true" applyAlignment="true" applyProtection="false">
      <alignment horizontal="right" vertical="top" textRotation="0" wrapText="true" indent="0" shrinkToFit="false"/>
      <protection locked="true" hidden="false"/>
    </xf>
    <xf numFmtId="164" fontId="7" fillId="4" borderId="15" xfId="0" applyFont="true" applyBorder="true" applyAlignment="true" applyProtection="false">
      <alignment horizontal="left" vertical="center" textRotation="0" wrapText="true" indent="0" shrinkToFit="false"/>
      <protection locked="true" hidden="false"/>
    </xf>
    <xf numFmtId="164" fontId="7" fillId="0" borderId="15" xfId="0" applyFont="true" applyBorder="true" applyAlignment="true" applyProtection="false">
      <alignment horizontal="center" vertical="center" textRotation="0" wrapText="true" indent="0" shrinkToFit="false"/>
      <protection locked="true" hidden="false"/>
    </xf>
    <xf numFmtId="164" fontId="7" fillId="4" borderId="15"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true" applyAlignment="true" applyProtection="false">
      <alignment horizontal="general" vertical="bottom" textRotation="0" wrapText="true" indent="0" shrinkToFit="false"/>
      <protection locked="true" hidden="false"/>
    </xf>
    <xf numFmtId="164" fontId="7" fillId="4" borderId="0" xfId="0" applyFont="true" applyBorder="true" applyAlignment="true" applyProtection="false">
      <alignment horizontal="center" vertical="center" textRotation="0" wrapText="true" indent="0" shrinkToFit="false"/>
      <protection locked="true" hidden="false"/>
    </xf>
    <xf numFmtId="164" fontId="18" fillId="4" borderId="15" xfId="0" applyFont="true" applyBorder="true" applyAlignment="true" applyProtection="false">
      <alignment horizontal="center" vertical="center" textRotation="0" wrapText="true" indent="0" shrinkToFit="false"/>
      <protection locked="true" hidden="false"/>
    </xf>
    <xf numFmtId="164" fontId="13" fillId="4" borderId="0" xfId="0" applyFont="true" applyBorder="true" applyAlignment="true" applyProtection="false">
      <alignment horizontal="left" vertical="center" textRotation="0" wrapText="true" indent="0" shrinkToFit="false"/>
      <protection locked="true" hidden="false"/>
    </xf>
    <xf numFmtId="164" fontId="13" fillId="4" borderId="15" xfId="0" applyFont="true" applyBorder="true" applyAlignment="true" applyProtection="false">
      <alignment horizontal="center" vertical="center" textRotation="0" wrapText="true" indent="0" shrinkToFit="false"/>
      <protection locked="true" hidden="false"/>
    </xf>
    <xf numFmtId="164" fontId="18" fillId="4" borderId="0" xfId="0" applyFont="true" applyBorder="true" applyAlignment="true" applyProtection="false">
      <alignment horizontal="center" vertical="center" textRotation="0" wrapText="true" indent="0" shrinkToFit="false"/>
      <protection locked="true" hidden="false"/>
    </xf>
    <xf numFmtId="164" fontId="13" fillId="4" borderId="0" xfId="0" applyFont="true" applyBorder="true" applyAlignment="true" applyProtection="false">
      <alignment horizontal="center" vertical="center" textRotation="0" wrapText="true" indent="0" shrinkToFit="false"/>
      <protection locked="true" hidden="false"/>
    </xf>
    <xf numFmtId="164" fontId="19" fillId="0" borderId="0" xfId="0" applyFont="true" applyBorder="true" applyAlignment="true" applyProtection="false">
      <alignment horizontal="center" vertical="bottom" textRotation="0" wrapText="false" indent="0" shrinkToFit="false"/>
      <protection locked="true" hidden="false"/>
    </xf>
    <xf numFmtId="165" fontId="4" fillId="0" borderId="16" xfId="0" applyFont="true" applyBorder="true" applyAlignment="true" applyProtection="false">
      <alignment horizontal="center" vertical="center" textRotation="0" wrapText="true" indent="0" shrinkToFit="false"/>
      <protection locked="true" hidden="false"/>
    </xf>
    <xf numFmtId="165" fontId="4" fillId="0" borderId="0" xfId="0" applyFont="true" applyBorder="true" applyAlignment="true" applyProtection="false">
      <alignment horizontal="center" vertical="center" textRotation="0" wrapText="true" indent="0" shrinkToFit="false"/>
      <protection locked="true" hidden="false"/>
    </xf>
    <xf numFmtId="164" fontId="19" fillId="0" borderId="0"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true" applyAlignment="true" applyProtection="false">
      <alignment horizontal="general" vertical="bottom" textRotation="0" wrapText="true" indent="0" shrinkToFit="false"/>
      <protection locked="true" hidden="false"/>
    </xf>
    <xf numFmtId="170" fontId="19" fillId="0" borderId="0" xfId="0" applyFont="true" applyBorder="true" applyAlignment="false" applyProtection="false">
      <alignment horizontal="general" vertical="bottom" textRotation="0" wrapText="false" indent="0" shrinkToFit="false"/>
      <protection locked="true" hidden="false"/>
    </xf>
    <xf numFmtId="165" fontId="6" fillId="2" borderId="0" xfId="0" applyFont="true" applyBorder="true" applyAlignment="true" applyProtection="false">
      <alignment horizontal="center" vertical="center" textRotation="0" wrapText="true" indent="0" shrinkToFit="false"/>
      <protection locked="true" hidden="false"/>
    </xf>
    <xf numFmtId="164" fontId="19" fillId="0" borderId="6" xfId="0" applyFont="true" applyBorder="true" applyAlignment="false" applyProtection="false">
      <alignment horizontal="general" vertical="bottom" textRotation="0" wrapText="false" indent="0" shrinkToFit="false"/>
      <protection locked="true" hidden="false"/>
    </xf>
    <xf numFmtId="167" fontId="19" fillId="0" borderId="17" xfId="0" applyFont="true" applyBorder="true" applyAlignment="false" applyProtection="false">
      <alignment horizontal="general" vertical="bottom" textRotation="0" wrapText="false" indent="0" shrinkToFit="false"/>
      <protection locked="true" hidden="false"/>
    </xf>
    <xf numFmtId="167" fontId="19" fillId="0" borderId="0" xfId="0" applyFont="true" applyBorder="true" applyAlignment="false" applyProtection="false">
      <alignment horizontal="general" vertical="bottom" textRotation="0" wrapText="false" indent="0" shrinkToFit="false"/>
      <protection locked="true" hidden="false"/>
    </xf>
    <xf numFmtId="171" fontId="19" fillId="0" borderId="0" xfId="0" applyFont="true" applyBorder="true" applyAlignment="false" applyProtection="false">
      <alignment horizontal="general" vertical="bottom" textRotation="0" wrapText="false" indent="0" shrinkToFit="false"/>
      <protection locked="true" hidden="false"/>
    </xf>
    <xf numFmtId="164" fontId="20" fillId="0" borderId="18" xfId="0" applyFont="true" applyBorder="true" applyAlignment="true" applyProtection="false">
      <alignment horizontal="center" vertical="center" textRotation="0" wrapText="true" indent="0" shrinkToFit="false"/>
      <protection locked="true" hidden="false"/>
    </xf>
    <xf numFmtId="164" fontId="19" fillId="0" borderId="19" xfId="0" applyFont="true" applyBorder="true" applyAlignment="false" applyProtection="false">
      <alignment horizontal="general" vertical="bottom" textRotation="0" wrapText="false" indent="0" shrinkToFit="false"/>
      <protection locked="true" hidden="false"/>
    </xf>
    <xf numFmtId="164" fontId="19" fillId="0" borderId="16" xfId="0" applyFont="true" applyBorder="true" applyAlignment="false" applyProtection="false">
      <alignment horizontal="general" vertical="bottom" textRotation="0" wrapText="false" indent="0" shrinkToFit="false"/>
      <protection locked="true" hidden="false"/>
    </xf>
    <xf numFmtId="164" fontId="19" fillId="0" borderId="20" xfId="0" applyFont="true" applyBorder="true" applyAlignment="false" applyProtection="false">
      <alignment horizontal="general" vertical="bottom" textRotation="0" wrapText="false" indent="0" shrinkToFit="false"/>
      <protection locked="true" hidden="false"/>
    </xf>
    <xf numFmtId="164" fontId="21" fillId="0" borderId="0" xfId="0" applyFont="true" applyBorder="true" applyAlignment="false" applyProtection="false">
      <alignment horizontal="general" vertical="bottom" textRotation="0" wrapText="false" indent="0" shrinkToFit="false"/>
      <protection locked="true" hidden="false"/>
    </xf>
    <xf numFmtId="164" fontId="19" fillId="0" borderId="21" xfId="0" applyFont="true" applyBorder="true" applyAlignment="true" applyProtection="false">
      <alignment horizontal="center" vertical="center" textRotation="0" wrapText="false" indent="0" shrinkToFit="false"/>
      <protection locked="true" hidden="false"/>
    </xf>
    <xf numFmtId="164" fontId="19" fillId="0" borderId="18" xfId="0" applyFont="true" applyBorder="true" applyAlignment="true" applyProtection="false">
      <alignment horizontal="center" vertical="center" textRotation="0" wrapText="false" indent="0" shrinkToFit="false"/>
      <protection locked="true" hidden="false"/>
    </xf>
    <xf numFmtId="164" fontId="22" fillId="0" borderId="22" xfId="0" applyFont="true" applyBorder="true" applyAlignment="true" applyProtection="false">
      <alignment horizontal="center" vertical="center" textRotation="0" wrapText="true" indent="0" shrinkToFit="false"/>
      <protection locked="true" hidden="false"/>
    </xf>
    <xf numFmtId="164" fontId="22" fillId="0" borderId="23" xfId="0" applyFont="true" applyBorder="true" applyAlignment="true" applyProtection="false">
      <alignment horizontal="center" vertical="center" textRotation="0" wrapText="true" indent="0" shrinkToFit="false"/>
      <protection locked="true" hidden="false"/>
    </xf>
    <xf numFmtId="164" fontId="22" fillId="0" borderId="24" xfId="0" applyFont="true" applyBorder="true" applyAlignment="true" applyProtection="false">
      <alignment horizontal="center" vertical="center" textRotation="0" wrapText="true" indent="0" shrinkToFit="false"/>
      <protection locked="true" hidden="false"/>
    </xf>
    <xf numFmtId="164" fontId="22" fillId="0" borderId="25" xfId="0" applyFont="true" applyBorder="true" applyAlignment="true" applyProtection="false">
      <alignment horizontal="center" vertical="center" textRotation="0" wrapText="true" indent="0" shrinkToFit="false"/>
      <protection locked="true" hidden="false"/>
    </xf>
    <xf numFmtId="164" fontId="22" fillId="0" borderId="22" xfId="0" applyFont="true" applyBorder="true" applyAlignment="true" applyProtection="false">
      <alignment horizontal="center" vertical="bottom" textRotation="0" wrapText="false" indent="0" shrinkToFit="false"/>
      <protection locked="true" hidden="false"/>
    </xf>
    <xf numFmtId="164" fontId="22" fillId="0" borderId="23" xfId="0" applyFont="true" applyBorder="true" applyAlignment="true" applyProtection="false">
      <alignment horizontal="center" vertical="center" textRotation="0" wrapText="false" indent="0" shrinkToFit="false"/>
      <protection locked="true" hidden="false"/>
    </xf>
    <xf numFmtId="164" fontId="22" fillId="0" borderId="25" xfId="0" applyFont="true" applyBorder="true" applyAlignment="true" applyProtection="false">
      <alignment horizontal="center" vertical="center" textRotation="0" wrapText="false" indent="0" shrinkToFit="false"/>
      <protection locked="true" hidden="false"/>
    </xf>
    <xf numFmtId="164" fontId="19" fillId="0" borderId="22" xfId="0" applyFont="true" applyBorder="true" applyAlignment="true" applyProtection="false">
      <alignment horizontal="general" vertical="center" textRotation="0" wrapText="false" indent="0" shrinkToFit="false"/>
      <protection locked="true" hidden="false"/>
    </xf>
    <xf numFmtId="164" fontId="22" fillId="0" borderId="18" xfId="0" applyFont="true" applyBorder="true" applyAlignment="true" applyProtection="false">
      <alignment horizontal="center" vertical="center" textRotation="0" wrapText="false" indent="0" shrinkToFit="false"/>
      <protection locked="true" hidden="false"/>
    </xf>
    <xf numFmtId="164" fontId="22" fillId="0" borderId="18" xfId="0" applyFont="true" applyBorder="true" applyAlignment="true" applyProtection="false">
      <alignment horizontal="center" vertical="center" textRotation="0" wrapText="true" indent="0" shrinkToFit="false"/>
      <protection locked="true" hidden="false"/>
    </xf>
    <xf numFmtId="164" fontId="22" fillId="0" borderId="22" xfId="0" applyFont="true" applyBorder="true" applyAlignment="true" applyProtection="false">
      <alignment horizontal="center" vertical="center" textRotation="0" wrapText="false" indent="0" shrinkToFit="false"/>
      <protection locked="true" hidden="false"/>
    </xf>
    <xf numFmtId="164" fontId="22" fillId="0" borderId="18" xfId="0" applyFont="true" applyBorder="true" applyAlignment="true" applyProtection="false">
      <alignment horizontal="center" vertical="bottom" textRotation="0" wrapText="false" indent="0" shrinkToFit="false"/>
      <protection locked="true" hidden="false"/>
    </xf>
    <xf numFmtId="164" fontId="22" fillId="0" borderId="25" xfId="0" applyFont="true" applyBorder="true" applyAlignment="true" applyProtection="false">
      <alignment horizontal="center" vertical="bottom" textRotation="0" wrapText="false" indent="0" shrinkToFit="false"/>
      <protection locked="true" hidden="false"/>
    </xf>
    <xf numFmtId="164" fontId="22" fillId="0" borderId="0" xfId="0" applyFont="true" applyBorder="true" applyAlignment="true" applyProtection="false">
      <alignment horizontal="center" vertical="bottom" textRotation="0" wrapText="false" indent="0" shrinkToFit="false"/>
      <protection locked="true" hidden="false"/>
    </xf>
    <xf numFmtId="164" fontId="19" fillId="0" borderId="17" xfId="0" applyFont="true" applyBorder="true" applyAlignment="false" applyProtection="false">
      <alignment horizontal="general" vertical="bottom" textRotation="0" wrapText="false" indent="0" shrinkToFit="false"/>
      <protection locked="true" hidden="false"/>
    </xf>
    <xf numFmtId="164" fontId="19" fillId="7" borderId="0" xfId="0" applyFont="true" applyBorder="true" applyAlignment="true" applyProtection="false">
      <alignment horizontal="right" vertical="bottom" textRotation="0" wrapText="false" indent="0" shrinkToFit="false"/>
      <protection locked="true" hidden="false"/>
    </xf>
    <xf numFmtId="164" fontId="19" fillId="0" borderId="7" xfId="0" applyFont="true" applyBorder="true" applyAlignment="false" applyProtection="false">
      <alignment horizontal="general" vertical="bottom" textRotation="0" wrapText="false" indent="0" shrinkToFit="false"/>
      <protection locked="true" hidden="false"/>
    </xf>
    <xf numFmtId="170" fontId="19" fillId="0" borderId="26" xfId="0" applyFont="true" applyBorder="true" applyAlignment="true" applyProtection="false">
      <alignment horizontal="right" vertical="bottom" textRotation="0" wrapText="false" indent="0" shrinkToFit="false"/>
      <protection locked="true" hidden="false"/>
    </xf>
    <xf numFmtId="170" fontId="19" fillId="0" borderId="17" xfId="0" applyFont="true" applyBorder="true" applyAlignment="true" applyProtection="false">
      <alignment horizontal="right" vertical="bottom" textRotation="0" wrapText="false" indent="0" shrinkToFit="false"/>
      <protection locked="true" hidden="false"/>
    </xf>
    <xf numFmtId="170" fontId="19" fillId="0" borderId="0" xfId="0" applyFont="true" applyBorder="true" applyAlignment="true" applyProtection="false">
      <alignment horizontal="right" vertical="bottom" textRotation="0" wrapText="false" indent="0" shrinkToFit="false"/>
      <protection locked="true" hidden="false"/>
    </xf>
    <xf numFmtId="170" fontId="19" fillId="8" borderId="0" xfId="0" applyFont="true" applyBorder="true" applyAlignment="true" applyProtection="false">
      <alignment horizontal="right" vertical="bottom" textRotation="0" wrapText="false" indent="0" shrinkToFit="false"/>
      <protection locked="true" hidden="false"/>
    </xf>
    <xf numFmtId="170" fontId="19" fillId="9" borderId="26" xfId="0" applyFont="true" applyBorder="true" applyAlignment="true" applyProtection="false">
      <alignment horizontal="right" vertical="bottom" textRotation="0" wrapText="false" indent="0" shrinkToFit="false"/>
      <protection locked="true" hidden="false"/>
    </xf>
    <xf numFmtId="170" fontId="19" fillId="0" borderId="17" xfId="0" applyFont="true" applyBorder="true" applyAlignment="false" applyProtection="false">
      <alignment horizontal="general" vertical="bottom" textRotation="0" wrapText="false" indent="0" shrinkToFit="false"/>
      <protection locked="true" hidden="false"/>
    </xf>
    <xf numFmtId="170" fontId="19" fillId="0" borderId="26" xfId="0" applyFont="true" applyBorder="true" applyAlignment="false" applyProtection="false">
      <alignment horizontal="general" vertical="bottom" textRotation="0" wrapText="false" indent="0" shrinkToFit="false"/>
      <protection locked="true" hidden="false"/>
    </xf>
    <xf numFmtId="164" fontId="22" fillId="0" borderId="27" xfId="0" applyFont="true" applyBorder="true" applyAlignment="true" applyProtection="false">
      <alignment horizontal="center" vertical="bottom" textRotation="0" wrapText="false" indent="0" shrinkToFit="false"/>
      <protection locked="true" hidden="false"/>
    </xf>
    <xf numFmtId="164" fontId="23" fillId="0" borderId="0" xfId="0" applyFont="true" applyBorder="true" applyAlignment="true" applyProtection="false">
      <alignment horizontal="center" vertical="bottom" textRotation="0" wrapText="false" indent="0" shrinkToFit="false"/>
      <protection locked="true" hidden="false"/>
    </xf>
    <xf numFmtId="164" fontId="21" fillId="0" borderId="21" xfId="0" applyFont="true" applyBorder="true" applyAlignment="true" applyProtection="false">
      <alignment horizontal="general" vertical="bottom" textRotation="0" wrapText="true" indent="0" shrinkToFit="false"/>
      <protection locked="true" hidden="false"/>
    </xf>
    <xf numFmtId="164" fontId="19" fillId="0" borderId="17" xfId="0" applyFont="true" applyBorder="true" applyAlignment="true" applyProtection="false">
      <alignment horizontal="center" vertical="bottom" textRotation="0" wrapText="false" indent="0" shrinkToFit="false"/>
      <protection locked="true" hidden="false"/>
    </xf>
    <xf numFmtId="164" fontId="19" fillId="0" borderId="16" xfId="0" applyFont="true" applyBorder="true" applyAlignment="true" applyProtection="false">
      <alignment horizontal="center" vertical="bottom" textRotation="0" wrapText="false" indent="0" shrinkToFit="false"/>
      <protection locked="true" hidden="false"/>
    </xf>
    <xf numFmtId="164" fontId="19" fillId="0" borderId="20" xfId="0" applyFont="true" applyBorder="true" applyAlignment="true" applyProtection="false">
      <alignment horizontal="center" vertical="bottom" textRotation="0" wrapText="false" indent="0" shrinkToFit="false"/>
      <protection locked="true" hidden="false"/>
    </xf>
    <xf numFmtId="164" fontId="21" fillId="0" borderId="28" xfId="0" applyFont="true" applyBorder="true" applyAlignment="true" applyProtection="false">
      <alignment horizontal="general" vertical="bottom" textRotation="0" wrapText="true" indent="0" shrinkToFit="false"/>
      <protection locked="true" hidden="false"/>
    </xf>
    <xf numFmtId="164" fontId="19" fillId="0" borderId="26" xfId="0" applyFont="true" applyBorder="true" applyAlignment="true" applyProtection="false">
      <alignment horizontal="center" vertical="bottom" textRotation="0" wrapText="false" indent="0" shrinkToFit="false"/>
      <protection locked="true" hidden="false"/>
    </xf>
    <xf numFmtId="164" fontId="19" fillId="7" borderId="0" xfId="0" applyFont="true" applyBorder="true" applyAlignment="false" applyProtection="false">
      <alignment horizontal="general" vertical="bottom" textRotation="0" wrapText="false" indent="0" shrinkToFit="false"/>
      <protection locked="true" hidden="false"/>
    </xf>
    <xf numFmtId="170" fontId="24" fillId="10" borderId="0" xfId="0" applyFont="true" applyBorder="true" applyAlignment="false" applyProtection="false">
      <alignment horizontal="general" vertical="bottom" textRotation="0" wrapText="false" indent="0" shrinkToFit="false"/>
      <protection locked="true" hidden="false"/>
    </xf>
    <xf numFmtId="170" fontId="25" fillId="10" borderId="0" xfId="0" applyFont="true" applyBorder="true" applyAlignment="false" applyProtection="false">
      <alignment horizontal="general" vertical="bottom" textRotation="0" wrapText="false" indent="0" shrinkToFit="false"/>
      <protection locked="true" hidden="false"/>
    </xf>
    <xf numFmtId="164" fontId="19" fillId="0" borderId="26" xfId="0" applyFont="true" applyBorder="true" applyAlignment="false" applyProtection="false">
      <alignment horizontal="general" vertical="bottom" textRotation="0" wrapText="false" indent="0" shrinkToFit="false"/>
      <protection locked="true" hidden="false"/>
    </xf>
    <xf numFmtId="164" fontId="19" fillId="0" borderId="29" xfId="0" applyFont="true" applyBorder="true" applyAlignment="true" applyProtection="false">
      <alignment horizontal="general" vertical="bottom" textRotation="0" wrapText="true" indent="0" shrinkToFit="false"/>
      <protection locked="true" hidden="false"/>
    </xf>
    <xf numFmtId="164" fontId="19" fillId="0" borderId="9" xfId="0" applyFont="true" applyBorder="true" applyAlignment="false" applyProtection="false">
      <alignment horizontal="general" vertical="bottom" textRotation="0" wrapText="false" indent="0" shrinkToFit="false"/>
      <protection locked="true" hidden="false"/>
    </xf>
    <xf numFmtId="164" fontId="19" fillId="0" borderId="10" xfId="0" applyFont="true" applyBorder="true" applyAlignment="true" applyProtection="false">
      <alignment horizontal="center" vertical="center" textRotation="0" wrapText="false" indent="0" shrinkToFit="false"/>
      <protection locked="true" hidden="false"/>
    </xf>
    <xf numFmtId="170" fontId="25" fillId="6" borderId="0" xfId="0" applyFont="true" applyBorder="true" applyAlignment="true" applyProtection="false">
      <alignment horizontal="general" vertical="center" textRotation="0" wrapText="false" indent="0" shrinkToFit="false"/>
      <protection locked="true" hidden="false"/>
    </xf>
    <xf numFmtId="170" fontId="25" fillId="11" borderId="0" xfId="0" applyFont="true" applyBorder="true" applyAlignment="true" applyProtection="false">
      <alignment horizontal="general" vertical="center" textRotation="0" wrapText="false" indent="0" shrinkToFit="false"/>
      <protection locked="true" hidden="false"/>
    </xf>
    <xf numFmtId="170" fontId="25" fillId="11" borderId="30" xfId="0" applyFont="true" applyBorder="true" applyAlignment="true" applyProtection="false">
      <alignment horizontal="general" vertical="center" textRotation="0" wrapText="false" indent="0" shrinkToFit="false"/>
      <protection locked="true" hidden="false"/>
    </xf>
    <xf numFmtId="170" fontId="25" fillId="11" borderId="31" xfId="0" applyFont="true" applyBorder="true" applyAlignment="true" applyProtection="false">
      <alignment horizontal="general" vertical="center" textRotation="0" wrapText="false" indent="0" shrinkToFit="false"/>
      <protection locked="true" hidden="false"/>
    </xf>
    <xf numFmtId="164" fontId="19" fillId="12" borderId="0" xfId="0" applyFont="true" applyBorder="true" applyAlignment="false" applyProtection="false">
      <alignment horizontal="general" vertical="bottom" textRotation="0" wrapText="false" indent="0" shrinkToFit="false"/>
      <protection locked="true" hidden="false"/>
    </xf>
    <xf numFmtId="172" fontId="19" fillId="0" borderId="26" xfId="0" applyFont="true" applyBorder="true" applyAlignment="false" applyProtection="false">
      <alignment horizontal="general" vertical="bottom" textRotation="0" wrapText="false" indent="0" shrinkToFit="false"/>
      <protection locked="true" hidden="false"/>
    </xf>
    <xf numFmtId="164" fontId="22" fillId="13" borderId="0" xfId="0" applyFont="true" applyBorder="true" applyAlignment="false" applyProtection="false">
      <alignment horizontal="general" vertical="bottom" textRotation="0" wrapText="false" indent="0" shrinkToFit="false"/>
      <protection locked="true" hidden="false"/>
    </xf>
    <xf numFmtId="170" fontId="22" fillId="7" borderId="0" xfId="0" applyFont="true" applyBorder="true" applyAlignment="true" applyProtection="false">
      <alignment horizontal="center" vertical="center" textRotation="0" wrapText="false" indent="0" shrinkToFit="false"/>
      <protection locked="true" hidden="false"/>
    </xf>
    <xf numFmtId="170" fontId="19" fillId="0" borderId="32" xfId="0" applyFont="true" applyBorder="true" applyAlignment="false" applyProtection="false">
      <alignment horizontal="general" vertical="bottom" textRotation="0" wrapText="false" indent="0" shrinkToFit="false"/>
      <protection locked="true" hidden="false"/>
    </xf>
    <xf numFmtId="164" fontId="19" fillId="0" borderId="33" xfId="0" applyFont="true" applyBorder="true" applyAlignment="false" applyProtection="false">
      <alignment horizontal="general" vertical="bottom" textRotation="0" wrapText="false" indent="0" shrinkToFit="false"/>
      <protection locked="true" hidden="false"/>
    </xf>
    <xf numFmtId="164" fontId="19" fillId="0" borderId="34" xfId="0" applyFont="true" applyBorder="true" applyAlignment="false" applyProtection="false">
      <alignment horizontal="general" vertical="bottom" textRotation="0" wrapText="false" indent="0" shrinkToFit="false"/>
      <protection locked="true" hidden="false"/>
    </xf>
    <xf numFmtId="164" fontId="19" fillId="0" borderId="32" xfId="0" applyFont="true" applyBorder="true" applyAlignment="false" applyProtection="false">
      <alignment horizontal="general" vertical="bottom" textRotation="0" wrapText="false" indent="0" shrinkToFit="false"/>
      <protection locked="true" hidden="false"/>
    </xf>
    <xf numFmtId="164" fontId="26" fillId="0" borderId="0" xfId="0" applyFont="true" applyBorder="true" applyAlignment="true" applyProtection="false">
      <alignment horizontal="center" vertical="bottom" textRotation="0" wrapText="false" indent="0" shrinkToFit="false"/>
      <protection locked="true" hidden="false"/>
    </xf>
    <xf numFmtId="164" fontId="19" fillId="0" borderId="27" xfId="0" applyFont="true" applyBorder="true" applyAlignment="false" applyProtection="false">
      <alignment horizontal="general" vertical="bottom" textRotation="0" wrapText="false" indent="0" shrinkToFit="false"/>
      <protection locked="true" hidden="false"/>
    </xf>
    <xf numFmtId="164" fontId="19" fillId="0" borderId="34" xfId="0" applyFont="true" applyBorder="true" applyAlignment="true" applyProtection="false">
      <alignment horizontal="center" vertical="bottom" textRotation="0" wrapText="false" indent="0" shrinkToFit="false"/>
      <protection locked="true" hidden="false"/>
    </xf>
    <xf numFmtId="170" fontId="19" fillId="0" borderId="0" xfId="0" applyFont="true" applyBorder="true" applyAlignment="true" applyProtection="false">
      <alignment horizontal="center" vertical="bottom" textRotation="0" wrapText="false" indent="0" shrinkToFit="false"/>
      <protection locked="true" hidden="false"/>
    </xf>
    <xf numFmtId="164" fontId="19" fillId="7" borderId="0" xfId="0" applyFont="true" applyBorder="true" applyAlignment="true" applyProtection="false">
      <alignment horizontal="center" vertical="bottom" textRotation="0" wrapText="false" indent="0" shrinkToFit="false"/>
      <protection locked="true" hidden="false"/>
    </xf>
    <xf numFmtId="172" fontId="19" fillId="0" borderId="0" xfId="0" applyFont="true" applyBorder="true" applyAlignment="false" applyProtection="false">
      <alignment horizontal="general" vertical="bottom" textRotation="0" wrapText="false" indent="0" shrinkToFit="false"/>
      <protection locked="true" hidden="false"/>
    </xf>
    <xf numFmtId="172" fontId="22" fillId="0" borderId="0" xfId="0" applyFont="true" applyBorder="true" applyAlignment="false" applyProtection="false">
      <alignment horizontal="general" vertical="bottom" textRotation="0" wrapText="false" indent="0" shrinkToFit="false"/>
      <protection locked="true" hidden="false"/>
    </xf>
    <xf numFmtId="173" fontId="22" fillId="0" borderId="0" xfId="0" applyFont="true" applyBorder="true" applyAlignment="false" applyProtection="false">
      <alignment horizontal="general" vertical="bottom" textRotation="0" wrapText="false" indent="0" shrinkToFit="false"/>
      <protection locked="true" hidden="false"/>
    </xf>
    <xf numFmtId="164" fontId="22" fillId="0" borderId="23" xfId="0" applyFont="true" applyBorder="true" applyAlignment="true" applyProtection="false">
      <alignment horizontal="center" vertical="bottom" textRotation="0" wrapText="true" indent="0" shrinkToFit="false"/>
      <protection locked="true" hidden="false"/>
    </xf>
    <xf numFmtId="164" fontId="22" fillId="0" borderId="25" xfId="0" applyFont="true" applyBorder="true" applyAlignment="true" applyProtection="false">
      <alignment horizontal="center" vertical="bottom" textRotation="0" wrapText="true" indent="0" shrinkToFit="false"/>
      <protection locked="true" hidden="false"/>
    </xf>
    <xf numFmtId="170" fontId="0" fillId="0" borderId="0" xfId="0" applyFont="true" applyBorder="true" applyAlignment="false" applyProtection="false">
      <alignment horizontal="general" vertical="bottom" textRotation="0" wrapText="false" indent="0" shrinkToFit="false"/>
      <protection locked="true" hidden="false"/>
    </xf>
    <xf numFmtId="164" fontId="22" fillId="0" borderId="18" xfId="0" applyFont="true" applyBorder="true" applyAlignment="true" applyProtection="false">
      <alignment horizontal="center" vertical="bottom" textRotation="0" wrapText="true" indent="0" shrinkToFit="false"/>
      <protection locked="true" hidden="false"/>
    </xf>
    <xf numFmtId="164" fontId="21" fillId="14" borderId="0" xfId="0" applyFont="true" applyBorder="true" applyAlignment="true" applyProtection="false">
      <alignment horizontal="center" vertical="bottom" textRotation="0" wrapText="true" indent="0" shrinkToFit="false"/>
      <protection locked="true" hidden="false"/>
    </xf>
    <xf numFmtId="170" fontId="21" fillId="14" borderId="0" xfId="0" applyFont="true" applyBorder="true" applyAlignment="true" applyProtection="false">
      <alignment horizontal="center" vertical="bottom" textRotation="0" wrapText="true" indent="0" shrinkToFit="false"/>
      <protection locked="true" hidden="false"/>
    </xf>
    <xf numFmtId="164" fontId="21" fillId="15" borderId="0" xfId="0" applyFont="true" applyBorder="true" applyAlignment="true" applyProtection="false">
      <alignment horizontal="center" vertical="bottom" textRotation="0" wrapText="true" indent="0" shrinkToFit="false"/>
      <protection locked="true" hidden="false"/>
    </xf>
    <xf numFmtId="164" fontId="21" fillId="16" borderId="0" xfId="0" applyFont="true" applyBorder="true" applyAlignment="true" applyProtection="false">
      <alignment horizontal="center" vertical="bottom" textRotation="0" wrapText="true" indent="0" shrinkToFit="false"/>
      <protection locked="true" hidden="false"/>
    </xf>
    <xf numFmtId="164" fontId="19" fillId="0" borderId="28" xfId="0" applyFont="true" applyBorder="true" applyAlignment="true" applyProtection="false">
      <alignment horizontal="general" vertical="bottom" textRotation="0" wrapText="true" indent="0" shrinkToFit="false"/>
      <protection locked="true" hidden="false"/>
    </xf>
    <xf numFmtId="170" fontId="19" fillId="17" borderId="0" xfId="0" applyFont="true" applyBorder="true" applyAlignment="true" applyProtection="false">
      <alignment horizontal="right" vertical="bottom" textRotation="0" wrapText="false" indent="0" shrinkToFit="false"/>
      <protection locked="true" hidden="false"/>
    </xf>
    <xf numFmtId="170" fontId="19" fillId="18" borderId="0" xfId="0" applyFont="true" applyBorder="true" applyAlignment="true" applyProtection="false">
      <alignment horizontal="right" vertical="bottom" textRotation="0" wrapText="false" indent="0" shrinkToFit="false"/>
      <protection locked="true" hidden="false"/>
    </xf>
    <xf numFmtId="170" fontId="19" fillId="7" borderId="0" xfId="0" applyFont="true" applyBorder="true" applyAlignment="true" applyProtection="false">
      <alignment horizontal="right" vertical="bottom" textRotation="0" wrapText="false" indent="0" shrinkToFit="false"/>
      <protection locked="true" hidden="false"/>
    </xf>
    <xf numFmtId="170" fontId="19" fillId="6" borderId="0" xfId="0" applyFont="true" applyBorder="true" applyAlignment="false" applyProtection="false">
      <alignment horizontal="general" vertical="bottom" textRotation="0" wrapText="false" indent="0" shrinkToFit="false"/>
      <protection locked="true" hidden="false"/>
    </xf>
    <xf numFmtId="170" fontId="19" fillId="14" borderId="0" xfId="0" applyFont="true" applyBorder="true" applyAlignment="false" applyProtection="false">
      <alignment horizontal="general" vertical="bottom" textRotation="0" wrapText="false" indent="0" shrinkToFit="false"/>
      <protection locked="true" hidden="false"/>
    </xf>
    <xf numFmtId="170" fontId="19" fillId="16" borderId="0" xfId="0" applyFont="true" applyBorder="true" applyAlignment="false" applyProtection="false">
      <alignment horizontal="general" vertical="bottom" textRotation="0" wrapText="false" indent="0" shrinkToFit="false"/>
      <protection locked="true" hidden="false"/>
    </xf>
    <xf numFmtId="164" fontId="19" fillId="0" borderId="0" xfId="0" applyFont="true" applyBorder="true" applyAlignment="true" applyProtection="false">
      <alignment horizontal="center" vertical="center" textRotation="0" wrapText="false" indent="0" shrinkToFit="false"/>
      <protection locked="true" hidden="false"/>
    </xf>
    <xf numFmtId="173" fontId="19" fillId="0" borderId="0" xfId="0" applyFont="true" applyBorder="true" applyAlignment="false" applyProtection="false">
      <alignment horizontal="general" vertical="bottom" textRotation="0" wrapText="false" indent="0" shrinkToFit="false"/>
      <protection locked="true" hidden="false"/>
    </xf>
    <xf numFmtId="164" fontId="0" fillId="0" borderId="17" xfId="0" applyFont="true" applyBorder="true" applyAlignment="false" applyProtection="false">
      <alignment horizontal="general" vertical="bottom" textRotation="0" wrapText="false" indent="0" shrinkToFit="false"/>
      <protection locked="true" hidden="false"/>
    </xf>
    <xf numFmtId="164" fontId="0" fillId="0" borderId="32" xfId="0" applyFont="true" applyBorder="true" applyAlignment="false" applyProtection="false">
      <alignment horizontal="general" vertical="bottom" textRotation="0" wrapText="false" indent="0" shrinkToFit="false"/>
      <protection locked="true" hidden="false"/>
    </xf>
    <xf numFmtId="164" fontId="0" fillId="0" borderId="33" xfId="0" applyFont="true" applyBorder="true" applyAlignment="false" applyProtection="false">
      <alignment horizontal="general" vertical="bottom" textRotation="0" wrapText="false" indent="0" shrinkToFit="false"/>
      <protection locked="true" hidden="false"/>
    </xf>
    <xf numFmtId="164" fontId="27" fillId="3" borderId="35" xfId="0" applyFont="true" applyBorder="true" applyAlignment="true" applyProtection="false">
      <alignment horizontal="center" vertical="bottom" textRotation="0" wrapText="false" indent="0" shrinkToFit="false"/>
      <protection locked="true" hidden="false"/>
    </xf>
    <xf numFmtId="171" fontId="19" fillId="0" borderId="36" xfId="0" applyFont="true" applyBorder="true" applyAlignment="true" applyProtection="false">
      <alignment horizontal="center" vertical="bottom" textRotation="0" wrapText="false" indent="0" shrinkToFit="false"/>
      <protection locked="true" hidden="false"/>
    </xf>
    <xf numFmtId="165" fontId="28" fillId="3" borderId="37" xfId="0" applyFont="true" applyBorder="true" applyAlignment="true" applyProtection="false">
      <alignment horizontal="center" vertical="bottom" textRotation="0" wrapText="true" indent="0" shrinkToFit="false"/>
      <protection locked="true" hidden="false"/>
    </xf>
    <xf numFmtId="165" fontId="28" fillId="3" borderId="26" xfId="0" applyFont="true" applyBorder="true" applyAlignment="true" applyProtection="false">
      <alignment horizontal="center" vertical="bottom" textRotation="0" wrapText="true" indent="0" shrinkToFit="false"/>
      <protection locked="true" hidden="false"/>
    </xf>
    <xf numFmtId="165" fontId="28" fillId="3" borderId="0" xfId="0" applyFont="true" applyBorder="true" applyAlignment="true" applyProtection="false">
      <alignment horizontal="center" vertical="bottom" textRotation="0" wrapText="true" indent="0" shrinkToFit="false"/>
      <protection locked="true" hidden="false"/>
    </xf>
    <xf numFmtId="165" fontId="28" fillId="3" borderId="0" xfId="0" applyFont="true" applyBorder="true" applyAlignment="true" applyProtection="false">
      <alignment horizontal="general" vertical="bottom" textRotation="0" wrapText="true" indent="0" shrinkToFit="false"/>
      <protection locked="true" hidden="false"/>
    </xf>
    <xf numFmtId="165" fontId="0" fillId="0" borderId="37" xfId="0" applyFont="true" applyBorder="true" applyAlignment="false" applyProtection="false">
      <alignment horizontal="general" vertical="bottom" textRotation="0" wrapText="false" indent="0" shrinkToFit="false"/>
      <protection locked="true" hidden="false"/>
    </xf>
    <xf numFmtId="165" fontId="0" fillId="0" borderId="0" xfId="0" applyFont="true" applyBorder="true" applyAlignment="false" applyProtection="false">
      <alignment horizontal="general" vertical="bottom" textRotation="0" wrapText="false" indent="0" shrinkToFit="false"/>
      <protection locked="true" hidden="false"/>
    </xf>
    <xf numFmtId="171" fontId="22" fillId="0" borderId="18" xfId="0" applyFont="true" applyBorder="true" applyAlignment="true" applyProtection="false">
      <alignment horizontal="center" vertical="bottom" textRotation="0" wrapText="false" indent="0" shrinkToFit="false"/>
      <protection locked="true" hidden="false"/>
    </xf>
    <xf numFmtId="171" fontId="22" fillId="0" borderId="18" xfId="0" applyFont="true" applyBorder="true" applyAlignment="true" applyProtection="false">
      <alignment horizontal="center" vertical="bottom" textRotation="0" wrapText="true" indent="0" shrinkToFit="false"/>
      <protection locked="true" hidden="false"/>
    </xf>
    <xf numFmtId="171" fontId="22" fillId="8" borderId="38" xfId="0" applyFont="true" applyBorder="true" applyAlignment="true" applyProtection="false">
      <alignment horizontal="center" vertical="bottom" textRotation="0" wrapText="false" indent="0" shrinkToFit="false"/>
      <protection locked="true" hidden="false"/>
    </xf>
    <xf numFmtId="171" fontId="22" fillId="8" borderId="39" xfId="0" applyFont="true" applyBorder="true" applyAlignment="true" applyProtection="false">
      <alignment horizontal="center" vertical="bottom" textRotation="0" wrapText="false" indent="0" shrinkToFit="false"/>
      <protection locked="true" hidden="false"/>
    </xf>
    <xf numFmtId="164" fontId="22" fillId="0" borderId="40" xfId="0" applyFont="true" applyBorder="true" applyAlignment="true" applyProtection="false">
      <alignment horizontal="center" vertical="bottom" textRotation="0" wrapText="true" indent="0" shrinkToFit="false"/>
      <protection locked="true" hidden="false"/>
    </xf>
    <xf numFmtId="164" fontId="22" fillId="0" borderId="38" xfId="0" applyFont="true" applyBorder="true" applyAlignment="true" applyProtection="false">
      <alignment horizontal="center" vertical="bottom" textRotation="0" wrapText="true" indent="0" shrinkToFit="false"/>
      <protection locked="true" hidden="false"/>
    </xf>
    <xf numFmtId="171" fontId="19" fillId="19" borderId="38" xfId="0" applyFont="true" applyBorder="true" applyAlignment="true" applyProtection="false">
      <alignment horizontal="center" vertical="bottom" textRotation="0" wrapText="false" indent="0" shrinkToFit="false"/>
      <protection locked="true" hidden="false"/>
    </xf>
    <xf numFmtId="171" fontId="27" fillId="20" borderId="38" xfId="0" applyFont="true" applyBorder="true" applyAlignment="true" applyProtection="false">
      <alignment horizontal="center" vertical="bottom" textRotation="0" wrapText="false" indent="0" shrinkToFit="false"/>
      <protection locked="true" hidden="false"/>
    </xf>
    <xf numFmtId="164" fontId="29" fillId="3" borderId="30" xfId="0" applyFont="true" applyBorder="true" applyAlignment="true" applyProtection="false">
      <alignment horizontal="center" vertical="bottom" textRotation="0" wrapText="false" indent="0" shrinkToFit="false"/>
      <protection locked="true" hidden="false"/>
    </xf>
    <xf numFmtId="164" fontId="29" fillId="3" borderId="30" xfId="0" applyFont="true" applyBorder="true" applyAlignment="true" applyProtection="false">
      <alignment horizontal="center" vertical="bottom" textRotation="0" wrapText="true" indent="0" shrinkToFit="false"/>
      <protection locked="true" hidden="false"/>
    </xf>
    <xf numFmtId="164" fontId="29" fillId="3" borderId="31" xfId="0" applyFont="true" applyBorder="true" applyAlignment="true" applyProtection="false">
      <alignment horizontal="center" vertical="bottom" textRotation="0" wrapText="true" indent="0" shrinkToFit="false"/>
      <protection locked="true" hidden="false"/>
    </xf>
    <xf numFmtId="164" fontId="29" fillId="3" borderId="41" xfId="0" applyFont="true" applyBorder="true" applyAlignment="true" applyProtection="false">
      <alignment horizontal="center" vertical="bottom" textRotation="0" wrapText="true" indent="0" shrinkToFit="false"/>
      <protection locked="true" hidden="false"/>
    </xf>
    <xf numFmtId="164" fontId="29" fillId="3" borderId="42" xfId="0" applyFont="true" applyBorder="true" applyAlignment="true" applyProtection="false">
      <alignment horizontal="center" vertical="bottom" textRotation="0" wrapText="false" indent="0" shrinkToFit="false"/>
      <protection locked="true" hidden="false"/>
    </xf>
    <xf numFmtId="164" fontId="19" fillId="6" borderId="30" xfId="0" applyFont="true" applyBorder="true" applyAlignment="false" applyProtection="false">
      <alignment horizontal="general" vertical="bottom" textRotation="0" wrapText="false" indent="0" shrinkToFit="false"/>
      <protection locked="true" hidden="false"/>
    </xf>
    <xf numFmtId="167" fontId="19" fillId="0" borderId="30" xfId="0" applyFont="true" applyBorder="true" applyAlignment="true" applyProtection="false">
      <alignment horizontal="right" vertical="bottom" textRotation="0" wrapText="false" indent="0" shrinkToFit="false"/>
      <protection locked="true" hidden="false"/>
    </xf>
    <xf numFmtId="167" fontId="19" fillId="0" borderId="31" xfId="0" applyFont="true" applyBorder="true" applyAlignment="true" applyProtection="false">
      <alignment horizontal="right" vertical="bottom" textRotation="0" wrapText="false" indent="0" shrinkToFit="false"/>
      <protection locked="true" hidden="false"/>
    </xf>
    <xf numFmtId="167" fontId="19" fillId="0" borderId="41" xfId="0" applyFont="true" applyBorder="true" applyAlignment="true" applyProtection="false">
      <alignment horizontal="right" vertical="bottom" textRotation="0" wrapText="false" indent="0" shrinkToFit="false"/>
      <protection locked="true" hidden="false"/>
    </xf>
    <xf numFmtId="167" fontId="19" fillId="21" borderId="30" xfId="0" applyFont="true" applyBorder="true" applyAlignment="true" applyProtection="false">
      <alignment horizontal="right" vertical="bottom" textRotation="0" wrapText="false" indent="0" shrinkToFit="false"/>
      <protection locked="true" hidden="false"/>
    </xf>
    <xf numFmtId="167" fontId="19" fillId="19" borderId="30" xfId="0" applyFont="true" applyBorder="true" applyAlignment="true" applyProtection="false">
      <alignment horizontal="center" vertical="bottom" textRotation="0" wrapText="false" indent="0" shrinkToFit="false"/>
      <protection locked="true" hidden="false"/>
    </xf>
    <xf numFmtId="167" fontId="19" fillId="22" borderId="43" xfId="0" applyFont="true" applyBorder="true" applyAlignment="true" applyProtection="false">
      <alignment horizontal="center" vertical="bottom" textRotation="0" wrapText="false" indent="0" shrinkToFit="false"/>
      <protection locked="true" hidden="false"/>
    </xf>
    <xf numFmtId="167" fontId="29" fillId="3" borderId="44" xfId="0" applyFont="true" applyBorder="true" applyAlignment="true" applyProtection="false">
      <alignment horizontal="center" vertical="bottom" textRotation="0" wrapText="false" indent="0" shrinkToFit="false"/>
      <protection locked="true" hidden="false"/>
    </xf>
    <xf numFmtId="164" fontId="19" fillId="23" borderId="30" xfId="0" applyFont="true" applyBorder="true" applyAlignment="false" applyProtection="false">
      <alignment horizontal="general" vertical="bottom" textRotation="0" wrapText="false" indent="0" shrinkToFit="false"/>
      <protection locked="true" hidden="false"/>
    </xf>
    <xf numFmtId="167" fontId="0" fillId="0" borderId="30" xfId="0" applyFont="true" applyBorder="true" applyAlignment="false" applyProtection="false">
      <alignment horizontal="general" vertical="bottom" textRotation="0" wrapText="false" indent="0" shrinkToFit="false"/>
      <protection locked="true" hidden="false"/>
    </xf>
    <xf numFmtId="167" fontId="0" fillId="0" borderId="31" xfId="0" applyFont="true" applyBorder="true" applyAlignment="false" applyProtection="false">
      <alignment horizontal="general" vertical="bottom" textRotation="0" wrapText="false" indent="0" shrinkToFit="false"/>
      <protection locked="true" hidden="false"/>
    </xf>
    <xf numFmtId="167" fontId="0" fillId="0" borderId="41" xfId="0" applyFont="true" applyBorder="true" applyAlignment="false" applyProtection="false">
      <alignment horizontal="general" vertical="bottom" textRotation="0" wrapText="false" indent="0" shrinkToFit="false"/>
      <protection locked="true" hidden="false"/>
    </xf>
    <xf numFmtId="164" fontId="22" fillId="0" borderId="30" xfId="0" applyFont="true" applyBorder="true" applyAlignment="false" applyProtection="false">
      <alignment horizontal="general" vertical="bottom" textRotation="0" wrapText="false" indent="0" shrinkToFit="false"/>
      <protection locked="true" hidden="false"/>
    </xf>
    <xf numFmtId="167" fontId="22" fillId="8" borderId="42" xfId="0" applyFont="true" applyBorder="true" applyAlignment="true" applyProtection="false">
      <alignment horizontal="right" vertical="bottom" textRotation="0" wrapText="false" indent="0" shrinkToFit="false"/>
      <protection locked="true" hidden="false"/>
    </xf>
    <xf numFmtId="167" fontId="22" fillId="8" borderId="45" xfId="0" applyFont="true" applyBorder="true" applyAlignment="true" applyProtection="false">
      <alignment horizontal="right" vertical="bottom" textRotation="0" wrapText="false" indent="0" shrinkToFit="false"/>
      <protection locked="true" hidden="false"/>
    </xf>
    <xf numFmtId="167" fontId="22" fillId="8" borderId="46" xfId="0" applyFont="true" applyBorder="true" applyAlignment="true" applyProtection="false">
      <alignment horizontal="right" vertical="bottom" textRotation="0" wrapText="false" indent="0" shrinkToFit="false"/>
      <protection locked="true" hidden="false"/>
    </xf>
    <xf numFmtId="167" fontId="22" fillId="8" borderId="18" xfId="0" applyFont="true" applyBorder="true" applyAlignment="true" applyProtection="false">
      <alignment horizontal="center" vertical="bottom" textRotation="0" wrapText="false" indent="0" shrinkToFit="false"/>
      <protection locked="true" hidden="false"/>
    </xf>
    <xf numFmtId="167" fontId="22" fillId="8" borderId="18" xfId="0" applyFont="true" applyBorder="true" applyAlignment="true" applyProtection="false">
      <alignment horizontal="right" vertical="bottom" textRotation="0" wrapText="false" indent="0" shrinkToFit="false"/>
      <protection locked="true" hidden="false"/>
    </xf>
    <xf numFmtId="165" fontId="28" fillId="3" borderId="30" xfId="0" applyFont="true" applyBorder="true" applyAlignment="true" applyProtection="false">
      <alignment horizontal="center" vertical="bottom" textRotation="0" wrapText="true" indent="0" shrinkToFit="false"/>
      <protection locked="true" hidden="false"/>
    </xf>
    <xf numFmtId="164" fontId="29" fillId="3" borderId="30" xfId="0" applyFont="true" applyBorder="true" applyAlignment="true" applyProtection="false">
      <alignment horizontal="general" vertical="bottom" textRotation="0" wrapText="true" indent="0" shrinkToFit="false"/>
      <protection locked="true" hidden="false"/>
    </xf>
    <xf numFmtId="164" fontId="0" fillId="3" borderId="0" xfId="0" applyFont="true" applyBorder="true" applyAlignment="false" applyProtection="false">
      <alignment horizontal="general" vertical="bottom" textRotation="0" wrapText="false" indent="0" shrinkToFit="false"/>
      <protection locked="true" hidden="false"/>
    </xf>
    <xf numFmtId="164" fontId="30" fillId="7" borderId="30" xfId="0" applyFont="true" applyBorder="true" applyAlignment="true" applyProtection="false">
      <alignment horizontal="right" vertical="bottom" textRotation="0" wrapText="false" indent="0" shrinkToFit="false"/>
      <protection locked="true" hidden="false"/>
    </xf>
    <xf numFmtId="164" fontId="19" fillId="7" borderId="30" xfId="0" applyFont="true" applyBorder="true" applyAlignment="true" applyProtection="false">
      <alignment horizontal="right" vertical="bottom" textRotation="0" wrapText="false" indent="0" shrinkToFit="false"/>
      <protection locked="true" hidden="false"/>
    </xf>
    <xf numFmtId="167" fontId="19" fillId="8" borderId="30" xfId="0" applyFont="true" applyBorder="true" applyAlignment="true" applyProtection="false">
      <alignment horizontal="right" vertical="bottom" textRotation="0" wrapText="false" indent="0" shrinkToFit="false"/>
      <protection locked="true" hidden="false"/>
    </xf>
    <xf numFmtId="167" fontId="0" fillId="0" borderId="47" xfId="0" applyFont="true" applyBorder="true" applyAlignment="false" applyProtection="false">
      <alignment horizontal="general" vertical="bottom" textRotation="0" wrapText="false" indent="0" shrinkToFit="false"/>
      <protection locked="true" hidden="false"/>
    </xf>
    <xf numFmtId="164" fontId="0" fillId="7" borderId="0" xfId="0" applyFont="true" applyBorder="true" applyAlignment="false" applyProtection="false">
      <alignment horizontal="general" vertical="bottom" textRotation="0" wrapText="false" indent="0" shrinkToFit="false"/>
      <protection locked="true" hidden="false"/>
    </xf>
    <xf numFmtId="164" fontId="0" fillId="7" borderId="30" xfId="0" applyFont="true" applyBorder="true" applyAlignment="false" applyProtection="false">
      <alignment horizontal="general" vertical="bottom" textRotation="0" wrapText="false" indent="0" shrinkToFit="false"/>
      <protection locked="true" hidden="false"/>
    </xf>
    <xf numFmtId="164" fontId="22" fillId="7" borderId="30" xfId="0" applyFont="true" applyBorder="true" applyAlignment="true" applyProtection="false">
      <alignment horizontal="right" vertical="bottom" textRotation="0" wrapText="false" indent="0" shrinkToFit="false"/>
      <protection locked="true" hidden="false"/>
    </xf>
    <xf numFmtId="164" fontId="0" fillId="7" borderId="42" xfId="0" applyFont="true" applyBorder="true" applyAlignment="false" applyProtection="false">
      <alignment horizontal="general" vertical="bottom" textRotation="0" wrapText="false" indent="0" shrinkToFit="false"/>
      <protection locked="true" hidden="false"/>
    </xf>
    <xf numFmtId="164" fontId="22" fillId="7" borderId="42" xfId="0" applyFont="true" applyBorder="true" applyAlignment="true" applyProtection="false">
      <alignment horizontal="right" vertical="bottom" textRotation="0" wrapText="false" indent="0" shrinkToFit="false"/>
      <protection locked="true" hidden="false"/>
    </xf>
    <xf numFmtId="164" fontId="29" fillId="3" borderId="48" xfId="0" applyFont="true" applyBorder="true" applyAlignment="true" applyProtection="false">
      <alignment horizontal="center" vertical="bottom" textRotation="0" wrapText="false" indent="0" shrinkToFit="false"/>
      <protection locked="true" hidden="false"/>
    </xf>
    <xf numFmtId="164" fontId="29" fillId="3" borderId="42" xfId="0" applyFont="true" applyBorder="true" applyAlignment="true" applyProtection="false">
      <alignment horizontal="right" vertical="bottom" textRotation="0" wrapText="false" indent="0" shrinkToFit="false"/>
      <protection locked="true" hidden="false"/>
    </xf>
    <xf numFmtId="167" fontId="19" fillId="8" borderId="42" xfId="0" applyFont="true" applyBorder="true" applyAlignment="true" applyProtection="false">
      <alignment horizontal="right" vertical="bottom" textRotation="0" wrapText="false" indent="0" shrinkToFit="false"/>
      <protection locked="true" hidden="false"/>
    </xf>
    <xf numFmtId="164" fontId="19" fillId="8" borderId="3" xfId="0" applyFont="true" applyBorder="true" applyAlignment="false" applyProtection="false">
      <alignment horizontal="general" vertical="bottom" textRotation="0" wrapText="false" indent="0" shrinkToFit="false"/>
      <protection locked="true" hidden="false"/>
    </xf>
    <xf numFmtId="170" fontId="19" fillId="8" borderId="4" xfId="0" applyFont="true" applyBorder="true" applyAlignment="true" applyProtection="false">
      <alignment horizontal="right" vertical="bottom" textRotation="0" wrapText="false" indent="0" shrinkToFit="false"/>
      <protection locked="true" hidden="false"/>
    </xf>
    <xf numFmtId="170" fontId="19" fillId="0" borderId="4" xfId="0" applyFont="true" applyBorder="true" applyAlignment="true" applyProtection="false">
      <alignment horizontal="right" vertical="bottom" textRotation="0" wrapText="false" indent="0" shrinkToFit="false"/>
      <protection locked="true" hidden="false"/>
    </xf>
    <xf numFmtId="170" fontId="22" fillId="0" borderId="5" xfId="0" applyFont="true" applyBorder="true" applyAlignment="true" applyProtection="false">
      <alignment horizontal="center" vertical="bottom" textRotation="0" wrapText="false" indent="0" shrinkToFit="false"/>
      <protection locked="true" hidden="false"/>
    </xf>
    <xf numFmtId="164" fontId="19" fillId="8" borderId="6" xfId="0" applyFont="true" applyBorder="true" applyAlignment="false" applyProtection="false">
      <alignment horizontal="general" vertical="bottom" textRotation="0" wrapText="false" indent="0" shrinkToFit="false"/>
      <protection locked="true" hidden="false"/>
    </xf>
    <xf numFmtId="170" fontId="22" fillId="0" borderId="7" xfId="0" applyFont="true" applyBorder="true" applyAlignment="true" applyProtection="false">
      <alignment horizontal="center" vertical="bottom" textRotation="0" wrapText="false" indent="0" shrinkToFit="false"/>
      <protection locked="true" hidden="false"/>
    </xf>
    <xf numFmtId="164" fontId="19" fillId="8" borderId="8" xfId="0" applyFont="true" applyBorder="true" applyAlignment="false" applyProtection="false">
      <alignment horizontal="general" vertical="bottom" textRotation="0" wrapText="false" indent="0" shrinkToFit="false"/>
      <protection locked="true" hidden="false"/>
    </xf>
    <xf numFmtId="170" fontId="19" fillId="8" borderId="9" xfId="0" applyFont="true" applyBorder="true" applyAlignment="true" applyProtection="false">
      <alignment horizontal="right" vertical="bottom" textRotation="0" wrapText="false" indent="0" shrinkToFit="false"/>
      <protection locked="true" hidden="false"/>
    </xf>
    <xf numFmtId="170" fontId="19" fillId="0" borderId="9" xfId="0" applyFont="true" applyBorder="true" applyAlignment="true" applyProtection="false">
      <alignment horizontal="right" vertical="bottom" textRotation="0" wrapText="false" indent="0" shrinkToFit="false"/>
      <protection locked="true" hidden="false"/>
    </xf>
    <xf numFmtId="170" fontId="22" fillId="0" borderId="10" xfId="0" applyFont="true" applyBorder="true" applyAlignment="true" applyProtection="false">
      <alignment horizontal="center" vertical="bottom" textRotation="0" wrapText="false" indent="0" shrinkToFit="false"/>
      <protection locked="true" hidden="false"/>
    </xf>
    <xf numFmtId="164" fontId="29" fillId="3" borderId="42" xfId="0" applyFont="true" applyBorder="true" applyAlignment="true" applyProtection="false">
      <alignment horizontal="center" vertical="bottom" textRotation="0" wrapText="true" indent="0" shrinkToFit="false"/>
      <protection locked="true" hidden="false"/>
    </xf>
    <xf numFmtId="164" fontId="19" fillId="6" borderId="43" xfId="0" applyFont="true" applyBorder="true" applyAlignment="false" applyProtection="false">
      <alignment horizontal="general" vertical="bottom" textRotation="0" wrapText="false" indent="0" shrinkToFit="false"/>
      <protection locked="true" hidden="false"/>
    </xf>
    <xf numFmtId="171" fontId="19" fillId="0" borderId="30" xfId="0" applyFont="true" applyBorder="true" applyAlignment="true" applyProtection="false">
      <alignment horizontal="right" vertical="bottom" textRotation="0" wrapText="false" indent="0" shrinkToFit="false"/>
      <protection locked="true" hidden="false"/>
    </xf>
    <xf numFmtId="167" fontId="29" fillId="3" borderId="0" xfId="0" applyFont="tru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right" vertical="bottom" textRotation="0" wrapText="false" indent="0" shrinkToFit="false"/>
      <protection locked="true" hidden="false"/>
    </xf>
    <xf numFmtId="167" fontId="19" fillId="0" borderId="0" xfId="0" applyFont="true" applyBorder="true" applyAlignment="true" applyProtection="false">
      <alignment horizontal="right" vertical="bottom" textRotation="0" wrapText="false" indent="0" shrinkToFit="false"/>
      <protection locked="true" hidden="false"/>
    </xf>
    <xf numFmtId="164" fontId="0" fillId="0" borderId="30" xfId="0" applyFont="true" applyBorder="true" applyAlignment="false" applyProtection="false">
      <alignment horizontal="general" vertical="bottom" textRotation="0" wrapText="false" indent="0" shrinkToFit="false"/>
      <protection locked="true" hidden="false"/>
    </xf>
    <xf numFmtId="164" fontId="0" fillId="4" borderId="0" xfId="0" applyFont="true" applyBorder="true" applyAlignment="false" applyProtection="false">
      <alignment horizontal="general" vertical="bottom" textRotation="0" wrapText="false" indent="0" shrinkToFit="false"/>
      <protection locked="true" hidden="false"/>
    </xf>
    <xf numFmtId="164" fontId="19" fillId="23" borderId="43" xfId="0" applyFont="true" applyBorder="true" applyAlignment="false" applyProtection="false">
      <alignment horizontal="general" vertical="bottom" textRotation="0" wrapText="false" indent="0" shrinkToFit="false"/>
      <protection locked="true" hidden="false"/>
    </xf>
    <xf numFmtId="164" fontId="19" fillId="23" borderId="0" xfId="0" applyFont="true" applyBorder="true" applyAlignment="false" applyProtection="false">
      <alignment horizontal="general" vertical="bottom" textRotation="0" wrapText="false" indent="0" shrinkToFit="false"/>
      <protection locked="true" hidden="false"/>
    </xf>
    <xf numFmtId="164" fontId="27" fillId="3" borderId="8" xfId="0" applyFont="true" applyBorder="true" applyAlignment="true" applyProtection="false">
      <alignment horizontal="center" vertical="bottom" textRotation="0" wrapText="false" indent="0" shrinkToFit="false"/>
      <protection locked="true" hidden="false"/>
    </xf>
    <xf numFmtId="167" fontId="27" fillId="3" borderId="9" xfId="0" applyFont="true" applyBorder="true" applyAlignment="true" applyProtection="false">
      <alignment horizontal="right" vertical="bottom" textRotation="0" wrapText="false" indent="0" shrinkToFit="false"/>
      <protection locked="true" hidden="false"/>
    </xf>
    <xf numFmtId="171" fontId="27" fillId="3" borderId="9" xfId="0" applyFont="true" applyBorder="true" applyAlignment="true" applyProtection="false">
      <alignment horizontal="right" vertical="bottom" textRotation="0" wrapText="false" indent="0" shrinkToFit="false"/>
      <protection locked="true" hidden="false"/>
    </xf>
    <xf numFmtId="167" fontId="27" fillId="3" borderId="49" xfId="0" applyFont="true" applyBorder="true" applyAlignment="true" applyProtection="false">
      <alignment horizontal="right" vertical="bottom" textRotation="0" wrapText="false" indent="0" shrinkToFit="false"/>
      <protection locked="true" hidden="false"/>
    </xf>
    <xf numFmtId="167" fontId="27" fillId="24" borderId="0" xfId="0" applyFont="true" applyBorder="true" applyAlignment="true" applyProtection="false">
      <alignment horizontal="right" vertical="bottom" textRotation="0" wrapText="false" indent="0" shrinkToFit="false"/>
      <protection locked="true" hidden="false"/>
    </xf>
    <xf numFmtId="164" fontId="0" fillId="0" borderId="6" xfId="0" applyFont="true" applyBorder="true" applyAlignment="false" applyProtection="false">
      <alignment horizontal="general" vertical="bottom" textRotation="0" wrapText="false" indent="0" shrinkToFit="false"/>
      <protection locked="true" hidden="false"/>
    </xf>
    <xf numFmtId="167" fontId="0" fillId="0" borderId="0" xfId="0" applyFont="true" applyBorder="true" applyAlignment="false" applyProtection="false">
      <alignment horizontal="general" vertical="bottom" textRotation="0" wrapText="false" indent="0" shrinkToFit="false"/>
      <protection locked="true" hidden="false"/>
    </xf>
    <xf numFmtId="171" fontId="0" fillId="0" borderId="0" xfId="0" applyFont="true" applyBorder="true" applyAlignment="false" applyProtection="false">
      <alignment horizontal="general" vertical="bottom" textRotation="0" wrapText="false" indent="0" shrinkToFit="false"/>
      <protection locked="true" hidden="false"/>
    </xf>
    <xf numFmtId="164" fontId="29" fillId="3" borderId="50" xfId="0" applyFont="true" applyBorder="true" applyAlignment="true" applyProtection="false">
      <alignment horizontal="center" vertical="bottom" textRotation="0" wrapText="true" indent="0" shrinkToFit="false"/>
      <protection locked="true" hidden="false"/>
    </xf>
    <xf numFmtId="164" fontId="29" fillId="3" borderId="51" xfId="0" applyFont="true" applyBorder="true" applyAlignment="true" applyProtection="false">
      <alignment horizontal="center" vertical="bottom" textRotation="0" wrapText="false" indent="0" shrinkToFit="false"/>
      <protection locked="true" hidden="false"/>
    </xf>
    <xf numFmtId="164" fontId="29" fillId="3" borderId="52" xfId="0" applyFont="true" applyBorder="true" applyAlignment="true" applyProtection="false">
      <alignment horizontal="center" vertical="bottom" textRotation="0" wrapText="true" indent="0" shrinkToFit="false"/>
      <protection locked="true" hidden="false"/>
    </xf>
    <xf numFmtId="164" fontId="29" fillId="3" borderId="52" xfId="0" applyFont="true" applyBorder="true" applyAlignment="true" applyProtection="false">
      <alignment horizontal="center" vertical="bottom" textRotation="0" wrapText="false" indent="0" shrinkToFit="false"/>
      <protection locked="true" hidden="false"/>
    </xf>
    <xf numFmtId="164" fontId="29" fillId="3" borderId="53" xfId="0" applyFont="true" applyBorder="true" applyAlignment="true" applyProtection="false">
      <alignment horizontal="center" vertical="bottom" textRotation="0" wrapText="false" indent="0" shrinkToFit="false"/>
      <protection locked="true" hidden="false"/>
    </xf>
    <xf numFmtId="164" fontId="29" fillId="3" borderId="54" xfId="0" applyFont="true" applyBorder="true" applyAlignment="true" applyProtection="false">
      <alignment horizontal="center" vertical="bottom" textRotation="0" wrapText="false" indent="0" shrinkToFit="false"/>
      <protection locked="true" hidden="false"/>
    </xf>
    <xf numFmtId="170" fontId="19" fillId="0" borderId="41" xfId="0" applyFont="true" applyBorder="true" applyAlignment="true" applyProtection="false">
      <alignment horizontal="right" vertical="bottom" textRotation="0" wrapText="false" indent="0" shrinkToFit="false"/>
      <protection locked="true" hidden="false"/>
    </xf>
    <xf numFmtId="170" fontId="19" fillId="0" borderId="30" xfId="0" applyFont="true" applyBorder="true" applyAlignment="true" applyProtection="false">
      <alignment horizontal="right" vertical="bottom" textRotation="0" wrapText="true" indent="0" shrinkToFit="false"/>
      <protection locked="true" hidden="false"/>
    </xf>
    <xf numFmtId="170" fontId="19" fillId="0" borderId="30" xfId="0" applyFont="true" applyBorder="true" applyAlignment="true" applyProtection="false">
      <alignment horizontal="right" vertical="bottom" textRotation="0" wrapText="false" indent="0" shrinkToFit="false"/>
      <protection locked="true" hidden="false"/>
    </xf>
    <xf numFmtId="170" fontId="19" fillId="0" borderId="43" xfId="0" applyFont="true" applyBorder="true" applyAlignment="true" applyProtection="false">
      <alignment horizontal="right" vertical="bottom" textRotation="0" wrapText="false" indent="0" shrinkToFit="false"/>
      <protection locked="true" hidden="false"/>
    </xf>
    <xf numFmtId="170" fontId="19" fillId="0" borderId="55" xfId="0" applyFont="true" applyBorder="true" applyAlignment="true" applyProtection="false">
      <alignment horizontal="right" vertical="bottom" textRotation="0" wrapText="false" indent="0" shrinkToFit="false"/>
      <protection locked="true" hidden="false"/>
    </xf>
    <xf numFmtId="164" fontId="19" fillId="0" borderId="56" xfId="0" applyFont="true" applyBorder="true" applyAlignment="false" applyProtection="false">
      <alignment horizontal="general" vertical="bottom" textRotation="0" wrapText="false" indent="0" shrinkToFit="false"/>
      <protection locked="true" hidden="false"/>
    </xf>
    <xf numFmtId="171" fontId="19" fillId="0" borderId="41" xfId="0" applyFont="true" applyBorder="true" applyAlignment="true" applyProtection="false">
      <alignment horizontal="right" vertical="bottom" textRotation="0" wrapText="false" indent="0" shrinkToFit="false"/>
      <protection locked="true" hidden="false"/>
    </xf>
    <xf numFmtId="171" fontId="19" fillId="0" borderId="43" xfId="0" applyFont="true" applyBorder="true" applyAlignment="true" applyProtection="false">
      <alignment horizontal="right" vertical="bottom" textRotation="0" wrapText="false" indent="0" shrinkToFit="false"/>
      <protection locked="true" hidden="false"/>
    </xf>
    <xf numFmtId="171" fontId="19" fillId="0" borderId="57" xfId="0" applyFont="true" applyBorder="true" applyAlignment="true" applyProtection="false">
      <alignment horizontal="right" vertical="bottom" textRotation="0" wrapText="false" indent="0" shrinkToFit="false"/>
      <protection locked="true" hidden="false"/>
    </xf>
    <xf numFmtId="164" fontId="19" fillId="25" borderId="56" xfId="0" applyFont="true" applyBorder="true" applyAlignment="false" applyProtection="false">
      <alignment horizontal="general" vertical="bottom" textRotation="0" wrapText="false" indent="0" shrinkToFit="false"/>
      <protection locked="true" hidden="false"/>
    </xf>
    <xf numFmtId="164" fontId="27" fillId="3" borderId="44" xfId="0" applyFont="true" applyBorder="true" applyAlignment="false" applyProtection="false">
      <alignment horizontal="general" vertical="bottom" textRotation="0" wrapText="false" indent="0" shrinkToFit="false"/>
      <protection locked="true" hidden="false"/>
    </xf>
    <xf numFmtId="170" fontId="27" fillId="3" borderId="41" xfId="0" applyFont="true" applyBorder="true" applyAlignment="true" applyProtection="false">
      <alignment horizontal="right" vertical="bottom" textRotation="0" wrapText="false" indent="0" shrinkToFit="false"/>
      <protection locked="true" hidden="false"/>
    </xf>
    <xf numFmtId="170" fontId="27" fillId="3" borderId="55" xfId="0" applyFont="true" applyBorder="true" applyAlignment="true" applyProtection="false">
      <alignment horizontal="right" vertical="bottom" textRotation="0" wrapText="false" indent="0" shrinkToFit="false"/>
      <protection locked="true" hidden="false"/>
    </xf>
    <xf numFmtId="164" fontId="27" fillId="3" borderId="58" xfId="0" applyFont="true" applyBorder="true" applyAlignment="false" applyProtection="false">
      <alignment horizontal="general" vertical="bottom" textRotation="0" wrapText="false" indent="0" shrinkToFit="false"/>
      <protection locked="true" hidden="false"/>
    </xf>
    <xf numFmtId="164" fontId="27" fillId="3" borderId="8" xfId="0" applyFont="true" applyBorder="true" applyAlignment="true" applyProtection="false">
      <alignment horizontal="general" vertical="bottom" textRotation="0" wrapText="true" indent="0" shrinkToFit="false"/>
      <protection locked="true" hidden="false"/>
    </xf>
    <xf numFmtId="167" fontId="27" fillId="3" borderId="9" xfId="0" applyFont="true" applyBorder="true" applyAlignment="true" applyProtection="false">
      <alignment horizontal="right" vertical="bottom" textRotation="0" wrapText="true" indent="0" shrinkToFit="false"/>
      <protection locked="true" hidden="false"/>
    </xf>
    <xf numFmtId="167" fontId="27" fillId="3" borderId="59" xfId="0" applyFont="true" applyBorder="true" applyAlignment="true" applyProtection="false">
      <alignment horizontal="right" vertical="bottom" textRotation="0" wrapText="true" indent="0" shrinkToFit="false"/>
      <protection locked="true" hidden="false"/>
    </xf>
    <xf numFmtId="164" fontId="22" fillId="0" borderId="0" xfId="0" applyFont="true" applyBorder="true" applyAlignment="false" applyProtection="false">
      <alignment horizontal="general" vertical="bottom" textRotation="0" wrapText="false" indent="0" shrinkToFit="false"/>
      <protection locked="true" hidden="false"/>
    </xf>
    <xf numFmtId="167" fontId="19" fillId="0" borderId="0" xfId="0" applyFont="true" applyBorder="true" applyAlignment="true" applyProtection="false">
      <alignment horizontal="right" vertical="bottom" textRotation="0" wrapText="true" indent="0" shrinkToFit="false"/>
      <protection locked="true" hidden="false"/>
    </xf>
    <xf numFmtId="164" fontId="32" fillId="3" borderId="0" xfId="0" applyFont="true" applyBorder="true" applyAlignment="false" applyProtection="false">
      <alignment horizontal="general" vertical="bottom" textRotation="0" wrapText="false" indent="0" shrinkToFit="false"/>
      <protection locked="true" hidden="false"/>
    </xf>
    <xf numFmtId="174" fontId="32" fillId="3" borderId="0" xfId="0" applyFont="true" applyBorder="true" applyAlignment="false" applyProtection="false">
      <alignment horizontal="general" vertical="bottom" textRotation="0" wrapText="false" indent="0" shrinkToFit="false"/>
      <protection locked="true" hidden="false"/>
    </xf>
    <xf numFmtId="164" fontId="33" fillId="3" borderId="0" xfId="0" applyFont="true" applyBorder="true" applyAlignment="true" applyProtection="false">
      <alignment horizontal="center" vertical="bottom" textRotation="0" wrapText="false" indent="0" shrinkToFit="false"/>
      <protection locked="true" hidden="false"/>
    </xf>
    <xf numFmtId="164" fontId="33" fillId="3" borderId="0" xfId="0" applyFont="true" applyBorder="true" applyAlignment="true" applyProtection="false">
      <alignment horizontal="center" vertical="center" textRotation="0" wrapText="false" indent="0" shrinkToFit="false"/>
      <protection locked="true" hidden="false"/>
    </xf>
    <xf numFmtId="174" fontId="0" fillId="0" borderId="0" xfId="0" applyFont="true" applyBorder="true" applyAlignment="false" applyProtection="false">
      <alignment horizontal="general" vertical="bottom" textRotation="0" wrapText="false" indent="0" shrinkToFit="false"/>
      <protection locked="true" hidden="false"/>
    </xf>
    <xf numFmtId="167" fontId="0" fillId="5" borderId="0" xfId="0" applyFont="true" applyBorder="true" applyAlignment="false" applyProtection="false">
      <alignment horizontal="general" vertical="bottom" textRotation="0" wrapText="false" indent="0" shrinkToFit="false"/>
      <protection locked="true" hidden="false"/>
    </xf>
    <xf numFmtId="167" fontId="32" fillId="3" borderId="0" xfId="0" applyFont="true" applyBorder="true" applyAlignment="false" applyProtection="false">
      <alignment horizontal="general" vertical="bottom" textRotation="0" wrapText="false" indent="0" shrinkToFit="false"/>
      <protection locked="true" hidden="false"/>
    </xf>
    <xf numFmtId="167" fontId="33" fillId="3" borderId="0" xfId="0" applyFont="true" applyBorder="true" applyAlignment="true" applyProtection="false">
      <alignment horizontal="center" vertical="center" textRotation="0" wrapText="true" indent="0" shrinkToFit="false"/>
      <protection locked="true" hidden="false"/>
    </xf>
    <xf numFmtId="164" fontId="0" fillId="5" borderId="0" xfId="0" applyFont="true" applyBorder="true" applyAlignment="false" applyProtection="false">
      <alignment horizontal="general" vertical="bottom" textRotation="0" wrapText="false" indent="0" shrinkToFit="false"/>
      <protection locked="true" hidden="false"/>
    </xf>
    <xf numFmtId="167" fontId="0" fillId="26" borderId="0" xfId="0" applyFont="true" applyBorder="true" applyAlignment="false" applyProtection="false">
      <alignment horizontal="general" vertical="bottom" textRotation="0" wrapText="false" indent="0" shrinkToFit="false"/>
      <protection locked="true" hidden="false"/>
    </xf>
    <xf numFmtId="167" fontId="34"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5" fontId="4" fillId="0" borderId="1" xfId="0" applyFont="true" applyBorder="true" applyAlignment="true" applyProtection="false">
      <alignment horizontal="left" vertical="center" textRotation="0" wrapText="true" indent="0" shrinkToFit="false"/>
      <protection locked="true" hidden="false"/>
    </xf>
    <xf numFmtId="165" fontId="4" fillId="0" borderId="0" xfId="0" applyFont="true" applyBorder="true" applyAlignment="true" applyProtection="false">
      <alignment horizontal="left" vertical="center" textRotation="0" wrapText="true" indent="0" shrinkToFit="false"/>
      <protection locked="true" hidden="false"/>
    </xf>
    <xf numFmtId="170" fontId="5" fillId="0" borderId="1" xfId="0" applyFont="true" applyBorder="true" applyAlignment="true" applyProtection="false">
      <alignment horizontal="center" vertical="center" textRotation="0" wrapText="true" indent="0" shrinkToFit="false"/>
      <protection locked="true" hidden="false"/>
    </xf>
    <xf numFmtId="165" fontId="6" fillId="2" borderId="0" xfId="0" applyFont="true" applyBorder="true" applyAlignment="true" applyProtection="false">
      <alignment horizontal="left" vertical="center" textRotation="0" wrapText="true" indent="0" shrinkToFit="false"/>
      <protection locked="true" hidden="false"/>
    </xf>
    <xf numFmtId="165" fontId="6" fillId="2" borderId="2" xfId="0" applyFont="true" applyBorder="true" applyAlignment="true" applyProtection="false">
      <alignment horizontal="left" vertical="center" textRotation="0" wrapText="true" indent="0" shrinkToFit="false"/>
      <protection locked="true" hidden="false"/>
    </xf>
    <xf numFmtId="164" fontId="35" fillId="3" borderId="0" xfId="0" applyFont="true" applyBorder="true" applyAlignment="true" applyProtection="false">
      <alignment horizontal="center" vertical="center" textRotation="0" wrapText="true" indent="0" shrinkToFit="false"/>
      <protection locked="true" hidden="false"/>
    </xf>
    <xf numFmtId="164" fontId="35" fillId="3" borderId="0" xfId="0" applyFont="true" applyBorder="true" applyAlignment="true" applyProtection="false">
      <alignment horizontal="left" vertical="center" textRotation="0" wrapText="true" indent="0" shrinkToFit="false"/>
      <protection locked="true" hidden="false"/>
    </xf>
    <xf numFmtId="170" fontId="35" fillId="3" borderId="0" xfId="0" applyFont="true" applyBorder="true" applyAlignment="true" applyProtection="false">
      <alignment horizontal="center" vertical="center" textRotation="0" wrapText="true" indent="0" shrinkToFit="false"/>
      <protection locked="true" hidden="false"/>
    </xf>
    <xf numFmtId="170" fontId="36" fillId="27" borderId="0" xfId="0" applyFont="true" applyBorder="true" applyAlignment="true" applyProtection="false">
      <alignment horizontal="center" vertical="center" textRotation="0" wrapText="true" indent="0" shrinkToFit="false"/>
      <protection locked="true" hidden="false"/>
    </xf>
    <xf numFmtId="164" fontId="29" fillId="3" borderId="0" xfId="0" applyFont="true" applyBorder="true" applyAlignment="true" applyProtection="false">
      <alignment horizontal="center" vertical="center" textRotation="0" wrapText="true" indent="0" shrinkToFit="false"/>
      <protection locked="true" hidden="false"/>
    </xf>
    <xf numFmtId="170" fontId="35" fillId="27" borderId="0" xfId="0" applyFont="true" applyBorder="true" applyAlignment="true" applyProtection="false">
      <alignment horizontal="center" vertical="center" textRotation="0" wrapText="true" indent="0" shrinkToFit="false"/>
      <protection locked="true" hidden="false"/>
    </xf>
    <xf numFmtId="170" fontId="35" fillId="28" borderId="0" xfId="0" applyFont="true" applyBorder="true" applyAlignment="true" applyProtection="false">
      <alignment horizontal="center" vertical="center" textRotation="0" wrapText="true" indent="0" shrinkToFit="false"/>
      <protection locked="true" hidden="false"/>
    </xf>
    <xf numFmtId="171" fontId="35" fillId="3" borderId="0" xfId="0" applyFont="true" applyBorder="true" applyAlignment="true" applyProtection="false">
      <alignment horizontal="center" vertical="center" textRotation="0" wrapText="true" indent="0" shrinkToFit="false"/>
      <protection locked="true" hidden="false"/>
    </xf>
    <xf numFmtId="170" fontId="0" fillId="0" borderId="30"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true" indent="0" shrinkToFit="false"/>
      <protection locked="true" hidden="false"/>
    </xf>
    <xf numFmtId="170" fontId="0" fillId="4" borderId="30" xfId="0" applyFont="true" applyBorder="true" applyAlignment="true" applyProtection="false">
      <alignment horizontal="center" vertical="center" textRotation="0" wrapText="true" indent="0" shrinkToFit="false"/>
      <protection locked="true" hidden="false"/>
    </xf>
    <xf numFmtId="164" fontId="37" fillId="0" borderId="30" xfId="0" applyFont="true" applyBorder="true" applyAlignment="true" applyProtection="false">
      <alignment horizontal="center" vertical="center" textRotation="0" wrapText="false" indent="0" shrinkToFit="false"/>
      <protection locked="true" hidden="false"/>
    </xf>
    <xf numFmtId="170" fontId="37" fillId="0" borderId="30" xfId="0" applyFont="true" applyBorder="true" applyAlignment="true" applyProtection="false">
      <alignment horizontal="center" vertical="center" textRotation="0" wrapText="false" indent="0" shrinkToFit="false"/>
      <protection locked="true" hidden="false"/>
    </xf>
    <xf numFmtId="166" fontId="0" fillId="0" borderId="0" xfId="0" applyFont="true" applyBorder="true" applyAlignment="false" applyProtection="false">
      <alignment horizontal="general"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true" indent="0" shrinkToFit="false"/>
      <protection locked="true" hidden="false"/>
    </xf>
    <xf numFmtId="170" fontId="0" fillId="0" borderId="30" xfId="0" applyFont="true" applyBorder="true" applyAlignment="true" applyProtection="false">
      <alignment horizontal="center" vertical="bottom" textRotation="0" wrapText="true" indent="0" shrinkToFit="false"/>
      <protection locked="true" hidden="false"/>
    </xf>
    <xf numFmtId="170" fontId="0" fillId="0"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bottom" textRotation="0" wrapText="true" indent="0" shrinkToFit="false"/>
      <protection locked="true" hidden="false"/>
    </xf>
    <xf numFmtId="170" fontId="0" fillId="7" borderId="0" xfId="0" applyFont="true" applyBorder="true" applyAlignment="true" applyProtection="false">
      <alignment horizontal="center" vertical="bottom" textRotation="0" wrapText="true" indent="0" shrinkToFit="false"/>
      <protection locked="true" hidden="false"/>
    </xf>
    <xf numFmtId="166" fontId="0" fillId="7" borderId="0" xfId="0" applyFont="true" applyBorder="true" applyAlignment="false" applyProtection="false">
      <alignment horizontal="general" vertical="bottom" textRotation="0" wrapText="false" indent="0" shrinkToFit="false"/>
      <protection locked="true" hidden="false"/>
    </xf>
    <xf numFmtId="170" fontId="0" fillId="0" borderId="0" xfId="0" applyFont="true" applyBorder="true" applyAlignment="true" applyProtection="false">
      <alignment horizontal="center" vertical="bottom" textRotation="0" wrapText="true" indent="0" shrinkToFit="false"/>
      <protection locked="true" hidden="false"/>
    </xf>
    <xf numFmtId="164" fontId="37" fillId="0" borderId="0" xfId="0" applyFont="true" applyBorder="true" applyAlignment="true" applyProtection="false">
      <alignment horizontal="center" vertical="center" textRotation="0" wrapText="false" indent="0" shrinkToFit="false"/>
      <protection locked="true" hidden="false"/>
    </xf>
    <xf numFmtId="170" fontId="37" fillId="0" borderId="0"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71" fontId="29" fillId="3"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left" vertical="center" textRotation="0" wrapText="true" indent="0" shrinkToFit="false"/>
      <protection locked="true" hidden="false"/>
    </xf>
    <xf numFmtId="170" fontId="38" fillId="0" borderId="0" xfId="0" applyFont="true" applyBorder="true" applyAlignment="true" applyProtection="false">
      <alignment horizontal="right" vertical="bottom" textRotation="0" wrapText="true" indent="0" shrinkToFit="false"/>
      <protection locked="true" hidden="false"/>
    </xf>
    <xf numFmtId="170" fontId="0" fillId="0" borderId="0" xfId="0" applyFont="true" applyBorder="true" applyAlignment="true" applyProtection="false">
      <alignment horizontal="right" vertical="center" textRotation="0" wrapText="true" indent="0" shrinkToFit="false"/>
      <protection locked="true" hidden="false"/>
    </xf>
    <xf numFmtId="175" fontId="0" fillId="0" borderId="0" xfId="0" applyFont="true" applyBorder="true" applyAlignment="true" applyProtection="false">
      <alignment horizontal="right" vertical="bottom" textRotation="0" wrapText="false" indent="0" shrinkToFit="false"/>
      <protection locked="true" hidden="false"/>
    </xf>
    <xf numFmtId="164" fontId="0" fillId="0" borderId="0" xfId="0" applyFont="true" applyBorder="true" applyAlignment="true" applyProtection="false">
      <alignment horizontal="left" vertical="center" textRotation="0" wrapText="false" indent="0" shrinkToFit="false"/>
      <protection locked="true" hidden="false"/>
    </xf>
    <xf numFmtId="164" fontId="29" fillId="3" borderId="30" xfId="0" applyFont="true" applyBorder="true" applyAlignment="true" applyProtection="false">
      <alignment horizontal="left" vertical="bottom" textRotation="0" wrapText="false" indent="0" shrinkToFit="false"/>
      <protection locked="true" hidden="false"/>
    </xf>
    <xf numFmtId="164" fontId="29" fillId="3" borderId="30" xfId="0" applyFont="true" applyBorder="true" applyAlignment="true" applyProtection="false">
      <alignment horizontal="right" vertical="bottom" textRotation="0" wrapText="false" indent="0" shrinkToFit="false"/>
      <protection locked="true" hidden="false"/>
    </xf>
    <xf numFmtId="164" fontId="39" fillId="0" borderId="30" xfId="0" applyFont="true" applyBorder="true" applyAlignment="true" applyProtection="false">
      <alignment horizontal="center" vertical="bottom" textRotation="0" wrapText="false" indent="0" shrinkToFit="false"/>
      <protection locked="true" hidden="false"/>
    </xf>
    <xf numFmtId="164" fontId="0" fillId="4" borderId="30" xfId="0" applyFont="true" applyBorder="true" applyAlignment="true" applyProtection="false">
      <alignment horizontal="left" vertical="top" textRotation="0" wrapText="false" indent="0" shrinkToFit="false"/>
      <protection locked="true" hidden="false"/>
    </xf>
    <xf numFmtId="164" fontId="40" fillId="0" borderId="30" xfId="0" applyFont="true" applyBorder="true" applyAlignment="true" applyProtection="false">
      <alignment horizontal="left" vertical="top" textRotation="0" wrapText="false" indent="0" shrinkToFit="false"/>
      <protection locked="true" hidden="false"/>
    </xf>
    <xf numFmtId="164" fontId="0" fillId="4" borderId="43" xfId="0" applyFont="true" applyBorder="true" applyAlignment="true" applyProtection="false">
      <alignment horizontal="left" vertical="top" textRotation="0" wrapText="false" indent="0" shrinkToFit="false"/>
      <protection locked="true" hidden="false"/>
    </xf>
    <xf numFmtId="164" fontId="39" fillId="0" borderId="30" xfId="0" applyFont="true" applyBorder="true" applyAlignment="true" applyProtection="false">
      <alignment horizontal="left" vertical="top" textRotation="0" wrapText="false" indent="0" shrinkToFit="false"/>
      <protection locked="true" hidden="false"/>
    </xf>
    <xf numFmtId="164" fontId="39" fillId="0" borderId="0" xfId="0" applyFont="true" applyBorder="true" applyAlignment="true" applyProtection="false">
      <alignment horizontal="left" vertical="top" textRotation="0" wrapText="false" indent="0" shrinkToFit="false"/>
      <protection locked="true" hidden="false"/>
    </xf>
    <xf numFmtId="164" fontId="0" fillId="4" borderId="30" xfId="0" applyFont="true" applyBorder="true" applyAlignment="true" applyProtection="false">
      <alignment horizontal="center" vertical="center" textRotation="0" wrapText="true" indent="0" shrinkToFit="false"/>
      <protection locked="true" hidden="false"/>
    </xf>
    <xf numFmtId="164" fontId="41" fillId="0" borderId="30" xfId="0" applyFont="true" applyBorder="true" applyAlignment="true" applyProtection="false">
      <alignment horizontal="left" vertical="top" textRotation="0" wrapText="false" indent="0" shrinkToFit="false"/>
      <protection locked="true" hidden="false"/>
    </xf>
    <xf numFmtId="170" fontId="0" fillId="0" borderId="30" xfId="0" applyFont="true" applyBorder="true" applyAlignment="true" applyProtection="false">
      <alignment horizontal="center" vertical="bottom" textRotation="0" wrapText="false" indent="0" shrinkToFit="false"/>
      <protection locked="true" hidden="false"/>
    </xf>
    <xf numFmtId="164" fontId="19" fillId="0" borderId="30" xfId="0" applyFont="true" applyBorder="true" applyAlignment="true" applyProtection="false">
      <alignment horizontal="center" vertical="center" textRotation="0" wrapText="false" indent="0" shrinkToFit="false"/>
      <protection locked="true" hidden="false"/>
    </xf>
    <xf numFmtId="164" fontId="39" fillId="0" borderId="30" xfId="0" applyFont="true" applyBorder="true" applyAlignment="false" applyProtection="false">
      <alignment horizontal="general" vertical="bottom" textRotation="0" wrapText="false" indent="0" shrinkToFit="false"/>
      <protection locked="true" hidden="false"/>
    </xf>
    <xf numFmtId="164" fontId="0" fillId="0" borderId="30" xfId="0" applyFont="true" applyBorder="true" applyAlignment="true" applyProtection="false">
      <alignment horizontal="left" vertical="top" textRotation="0" wrapText="false" indent="0" shrinkToFit="false"/>
      <protection locked="true" hidden="false"/>
    </xf>
    <xf numFmtId="170" fontId="0" fillId="0" borderId="30" xfId="0" applyFont="true" applyBorder="true" applyAlignment="true" applyProtection="false">
      <alignment horizontal="left" vertical="top" textRotation="0" wrapText="false" indent="0" shrinkToFit="false"/>
      <protection locked="true" hidden="false"/>
    </xf>
    <xf numFmtId="164" fontId="0" fillId="4" borderId="0" xfId="0" applyFont="true" applyBorder="true" applyAlignment="true" applyProtection="false">
      <alignment horizontal="left" vertical="top" textRotation="0" wrapText="false" indent="0" shrinkToFit="false"/>
      <protection locked="true" hidden="false"/>
    </xf>
    <xf numFmtId="164" fontId="42" fillId="0" borderId="30" xfId="0" applyFont="true" applyBorder="true" applyAlignment="true" applyProtection="false">
      <alignment horizontal="left" vertical="top" textRotation="0" wrapText="false" indent="0" shrinkToFit="false"/>
      <protection locked="true" hidden="false"/>
    </xf>
    <xf numFmtId="164" fontId="41" fillId="4" borderId="43" xfId="0" applyFont="true" applyBorder="true" applyAlignment="true" applyProtection="false">
      <alignment horizontal="left" vertical="top" textRotation="0" wrapText="false" indent="0" shrinkToFit="false"/>
      <protection locked="true" hidden="false"/>
    </xf>
    <xf numFmtId="164" fontId="41" fillId="4" borderId="60" xfId="0" applyFont="true" applyBorder="true" applyAlignment="true" applyProtection="false">
      <alignment horizontal="left" vertical="top" textRotation="0" wrapText="false" indent="0" shrinkToFit="false"/>
      <protection locked="true" hidden="false"/>
    </xf>
    <xf numFmtId="164" fontId="41" fillId="0" borderId="30" xfId="0" applyFont="true" applyBorder="true" applyAlignment="true" applyProtection="false">
      <alignment horizontal="left" vertical="bottom" textRotation="0" wrapText="false" indent="0" shrinkToFit="false"/>
      <protection locked="true" hidden="false"/>
    </xf>
    <xf numFmtId="164" fontId="19" fillId="4" borderId="43" xfId="0" applyFont="true" applyBorder="true" applyAlignment="true" applyProtection="false">
      <alignment horizontal="left" vertical="top" textRotation="0" wrapText="false" indent="0" shrinkToFit="false"/>
      <protection locked="true" hidden="false"/>
    </xf>
    <xf numFmtId="164" fontId="41" fillId="0" borderId="30" xfId="0" applyFont="true" applyBorder="true" applyAlignment="true" applyProtection="false">
      <alignment horizontal="left" vertical="bottom" textRotation="0" wrapText="true" indent="0" shrinkToFit="false"/>
      <protection locked="true" hidden="false"/>
    </xf>
    <xf numFmtId="164" fontId="0" fillId="4" borderId="30" xfId="0" applyFont="true" applyBorder="true" applyAlignment="true" applyProtection="false">
      <alignment horizontal="left" vertical="top" textRotation="0" wrapText="true" indent="0" shrinkToFit="false"/>
      <protection locked="true" hidden="false"/>
    </xf>
    <xf numFmtId="164" fontId="19" fillId="0" borderId="30" xfId="0" applyFont="true" applyBorder="true" applyAlignment="true" applyProtection="false">
      <alignment horizontal="left" vertical="top" textRotation="0" wrapText="false" indent="0" shrinkToFit="false"/>
      <protection locked="true" hidden="false"/>
    </xf>
    <xf numFmtId="164" fontId="19" fillId="0" borderId="30" xfId="0" applyFont="true" applyBorder="true" applyAlignment="true" applyProtection="false">
      <alignment horizontal="left" vertical="top" textRotation="0" wrapText="true" indent="0" shrinkToFit="false"/>
      <protection locked="true" hidden="false"/>
    </xf>
    <xf numFmtId="164" fontId="0" fillId="0" borderId="30" xfId="0" applyFont="true" applyBorder="true" applyAlignment="true" applyProtection="false">
      <alignment horizontal="left" vertical="bottom" textRotation="0" wrapText="false" indent="0" shrinkToFit="false"/>
      <protection locked="true" hidden="false"/>
    </xf>
    <xf numFmtId="164" fontId="0" fillId="0" borderId="30" xfId="0" applyFont="true" applyBorder="true" applyAlignment="true" applyProtection="false">
      <alignment horizontal="center" vertical="bottom" textRotation="0" wrapText="false" indent="0" shrinkToFit="false"/>
      <protection locked="true" hidden="false"/>
    </xf>
    <xf numFmtId="164" fontId="0" fillId="0" borderId="30" xfId="0" applyFont="true" applyBorder="true" applyAlignment="true" applyProtection="false">
      <alignment horizontal="right" vertical="bottom" textRotation="0" wrapText="false" indent="0" shrinkToFit="false"/>
      <protection locked="true" hidden="false"/>
    </xf>
    <xf numFmtId="164" fontId="43" fillId="3" borderId="0" xfId="0" applyFont="true" applyBorder="true" applyAlignment="true" applyProtection="false">
      <alignment horizontal="left" vertical="bottom" textRotation="0" wrapText="true" indent="0" shrinkToFit="false"/>
      <protection locked="true" hidden="false"/>
    </xf>
    <xf numFmtId="164" fontId="29" fillId="3" borderId="0"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true" applyAlignment="true" applyProtection="false">
      <alignment horizontal="right" vertical="bottom" textRotation="0" wrapText="false" indent="0" shrinkToFit="false"/>
      <protection locked="true" hidden="false"/>
    </xf>
    <xf numFmtId="170" fontId="0" fillId="0" borderId="0" xfId="0" applyFont="true" applyBorder="true" applyAlignment="true" applyProtection="false">
      <alignment horizontal="right" vertical="bottom" textRotation="0" wrapText="false" indent="0" shrinkToFit="false"/>
      <protection locked="true" hidden="false"/>
    </xf>
    <xf numFmtId="164" fontId="19" fillId="21" borderId="0" xfId="0" applyFont="true" applyBorder="true" applyAlignment="false" applyProtection="false">
      <alignment horizontal="general" vertical="bottom" textRotation="0" wrapText="false" indent="0" shrinkToFit="false"/>
      <protection locked="true" hidden="false"/>
    </xf>
    <xf numFmtId="164" fontId="44" fillId="0" borderId="0" xfId="0" applyFont="true" applyBorder="true" applyAlignment="true" applyProtection="false">
      <alignment horizontal="left" vertical="bottom" textRotation="0" wrapText="false" indent="0" shrinkToFit="false"/>
      <protection locked="true" hidden="false"/>
    </xf>
    <xf numFmtId="164" fontId="44" fillId="0" borderId="0" xfId="0" applyFont="true" applyBorder="true" applyAlignment="true" applyProtection="false">
      <alignment horizontal="general" vertical="bottom" textRotation="0" wrapText="true" indent="0" shrinkToFit="false"/>
      <protection locked="true" hidden="false"/>
    </xf>
    <xf numFmtId="164" fontId="44" fillId="0" borderId="0" xfId="0" applyFont="true" applyBorder="true" applyAlignment="false" applyProtection="false">
      <alignment horizontal="general" vertical="bottom" textRotation="0" wrapText="false" indent="0" shrinkToFit="false"/>
      <protection locked="true" hidden="false"/>
    </xf>
    <xf numFmtId="164" fontId="22" fillId="29" borderId="0" xfId="0" applyFont="true" applyBorder="true" applyAlignment="true" applyProtection="false">
      <alignment horizontal="center" vertical="center" textRotation="0" wrapText="true" indent="0" shrinkToFit="false"/>
      <protection locked="true" hidden="false"/>
    </xf>
    <xf numFmtId="164" fontId="0" fillId="29" borderId="0" xfId="0" applyFont="true" applyBorder="true" applyAlignment="true" applyProtection="false">
      <alignment horizontal="left" vertical="center" textRotation="0" wrapText="false" indent="0" shrinkToFit="false"/>
      <protection locked="true" hidden="false"/>
    </xf>
    <xf numFmtId="164" fontId="0" fillId="4" borderId="30" xfId="0" applyFont="true" applyBorder="true" applyAlignment="true" applyProtection="false">
      <alignment horizontal="center" vertical="bottom" textRotation="0" wrapText="false" indent="0" shrinkToFit="false"/>
      <protection locked="true" hidden="false"/>
    </xf>
    <xf numFmtId="164" fontId="0" fillId="4" borderId="30" xfId="0" applyFont="true" applyBorder="true" applyAlignment="true" applyProtection="false">
      <alignment horizontal="center" vertical="top" textRotation="0" wrapText="false" indent="0" shrinkToFit="false"/>
      <protection locked="true" hidden="false"/>
    </xf>
    <xf numFmtId="164" fontId="19" fillId="4" borderId="30" xfId="0" applyFont="true" applyBorder="true" applyAlignment="true" applyProtection="false">
      <alignment horizontal="general" vertical="center" textRotation="0" wrapText="true" indent="0" shrinkToFit="false"/>
      <protection locked="true" hidden="false"/>
    </xf>
    <xf numFmtId="164" fontId="0" fillId="4" borderId="30" xfId="0" applyFont="true" applyBorder="true" applyAlignment="true" applyProtection="false">
      <alignment horizontal="general" vertical="center" textRotation="0" wrapText="false" indent="0" shrinkToFit="false"/>
      <protection locked="true" hidden="false"/>
    </xf>
    <xf numFmtId="164" fontId="0" fillId="4" borderId="30" xfId="0" applyFont="true" applyBorder="true" applyAlignment="false" applyProtection="false">
      <alignment horizontal="general" vertical="bottom" textRotation="0" wrapText="false" indent="0" shrinkToFit="false"/>
      <protection locked="true" hidden="false"/>
    </xf>
    <xf numFmtId="170" fontId="0" fillId="4" borderId="40" xfId="0" applyFont="true" applyBorder="true" applyAlignment="true" applyProtection="false">
      <alignment horizontal="general" vertical="top" textRotation="0" wrapText="true" indent="0" shrinkToFit="false"/>
      <protection locked="true" hidden="false"/>
    </xf>
    <xf numFmtId="170" fontId="19" fillId="4" borderId="30" xfId="0" applyFont="true" applyBorder="true" applyAlignment="true" applyProtection="false">
      <alignment horizontal="center" vertical="center" textRotation="0" wrapText="true" indent="0" shrinkToFit="false"/>
      <protection locked="true" hidden="false"/>
    </xf>
    <xf numFmtId="164" fontId="19" fillId="4" borderId="30" xfId="0" applyFont="true" applyBorder="true" applyAlignment="true" applyProtection="false">
      <alignment horizontal="center" vertical="center" textRotation="0" wrapText="false" indent="0" shrinkToFit="false"/>
      <protection locked="true" hidden="false"/>
    </xf>
    <xf numFmtId="170" fontId="19" fillId="4" borderId="30" xfId="0" applyFont="true" applyBorder="true" applyAlignment="true" applyProtection="false">
      <alignment horizontal="center" vertical="center" textRotation="0" wrapText="false" indent="0" shrinkToFit="false"/>
      <protection locked="true" hidden="false"/>
    </xf>
    <xf numFmtId="164" fontId="0" fillId="30" borderId="30" xfId="0" applyFont="true" applyBorder="true" applyAlignment="true" applyProtection="false">
      <alignment horizontal="center" vertical="bottom" textRotation="0" wrapText="false" indent="0" shrinkToFit="false"/>
      <protection locked="true" hidden="false"/>
    </xf>
    <xf numFmtId="164" fontId="0" fillId="30" borderId="30" xfId="0" applyFont="true" applyBorder="true" applyAlignment="true" applyProtection="false">
      <alignment horizontal="center" vertical="center" textRotation="0" wrapText="true" indent="0" shrinkToFit="false"/>
      <protection locked="true" hidden="false"/>
    </xf>
    <xf numFmtId="164" fontId="0" fillId="30" borderId="30" xfId="0" applyFont="true" applyBorder="true" applyAlignment="true" applyProtection="false">
      <alignment horizontal="center" vertical="top" textRotation="0" wrapText="false" indent="0" shrinkToFit="false"/>
      <protection locked="true" hidden="false"/>
    </xf>
    <xf numFmtId="164" fontId="19" fillId="30" borderId="30" xfId="0" applyFont="true" applyBorder="true" applyAlignment="true" applyProtection="false">
      <alignment horizontal="general" vertical="center" textRotation="0" wrapText="true" indent="0" shrinkToFit="false"/>
      <protection locked="true" hidden="false"/>
    </xf>
    <xf numFmtId="164" fontId="0" fillId="30" borderId="30" xfId="0" applyFont="true" applyBorder="true" applyAlignment="true" applyProtection="false">
      <alignment horizontal="general" vertical="center" textRotation="0" wrapText="false" indent="0" shrinkToFit="false"/>
      <protection locked="true" hidden="false"/>
    </xf>
    <xf numFmtId="164" fontId="0" fillId="30" borderId="30" xfId="0" applyFont="true" applyBorder="true" applyAlignment="false" applyProtection="false">
      <alignment horizontal="general" vertical="bottom" textRotation="0" wrapText="false" indent="0" shrinkToFit="false"/>
      <protection locked="true" hidden="false"/>
    </xf>
    <xf numFmtId="170" fontId="19" fillId="30" borderId="30" xfId="0" applyFont="true" applyBorder="true" applyAlignment="true" applyProtection="false">
      <alignment horizontal="center" vertical="center" textRotation="0" wrapText="true" indent="0" shrinkToFit="false"/>
      <protection locked="true" hidden="false"/>
    </xf>
    <xf numFmtId="164" fontId="19" fillId="30" borderId="30" xfId="0" applyFont="true" applyBorder="true" applyAlignment="true" applyProtection="false">
      <alignment horizontal="center" vertical="center" textRotation="0" wrapText="false" indent="0" shrinkToFit="false"/>
      <protection locked="true" hidden="false"/>
    </xf>
    <xf numFmtId="170" fontId="19" fillId="30" borderId="30" xfId="0" applyFont="true" applyBorder="true" applyAlignment="true" applyProtection="false">
      <alignment horizontal="center" vertical="center" textRotation="0" wrapText="false" indent="0" shrinkToFit="false"/>
      <protection locked="true" hidden="false"/>
    </xf>
    <xf numFmtId="164" fontId="0" fillId="30" borderId="0" xfId="0" applyFont="true" applyBorder="true" applyAlignment="false" applyProtection="false">
      <alignment horizontal="general" vertical="bottom" textRotation="0" wrapText="false" indent="0" shrinkToFit="false"/>
      <protection locked="true" hidden="false"/>
    </xf>
    <xf numFmtId="164" fontId="0" fillId="30" borderId="30" xfId="0" applyFont="true" applyBorder="true" applyAlignment="true" applyProtection="false">
      <alignment horizontal="center" vertical="bottom" textRotation="0" wrapText="true" indent="0" shrinkToFit="false"/>
      <protection locked="true" hidden="false"/>
    </xf>
    <xf numFmtId="164" fontId="19" fillId="30" borderId="30" xfId="0" applyFont="true" applyBorder="true" applyAlignment="true" applyProtection="false">
      <alignment horizontal="general" vertical="bottom" textRotation="0" wrapText="true" indent="0" shrinkToFit="false"/>
      <protection locked="true" hidden="false"/>
    </xf>
    <xf numFmtId="170" fontId="19" fillId="30" borderId="30" xfId="0" applyFont="true" applyBorder="true" applyAlignment="true" applyProtection="false">
      <alignment horizontal="center" vertical="bottom" textRotation="0" wrapText="true" indent="0" shrinkToFit="false"/>
      <protection locked="true" hidden="false"/>
    </xf>
    <xf numFmtId="164" fontId="19" fillId="30" borderId="30" xfId="0" applyFont="true" applyBorder="true" applyAlignment="true" applyProtection="false">
      <alignment horizontal="center" vertical="bottom" textRotation="0" wrapText="false" indent="0" shrinkToFit="false"/>
      <protection locked="true" hidden="false"/>
    </xf>
    <xf numFmtId="170" fontId="19" fillId="30" borderId="30" xfId="0" applyFont="true" applyBorder="true" applyAlignment="true" applyProtection="false">
      <alignment horizontal="center" vertical="bottom" textRotation="0" wrapText="false" indent="0" shrinkToFit="false"/>
      <protection locked="true" hidden="false"/>
    </xf>
    <xf numFmtId="164" fontId="0" fillId="4" borderId="30" xfId="0" applyFont="true" applyBorder="true" applyAlignment="true" applyProtection="false">
      <alignment horizontal="center" vertical="bottom" textRotation="0" wrapText="true" indent="0" shrinkToFit="false"/>
      <protection locked="true" hidden="false"/>
    </xf>
    <xf numFmtId="164" fontId="19" fillId="4" borderId="30" xfId="0" applyFont="true" applyBorder="true" applyAlignment="true" applyProtection="false">
      <alignment horizontal="general" vertical="bottom" textRotation="0" wrapText="true" indent="0" shrinkToFit="false"/>
      <protection locked="true" hidden="false"/>
    </xf>
    <xf numFmtId="170" fontId="19" fillId="4" borderId="30" xfId="0" applyFont="true" applyBorder="true" applyAlignment="true" applyProtection="false">
      <alignment horizontal="center" vertical="bottom" textRotation="0" wrapText="true" indent="0" shrinkToFit="false"/>
      <protection locked="true" hidden="false"/>
    </xf>
    <xf numFmtId="164" fontId="19" fillId="4" borderId="30" xfId="0" applyFont="true" applyBorder="true" applyAlignment="true" applyProtection="false">
      <alignment horizontal="center" vertical="bottom" textRotation="0" wrapText="false" indent="0" shrinkToFit="false"/>
      <protection locked="true" hidden="false"/>
    </xf>
    <xf numFmtId="170" fontId="19" fillId="4" borderId="30" xfId="0" applyFont="true" applyBorder="true" applyAlignment="true" applyProtection="false">
      <alignment horizontal="center" vertical="bottom" textRotation="0" wrapText="false" indent="0" shrinkToFit="false"/>
      <protection locked="true" hidden="false"/>
    </xf>
    <xf numFmtId="164" fontId="0" fillId="31" borderId="30" xfId="0" applyFont="true" applyBorder="true" applyAlignment="true" applyProtection="false">
      <alignment horizontal="center" vertical="center" textRotation="0" wrapText="true" indent="0" shrinkToFit="false"/>
      <protection locked="true" hidden="false"/>
    </xf>
    <xf numFmtId="164" fontId="0" fillId="31" borderId="30" xfId="0" applyFont="true" applyBorder="true" applyAlignment="true" applyProtection="false">
      <alignment horizontal="center" vertical="top" textRotation="0" wrapText="false" indent="0" shrinkToFit="false"/>
      <protection locked="true" hidden="false"/>
    </xf>
    <xf numFmtId="164" fontId="19" fillId="31" borderId="30" xfId="0" applyFont="true" applyBorder="true" applyAlignment="true" applyProtection="false">
      <alignment horizontal="general" vertical="center" textRotation="0" wrapText="true" indent="0" shrinkToFit="false"/>
      <protection locked="true" hidden="false"/>
    </xf>
    <xf numFmtId="164" fontId="0" fillId="31" borderId="30" xfId="0" applyFont="true" applyBorder="true" applyAlignment="true" applyProtection="false">
      <alignment horizontal="general" vertical="center" textRotation="0" wrapText="false" indent="0" shrinkToFit="false"/>
      <protection locked="true" hidden="false"/>
    </xf>
    <xf numFmtId="164" fontId="0" fillId="31" borderId="30" xfId="0" applyFont="true" applyBorder="true" applyAlignment="false" applyProtection="false">
      <alignment horizontal="general" vertical="bottom" textRotation="0" wrapText="false" indent="0" shrinkToFit="false"/>
      <protection locked="true" hidden="false"/>
    </xf>
    <xf numFmtId="170" fontId="19" fillId="31" borderId="30" xfId="0" applyFont="true" applyBorder="true" applyAlignment="true" applyProtection="false">
      <alignment horizontal="center" vertical="center" textRotation="0" wrapText="true" indent="0" shrinkToFit="false"/>
      <protection locked="true" hidden="false"/>
    </xf>
    <xf numFmtId="164" fontId="19" fillId="31" borderId="30" xfId="0" applyFont="true" applyBorder="true" applyAlignment="true" applyProtection="false">
      <alignment horizontal="center" vertical="center" textRotation="0" wrapText="false" indent="0" shrinkToFit="false"/>
      <protection locked="true" hidden="false"/>
    </xf>
    <xf numFmtId="170" fontId="19" fillId="31" borderId="30" xfId="0" applyFont="true" applyBorder="true" applyAlignment="true" applyProtection="false">
      <alignment horizontal="center" vertical="center" textRotation="0" wrapText="false" indent="0" shrinkToFit="false"/>
      <protection locked="true" hidden="false"/>
    </xf>
    <xf numFmtId="164" fontId="0" fillId="31" borderId="0" xfId="0" applyFont="true" applyBorder="true" applyAlignment="false" applyProtection="false">
      <alignment horizontal="general" vertical="bottom" textRotation="0" wrapText="false" indent="0" shrinkToFit="false"/>
      <protection locked="true" hidden="false"/>
    </xf>
    <xf numFmtId="164" fontId="0" fillId="4" borderId="30" xfId="0" applyFont="true" applyBorder="true" applyAlignment="true" applyProtection="false">
      <alignment horizontal="general" vertical="top" textRotation="0" wrapText="true" indent="0" shrinkToFit="false"/>
      <protection locked="true" hidden="false"/>
    </xf>
    <xf numFmtId="164" fontId="0" fillId="30" borderId="38" xfId="0" applyFont="true" applyBorder="true" applyAlignment="true" applyProtection="false">
      <alignment horizontal="general" vertical="top" textRotation="0" wrapText="true" indent="0" shrinkToFit="false"/>
      <protection locked="true" hidden="false"/>
    </xf>
    <xf numFmtId="164" fontId="0" fillId="4" borderId="38" xfId="0" applyFont="true" applyBorder="true" applyAlignment="true" applyProtection="false">
      <alignment horizontal="general" vertical="top" textRotation="0" wrapText="true" indent="0" shrinkToFit="false"/>
      <protection locked="true" hidden="false"/>
    </xf>
    <xf numFmtId="164" fontId="0" fillId="32" borderId="30" xfId="0" applyFont="true" applyBorder="true" applyAlignment="true" applyProtection="false">
      <alignment horizontal="center" vertical="center" textRotation="0" wrapText="true" indent="0" shrinkToFit="false"/>
      <protection locked="true" hidden="false"/>
    </xf>
    <xf numFmtId="164" fontId="0" fillId="32" borderId="30" xfId="0" applyFont="true" applyBorder="true" applyAlignment="true" applyProtection="false">
      <alignment horizontal="center" vertical="top" textRotation="0" wrapText="false" indent="0" shrinkToFit="false"/>
      <protection locked="true" hidden="false"/>
    </xf>
    <xf numFmtId="164" fontId="19" fillId="32" borderId="30" xfId="0" applyFont="true" applyBorder="true" applyAlignment="true" applyProtection="false">
      <alignment horizontal="general" vertical="center" textRotation="0" wrapText="true" indent="0" shrinkToFit="false"/>
      <protection locked="true" hidden="false"/>
    </xf>
    <xf numFmtId="164" fontId="0" fillId="32" borderId="30" xfId="0" applyFont="true" applyBorder="true" applyAlignment="true" applyProtection="false">
      <alignment horizontal="general" vertical="center" textRotation="0" wrapText="false" indent="0" shrinkToFit="false"/>
      <protection locked="true" hidden="false"/>
    </xf>
    <xf numFmtId="164" fontId="0" fillId="32" borderId="30" xfId="0" applyFont="true" applyBorder="true" applyAlignment="false" applyProtection="false">
      <alignment horizontal="general" vertical="bottom" textRotation="0" wrapText="false" indent="0" shrinkToFit="false"/>
      <protection locked="true" hidden="false"/>
    </xf>
    <xf numFmtId="170" fontId="19" fillId="32" borderId="30" xfId="0" applyFont="true" applyBorder="true" applyAlignment="true" applyProtection="false">
      <alignment horizontal="center" vertical="center" textRotation="0" wrapText="true" indent="0" shrinkToFit="false"/>
      <protection locked="true" hidden="false"/>
    </xf>
    <xf numFmtId="164" fontId="19" fillId="32" borderId="30" xfId="0" applyFont="true" applyBorder="true" applyAlignment="true" applyProtection="false">
      <alignment horizontal="center" vertical="center" textRotation="0" wrapText="false" indent="0" shrinkToFit="false"/>
      <protection locked="true" hidden="false"/>
    </xf>
    <xf numFmtId="170" fontId="19" fillId="32" borderId="30" xfId="0" applyFont="true" applyBorder="true" applyAlignment="true" applyProtection="false">
      <alignment horizontal="center" vertical="center" textRotation="0" wrapText="false" indent="0" shrinkToFit="false"/>
      <protection locked="true" hidden="false"/>
    </xf>
    <xf numFmtId="164" fontId="0" fillId="32" borderId="0" xfId="0" applyFont="true" applyBorder="true" applyAlignment="false" applyProtection="false">
      <alignment horizontal="general" vertical="bottom" textRotation="0" wrapText="false" indent="0" shrinkToFit="false"/>
      <protection locked="true" hidden="false"/>
    </xf>
    <xf numFmtId="164" fontId="0" fillId="30" borderId="0" xfId="0" applyFont="true" applyBorder="true" applyAlignment="true" applyProtection="false">
      <alignment horizontal="center" vertical="top" textRotation="0" wrapText="false" indent="0" shrinkToFit="false"/>
      <protection locked="true" hidden="false"/>
    </xf>
    <xf numFmtId="164" fontId="0" fillId="30" borderId="0" xfId="0" applyFont="true" applyBorder="true" applyAlignment="true" applyProtection="false">
      <alignment horizontal="center" vertical="center" textRotation="0" wrapText="true" indent="0" shrinkToFit="false"/>
      <protection locked="true" hidden="false"/>
    </xf>
    <xf numFmtId="164" fontId="0" fillId="30" borderId="0" xfId="0" applyFont="true" applyBorder="true" applyAlignment="true" applyProtection="false">
      <alignment horizontal="general" vertical="center" textRotation="0" wrapText="false" indent="0" shrinkToFit="false"/>
      <protection locked="true" hidden="false"/>
    </xf>
    <xf numFmtId="164" fontId="0" fillId="4" borderId="0" xfId="0" applyFont="true" applyBorder="true" applyAlignment="true" applyProtection="false">
      <alignment horizontal="center" vertical="top" textRotation="0" wrapText="false" indent="0" shrinkToFit="false"/>
      <protection locked="true" hidden="false"/>
    </xf>
    <xf numFmtId="164" fontId="0" fillId="4" borderId="0" xfId="0" applyFont="true" applyBorder="true" applyAlignment="true" applyProtection="false">
      <alignment horizontal="center" vertical="center" textRotation="0" wrapText="true" indent="0" shrinkToFit="false"/>
      <protection locked="true" hidden="false"/>
    </xf>
    <xf numFmtId="164" fontId="0" fillId="4" borderId="0" xfId="0" applyFont="true" applyBorder="true" applyAlignment="true" applyProtection="false">
      <alignment horizontal="general" vertical="center" textRotation="0" wrapText="false" indent="0" shrinkToFit="false"/>
      <protection locked="true" hidden="false"/>
    </xf>
    <xf numFmtId="164" fontId="0" fillId="4" borderId="0" xfId="0" applyFont="true" applyBorder="true" applyAlignment="true" applyProtection="false">
      <alignment horizontal="general" vertical="center" textRotation="0" wrapText="true" indent="0" shrinkToFit="false"/>
      <protection locked="true" hidden="false"/>
    </xf>
    <xf numFmtId="164" fontId="19" fillId="4" borderId="0" xfId="0" applyFont="true" applyBorder="true" applyAlignment="true" applyProtection="false">
      <alignment horizontal="general" vertical="center" textRotation="0" wrapText="true" indent="0" shrinkToFit="false"/>
      <protection locked="true" hidden="false"/>
    </xf>
    <xf numFmtId="164" fontId="0" fillId="30" borderId="0" xfId="0" applyFont="true" applyBorder="true" applyAlignment="true" applyProtection="false">
      <alignment horizontal="general" vertical="center" textRotation="0" wrapText="true" indent="0" shrinkToFit="false"/>
      <protection locked="true" hidden="false"/>
    </xf>
    <xf numFmtId="164" fontId="19" fillId="30" borderId="0" xfId="0" applyFont="true" applyBorder="true" applyAlignment="true" applyProtection="false">
      <alignment horizontal="general" vertical="center" textRotation="0" wrapText="true" indent="0" shrinkToFit="false"/>
      <protection locked="true" hidden="false"/>
    </xf>
    <xf numFmtId="164" fontId="29" fillId="3" borderId="0" xfId="0" applyFont="true" applyBorder="true" applyAlignment="true" applyProtection="false">
      <alignment horizontal="center" vertical="top" textRotation="0" wrapText="true" indent="0" shrinkToFit="false"/>
      <protection locked="true" hidden="false"/>
    </xf>
    <xf numFmtId="164" fontId="45" fillId="4" borderId="61" xfId="0" applyFont="true" applyBorder="true" applyAlignment="true" applyProtection="false">
      <alignment horizontal="center" vertical="top" textRotation="0" wrapText="true" indent="0" shrinkToFit="false"/>
      <protection locked="true" hidden="false"/>
    </xf>
    <xf numFmtId="164" fontId="45" fillId="4" borderId="61" xfId="0" applyFont="true" applyBorder="true" applyAlignment="true" applyProtection="false">
      <alignment horizontal="general" vertical="top" textRotation="0" wrapText="true" indent="0" shrinkToFit="false"/>
      <protection locked="true" hidden="false"/>
    </xf>
    <xf numFmtId="167" fontId="45" fillId="4" borderId="61" xfId="0" applyFont="true" applyBorder="true" applyAlignment="true" applyProtection="false">
      <alignment horizontal="right" vertical="top" textRotation="0" wrapText="true" indent="0" shrinkToFit="false"/>
      <protection locked="true" hidden="false"/>
    </xf>
    <xf numFmtId="164" fontId="0" fillId="0" borderId="61" xfId="0" applyFont="true" applyBorder="true" applyAlignment="true" applyProtection="false">
      <alignment horizontal="general" vertical="top" textRotation="0" wrapText="false" indent="0" shrinkToFit="false"/>
      <protection locked="true" hidden="false"/>
    </xf>
    <xf numFmtId="164" fontId="45" fillId="30" borderId="61" xfId="0" applyFont="true" applyBorder="true" applyAlignment="true" applyProtection="false">
      <alignment horizontal="center" vertical="top" textRotation="0" wrapText="true" indent="0" shrinkToFit="false"/>
      <protection locked="true" hidden="false"/>
    </xf>
    <xf numFmtId="164" fontId="45" fillId="30" borderId="61" xfId="0" applyFont="true" applyBorder="true" applyAlignment="true" applyProtection="false">
      <alignment horizontal="general" vertical="top" textRotation="0" wrapText="true" indent="0" shrinkToFit="false"/>
      <protection locked="true" hidden="false"/>
    </xf>
    <xf numFmtId="167" fontId="45" fillId="30" borderId="61" xfId="0" applyFont="true" applyBorder="true" applyAlignment="true" applyProtection="false">
      <alignment horizontal="right" vertical="top" textRotation="0" wrapText="true" indent="0" shrinkToFit="false"/>
      <protection locked="true" hidden="false"/>
    </xf>
    <xf numFmtId="164" fontId="45" fillId="30" borderId="62" xfId="0" applyFont="true" applyBorder="true" applyAlignment="true" applyProtection="false">
      <alignment horizontal="center" vertical="top" textRotation="0" wrapText="true" indent="0" shrinkToFit="false"/>
      <protection locked="true" hidden="false"/>
    </xf>
    <xf numFmtId="164" fontId="45" fillId="30" borderId="63" xfId="0" applyFont="true" applyBorder="true" applyAlignment="true" applyProtection="false">
      <alignment horizontal="general" vertical="top" textRotation="0" wrapText="true" indent="0" shrinkToFit="false"/>
      <protection locked="true" hidden="false"/>
    </xf>
    <xf numFmtId="167" fontId="45" fillId="30" borderId="63" xfId="0" applyFont="true" applyBorder="true" applyAlignment="true" applyProtection="false">
      <alignment horizontal="right" vertical="top" textRotation="0" wrapText="true" indent="0" shrinkToFit="false"/>
      <protection locked="true" hidden="false"/>
    </xf>
    <xf numFmtId="164" fontId="45" fillId="30" borderId="64" xfId="0" applyFont="true" applyBorder="true" applyAlignment="true" applyProtection="false">
      <alignment horizontal="center" vertical="top" textRotation="0" wrapText="true" indent="0" shrinkToFit="false"/>
      <protection locked="true" hidden="false"/>
    </xf>
    <xf numFmtId="164" fontId="0" fillId="0" borderId="0" xfId="0" applyFont="true" applyBorder="true" applyAlignment="true" applyProtection="false">
      <alignment horizontal="general" vertical="top" textRotation="0" wrapText="false" indent="0" shrinkToFit="false"/>
      <protection locked="true" hidden="false"/>
    </xf>
    <xf numFmtId="164" fontId="29" fillId="3" borderId="30" xfId="0" applyFont="true" applyBorder="true" applyAlignment="true" applyProtection="false">
      <alignment horizontal="center" vertical="top" textRotation="0" wrapText="true" indent="0" shrinkToFit="false"/>
      <protection locked="true" hidden="false"/>
    </xf>
    <xf numFmtId="164" fontId="0" fillId="4" borderId="30" xfId="0" applyFont="true" applyBorder="true" applyAlignment="true" applyProtection="false">
      <alignment horizontal="center" vertical="top" textRotation="0" wrapText="true" indent="0" shrinkToFit="false"/>
      <protection locked="true" hidden="false"/>
    </xf>
    <xf numFmtId="164" fontId="7" fillId="33" borderId="30" xfId="0" applyFont="true" applyBorder="true" applyAlignment="true" applyProtection="false">
      <alignment horizontal="center" vertical="top" textRotation="0" wrapText="false" indent="0" shrinkToFit="false"/>
      <protection locked="true" hidden="false"/>
    </xf>
    <xf numFmtId="164" fontId="19" fillId="0" borderId="30" xfId="0" applyFont="true" applyBorder="true" applyAlignment="true" applyProtection="false">
      <alignment horizontal="general" vertical="top" textRotation="0" wrapText="true" indent="0" shrinkToFit="false"/>
      <protection locked="true" hidden="false"/>
    </xf>
    <xf numFmtId="164" fontId="0" fillId="0" borderId="30" xfId="0" applyFont="true" applyBorder="true" applyAlignment="true" applyProtection="false">
      <alignment horizontal="general" vertical="top" textRotation="0" wrapText="false" indent="0" shrinkToFit="false"/>
      <protection locked="true" hidden="false"/>
    </xf>
    <xf numFmtId="164" fontId="19" fillId="0" borderId="30" xfId="0" applyFont="true" applyBorder="true" applyAlignment="true" applyProtection="false">
      <alignment horizontal="center" vertical="top" textRotation="0" wrapText="true" indent="0" shrinkToFit="false"/>
      <protection locked="true" hidden="false"/>
    </xf>
    <xf numFmtId="164" fontId="0" fillId="0" borderId="30" xfId="0" applyFont="true" applyBorder="true" applyAlignment="true" applyProtection="false">
      <alignment horizontal="general" vertical="top" textRotation="0" wrapText="true" indent="0" shrinkToFit="false"/>
      <protection locked="true" hidden="false"/>
    </xf>
    <xf numFmtId="170" fontId="0" fillId="0" borderId="30" xfId="0" applyFont="true" applyBorder="true" applyAlignment="false" applyProtection="false">
      <alignment horizontal="general" vertical="bottom" textRotation="0" wrapText="false" indent="0" shrinkToFit="false"/>
      <protection locked="true" hidden="false"/>
    </xf>
    <xf numFmtId="170" fontId="0" fillId="4" borderId="30" xfId="0" applyFont="true" applyBorder="true" applyAlignment="false" applyProtection="false">
      <alignment horizontal="general" vertical="bottom" textRotation="0" wrapText="false" indent="0" shrinkToFit="false"/>
      <protection locked="true" hidden="false"/>
    </xf>
    <xf numFmtId="164" fontId="0" fillId="4" borderId="30" xfId="0" applyFont="true" applyBorder="true" applyAlignment="true" applyProtection="false">
      <alignment horizontal="general" vertical="top" textRotation="0" wrapText="false" indent="0" shrinkToFit="false"/>
      <protection locked="true" hidden="false"/>
    </xf>
    <xf numFmtId="164" fontId="7" fillId="34" borderId="30" xfId="0" applyFont="true" applyBorder="true" applyAlignment="true" applyProtection="false">
      <alignment horizontal="center" vertical="top" textRotation="0" wrapText="false" indent="0" shrinkToFit="false"/>
      <protection locked="true" hidden="false"/>
    </xf>
    <xf numFmtId="164" fontId="7" fillId="0" borderId="30" xfId="0" applyFont="true" applyBorder="true" applyAlignment="true" applyProtection="false">
      <alignment horizontal="general" vertical="top" textRotation="0" wrapText="false" indent="0" shrinkToFit="false"/>
      <protection locked="true" hidden="false"/>
    </xf>
    <xf numFmtId="164" fontId="7" fillId="0" borderId="30" xfId="0" applyFont="true" applyBorder="true" applyAlignment="true" applyProtection="false">
      <alignment horizontal="general" vertical="top" textRotation="0" wrapText="true" indent="0" shrinkToFit="false"/>
      <protection locked="true" hidden="false"/>
    </xf>
    <xf numFmtId="164" fontId="7" fillId="0" borderId="30" xfId="0" applyFont="true" applyBorder="true" applyAlignment="true" applyProtection="false">
      <alignment horizontal="general" vertical="bottom" textRotation="0" wrapText="true" indent="0" shrinkToFit="false"/>
      <protection locked="true" hidden="false"/>
    </xf>
    <xf numFmtId="164" fontId="12" fillId="0" borderId="30" xfId="0" applyFont="true" applyBorder="true" applyAlignment="true" applyProtection="false">
      <alignment horizontal="general" vertical="bottom" textRotation="0" wrapText="true" indent="0" shrinkToFit="false"/>
      <protection locked="true" hidden="false"/>
    </xf>
    <xf numFmtId="164" fontId="10" fillId="0" borderId="30" xfId="0" applyFont="true" applyBorder="true" applyAlignment="true" applyProtection="false">
      <alignment horizontal="general" vertical="top" textRotation="0" wrapText="true" indent="0" shrinkToFit="false"/>
      <protection locked="true" hidden="false"/>
    </xf>
    <xf numFmtId="164" fontId="7" fillId="4" borderId="30" xfId="0" applyFont="true" applyBorder="true" applyAlignment="true" applyProtection="false">
      <alignment horizontal="general" vertical="top" textRotation="0" wrapText="false" indent="0" shrinkToFit="false"/>
      <protection locked="true" hidden="false"/>
    </xf>
    <xf numFmtId="164" fontId="7" fillId="4" borderId="30" xfId="0" applyFont="true" applyBorder="true" applyAlignment="true" applyProtection="false">
      <alignment horizontal="general" vertical="top" textRotation="0" wrapText="true" indent="0" shrinkToFit="false"/>
      <protection locked="true" hidden="false"/>
    </xf>
    <xf numFmtId="164" fontId="7" fillId="4" borderId="0" xfId="0" applyFont="true" applyBorder="true" applyAlignment="true" applyProtection="false">
      <alignment horizontal="general" vertical="top" textRotation="0" wrapText="true" indent="0" shrinkToFit="false"/>
      <protection locked="true" hidden="false"/>
    </xf>
    <xf numFmtId="170" fontId="46" fillId="35" borderId="30" xfId="0" applyFont="true" applyBorder="true" applyAlignment="true" applyProtection="false">
      <alignment horizontal="center" vertical="bottom" textRotation="0" wrapText="false" indent="0" shrinkToFit="false"/>
      <protection locked="true" hidden="false"/>
    </xf>
    <xf numFmtId="164" fontId="0" fillId="0" borderId="30" xfId="0" applyFont="true" applyBorder="true" applyAlignment="true" applyProtection="false">
      <alignment horizontal="general" vertical="bottom" textRotation="0" wrapText="true" indent="0" shrinkToFit="false"/>
      <protection locked="true" hidden="false"/>
    </xf>
    <xf numFmtId="164" fontId="0" fillId="0" borderId="0" xfId="0" applyFont="true" applyBorder="true" applyAlignment="true" applyProtection="false">
      <alignment horizontal="general" vertical="bottom" textRotation="0" wrapText="true" indent="0" shrinkToFit="false"/>
      <protection locked="true" hidden="false"/>
    </xf>
    <xf numFmtId="170" fontId="0" fillId="0" borderId="30" xfId="0" applyFont="true" applyBorder="true" applyAlignment="true" applyProtection="false">
      <alignment horizontal="right" vertical="bottom" textRotation="0" wrapText="false" indent="0" shrinkToFit="false"/>
      <protection locked="true" hidden="false"/>
    </xf>
    <xf numFmtId="164" fontId="0" fillId="4" borderId="30" xfId="0" applyFont="true" applyBorder="true" applyAlignment="true" applyProtection="false">
      <alignment horizontal="general" vertical="bottom" textRotation="0" wrapText="true" indent="0" shrinkToFit="false"/>
      <protection locked="true" hidden="false"/>
    </xf>
    <xf numFmtId="164" fontId="27" fillId="3" borderId="30" xfId="0" applyFont="true" applyBorder="true" applyAlignment="true" applyProtection="false">
      <alignment horizontal="center" vertical="top" textRotation="0" wrapText="true" indent="0" shrinkToFit="false"/>
      <protection locked="true" hidden="false"/>
    </xf>
    <xf numFmtId="164" fontId="0" fillId="0" borderId="30" xfId="0" applyFont="true" applyBorder="true" applyAlignment="true" applyProtection="false">
      <alignment horizontal="center" vertical="top" textRotation="0" wrapText="false" indent="0" shrinkToFit="false"/>
      <protection locked="true" hidden="false"/>
    </xf>
    <xf numFmtId="170" fontId="0" fillId="0" borderId="30" xfId="0" applyFont="true" applyBorder="true" applyAlignment="true" applyProtection="false">
      <alignment horizontal="center" vertical="top" textRotation="0" wrapText="true" indent="0" shrinkToFit="false"/>
      <protection locked="true" hidden="false"/>
    </xf>
    <xf numFmtId="164" fontId="0" fillId="0" borderId="30" xfId="0" applyFont="true" applyBorder="true" applyAlignment="true" applyProtection="false">
      <alignment horizontal="center" vertical="top" textRotation="0" wrapText="true" indent="0" shrinkToFit="false"/>
      <protection locked="true" hidden="false"/>
    </xf>
    <xf numFmtId="164" fontId="0" fillId="7" borderId="30" xfId="0" applyFont="true" applyBorder="true" applyAlignment="true" applyProtection="false">
      <alignment horizontal="center" vertical="top" textRotation="0" wrapText="true" indent="0" shrinkToFit="false"/>
      <protection locked="true" hidden="false"/>
    </xf>
    <xf numFmtId="164" fontId="38" fillId="20" borderId="30" xfId="0" applyFont="true" applyBorder="true" applyAlignment="true" applyProtection="false">
      <alignment horizontal="center" vertical="top" textRotation="0" wrapText="true" indent="0" shrinkToFit="false"/>
      <protection locked="true" hidden="false"/>
    </xf>
    <xf numFmtId="164" fontId="22" fillId="20" borderId="30" xfId="0" applyFont="true" applyBorder="true" applyAlignment="true" applyProtection="false">
      <alignment horizontal="general" vertical="top" textRotation="0" wrapText="true" indent="0" shrinkToFit="false"/>
      <protection locked="true" hidden="false"/>
    </xf>
    <xf numFmtId="164" fontId="0" fillId="20" borderId="30" xfId="0" applyFont="true" applyBorder="true" applyAlignment="true" applyProtection="false">
      <alignment horizontal="center" vertical="top" textRotation="0" wrapText="false" indent="0" shrinkToFit="false"/>
      <protection locked="true" hidden="false"/>
    </xf>
    <xf numFmtId="164" fontId="10" fillId="20" borderId="30" xfId="0" applyFont="true" applyBorder="true" applyAlignment="true" applyProtection="false">
      <alignment horizontal="general" vertical="top" textRotation="0" wrapText="true" indent="0" shrinkToFit="false"/>
      <protection locked="true" hidden="false"/>
    </xf>
    <xf numFmtId="164" fontId="19" fillId="20" borderId="30" xfId="0" applyFont="true" applyBorder="true" applyAlignment="true" applyProtection="false">
      <alignment horizontal="center" vertical="top" textRotation="0" wrapText="true" indent="0" shrinkToFit="false"/>
      <protection locked="true" hidden="false"/>
    </xf>
    <xf numFmtId="164" fontId="0" fillId="20" borderId="30" xfId="0" applyFont="true" applyBorder="true" applyAlignment="true" applyProtection="false">
      <alignment horizontal="general" vertical="top" textRotation="0" wrapText="false" indent="0" shrinkToFit="false"/>
      <protection locked="true" hidden="false"/>
    </xf>
    <xf numFmtId="170" fontId="0" fillId="20" borderId="30" xfId="0" applyFont="true" applyBorder="true" applyAlignment="true" applyProtection="false">
      <alignment horizontal="center" vertical="top" textRotation="0" wrapText="true" indent="0" shrinkToFit="false"/>
      <protection locked="true" hidden="false"/>
    </xf>
    <xf numFmtId="164" fontId="0" fillId="20" borderId="30" xfId="0" applyFont="true" applyBorder="true" applyAlignment="true" applyProtection="false">
      <alignment horizontal="center" vertical="top" textRotation="0" wrapText="true" indent="0" shrinkToFit="false"/>
      <protection locked="true" hidden="false"/>
    </xf>
    <xf numFmtId="164" fontId="0" fillId="20" borderId="30" xfId="0" applyFont="true" applyBorder="true" applyAlignment="false" applyProtection="false">
      <alignment horizontal="general" vertical="bottom" textRotation="0" wrapText="false" indent="0" shrinkToFit="false"/>
      <protection locked="true" hidden="false"/>
    </xf>
    <xf numFmtId="164" fontId="0" fillId="21" borderId="30" xfId="0" applyFont="true" applyBorder="true" applyAlignment="true" applyProtection="false">
      <alignment horizontal="center" vertical="top" textRotation="0" wrapText="true" indent="0" shrinkToFit="false"/>
      <protection locked="true" hidden="false"/>
    </xf>
    <xf numFmtId="164" fontId="19" fillId="21" borderId="30" xfId="0" applyFont="true" applyBorder="true" applyAlignment="true" applyProtection="false">
      <alignment horizontal="general" vertical="top" textRotation="0" wrapText="true" indent="0" shrinkToFit="false"/>
      <protection locked="true" hidden="false"/>
    </xf>
    <xf numFmtId="164" fontId="0" fillId="21" borderId="30" xfId="0" applyFont="true" applyBorder="true" applyAlignment="true" applyProtection="false">
      <alignment horizontal="center" vertical="top" textRotation="0" wrapText="false" indent="0" shrinkToFit="false"/>
      <protection locked="true" hidden="false"/>
    </xf>
    <xf numFmtId="164" fontId="7" fillId="21" borderId="30" xfId="0" applyFont="true" applyBorder="true" applyAlignment="true" applyProtection="false">
      <alignment horizontal="general" vertical="top" textRotation="0" wrapText="true" indent="0" shrinkToFit="false"/>
      <protection locked="true" hidden="false"/>
    </xf>
    <xf numFmtId="164" fontId="19" fillId="21" borderId="30" xfId="0" applyFont="true" applyBorder="true" applyAlignment="true" applyProtection="false">
      <alignment horizontal="center" vertical="top" textRotation="0" wrapText="true" indent="0" shrinkToFit="false"/>
      <protection locked="true" hidden="false"/>
    </xf>
    <xf numFmtId="170" fontId="0" fillId="21" borderId="30" xfId="0" applyFont="true" applyBorder="true" applyAlignment="true" applyProtection="false">
      <alignment horizontal="center" vertical="top" textRotation="0" wrapText="true" indent="0" shrinkToFit="false"/>
      <protection locked="true" hidden="false"/>
    </xf>
    <xf numFmtId="164" fontId="0" fillId="21" borderId="30" xfId="0" applyFont="true" applyBorder="true" applyAlignment="false" applyProtection="false">
      <alignment horizontal="general" vertical="bottom" textRotation="0" wrapText="false" indent="0" shrinkToFit="false"/>
      <protection locked="true" hidden="false"/>
    </xf>
    <xf numFmtId="164" fontId="40" fillId="0" borderId="30" xfId="0" applyFont="true" applyBorder="true" applyAlignment="true" applyProtection="false">
      <alignment horizontal="general" vertical="top" textRotation="0" wrapText="false" indent="0" shrinkToFit="false"/>
      <protection locked="true" hidden="false"/>
    </xf>
    <xf numFmtId="164" fontId="35" fillId="3" borderId="0" xfId="0" applyFont="true" applyBorder="true" applyAlignment="true" applyProtection="false">
      <alignment horizontal="center" vertical="top" textRotation="0" wrapText="true" indent="0" shrinkToFit="false"/>
      <protection locked="true" hidden="false"/>
    </xf>
    <xf numFmtId="164" fontId="29" fillId="24" borderId="30" xfId="0" applyFont="true" applyBorder="true" applyAlignment="true" applyProtection="false">
      <alignment horizontal="center" vertical="bottom" textRotation="0" wrapText="false" indent="0" shrinkToFit="false"/>
      <protection locked="true" hidden="false"/>
    </xf>
    <xf numFmtId="170" fontId="0" fillId="0" borderId="30" xfId="0" applyFont="true" applyBorder="true" applyAlignment="true" applyProtection="false">
      <alignment horizontal="right" vertical="bottom" textRotation="0" wrapText="true" indent="0" shrinkToFit="false"/>
      <protection locked="true" hidden="false"/>
    </xf>
    <xf numFmtId="164" fontId="0" fillId="0" borderId="30" xfId="0" applyFont="true" applyBorder="true" applyAlignment="true" applyProtection="false">
      <alignment horizontal="right" vertical="bottom" textRotation="0" wrapText="true" indent="0" shrinkToFit="false"/>
      <protection locked="true" hidden="false"/>
    </xf>
    <xf numFmtId="164" fontId="0" fillId="0" borderId="30" xfId="0" applyFont="true" applyBorder="true" applyAlignment="true" applyProtection="false">
      <alignment horizontal="left" vertical="bottom" textRotation="0" wrapText="true" indent="0" shrinkToFit="false"/>
      <protection locked="true" hidden="false"/>
    </xf>
    <xf numFmtId="164" fontId="29" fillId="3" borderId="30" xfId="0" applyFont="true" applyBorder="true" applyAlignment="true" applyProtection="false">
      <alignment horizontal="center" vertical="center" textRotation="0" wrapText="true" indent="0" shrinkToFit="false"/>
      <protection locked="true" hidden="false"/>
    </xf>
    <xf numFmtId="164" fontId="35" fillId="3" borderId="30"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center" vertical="center" textRotation="0" wrapText="false" indent="0" shrinkToFit="false"/>
      <protection locked="true" hidden="false"/>
    </xf>
    <xf numFmtId="164" fontId="12" fillId="33" borderId="30" xfId="0" applyFont="true" applyBorder="true" applyAlignment="true" applyProtection="false">
      <alignment horizontal="center" vertical="top" textRotation="0" wrapText="false" indent="0" shrinkToFit="false"/>
      <protection locked="true" hidden="false"/>
    </xf>
    <xf numFmtId="164" fontId="0" fillId="0" borderId="43" xfId="0" applyFont="true" applyBorder="true" applyAlignment="true" applyProtection="false">
      <alignment horizontal="center" vertical="bottom" textRotation="0" wrapText="true" indent="0" shrinkToFit="false"/>
      <protection locked="true" hidden="false"/>
    </xf>
    <xf numFmtId="170" fontId="0" fillId="0" borderId="30" xfId="0" applyFont="true" applyBorder="true" applyAlignment="true" applyProtection="false">
      <alignment horizontal="center" vertical="center" textRotation="0" wrapText="false" indent="0" shrinkToFit="false"/>
      <protection locked="true" hidden="false"/>
    </xf>
    <xf numFmtId="164" fontId="19" fillId="0" borderId="30" xfId="0" applyFont="true" applyBorder="true" applyAlignment="true" applyProtection="false">
      <alignment horizontal="center" vertical="center" textRotation="0" wrapText="true" indent="0" shrinkToFit="false"/>
      <protection locked="true" hidden="false"/>
    </xf>
    <xf numFmtId="164" fontId="19" fillId="0" borderId="30" xfId="0" applyFont="true" applyBorder="true" applyAlignment="true" applyProtection="false">
      <alignment horizontal="general" vertical="bottom" textRotation="0" wrapText="true" indent="0" shrinkToFit="false"/>
      <protection locked="true" hidden="false"/>
    </xf>
    <xf numFmtId="164" fontId="19" fillId="0" borderId="30" xfId="0" applyFont="true" applyBorder="true" applyAlignment="true" applyProtection="false">
      <alignment horizontal="center" vertical="bottom" textRotation="0" wrapText="true" indent="0" shrinkToFit="false"/>
      <protection locked="true" hidden="false"/>
    </xf>
    <xf numFmtId="164" fontId="0" fillId="36" borderId="30" xfId="0" applyFont="true" applyBorder="true" applyAlignment="true" applyProtection="false">
      <alignment horizontal="center" vertical="bottom" textRotation="0" wrapText="false" indent="0" shrinkToFit="false"/>
      <protection locked="true" hidden="false"/>
    </xf>
    <xf numFmtId="164" fontId="0" fillId="37" borderId="30" xfId="0" applyFont="true" applyBorder="true" applyAlignment="true" applyProtection="false">
      <alignment horizontal="center" vertical="bottom" textRotation="0" wrapText="false" indent="0" shrinkToFit="false"/>
      <protection locked="true" hidden="false"/>
    </xf>
    <xf numFmtId="164" fontId="19" fillId="34" borderId="30" xfId="0" applyFont="true" applyBorder="true" applyAlignment="true" applyProtection="false">
      <alignment horizontal="center" vertical="center" textRotation="0" wrapText="true" indent="0" shrinkToFit="false"/>
      <protection locked="true" hidden="false"/>
    </xf>
    <xf numFmtId="164" fontId="19" fillId="13" borderId="30" xfId="0" applyFont="true" applyBorder="true" applyAlignment="true" applyProtection="false">
      <alignment horizontal="center" vertical="center" textRotation="0" wrapText="true" indent="0" shrinkToFit="false"/>
      <protection locked="true" hidden="false"/>
    </xf>
    <xf numFmtId="164" fontId="19" fillId="38" borderId="30" xfId="0" applyFont="true" applyBorder="true" applyAlignment="true" applyProtection="false">
      <alignment horizontal="center" vertical="center" textRotation="0" wrapText="true" indent="0" shrinkToFit="false"/>
      <protection locked="true" hidden="false"/>
    </xf>
    <xf numFmtId="164" fontId="19" fillId="39" borderId="30" xfId="0" applyFont="true" applyBorder="true" applyAlignment="true" applyProtection="false">
      <alignment horizontal="center" vertical="center" textRotation="0" wrapText="true" indent="0" shrinkToFit="false"/>
      <protection locked="true" hidden="false"/>
    </xf>
    <xf numFmtId="164" fontId="19" fillId="40" borderId="30" xfId="0" applyFont="true" applyBorder="true" applyAlignment="true" applyProtection="false">
      <alignment horizontal="center" vertical="center" textRotation="0" wrapText="true" indent="0" shrinkToFit="false"/>
      <protection locked="true" hidden="false"/>
    </xf>
    <xf numFmtId="164" fontId="12" fillId="34" borderId="30" xfId="0" applyFont="true" applyBorder="true" applyAlignment="true" applyProtection="false">
      <alignment horizontal="center" vertical="top" textRotation="0" wrapText="false" indent="0" shrinkToFit="false"/>
      <protection locked="true" hidden="false"/>
    </xf>
    <xf numFmtId="164" fontId="10" fillId="0" borderId="30" xfId="0" applyFont="true" applyBorder="true" applyAlignment="true" applyProtection="false">
      <alignment horizontal="general" vertical="bottom" textRotation="0" wrapText="true" indent="0" shrinkToFit="false"/>
      <protection locked="true" hidden="false"/>
    </xf>
    <xf numFmtId="164" fontId="0" fillId="0" borderId="30" xfId="0" applyFont="true" applyBorder="true" applyAlignment="true" applyProtection="false">
      <alignment horizontal="left" vertical="center" textRotation="0" wrapText="false" indent="0" shrinkToFit="false"/>
      <protection locked="true" hidden="false"/>
    </xf>
    <xf numFmtId="164" fontId="0" fillId="0" borderId="30" xfId="0" applyFont="true" applyBorder="true" applyAlignment="true" applyProtection="false">
      <alignment horizontal="general" vertical="center" textRotation="0" wrapText="false" indent="0" shrinkToFit="false"/>
      <protection locked="true" hidden="false"/>
    </xf>
    <xf numFmtId="164" fontId="0" fillId="0" borderId="43" xfId="0" applyFont="true" applyBorder="true" applyAlignment="true" applyProtection="false">
      <alignment horizontal="center" vertical="top" textRotation="0" wrapText="true" indent="0" shrinkToFit="false"/>
      <protection locked="true" hidden="false"/>
    </xf>
    <xf numFmtId="164" fontId="0" fillId="0" borderId="30" xfId="0" applyFont="true" applyBorder="true" applyAlignment="true" applyProtection="false">
      <alignment horizontal="left" vertical="top" textRotation="0" wrapText="true" indent="0" shrinkToFit="false"/>
      <protection locked="true" hidden="false"/>
    </xf>
    <xf numFmtId="164" fontId="0" fillId="0" borderId="43" xfId="0" applyFont="true" applyBorder="true" applyAlignment="true" applyProtection="false">
      <alignment horizontal="center" vertical="center" textRotation="0" wrapText="true" indent="0" shrinkToFit="false"/>
      <protection locked="true" hidden="false"/>
    </xf>
    <xf numFmtId="164" fontId="0" fillId="0" borderId="30" xfId="0" applyFont="true" applyBorder="true" applyAlignment="true" applyProtection="false">
      <alignment horizontal="left" vertical="center" textRotation="0" wrapText="true" indent="0" shrinkToFit="false"/>
      <protection locked="true" hidden="false"/>
    </xf>
    <xf numFmtId="164" fontId="19" fillId="0" borderId="30" xfId="0" applyFont="true" applyBorder="true" applyAlignment="true" applyProtection="false">
      <alignment horizontal="general" vertical="center" textRotation="0" wrapText="true" indent="0" shrinkToFit="false"/>
      <protection locked="true" hidden="false"/>
    </xf>
    <xf numFmtId="164" fontId="12" fillId="0" borderId="0" xfId="0" applyFont="true" applyBorder="true" applyAlignment="true" applyProtection="false">
      <alignment horizontal="general" vertical="center" textRotation="0" wrapText="false" indent="0" shrinkToFit="false"/>
      <protection locked="true" hidden="false"/>
    </xf>
    <xf numFmtId="164" fontId="12" fillId="0" borderId="30" xfId="0" applyFont="true" applyBorder="true" applyAlignment="true" applyProtection="false">
      <alignment horizontal="general" vertical="center" textRotation="0" wrapText="false" indent="0" shrinkToFit="false"/>
      <protection locked="true" hidden="false"/>
    </xf>
    <xf numFmtId="171" fontId="47" fillId="3" borderId="65" xfId="0" applyFont="true" applyBorder="true" applyAlignment="false" applyProtection="false">
      <alignment horizontal="general" vertical="bottom" textRotation="0" wrapText="false" indent="0" shrinkToFit="false"/>
      <protection locked="true" hidden="false"/>
    </xf>
    <xf numFmtId="164" fontId="48" fillId="0" borderId="0" xfId="0" applyFont="true" applyBorder="true" applyAlignment="false" applyProtection="false">
      <alignment horizontal="general" vertical="bottom" textRotation="0" wrapText="false" indent="0" shrinkToFit="false"/>
      <protection locked="true" hidden="false"/>
    </xf>
    <xf numFmtId="164" fontId="49" fillId="3" borderId="0" xfId="0" applyFont="true" applyBorder="true" applyAlignment="true" applyProtection="false">
      <alignment horizontal="general" vertical="bottom" textRotation="0" wrapText="true" indent="0" shrinkToFit="false"/>
      <protection locked="true" hidden="false"/>
    </xf>
    <xf numFmtId="164" fontId="0" fillId="7" borderId="30" xfId="0" applyFont="true" applyBorder="true" applyAlignment="true" applyProtection="false">
      <alignment horizontal="center" vertical="center" textRotation="0" wrapText="false" indent="0" shrinkToFit="false"/>
      <protection locked="true" hidden="false"/>
    </xf>
    <xf numFmtId="172" fontId="19" fillId="0" borderId="0" xfId="0" applyFont="true" applyBorder="true" applyAlignment="true" applyProtection="false">
      <alignment horizontal="right" vertical="bottom" textRotation="0" wrapText="false" indent="0" shrinkToFit="false"/>
      <protection locked="true" hidden="false"/>
    </xf>
    <xf numFmtId="164" fontId="50" fillId="0" borderId="0" xfId="0" applyFont="true" applyBorder="true" applyAlignment="false" applyProtection="false">
      <alignment horizontal="general" vertical="bottom" textRotation="0" wrapText="false" indent="0" shrinkToFit="false"/>
      <protection locked="true" hidden="false"/>
    </xf>
    <xf numFmtId="170" fontId="50" fillId="0" borderId="0" xfId="0" applyFont="true" applyBorder="true" applyAlignment="true" applyProtection="false">
      <alignment horizontal="right" vertical="bottom" textRotation="0" wrapText="false" indent="0" shrinkToFit="false"/>
      <protection locked="true" hidden="false"/>
    </xf>
    <xf numFmtId="170" fontId="0" fillId="7" borderId="30" xfId="0" applyFont="true" applyBorder="true" applyAlignment="true" applyProtection="false">
      <alignment horizontal="center" vertical="center" textRotation="0" wrapText="false" indent="0" shrinkToFit="false"/>
      <protection locked="true" hidden="false"/>
    </xf>
    <xf numFmtId="164" fontId="35" fillId="3" borderId="66" xfId="0" applyFont="true" applyBorder="true" applyAlignment="true" applyProtection="false">
      <alignment horizontal="center" vertical="center" textRotation="0" wrapText="true" indent="0" shrinkToFit="false"/>
      <protection locked="true" hidden="false"/>
    </xf>
    <xf numFmtId="164" fontId="51" fillId="28" borderId="30" xfId="0" applyFont="true" applyBorder="true" applyAlignment="false" applyProtection="false">
      <alignment horizontal="general" vertical="bottom" textRotation="0" wrapText="false" indent="0" shrinkToFit="false"/>
      <protection locked="true" hidden="false"/>
    </xf>
    <xf numFmtId="164" fontId="51" fillId="28" borderId="30" xfId="0" applyFont="true" applyBorder="true" applyAlignment="true" applyProtection="false">
      <alignment horizontal="center" vertical="bottom" textRotation="0" wrapText="false" indent="0" shrinkToFit="false"/>
      <protection locked="true" hidden="false"/>
    </xf>
    <xf numFmtId="164" fontId="35" fillId="0" borderId="0" xfId="0" applyFont="true" applyBorder="true" applyAlignment="true" applyProtection="false">
      <alignment horizontal="center" vertical="center" textRotation="0" wrapText="true" indent="0" shrinkToFit="false"/>
      <protection locked="true" hidden="false"/>
    </xf>
    <xf numFmtId="164" fontId="40" fillId="0" borderId="30" xfId="0" applyFont="true" applyBorder="true" applyAlignment="true" applyProtection="false">
      <alignment horizontal="general" vertical="top" textRotation="0" wrapText="true" indent="0" shrinkToFit="false"/>
      <protection locked="true" hidden="false"/>
    </xf>
    <xf numFmtId="164" fontId="40" fillId="34" borderId="30" xfId="0" applyFont="true" applyBorder="true" applyAlignment="true" applyProtection="false">
      <alignment horizontal="general" vertical="top" textRotation="0" wrapText="true" indent="0" shrinkToFit="false"/>
      <protection locked="true" hidden="false"/>
    </xf>
    <xf numFmtId="164" fontId="40" fillId="41" borderId="30" xfId="0" applyFont="true" applyBorder="true" applyAlignment="true" applyProtection="false">
      <alignment horizontal="general" vertical="top" textRotation="0" wrapText="true" indent="0" shrinkToFit="false"/>
      <protection locked="true" hidden="false"/>
    </xf>
    <xf numFmtId="164" fontId="40" fillId="0" borderId="30" xfId="0" applyFont="true" applyBorder="true" applyAlignment="false" applyProtection="false">
      <alignment horizontal="general" vertical="bottom" textRotation="0" wrapText="false" indent="0" shrinkToFit="false"/>
      <protection locked="true" hidden="false"/>
    </xf>
    <xf numFmtId="164" fontId="40" fillId="41" borderId="30" xfId="0" applyFont="true" applyBorder="true" applyAlignment="false" applyProtection="false">
      <alignment horizontal="general" vertical="bottom" textRotation="0" wrapText="false" indent="0" shrinkToFit="false"/>
      <protection locked="true" hidden="false"/>
    </xf>
    <xf numFmtId="164" fontId="0" fillId="41" borderId="0" xfId="0" applyFont="true" applyBorder="true" applyAlignment="false" applyProtection="false">
      <alignment horizontal="general" vertical="bottom" textRotation="0" wrapText="false" indent="0" shrinkToFit="false"/>
      <protection locked="true" hidden="false"/>
    </xf>
    <xf numFmtId="164" fontId="51" fillId="0" borderId="0" xfId="0" applyFont="true" applyBorder="true" applyAlignment="true" applyProtection="false">
      <alignment horizontal="general" vertical="bottom" textRotation="0" wrapText="true" indent="0" shrinkToFit="false"/>
      <protection locked="true" hidden="false"/>
    </xf>
    <xf numFmtId="164" fontId="0" fillId="0" borderId="0" xfId="0" applyFont="true" applyBorder="true" applyAlignment="true" applyProtection="false">
      <alignment horizontal="left" vertical="bottom" textRotation="0" wrapText="true" indent="0" shrinkToFit="false"/>
      <protection locked="true" hidden="false"/>
    </xf>
    <xf numFmtId="164" fontId="38" fillId="0" borderId="0" xfId="0" applyFont="true" applyBorder="true" applyAlignment="true" applyProtection="false">
      <alignment horizontal="left" vertical="center" textRotation="0" wrapText="true" indent="0" shrinkToFit="false"/>
      <protection locked="true" hidden="false"/>
    </xf>
    <xf numFmtId="164" fontId="40" fillId="0" borderId="67" xfId="0" applyFont="true" applyBorder="true" applyAlignment="false" applyProtection="false">
      <alignment horizontal="general" vertical="bottom" textRotation="0" wrapText="false" indent="0" shrinkToFit="false"/>
      <protection locked="true" hidden="false"/>
    </xf>
    <xf numFmtId="165" fontId="10" fillId="0" borderId="1" xfId="0" applyFont="true" applyBorder="true" applyAlignment="true" applyProtection="false">
      <alignment horizontal="center" vertical="bottom" textRotation="0" wrapText="true" indent="0" shrinkToFit="false"/>
      <protection locked="true" hidden="false"/>
    </xf>
    <xf numFmtId="165" fontId="10" fillId="0" borderId="68" xfId="0" applyFont="true" applyBorder="true" applyAlignment="true" applyProtection="false">
      <alignment horizontal="center" vertical="bottom" textRotation="0" wrapText="true" indent="0" shrinkToFit="false"/>
      <protection locked="true" hidden="false"/>
    </xf>
    <xf numFmtId="165" fontId="40" fillId="0" borderId="0" xfId="0" applyFont="true" applyBorder="true" applyAlignment="false" applyProtection="false">
      <alignment horizontal="general" vertical="bottom" textRotation="0" wrapText="false" indent="0" shrinkToFit="false"/>
      <protection locked="true" hidden="false"/>
    </xf>
    <xf numFmtId="164" fontId="40" fillId="0" borderId="0" xfId="0" applyFont="true" applyBorder="true" applyAlignment="false" applyProtection="false">
      <alignment horizontal="general" vertical="bottom" textRotation="0" wrapText="false" indent="0" shrinkToFit="false"/>
      <protection locked="true" hidden="false"/>
    </xf>
    <xf numFmtId="165" fontId="28" fillId="2" borderId="68" xfId="0" applyFont="true" applyBorder="true" applyAlignment="true" applyProtection="false">
      <alignment horizontal="center" vertical="bottom" textRotation="0" wrapText="true" indent="0" shrinkToFit="false"/>
      <protection locked="true" hidden="false"/>
    </xf>
    <xf numFmtId="164" fontId="40" fillId="0" borderId="0" xfId="0" applyFont="true" applyBorder="true" applyAlignment="true" applyProtection="false">
      <alignment horizontal="general" vertical="top" textRotation="0" wrapText="false" indent="0" shrinkToFit="false"/>
      <protection locked="true" hidden="false"/>
    </xf>
    <xf numFmtId="165" fontId="10" fillId="42" borderId="19" xfId="0" applyFont="true" applyBorder="true" applyAlignment="true" applyProtection="false">
      <alignment horizontal="right" vertical="bottom" textRotation="0" wrapText="true" indent="0" shrinkToFit="false"/>
      <protection locked="true" hidden="false"/>
    </xf>
    <xf numFmtId="164" fontId="10" fillId="43" borderId="16" xfId="0" applyFont="true" applyBorder="true" applyAlignment="true" applyProtection="false">
      <alignment horizontal="general" vertical="top" textRotation="0" wrapText="false" indent="0" shrinkToFit="false"/>
      <protection locked="true" hidden="false"/>
    </xf>
    <xf numFmtId="164" fontId="40" fillId="43" borderId="16" xfId="0" applyFont="true" applyBorder="true" applyAlignment="true" applyProtection="false">
      <alignment horizontal="general" vertical="top" textRotation="0" wrapText="false" indent="0" shrinkToFit="false"/>
      <protection locked="true" hidden="false"/>
    </xf>
    <xf numFmtId="164" fontId="40" fillId="43" borderId="20" xfId="0" applyFont="true" applyBorder="true" applyAlignment="true" applyProtection="false">
      <alignment horizontal="general" vertical="top" textRotation="0" wrapText="false" indent="0" shrinkToFit="false"/>
      <protection locked="true" hidden="false"/>
    </xf>
    <xf numFmtId="165" fontId="10" fillId="42" borderId="17" xfId="0" applyFont="true" applyBorder="true" applyAlignment="true" applyProtection="false">
      <alignment horizontal="right" vertical="bottom" textRotation="0" wrapText="true" indent="0" shrinkToFit="false"/>
      <protection locked="true" hidden="false"/>
    </xf>
    <xf numFmtId="164" fontId="10" fillId="43" borderId="0" xfId="0" applyFont="true" applyBorder="true" applyAlignment="true" applyProtection="false">
      <alignment horizontal="general" vertical="top" textRotation="0" wrapText="false" indent="0" shrinkToFit="false"/>
      <protection locked="true" hidden="false"/>
    </xf>
    <xf numFmtId="164" fontId="40" fillId="43" borderId="0" xfId="0" applyFont="true" applyBorder="true" applyAlignment="true" applyProtection="false">
      <alignment horizontal="general" vertical="top" textRotation="0" wrapText="false" indent="0" shrinkToFit="false"/>
      <protection locked="true" hidden="false"/>
    </xf>
    <xf numFmtId="164" fontId="40" fillId="43" borderId="26" xfId="0" applyFont="true" applyBorder="true" applyAlignment="true" applyProtection="false">
      <alignment horizontal="general" vertical="top" textRotation="0" wrapText="false" indent="0" shrinkToFit="false"/>
      <protection locked="true" hidden="false"/>
    </xf>
    <xf numFmtId="176" fontId="10" fillId="43" borderId="0" xfId="0" applyFont="true" applyBorder="true" applyAlignment="true" applyProtection="false">
      <alignment horizontal="general" vertical="top" textRotation="0" wrapText="false" indent="0" shrinkToFit="false"/>
      <protection locked="true" hidden="false"/>
    </xf>
    <xf numFmtId="176" fontId="40" fillId="43" borderId="0" xfId="0" applyFont="true" applyBorder="true" applyAlignment="true" applyProtection="false">
      <alignment horizontal="general" vertical="top" textRotation="0" wrapText="false" indent="0" shrinkToFit="false"/>
      <protection locked="true" hidden="false"/>
    </xf>
    <xf numFmtId="165" fontId="10" fillId="42" borderId="1" xfId="0" applyFont="true" applyBorder="true" applyAlignment="true" applyProtection="false">
      <alignment horizontal="right" vertical="bottom" textRotation="0" wrapText="false" indent="0" shrinkToFit="false"/>
      <protection locked="true" hidden="false"/>
    </xf>
    <xf numFmtId="176" fontId="10" fillId="43" borderId="0" xfId="0" applyFont="true" applyBorder="true" applyAlignment="true" applyProtection="false">
      <alignment horizontal="center" vertical="top" textRotation="0" wrapText="false" indent="0" shrinkToFit="false"/>
      <protection locked="true" hidden="false"/>
    </xf>
    <xf numFmtId="164" fontId="40" fillId="43" borderId="33" xfId="0" applyFont="true" applyBorder="true" applyAlignment="true" applyProtection="false">
      <alignment horizontal="general" vertical="top" textRotation="0" wrapText="false" indent="0" shrinkToFit="false"/>
      <protection locked="true" hidden="false"/>
    </xf>
    <xf numFmtId="164" fontId="40" fillId="43" borderId="34" xfId="0" applyFont="true" applyBorder="true" applyAlignment="true" applyProtection="false">
      <alignment horizontal="general" vertical="top" textRotation="0" wrapText="false" indent="0" shrinkToFit="false"/>
      <protection locked="true" hidden="false"/>
    </xf>
    <xf numFmtId="164" fontId="10" fillId="43" borderId="30" xfId="0" applyFont="true" applyBorder="true" applyAlignment="true" applyProtection="false">
      <alignment horizontal="center" vertical="bottom" textRotation="0" wrapText="true" indent="0" shrinkToFit="false"/>
      <protection locked="true" hidden="false"/>
    </xf>
    <xf numFmtId="164" fontId="52" fillId="43" borderId="30" xfId="0" applyFont="true" applyBorder="true" applyAlignment="true" applyProtection="false">
      <alignment horizontal="center" vertical="top" textRotation="0" wrapText="true" indent="0" shrinkToFit="false"/>
      <protection locked="true" hidden="false"/>
    </xf>
    <xf numFmtId="164" fontId="53" fillId="43" borderId="30" xfId="0" applyFont="true" applyBorder="true" applyAlignment="true" applyProtection="false">
      <alignment horizontal="center" vertical="top" textRotation="0" wrapText="true" indent="0" shrinkToFit="false"/>
      <protection locked="true" hidden="false"/>
    </xf>
    <xf numFmtId="164" fontId="10" fillId="43" borderId="69" xfId="0" applyFont="true" applyBorder="true" applyAlignment="true" applyProtection="false">
      <alignment horizontal="center" vertical="bottom" textRotation="0" wrapText="true" indent="0" shrinkToFit="false"/>
      <protection locked="true" hidden="false"/>
    </xf>
    <xf numFmtId="164" fontId="10" fillId="43" borderId="20" xfId="0" applyFont="true" applyBorder="true" applyAlignment="true" applyProtection="false">
      <alignment horizontal="center" vertical="bottom" textRotation="0" wrapText="true" indent="0" shrinkToFit="false"/>
      <protection locked="true" hidden="false"/>
    </xf>
    <xf numFmtId="164" fontId="10" fillId="43" borderId="70" xfId="0" applyFont="true" applyBorder="true" applyAlignment="true" applyProtection="false">
      <alignment horizontal="center" vertical="bottom" textRotation="0" wrapText="true" indent="0" shrinkToFit="false"/>
      <protection locked="true" hidden="false"/>
    </xf>
    <xf numFmtId="166" fontId="19" fillId="0" borderId="30" xfId="0" applyFont="true" applyBorder="true" applyAlignment="true" applyProtection="false">
      <alignment horizontal="right" vertical="top" textRotation="0" wrapText="true" indent="0" shrinkToFit="false"/>
      <protection locked="true" hidden="false"/>
    </xf>
    <xf numFmtId="164" fontId="40" fillId="0" borderId="71" xfId="0" applyFont="true" applyBorder="true" applyAlignment="true" applyProtection="false">
      <alignment horizontal="general" vertical="top" textRotation="0" wrapText="false" indent="0" shrinkToFit="false"/>
      <protection locked="true" hidden="false"/>
    </xf>
    <xf numFmtId="164" fontId="54" fillId="0" borderId="30" xfId="0" applyFont="true" applyBorder="true" applyAlignment="true" applyProtection="false">
      <alignment horizontal="general" vertical="top" textRotation="0" wrapText="true" indent="0" shrinkToFit="false"/>
      <protection locked="true" hidden="false"/>
    </xf>
    <xf numFmtId="164" fontId="55" fillId="0" borderId="30" xfId="0" applyFont="true" applyBorder="true" applyAlignment="true" applyProtection="false">
      <alignment horizontal="general" vertical="top" textRotation="0" wrapText="true" indent="0" shrinkToFit="false"/>
      <protection locked="true" hidden="false"/>
    </xf>
    <xf numFmtId="164" fontId="22" fillId="4" borderId="30" xfId="0" applyFont="true" applyBorder="true" applyAlignment="true" applyProtection="false">
      <alignment horizontal="center" vertical="bottom" textRotation="0" wrapText="true" indent="0" shrinkToFit="false"/>
      <protection locked="true" hidden="false"/>
    </xf>
    <xf numFmtId="164" fontId="56" fillId="0" borderId="30" xfId="0" applyFont="true" applyBorder="true" applyAlignment="true" applyProtection="false">
      <alignment horizontal="center" vertical="bottom" textRotation="0" wrapText="true" indent="0" shrinkToFit="false"/>
      <protection locked="true" hidden="false"/>
    </xf>
    <xf numFmtId="170" fontId="0" fillId="4" borderId="0" xfId="0" applyFont="true" applyBorder="true" applyAlignment="true" applyProtection="false">
      <alignment horizontal="general" vertical="bottom" textRotation="0" wrapText="true" indent="0" shrinkToFit="false"/>
      <protection locked="true" hidden="false"/>
    </xf>
    <xf numFmtId="164" fontId="41" fillId="0" borderId="0" xfId="0" applyFont="true" applyBorder="true" applyAlignment="false" applyProtection="false">
      <alignment horizontal="general" vertical="bottom" textRotation="0" wrapText="false" indent="0" shrinkToFit="false"/>
      <protection locked="true" hidden="false"/>
    </xf>
    <xf numFmtId="164" fontId="29" fillId="2" borderId="30" xfId="0" applyFont="true" applyBorder="true" applyAlignment="true" applyProtection="false">
      <alignment horizontal="center" vertical="bottom" textRotation="0" wrapText="true" indent="0" shrinkToFit="false"/>
      <protection locked="true" hidden="false"/>
    </xf>
    <xf numFmtId="164" fontId="0" fillId="0" borderId="72" xfId="0" applyFont="true" applyBorder="true" applyAlignment="false" applyProtection="false">
      <alignment horizontal="general" vertical="bottom" textRotation="0" wrapText="false" indent="0" shrinkToFit="false"/>
      <protection locked="true" hidden="false"/>
    </xf>
    <xf numFmtId="164" fontId="28" fillId="2" borderId="73" xfId="0" applyFont="true" applyBorder="true" applyAlignment="true" applyProtection="false">
      <alignment horizontal="center" vertical="bottom" textRotation="0" wrapText="true" indent="0" shrinkToFit="false"/>
      <protection locked="true" hidden="false"/>
    </xf>
    <xf numFmtId="164" fontId="28" fillId="2" borderId="47" xfId="0" applyFont="true" applyBorder="true" applyAlignment="true" applyProtection="false">
      <alignment horizontal="center" vertical="bottom" textRotation="0" wrapText="true" indent="0" shrinkToFit="false"/>
      <protection locked="true" hidden="false"/>
    </xf>
    <xf numFmtId="164" fontId="28" fillId="2" borderId="44" xfId="0" applyFont="true" applyBorder="true" applyAlignment="true" applyProtection="false">
      <alignment horizontal="center" vertical="bottom" textRotation="0" wrapText="false" indent="0" shrinkToFit="false"/>
      <protection locked="true" hidden="false"/>
    </xf>
    <xf numFmtId="164" fontId="28" fillId="2" borderId="54" xfId="0" applyFont="true" applyBorder="true" applyAlignment="true" applyProtection="false">
      <alignment horizontal="center" vertical="bottom" textRotation="0" wrapText="false" indent="0" shrinkToFit="false"/>
      <protection locked="true" hidden="false"/>
    </xf>
    <xf numFmtId="164" fontId="28" fillId="2" borderId="4" xfId="0" applyFont="true" applyBorder="true" applyAlignment="true" applyProtection="false">
      <alignment horizontal="center" vertical="bottom" textRotation="0" wrapText="false" indent="0" shrinkToFit="false"/>
      <protection locked="true" hidden="false"/>
    </xf>
    <xf numFmtId="164" fontId="28" fillId="2" borderId="54" xfId="0" applyFont="true" applyBorder="true" applyAlignment="true" applyProtection="false">
      <alignment horizontal="center" vertical="bottom" textRotation="0" wrapText="true" indent="0" shrinkToFit="false"/>
      <protection locked="true" hidden="false"/>
    </xf>
    <xf numFmtId="164" fontId="28" fillId="2" borderId="5" xfId="0" applyFont="true" applyBorder="true" applyAlignment="true" applyProtection="false">
      <alignment horizontal="center" vertical="bottom" textRotation="0" wrapText="true" indent="0" shrinkToFit="false"/>
      <protection locked="true" hidden="false"/>
    </xf>
    <xf numFmtId="164" fontId="19" fillId="0" borderId="74" xfId="0" applyFont="true" applyBorder="true" applyAlignment="true" applyProtection="false">
      <alignment horizontal="center" vertical="bottom" textRotation="0" wrapText="true" indent="0" shrinkToFit="false"/>
      <protection locked="true" hidden="false"/>
    </xf>
    <xf numFmtId="164" fontId="19" fillId="0" borderId="75" xfId="0" applyFont="true" applyBorder="true" applyAlignment="true" applyProtection="false">
      <alignment horizontal="center" vertical="bottom" textRotation="0" wrapText="true" indent="0" shrinkToFit="false"/>
      <protection locked="true" hidden="false"/>
    </xf>
    <xf numFmtId="164" fontId="19" fillId="0" borderId="44" xfId="0" applyFont="true" applyBorder="true" applyAlignment="true" applyProtection="false">
      <alignment horizontal="center" vertical="bottom" textRotation="0" wrapText="true" indent="0" shrinkToFit="false"/>
      <protection locked="true" hidden="false"/>
    </xf>
    <xf numFmtId="164" fontId="29" fillId="44" borderId="76" xfId="0" applyFont="true" applyBorder="true" applyAlignment="true" applyProtection="false">
      <alignment horizontal="center" vertical="bottom" textRotation="0" wrapText="true" indent="0" shrinkToFit="false"/>
      <protection locked="true" hidden="false"/>
    </xf>
    <xf numFmtId="172" fontId="19" fillId="0" borderId="44" xfId="0" applyFont="true" applyBorder="true" applyAlignment="true" applyProtection="false">
      <alignment horizontal="center" vertical="bottom" textRotation="0" wrapText="true" indent="0" shrinkToFit="false"/>
      <protection locked="true" hidden="false"/>
    </xf>
    <xf numFmtId="164" fontId="29" fillId="44" borderId="77" xfId="0" applyFont="true" applyBorder="true" applyAlignment="true" applyProtection="false">
      <alignment horizontal="center" vertical="bottom" textRotation="0" wrapText="true" indent="0" shrinkToFit="false"/>
      <protection locked="true" hidden="false"/>
    </xf>
    <xf numFmtId="164" fontId="40" fillId="0" borderId="44" xfId="0" applyFont="true" applyBorder="true" applyAlignment="true" applyProtection="false">
      <alignment horizontal="general" vertical="bottom" textRotation="0" wrapText="true" indent="0" shrinkToFit="false"/>
      <protection locked="true" hidden="false"/>
    </xf>
    <xf numFmtId="164" fontId="40" fillId="0" borderId="78" xfId="0" applyFont="true" applyBorder="true" applyAlignment="true" applyProtection="false">
      <alignment horizontal="general" vertical="bottom" textRotation="0" wrapText="true" indent="0" shrinkToFit="false"/>
      <protection locked="true" hidden="false"/>
    </xf>
    <xf numFmtId="164" fontId="40" fillId="0" borderId="54" xfId="0" applyFont="true" applyBorder="true" applyAlignment="true" applyProtection="false">
      <alignment horizontal="general" vertical="bottom" textRotation="0" wrapText="true" indent="0" shrinkToFit="false"/>
      <protection locked="true" hidden="false"/>
    </xf>
    <xf numFmtId="164" fontId="40" fillId="0" borderId="79" xfId="0" applyFont="true" applyBorder="true" applyAlignment="true" applyProtection="false">
      <alignment horizontal="general" vertical="bottom" textRotation="0" wrapText="true" indent="0" shrinkToFit="false"/>
      <protection locked="true" hidden="false"/>
    </xf>
    <xf numFmtId="164" fontId="19" fillId="0" borderId="9" xfId="0" applyFont="true" applyBorder="true" applyAlignment="true" applyProtection="false">
      <alignment horizontal="center" vertical="bottom" textRotation="0" wrapText="true" indent="0" shrinkToFit="false"/>
      <protection locked="true" hidden="false"/>
    </xf>
    <xf numFmtId="164" fontId="0" fillId="45" borderId="80" xfId="0" applyFont="true" applyBorder="true" applyAlignment="false" applyProtection="false">
      <alignment horizontal="general" vertical="bottom" textRotation="0" wrapText="false" indent="0" shrinkToFit="false"/>
      <protection locked="true" hidden="false"/>
    </xf>
    <xf numFmtId="164" fontId="29" fillId="45" borderId="81" xfId="0" applyFont="true" applyBorder="true" applyAlignment="true" applyProtection="false">
      <alignment horizontal="center" vertical="bottom" textRotation="0" wrapText="true" indent="0" shrinkToFit="false"/>
      <protection locked="true" hidden="false"/>
    </xf>
    <xf numFmtId="164" fontId="29" fillId="2" borderId="44" xfId="0" applyFont="true" applyBorder="true" applyAlignment="true" applyProtection="false">
      <alignment horizontal="center" vertical="bottom" textRotation="0" wrapText="false" indent="0" shrinkToFit="false"/>
      <protection locked="true" hidden="false"/>
    </xf>
    <xf numFmtId="172" fontId="29" fillId="45" borderId="80" xfId="0" applyFont="true" applyBorder="true" applyAlignment="true" applyProtection="false">
      <alignment horizontal="center" vertical="bottom" textRotation="0" wrapText="true" indent="0" shrinkToFit="false"/>
      <protection locked="true" hidden="false"/>
    </xf>
    <xf numFmtId="172" fontId="29" fillId="44" borderId="81" xfId="0" applyFont="true" applyBorder="true" applyAlignment="true" applyProtection="false">
      <alignment horizontal="center" vertical="bottom" textRotation="0" wrapText="true" indent="0" shrinkToFit="false"/>
      <protection locked="true" hidden="false"/>
    </xf>
    <xf numFmtId="164" fontId="29" fillId="44" borderId="82" xfId="0" applyFont="true" applyBorder="true" applyAlignment="true" applyProtection="false">
      <alignment horizontal="center" vertical="bottom" textRotation="0" wrapText="true" indent="0" shrinkToFit="false"/>
      <protection locked="true" hidden="false"/>
    </xf>
    <xf numFmtId="164" fontId="0" fillId="44" borderId="83" xfId="0" applyFont="true" applyBorder="true" applyAlignment="false" applyProtection="false">
      <alignment horizontal="general" vertical="bottom" textRotation="0" wrapText="false" indent="0" shrinkToFit="false"/>
      <protection locked="true" hidden="false"/>
    </xf>
    <xf numFmtId="164" fontId="29" fillId="44" borderId="83" xfId="0" applyFont="true" applyBorder="true" applyAlignment="true" applyProtection="false">
      <alignment horizontal="center" vertical="bottom" textRotation="0" wrapText="true" indent="0" shrinkToFit="false"/>
      <protection locked="true" hidden="false"/>
    </xf>
    <xf numFmtId="172" fontId="29" fillId="2" borderId="84" xfId="0" applyFont="true" applyBorder="true" applyAlignment="true" applyProtection="false">
      <alignment horizontal="center" vertical="bottom" textRotation="0" wrapText="true" indent="0" shrinkToFit="false"/>
      <protection locked="true" hidden="false"/>
    </xf>
    <xf numFmtId="164" fontId="28" fillId="2" borderId="30" xfId="0" applyFont="true" applyBorder="true" applyAlignment="false" applyProtection="false">
      <alignment horizontal="general" vertical="bottom" textRotation="0" wrapText="false" indent="0" shrinkToFit="false"/>
      <protection locked="true" hidden="false"/>
    </xf>
    <xf numFmtId="164" fontId="29" fillId="2" borderId="60" xfId="0" applyFont="true" applyBorder="true" applyAlignment="true" applyProtection="false">
      <alignment horizontal="general" vertical="bottom" textRotation="0" wrapText="true" indent="0" shrinkToFit="false"/>
      <protection locked="true" hidden="false"/>
    </xf>
    <xf numFmtId="164" fontId="19" fillId="7" borderId="30" xfId="0" applyFont="true" applyBorder="true" applyAlignment="true" applyProtection="false">
      <alignment horizontal="right" vertical="bottom" textRotation="0" wrapText="true" indent="0" shrinkToFit="false"/>
      <protection locked="true" hidden="false"/>
    </xf>
    <xf numFmtId="164" fontId="27" fillId="4" borderId="0" xfId="0" applyFont="true" applyBorder="true" applyAlignment="true" applyProtection="false">
      <alignment horizontal="right" vertical="bottom" textRotation="0" wrapText="true" indent="0" shrinkToFit="false"/>
      <protection locked="true" hidden="false"/>
    </xf>
    <xf numFmtId="164" fontId="29" fillId="2" borderId="43" xfId="0" applyFont="true" applyBorder="true" applyAlignment="true" applyProtection="false">
      <alignment horizontal="general" vertical="bottom" textRotation="0" wrapText="true" indent="0" shrinkToFit="false"/>
      <protection locked="true" hidden="false"/>
    </xf>
    <xf numFmtId="172" fontId="19" fillId="14" borderId="30" xfId="0" applyFont="true" applyBorder="true" applyAlignment="true" applyProtection="false">
      <alignment horizontal="right" vertical="bottom" textRotation="0" wrapText="true" indent="0" shrinkToFit="false"/>
      <protection locked="true" hidden="false"/>
    </xf>
    <xf numFmtId="172" fontId="19" fillId="0" borderId="30" xfId="0" applyFont="true" applyBorder="true" applyAlignment="true" applyProtection="false">
      <alignment horizontal="right" vertical="bottom" textRotation="0" wrapText="true" indent="0" shrinkToFit="false"/>
      <protection locked="true" hidden="false"/>
    </xf>
    <xf numFmtId="172" fontId="19" fillId="42" borderId="30" xfId="0" applyFont="true" applyBorder="true" applyAlignment="true" applyProtection="false">
      <alignment horizontal="right" vertical="bottom" textRotation="0" wrapText="true" indent="0" shrinkToFit="false"/>
      <protection locked="true" hidden="false"/>
    </xf>
    <xf numFmtId="164" fontId="19" fillId="42" borderId="30" xfId="0" applyFont="true" applyBorder="true" applyAlignment="true" applyProtection="false">
      <alignment horizontal="right" vertical="bottom" textRotation="0" wrapText="true" indent="0" shrinkToFit="false"/>
      <protection locked="true" hidden="false"/>
    </xf>
    <xf numFmtId="164" fontId="0" fillId="14" borderId="0" xfId="0" applyFont="true" applyBorder="true" applyAlignment="false" applyProtection="false">
      <alignment horizontal="general" vertical="bottom" textRotation="0" wrapText="false" indent="0" shrinkToFit="false"/>
      <protection locked="true" hidden="false"/>
    </xf>
    <xf numFmtId="172" fontId="0" fillId="4" borderId="0" xfId="0" applyFont="true" applyBorder="true" applyAlignment="false" applyProtection="false">
      <alignment horizontal="general" vertical="bottom" textRotation="0" wrapText="false" indent="0" shrinkToFit="false"/>
      <protection locked="true" hidden="false"/>
    </xf>
    <xf numFmtId="164" fontId="28" fillId="2" borderId="85" xfId="0" applyFont="true" applyBorder="true" applyAlignment="true" applyProtection="false">
      <alignment horizontal="right" vertical="bottom" textRotation="0" wrapText="true" indent="0" shrinkToFit="false"/>
      <protection locked="true" hidden="false"/>
    </xf>
    <xf numFmtId="167" fontId="29" fillId="44" borderId="30" xfId="0" applyFont="true" applyBorder="true" applyAlignment="true" applyProtection="false">
      <alignment horizontal="right" vertical="bottom" textRotation="0" wrapText="true" indent="0" shrinkToFit="false"/>
      <protection locked="true" hidden="false"/>
    </xf>
    <xf numFmtId="175" fontId="0" fillId="0" borderId="0" xfId="0" applyFont="true" applyBorder="true" applyAlignment="false" applyProtection="false">
      <alignment horizontal="general" vertical="bottom" textRotation="0" wrapText="false" indent="0" shrinkToFit="false"/>
      <protection locked="true" hidden="false"/>
    </xf>
    <xf numFmtId="169" fontId="29" fillId="2" borderId="30" xfId="0" applyFont="true" applyBorder="true" applyAlignment="true" applyProtection="false">
      <alignment horizontal="right"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2">
    <dxf>
      <font>
        <b val="1"/>
      </font>
      <fill>
        <patternFill>
          <bgColor rgb="FFC5E0B3"/>
        </patternFill>
      </fill>
    </dxf>
    <dxf>
      <font>
        <color rgb="FF9C0006"/>
      </font>
      <fill>
        <patternFill>
          <bgColor rgb="FFFFC7CE"/>
        </patternFill>
      </fill>
    </dxf>
    <dxf>
      <fill>
        <patternFill patternType="solid">
          <fgColor rgb="FF595959"/>
          <bgColor rgb="FF000000"/>
        </patternFill>
      </fill>
    </dxf>
    <dxf>
      <fill>
        <patternFill patternType="solid">
          <fgColor rgb="FFFFFFFF"/>
          <bgColor rgb="FF000000"/>
        </patternFill>
      </fill>
    </dxf>
    <dxf>
      <fill>
        <patternFill patternType="solid">
          <fgColor rgb="FF000000"/>
          <bgColor rgb="FF000000"/>
        </patternFill>
      </fill>
    </dxf>
    <dxf>
      <fill>
        <patternFill patternType="solid">
          <fgColor rgb="FF999999"/>
          <bgColor rgb="FF000000"/>
        </patternFill>
      </fill>
    </dxf>
    <dxf>
      <fill>
        <patternFill patternType="solid">
          <bgColor rgb="FF000000"/>
        </patternFill>
      </fill>
    </dxf>
    <dxf>
      <fill>
        <patternFill patternType="solid">
          <fgColor rgb="FF356854"/>
          <bgColor rgb="FF000000"/>
        </patternFill>
      </fill>
    </dxf>
    <dxf>
      <fill>
        <patternFill patternType="solid">
          <fgColor rgb="FFF6F8F9"/>
          <bgColor rgb="FF000000"/>
        </patternFill>
      </fill>
    </dxf>
    <dxf>
      <fill>
        <patternFill patternType="solid">
          <fgColor rgb="FFE06666"/>
          <bgColor rgb="FF000000"/>
        </patternFill>
      </fill>
    </dxf>
    <dxf>
      <fill>
        <patternFill patternType="solid">
          <fgColor rgb="FFFFD966"/>
          <bgColor rgb="FF000000"/>
        </patternFill>
      </fill>
    </dxf>
    <dxf>
      <fill>
        <patternFill patternType="solid">
          <fgColor rgb="FF434343"/>
          <bgColor rgb="FF000000"/>
        </patternFill>
      </fill>
    </dxf>
  </dxfs>
  <colors>
    <indexedColors>
      <rgbColor rgb="FF000000"/>
      <rgbColor rgb="FFFFFFFF"/>
      <rgbColor rgb="FFFF0000"/>
      <rgbColor rgb="FF00FF00"/>
      <rgbColor rgb="FF0000FF"/>
      <rgbColor rgb="FFFFFF00"/>
      <rgbColor rgb="FFFFC7CE"/>
      <rgbColor rgb="FFC5E0B3"/>
      <rgbColor rgb="FF980000"/>
      <rgbColor rgb="FFD9D9D9"/>
      <rgbColor rgb="FF000080"/>
      <rgbColor rgb="FFB7B7B7"/>
      <rgbColor rgb="FF800080"/>
      <rgbColor rgb="FF0070C0"/>
      <rgbColor rgb="FFC0C0C0"/>
      <rgbColor rgb="FF595959"/>
      <rgbColor rgb="FF6FA8DC"/>
      <rgbColor rgb="FFC00000"/>
      <rgbColor rgb="FFFFF2CC"/>
      <rgbColor rgb="FFCFE2F3"/>
      <rgbColor rgb="FFD9D2E9"/>
      <rgbColor rgb="FFE06666"/>
      <rgbColor rgb="FF0563C1"/>
      <rgbColor rgb="FFC9DAF8"/>
      <rgbColor rgb="FF000080"/>
      <rgbColor rgb="FFEAD1DC"/>
      <rgbColor rgb="FFFFD966"/>
      <rgbColor rgb="FFC8C8C8"/>
      <rgbColor rgb="FFB400B4"/>
      <rgbColor rgb="FF990000"/>
      <rgbColor rgb="FF356854"/>
      <rgbColor rgb="FFFBE4D5"/>
      <rgbColor rgb="FFBDD6EE"/>
      <rgbColor rgb="FFF6F8F9"/>
      <rgbColor rgb="FFD9EAD3"/>
      <rgbColor rgb="FFFFE599"/>
      <rgbColor rgb="FF9FC5E8"/>
      <rgbColor rgb="FFEA9999"/>
      <rgbColor rgb="FFB4A7D6"/>
      <rgbColor rgb="FFF9CB9C"/>
      <rgbColor rgb="FFBFBFBF"/>
      <rgbColor rgb="FFB6D7A8"/>
      <rgbColor rgb="FF70AD47"/>
      <rgbColor rgb="FFFFD965"/>
      <rgbColor rgb="FFD5A6BD"/>
      <rgbColor rgb="FFF7CAAC"/>
      <rgbColor rgb="FF666666"/>
      <rgbColor rgb="FF999999"/>
      <rgbColor rgb="FF284E3F"/>
      <rgbColor rgb="FF6AA84F"/>
      <rgbColor rgb="FFFCE5CD"/>
      <rgbColor rgb="FF3F3F3F"/>
      <rgbColor rgb="FF9C0006"/>
      <rgbColor rgb="FFCCCCCC"/>
      <rgbColor rgb="FF434343"/>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1.png"/>
</Relationships>
</file>

<file path=xl/drawings/_rels/drawing5.xml.rels><?xml version="1.0" encoding="UTF-8"?>
<Relationships xmlns="http://schemas.openxmlformats.org/package/2006/relationships"><Relationship Id="rId1" Type="http://schemas.openxmlformats.org/officeDocument/2006/relationships/image" Target="../media/image1.png"/>
</Relationships>
</file>

<file path=xl/drawings/_rels/drawing9.xml.rels><?xml version="1.0" encoding="UTF-8"?>
<Relationships xmlns="http://schemas.openxmlformats.org/package/2006/relationships"><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76320</xdr:colOff>
      <xdr:row>0</xdr:row>
      <xdr:rowOff>114480</xdr:rowOff>
    </xdr:from>
    <xdr:to>
      <xdr:col>1</xdr:col>
      <xdr:colOff>311040</xdr:colOff>
      <xdr:row>1</xdr:row>
      <xdr:rowOff>114120</xdr:rowOff>
    </xdr:to>
    <xdr:pic>
      <xdr:nvPicPr>
        <xdr:cNvPr id="1" name="image1.png"/>
        <xdr:cNvPicPr/>
      </xdr:nvPicPr>
      <xdr:blipFill>
        <a:blip r:embed="rId1"/>
        <a:stretch/>
      </xdr:blipFill>
      <xdr:spPr>
        <a:xfrm>
          <a:off x="76320" y="114480"/>
          <a:ext cx="1885680" cy="57132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38160</xdr:colOff>
      <xdr:row>0</xdr:row>
      <xdr:rowOff>66600</xdr:rowOff>
    </xdr:from>
    <xdr:to>
      <xdr:col>0</xdr:col>
      <xdr:colOff>1923840</xdr:colOff>
      <xdr:row>1</xdr:row>
      <xdr:rowOff>47520</xdr:rowOff>
    </xdr:to>
    <xdr:pic>
      <xdr:nvPicPr>
        <xdr:cNvPr id="2" name="image1.png"/>
        <xdr:cNvPicPr/>
      </xdr:nvPicPr>
      <xdr:blipFill>
        <a:blip r:embed="rId1"/>
        <a:stretch/>
      </xdr:blipFill>
      <xdr:spPr>
        <a:xfrm>
          <a:off x="38160" y="66600"/>
          <a:ext cx="1885680" cy="57132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76320</xdr:colOff>
      <xdr:row>0</xdr:row>
      <xdr:rowOff>114480</xdr:rowOff>
    </xdr:from>
    <xdr:to>
      <xdr:col>1</xdr:col>
      <xdr:colOff>209880</xdr:colOff>
      <xdr:row>1</xdr:row>
      <xdr:rowOff>95400</xdr:rowOff>
    </xdr:to>
    <xdr:pic>
      <xdr:nvPicPr>
        <xdr:cNvPr id="3" name="image1.png"/>
        <xdr:cNvPicPr/>
      </xdr:nvPicPr>
      <xdr:blipFill>
        <a:blip r:embed="rId1"/>
        <a:stretch/>
      </xdr:blipFill>
      <xdr:spPr>
        <a:xfrm>
          <a:off x="76320" y="114480"/>
          <a:ext cx="1885680" cy="571320"/>
        </a:xfrm>
        <a:prstGeom prst="rect">
          <a:avLst/>
        </a:prstGeom>
        <a:noFill/>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181080</xdr:colOff>
      <xdr:row>0</xdr:row>
      <xdr:rowOff>123840</xdr:rowOff>
    </xdr:from>
    <xdr:to>
      <xdr:col>1</xdr:col>
      <xdr:colOff>2066760</xdr:colOff>
      <xdr:row>2</xdr:row>
      <xdr:rowOff>295200</xdr:rowOff>
    </xdr:to>
    <xdr:pic>
      <xdr:nvPicPr>
        <xdr:cNvPr id="4" name="image1.png"/>
        <xdr:cNvPicPr/>
      </xdr:nvPicPr>
      <xdr:blipFill>
        <a:blip r:embed="rId1"/>
        <a:stretch/>
      </xdr:blipFill>
      <xdr:spPr>
        <a:xfrm>
          <a:off x="1650960" y="123840"/>
          <a:ext cx="1885680" cy="571320"/>
        </a:xfrm>
        <a:prstGeom prst="rect">
          <a:avLst/>
        </a:prstGeom>
        <a:noFill/>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581040</xdr:colOff>
      <xdr:row>0</xdr:row>
      <xdr:rowOff>0</xdr:rowOff>
    </xdr:from>
    <xdr:to>
      <xdr:col>5</xdr:col>
      <xdr:colOff>704520</xdr:colOff>
      <xdr:row>0</xdr:row>
      <xdr:rowOff>571320</xdr:rowOff>
    </xdr:to>
    <xdr:pic>
      <xdr:nvPicPr>
        <xdr:cNvPr id="5" name="image1.png"/>
        <xdr:cNvPicPr/>
      </xdr:nvPicPr>
      <xdr:blipFill>
        <a:blip r:embed="rId1"/>
        <a:stretch/>
      </xdr:blipFill>
      <xdr:spPr>
        <a:xfrm>
          <a:off x="7064280" y="0"/>
          <a:ext cx="1885680" cy="571320"/>
        </a:xfrm>
        <a:prstGeom prst="rect">
          <a:avLst/>
        </a:prstGeom>
        <a:noFill/>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904680</xdr:colOff>
      <xdr:row>0</xdr:row>
      <xdr:rowOff>275760</xdr:rowOff>
    </xdr:to>
    <xdr:pic>
      <xdr:nvPicPr>
        <xdr:cNvPr id="6" name="image2.png"/>
        <xdr:cNvPicPr/>
      </xdr:nvPicPr>
      <xdr:blipFill>
        <a:blip r:embed="rId1"/>
        <a:stretch/>
      </xdr:blipFill>
      <xdr:spPr>
        <a:xfrm>
          <a:off x="0" y="0"/>
          <a:ext cx="904680" cy="275760"/>
        </a:xfrm>
        <a:prstGeom prst="rect">
          <a:avLst/>
        </a:prstGeom>
        <a:noFill/>
        <a:ln w="0">
          <a:noFill/>
        </a:ln>
      </xdr:spPr>
    </xdr:pic>
    <xdr:clientData/>
  </xdr:twoCellAnchor>
</xdr:wsDr>
</file>

<file path=xl/tables/table1.xml><?xml version="1.0" encoding="utf-8"?>
<table xmlns="http://schemas.openxmlformats.org/spreadsheetml/2006/main" id="1" name="Table_1" displayName="Table_1" ref="A2:D36" headerRowCount="0" totalsRowCount="0" totalsRowShown="0">
  <tableColumns count="4">
    <tableColumn id="1" name="Column1"/>
    <tableColumn id="2" name="Column2"/>
    <tableColumn id="3" name="Column3"/>
    <tableColumn id="4" name="Column4"/>
  </tableColumns>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pitchFamily="0" charset="1"/>
        <a:ea typeface="Calibri" pitchFamily="0" charset="1"/>
        <a:cs typeface="Calibri" pitchFamily="0" charset="1"/>
      </a:majorFont>
      <a:minorFont>
        <a:latin typeface="Calibri" pitchFamily="0" charset="1"/>
        <a:ea typeface="Calibri" pitchFamily="0" charset="1"/>
        <a:cs typeface="Calibri"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drawing" Target="../drawings/drawing5.xml"/>
</Relationships>
</file>

<file path=xl/worksheets/_rels/sheet7.xml.rels><?xml version="1.0" encoding="UTF-8"?>
<Relationships xmlns="http://schemas.openxmlformats.org/package/2006/relationships"><Relationship Id="rId1" Type="http://schemas.openxmlformats.org/officeDocument/2006/relationships/drawing" Target="../drawings/drawing6.xml"/>
</Relationships>
</file>

<file path=xl/worksheets/_rels/sheet8.xml.rels><?xml version="1.0" encoding="UTF-8"?>
<Relationships xmlns="http://schemas.openxmlformats.org/package/2006/relationships"><Relationship Id="rId1" Type="http://schemas.openxmlformats.org/officeDocument/2006/relationships/drawing" Target="../drawings/drawing7.xml"/>
</Relationships>
</file>

<file path=xl/worksheets/_rels/sheet10.xml.rels><?xml version="1.0" encoding="UTF-8"?>
<Relationships xmlns="http://schemas.openxmlformats.org/package/2006/relationships"><Relationship Id="rId1" Type="http://schemas.openxmlformats.org/officeDocument/2006/relationships/drawing" Target="../drawings/drawing8.xml"/>
</Relationships>
</file>

<file path=xl/worksheets/_rels/sheet11.xml.rels><?xml version="1.0" encoding="UTF-8"?>
<Relationships xmlns="http://schemas.openxmlformats.org/package/2006/relationships"><Relationship Id="rId1" Type="http://schemas.openxmlformats.org/officeDocument/2006/relationships/table" Target="../tables/table1.xml"/>
</Relationships>
</file>

<file path=xl/worksheets/_rels/sheet24.xml.rels><?xml version="1.0" encoding="UTF-8"?>
<Relationships xmlns="http://schemas.openxmlformats.org/package/2006/relationships"><Relationship Id="rId1" Type="http://schemas.openxmlformats.org/officeDocument/2006/relationships/hyperlink" Target="https://docs.google.com/spreadsheets/d/1UpXfRExUl0Wu_6NTXGhTdxJCRM_mSv1p/edit?usp=drive_link&amp;ouid=107718609735253708991&amp;rtpof=true&amp;sd=true" TargetMode="External"/><Relationship Id="rId2" Type="http://schemas.openxmlformats.org/officeDocument/2006/relationships/hyperlink" Target="https://docs.google.com/spreadsheets/d/1cZMCQRVcACoUM-R-KxsJP1O1GEhnYCSZ/edit?usp=drive_link&amp;ouid=107718609735253708991&amp;rtpof=true&amp;sd=true" TargetMode="External"/>
</Relationships>
</file>

<file path=xl/worksheets/_rels/sheet25.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tru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23.42"/>
    <col collapsed="false" customWidth="true" hidden="false" outlineLevel="0" max="2" min="2" style="1" width="26.42"/>
    <col collapsed="false" customWidth="true" hidden="false" outlineLevel="0" max="3" min="3" style="1" width="19.14"/>
    <col collapsed="false" customWidth="true" hidden="false" outlineLevel="0" max="4" min="4" style="1" width="22.86"/>
    <col collapsed="false" customWidth="true" hidden="false" outlineLevel="0" max="5" min="5" style="1" width="19.14"/>
    <col collapsed="false" customWidth="true" hidden="false" outlineLevel="0" max="6" min="6" style="1" width="6.85"/>
    <col collapsed="false" customWidth="true" hidden="false" outlineLevel="0" max="7" min="7" style="1" width="18.14"/>
    <col collapsed="false" customWidth="true" hidden="false" outlineLevel="0" max="9" min="8" style="1" width="15.85"/>
    <col collapsed="false" customWidth="true" hidden="false" outlineLevel="0" max="11" min="11" style="1" width="26.86"/>
  </cols>
  <sheetData>
    <row r="1" customFormat="false" ht="45" hidden="false" customHeight="true" outlineLevel="0" collapsed="false">
      <c r="C1" s="2" t="s">
        <v>0</v>
      </c>
      <c r="D1" s="2"/>
      <c r="F1" s="3" t="s">
        <v>1</v>
      </c>
      <c r="G1" s="3"/>
      <c r="H1" s="3"/>
      <c r="I1" s="3"/>
      <c r="J1" s="4" t="s">
        <v>2</v>
      </c>
      <c r="K1" s="4"/>
      <c r="L1" s="1"/>
      <c r="M1" s="1"/>
      <c r="N1" s="1"/>
      <c r="O1" s="1"/>
      <c r="P1" s="1"/>
      <c r="Q1" s="1"/>
      <c r="R1" s="1"/>
      <c r="S1" s="1"/>
      <c r="T1" s="1"/>
      <c r="U1" s="1"/>
      <c r="V1" s="1"/>
      <c r="W1" s="1"/>
      <c r="X1" s="1"/>
      <c r="Y1" s="1"/>
      <c r="Z1" s="1"/>
    </row>
    <row r="2" customFormat="false" ht="45" hidden="false" customHeight="true" outlineLevel="0" collapsed="false">
      <c r="C2" s="5" t="s">
        <v>3</v>
      </c>
      <c r="D2" s="5"/>
      <c r="E2" s="5"/>
      <c r="F2" s="5"/>
      <c r="G2" s="5"/>
      <c r="H2" s="5"/>
      <c r="I2" s="5"/>
      <c r="J2" s="4"/>
      <c r="K2" s="4"/>
      <c r="L2" s="1"/>
      <c r="M2" s="1"/>
      <c r="N2" s="1"/>
      <c r="O2" s="1"/>
      <c r="P2" s="1"/>
      <c r="Q2" s="1"/>
      <c r="R2" s="1"/>
      <c r="S2" s="1"/>
      <c r="T2" s="1"/>
      <c r="U2" s="1"/>
      <c r="V2" s="1"/>
      <c r="W2" s="1"/>
      <c r="X2" s="1"/>
      <c r="Y2" s="1"/>
      <c r="Z2" s="1"/>
    </row>
    <row r="3" customFormat="false" ht="15" hidden="false" customHeight="true" outlineLevel="0" collapsed="false">
      <c r="J3" s="1"/>
      <c r="L3" s="1"/>
      <c r="M3" s="1"/>
      <c r="N3" s="1"/>
      <c r="O3" s="1"/>
      <c r="P3" s="1"/>
      <c r="Q3" s="1"/>
      <c r="R3" s="1"/>
      <c r="S3" s="1"/>
      <c r="T3" s="1"/>
      <c r="U3" s="1"/>
      <c r="V3" s="1"/>
      <c r="W3" s="1"/>
      <c r="X3" s="1"/>
      <c r="Y3" s="1"/>
      <c r="Z3" s="1"/>
    </row>
    <row r="4" customFormat="false" ht="15.75" hidden="false" customHeight="true" outlineLevel="0" collapsed="false">
      <c r="A4" s="6" t="s">
        <v>4</v>
      </c>
      <c r="B4" s="7" t="s">
        <v>5</v>
      </c>
      <c r="C4" s="7"/>
      <c r="D4" s="8"/>
      <c r="E4" s="8"/>
      <c r="F4" s="8"/>
      <c r="G4" s="8"/>
      <c r="H4" s="8"/>
      <c r="I4" s="8"/>
      <c r="J4" s="8"/>
      <c r="K4" s="9"/>
      <c r="L4" s="10"/>
      <c r="M4" s="10"/>
      <c r="N4" s="10"/>
      <c r="O4" s="10"/>
      <c r="P4" s="10"/>
      <c r="Q4" s="10"/>
      <c r="R4" s="10"/>
      <c r="S4" s="10"/>
      <c r="T4" s="10"/>
      <c r="U4" s="10"/>
      <c r="V4" s="10"/>
      <c r="W4" s="10"/>
      <c r="X4" s="10"/>
      <c r="Y4" s="10"/>
      <c r="Z4" s="10"/>
    </row>
    <row r="5" customFormat="false" ht="15.75" hidden="false" customHeight="true" outlineLevel="0" collapsed="false">
      <c r="A5" s="11" t="s">
        <v>6</v>
      </c>
      <c r="B5" s="12" t="s">
        <v>7</v>
      </c>
      <c r="C5" s="12"/>
      <c r="D5" s="13"/>
      <c r="E5" s="13"/>
      <c r="F5" s="13"/>
      <c r="G5" s="13"/>
      <c r="H5" s="13"/>
      <c r="I5" s="13"/>
      <c r="J5" s="13"/>
      <c r="K5" s="14"/>
      <c r="L5" s="10"/>
      <c r="M5" s="10"/>
      <c r="N5" s="10"/>
      <c r="O5" s="10"/>
      <c r="P5" s="10"/>
      <c r="Q5" s="10"/>
      <c r="R5" s="10"/>
      <c r="S5" s="10"/>
      <c r="T5" s="10"/>
      <c r="U5" s="10"/>
      <c r="V5" s="10"/>
      <c r="W5" s="10"/>
      <c r="X5" s="10"/>
      <c r="Y5" s="10"/>
      <c r="Z5" s="10"/>
    </row>
    <row r="6" customFormat="false" ht="31.5" hidden="false" customHeight="true" outlineLevel="0" collapsed="false">
      <c r="A6" s="15" t="s">
        <v>8</v>
      </c>
      <c r="B6" s="12" t="s">
        <v>9</v>
      </c>
      <c r="C6" s="12"/>
      <c r="D6" s="13"/>
      <c r="E6" s="13"/>
      <c r="F6" s="13"/>
      <c r="G6" s="13"/>
      <c r="H6" s="13"/>
      <c r="I6" s="13"/>
      <c r="J6" s="13"/>
      <c r="K6" s="14"/>
      <c r="L6" s="10"/>
      <c r="M6" s="10"/>
      <c r="N6" s="10"/>
      <c r="O6" s="10"/>
      <c r="P6" s="10"/>
      <c r="Q6" s="10"/>
      <c r="R6" s="10"/>
      <c r="S6" s="10"/>
      <c r="T6" s="10"/>
      <c r="U6" s="10"/>
      <c r="V6" s="10"/>
      <c r="W6" s="10"/>
      <c r="X6" s="10"/>
      <c r="Y6" s="10"/>
      <c r="Z6" s="10"/>
    </row>
    <row r="7" customFormat="false" ht="15.75" hidden="false" customHeight="true" outlineLevel="0" collapsed="false">
      <c r="A7" s="16" t="s">
        <v>10</v>
      </c>
      <c r="B7" s="17" t="n">
        <v>46028</v>
      </c>
      <c r="C7" s="17"/>
      <c r="D7" s="18"/>
      <c r="E7" s="18"/>
      <c r="F7" s="18"/>
      <c r="G7" s="18"/>
      <c r="H7" s="18"/>
      <c r="I7" s="18"/>
      <c r="J7" s="18"/>
      <c r="K7" s="19"/>
      <c r="L7" s="10"/>
      <c r="M7" s="10"/>
      <c r="N7" s="10"/>
      <c r="O7" s="10"/>
      <c r="P7" s="10"/>
      <c r="Q7" s="10"/>
      <c r="R7" s="10"/>
      <c r="S7" s="10"/>
      <c r="T7" s="10"/>
      <c r="U7" s="10"/>
      <c r="V7" s="10"/>
      <c r="W7" s="10"/>
      <c r="X7" s="10"/>
      <c r="Y7" s="10"/>
      <c r="Z7" s="10"/>
    </row>
    <row r="8" customFormat="false" ht="15.75" hidden="false" customHeight="true" outlineLevel="0" collapsed="false">
      <c r="A8" s="20"/>
      <c r="B8" s="21"/>
      <c r="C8" s="22"/>
      <c r="D8" s="13"/>
      <c r="E8" s="13"/>
      <c r="F8" s="13"/>
      <c r="G8" s="13"/>
      <c r="H8" s="13"/>
      <c r="I8" s="13"/>
      <c r="J8" s="13"/>
      <c r="K8" s="13"/>
      <c r="L8" s="10"/>
      <c r="M8" s="10"/>
      <c r="N8" s="10"/>
      <c r="O8" s="10"/>
      <c r="P8" s="10"/>
      <c r="Q8" s="10"/>
      <c r="R8" s="10"/>
      <c r="S8" s="10"/>
      <c r="T8" s="10"/>
      <c r="U8" s="10"/>
      <c r="V8" s="10"/>
      <c r="W8" s="10"/>
      <c r="X8" s="10"/>
      <c r="Y8" s="10"/>
      <c r="Z8" s="10"/>
    </row>
    <row r="9" customFormat="false" ht="15.75" hidden="false" customHeight="true" outlineLevel="0" collapsed="false">
      <c r="A9" s="23"/>
      <c r="B9" s="23"/>
      <c r="C9" s="23"/>
      <c r="D9" s="23"/>
      <c r="E9" s="23"/>
      <c r="F9" s="23"/>
      <c r="G9" s="23"/>
      <c r="H9" s="23"/>
      <c r="I9" s="23"/>
      <c r="J9" s="23"/>
      <c r="K9" s="23"/>
      <c r="L9" s="10"/>
      <c r="M9" s="10"/>
      <c r="N9" s="10"/>
      <c r="O9" s="10"/>
      <c r="P9" s="10"/>
      <c r="Q9" s="10"/>
      <c r="R9" s="10"/>
      <c r="S9" s="10"/>
      <c r="T9" s="10"/>
      <c r="U9" s="10"/>
      <c r="V9" s="10"/>
      <c r="W9" s="10"/>
      <c r="X9" s="10"/>
      <c r="Y9" s="10"/>
      <c r="Z9" s="10"/>
    </row>
    <row r="10" customFormat="false" ht="72.75" hidden="false" customHeight="true" outlineLevel="0" collapsed="false">
      <c r="A10" s="24" t="s">
        <v>11</v>
      </c>
      <c r="B10" s="25"/>
      <c r="C10" s="25"/>
      <c r="D10" s="25"/>
      <c r="E10" s="25"/>
      <c r="F10" s="25"/>
      <c r="G10" s="25"/>
      <c r="H10" s="25"/>
      <c r="I10" s="25"/>
      <c r="J10" s="25"/>
      <c r="K10" s="25"/>
      <c r="L10" s="10"/>
      <c r="M10" s="10"/>
      <c r="N10" s="10"/>
      <c r="O10" s="10"/>
      <c r="P10" s="10"/>
      <c r="Q10" s="10"/>
      <c r="R10" s="10"/>
      <c r="S10" s="10"/>
      <c r="T10" s="10"/>
      <c r="U10" s="10"/>
      <c r="V10" s="10"/>
      <c r="W10" s="10"/>
      <c r="X10" s="10"/>
      <c r="Y10" s="10"/>
      <c r="Z10" s="10"/>
    </row>
    <row r="11" customFormat="false" ht="15" hidden="false" customHeight="true" outlineLevel="0" collapsed="false">
      <c r="A11" s="26"/>
      <c r="B11" s="27"/>
      <c r="C11" s="27"/>
      <c r="D11" s="27"/>
      <c r="E11" s="27"/>
      <c r="F11" s="27"/>
      <c r="G11" s="27"/>
      <c r="H11" s="27"/>
      <c r="I11" s="27"/>
      <c r="J11" s="27"/>
      <c r="K11" s="27"/>
      <c r="L11" s="10"/>
      <c r="M11" s="10"/>
      <c r="N11" s="10"/>
      <c r="O11" s="10"/>
      <c r="P11" s="10"/>
      <c r="Q11" s="10"/>
      <c r="R11" s="10"/>
      <c r="S11" s="10"/>
      <c r="T11" s="10"/>
      <c r="U11" s="10"/>
      <c r="V11" s="10"/>
      <c r="W11" s="10"/>
      <c r="X11" s="10"/>
      <c r="Y11" s="10"/>
      <c r="Z11" s="10"/>
    </row>
    <row r="12" customFormat="false" ht="15" hidden="false" customHeight="true" outlineLevel="0" collapsed="false">
      <c r="A12" s="28" t="s">
        <v>12</v>
      </c>
      <c r="B12" s="29"/>
      <c r="C12" s="30"/>
      <c r="D12" s="30"/>
      <c r="E12" s="30"/>
      <c r="F12" s="30"/>
      <c r="G12" s="30"/>
      <c r="H12" s="30"/>
      <c r="I12" s="30"/>
      <c r="J12" s="30"/>
      <c r="K12" s="30"/>
      <c r="L12" s="10"/>
      <c r="M12" s="10"/>
      <c r="N12" s="10"/>
      <c r="O12" s="10"/>
      <c r="P12" s="10"/>
      <c r="Q12" s="10"/>
      <c r="R12" s="10"/>
      <c r="S12" s="10"/>
      <c r="T12" s="10"/>
      <c r="U12" s="10"/>
      <c r="V12" s="10"/>
      <c r="W12" s="10"/>
      <c r="X12" s="10"/>
      <c r="Y12" s="10"/>
      <c r="Z12" s="10"/>
    </row>
    <row r="13" customFormat="false" ht="15.75" hidden="false" customHeight="true" outlineLevel="0" collapsed="false">
      <c r="A13" s="31"/>
      <c r="B13" s="32" t="s">
        <v>13</v>
      </c>
      <c r="C13" s="32" t="s">
        <v>14</v>
      </c>
      <c r="D13" s="32" t="s">
        <v>15</v>
      </c>
      <c r="E13" s="33"/>
      <c r="F13" s="33"/>
      <c r="G13" s="32" t="s">
        <v>16</v>
      </c>
      <c r="H13" s="32" t="s">
        <v>14</v>
      </c>
      <c r="I13" s="32" t="s">
        <v>17</v>
      </c>
      <c r="J13" s="32" t="s">
        <v>18</v>
      </c>
      <c r="K13" s="32" t="s">
        <v>19</v>
      </c>
      <c r="L13" s="10"/>
      <c r="M13" s="10"/>
      <c r="N13" s="10"/>
      <c r="O13" s="10"/>
      <c r="P13" s="10"/>
      <c r="Q13" s="10"/>
      <c r="R13" s="10"/>
      <c r="S13" s="10"/>
      <c r="T13" s="10"/>
      <c r="U13" s="10"/>
      <c r="V13" s="10"/>
      <c r="W13" s="10"/>
      <c r="X13" s="10"/>
      <c r="Y13" s="10"/>
      <c r="Z13" s="10"/>
    </row>
    <row r="14" customFormat="false" ht="15.75" hidden="false" customHeight="true" outlineLevel="0" collapsed="false">
      <c r="A14" s="31"/>
      <c r="B14" s="34" t="s">
        <v>20</v>
      </c>
      <c r="C14" s="34" t="e">
        <f aca="false">'3.Rentabilidad'!B5</f>
        <v>#NAME?</v>
      </c>
      <c r="D14" s="35" t="n">
        <v>0</v>
      </c>
      <c r="E14" s="36"/>
      <c r="F14" s="37"/>
      <c r="G14" s="38" t="str">
        <f aca="false">'2.Tiempo'!B$49</f>
        <v>Definicion</v>
      </c>
      <c r="H14" s="39" t="e">
        <f aca="false">'2.Tiempo'!B$58</f>
        <v>#VALUE!</v>
      </c>
      <c r="I14" s="40" t="e">
        <f aca="false">'2.Tiempo'!B$61</f>
        <v>#VALUE!</v>
      </c>
      <c r="J14" s="40" t="e">
        <f aca="false">'2.Tiempo'!B$60</f>
        <v>#VALUE!</v>
      </c>
      <c r="K14" s="40" t="e">
        <f aca="false">'2.Tiempo'!B$59</f>
        <v>#VALUE!</v>
      </c>
      <c r="L14" s="10"/>
      <c r="M14" s="10"/>
      <c r="N14" s="10"/>
      <c r="O14" s="10"/>
      <c r="P14" s="10"/>
      <c r="Q14" s="10"/>
      <c r="R14" s="10"/>
      <c r="S14" s="10"/>
      <c r="T14" s="10"/>
      <c r="U14" s="10"/>
      <c r="V14" s="10"/>
      <c r="W14" s="10"/>
      <c r="X14" s="10"/>
      <c r="Y14" s="10"/>
      <c r="Z14" s="10"/>
    </row>
    <row r="15" customFormat="false" ht="15.75" hidden="false" customHeight="true" outlineLevel="0" collapsed="false">
      <c r="A15" s="31"/>
      <c r="B15" s="34" t="s">
        <v>21</v>
      </c>
      <c r="C15" s="34" t="e">
        <f aca="false">'3.Rentabilidad'!B6</f>
        <v>#NAME?</v>
      </c>
      <c r="D15" s="35" t="n">
        <v>1</v>
      </c>
      <c r="E15" s="36"/>
      <c r="F15" s="37"/>
      <c r="G15" s="38" t="str">
        <f aca="false">'2.Tiempo'!C$49</f>
        <v>Diseño</v>
      </c>
      <c r="H15" s="39" t="e">
        <f aca="false">'2.Tiempo'!C$58</f>
        <v>#VALUE!</v>
      </c>
      <c r="I15" s="40" t="e">
        <f aca="false">'2.Tiempo'!C$61</f>
        <v>#VALUE!</v>
      </c>
      <c r="J15" s="40" t="e">
        <f aca="false">'2.Tiempo'!C$60</f>
        <v>#VALUE!</v>
      </c>
      <c r="K15" s="40" t="e">
        <f aca="false">'2.Tiempo'!C$59</f>
        <v>#VALUE!</v>
      </c>
      <c r="L15" s="10"/>
      <c r="M15" s="10"/>
      <c r="N15" s="10"/>
      <c r="O15" s="10"/>
      <c r="P15" s="10"/>
      <c r="Q15" s="10"/>
      <c r="R15" s="10"/>
      <c r="S15" s="10"/>
      <c r="T15" s="10"/>
      <c r="U15" s="10"/>
      <c r="V15" s="10"/>
      <c r="W15" s="10"/>
      <c r="X15" s="10"/>
      <c r="Y15" s="10"/>
      <c r="Z15" s="10"/>
    </row>
    <row r="16" customFormat="false" ht="15.75" hidden="false" customHeight="true" outlineLevel="0" collapsed="false">
      <c r="A16" s="31"/>
      <c r="B16" s="34" t="s">
        <v>22</v>
      </c>
      <c r="C16" s="34" t="n">
        <f aca="false">'3.Rentabilidad'!B7</f>
        <v>70</v>
      </c>
      <c r="D16" s="35" t="n">
        <v>0</v>
      </c>
      <c r="E16" s="36"/>
      <c r="F16" s="37"/>
      <c r="G16" s="38" t="str">
        <f aca="false">'2.Tiempo'!D$49</f>
        <v>Construccion</v>
      </c>
      <c r="H16" s="39" t="e">
        <f aca="false">'2.Tiempo'!D$58</f>
        <v>#VALUE!</v>
      </c>
      <c r="I16" s="40" t="e">
        <f aca="false">'2.Tiempo'!D$61</f>
        <v>#VALUE!</v>
      </c>
      <c r="J16" s="40" t="e">
        <f aca="false">'2.Tiempo'!D$60</f>
        <v>#VALUE!</v>
      </c>
      <c r="K16" s="40" t="e">
        <f aca="false">'2.Tiempo'!D$59</f>
        <v>#VALUE!</v>
      </c>
      <c r="L16" s="10"/>
      <c r="M16" s="10"/>
      <c r="N16" s="10"/>
      <c r="O16" s="10"/>
      <c r="P16" s="10"/>
      <c r="Q16" s="10"/>
      <c r="R16" s="10"/>
      <c r="S16" s="10"/>
      <c r="T16" s="10"/>
      <c r="U16" s="10"/>
      <c r="V16" s="10"/>
      <c r="W16" s="10"/>
      <c r="X16" s="10"/>
      <c r="Y16" s="10"/>
      <c r="Z16" s="10"/>
    </row>
    <row r="17" customFormat="false" ht="15.75" hidden="false" customHeight="true" outlineLevel="0" collapsed="false">
      <c r="A17" s="31"/>
      <c r="B17" s="34" t="s">
        <v>23</v>
      </c>
      <c r="C17" s="34" t="n">
        <f aca="false">'3.Rentabilidad'!B8</f>
        <v>35</v>
      </c>
      <c r="D17" s="35" t="n">
        <v>4</v>
      </c>
      <c r="E17" s="36"/>
      <c r="F17" s="37"/>
      <c r="G17" s="38" t="str">
        <f aca="false">'2.Tiempo'!E$49</f>
        <v>Pruebas</v>
      </c>
      <c r="H17" s="39" t="e">
        <f aca="false">'2.Tiempo'!E$58</f>
        <v>#VALUE!</v>
      </c>
      <c r="I17" s="40" t="e">
        <f aca="false">'2.Tiempo'!E$61</f>
        <v>#VALUE!</v>
      </c>
      <c r="J17" s="40" t="e">
        <f aca="false">'2.Tiempo'!E$60</f>
        <v>#VALUE!</v>
      </c>
      <c r="K17" s="40" t="e">
        <f aca="false">'2.Tiempo'!E$59</f>
        <v>#VALUE!</v>
      </c>
      <c r="L17" s="10"/>
      <c r="M17" s="10"/>
      <c r="N17" s="10"/>
      <c r="O17" s="10"/>
      <c r="P17" s="10"/>
      <c r="Q17" s="10"/>
      <c r="R17" s="10"/>
      <c r="S17" s="10"/>
      <c r="T17" s="10"/>
      <c r="U17" s="10"/>
      <c r="V17" s="10"/>
      <c r="W17" s="10"/>
      <c r="X17" s="10"/>
      <c r="Y17" s="10"/>
      <c r="Z17" s="10"/>
    </row>
    <row r="18" customFormat="false" ht="15.75" hidden="false" customHeight="true" outlineLevel="0" collapsed="false">
      <c r="A18" s="31"/>
      <c r="B18" s="34" t="s">
        <v>24</v>
      </c>
      <c r="C18" s="34" t="n">
        <f aca="false">'3.Rentabilidad'!B9</f>
        <v>439.615933333333</v>
      </c>
      <c r="D18" s="35" t="n">
        <v>0</v>
      </c>
      <c r="E18" s="36"/>
      <c r="F18" s="37"/>
      <c r="G18" s="38" t="str">
        <f aca="false">'2.Tiempo'!F$49</f>
        <v>Liberacion</v>
      </c>
      <c r="H18" s="39" t="e">
        <f aca="false">'2.Tiempo'!F$58</f>
        <v>#VALUE!</v>
      </c>
      <c r="I18" s="40" t="e">
        <f aca="false">'2.Tiempo'!F$61</f>
        <v>#VALUE!</v>
      </c>
      <c r="J18" s="40" t="e">
        <f aca="false">'2.Tiempo'!F$60</f>
        <v>#VALUE!</v>
      </c>
      <c r="K18" s="40" t="e">
        <f aca="false">'2.Tiempo'!F$59</f>
        <v>#VALUE!</v>
      </c>
      <c r="L18" s="10"/>
      <c r="M18" s="10"/>
      <c r="N18" s="10"/>
      <c r="O18" s="10"/>
      <c r="P18" s="10"/>
      <c r="Q18" s="10"/>
      <c r="R18" s="10"/>
      <c r="S18" s="10"/>
      <c r="T18" s="10"/>
      <c r="U18" s="10"/>
      <c r="V18" s="10"/>
      <c r="W18" s="10"/>
      <c r="X18" s="10"/>
      <c r="Y18" s="10"/>
      <c r="Z18" s="10"/>
    </row>
    <row r="19" customFormat="false" ht="15.75" hidden="false" customHeight="true" outlineLevel="0" collapsed="false">
      <c r="A19" s="31"/>
      <c r="B19" s="34" t="s">
        <v>25</v>
      </c>
      <c r="C19" s="34" t="n">
        <f aca="false">'3.Rentabilidad'!B10</f>
        <v>1618.46373333333</v>
      </c>
      <c r="D19" s="35" t="n">
        <v>0</v>
      </c>
      <c r="E19" s="36"/>
      <c r="F19" s="37"/>
      <c r="G19" s="38" t="s">
        <v>26</v>
      </c>
      <c r="H19" s="41" t="e">
        <f aca="false">SUM(H14:H18)</f>
        <v>#VALUE!</v>
      </c>
      <c r="I19" s="42" t="e">
        <f aca="false">SUM(I14:I18)</f>
        <v>#VALUE!</v>
      </c>
      <c r="J19" s="42" t="e">
        <f aca="false">SUM(J14:J18)</f>
        <v>#VALUE!</v>
      </c>
      <c r="K19" s="42" t="e">
        <f aca="false">SUM(K14:K18)</f>
        <v>#VALUE!</v>
      </c>
      <c r="L19" s="10"/>
      <c r="M19" s="10"/>
      <c r="N19" s="10"/>
      <c r="O19" s="10"/>
      <c r="P19" s="10"/>
      <c r="Q19" s="10"/>
      <c r="R19" s="10"/>
      <c r="S19" s="10"/>
      <c r="T19" s="10"/>
      <c r="U19" s="10"/>
      <c r="V19" s="10"/>
      <c r="W19" s="10"/>
      <c r="X19" s="10"/>
      <c r="Y19" s="10"/>
      <c r="Z19" s="10"/>
    </row>
    <row r="20" customFormat="false" ht="15.75" hidden="false" customHeight="true" outlineLevel="0" collapsed="false">
      <c r="A20" s="31"/>
      <c r="B20" s="34" t="s">
        <v>27</v>
      </c>
      <c r="C20" s="34" t="n">
        <f aca="false">'3.Rentabilidad'!B11</f>
        <v>527.6</v>
      </c>
      <c r="D20" s="35" t="n">
        <v>1</v>
      </c>
      <c r="E20" s="36"/>
      <c r="F20" s="37"/>
      <c r="G20" s="37"/>
      <c r="H20" s="37"/>
      <c r="I20" s="37"/>
      <c r="J20" s="37"/>
      <c r="K20" s="37"/>
      <c r="L20" s="10"/>
      <c r="M20" s="10"/>
      <c r="N20" s="10"/>
      <c r="O20" s="10"/>
      <c r="P20" s="10"/>
      <c r="Q20" s="10"/>
      <c r="R20" s="10"/>
      <c r="S20" s="10"/>
      <c r="T20" s="10"/>
      <c r="U20" s="10"/>
      <c r="V20" s="10"/>
      <c r="W20" s="10"/>
      <c r="X20" s="10"/>
      <c r="Y20" s="10"/>
      <c r="Z20" s="10"/>
    </row>
    <row r="21" customFormat="false" ht="15.75" hidden="false" customHeight="true" outlineLevel="0" collapsed="false">
      <c r="A21" s="31"/>
      <c r="B21" s="34" t="s">
        <v>28</v>
      </c>
      <c r="C21" s="34" t="n">
        <f aca="false">'3.Rentabilidad'!B12</f>
        <v>584.8</v>
      </c>
      <c r="D21" s="35" t="n">
        <v>1</v>
      </c>
      <c r="E21" s="36"/>
      <c r="F21" s="37"/>
      <c r="G21" s="37"/>
      <c r="H21" s="37"/>
      <c r="I21" s="37"/>
      <c r="J21" s="37"/>
      <c r="K21" s="37"/>
      <c r="L21" s="10"/>
      <c r="M21" s="10"/>
      <c r="N21" s="10"/>
      <c r="O21" s="10"/>
      <c r="P21" s="10"/>
      <c r="Q21" s="10"/>
      <c r="R21" s="10"/>
      <c r="S21" s="10"/>
      <c r="T21" s="10"/>
      <c r="U21" s="10"/>
      <c r="V21" s="10"/>
      <c r="W21" s="10"/>
      <c r="X21" s="10"/>
      <c r="Y21" s="10"/>
      <c r="Z21" s="10"/>
    </row>
    <row r="22" customFormat="false" ht="15.75" hidden="false" customHeight="true" outlineLevel="0" collapsed="false">
      <c r="A22" s="31"/>
      <c r="B22" s="34" t="s">
        <v>29</v>
      </c>
      <c r="C22" s="34" t="n">
        <f aca="false">'3.Rentabilidad'!B13</f>
        <v>402.5</v>
      </c>
      <c r="D22" s="35" t="n">
        <v>0</v>
      </c>
      <c r="E22" s="36"/>
      <c r="F22" s="37"/>
      <c r="G22" s="37"/>
      <c r="H22" s="37"/>
      <c r="I22" s="37"/>
      <c r="J22" s="37"/>
      <c r="K22" s="37"/>
      <c r="L22" s="10"/>
      <c r="M22" s="10"/>
      <c r="N22" s="10"/>
      <c r="O22" s="10"/>
      <c r="P22" s="10"/>
      <c r="Q22" s="10"/>
      <c r="R22" s="10"/>
      <c r="S22" s="10"/>
      <c r="T22" s="10"/>
      <c r="U22" s="10"/>
      <c r="V22" s="10"/>
      <c r="W22" s="10"/>
      <c r="X22" s="10"/>
      <c r="Y22" s="10"/>
      <c r="Z22" s="10"/>
    </row>
    <row r="23" customFormat="false" ht="15.75" hidden="false" customHeight="true" outlineLevel="0" collapsed="false">
      <c r="A23" s="31"/>
      <c r="B23" s="34" t="s">
        <v>30</v>
      </c>
      <c r="C23" s="34" t="e">
        <f aca="false">'3.Rentabilidad'!B14</f>
        <v>#NAME?</v>
      </c>
      <c r="D23" s="35" t="n">
        <v>1</v>
      </c>
      <c r="E23" s="36"/>
      <c r="F23" s="37"/>
      <c r="G23" s="37"/>
      <c r="H23" s="37"/>
      <c r="I23" s="37"/>
      <c r="J23" s="37"/>
      <c r="K23" s="37"/>
      <c r="L23" s="10"/>
      <c r="M23" s="10"/>
      <c r="N23" s="10"/>
      <c r="O23" s="10"/>
      <c r="P23" s="10"/>
      <c r="Q23" s="10"/>
      <c r="R23" s="10"/>
      <c r="S23" s="10"/>
      <c r="T23" s="10"/>
      <c r="U23" s="10"/>
      <c r="V23" s="10"/>
      <c r="W23" s="10"/>
      <c r="X23" s="10"/>
      <c r="Y23" s="10"/>
      <c r="Z23" s="10"/>
    </row>
    <row r="24" customFormat="false" ht="15.75" hidden="false" customHeight="true" outlineLevel="0" collapsed="false">
      <c r="A24" s="10"/>
      <c r="B24" s="34" t="s">
        <v>31</v>
      </c>
      <c r="C24" s="34" t="e">
        <f aca="false">'3.Rentabilidad'!B15</f>
        <v>#NAME?</v>
      </c>
      <c r="D24" s="35" t="n">
        <v>1</v>
      </c>
      <c r="E24" s="43"/>
      <c r="F24" s="43"/>
      <c r="G24" s="43"/>
      <c r="H24" s="43"/>
      <c r="I24" s="43"/>
      <c r="J24" s="43"/>
      <c r="K24" s="43"/>
      <c r="L24" s="10"/>
      <c r="M24" s="10"/>
      <c r="N24" s="10"/>
      <c r="O24" s="10"/>
      <c r="P24" s="10"/>
      <c r="Q24" s="10"/>
      <c r="R24" s="10"/>
      <c r="S24" s="10"/>
      <c r="T24" s="10"/>
      <c r="U24" s="10"/>
      <c r="V24" s="10"/>
      <c r="W24" s="10"/>
      <c r="X24" s="10"/>
      <c r="Y24" s="10"/>
      <c r="Z24" s="10"/>
    </row>
    <row r="25" customFormat="false" ht="15.75" hidden="false" customHeight="true" outlineLevel="0" collapsed="false">
      <c r="A25" s="10"/>
      <c r="B25" s="44" t="s">
        <v>26</v>
      </c>
      <c r="C25" s="45" t="e">
        <f aca="false">SUM(C14:C24)</f>
        <v>#NAME?</v>
      </c>
      <c r="D25" s="45" t="n">
        <f aca="false">SUM(D14:D24)</f>
        <v>9</v>
      </c>
      <c r="E25" s="43"/>
      <c r="F25" s="43"/>
      <c r="G25" s="43"/>
      <c r="H25" s="43"/>
      <c r="I25" s="43"/>
      <c r="J25" s="43"/>
      <c r="K25" s="43"/>
      <c r="L25" s="10"/>
      <c r="M25" s="10"/>
      <c r="N25" s="10"/>
      <c r="O25" s="10"/>
      <c r="P25" s="10"/>
      <c r="Q25" s="10"/>
      <c r="R25" s="10"/>
      <c r="S25" s="10"/>
      <c r="T25" s="10"/>
      <c r="U25" s="10"/>
      <c r="V25" s="10"/>
      <c r="W25" s="10"/>
      <c r="X25" s="10"/>
      <c r="Y25" s="10"/>
      <c r="Z25" s="10"/>
    </row>
    <row r="26" customFormat="false" ht="15.75" hidden="false" customHeight="true" outlineLevel="0" collapsed="false">
      <c r="A26" s="28"/>
      <c r="B26" s="43"/>
      <c r="C26" s="43"/>
      <c r="D26" s="43"/>
      <c r="E26" s="43"/>
      <c r="F26" s="46" t="n">
        <v>0.25</v>
      </c>
      <c r="G26" s="46" t="n">
        <v>0.5</v>
      </c>
      <c r="H26" s="46" t="n">
        <v>0.75</v>
      </c>
      <c r="I26" s="46" t="n">
        <v>1</v>
      </c>
      <c r="J26" s="46" t="n">
        <v>1.25</v>
      </c>
      <c r="K26" s="46" t="n">
        <v>1.5</v>
      </c>
      <c r="L26" s="10"/>
      <c r="M26" s="10"/>
      <c r="N26" s="10"/>
      <c r="O26" s="10"/>
      <c r="P26" s="10"/>
      <c r="Q26" s="10"/>
      <c r="R26" s="10"/>
      <c r="S26" s="10"/>
      <c r="T26" s="10"/>
      <c r="U26" s="10"/>
      <c r="V26" s="10"/>
      <c r="W26" s="10"/>
      <c r="X26" s="10"/>
      <c r="Y26" s="10"/>
      <c r="Z26" s="10"/>
    </row>
    <row r="27" customFormat="false" ht="15.75" hidden="false" customHeight="true" outlineLevel="0" collapsed="false">
      <c r="A27" s="28"/>
      <c r="B27" s="47"/>
      <c r="C27" s="48"/>
      <c r="D27" s="49"/>
      <c r="E27" s="43"/>
      <c r="F27" s="43"/>
      <c r="G27" s="43"/>
      <c r="H27" s="43"/>
      <c r="I27" s="43"/>
      <c r="J27" s="43"/>
      <c r="K27" s="43"/>
      <c r="L27" s="10"/>
      <c r="M27" s="10"/>
      <c r="N27" s="10"/>
      <c r="O27" s="10"/>
      <c r="P27" s="10"/>
      <c r="Q27" s="10"/>
      <c r="R27" s="10"/>
      <c r="S27" s="10"/>
      <c r="T27" s="10"/>
      <c r="U27" s="10"/>
      <c r="V27" s="10"/>
      <c r="W27" s="10"/>
      <c r="X27" s="10"/>
      <c r="Y27" s="10"/>
      <c r="Z27" s="10"/>
    </row>
    <row r="28" customFormat="false" ht="15.75" hidden="false" customHeight="true" outlineLevel="0" collapsed="false">
      <c r="A28" s="28"/>
      <c r="B28" s="43"/>
      <c r="C28" s="43"/>
      <c r="D28" s="43"/>
      <c r="E28" s="43"/>
      <c r="F28" s="50"/>
      <c r="G28" s="50"/>
      <c r="H28" s="50"/>
      <c r="I28" s="50"/>
      <c r="J28" s="43"/>
      <c r="K28" s="43"/>
      <c r="L28" s="10"/>
      <c r="M28" s="10"/>
      <c r="N28" s="10"/>
      <c r="O28" s="10"/>
      <c r="P28" s="10"/>
      <c r="Q28" s="10"/>
      <c r="R28" s="10"/>
      <c r="S28" s="10"/>
      <c r="T28" s="10"/>
      <c r="U28" s="10"/>
      <c r="V28" s="10"/>
      <c r="W28" s="10"/>
      <c r="X28" s="10"/>
      <c r="Y28" s="10"/>
      <c r="Z28" s="10"/>
    </row>
    <row r="29" customFormat="false" ht="15.75" hidden="false" customHeight="true" outlineLevel="0" collapsed="false">
      <c r="A29" s="51" t="s">
        <v>32</v>
      </c>
      <c r="B29" s="52" t="s">
        <v>33</v>
      </c>
      <c r="C29" s="52"/>
      <c r="D29" s="52"/>
      <c r="E29" s="52"/>
      <c r="F29" s="52"/>
      <c r="G29" s="52"/>
      <c r="H29" s="52"/>
      <c r="I29" s="52"/>
      <c r="J29" s="52"/>
      <c r="K29" s="52"/>
      <c r="L29" s="10"/>
      <c r="M29" s="10"/>
      <c r="N29" s="10"/>
      <c r="O29" s="10"/>
      <c r="P29" s="10"/>
      <c r="Q29" s="10"/>
      <c r="R29" s="10"/>
      <c r="S29" s="10"/>
      <c r="T29" s="10"/>
      <c r="U29" s="10"/>
      <c r="V29" s="10"/>
      <c r="W29" s="10"/>
      <c r="X29" s="10"/>
      <c r="Y29" s="10"/>
      <c r="Z29" s="10"/>
    </row>
    <row r="30" customFormat="false" ht="15.75" hidden="false" customHeight="true" outlineLevel="0" collapsed="false">
      <c r="A30" s="53"/>
      <c r="B30" s="43"/>
      <c r="C30" s="43"/>
      <c r="D30" s="43"/>
      <c r="E30" s="43"/>
      <c r="F30" s="43"/>
      <c r="G30" s="43"/>
      <c r="H30" s="43"/>
      <c r="I30" s="43"/>
      <c r="J30" s="43"/>
      <c r="K30" s="43"/>
      <c r="L30" s="10"/>
      <c r="M30" s="10"/>
      <c r="N30" s="10"/>
      <c r="O30" s="10"/>
      <c r="P30" s="10"/>
      <c r="Q30" s="10"/>
      <c r="R30" s="10"/>
      <c r="S30" s="10"/>
      <c r="T30" s="10"/>
      <c r="U30" s="10"/>
      <c r="V30" s="10"/>
      <c r="W30" s="10"/>
      <c r="X30" s="10"/>
      <c r="Y30" s="10"/>
      <c r="Z30" s="10"/>
    </row>
    <row r="31" customFormat="false" ht="78" hidden="false" customHeight="true" outlineLevel="0" collapsed="false">
      <c r="A31" s="54" t="s">
        <v>34</v>
      </c>
      <c r="B31" s="25"/>
      <c r="C31" s="25"/>
      <c r="D31" s="25"/>
      <c r="E31" s="25"/>
      <c r="F31" s="25"/>
      <c r="G31" s="25"/>
      <c r="H31" s="25"/>
      <c r="I31" s="25"/>
      <c r="J31" s="25"/>
      <c r="K31" s="25"/>
      <c r="L31" s="10"/>
      <c r="M31" s="10"/>
      <c r="N31" s="10"/>
      <c r="O31" s="10"/>
      <c r="P31" s="10"/>
      <c r="Q31" s="10"/>
      <c r="R31" s="10"/>
      <c r="S31" s="10"/>
      <c r="T31" s="10"/>
      <c r="U31" s="10"/>
      <c r="V31" s="10"/>
      <c r="W31" s="10"/>
      <c r="X31" s="10"/>
      <c r="Y31" s="10"/>
      <c r="Z31" s="10"/>
    </row>
    <row r="32" customFormat="false" ht="15.75" hidden="false" customHeight="true" outlineLevel="0" collapsed="false">
      <c r="A32" s="53"/>
      <c r="B32" s="43"/>
      <c r="C32" s="43"/>
      <c r="D32" s="43"/>
      <c r="E32" s="43"/>
      <c r="F32" s="43"/>
      <c r="G32" s="43"/>
      <c r="H32" s="43"/>
      <c r="I32" s="43"/>
      <c r="J32" s="43"/>
      <c r="K32" s="43"/>
      <c r="L32" s="10"/>
      <c r="M32" s="10"/>
      <c r="N32" s="10"/>
      <c r="O32" s="10"/>
      <c r="P32" s="10"/>
      <c r="Q32" s="10"/>
      <c r="R32" s="10"/>
      <c r="S32" s="10"/>
      <c r="T32" s="10"/>
      <c r="U32" s="10"/>
      <c r="V32" s="10"/>
      <c r="W32" s="10"/>
      <c r="X32" s="10"/>
      <c r="Y32" s="10"/>
      <c r="Z32" s="10"/>
    </row>
    <row r="33" customFormat="false" ht="78" hidden="false" customHeight="true" outlineLevel="0" collapsed="false">
      <c r="A33" s="54" t="s">
        <v>35</v>
      </c>
      <c r="B33" s="25"/>
      <c r="C33" s="25"/>
      <c r="D33" s="25"/>
      <c r="E33" s="25"/>
      <c r="F33" s="25"/>
      <c r="G33" s="25"/>
      <c r="H33" s="25"/>
      <c r="I33" s="25"/>
      <c r="J33" s="25"/>
      <c r="K33" s="25"/>
      <c r="L33" s="10"/>
      <c r="M33" s="10"/>
      <c r="N33" s="10"/>
      <c r="O33" s="10"/>
      <c r="P33" s="10"/>
      <c r="Q33" s="10"/>
      <c r="R33" s="10"/>
      <c r="S33" s="10"/>
      <c r="T33" s="10"/>
      <c r="U33" s="10"/>
      <c r="V33" s="10"/>
      <c r="W33" s="10"/>
      <c r="X33" s="10"/>
      <c r="Y33" s="10"/>
      <c r="Z33" s="10"/>
    </row>
    <row r="34" customFormat="false" ht="15.75" hidden="false" customHeight="true" outlineLevel="0" collapsed="false">
      <c r="A34" s="53"/>
      <c r="B34" s="43"/>
      <c r="C34" s="43"/>
      <c r="D34" s="43"/>
      <c r="E34" s="43"/>
      <c r="F34" s="43"/>
      <c r="G34" s="43"/>
      <c r="H34" s="43"/>
      <c r="I34" s="43"/>
      <c r="J34" s="43"/>
      <c r="K34" s="43"/>
      <c r="L34" s="10"/>
      <c r="M34" s="10"/>
      <c r="N34" s="10"/>
      <c r="O34" s="10"/>
      <c r="P34" s="10"/>
      <c r="Q34" s="10"/>
      <c r="R34" s="10"/>
      <c r="S34" s="10"/>
      <c r="T34" s="10"/>
      <c r="U34" s="10"/>
      <c r="V34" s="10"/>
      <c r="W34" s="10"/>
      <c r="X34" s="10"/>
      <c r="Y34" s="10"/>
      <c r="Z34" s="10"/>
    </row>
    <row r="35" customFormat="false" ht="15.75" hidden="false" customHeight="true" outlineLevel="0" collapsed="false">
      <c r="A35" s="55" t="s">
        <v>36</v>
      </c>
      <c r="B35" s="56" t="b">
        <f aca="false">TRUE()</f>
        <v>1</v>
      </c>
      <c r="C35" s="56"/>
      <c r="D35" s="56"/>
      <c r="E35" s="56"/>
      <c r="F35" s="56"/>
      <c r="G35" s="56"/>
      <c r="H35" s="56"/>
      <c r="I35" s="56"/>
      <c r="J35" s="56"/>
      <c r="K35" s="56"/>
      <c r="L35" s="10"/>
      <c r="M35" s="10"/>
      <c r="N35" s="10"/>
      <c r="O35" s="10"/>
      <c r="P35" s="10"/>
      <c r="Q35" s="10"/>
      <c r="R35" s="10"/>
      <c r="S35" s="10"/>
      <c r="T35" s="10"/>
      <c r="U35" s="10"/>
      <c r="V35" s="10"/>
      <c r="W35" s="10"/>
      <c r="X35" s="10"/>
      <c r="Y35" s="10"/>
      <c r="Z35" s="10"/>
    </row>
    <row r="36" customFormat="false" ht="15.75" hidden="false" customHeight="true" outlineLevel="0" collapsed="false">
      <c r="A36" s="55"/>
      <c r="B36" s="57" t="s">
        <v>37</v>
      </c>
      <c r="C36" s="57" t="s">
        <v>38</v>
      </c>
      <c r="D36" s="57" t="s">
        <v>39</v>
      </c>
      <c r="E36" s="57"/>
      <c r="F36" s="57"/>
      <c r="G36" s="57" t="s">
        <v>40</v>
      </c>
      <c r="H36" s="58"/>
      <c r="I36" s="58"/>
      <c r="J36" s="58"/>
      <c r="K36" s="58"/>
      <c r="L36" s="10"/>
      <c r="M36" s="10"/>
      <c r="N36" s="10"/>
      <c r="O36" s="10"/>
      <c r="P36" s="10"/>
      <c r="Q36" s="10"/>
      <c r="R36" s="10"/>
      <c r="S36" s="10"/>
      <c r="T36" s="10"/>
      <c r="U36" s="10"/>
      <c r="V36" s="10"/>
      <c r="W36" s="10"/>
      <c r="X36" s="10"/>
      <c r="Y36" s="10"/>
      <c r="Z36" s="10"/>
    </row>
    <row r="37" customFormat="false" ht="15.75" hidden="false" customHeight="true" outlineLevel="0" collapsed="false">
      <c r="A37" s="55"/>
      <c r="B37" s="57"/>
      <c r="C37" s="57"/>
      <c r="D37" s="59" t="s">
        <v>41</v>
      </c>
      <c r="E37" s="59" t="s">
        <v>42</v>
      </c>
      <c r="F37" s="59" t="s">
        <v>43</v>
      </c>
      <c r="G37" s="57"/>
      <c r="H37" s="58"/>
      <c r="I37" s="58"/>
      <c r="J37" s="58"/>
      <c r="K37" s="58"/>
      <c r="L37" s="10"/>
      <c r="M37" s="10"/>
      <c r="N37" s="10"/>
      <c r="O37" s="10"/>
      <c r="P37" s="10"/>
      <c r="Q37" s="10"/>
      <c r="R37" s="10"/>
      <c r="S37" s="10"/>
      <c r="T37" s="10"/>
      <c r="U37" s="10"/>
      <c r="V37" s="10"/>
      <c r="W37" s="10"/>
      <c r="X37" s="10"/>
      <c r="Y37" s="10"/>
      <c r="Z37" s="10"/>
    </row>
    <row r="38" customFormat="false" ht="15.75" hidden="false" customHeight="true" outlineLevel="0" collapsed="false">
      <c r="A38" s="60" t="n">
        <v>1</v>
      </c>
      <c r="B38" s="61" t="s">
        <v>44</v>
      </c>
      <c r="C38" s="62" t="s">
        <v>45</v>
      </c>
      <c r="D38" s="63"/>
      <c r="E38" s="63"/>
      <c r="F38" s="63"/>
      <c r="G38" s="61"/>
      <c r="H38" s="58"/>
      <c r="I38" s="58"/>
      <c r="J38" s="58"/>
      <c r="K38" s="58"/>
      <c r="L38" s="64"/>
      <c r="M38" s="64"/>
      <c r="N38" s="64"/>
      <c r="O38" s="64"/>
      <c r="P38" s="64"/>
      <c r="Q38" s="64"/>
      <c r="R38" s="64"/>
      <c r="S38" s="64"/>
      <c r="T38" s="64"/>
      <c r="U38" s="64"/>
      <c r="V38" s="64"/>
      <c r="W38" s="64"/>
      <c r="X38" s="64"/>
      <c r="Y38" s="64"/>
      <c r="Z38" s="64"/>
    </row>
    <row r="39" customFormat="false" ht="15.75" hidden="false" customHeight="true" outlineLevel="0" collapsed="false">
      <c r="A39" s="60" t="n">
        <v>2</v>
      </c>
      <c r="B39" s="61" t="s">
        <v>46</v>
      </c>
      <c r="C39" s="63" t="s">
        <v>47</v>
      </c>
      <c r="D39" s="63"/>
      <c r="E39" s="63" t="s">
        <v>48</v>
      </c>
      <c r="F39" s="63"/>
      <c r="G39" s="61"/>
      <c r="H39" s="58"/>
      <c r="I39" s="58"/>
      <c r="J39" s="58"/>
      <c r="K39" s="58"/>
      <c r="L39" s="64"/>
      <c r="M39" s="64"/>
      <c r="N39" s="64"/>
      <c r="O39" s="64"/>
      <c r="P39" s="64"/>
      <c r="Q39" s="64"/>
      <c r="R39" s="64"/>
      <c r="S39" s="64"/>
      <c r="T39" s="64"/>
      <c r="U39" s="64"/>
      <c r="V39" s="64"/>
      <c r="W39" s="64"/>
      <c r="X39" s="64"/>
      <c r="Y39" s="64"/>
      <c r="Z39" s="64"/>
    </row>
    <row r="40" customFormat="false" ht="15.75" hidden="false" customHeight="true" outlineLevel="0" collapsed="false">
      <c r="A40" s="60" t="n">
        <v>3</v>
      </c>
      <c r="B40" s="61" t="s">
        <v>49</v>
      </c>
      <c r="C40" s="63" t="s">
        <v>47</v>
      </c>
      <c r="D40" s="63"/>
      <c r="E40" s="63" t="s">
        <v>48</v>
      </c>
      <c r="F40" s="63"/>
      <c r="G40" s="61"/>
      <c r="H40" s="58"/>
      <c r="I40" s="58"/>
      <c r="J40" s="58"/>
      <c r="K40" s="58"/>
      <c r="L40" s="64"/>
      <c r="M40" s="64"/>
      <c r="N40" s="64"/>
      <c r="O40" s="64"/>
      <c r="P40" s="64"/>
      <c r="Q40" s="64"/>
      <c r="R40" s="64"/>
      <c r="S40" s="64"/>
      <c r="T40" s="64"/>
      <c r="U40" s="64"/>
      <c r="V40" s="64"/>
      <c r="W40" s="64"/>
      <c r="X40" s="64"/>
      <c r="Y40" s="64"/>
      <c r="Z40" s="64"/>
    </row>
    <row r="41" customFormat="false" ht="15.75" hidden="false" customHeight="true" outlineLevel="0" collapsed="false">
      <c r="A41" s="60" t="n">
        <v>4</v>
      </c>
      <c r="B41" s="61" t="s">
        <v>50</v>
      </c>
      <c r="C41" s="63" t="s">
        <v>45</v>
      </c>
      <c r="D41" s="63"/>
      <c r="E41" s="63"/>
      <c r="F41" s="63"/>
      <c r="G41" s="61"/>
      <c r="H41" s="58"/>
      <c r="I41" s="58"/>
      <c r="J41" s="58"/>
      <c r="K41" s="58"/>
      <c r="L41" s="64"/>
      <c r="M41" s="64"/>
      <c r="N41" s="64"/>
      <c r="O41" s="64"/>
      <c r="P41" s="64"/>
      <c r="Q41" s="64"/>
      <c r="R41" s="64"/>
      <c r="S41" s="64"/>
      <c r="T41" s="64"/>
      <c r="U41" s="64"/>
      <c r="V41" s="64"/>
      <c r="W41" s="64"/>
      <c r="X41" s="64"/>
      <c r="Y41" s="64"/>
      <c r="Z41" s="64"/>
    </row>
    <row r="42" customFormat="false" ht="15.75" hidden="false" customHeight="true" outlineLevel="0" collapsed="false">
      <c r="A42" s="60" t="n">
        <v>5</v>
      </c>
      <c r="B42" s="61" t="s">
        <v>51</v>
      </c>
      <c r="C42" s="63" t="s">
        <v>45</v>
      </c>
      <c r="D42" s="63"/>
      <c r="E42" s="63"/>
      <c r="F42" s="63"/>
      <c r="G42" s="61"/>
      <c r="H42" s="58"/>
      <c r="I42" s="58"/>
      <c r="J42" s="58"/>
      <c r="K42" s="58"/>
      <c r="L42" s="64"/>
      <c r="M42" s="64"/>
      <c r="N42" s="64"/>
      <c r="O42" s="64"/>
      <c r="P42" s="64"/>
      <c r="Q42" s="64"/>
      <c r="R42" s="64"/>
      <c r="S42" s="64"/>
      <c r="T42" s="64"/>
      <c r="U42" s="64"/>
      <c r="V42" s="64"/>
      <c r="W42" s="64"/>
      <c r="X42" s="64"/>
      <c r="Y42" s="64"/>
      <c r="Z42" s="64"/>
    </row>
    <row r="43" customFormat="false" ht="15.75" hidden="false" customHeight="true" outlineLevel="0" collapsed="false">
      <c r="A43" s="60" t="n">
        <v>6</v>
      </c>
      <c r="B43" s="61" t="s">
        <v>52</v>
      </c>
      <c r="C43" s="63" t="s">
        <v>45</v>
      </c>
      <c r="D43" s="63"/>
      <c r="E43" s="63"/>
      <c r="F43" s="63"/>
      <c r="G43" s="61" t="s">
        <v>53</v>
      </c>
      <c r="H43" s="58"/>
      <c r="I43" s="58"/>
      <c r="J43" s="58"/>
      <c r="K43" s="58"/>
      <c r="L43" s="64"/>
      <c r="M43" s="64"/>
      <c r="N43" s="64"/>
      <c r="O43" s="64"/>
      <c r="P43" s="64"/>
      <c r="Q43" s="64"/>
      <c r="R43" s="64"/>
      <c r="S43" s="64"/>
      <c r="T43" s="64"/>
      <c r="U43" s="64"/>
      <c r="V43" s="64"/>
      <c r="W43" s="64"/>
      <c r="X43" s="64"/>
      <c r="Y43" s="64"/>
      <c r="Z43" s="64"/>
    </row>
    <row r="44" customFormat="false" ht="15.75" hidden="false" customHeight="true" outlineLevel="0" collapsed="false">
      <c r="A44" s="60" t="n">
        <v>7</v>
      </c>
      <c r="B44" s="61" t="s">
        <v>54</v>
      </c>
      <c r="C44" s="63" t="s">
        <v>45</v>
      </c>
      <c r="D44" s="63"/>
      <c r="E44" s="63"/>
      <c r="F44" s="63"/>
      <c r="G44" s="61"/>
      <c r="H44" s="58"/>
      <c r="I44" s="58"/>
      <c r="J44" s="58"/>
      <c r="K44" s="58"/>
      <c r="L44" s="64"/>
      <c r="M44" s="64"/>
      <c r="N44" s="64"/>
      <c r="O44" s="64"/>
      <c r="P44" s="64"/>
      <c r="Q44" s="64"/>
      <c r="R44" s="64"/>
      <c r="S44" s="64"/>
      <c r="T44" s="64"/>
      <c r="U44" s="64"/>
      <c r="V44" s="64"/>
      <c r="W44" s="64"/>
      <c r="X44" s="64"/>
      <c r="Y44" s="64"/>
      <c r="Z44" s="64"/>
    </row>
    <row r="45" customFormat="false" ht="15.75" hidden="false" customHeight="true" outlineLevel="0" collapsed="false">
      <c r="A45" s="60" t="n">
        <v>8</v>
      </c>
      <c r="B45" s="61" t="s">
        <v>55</v>
      </c>
      <c r="C45" s="63" t="s">
        <v>45</v>
      </c>
      <c r="D45" s="63"/>
      <c r="E45" s="63"/>
      <c r="F45" s="63"/>
      <c r="G45" s="61"/>
      <c r="H45" s="58"/>
      <c r="I45" s="58"/>
      <c r="J45" s="58"/>
      <c r="K45" s="58"/>
      <c r="L45" s="64"/>
      <c r="M45" s="64"/>
      <c r="N45" s="64"/>
      <c r="O45" s="64"/>
      <c r="P45" s="64"/>
      <c r="Q45" s="64"/>
      <c r="R45" s="64"/>
      <c r="S45" s="64"/>
      <c r="T45" s="64"/>
      <c r="U45" s="64"/>
      <c r="V45" s="64"/>
      <c r="W45" s="64"/>
      <c r="X45" s="64"/>
      <c r="Y45" s="64"/>
      <c r="Z45" s="64"/>
    </row>
    <row r="46" customFormat="false" ht="15.75" hidden="false" customHeight="true" outlineLevel="0" collapsed="false">
      <c r="A46" s="60" t="n">
        <v>9</v>
      </c>
      <c r="B46" s="61" t="s">
        <v>56</v>
      </c>
      <c r="C46" s="63" t="s">
        <v>45</v>
      </c>
      <c r="D46" s="63"/>
      <c r="E46" s="63"/>
      <c r="F46" s="63"/>
      <c r="G46" s="61"/>
      <c r="H46" s="58"/>
      <c r="I46" s="58"/>
      <c r="J46" s="58"/>
      <c r="K46" s="58"/>
      <c r="L46" s="64"/>
      <c r="M46" s="64"/>
      <c r="N46" s="64"/>
      <c r="O46" s="64"/>
      <c r="P46" s="64"/>
      <c r="Q46" s="64"/>
      <c r="R46" s="64"/>
      <c r="S46" s="64"/>
      <c r="T46" s="64"/>
      <c r="U46" s="64"/>
      <c r="V46" s="64"/>
      <c r="W46" s="64"/>
      <c r="X46" s="64"/>
      <c r="Y46" s="64"/>
      <c r="Z46" s="64"/>
    </row>
    <row r="47" customFormat="false" ht="15.75" hidden="false" customHeight="true" outlineLevel="0" collapsed="false">
      <c r="A47" s="60" t="n">
        <v>10</v>
      </c>
      <c r="B47" s="61" t="s">
        <v>57</v>
      </c>
      <c r="C47" s="63" t="s">
        <v>45</v>
      </c>
      <c r="D47" s="63"/>
      <c r="E47" s="63"/>
      <c r="F47" s="63"/>
      <c r="G47" s="61"/>
      <c r="H47" s="58"/>
      <c r="I47" s="58"/>
      <c r="J47" s="58"/>
      <c r="K47" s="58"/>
      <c r="L47" s="64"/>
      <c r="M47" s="64"/>
      <c r="N47" s="64"/>
      <c r="O47" s="64"/>
      <c r="P47" s="64"/>
      <c r="Q47" s="64"/>
      <c r="R47" s="64"/>
      <c r="S47" s="64"/>
      <c r="T47" s="64"/>
      <c r="U47" s="64"/>
      <c r="V47" s="64"/>
      <c r="W47" s="64"/>
      <c r="X47" s="64"/>
      <c r="Y47" s="64"/>
      <c r="Z47" s="64"/>
    </row>
    <row r="48" customFormat="false" ht="15.75" hidden="false" customHeight="true" outlineLevel="0" collapsed="false">
      <c r="A48" s="60" t="n">
        <v>11</v>
      </c>
      <c r="B48" s="61" t="s">
        <v>58</v>
      </c>
      <c r="C48" s="63" t="s">
        <v>47</v>
      </c>
      <c r="D48" s="63"/>
      <c r="E48" s="63"/>
      <c r="F48" s="63" t="s">
        <v>48</v>
      </c>
      <c r="G48" s="61"/>
      <c r="H48" s="58"/>
      <c r="I48" s="58"/>
      <c r="J48" s="58"/>
      <c r="K48" s="58"/>
      <c r="L48" s="64"/>
      <c r="M48" s="64"/>
      <c r="N48" s="64"/>
      <c r="O48" s="64"/>
      <c r="P48" s="64"/>
      <c r="Q48" s="64"/>
      <c r="R48" s="64"/>
      <c r="S48" s="64"/>
      <c r="T48" s="64"/>
      <c r="U48" s="64"/>
      <c r="V48" s="64"/>
      <c r="W48" s="64"/>
      <c r="X48" s="64"/>
      <c r="Y48" s="64"/>
      <c r="Z48" s="64"/>
    </row>
    <row r="49" customFormat="false" ht="15.75" hidden="false" customHeight="true" outlineLevel="0" collapsed="false">
      <c r="A49" s="60" t="n">
        <v>12</v>
      </c>
      <c r="B49" s="61" t="s">
        <v>59</v>
      </c>
      <c r="C49" s="63" t="s">
        <v>45</v>
      </c>
      <c r="D49" s="63"/>
      <c r="E49" s="63"/>
      <c r="F49" s="63"/>
      <c r="G49" s="61"/>
      <c r="H49" s="58"/>
      <c r="I49" s="58"/>
      <c r="J49" s="58"/>
      <c r="K49" s="58"/>
      <c r="L49" s="64"/>
      <c r="M49" s="64"/>
      <c r="N49" s="64"/>
      <c r="O49" s="64"/>
      <c r="P49" s="64"/>
      <c r="Q49" s="64"/>
      <c r="R49" s="64"/>
      <c r="S49" s="64"/>
      <c r="T49" s="64"/>
      <c r="U49" s="64"/>
      <c r="V49" s="64"/>
      <c r="W49" s="64"/>
      <c r="X49" s="64"/>
      <c r="Y49" s="64"/>
      <c r="Z49" s="64"/>
    </row>
    <row r="50" customFormat="false" ht="15.75" hidden="false" customHeight="true" outlineLevel="0" collapsed="false">
      <c r="A50" s="60" t="n">
        <v>13</v>
      </c>
      <c r="B50" s="61" t="s">
        <v>60</v>
      </c>
      <c r="C50" s="63"/>
      <c r="D50" s="61"/>
      <c r="E50" s="61"/>
      <c r="F50" s="61"/>
      <c r="G50" s="61"/>
      <c r="H50" s="58"/>
      <c r="I50" s="58"/>
      <c r="J50" s="58"/>
      <c r="K50" s="58"/>
      <c r="L50" s="64"/>
      <c r="M50" s="64"/>
      <c r="N50" s="64"/>
      <c r="O50" s="64"/>
      <c r="P50" s="64"/>
      <c r="Q50" s="64"/>
      <c r="R50" s="64"/>
      <c r="S50" s="64"/>
      <c r="T50" s="64"/>
      <c r="U50" s="64"/>
      <c r="V50" s="64"/>
      <c r="W50" s="64"/>
      <c r="X50" s="64"/>
      <c r="Y50" s="64"/>
      <c r="Z50" s="64"/>
    </row>
    <row r="51" customFormat="false" ht="15.75" hidden="false" customHeight="true" outlineLevel="0" collapsed="false">
      <c r="A51" s="60"/>
      <c r="B51" s="58"/>
      <c r="C51" s="65"/>
      <c r="D51" s="58"/>
      <c r="E51" s="58"/>
      <c r="F51" s="58"/>
      <c r="G51" s="58"/>
      <c r="H51" s="58"/>
      <c r="I51" s="58"/>
      <c r="J51" s="58"/>
      <c r="K51" s="58"/>
      <c r="L51" s="64"/>
      <c r="M51" s="64"/>
      <c r="N51" s="64"/>
      <c r="O51" s="64"/>
      <c r="P51" s="64"/>
      <c r="Q51" s="64"/>
      <c r="R51" s="64"/>
      <c r="S51" s="64"/>
      <c r="T51" s="64"/>
      <c r="U51" s="64"/>
      <c r="V51" s="64"/>
      <c r="W51" s="64"/>
      <c r="X51" s="64"/>
      <c r="Y51" s="64"/>
      <c r="Z51" s="64"/>
    </row>
    <row r="52" customFormat="false" ht="15.75" hidden="false" customHeight="true" outlineLevel="0" collapsed="false">
      <c r="A52" s="60"/>
      <c r="B52" s="58" t="s">
        <v>61</v>
      </c>
      <c r="C52" s="65"/>
      <c r="D52" s="12" t="s">
        <v>62</v>
      </c>
      <c r="E52" s="58"/>
      <c r="F52" s="58"/>
      <c r="G52" s="58"/>
      <c r="H52" s="58"/>
      <c r="I52" s="58"/>
      <c r="J52" s="58"/>
      <c r="K52" s="58"/>
      <c r="L52" s="64"/>
      <c r="M52" s="64"/>
      <c r="N52" s="64"/>
      <c r="O52" s="64"/>
      <c r="P52" s="64"/>
      <c r="Q52" s="64"/>
      <c r="R52" s="64"/>
      <c r="S52" s="64"/>
      <c r="T52" s="64"/>
      <c r="U52" s="64"/>
      <c r="V52" s="64"/>
      <c r="W52" s="64"/>
      <c r="X52" s="64"/>
      <c r="Y52" s="64"/>
      <c r="Z52" s="64"/>
    </row>
    <row r="53" customFormat="false" ht="37.5" hidden="false" customHeight="true" outlineLevel="0" collapsed="false">
      <c r="A53" s="55"/>
      <c r="B53" s="66"/>
      <c r="C53" s="67"/>
      <c r="D53" s="68"/>
      <c r="E53" s="68"/>
      <c r="F53" s="68"/>
      <c r="G53" s="68"/>
      <c r="H53" s="68"/>
      <c r="I53" s="68"/>
      <c r="J53" s="68"/>
      <c r="K53" s="68"/>
      <c r="L53" s="64"/>
      <c r="M53" s="64"/>
      <c r="N53" s="64"/>
      <c r="O53" s="64"/>
      <c r="P53" s="64"/>
      <c r="Q53" s="64"/>
      <c r="R53" s="64"/>
      <c r="S53" s="64"/>
      <c r="T53" s="64"/>
      <c r="U53" s="64"/>
      <c r="V53" s="64"/>
      <c r="W53" s="64"/>
      <c r="X53" s="64"/>
      <c r="Y53" s="64"/>
      <c r="Z53" s="64"/>
    </row>
    <row r="54" customFormat="false" ht="37.5" hidden="false" customHeight="true" outlineLevel="0" collapsed="false">
      <c r="A54" s="55"/>
      <c r="B54" s="69"/>
      <c r="C54" s="67"/>
      <c r="D54" s="70"/>
      <c r="E54" s="70"/>
      <c r="F54" s="70"/>
      <c r="G54" s="70"/>
      <c r="H54" s="70"/>
      <c r="I54" s="70"/>
      <c r="J54" s="70"/>
      <c r="K54" s="70"/>
      <c r="L54" s="64"/>
      <c r="M54" s="64"/>
      <c r="N54" s="64"/>
      <c r="O54" s="64"/>
      <c r="P54" s="64"/>
      <c r="Q54" s="64"/>
      <c r="R54" s="64"/>
      <c r="S54" s="64"/>
      <c r="T54" s="64"/>
      <c r="U54" s="64"/>
      <c r="V54" s="64"/>
      <c r="W54" s="64"/>
      <c r="X54" s="64"/>
      <c r="Y54" s="64"/>
      <c r="Z54" s="64"/>
    </row>
    <row r="55" customFormat="false" ht="78" hidden="false" customHeight="true" outlineLevel="0" collapsed="false">
      <c r="A55" s="54" t="s">
        <v>63</v>
      </c>
      <c r="B55" s="61" t="s">
        <v>64</v>
      </c>
      <c r="C55" s="61"/>
      <c r="D55" s="61"/>
      <c r="E55" s="61"/>
      <c r="F55" s="61"/>
      <c r="G55" s="61"/>
      <c r="H55" s="61"/>
      <c r="I55" s="61"/>
      <c r="J55" s="61"/>
      <c r="K55" s="61"/>
      <c r="L55" s="10"/>
      <c r="M55" s="10"/>
      <c r="N55" s="10"/>
      <c r="O55" s="10"/>
      <c r="P55" s="10"/>
      <c r="Q55" s="10"/>
      <c r="R55" s="10"/>
      <c r="S55" s="10"/>
      <c r="T55" s="10"/>
      <c r="U55" s="10"/>
      <c r="V55" s="10"/>
      <c r="W55" s="10"/>
      <c r="X55" s="10"/>
      <c r="Y55" s="10"/>
      <c r="Z55" s="10"/>
    </row>
    <row r="56" customFormat="false" ht="37.5" hidden="false" customHeight="true" outlineLevel="0" collapsed="false">
      <c r="A56" s="55"/>
      <c r="B56" s="64"/>
      <c r="C56" s="67"/>
      <c r="D56" s="70"/>
      <c r="E56" s="70"/>
      <c r="F56" s="70"/>
      <c r="G56" s="70"/>
      <c r="H56" s="70"/>
      <c r="I56" s="70"/>
      <c r="J56" s="70"/>
      <c r="K56" s="70"/>
      <c r="L56" s="64"/>
      <c r="M56" s="64"/>
      <c r="N56" s="64"/>
      <c r="O56" s="64"/>
      <c r="P56" s="64"/>
      <c r="Q56" s="64"/>
      <c r="R56" s="64"/>
      <c r="S56" s="64"/>
      <c r="T56" s="64"/>
      <c r="U56" s="64"/>
      <c r="V56" s="64"/>
      <c r="W56" s="64"/>
      <c r="X56" s="64"/>
      <c r="Y56" s="64"/>
      <c r="Z56" s="64"/>
    </row>
    <row r="57" customFormat="false" ht="15.75" hidden="false" customHeight="true" outlineLevel="0" collapsed="false">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customFormat="false" ht="15.75" hidden="false" customHeight="true" outlineLevel="0" collapsed="false">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customFormat="false" ht="15.75" hidden="false" customHeight="true" outlineLevel="0" collapsed="false">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customFormat="false" ht="15.75" hidden="false" customHeight="true" outlineLevel="0" collapsed="false">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customFormat="false" ht="15.75" hidden="false" customHeight="true" outlineLevel="0" collapsed="false">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customFormat="false" ht="15.75" hidden="false" customHeight="true" outlineLevel="0" collapsed="false">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customFormat="false" ht="15.75" hidden="false" customHeight="true" outlineLevel="0" collapsed="false">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customFormat="false" ht="15.75" hidden="false" customHeight="true" outlineLevel="0" collapsed="false">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customFormat="false" ht="15.75" hidden="false" customHeight="true" outlineLevel="0" collapsed="false">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customFormat="false" ht="15.75" hidden="false" customHeight="true" outlineLevel="0" collapsed="false">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customFormat="false" ht="15.75" hidden="false" customHeight="true" outlineLevel="0" collapsed="false">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customFormat="false" ht="15.75" hidden="false" customHeight="true" outlineLevel="0" collapsed="false">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customFormat="false" ht="15.75" hidden="false" customHeight="true" outlineLevel="0" collapsed="false">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customFormat="false" ht="15.75" hidden="false" customHeight="true" outlineLevel="0" collapsed="false">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customFormat="false" ht="15.75" hidden="false" customHeight="true" outlineLevel="0" collapsed="false">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customFormat="false" ht="15.75" hidden="false" customHeight="true" outlineLevel="0" collapsed="false">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customFormat="false" ht="15.75" hidden="false" customHeight="true" outlineLevel="0" collapsed="false">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customFormat="false" ht="15.75" hidden="false" customHeight="true" outlineLevel="0" collapsed="false">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customFormat="false" ht="15.75" hidden="false" customHeight="true" outlineLevel="0" collapsed="false">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customFormat="false" ht="15.75" hidden="false" customHeight="true" outlineLevel="0" collapsed="false">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customFormat="false" ht="15.75" hidden="false" customHeight="true" outlineLevel="0" collapsed="false">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customFormat="false" ht="15.75" hidden="false" customHeight="true" outlineLevel="0" collapsed="false">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customFormat="false" ht="15.75" hidden="false" customHeight="true" outlineLevel="0" collapsed="false">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customFormat="false" ht="15.75" hidden="false" customHeight="true" outlineLevel="0" collapsed="false">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customFormat="false" ht="15.75" hidden="false" customHeight="true" outlineLevel="0" collapsed="false">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customFormat="false" ht="15.75" hidden="false" customHeight="true" outlineLevel="0" collapsed="false">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customFormat="false" ht="15.75" hidden="false" customHeight="true" outlineLevel="0" collapsed="false">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customFormat="false" ht="15.75" hidden="false" customHeight="true" outlineLevel="0" collapsed="false">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customFormat="false" ht="15.75" hidden="false" customHeight="true" outlineLevel="0" collapsed="false">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customFormat="false" ht="15.75" hidden="false" customHeight="true" outlineLevel="0" collapsed="false">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customFormat="false" ht="15.75" hidden="false" customHeight="true" outlineLevel="0" collapsed="false">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customFormat="false" ht="15.75" hidden="false" customHeight="true" outlineLevel="0" collapsed="false">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customFormat="false" ht="15.75" hidden="false" customHeight="true" outlineLevel="0" collapsed="false">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customFormat="false" ht="15.75" hidden="false" customHeight="true" outlineLevel="0" collapsed="false">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customFormat="false" ht="15.75" hidden="false" customHeight="true" outlineLevel="0" collapsed="false">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customFormat="false" ht="15.75" hidden="false" customHeight="true" outlineLevel="0" collapsed="false">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customFormat="false" ht="15.75" hidden="false" customHeight="true" outlineLevel="0" collapsed="false">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customFormat="false" ht="15.75" hidden="false" customHeight="true" outlineLevel="0" collapsed="false">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customFormat="false" ht="15.75" hidden="false" customHeight="true" outlineLevel="0" collapsed="false">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customFormat="false" ht="15.75" hidden="false" customHeight="true" outlineLevel="0" collapsed="false">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customFormat="false" ht="15.75" hidden="false" customHeight="true" outlineLevel="0" collapsed="false">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customFormat="false" ht="15.75" hidden="false" customHeight="true" outlineLevel="0" collapsed="false">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customFormat="false" ht="15.75" hidden="false" customHeight="true" outlineLevel="0" collapsed="false">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customFormat="false" ht="15.75" hidden="false" customHeight="true" outlineLevel="0" collapsed="false">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customFormat="false" ht="15.75" hidden="false" customHeight="true" outlineLevel="0" collapsed="false">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customFormat="false" ht="15.75" hidden="false" customHeight="true" outlineLevel="0" collapsed="false">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customFormat="false" ht="15.75" hidden="false" customHeight="true" outlineLevel="0" collapsed="false">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customFormat="false" ht="15.75" hidden="false" customHeight="true" outlineLevel="0" collapsed="false">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customFormat="false" ht="15.75" hidden="false" customHeight="true" outlineLevel="0" collapsed="false">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customFormat="false" ht="15.75" hidden="false" customHeight="true" outlineLevel="0" collapsed="false">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customFormat="false" ht="15.75" hidden="false" customHeight="true" outlineLevel="0" collapsed="false">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customFormat="false" ht="15.75" hidden="false" customHeight="true" outlineLevel="0" collapsed="false">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customFormat="false" ht="15.75" hidden="false" customHeight="true" outlineLevel="0" collapsed="false">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customFormat="false" ht="15.75" hidden="false" customHeight="true" outlineLevel="0" collapsed="false">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customFormat="false" ht="15.75" hidden="false" customHeight="true" outlineLevel="0" collapsed="false">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customFormat="false" ht="15.75" hidden="false" customHeight="true" outlineLevel="0" collapsed="false">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customFormat="false" ht="15.75" hidden="false" customHeight="true" outlineLevel="0" collapsed="false">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customFormat="false" ht="15.75" hidden="false" customHeight="true" outlineLevel="0" collapsed="false">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customFormat="false" ht="15.75" hidden="false" customHeight="true" outlineLevel="0" collapsed="false">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customFormat="false" ht="15.75" hidden="false" customHeight="true" outlineLevel="0" collapsed="false">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customFormat="false" ht="15.75" hidden="false" customHeight="true" outlineLevel="0" collapsed="false">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customFormat="false" ht="15.75" hidden="false" customHeight="true" outlineLevel="0" collapsed="false">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customFormat="false" ht="15.75" hidden="false" customHeight="true" outlineLevel="0" collapsed="false">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customFormat="false" ht="15.75" hidden="false" customHeight="true" outlineLevel="0" collapsed="false">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customFormat="false" ht="15.75" hidden="false" customHeight="true" outlineLevel="0" collapsed="false">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customFormat="false" ht="15.75" hidden="false" customHeight="true" outlineLevel="0" collapsed="false">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customFormat="false" ht="15.75" hidden="false" customHeight="true" outlineLevel="0" collapsed="false">
      <c r="J123" s="1"/>
      <c r="L123" s="1"/>
      <c r="M123" s="1"/>
      <c r="N123" s="1"/>
      <c r="O123" s="1"/>
      <c r="P123" s="1"/>
      <c r="Q123" s="1"/>
      <c r="R123" s="1"/>
      <c r="S123" s="1"/>
      <c r="T123" s="1"/>
      <c r="U123" s="1"/>
      <c r="V123" s="1"/>
      <c r="W123" s="1"/>
      <c r="X123" s="1"/>
      <c r="Y123" s="1"/>
      <c r="Z123" s="1"/>
    </row>
    <row r="124" customFormat="false" ht="15.75" hidden="false" customHeight="true" outlineLevel="0" collapsed="false">
      <c r="J124" s="1"/>
      <c r="L124" s="1"/>
      <c r="M124" s="1"/>
      <c r="N124" s="1"/>
      <c r="O124" s="1"/>
      <c r="P124" s="1"/>
      <c r="Q124" s="1"/>
      <c r="R124" s="1"/>
      <c r="S124" s="1"/>
      <c r="T124" s="1"/>
      <c r="U124" s="1"/>
      <c r="V124" s="1"/>
      <c r="W124" s="1"/>
      <c r="X124" s="1"/>
      <c r="Y124" s="1"/>
      <c r="Z124" s="1"/>
    </row>
    <row r="125" customFormat="false" ht="15.75" hidden="false" customHeight="true" outlineLevel="0" collapsed="false">
      <c r="J125" s="1"/>
      <c r="L125" s="1"/>
      <c r="M125" s="1"/>
      <c r="N125" s="1"/>
      <c r="O125" s="1"/>
      <c r="P125" s="1"/>
      <c r="Q125" s="1"/>
      <c r="R125" s="1"/>
      <c r="S125" s="1"/>
      <c r="T125" s="1"/>
      <c r="U125" s="1"/>
      <c r="V125" s="1"/>
      <c r="W125" s="1"/>
      <c r="X125" s="1"/>
      <c r="Y125" s="1"/>
      <c r="Z125" s="1"/>
    </row>
    <row r="126" customFormat="false" ht="15.75" hidden="false" customHeight="true" outlineLevel="0" collapsed="false">
      <c r="J126" s="1"/>
      <c r="L126" s="1"/>
      <c r="M126" s="1"/>
      <c r="N126" s="1"/>
      <c r="O126" s="1"/>
      <c r="P126" s="1"/>
      <c r="Q126" s="1"/>
      <c r="R126" s="1"/>
      <c r="S126" s="1"/>
      <c r="T126" s="1"/>
      <c r="U126" s="1"/>
      <c r="V126" s="1"/>
      <c r="W126" s="1"/>
      <c r="X126" s="1"/>
      <c r="Y126" s="1"/>
      <c r="Z126" s="1"/>
    </row>
    <row r="127" customFormat="false" ht="15.75" hidden="false" customHeight="true" outlineLevel="0" collapsed="false">
      <c r="J127" s="1"/>
      <c r="L127" s="1"/>
      <c r="M127" s="1"/>
      <c r="N127" s="1"/>
      <c r="O127" s="1"/>
      <c r="P127" s="1"/>
      <c r="Q127" s="1"/>
      <c r="R127" s="1"/>
      <c r="S127" s="1"/>
      <c r="T127" s="1"/>
      <c r="U127" s="1"/>
      <c r="V127" s="1"/>
      <c r="W127" s="1"/>
      <c r="X127" s="1"/>
      <c r="Y127" s="1"/>
      <c r="Z127" s="1"/>
    </row>
    <row r="128" customFormat="false" ht="15.75" hidden="false" customHeight="true" outlineLevel="0" collapsed="false">
      <c r="J128" s="1"/>
      <c r="L128" s="1"/>
      <c r="M128" s="1"/>
      <c r="N128" s="1"/>
      <c r="O128" s="1"/>
      <c r="P128" s="1"/>
      <c r="Q128" s="1"/>
      <c r="R128" s="1"/>
      <c r="S128" s="1"/>
      <c r="T128" s="1"/>
      <c r="U128" s="1"/>
      <c r="V128" s="1"/>
      <c r="W128" s="1"/>
      <c r="X128" s="1"/>
      <c r="Y128" s="1"/>
      <c r="Z128" s="1"/>
    </row>
    <row r="129" customFormat="false" ht="15.75" hidden="false" customHeight="true" outlineLevel="0" collapsed="false">
      <c r="J129" s="1"/>
      <c r="L129" s="1"/>
      <c r="M129" s="1"/>
      <c r="N129" s="1"/>
      <c r="O129" s="1"/>
      <c r="P129" s="1"/>
      <c r="Q129" s="1"/>
      <c r="R129" s="1"/>
      <c r="S129" s="1"/>
      <c r="T129" s="1"/>
      <c r="U129" s="1"/>
      <c r="V129" s="1"/>
      <c r="W129" s="1"/>
      <c r="X129" s="1"/>
      <c r="Y129" s="1"/>
      <c r="Z129" s="1"/>
    </row>
    <row r="130" customFormat="false" ht="15.75" hidden="false" customHeight="true" outlineLevel="0" collapsed="false">
      <c r="J130" s="1"/>
      <c r="L130" s="1"/>
      <c r="M130" s="1"/>
      <c r="N130" s="1"/>
      <c r="O130" s="1"/>
      <c r="P130" s="1"/>
      <c r="Q130" s="1"/>
      <c r="R130" s="1"/>
      <c r="S130" s="1"/>
      <c r="T130" s="1"/>
      <c r="U130" s="1"/>
      <c r="V130" s="1"/>
      <c r="W130" s="1"/>
      <c r="X130" s="1"/>
      <c r="Y130" s="1"/>
      <c r="Z130" s="1"/>
    </row>
    <row r="131" customFormat="false" ht="15.75" hidden="false" customHeight="true" outlineLevel="0" collapsed="false">
      <c r="J131" s="1"/>
      <c r="L131" s="1"/>
      <c r="M131" s="1"/>
      <c r="N131" s="1"/>
      <c r="O131" s="1"/>
      <c r="P131" s="1"/>
      <c r="Q131" s="1"/>
      <c r="R131" s="1"/>
      <c r="S131" s="1"/>
      <c r="T131" s="1"/>
      <c r="U131" s="1"/>
      <c r="V131" s="1"/>
      <c r="W131" s="1"/>
      <c r="X131" s="1"/>
      <c r="Y131" s="1"/>
      <c r="Z131" s="1"/>
    </row>
    <row r="132" customFormat="false" ht="15.75" hidden="false" customHeight="true" outlineLevel="0" collapsed="false">
      <c r="J132" s="1"/>
      <c r="L132" s="1"/>
      <c r="M132" s="1"/>
      <c r="N132" s="1"/>
      <c r="O132" s="1"/>
      <c r="P132" s="1"/>
      <c r="Q132" s="1"/>
      <c r="R132" s="1"/>
      <c r="S132" s="1"/>
      <c r="T132" s="1"/>
      <c r="U132" s="1"/>
      <c r="V132" s="1"/>
      <c r="W132" s="1"/>
      <c r="X132" s="1"/>
      <c r="Y132" s="1"/>
      <c r="Z132" s="1"/>
    </row>
    <row r="133" customFormat="false" ht="15.75" hidden="false" customHeight="true" outlineLevel="0" collapsed="false">
      <c r="J133" s="1"/>
      <c r="L133" s="1"/>
      <c r="M133" s="1"/>
      <c r="N133" s="1"/>
      <c r="O133" s="1"/>
      <c r="P133" s="1"/>
      <c r="Q133" s="1"/>
      <c r="R133" s="1"/>
      <c r="S133" s="1"/>
      <c r="T133" s="1"/>
      <c r="U133" s="1"/>
      <c r="V133" s="1"/>
      <c r="W133" s="1"/>
      <c r="X133" s="1"/>
      <c r="Y133" s="1"/>
      <c r="Z133" s="1"/>
    </row>
    <row r="134" customFormat="false" ht="15.75" hidden="false" customHeight="true" outlineLevel="0" collapsed="false">
      <c r="J134" s="1"/>
      <c r="L134" s="1"/>
      <c r="M134" s="1"/>
      <c r="N134" s="1"/>
      <c r="O134" s="1"/>
      <c r="P134" s="1"/>
      <c r="Q134" s="1"/>
      <c r="R134" s="1"/>
      <c r="S134" s="1"/>
      <c r="T134" s="1"/>
      <c r="U134" s="1"/>
      <c r="V134" s="1"/>
      <c r="W134" s="1"/>
      <c r="X134" s="1"/>
      <c r="Y134" s="1"/>
      <c r="Z134" s="1"/>
    </row>
    <row r="135" customFormat="false" ht="15.75" hidden="false" customHeight="true" outlineLevel="0" collapsed="false">
      <c r="J135" s="1"/>
      <c r="L135" s="1"/>
      <c r="M135" s="1"/>
      <c r="N135" s="1"/>
      <c r="O135" s="1"/>
      <c r="P135" s="1"/>
      <c r="Q135" s="1"/>
      <c r="R135" s="1"/>
      <c r="S135" s="1"/>
      <c r="T135" s="1"/>
      <c r="U135" s="1"/>
      <c r="V135" s="1"/>
      <c r="W135" s="1"/>
      <c r="X135" s="1"/>
      <c r="Y135" s="1"/>
      <c r="Z135" s="1"/>
    </row>
    <row r="136" customFormat="false" ht="15.75" hidden="false" customHeight="true" outlineLevel="0" collapsed="false">
      <c r="J136" s="1"/>
      <c r="L136" s="1"/>
      <c r="M136" s="1"/>
      <c r="N136" s="1"/>
      <c r="O136" s="1"/>
      <c r="P136" s="1"/>
      <c r="Q136" s="1"/>
      <c r="R136" s="1"/>
      <c r="S136" s="1"/>
      <c r="T136" s="1"/>
      <c r="U136" s="1"/>
      <c r="V136" s="1"/>
      <c r="W136" s="1"/>
      <c r="X136" s="1"/>
      <c r="Y136" s="1"/>
      <c r="Z136" s="1"/>
    </row>
    <row r="137" customFormat="false" ht="15.75" hidden="false" customHeight="true" outlineLevel="0" collapsed="false">
      <c r="J137" s="1"/>
      <c r="L137" s="1"/>
      <c r="M137" s="1"/>
      <c r="N137" s="1"/>
      <c r="O137" s="1"/>
      <c r="P137" s="1"/>
      <c r="Q137" s="1"/>
      <c r="R137" s="1"/>
      <c r="S137" s="1"/>
      <c r="T137" s="1"/>
      <c r="U137" s="1"/>
      <c r="V137" s="1"/>
      <c r="W137" s="1"/>
      <c r="X137" s="1"/>
      <c r="Y137" s="1"/>
      <c r="Z137" s="1"/>
    </row>
    <row r="138" customFormat="false" ht="15.75" hidden="false" customHeight="true" outlineLevel="0" collapsed="false">
      <c r="J138" s="1"/>
      <c r="L138" s="1"/>
      <c r="M138" s="1"/>
      <c r="N138" s="1"/>
      <c r="O138" s="1"/>
      <c r="P138" s="1"/>
      <c r="Q138" s="1"/>
      <c r="R138" s="1"/>
      <c r="S138" s="1"/>
      <c r="T138" s="1"/>
      <c r="U138" s="1"/>
      <c r="V138" s="1"/>
      <c r="W138" s="1"/>
      <c r="X138" s="1"/>
      <c r="Y138" s="1"/>
      <c r="Z138" s="1"/>
    </row>
    <row r="139" customFormat="false" ht="15.75" hidden="false" customHeight="true" outlineLevel="0" collapsed="false">
      <c r="J139" s="1"/>
      <c r="L139" s="1"/>
      <c r="M139" s="1"/>
      <c r="N139" s="1"/>
      <c r="O139" s="1"/>
      <c r="P139" s="1"/>
      <c r="Q139" s="1"/>
      <c r="R139" s="1"/>
      <c r="S139" s="1"/>
      <c r="T139" s="1"/>
      <c r="U139" s="1"/>
      <c r="V139" s="1"/>
      <c r="W139" s="1"/>
      <c r="X139" s="1"/>
      <c r="Y139" s="1"/>
      <c r="Z139" s="1"/>
    </row>
    <row r="140" customFormat="false" ht="15.75" hidden="false" customHeight="true" outlineLevel="0" collapsed="false">
      <c r="J140" s="1"/>
      <c r="L140" s="1"/>
      <c r="M140" s="1"/>
      <c r="N140" s="1"/>
      <c r="O140" s="1"/>
      <c r="P140" s="1"/>
      <c r="Q140" s="1"/>
      <c r="R140" s="1"/>
      <c r="S140" s="1"/>
      <c r="T140" s="1"/>
      <c r="U140" s="1"/>
      <c r="V140" s="1"/>
      <c r="W140" s="1"/>
      <c r="X140" s="1"/>
      <c r="Y140" s="1"/>
      <c r="Z140" s="1"/>
    </row>
    <row r="141" customFormat="false" ht="15.75" hidden="false" customHeight="true" outlineLevel="0" collapsed="false">
      <c r="J141" s="1"/>
      <c r="L141" s="1"/>
      <c r="M141" s="1"/>
      <c r="N141" s="1"/>
      <c r="O141" s="1"/>
      <c r="P141" s="1"/>
      <c r="Q141" s="1"/>
      <c r="R141" s="1"/>
      <c r="S141" s="1"/>
      <c r="T141" s="1"/>
      <c r="U141" s="1"/>
      <c r="V141" s="1"/>
      <c r="W141" s="1"/>
      <c r="X141" s="1"/>
      <c r="Y141" s="1"/>
      <c r="Z141" s="1"/>
    </row>
    <row r="142" customFormat="false" ht="15.75" hidden="false" customHeight="true" outlineLevel="0" collapsed="false">
      <c r="J142" s="1"/>
      <c r="L142" s="1"/>
      <c r="M142" s="1"/>
      <c r="N142" s="1"/>
      <c r="O142" s="1"/>
      <c r="P142" s="1"/>
      <c r="Q142" s="1"/>
      <c r="R142" s="1"/>
      <c r="S142" s="1"/>
      <c r="T142" s="1"/>
      <c r="U142" s="1"/>
      <c r="V142" s="1"/>
      <c r="W142" s="1"/>
      <c r="X142" s="1"/>
      <c r="Y142" s="1"/>
      <c r="Z142" s="1"/>
    </row>
    <row r="143" customFormat="false" ht="15.75" hidden="false" customHeight="true" outlineLevel="0" collapsed="false">
      <c r="J143" s="1"/>
      <c r="L143" s="1"/>
      <c r="M143" s="1"/>
      <c r="N143" s="1"/>
      <c r="O143" s="1"/>
      <c r="P143" s="1"/>
      <c r="Q143" s="1"/>
      <c r="R143" s="1"/>
      <c r="S143" s="1"/>
      <c r="T143" s="1"/>
      <c r="U143" s="1"/>
      <c r="V143" s="1"/>
      <c r="W143" s="1"/>
      <c r="X143" s="1"/>
      <c r="Y143" s="1"/>
      <c r="Z143" s="1"/>
    </row>
    <row r="144" customFormat="false" ht="15.75" hidden="false" customHeight="true" outlineLevel="0" collapsed="false">
      <c r="J144" s="1"/>
      <c r="L144" s="1"/>
      <c r="M144" s="1"/>
      <c r="N144" s="1"/>
      <c r="O144" s="1"/>
      <c r="P144" s="1"/>
      <c r="Q144" s="1"/>
      <c r="R144" s="1"/>
      <c r="S144" s="1"/>
      <c r="T144" s="1"/>
      <c r="U144" s="1"/>
      <c r="V144" s="1"/>
      <c r="W144" s="1"/>
      <c r="X144" s="1"/>
      <c r="Y144" s="1"/>
      <c r="Z144" s="1"/>
    </row>
    <row r="145" customFormat="false" ht="15.75" hidden="false" customHeight="true" outlineLevel="0" collapsed="false">
      <c r="J145" s="1"/>
      <c r="L145" s="1"/>
      <c r="M145" s="1"/>
      <c r="N145" s="1"/>
      <c r="O145" s="1"/>
      <c r="P145" s="1"/>
      <c r="Q145" s="1"/>
      <c r="R145" s="1"/>
      <c r="S145" s="1"/>
      <c r="T145" s="1"/>
      <c r="U145" s="1"/>
      <c r="V145" s="1"/>
      <c r="W145" s="1"/>
      <c r="X145" s="1"/>
      <c r="Y145" s="1"/>
      <c r="Z145" s="1"/>
    </row>
    <row r="146" customFormat="false" ht="15.75" hidden="false" customHeight="true" outlineLevel="0" collapsed="false">
      <c r="J146" s="1"/>
      <c r="L146" s="1"/>
      <c r="M146" s="1"/>
      <c r="N146" s="1"/>
      <c r="O146" s="1"/>
      <c r="P146" s="1"/>
      <c r="Q146" s="1"/>
      <c r="R146" s="1"/>
      <c r="S146" s="1"/>
      <c r="T146" s="1"/>
      <c r="U146" s="1"/>
      <c r="V146" s="1"/>
      <c r="W146" s="1"/>
      <c r="X146" s="1"/>
      <c r="Y146" s="1"/>
      <c r="Z146" s="1"/>
    </row>
    <row r="147" customFormat="false" ht="15.75" hidden="false" customHeight="true" outlineLevel="0" collapsed="false">
      <c r="J147" s="1"/>
      <c r="L147" s="1"/>
      <c r="M147" s="1"/>
      <c r="N147" s="1"/>
      <c r="O147" s="1"/>
      <c r="P147" s="1"/>
      <c r="Q147" s="1"/>
      <c r="R147" s="1"/>
      <c r="S147" s="1"/>
      <c r="T147" s="1"/>
      <c r="U147" s="1"/>
      <c r="V147" s="1"/>
      <c r="W147" s="1"/>
      <c r="X147" s="1"/>
      <c r="Y147" s="1"/>
      <c r="Z147" s="1"/>
    </row>
    <row r="148" customFormat="false" ht="15.75" hidden="false" customHeight="true" outlineLevel="0" collapsed="false">
      <c r="J148" s="1"/>
      <c r="L148" s="1"/>
      <c r="M148" s="1"/>
      <c r="N148" s="1"/>
      <c r="O148" s="1"/>
      <c r="P148" s="1"/>
      <c r="Q148" s="1"/>
      <c r="R148" s="1"/>
      <c r="S148" s="1"/>
      <c r="T148" s="1"/>
      <c r="U148" s="1"/>
      <c r="V148" s="1"/>
      <c r="W148" s="1"/>
      <c r="X148" s="1"/>
      <c r="Y148" s="1"/>
      <c r="Z148" s="1"/>
    </row>
    <row r="149" customFormat="false" ht="15.75" hidden="false" customHeight="true" outlineLevel="0" collapsed="false">
      <c r="J149" s="1"/>
      <c r="L149" s="1"/>
      <c r="M149" s="1"/>
      <c r="N149" s="1"/>
      <c r="O149" s="1"/>
      <c r="P149" s="1"/>
      <c r="Q149" s="1"/>
      <c r="R149" s="1"/>
      <c r="S149" s="1"/>
      <c r="T149" s="1"/>
      <c r="U149" s="1"/>
      <c r="V149" s="1"/>
      <c r="W149" s="1"/>
      <c r="X149" s="1"/>
      <c r="Y149" s="1"/>
      <c r="Z149" s="1"/>
    </row>
    <row r="150" customFormat="false" ht="15.75" hidden="false" customHeight="true" outlineLevel="0" collapsed="false">
      <c r="J150" s="1"/>
      <c r="L150" s="1"/>
      <c r="M150" s="1"/>
      <c r="N150" s="1"/>
      <c r="O150" s="1"/>
      <c r="P150" s="1"/>
      <c r="Q150" s="1"/>
      <c r="R150" s="1"/>
      <c r="S150" s="1"/>
      <c r="T150" s="1"/>
      <c r="U150" s="1"/>
      <c r="V150" s="1"/>
      <c r="W150" s="1"/>
      <c r="X150" s="1"/>
      <c r="Y150" s="1"/>
      <c r="Z150" s="1"/>
    </row>
    <row r="151" customFormat="false" ht="15.75" hidden="false" customHeight="true" outlineLevel="0" collapsed="false">
      <c r="J151" s="1"/>
      <c r="L151" s="1"/>
      <c r="M151" s="1"/>
      <c r="N151" s="1"/>
      <c r="O151" s="1"/>
      <c r="P151" s="1"/>
      <c r="Q151" s="1"/>
      <c r="R151" s="1"/>
      <c r="S151" s="1"/>
      <c r="T151" s="1"/>
      <c r="U151" s="1"/>
      <c r="V151" s="1"/>
      <c r="W151" s="1"/>
      <c r="X151" s="1"/>
      <c r="Y151" s="1"/>
      <c r="Z151" s="1"/>
    </row>
    <row r="152" customFormat="false" ht="15.75" hidden="false" customHeight="true" outlineLevel="0" collapsed="false">
      <c r="J152" s="1"/>
      <c r="L152" s="1"/>
      <c r="M152" s="1"/>
      <c r="N152" s="1"/>
      <c r="O152" s="1"/>
      <c r="P152" s="1"/>
      <c r="Q152" s="1"/>
      <c r="R152" s="1"/>
      <c r="S152" s="1"/>
      <c r="T152" s="1"/>
      <c r="U152" s="1"/>
      <c r="V152" s="1"/>
      <c r="W152" s="1"/>
      <c r="X152" s="1"/>
      <c r="Y152" s="1"/>
      <c r="Z152" s="1"/>
    </row>
    <row r="153" customFormat="false" ht="15.75" hidden="false" customHeight="true" outlineLevel="0" collapsed="false">
      <c r="J153" s="1"/>
      <c r="L153" s="1"/>
      <c r="M153" s="1"/>
      <c r="N153" s="1"/>
      <c r="O153" s="1"/>
      <c r="P153" s="1"/>
      <c r="Q153" s="1"/>
      <c r="R153" s="1"/>
      <c r="S153" s="1"/>
      <c r="T153" s="1"/>
      <c r="U153" s="1"/>
      <c r="V153" s="1"/>
      <c r="W153" s="1"/>
      <c r="X153" s="1"/>
      <c r="Y153" s="1"/>
      <c r="Z153" s="1"/>
    </row>
    <row r="154" customFormat="false" ht="15.75" hidden="false" customHeight="true" outlineLevel="0" collapsed="false">
      <c r="J154" s="1"/>
      <c r="L154" s="1"/>
      <c r="M154" s="1"/>
      <c r="N154" s="1"/>
      <c r="O154" s="1"/>
      <c r="P154" s="1"/>
      <c r="Q154" s="1"/>
      <c r="R154" s="1"/>
      <c r="S154" s="1"/>
      <c r="T154" s="1"/>
      <c r="U154" s="1"/>
      <c r="V154" s="1"/>
      <c r="W154" s="1"/>
      <c r="X154" s="1"/>
      <c r="Y154" s="1"/>
      <c r="Z154" s="1"/>
    </row>
    <row r="155" customFormat="false" ht="15.75" hidden="false" customHeight="true" outlineLevel="0" collapsed="false">
      <c r="J155" s="1"/>
      <c r="L155" s="1"/>
      <c r="M155" s="1"/>
      <c r="N155" s="1"/>
      <c r="O155" s="1"/>
      <c r="P155" s="1"/>
      <c r="Q155" s="1"/>
      <c r="R155" s="1"/>
      <c r="S155" s="1"/>
      <c r="T155" s="1"/>
      <c r="U155" s="1"/>
      <c r="V155" s="1"/>
      <c r="W155" s="1"/>
      <c r="X155" s="1"/>
      <c r="Y155" s="1"/>
      <c r="Z155" s="1"/>
    </row>
    <row r="156" customFormat="false" ht="15.75" hidden="false" customHeight="true" outlineLevel="0" collapsed="false">
      <c r="J156" s="1"/>
      <c r="L156" s="1"/>
      <c r="M156" s="1"/>
      <c r="N156" s="1"/>
      <c r="O156" s="1"/>
      <c r="P156" s="1"/>
      <c r="Q156" s="1"/>
      <c r="R156" s="1"/>
      <c r="S156" s="1"/>
      <c r="T156" s="1"/>
      <c r="U156" s="1"/>
      <c r="V156" s="1"/>
      <c r="W156" s="1"/>
      <c r="X156" s="1"/>
      <c r="Y156" s="1"/>
      <c r="Z156" s="1"/>
    </row>
    <row r="157" customFormat="false" ht="15.75" hidden="false" customHeight="true" outlineLevel="0" collapsed="false">
      <c r="J157" s="1"/>
      <c r="L157" s="1"/>
      <c r="M157" s="1"/>
      <c r="N157" s="1"/>
      <c r="O157" s="1"/>
      <c r="P157" s="1"/>
      <c r="Q157" s="1"/>
      <c r="R157" s="1"/>
      <c r="S157" s="1"/>
      <c r="T157" s="1"/>
      <c r="U157" s="1"/>
      <c r="V157" s="1"/>
      <c r="W157" s="1"/>
      <c r="X157" s="1"/>
      <c r="Y157" s="1"/>
      <c r="Z157" s="1"/>
    </row>
    <row r="158" customFormat="false" ht="15.75" hidden="false" customHeight="true" outlineLevel="0" collapsed="false">
      <c r="J158" s="1"/>
      <c r="L158" s="1"/>
      <c r="M158" s="1"/>
      <c r="N158" s="1"/>
      <c r="O158" s="1"/>
      <c r="P158" s="1"/>
      <c r="Q158" s="1"/>
      <c r="R158" s="1"/>
      <c r="S158" s="1"/>
      <c r="T158" s="1"/>
      <c r="U158" s="1"/>
      <c r="V158" s="1"/>
      <c r="W158" s="1"/>
      <c r="X158" s="1"/>
      <c r="Y158" s="1"/>
      <c r="Z158" s="1"/>
    </row>
    <row r="159" customFormat="false" ht="15.75" hidden="false" customHeight="true" outlineLevel="0" collapsed="false">
      <c r="J159" s="1"/>
      <c r="L159" s="1"/>
      <c r="M159" s="1"/>
      <c r="N159" s="1"/>
      <c r="O159" s="1"/>
      <c r="P159" s="1"/>
      <c r="Q159" s="1"/>
      <c r="R159" s="1"/>
      <c r="S159" s="1"/>
      <c r="T159" s="1"/>
      <c r="U159" s="1"/>
      <c r="V159" s="1"/>
      <c r="W159" s="1"/>
      <c r="X159" s="1"/>
      <c r="Y159" s="1"/>
      <c r="Z159" s="1"/>
    </row>
    <row r="160" customFormat="false" ht="15.75" hidden="false" customHeight="true" outlineLevel="0" collapsed="false">
      <c r="J160" s="1"/>
      <c r="L160" s="1"/>
      <c r="M160" s="1"/>
      <c r="N160" s="1"/>
      <c r="O160" s="1"/>
      <c r="P160" s="1"/>
      <c r="Q160" s="1"/>
      <c r="R160" s="1"/>
      <c r="S160" s="1"/>
      <c r="T160" s="1"/>
      <c r="U160" s="1"/>
      <c r="V160" s="1"/>
      <c r="W160" s="1"/>
      <c r="X160" s="1"/>
      <c r="Y160" s="1"/>
      <c r="Z160" s="1"/>
    </row>
    <row r="161" customFormat="false" ht="15.75" hidden="false" customHeight="true" outlineLevel="0" collapsed="false">
      <c r="J161" s="1"/>
      <c r="L161" s="1"/>
      <c r="M161" s="1"/>
      <c r="N161" s="1"/>
      <c r="O161" s="1"/>
      <c r="P161" s="1"/>
      <c r="Q161" s="1"/>
      <c r="R161" s="1"/>
      <c r="S161" s="1"/>
      <c r="T161" s="1"/>
      <c r="U161" s="1"/>
      <c r="V161" s="1"/>
      <c r="W161" s="1"/>
      <c r="X161" s="1"/>
      <c r="Y161" s="1"/>
      <c r="Z161" s="1"/>
    </row>
    <row r="162" customFormat="false" ht="15.75" hidden="false" customHeight="true" outlineLevel="0" collapsed="false">
      <c r="J162" s="1"/>
      <c r="L162" s="1"/>
      <c r="M162" s="1"/>
      <c r="N162" s="1"/>
      <c r="O162" s="1"/>
      <c r="P162" s="1"/>
      <c r="Q162" s="1"/>
      <c r="R162" s="1"/>
      <c r="S162" s="1"/>
      <c r="T162" s="1"/>
      <c r="U162" s="1"/>
      <c r="V162" s="1"/>
      <c r="W162" s="1"/>
      <c r="X162" s="1"/>
      <c r="Y162" s="1"/>
      <c r="Z162" s="1"/>
    </row>
    <row r="163" customFormat="false" ht="15.75" hidden="false" customHeight="true" outlineLevel="0" collapsed="false">
      <c r="J163" s="1"/>
      <c r="L163" s="1"/>
      <c r="M163" s="1"/>
      <c r="N163" s="1"/>
      <c r="O163" s="1"/>
      <c r="P163" s="1"/>
      <c r="Q163" s="1"/>
      <c r="R163" s="1"/>
      <c r="S163" s="1"/>
      <c r="T163" s="1"/>
      <c r="U163" s="1"/>
      <c r="V163" s="1"/>
      <c r="W163" s="1"/>
      <c r="X163" s="1"/>
      <c r="Y163" s="1"/>
      <c r="Z163" s="1"/>
    </row>
    <row r="164" customFormat="false" ht="15.75" hidden="false" customHeight="true" outlineLevel="0" collapsed="false">
      <c r="J164" s="1"/>
      <c r="L164" s="1"/>
      <c r="M164" s="1"/>
      <c r="N164" s="1"/>
      <c r="O164" s="1"/>
      <c r="P164" s="1"/>
      <c r="Q164" s="1"/>
      <c r="R164" s="1"/>
      <c r="S164" s="1"/>
      <c r="T164" s="1"/>
      <c r="U164" s="1"/>
      <c r="V164" s="1"/>
      <c r="W164" s="1"/>
      <c r="X164" s="1"/>
      <c r="Y164" s="1"/>
      <c r="Z164" s="1"/>
    </row>
    <row r="165" customFormat="false" ht="15.75" hidden="false" customHeight="true" outlineLevel="0" collapsed="false">
      <c r="J165" s="1"/>
      <c r="L165" s="1"/>
      <c r="M165" s="1"/>
      <c r="N165" s="1"/>
      <c r="O165" s="1"/>
      <c r="P165" s="1"/>
      <c r="Q165" s="1"/>
      <c r="R165" s="1"/>
      <c r="S165" s="1"/>
      <c r="T165" s="1"/>
      <c r="U165" s="1"/>
      <c r="V165" s="1"/>
      <c r="W165" s="1"/>
      <c r="X165" s="1"/>
      <c r="Y165" s="1"/>
      <c r="Z165" s="1"/>
    </row>
    <row r="166" customFormat="false" ht="15.75" hidden="false" customHeight="true" outlineLevel="0" collapsed="false">
      <c r="J166" s="1"/>
      <c r="L166" s="1"/>
      <c r="M166" s="1"/>
      <c r="N166" s="1"/>
      <c r="O166" s="1"/>
      <c r="P166" s="1"/>
      <c r="Q166" s="1"/>
      <c r="R166" s="1"/>
      <c r="S166" s="1"/>
      <c r="T166" s="1"/>
      <c r="U166" s="1"/>
      <c r="V166" s="1"/>
      <c r="W166" s="1"/>
      <c r="X166" s="1"/>
      <c r="Y166" s="1"/>
      <c r="Z166" s="1"/>
    </row>
    <row r="167" customFormat="false" ht="15.75" hidden="false" customHeight="true" outlineLevel="0" collapsed="false">
      <c r="J167" s="1"/>
      <c r="L167" s="1"/>
      <c r="M167" s="1"/>
      <c r="N167" s="1"/>
      <c r="O167" s="1"/>
      <c r="P167" s="1"/>
      <c r="Q167" s="1"/>
      <c r="R167" s="1"/>
      <c r="S167" s="1"/>
      <c r="T167" s="1"/>
      <c r="U167" s="1"/>
      <c r="V167" s="1"/>
      <c r="W167" s="1"/>
      <c r="X167" s="1"/>
      <c r="Y167" s="1"/>
      <c r="Z167" s="1"/>
    </row>
    <row r="168" customFormat="false" ht="15.75" hidden="false" customHeight="true" outlineLevel="0" collapsed="false">
      <c r="J168" s="1"/>
      <c r="L168" s="1"/>
      <c r="M168" s="1"/>
      <c r="N168" s="1"/>
      <c r="O168" s="1"/>
      <c r="P168" s="1"/>
      <c r="Q168" s="1"/>
      <c r="R168" s="1"/>
      <c r="S168" s="1"/>
      <c r="T168" s="1"/>
      <c r="U168" s="1"/>
      <c r="V168" s="1"/>
      <c r="W168" s="1"/>
      <c r="X168" s="1"/>
      <c r="Y168" s="1"/>
      <c r="Z168" s="1"/>
    </row>
    <row r="169" customFormat="false" ht="15.75" hidden="false" customHeight="true" outlineLevel="0" collapsed="false">
      <c r="J169" s="1"/>
      <c r="L169" s="1"/>
      <c r="M169" s="1"/>
      <c r="N169" s="1"/>
      <c r="O169" s="1"/>
      <c r="P169" s="1"/>
      <c r="Q169" s="1"/>
      <c r="R169" s="1"/>
      <c r="S169" s="1"/>
      <c r="T169" s="1"/>
      <c r="U169" s="1"/>
      <c r="V169" s="1"/>
      <c r="W169" s="1"/>
      <c r="X169" s="1"/>
      <c r="Y169" s="1"/>
      <c r="Z169" s="1"/>
    </row>
    <row r="170" customFormat="false" ht="15.75" hidden="false" customHeight="true" outlineLevel="0" collapsed="false">
      <c r="J170" s="1"/>
      <c r="L170" s="1"/>
      <c r="M170" s="1"/>
      <c r="N170" s="1"/>
      <c r="O170" s="1"/>
      <c r="P170" s="1"/>
      <c r="Q170" s="1"/>
      <c r="R170" s="1"/>
      <c r="S170" s="1"/>
      <c r="T170" s="1"/>
      <c r="U170" s="1"/>
      <c r="V170" s="1"/>
      <c r="W170" s="1"/>
      <c r="X170" s="1"/>
      <c r="Y170" s="1"/>
      <c r="Z170" s="1"/>
    </row>
    <row r="171" customFormat="false" ht="15.75" hidden="false" customHeight="true" outlineLevel="0" collapsed="false">
      <c r="J171" s="1"/>
      <c r="L171" s="1"/>
      <c r="M171" s="1"/>
      <c r="N171" s="1"/>
      <c r="O171" s="1"/>
      <c r="P171" s="1"/>
      <c r="Q171" s="1"/>
      <c r="R171" s="1"/>
      <c r="S171" s="1"/>
      <c r="T171" s="1"/>
      <c r="U171" s="1"/>
      <c r="V171" s="1"/>
      <c r="W171" s="1"/>
      <c r="X171" s="1"/>
      <c r="Y171" s="1"/>
      <c r="Z171" s="1"/>
    </row>
    <row r="172" customFormat="false" ht="15.75" hidden="false" customHeight="true" outlineLevel="0" collapsed="false">
      <c r="J172" s="1"/>
      <c r="L172" s="1"/>
      <c r="M172" s="1"/>
      <c r="N172" s="1"/>
      <c r="O172" s="1"/>
      <c r="P172" s="1"/>
      <c r="Q172" s="1"/>
      <c r="R172" s="1"/>
      <c r="S172" s="1"/>
      <c r="T172" s="1"/>
      <c r="U172" s="1"/>
      <c r="V172" s="1"/>
      <c r="W172" s="1"/>
      <c r="X172" s="1"/>
      <c r="Y172" s="1"/>
      <c r="Z172" s="1"/>
    </row>
    <row r="173" customFormat="false" ht="15.75" hidden="false" customHeight="true" outlineLevel="0" collapsed="false">
      <c r="J173" s="1"/>
      <c r="L173" s="1"/>
      <c r="M173" s="1"/>
      <c r="N173" s="1"/>
      <c r="O173" s="1"/>
      <c r="P173" s="1"/>
      <c r="Q173" s="1"/>
      <c r="R173" s="1"/>
      <c r="S173" s="1"/>
      <c r="T173" s="1"/>
      <c r="U173" s="1"/>
      <c r="V173" s="1"/>
      <c r="W173" s="1"/>
      <c r="X173" s="1"/>
      <c r="Y173" s="1"/>
      <c r="Z173" s="1"/>
    </row>
    <row r="174" customFormat="false" ht="15.75" hidden="false" customHeight="true" outlineLevel="0" collapsed="false">
      <c r="J174" s="1"/>
      <c r="L174" s="1"/>
      <c r="M174" s="1"/>
      <c r="N174" s="1"/>
      <c r="O174" s="1"/>
      <c r="P174" s="1"/>
      <c r="Q174" s="1"/>
      <c r="R174" s="1"/>
      <c r="S174" s="1"/>
      <c r="T174" s="1"/>
      <c r="U174" s="1"/>
      <c r="V174" s="1"/>
      <c r="W174" s="1"/>
      <c r="X174" s="1"/>
      <c r="Y174" s="1"/>
      <c r="Z174" s="1"/>
    </row>
    <row r="175" customFormat="false" ht="15.75" hidden="false" customHeight="true" outlineLevel="0" collapsed="false">
      <c r="J175" s="1"/>
      <c r="L175" s="1"/>
      <c r="M175" s="1"/>
      <c r="N175" s="1"/>
      <c r="O175" s="1"/>
      <c r="P175" s="1"/>
      <c r="Q175" s="1"/>
      <c r="R175" s="1"/>
      <c r="S175" s="1"/>
      <c r="T175" s="1"/>
      <c r="U175" s="1"/>
      <c r="V175" s="1"/>
      <c r="W175" s="1"/>
      <c r="X175" s="1"/>
      <c r="Y175" s="1"/>
      <c r="Z175" s="1"/>
    </row>
    <row r="176" customFormat="false" ht="15.75" hidden="false" customHeight="true" outlineLevel="0" collapsed="false">
      <c r="J176" s="1"/>
      <c r="L176" s="1"/>
      <c r="M176" s="1"/>
      <c r="N176" s="1"/>
      <c r="O176" s="1"/>
      <c r="P176" s="1"/>
      <c r="Q176" s="1"/>
      <c r="R176" s="1"/>
      <c r="S176" s="1"/>
      <c r="T176" s="1"/>
      <c r="U176" s="1"/>
      <c r="V176" s="1"/>
      <c r="W176" s="1"/>
      <c r="X176" s="1"/>
      <c r="Y176" s="1"/>
      <c r="Z176" s="1"/>
    </row>
    <row r="177" customFormat="false" ht="15.75" hidden="false" customHeight="true" outlineLevel="0" collapsed="false">
      <c r="J177" s="1"/>
      <c r="L177" s="1"/>
      <c r="M177" s="1"/>
      <c r="N177" s="1"/>
      <c r="O177" s="1"/>
      <c r="P177" s="1"/>
      <c r="Q177" s="1"/>
      <c r="R177" s="1"/>
      <c r="S177" s="1"/>
      <c r="T177" s="1"/>
      <c r="U177" s="1"/>
      <c r="V177" s="1"/>
      <c r="W177" s="1"/>
      <c r="X177" s="1"/>
      <c r="Y177" s="1"/>
      <c r="Z177" s="1"/>
    </row>
    <row r="178" customFormat="false" ht="15.75" hidden="false" customHeight="true" outlineLevel="0" collapsed="false">
      <c r="J178" s="1"/>
      <c r="L178" s="1"/>
      <c r="M178" s="1"/>
      <c r="N178" s="1"/>
      <c r="O178" s="1"/>
      <c r="P178" s="1"/>
      <c r="Q178" s="1"/>
      <c r="R178" s="1"/>
      <c r="S178" s="1"/>
      <c r="T178" s="1"/>
      <c r="U178" s="1"/>
      <c r="V178" s="1"/>
      <c r="W178" s="1"/>
      <c r="X178" s="1"/>
      <c r="Y178" s="1"/>
      <c r="Z178" s="1"/>
    </row>
    <row r="179" customFormat="false" ht="15.75" hidden="false" customHeight="true" outlineLevel="0" collapsed="false">
      <c r="J179" s="1"/>
      <c r="L179" s="1"/>
      <c r="M179" s="1"/>
      <c r="N179" s="1"/>
      <c r="O179" s="1"/>
      <c r="P179" s="1"/>
      <c r="Q179" s="1"/>
      <c r="R179" s="1"/>
      <c r="S179" s="1"/>
      <c r="T179" s="1"/>
      <c r="U179" s="1"/>
      <c r="V179" s="1"/>
      <c r="W179" s="1"/>
      <c r="X179" s="1"/>
      <c r="Y179" s="1"/>
      <c r="Z179" s="1"/>
    </row>
    <row r="180" customFormat="false" ht="15.75" hidden="false" customHeight="true" outlineLevel="0" collapsed="false">
      <c r="J180" s="1"/>
      <c r="L180" s="1"/>
      <c r="M180" s="1"/>
      <c r="N180" s="1"/>
      <c r="O180" s="1"/>
      <c r="P180" s="1"/>
      <c r="Q180" s="1"/>
      <c r="R180" s="1"/>
      <c r="S180" s="1"/>
      <c r="T180" s="1"/>
      <c r="U180" s="1"/>
      <c r="V180" s="1"/>
      <c r="W180" s="1"/>
      <c r="X180" s="1"/>
      <c r="Y180" s="1"/>
      <c r="Z180" s="1"/>
    </row>
    <row r="181" customFormat="false" ht="15.75" hidden="false" customHeight="true" outlineLevel="0" collapsed="false">
      <c r="J181" s="1"/>
      <c r="L181" s="1"/>
      <c r="M181" s="1"/>
      <c r="N181" s="1"/>
      <c r="O181" s="1"/>
      <c r="P181" s="1"/>
      <c r="Q181" s="1"/>
      <c r="R181" s="1"/>
      <c r="S181" s="1"/>
      <c r="T181" s="1"/>
      <c r="U181" s="1"/>
      <c r="V181" s="1"/>
      <c r="W181" s="1"/>
      <c r="X181" s="1"/>
      <c r="Y181" s="1"/>
      <c r="Z181" s="1"/>
    </row>
    <row r="182" customFormat="false" ht="15.75" hidden="false" customHeight="true" outlineLevel="0" collapsed="false">
      <c r="J182" s="1"/>
      <c r="L182" s="1"/>
      <c r="M182" s="1"/>
      <c r="N182" s="1"/>
      <c r="O182" s="1"/>
      <c r="P182" s="1"/>
      <c r="Q182" s="1"/>
      <c r="R182" s="1"/>
      <c r="S182" s="1"/>
      <c r="T182" s="1"/>
      <c r="U182" s="1"/>
      <c r="V182" s="1"/>
      <c r="W182" s="1"/>
      <c r="X182" s="1"/>
      <c r="Y182" s="1"/>
      <c r="Z182" s="1"/>
    </row>
    <row r="183" customFormat="false" ht="15.75" hidden="false" customHeight="true" outlineLevel="0" collapsed="false">
      <c r="J183" s="1"/>
      <c r="L183" s="1"/>
      <c r="M183" s="1"/>
      <c r="N183" s="1"/>
      <c r="O183" s="1"/>
      <c r="P183" s="1"/>
      <c r="Q183" s="1"/>
      <c r="R183" s="1"/>
      <c r="S183" s="1"/>
      <c r="T183" s="1"/>
      <c r="U183" s="1"/>
      <c r="V183" s="1"/>
      <c r="W183" s="1"/>
      <c r="X183" s="1"/>
      <c r="Y183" s="1"/>
      <c r="Z183" s="1"/>
    </row>
    <row r="184" customFormat="false" ht="15.75" hidden="false" customHeight="true" outlineLevel="0" collapsed="false">
      <c r="J184" s="1"/>
      <c r="L184" s="1"/>
      <c r="M184" s="1"/>
      <c r="N184" s="1"/>
      <c r="O184" s="1"/>
      <c r="P184" s="1"/>
      <c r="Q184" s="1"/>
      <c r="R184" s="1"/>
      <c r="S184" s="1"/>
      <c r="T184" s="1"/>
      <c r="U184" s="1"/>
      <c r="V184" s="1"/>
      <c r="W184" s="1"/>
      <c r="X184" s="1"/>
      <c r="Y184" s="1"/>
      <c r="Z184" s="1"/>
    </row>
    <row r="185" customFormat="false" ht="15.75" hidden="false" customHeight="true" outlineLevel="0" collapsed="false">
      <c r="J185" s="1"/>
      <c r="L185" s="1"/>
      <c r="M185" s="1"/>
      <c r="N185" s="1"/>
      <c r="O185" s="1"/>
      <c r="P185" s="1"/>
      <c r="Q185" s="1"/>
      <c r="R185" s="1"/>
      <c r="S185" s="1"/>
      <c r="T185" s="1"/>
      <c r="U185" s="1"/>
      <c r="V185" s="1"/>
      <c r="W185" s="1"/>
      <c r="X185" s="1"/>
      <c r="Y185" s="1"/>
      <c r="Z185" s="1"/>
    </row>
    <row r="186" customFormat="false" ht="15.75" hidden="false" customHeight="true" outlineLevel="0" collapsed="false">
      <c r="J186" s="1"/>
      <c r="L186" s="1"/>
      <c r="M186" s="1"/>
      <c r="N186" s="1"/>
      <c r="O186" s="1"/>
      <c r="P186" s="1"/>
      <c r="Q186" s="1"/>
      <c r="R186" s="1"/>
      <c r="S186" s="1"/>
      <c r="T186" s="1"/>
      <c r="U186" s="1"/>
      <c r="V186" s="1"/>
      <c r="W186" s="1"/>
      <c r="X186" s="1"/>
      <c r="Y186" s="1"/>
      <c r="Z186" s="1"/>
    </row>
    <row r="187" customFormat="false" ht="15.75" hidden="false" customHeight="true" outlineLevel="0" collapsed="false">
      <c r="J187" s="1"/>
      <c r="L187" s="1"/>
      <c r="M187" s="1"/>
      <c r="N187" s="1"/>
      <c r="O187" s="1"/>
      <c r="P187" s="1"/>
      <c r="Q187" s="1"/>
      <c r="R187" s="1"/>
      <c r="S187" s="1"/>
      <c r="T187" s="1"/>
      <c r="U187" s="1"/>
      <c r="V187" s="1"/>
      <c r="W187" s="1"/>
      <c r="X187" s="1"/>
      <c r="Y187" s="1"/>
      <c r="Z187" s="1"/>
    </row>
    <row r="188" customFormat="false" ht="15.75" hidden="false" customHeight="true" outlineLevel="0" collapsed="false">
      <c r="J188" s="1"/>
      <c r="L188" s="1"/>
      <c r="M188" s="1"/>
      <c r="N188" s="1"/>
      <c r="O188" s="1"/>
      <c r="P188" s="1"/>
      <c r="Q188" s="1"/>
      <c r="R188" s="1"/>
      <c r="S188" s="1"/>
      <c r="T188" s="1"/>
      <c r="U188" s="1"/>
      <c r="V188" s="1"/>
      <c r="W188" s="1"/>
      <c r="X188" s="1"/>
      <c r="Y188" s="1"/>
      <c r="Z188" s="1"/>
    </row>
    <row r="189" customFormat="false" ht="15.75" hidden="false" customHeight="true" outlineLevel="0" collapsed="false">
      <c r="J189" s="1"/>
      <c r="L189" s="1"/>
      <c r="M189" s="1"/>
      <c r="N189" s="1"/>
      <c r="O189" s="1"/>
      <c r="P189" s="1"/>
      <c r="Q189" s="1"/>
      <c r="R189" s="1"/>
      <c r="S189" s="1"/>
      <c r="T189" s="1"/>
      <c r="U189" s="1"/>
      <c r="V189" s="1"/>
      <c r="W189" s="1"/>
      <c r="X189" s="1"/>
      <c r="Y189" s="1"/>
      <c r="Z189" s="1"/>
    </row>
    <row r="190" customFormat="false" ht="15.75" hidden="false" customHeight="true" outlineLevel="0" collapsed="false">
      <c r="J190" s="1"/>
      <c r="L190" s="1"/>
      <c r="M190" s="1"/>
      <c r="N190" s="1"/>
      <c r="O190" s="1"/>
      <c r="P190" s="1"/>
      <c r="Q190" s="1"/>
      <c r="R190" s="1"/>
      <c r="S190" s="1"/>
      <c r="T190" s="1"/>
      <c r="U190" s="1"/>
      <c r="V190" s="1"/>
      <c r="W190" s="1"/>
      <c r="X190" s="1"/>
      <c r="Y190" s="1"/>
      <c r="Z190" s="1"/>
    </row>
    <row r="191" customFormat="false" ht="15.75" hidden="false" customHeight="true" outlineLevel="0" collapsed="false">
      <c r="J191" s="1"/>
      <c r="L191" s="1"/>
      <c r="M191" s="1"/>
      <c r="N191" s="1"/>
      <c r="O191" s="1"/>
      <c r="P191" s="1"/>
      <c r="Q191" s="1"/>
      <c r="R191" s="1"/>
      <c r="S191" s="1"/>
      <c r="T191" s="1"/>
      <c r="U191" s="1"/>
      <c r="V191" s="1"/>
      <c r="W191" s="1"/>
      <c r="X191" s="1"/>
      <c r="Y191" s="1"/>
      <c r="Z191" s="1"/>
    </row>
    <row r="192" customFormat="false" ht="15.75" hidden="false" customHeight="true" outlineLevel="0" collapsed="false">
      <c r="J192" s="1"/>
      <c r="L192" s="1"/>
      <c r="M192" s="1"/>
      <c r="N192" s="1"/>
      <c r="O192" s="1"/>
      <c r="P192" s="1"/>
      <c r="Q192" s="1"/>
      <c r="R192" s="1"/>
      <c r="S192" s="1"/>
      <c r="T192" s="1"/>
      <c r="U192" s="1"/>
      <c r="V192" s="1"/>
      <c r="W192" s="1"/>
      <c r="X192" s="1"/>
      <c r="Y192" s="1"/>
      <c r="Z192" s="1"/>
    </row>
    <row r="193" customFormat="false" ht="15.75" hidden="false" customHeight="true" outlineLevel="0" collapsed="false">
      <c r="J193" s="1"/>
      <c r="L193" s="1"/>
      <c r="M193" s="1"/>
      <c r="N193" s="1"/>
      <c r="O193" s="1"/>
      <c r="P193" s="1"/>
      <c r="Q193" s="1"/>
      <c r="R193" s="1"/>
      <c r="S193" s="1"/>
      <c r="T193" s="1"/>
      <c r="U193" s="1"/>
      <c r="V193" s="1"/>
      <c r="W193" s="1"/>
      <c r="X193" s="1"/>
      <c r="Y193" s="1"/>
      <c r="Z193" s="1"/>
    </row>
    <row r="194" customFormat="false" ht="15.75" hidden="false" customHeight="true" outlineLevel="0" collapsed="false">
      <c r="J194" s="1"/>
      <c r="L194" s="1"/>
      <c r="M194" s="1"/>
      <c r="N194" s="1"/>
      <c r="O194" s="1"/>
      <c r="P194" s="1"/>
      <c r="Q194" s="1"/>
      <c r="R194" s="1"/>
      <c r="S194" s="1"/>
      <c r="T194" s="1"/>
      <c r="U194" s="1"/>
      <c r="V194" s="1"/>
      <c r="W194" s="1"/>
      <c r="X194" s="1"/>
      <c r="Y194" s="1"/>
      <c r="Z194" s="1"/>
    </row>
    <row r="195" customFormat="false" ht="15.75" hidden="false" customHeight="true" outlineLevel="0" collapsed="false">
      <c r="J195" s="1"/>
      <c r="L195" s="1"/>
      <c r="M195" s="1"/>
      <c r="N195" s="1"/>
      <c r="O195" s="1"/>
      <c r="P195" s="1"/>
      <c r="Q195" s="1"/>
      <c r="R195" s="1"/>
      <c r="S195" s="1"/>
      <c r="T195" s="1"/>
      <c r="U195" s="1"/>
      <c r="V195" s="1"/>
      <c r="W195" s="1"/>
      <c r="X195" s="1"/>
      <c r="Y195" s="1"/>
      <c r="Z195" s="1"/>
    </row>
    <row r="196" customFormat="false" ht="15.75" hidden="false" customHeight="true" outlineLevel="0" collapsed="false">
      <c r="J196" s="1"/>
      <c r="L196" s="1"/>
      <c r="M196" s="1"/>
      <c r="N196" s="1"/>
      <c r="O196" s="1"/>
      <c r="P196" s="1"/>
      <c r="Q196" s="1"/>
      <c r="R196" s="1"/>
      <c r="S196" s="1"/>
      <c r="T196" s="1"/>
      <c r="U196" s="1"/>
      <c r="V196" s="1"/>
      <c r="W196" s="1"/>
      <c r="X196" s="1"/>
      <c r="Y196" s="1"/>
      <c r="Z196" s="1"/>
    </row>
    <row r="197" customFormat="false" ht="15.75" hidden="false" customHeight="true" outlineLevel="0" collapsed="false">
      <c r="J197" s="1"/>
      <c r="L197" s="1"/>
      <c r="M197" s="1"/>
      <c r="N197" s="1"/>
      <c r="O197" s="1"/>
      <c r="P197" s="1"/>
      <c r="Q197" s="1"/>
      <c r="R197" s="1"/>
      <c r="S197" s="1"/>
      <c r="T197" s="1"/>
      <c r="U197" s="1"/>
      <c r="V197" s="1"/>
      <c r="W197" s="1"/>
      <c r="X197" s="1"/>
      <c r="Y197" s="1"/>
      <c r="Z197" s="1"/>
    </row>
    <row r="198" customFormat="false" ht="15.75" hidden="false" customHeight="true" outlineLevel="0" collapsed="false">
      <c r="J198" s="1"/>
      <c r="L198" s="1"/>
      <c r="M198" s="1"/>
      <c r="N198" s="1"/>
      <c r="O198" s="1"/>
      <c r="P198" s="1"/>
      <c r="Q198" s="1"/>
      <c r="R198" s="1"/>
      <c r="S198" s="1"/>
      <c r="T198" s="1"/>
      <c r="U198" s="1"/>
      <c r="V198" s="1"/>
      <c r="W198" s="1"/>
      <c r="X198" s="1"/>
      <c r="Y198" s="1"/>
      <c r="Z198" s="1"/>
    </row>
    <row r="199" customFormat="false" ht="15.75" hidden="false" customHeight="true" outlineLevel="0" collapsed="false">
      <c r="J199" s="1"/>
      <c r="L199" s="1"/>
      <c r="M199" s="1"/>
      <c r="N199" s="1"/>
      <c r="O199" s="1"/>
      <c r="P199" s="1"/>
      <c r="Q199" s="1"/>
      <c r="R199" s="1"/>
      <c r="S199" s="1"/>
      <c r="T199" s="1"/>
      <c r="U199" s="1"/>
      <c r="V199" s="1"/>
      <c r="W199" s="1"/>
      <c r="X199" s="1"/>
      <c r="Y199" s="1"/>
      <c r="Z199" s="1"/>
    </row>
    <row r="200" customFormat="false" ht="15.75" hidden="false" customHeight="true" outlineLevel="0" collapsed="false">
      <c r="J200" s="1"/>
      <c r="L200" s="1"/>
      <c r="M200" s="1"/>
      <c r="N200" s="1"/>
      <c r="O200" s="1"/>
      <c r="P200" s="1"/>
      <c r="Q200" s="1"/>
      <c r="R200" s="1"/>
      <c r="S200" s="1"/>
      <c r="T200" s="1"/>
      <c r="U200" s="1"/>
      <c r="V200" s="1"/>
      <c r="W200" s="1"/>
      <c r="X200" s="1"/>
      <c r="Y200" s="1"/>
      <c r="Z200" s="1"/>
    </row>
    <row r="201" customFormat="false" ht="15.75" hidden="false" customHeight="true" outlineLevel="0" collapsed="false">
      <c r="J201" s="1"/>
      <c r="L201" s="1"/>
      <c r="M201" s="1"/>
      <c r="N201" s="1"/>
      <c r="O201" s="1"/>
      <c r="P201" s="1"/>
      <c r="Q201" s="1"/>
      <c r="R201" s="1"/>
      <c r="S201" s="1"/>
      <c r="T201" s="1"/>
      <c r="U201" s="1"/>
      <c r="V201" s="1"/>
      <c r="W201" s="1"/>
      <c r="X201" s="1"/>
      <c r="Y201" s="1"/>
      <c r="Z201" s="1"/>
    </row>
    <row r="202" customFormat="false" ht="15.75" hidden="false" customHeight="true" outlineLevel="0" collapsed="false">
      <c r="J202" s="1"/>
      <c r="L202" s="1"/>
      <c r="M202" s="1"/>
      <c r="N202" s="1"/>
      <c r="O202" s="1"/>
      <c r="P202" s="1"/>
      <c r="Q202" s="1"/>
      <c r="R202" s="1"/>
      <c r="S202" s="1"/>
      <c r="T202" s="1"/>
      <c r="U202" s="1"/>
      <c r="V202" s="1"/>
      <c r="W202" s="1"/>
      <c r="X202" s="1"/>
      <c r="Y202" s="1"/>
      <c r="Z202" s="1"/>
    </row>
    <row r="203" customFormat="false" ht="15.75" hidden="false" customHeight="true" outlineLevel="0" collapsed="false">
      <c r="J203" s="1"/>
      <c r="L203" s="1"/>
      <c r="M203" s="1"/>
      <c r="N203" s="1"/>
      <c r="O203" s="1"/>
      <c r="P203" s="1"/>
      <c r="Q203" s="1"/>
      <c r="R203" s="1"/>
      <c r="S203" s="1"/>
      <c r="T203" s="1"/>
      <c r="U203" s="1"/>
      <c r="V203" s="1"/>
      <c r="W203" s="1"/>
      <c r="X203" s="1"/>
      <c r="Y203" s="1"/>
      <c r="Z203" s="1"/>
    </row>
    <row r="204" customFormat="false" ht="15.75" hidden="false" customHeight="true" outlineLevel="0" collapsed="false">
      <c r="J204" s="1"/>
      <c r="L204" s="1"/>
      <c r="M204" s="1"/>
      <c r="N204" s="1"/>
      <c r="O204" s="1"/>
      <c r="P204" s="1"/>
      <c r="Q204" s="1"/>
      <c r="R204" s="1"/>
      <c r="S204" s="1"/>
      <c r="T204" s="1"/>
      <c r="U204" s="1"/>
      <c r="V204" s="1"/>
      <c r="W204" s="1"/>
      <c r="X204" s="1"/>
      <c r="Y204" s="1"/>
      <c r="Z204" s="1"/>
    </row>
    <row r="205" customFormat="false" ht="15.75" hidden="false" customHeight="true" outlineLevel="0" collapsed="false">
      <c r="J205" s="1"/>
      <c r="L205" s="1"/>
      <c r="M205" s="1"/>
      <c r="N205" s="1"/>
      <c r="O205" s="1"/>
      <c r="P205" s="1"/>
      <c r="Q205" s="1"/>
      <c r="R205" s="1"/>
      <c r="S205" s="1"/>
      <c r="T205" s="1"/>
      <c r="U205" s="1"/>
      <c r="V205" s="1"/>
      <c r="W205" s="1"/>
      <c r="X205" s="1"/>
      <c r="Y205" s="1"/>
      <c r="Z205" s="1"/>
    </row>
    <row r="206" customFormat="false" ht="15.75" hidden="false" customHeight="true" outlineLevel="0" collapsed="false">
      <c r="J206" s="1"/>
      <c r="L206" s="1"/>
      <c r="M206" s="1"/>
      <c r="N206" s="1"/>
      <c r="O206" s="1"/>
      <c r="P206" s="1"/>
      <c r="Q206" s="1"/>
      <c r="R206" s="1"/>
      <c r="S206" s="1"/>
      <c r="T206" s="1"/>
      <c r="U206" s="1"/>
      <c r="V206" s="1"/>
      <c r="W206" s="1"/>
      <c r="X206" s="1"/>
      <c r="Y206" s="1"/>
      <c r="Z206" s="1"/>
    </row>
    <row r="207" customFormat="false" ht="15.75" hidden="false" customHeight="true" outlineLevel="0" collapsed="false">
      <c r="J207" s="1"/>
      <c r="L207" s="1"/>
      <c r="M207" s="1"/>
      <c r="N207" s="1"/>
      <c r="O207" s="1"/>
      <c r="P207" s="1"/>
      <c r="Q207" s="1"/>
      <c r="R207" s="1"/>
      <c r="S207" s="1"/>
      <c r="T207" s="1"/>
      <c r="U207" s="1"/>
      <c r="V207" s="1"/>
      <c r="W207" s="1"/>
      <c r="X207" s="1"/>
      <c r="Y207" s="1"/>
      <c r="Z207" s="1"/>
    </row>
    <row r="208" customFormat="false" ht="15.75" hidden="false" customHeight="true" outlineLevel="0" collapsed="false">
      <c r="J208" s="1"/>
      <c r="L208" s="1"/>
      <c r="M208" s="1"/>
      <c r="N208" s="1"/>
      <c r="O208" s="1"/>
      <c r="P208" s="1"/>
      <c r="Q208" s="1"/>
      <c r="R208" s="1"/>
      <c r="S208" s="1"/>
      <c r="T208" s="1"/>
      <c r="U208" s="1"/>
      <c r="V208" s="1"/>
      <c r="W208" s="1"/>
      <c r="X208" s="1"/>
      <c r="Y208" s="1"/>
      <c r="Z208" s="1"/>
    </row>
    <row r="209" customFormat="false" ht="15.75" hidden="false" customHeight="true" outlineLevel="0" collapsed="false">
      <c r="J209" s="1"/>
      <c r="L209" s="1"/>
      <c r="M209" s="1"/>
      <c r="N209" s="1"/>
      <c r="O209" s="1"/>
      <c r="P209" s="1"/>
      <c r="Q209" s="1"/>
      <c r="R209" s="1"/>
      <c r="S209" s="1"/>
      <c r="T209" s="1"/>
      <c r="U209" s="1"/>
      <c r="V209" s="1"/>
      <c r="W209" s="1"/>
      <c r="X209" s="1"/>
      <c r="Y209" s="1"/>
      <c r="Z209" s="1"/>
    </row>
    <row r="210" customFormat="false" ht="15.75" hidden="false" customHeight="true" outlineLevel="0" collapsed="false">
      <c r="J210" s="1"/>
      <c r="L210" s="1"/>
      <c r="M210" s="1"/>
      <c r="N210" s="1"/>
      <c r="O210" s="1"/>
      <c r="P210" s="1"/>
      <c r="Q210" s="1"/>
      <c r="R210" s="1"/>
      <c r="S210" s="1"/>
      <c r="T210" s="1"/>
      <c r="U210" s="1"/>
      <c r="V210" s="1"/>
      <c r="W210" s="1"/>
      <c r="X210" s="1"/>
      <c r="Y210" s="1"/>
      <c r="Z210" s="1"/>
    </row>
    <row r="211" customFormat="false" ht="15.75" hidden="false" customHeight="true" outlineLevel="0" collapsed="false">
      <c r="J211" s="1"/>
      <c r="L211" s="1"/>
      <c r="M211" s="1"/>
      <c r="N211" s="1"/>
      <c r="O211" s="1"/>
      <c r="P211" s="1"/>
      <c r="Q211" s="1"/>
      <c r="R211" s="1"/>
      <c r="S211" s="1"/>
      <c r="T211" s="1"/>
      <c r="U211" s="1"/>
      <c r="V211" s="1"/>
      <c r="W211" s="1"/>
      <c r="X211" s="1"/>
      <c r="Y211" s="1"/>
      <c r="Z211" s="1"/>
    </row>
    <row r="212" customFormat="false" ht="15.75" hidden="false" customHeight="true" outlineLevel="0" collapsed="false">
      <c r="J212" s="1"/>
      <c r="L212" s="1"/>
      <c r="M212" s="1"/>
      <c r="N212" s="1"/>
      <c r="O212" s="1"/>
      <c r="P212" s="1"/>
      <c r="Q212" s="1"/>
      <c r="R212" s="1"/>
      <c r="S212" s="1"/>
      <c r="T212" s="1"/>
      <c r="U212" s="1"/>
      <c r="V212" s="1"/>
      <c r="W212" s="1"/>
      <c r="X212" s="1"/>
      <c r="Y212" s="1"/>
      <c r="Z212" s="1"/>
    </row>
    <row r="213" customFormat="false" ht="15.75" hidden="false" customHeight="true" outlineLevel="0" collapsed="false">
      <c r="J213" s="1"/>
      <c r="L213" s="1"/>
      <c r="M213" s="1"/>
      <c r="N213" s="1"/>
      <c r="O213" s="1"/>
      <c r="P213" s="1"/>
      <c r="Q213" s="1"/>
      <c r="R213" s="1"/>
      <c r="S213" s="1"/>
      <c r="T213" s="1"/>
      <c r="U213" s="1"/>
      <c r="V213" s="1"/>
      <c r="W213" s="1"/>
      <c r="X213" s="1"/>
      <c r="Y213" s="1"/>
      <c r="Z213" s="1"/>
    </row>
    <row r="214" customFormat="false" ht="15.75" hidden="false" customHeight="true" outlineLevel="0" collapsed="false">
      <c r="J214" s="1"/>
      <c r="L214" s="1"/>
      <c r="M214" s="1"/>
      <c r="N214" s="1"/>
      <c r="O214" s="1"/>
      <c r="P214" s="1"/>
      <c r="Q214" s="1"/>
      <c r="R214" s="1"/>
      <c r="S214" s="1"/>
      <c r="T214" s="1"/>
      <c r="U214" s="1"/>
      <c r="V214" s="1"/>
      <c r="W214" s="1"/>
      <c r="X214" s="1"/>
      <c r="Y214" s="1"/>
      <c r="Z214" s="1"/>
    </row>
    <row r="215" customFormat="false" ht="15.75" hidden="false" customHeight="true" outlineLevel="0" collapsed="false">
      <c r="J215" s="1"/>
      <c r="L215" s="1"/>
      <c r="M215" s="1"/>
      <c r="N215" s="1"/>
      <c r="O215" s="1"/>
      <c r="P215" s="1"/>
      <c r="Q215" s="1"/>
      <c r="R215" s="1"/>
      <c r="S215" s="1"/>
      <c r="T215" s="1"/>
      <c r="U215" s="1"/>
      <c r="V215" s="1"/>
      <c r="W215" s="1"/>
      <c r="X215" s="1"/>
      <c r="Y215" s="1"/>
      <c r="Z215" s="1"/>
    </row>
    <row r="216" customFormat="false" ht="15.75" hidden="false" customHeight="true" outlineLevel="0" collapsed="false">
      <c r="J216" s="1"/>
      <c r="L216" s="1"/>
      <c r="M216" s="1"/>
      <c r="N216" s="1"/>
      <c r="O216" s="1"/>
      <c r="P216" s="1"/>
      <c r="Q216" s="1"/>
      <c r="R216" s="1"/>
      <c r="S216" s="1"/>
      <c r="T216" s="1"/>
      <c r="U216" s="1"/>
      <c r="V216" s="1"/>
      <c r="W216" s="1"/>
      <c r="X216" s="1"/>
      <c r="Y216" s="1"/>
      <c r="Z216" s="1"/>
    </row>
    <row r="217" customFormat="false" ht="15.75" hidden="false" customHeight="true" outlineLevel="0" collapsed="false">
      <c r="J217" s="1"/>
      <c r="L217" s="1"/>
      <c r="M217" s="1"/>
      <c r="N217" s="1"/>
      <c r="O217" s="1"/>
      <c r="P217" s="1"/>
      <c r="Q217" s="1"/>
      <c r="R217" s="1"/>
      <c r="S217" s="1"/>
      <c r="T217" s="1"/>
      <c r="U217" s="1"/>
      <c r="V217" s="1"/>
      <c r="W217" s="1"/>
      <c r="X217" s="1"/>
      <c r="Y217" s="1"/>
      <c r="Z217" s="1"/>
    </row>
    <row r="218" customFormat="false" ht="15.75" hidden="false" customHeight="true" outlineLevel="0" collapsed="false">
      <c r="J218" s="1"/>
      <c r="L218" s="1"/>
      <c r="M218" s="1"/>
      <c r="N218" s="1"/>
      <c r="O218" s="1"/>
      <c r="P218" s="1"/>
      <c r="Q218" s="1"/>
      <c r="R218" s="1"/>
      <c r="S218" s="1"/>
      <c r="T218" s="1"/>
      <c r="U218" s="1"/>
      <c r="V218" s="1"/>
      <c r="W218" s="1"/>
      <c r="X218" s="1"/>
      <c r="Y218" s="1"/>
      <c r="Z218" s="1"/>
    </row>
    <row r="219" customFormat="false" ht="15.75" hidden="false" customHeight="true" outlineLevel="0" collapsed="false">
      <c r="J219" s="1"/>
      <c r="L219" s="1"/>
      <c r="M219" s="1"/>
      <c r="N219" s="1"/>
      <c r="O219" s="1"/>
      <c r="P219" s="1"/>
      <c r="Q219" s="1"/>
      <c r="R219" s="1"/>
      <c r="S219" s="1"/>
      <c r="T219" s="1"/>
      <c r="U219" s="1"/>
      <c r="V219" s="1"/>
      <c r="W219" s="1"/>
      <c r="X219" s="1"/>
      <c r="Y219" s="1"/>
      <c r="Z219" s="1"/>
    </row>
    <row r="220" customFormat="false" ht="15.75" hidden="false" customHeight="true" outlineLevel="0" collapsed="false">
      <c r="J220" s="1"/>
      <c r="L220" s="1"/>
      <c r="M220" s="1"/>
      <c r="N220" s="1"/>
      <c r="O220" s="1"/>
      <c r="P220" s="1"/>
      <c r="Q220" s="1"/>
      <c r="R220" s="1"/>
      <c r="S220" s="1"/>
      <c r="T220" s="1"/>
      <c r="U220" s="1"/>
      <c r="V220" s="1"/>
      <c r="W220" s="1"/>
      <c r="X220" s="1"/>
      <c r="Y220" s="1"/>
      <c r="Z220" s="1"/>
    </row>
    <row r="221" customFormat="false" ht="15.75" hidden="false" customHeight="true" outlineLevel="0" collapsed="false">
      <c r="J221" s="1"/>
      <c r="L221" s="1"/>
      <c r="M221" s="1"/>
      <c r="N221" s="1"/>
      <c r="O221" s="1"/>
      <c r="P221" s="1"/>
      <c r="Q221" s="1"/>
      <c r="R221" s="1"/>
      <c r="S221" s="1"/>
      <c r="T221" s="1"/>
      <c r="U221" s="1"/>
      <c r="V221" s="1"/>
      <c r="W221" s="1"/>
      <c r="X221" s="1"/>
      <c r="Y221" s="1"/>
      <c r="Z221" s="1"/>
    </row>
    <row r="222" customFormat="false" ht="15.75" hidden="false" customHeight="true" outlineLevel="0" collapsed="false">
      <c r="J222" s="1"/>
      <c r="L222" s="1"/>
      <c r="M222" s="1"/>
      <c r="N222" s="1"/>
      <c r="O222" s="1"/>
      <c r="P222" s="1"/>
      <c r="Q222" s="1"/>
      <c r="R222" s="1"/>
      <c r="S222" s="1"/>
      <c r="T222" s="1"/>
      <c r="U222" s="1"/>
      <c r="V222" s="1"/>
      <c r="W222" s="1"/>
      <c r="X222" s="1"/>
      <c r="Y222" s="1"/>
      <c r="Z222" s="1"/>
    </row>
    <row r="223" customFormat="false" ht="15.75" hidden="false" customHeight="true" outlineLevel="0" collapsed="false">
      <c r="J223" s="1"/>
      <c r="L223" s="1"/>
      <c r="M223" s="1"/>
      <c r="N223" s="1"/>
      <c r="O223" s="1"/>
      <c r="P223" s="1"/>
      <c r="Q223" s="1"/>
      <c r="R223" s="1"/>
      <c r="S223" s="1"/>
      <c r="T223" s="1"/>
      <c r="U223" s="1"/>
      <c r="V223" s="1"/>
      <c r="W223" s="1"/>
      <c r="X223" s="1"/>
      <c r="Y223" s="1"/>
      <c r="Z223" s="1"/>
    </row>
    <row r="224" customFormat="false" ht="15.75" hidden="false" customHeight="true" outlineLevel="0" collapsed="false">
      <c r="J224" s="1"/>
      <c r="L224" s="1"/>
      <c r="M224" s="1"/>
      <c r="N224" s="1"/>
      <c r="O224" s="1"/>
      <c r="P224" s="1"/>
      <c r="Q224" s="1"/>
      <c r="R224" s="1"/>
      <c r="S224" s="1"/>
      <c r="T224" s="1"/>
      <c r="U224" s="1"/>
      <c r="V224" s="1"/>
      <c r="W224" s="1"/>
      <c r="X224" s="1"/>
      <c r="Y224" s="1"/>
      <c r="Z224" s="1"/>
    </row>
    <row r="225" customFormat="false" ht="15.75" hidden="false" customHeight="true" outlineLevel="0" collapsed="false">
      <c r="J225" s="1"/>
      <c r="L225" s="1"/>
      <c r="M225" s="1"/>
      <c r="N225" s="1"/>
      <c r="O225" s="1"/>
      <c r="P225" s="1"/>
      <c r="Q225" s="1"/>
      <c r="R225" s="1"/>
      <c r="S225" s="1"/>
      <c r="T225" s="1"/>
      <c r="U225" s="1"/>
      <c r="V225" s="1"/>
      <c r="W225" s="1"/>
      <c r="X225" s="1"/>
      <c r="Y225" s="1"/>
      <c r="Z225" s="1"/>
    </row>
    <row r="226" customFormat="false" ht="15.75" hidden="false" customHeight="true" outlineLevel="0" collapsed="false">
      <c r="J226" s="1"/>
      <c r="L226" s="1"/>
      <c r="M226" s="1"/>
      <c r="N226" s="1"/>
      <c r="O226" s="1"/>
      <c r="P226" s="1"/>
      <c r="Q226" s="1"/>
      <c r="R226" s="1"/>
      <c r="S226" s="1"/>
      <c r="T226" s="1"/>
      <c r="U226" s="1"/>
      <c r="V226" s="1"/>
      <c r="W226" s="1"/>
      <c r="X226" s="1"/>
      <c r="Y226" s="1"/>
      <c r="Z226" s="1"/>
    </row>
    <row r="227" customFormat="false" ht="15.75" hidden="false" customHeight="true" outlineLevel="0" collapsed="false">
      <c r="J227" s="1"/>
      <c r="L227" s="1"/>
      <c r="M227" s="1"/>
      <c r="N227" s="1"/>
      <c r="O227" s="1"/>
      <c r="P227" s="1"/>
      <c r="Q227" s="1"/>
      <c r="R227" s="1"/>
      <c r="S227" s="1"/>
      <c r="T227" s="1"/>
      <c r="U227" s="1"/>
      <c r="V227" s="1"/>
      <c r="W227" s="1"/>
      <c r="X227" s="1"/>
      <c r="Y227" s="1"/>
      <c r="Z227" s="1"/>
    </row>
    <row r="228" customFormat="false" ht="15.75" hidden="false" customHeight="true" outlineLevel="0" collapsed="false">
      <c r="J228" s="1"/>
      <c r="L228" s="1"/>
      <c r="M228" s="1"/>
      <c r="N228" s="1"/>
      <c r="O228" s="1"/>
      <c r="P228" s="1"/>
      <c r="Q228" s="1"/>
      <c r="R228" s="1"/>
      <c r="S228" s="1"/>
      <c r="T228" s="1"/>
      <c r="U228" s="1"/>
      <c r="V228" s="1"/>
      <c r="W228" s="1"/>
      <c r="X228" s="1"/>
      <c r="Y228" s="1"/>
      <c r="Z228" s="1"/>
    </row>
    <row r="229" customFormat="false" ht="15.75" hidden="false" customHeight="true" outlineLevel="0" collapsed="false">
      <c r="J229" s="1"/>
      <c r="L229" s="1"/>
      <c r="M229" s="1"/>
      <c r="N229" s="1"/>
      <c r="O229" s="1"/>
      <c r="P229" s="1"/>
      <c r="Q229" s="1"/>
      <c r="R229" s="1"/>
      <c r="S229" s="1"/>
      <c r="T229" s="1"/>
      <c r="U229" s="1"/>
      <c r="V229" s="1"/>
      <c r="W229" s="1"/>
      <c r="X229" s="1"/>
      <c r="Y229" s="1"/>
      <c r="Z229" s="1"/>
    </row>
    <row r="230" customFormat="false" ht="15.75" hidden="false" customHeight="true" outlineLevel="0" collapsed="false">
      <c r="J230" s="1"/>
      <c r="L230" s="1"/>
      <c r="M230" s="1"/>
      <c r="N230" s="1"/>
      <c r="O230" s="1"/>
      <c r="P230" s="1"/>
      <c r="Q230" s="1"/>
      <c r="R230" s="1"/>
      <c r="S230" s="1"/>
      <c r="T230" s="1"/>
      <c r="U230" s="1"/>
      <c r="V230" s="1"/>
      <c r="W230" s="1"/>
      <c r="X230" s="1"/>
      <c r="Y230" s="1"/>
      <c r="Z230" s="1"/>
    </row>
    <row r="231" customFormat="false" ht="15.75" hidden="false" customHeight="true" outlineLevel="0" collapsed="false">
      <c r="J231" s="1"/>
      <c r="L231" s="1"/>
      <c r="M231" s="1"/>
      <c r="N231" s="1"/>
      <c r="O231" s="1"/>
      <c r="P231" s="1"/>
      <c r="Q231" s="1"/>
      <c r="R231" s="1"/>
      <c r="S231" s="1"/>
      <c r="T231" s="1"/>
      <c r="U231" s="1"/>
      <c r="V231" s="1"/>
      <c r="W231" s="1"/>
      <c r="X231" s="1"/>
      <c r="Y231" s="1"/>
      <c r="Z231" s="1"/>
    </row>
    <row r="232" customFormat="false" ht="15.75" hidden="false" customHeight="true" outlineLevel="0" collapsed="false">
      <c r="J232" s="1"/>
      <c r="L232" s="1"/>
      <c r="M232" s="1"/>
      <c r="N232" s="1"/>
      <c r="O232" s="1"/>
      <c r="P232" s="1"/>
      <c r="Q232" s="1"/>
      <c r="R232" s="1"/>
      <c r="S232" s="1"/>
      <c r="T232" s="1"/>
      <c r="U232" s="1"/>
      <c r="V232" s="1"/>
      <c r="W232" s="1"/>
      <c r="X232" s="1"/>
      <c r="Y232" s="1"/>
      <c r="Z232" s="1"/>
    </row>
    <row r="233" customFormat="false" ht="15.75" hidden="false" customHeight="true" outlineLevel="0" collapsed="false">
      <c r="J233" s="1"/>
      <c r="L233" s="1"/>
      <c r="M233" s="1"/>
      <c r="N233" s="1"/>
      <c r="O233" s="1"/>
      <c r="P233" s="1"/>
      <c r="Q233" s="1"/>
      <c r="R233" s="1"/>
      <c r="S233" s="1"/>
      <c r="T233" s="1"/>
      <c r="U233" s="1"/>
      <c r="V233" s="1"/>
      <c r="W233" s="1"/>
      <c r="X233" s="1"/>
      <c r="Y233" s="1"/>
      <c r="Z233" s="1"/>
    </row>
    <row r="234" customFormat="false" ht="15.75" hidden="false" customHeight="true" outlineLevel="0" collapsed="false">
      <c r="J234" s="1"/>
      <c r="L234" s="1"/>
      <c r="M234" s="1"/>
      <c r="N234" s="1"/>
      <c r="O234" s="1"/>
      <c r="P234" s="1"/>
      <c r="Q234" s="1"/>
      <c r="R234" s="1"/>
      <c r="S234" s="1"/>
      <c r="T234" s="1"/>
      <c r="U234" s="1"/>
      <c r="V234" s="1"/>
      <c r="W234" s="1"/>
      <c r="X234" s="1"/>
      <c r="Y234" s="1"/>
      <c r="Z234" s="1"/>
    </row>
    <row r="235" customFormat="false" ht="15.75" hidden="false" customHeight="true" outlineLevel="0" collapsed="false">
      <c r="J235" s="1"/>
      <c r="L235" s="1"/>
      <c r="M235" s="1"/>
      <c r="N235" s="1"/>
      <c r="O235" s="1"/>
      <c r="P235" s="1"/>
      <c r="Q235" s="1"/>
      <c r="R235" s="1"/>
      <c r="S235" s="1"/>
      <c r="T235" s="1"/>
      <c r="U235" s="1"/>
      <c r="V235" s="1"/>
      <c r="W235" s="1"/>
      <c r="X235" s="1"/>
      <c r="Y235" s="1"/>
      <c r="Z235" s="1"/>
    </row>
    <row r="236" customFormat="false" ht="15.75" hidden="false" customHeight="true" outlineLevel="0" collapsed="false">
      <c r="J236" s="1"/>
      <c r="L236" s="1"/>
      <c r="M236" s="1"/>
      <c r="N236" s="1"/>
      <c r="O236" s="1"/>
      <c r="P236" s="1"/>
      <c r="Q236" s="1"/>
      <c r="R236" s="1"/>
      <c r="S236" s="1"/>
      <c r="T236" s="1"/>
      <c r="U236" s="1"/>
      <c r="V236" s="1"/>
      <c r="W236" s="1"/>
      <c r="X236" s="1"/>
      <c r="Y236" s="1"/>
      <c r="Z236" s="1"/>
    </row>
    <row r="237" customFormat="false" ht="15.75" hidden="false" customHeight="true" outlineLevel="0" collapsed="false">
      <c r="J237" s="1"/>
      <c r="L237" s="1"/>
      <c r="M237" s="1"/>
      <c r="N237" s="1"/>
      <c r="O237" s="1"/>
      <c r="P237" s="1"/>
      <c r="Q237" s="1"/>
      <c r="R237" s="1"/>
      <c r="S237" s="1"/>
      <c r="T237" s="1"/>
      <c r="U237" s="1"/>
      <c r="V237" s="1"/>
      <c r="W237" s="1"/>
      <c r="X237" s="1"/>
      <c r="Y237" s="1"/>
      <c r="Z237" s="1"/>
    </row>
    <row r="238" customFormat="false" ht="15.75" hidden="false" customHeight="true" outlineLevel="0" collapsed="false">
      <c r="J238" s="1"/>
      <c r="L238" s="1"/>
      <c r="M238" s="1"/>
      <c r="N238" s="1"/>
      <c r="O238" s="1"/>
      <c r="P238" s="1"/>
      <c r="Q238" s="1"/>
      <c r="R238" s="1"/>
      <c r="S238" s="1"/>
      <c r="T238" s="1"/>
      <c r="U238" s="1"/>
      <c r="V238" s="1"/>
      <c r="W238" s="1"/>
      <c r="X238" s="1"/>
      <c r="Y238" s="1"/>
      <c r="Z238" s="1"/>
    </row>
    <row r="239" customFormat="false" ht="15.75" hidden="false" customHeight="true" outlineLevel="0" collapsed="false">
      <c r="J239" s="1"/>
      <c r="L239" s="1"/>
      <c r="M239" s="1"/>
      <c r="N239" s="1"/>
      <c r="O239" s="1"/>
      <c r="P239" s="1"/>
      <c r="Q239" s="1"/>
      <c r="R239" s="1"/>
      <c r="S239" s="1"/>
      <c r="T239" s="1"/>
      <c r="U239" s="1"/>
      <c r="V239" s="1"/>
      <c r="W239" s="1"/>
      <c r="X239" s="1"/>
      <c r="Y239" s="1"/>
      <c r="Z239" s="1"/>
    </row>
    <row r="240" customFormat="false" ht="15.75" hidden="false" customHeight="true" outlineLevel="0" collapsed="false">
      <c r="J240" s="1"/>
      <c r="L240" s="1"/>
      <c r="M240" s="1"/>
      <c r="N240" s="1"/>
      <c r="O240" s="1"/>
      <c r="P240" s="1"/>
      <c r="Q240" s="1"/>
      <c r="R240" s="1"/>
      <c r="S240" s="1"/>
      <c r="T240" s="1"/>
      <c r="U240" s="1"/>
      <c r="V240" s="1"/>
      <c r="W240" s="1"/>
      <c r="X240" s="1"/>
      <c r="Y240" s="1"/>
      <c r="Z240" s="1"/>
    </row>
    <row r="241" customFormat="false" ht="15.75" hidden="false" customHeight="true" outlineLevel="0" collapsed="false">
      <c r="J241" s="1"/>
      <c r="L241" s="1"/>
      <c r="M241" s="1"/>
      <c r="N241" s="1"/>
      <c r="O241" s="1"/>
      <c r="P241" s="1"/>
      <c r="Q241" s="1"/>
      <c r="R241" s="1"/>
      <c r="S241" s="1"/>
      <c r="T241" s="1"/>
      <c r="U241" s="1"/>
      <c r="V241" s="1"/>
      <c r="W241" s="1"/>
      <c r="X241" s="1"/>
      <c r="Y241" s="1"/>
      <c r="Z241" s="1"/>
    </row>
    <row r="242" customFormat="false" ht="15.75" hidden="false" customHeight="true" outlineLevel="0" collapsed="false">
      <c r="J242" s="1"/>
      <c r="L242" s="1"/>
      <c r="M242" s="1"/>
      <c r="N242" s="1"/>
      <c r="O242" s="1"/>
      <c r="P242" s="1"/>
      <c r="Q242" s="1"/>
      <c r="R242" s="1"/>
      <c r="S242" s="1"/>
      <c r="T242" s="1"/>
      <c r="U242" s="1"/>
      <c r="V242" s="1"/>
      <c r="W242" s="1"/>
      <c r="X242" s="1"/>
      <c r="Y242" s="1"/>
      <c r="Z242" s="1"/>
    </row>
    <row r="243" customFormat="false" ht="15.75" hidden="false" customHeight="true" outlineLevel="0" collapsed="false">
      <c r="J243" s="1"/>
      <c r="L243" s="1"/>
      <c r="M243" s="1"/>
      <c r="N243" s="1"/>
      <c r="O243" s="1"/>
      <c r="P243" s="1"/>
      <c r="Q243" s="1"/>
      <c r="R243" s="1"/>
      <c r="S243" s="1"/>
      <c r="T243" s="1"/>
      <c r="U243" s="1"/>
      <c r="V243" s="1"/>
      <c r="W243" s="1"/>
      <c r="X243" s="1"/>
      <c r="Y243" s="1"/>
      <c r="Z243" s="1"/>
    </row>
    <row r="244" customFormat="false" ht="15.75" hidden="false" customHeight="true" outlineLevel="0" collapsed="false">
      <c r="J244" s="1"/>
      <c r="L244" s="1"/>
      <c r="M244" s="1"/>
      <c r="N244" s="1"/>
      <c r="O244" s="1"/>
      <c r="P244" s="1"/>
      <c r="Q244" s="1"/>
      <c r="R244" s="1"/>
      <c r="S244" s="1"/>
      <c r="T244" s="1"/>
      <c r="U244" s="1"/>
      <c r="V244" s="1"/>
      <c r="W244" s="1"/>
      <c r="X244" s="1"/>
      <c r="Y244" s="1"/>
      <c r="Z244" s="1"/>
    </row>
    <row r="245" customFormat="false" ht="15.75" hidden="false" customHeight="true" outlineLevel="0" collapsed="false">
      <c r="J245" s="1"/>
      <c r="L245" s="1"/>
      <c r="M245" s="1"/>
      <c r="N245" s="1"/>
      <c r="O245" s="1"/>
      <c r="P245" s="1"/>
      <c r="Q245" s="1"/>
      <c r="R245" s="1"/>
      <c r="S245" s="1"/>
      <c r="T245" s="1"/>
      <c r="U245" s="1"/>
      <c r="V245" s="1"/>
      <c r="W245" s="1"/>
      <c r="X245" s="1"/>
      <c r="Y245" s="1"/>
      <c r="Z245" s="1"/>
    </row>
    <row r="246" customFormat="false" ht="15.75" hidden="false" customHeight="true" outlineLevel="0" collapsed="false">
      <c r="J246" s="1"/>
      <c r="L246" s="1"/>
      <c r="M246" s="1"/>
      <c r="N246" s="1"/>
      <c r="O246" s="1"/>
      <c r="P246" s="1"/>
      <c r="Q246" s="1"/>
      <c r="R246" s="1"/>
      <c r="S246" s="1"/>
      <c r="T246" s="1"/>
      <c r="U246" s="1"/>
      <c r="V246" s="1"/>
      <c r="W246" s="1"/>
      <c r="X246" s="1"/>
      <c r="Y246" s="1"/>
      <c r="Z246" s="1"/>
    </row>
    <row r="247" customFormat="false" ht="15.75" hidden="false" customHeight="true" outlineLevel="0" collapsed="false">
      <c r="J247" s="1"/>
      <c r="L247" s="1"/>
      <c r="M247" s="1"/>
      <c r="N247" s="1"/>
      <c r="O247" s="1"/>
      <c r="P247" s="1"/>
      <c r="Q247" s="1"/>
      <c r="R247" s="1"/>
      <c r="S247" s="1"/>
      <c r="T247" s="1"/>
      <c r="U247" s="1"/>
      <c r="V247" s="1"/>
      <c r="W247" s="1"/>
      <c r="X247" s="1"/>
      <c r="Y247" s="1"/>
      <c r="Z247" s="1"/>
    </row>
    <row r="248" customFormat="false" ht="15.75" hidden="false" customHeight="true" outlineLevel="0" collapsed="false">
      <c r="J248" s="1"/>
      <c r="L248" s="1"/>
      <c r="M248" s="1"/>
      <c r="N248" s="1"/>
      <c r="O248" s="1"/>
      <c r="P248" s="1"/>
      <c r="Q248" s="1"/>
      <c r="R248" s="1"/>
      <c r="S248" s="1"/>
      <c r="T248" s="1"/>
      <c r="U248" s="1"/>
      <c r="V248" s="1"/>
      <c r="W248" s="1"/>
      <c r="X248" s="1"/>
      <c r="Y248" s="1"/>
      <c r="Z248" s="1"/>
    </row>
    <row r="249" customFormat="false" ht="15.75" hidden="false" customHeight="true" outlineLevel="0" collapsed="false">
      <c r="J249" s="1"/>
      <c r="L249" s="1"/>
      <c r="M249" s="1"/>
      <c r="N249" s="1"/>
      <c r="O249" s="1"/>
      <c r="P249" s="1"/>
      <c r="Q249" s="1"/>
      <c r="R249" s="1"/>
      <c r="S249" s="1"/>
      <c r="T249" s="1"/>
      <c r="U249" s="1"/>
      <c r="V249" s="1"/>
      <c r="W249" s="1"/>
      <c r="X249" s="1"/>
      <c r="Y249" s="1"/>
      <c r="Z249" s="1"/>
    </row>
    <row r="250" customFormat="false" ht="15.75" hidden="false" customHeight="true" outlineLevel="0" collapsed="false">
      <c r="J250" s="1"/>
      <c r="L250" s="1"/>
      <c r="M250" s="1"/>
      <c r="N250" s="1"/>
      <c r="O250" s="1"/>
      <c r="P250" s="1"/>
      <c r="Q250" s="1"/>
      <c r="R250" s="1"/>
      <c r="S250" s="1"/>
      <c r="T250" s="1"/>
      <c r="U250" s="1"/>
      <c r="V250" s="1"/>
      <c r="W250" s="1"/>
      <c r="X250" s="1"/>
      <c r="Y250" s="1"/>
      <c r="Z250" s="1"/>
    </row>
    <row r="251" customFormat="false" ht="15.75" hidden="false" customHeight="true" outlineLevel="0" collapsed="false">
      <c r="J251" s="1"/>
      <c r="L251" s="1"/>
      <c r="M251" s="1"/>
      <c r="N251" s="1"/>
      <c r="O251" s="1"/>
      <c r="P251" s="1"/>
      <c r="Q251" s="1"/>
      <c r="R251" s="1"/>
      <c r="S251" s="1"/>
      <c r="T251" s="1"/>
      <c r="U251" s="1"/>
      <c r="V251" s="1"/>
      <c r="W251" s="1"/>
      <c r="X251" s="1"/>
      <c r="Y251" s="1"/>
      <c r="Z251" s="1"/>
    </row>
    <row r="252" customFormat="false" ht="15.75" hidden="false" customHeight="true" outlineLevel="0" collapsed="false">
      <c r="J252" s="1"/>
      <c r="L252" s="1"/>
      <c r="M252" s="1"/>
      <c r="N252" s="1"/>
      <c r="O252" s="1"/>
      <c r="P252" s="1"/>
      <c r="Q252" s="1"/>
      <c r="R252" s="1"/>
      <c r="S252" s="1"/>
      <c r="T252" s="1"/>
      <c r="U252" s="1"/>
      <c r="V252" s="1"/>
      <c r="W252" s="1"/>
      <c r="X252" s="1"/>
      <c r="Y252" s="1"/>
      <c r="Z252" s="1"/>
    </row>
    <row r="253" customFormat="false" ht="15.75" hidden="false" customHeight="true" outlineLevel="0" collapsed="false">
      <c r="J253" s="1"/>
      <c r="L253" s="1"/>
      <c r="M253" s="1"/>
      <c r="N253" s="1"/>
      <c r="O253" s="1"/>
      <c r="P253" s="1"/>
      <c r="Q253" s="1"/>
      <c r="R253" s="1"/>
      <c r="S253" s="1"/>
      <c r="T253" s="1"/>
      <c r="U253" s="1"/>
      <c r="V253" s="1"/>
      <c r="W253" s="1"/>
      <c r="X253" s="1"/>
      <c r="Y253" s="1"/>
      <c r="Z253" s="1"/>
    </row>
    <row r="254" customFormat="false" ht="15.75" hidden="false" customHeight="true" outlineLevel="0" collapsed="false">
      <c r="J254" s="1"/>
      <c r="L254" s="1"/>
      <c r="M254" s="1"/>
      <c r="N254" s="1"/>
      <c r="O254" s="1"/>
      <c r="P254" s="1"/>
      <c r="Q254" s="1"/>
      <c r="R254" s="1"/>
      <c r="S254" s="1"/>
      <c r="T254" s="1"/>
      <c r="U254" s="1"/>
      <c r="V254" s="1"/>
      <c r="W254" s="1"/>
      <c r="X254" s="1"/>
      <c r="Y254" s="1"/>
      <c r="Z254" s="1"/>
    </row>
    <row r="255" customFormat="false" ht="15.75" hidden="false" customHeight="true" outlineLevel="0" collapsed="false">
      <c r="J255" s="1"/>
      <c r="L255" s="1"/>
      <c r="M255" s="1"/>
      <c r="N255" s="1"/>
      <c r="O255" s="1"/>
      <c r="P255" s="1"/>
      <c r="Q255" s="1"/>
      <c r="R255" s="1"/>
      <c r="S255" s="1"/>
      <c r="T255" s="1"/>
      <c r="U255" s="1"/>
      <c r="V255" s="1"/>
      <c r="W255" s="1"/>
      <c r="X255" s="1"/>
      <c r="Y255" s="1"/>
      <c r="Z255" s="1"/>
    </row>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0">
    <mergeCell ref="C1:D1"/>
    <mergeCell ref="F1:I1"/>
    <mergeCell ref="J1:K2"/>
    <mergeCell ref="C2:I2"/>
    <mergeCell ref="B4:C4"/>
    <mergeCell ref="B5:C5"/>
    <mergeCell ref="B6:C6"/>
    <mergeCell ref="B7:C7"/>
    <mergeCell ref="A9:K9"/>
    <mergeCell ref="B10:K10"/>
    <mergeCell ref="B29:K29"/>
    <mergeCell ref="B31:K31"/>
    <mergeCell ref="B33:K33"/>
    <mergeCell ref="B35:K35"/>
    <mergeCell ref="B36:B37"/>
    <mergeCell ref="C36:C37"/>
    <mergeCell ref="D36:F36"/>
    <mergeCell ref="G36:G37"/>
    <mergeCell ref="D53:K53"/>
    <mergeCell ref="B55:K55"/>
  </mergeCells>
  <printOptions headings="false" gridLines="false" gridLinesSet="true" horizontalCentered="false" verticalCentered="false"/>
  <pageMargins left="0.25" right="0.25"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BE10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51.86"/>
    <col collapsed="false" customWidth="true" hidden="false" outlineLevel="0" max="8" min="2" style="1" width="11.85"/>
    <col collapsed="false" customWidth="true" hidden="false" outlineLevel="0" max="9" min="9" style="1" width="13.29"/>
    <col collapsed="false" customWidth="true" hidden="false" outlineLevel="0" max="13" min="10" style="1" width="11.85"/>
    <col collapsed="false" customWidth="true" hidden="false" outlineLevel="0" max="15" min="14" style="1" width="13.29"/>
    <col collapsed="false" customWidth="true" hidden="false" outlineLevel="0" max="16" min="16" style="1" width="12.29"/>
    <col collapsed="false" customWidth="true" hidden="false" outlineLevel="0" max="17" min="17" style="1" width="11.29"/>
    <col collapsed="false" customWidth="true" hidden="false" outlineLevel="0" max="18" min="18" style="1" width="10"/>
    <col collapsed="false" customWidth="true" hidden="false" outlineLevel="0" max="19" min="19" style="1" width="13.42"/>
    <col collapsed="false" customWidth="true" hidden="false" outlineLevel="0" max="20" min="20" style="1" width="13.15"/>
    <col collapsed="false" customWidth="true" hidden="false" outlineLevel="0" max="21" min="21" style="1" width="11.57"/>
    <col collapsed="false" customWidth="true" hidden="false" outlineLevel="0" max="22" min="22" style="1" width="11.71"/>
    <col collapsed="false" customWidth="true" hidden="false" outlineLevel="0" max="23" min="23" style="1" width="9.86"/>
    <col collapsed="false" customWidth="true" hidden="false" outlineLevel="0" max="24" min="24" style="1" width="10.42"/>
    <col collapsed="false" customWidth="true" hidden="false" outlineLevel="0" max="25" min="25" style="1" width="12"/>
    <col collapsed="false" customWidth="true" hidden="false" outlineLevel="0" max="28" min="26" style="1" width="10.42"/>
  </cols>
  <sheetData>
    <row r="1" customFormat="false" ht="46.5" hidden="false" customHeight="true" outlineLevel="0" collapsed="false">
      <c r="A1" s="71" t="s">
        <v>65</v>
      </c>
      <c r="B1" s="71"/>
      <c r="C1" s="72" t="s">
        <v>0</v>
      </c>
      <c r="D1" s="72"/>
      <c r="E1" s="72"/>
      <c r="F1" s="72"/>
      <c r="G1" s="73"/>
      <c r="H1" s="3" t="s">
        <v>1</v>
      </c>
      <c r="I1" s="3"/>
      <c r="J1" s="3"/>
      <c r="K1" s="4" t="s">
        <v>2</v>
      </c>
      <c r="L1" s="74"/>
      <c r="M1" s="74"/>
      <c r="N1" s="74"/>
      <c r="O1" s="74"/>
      <c r="P1" s="74"/>
      <c r="Q1" s="74"/>
      <c r="R1" s="74"/>
      <c r="S1" s="74"/>
      <c r="T1" s="75"/>
      <c r="U1" s="75"/>
      <c r="V1" s="75"/>
      <c r="W1" s="74"/>
      <c r="X1" s="74"/>
      <c r="Y1" s="76" t="e">
        <f aca="false">#ref!</f>
        <v>#NAME?</v>
      </c>
      <c r="Z1" s="74"/>
      <c r="AA1" s="76"/>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row>
    <row r="2" customFormat="false" ht="31.5" hidden="false" customHeight="true" outlineLevel="0" collapsed="false">
      <c r="A2" s="71"/>
      <c r="B2" s="71"/>
      <c r="C2" s="77" t="s">
        <v>3</v>
      </c>
      <c r="D2" s="77"/>
      <c r="E2" s="77"/>
      <c r="F2" s="77"/>
      <c r="G2" s="77"/>
      <c r="H2" s="3"/>
      <c r="I2" s="3"/>
      <c r="J2" s="3"/>
      <c r="K2" s="4"/>
      <c r="L2" s="74"/>
      <c r="M2" s="74"/>
      <c r="N2" s="74"/>
      <c r="O2" s="74"/>
      <c r="P2" s="74"/>
      <c r="Q2" s="74"/>
      <c r="R2" s="74"/>
      <c r="S2" s="74"/>
      <c r="T2" s="74"/>
      <c r="U2" s="74"/>
      <c r="V2" s="74"/>
      <c r="W2" s="74"/>
      <c r="X2" s="74"/>
      <c r="Y2" s="74"/>
      <c r="Z2" s="74"/>
      <c r="AA2" s="76"/>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row>
    <row r="3" customFormat="false" ht="15.75" hidden="false" customHeight="true" outlineLevel="0" collapsed="false">
      <c r="A3" s="78"/>
      <c r="B3" s="79"/>
      <c r="C3" s="80"/>
      <c r="D3" s="80"/>
      <c r="E3" s="80"/>
      <c r="F3" s="80"/>
      <c r="G3" s="80"/>
      <c r="H3" s="80"/>
      <c r="I3" s="80"/>
      <c r="J3" s="80"/>
      <c r="K3" s="80"/>
      <c r="L3" s="76"/>
      <c r="M3" s="76"/>
      <c r="N3" s="76"/>
      <c r="O3" s="76"/>
      <c r="P3" s="76"/>
      <c r="Q3" s="74"/>
      <c r="R3" s="81"/>
      <c r="S3" s="76"/>
      <c r="T3" s="74"/>
      <c r="U3" s="74"/>
      <c r="V3" s="74"/>
      <c r="W3" s="74"/>
      <c r="X3" s="74"/>
      <c r="Y3" s="82" t="s">
        <v>66</v>
      </c>
      <c r="Z3" s="82"/>
      <c r="AA3" s="82"/>
      <c r="AB3" s="82"/>
      <c r="AC3" s="82"/>
      <c r="AD3" s="82"/>
      <c r="AE3" s="82"/>
      <c r="AF3" s="82"/>
      <c r="AG3" s="82"/>
      <c r="AH3" s="83"/>
      <c r="AI3" s="84"/>
      <c r="AJ3" s="84"/>
      <c r="AK3" s="84"/>
      <c r="AL3" s="85"/>
      <c r="AM3" s="1"/>
      <c r="AN3" s="74"/>
      <c r="AO3" s="74"/>
      <c r="AP3" s="86"/>
      <c r="AQ3" s="86"/>
      <c r="AR3" s="86"/>
      <c r="AS3" s="86"/>
      <c r="AT3" s="86"/>
      <c r="AU3" s="86"/>
      <c r="AV3" s="86"/>
      <c r="AW3" s="86"/>
      <c r="AX3" s="86"/>
      <c r="AY3" s="86"/>
      <c r="AZ3" s="86"/>
      <c r="BA3" s="86"/>
      <c r="BB3" s="86"/>
      <c r="BC3" s="86"/>
      <c r="BD3" s="86"/>
      <c r="BE3" s="86"/>
    </row>
    <row r="4" customFormat="false" ht="60" hidden="false" customHeight="true" outlineLevel="0" collapsed="false">
      <c r="A4" s="74"/>
      <c r="B4" s="87" t="s">
        <v>67</v>
      </c>
      <c r="C4" s="87"/>
      <c r="D4" s="88" t="s">
        <v>68</v>
      </c>
      <c r="E4" s="88"/>
      <c r="F4" s="88" t="s">
        <v>69</v>
      </c>
      <c r="G4" s="88"/>
      <c r="H4" s="88" t="s">
        <v>70</v>
      </c>
      <c r="I4" s="88"/>
      <c r="J4" s="88" t="s">
        <v>71</v>
      </c>
      <c r="K4" s="88"/>
      <c r="L4" s="88" t="s">
        <v>72</v>
      </c>
      <c r="M4" s="88"/>
      <c r="N4" s="88" t="s">
        <v>73</v>
      </c>
      <c r="O4" s="88"/>
      <c r="P4" s="71"/>
      <c r="Q4" s="71"/>
      <c r="R4" s="71"/>
      <c r="S4" s="71"/>
      <c r="T4" s="74"/>
      <c r="U4" s="74"/>
      <c r="V4" s="74"/>
      <c r="W4" s="74"/>
      <c r="X4" s="74"/>
      <c r="Y4" s="89" t="s">
        <v>74</v>
      </c>
      <c r="Z4" s="90" t="s">
        <v>75</v>
      </c>
      <c r="AA4" s="91" t="s">
        <v>76</v>
      </c>
      <c r="AB4" s="92" t="s">
        <v>77</v>
      </c>
      <c r="AC4" s="93"/>
      <c r="AD4" s="94" t="s">
        <v>78</v>
      </c>
      <c r="AE4" s="94"/>
      <c r="AF4" s="95" t="s">
        <v>79</v>
      </c>
      <c r="AG4" s="95"/>
      <c r="AH4" s="96"/>
      <c r="AI4" s="97" t="s">
        <v>80</v>
      </c>
      <c r="AJ4" s="98" t="s">
        <v>81</v>
      </c>
      <c r="AK4" s="98" t="s">
        <v>82</v>
      </c>
      <c r="AL4" s="98" t="s">
        <v>83</v>
      </c>
      <c r="AM4" s="1"/>
      <c r="AN4" s="1"/>
      <c r="AO4" s="1"/>
      <c r="AP4" s="74"/>
      <c r="AQ4" s="74"/>
      <c r="AR4" s="74"/>
      <c r="AS4" s="74"/>
      <c r="AT4" s="74"/>
      <c r="AU4" s="74"/>
      <c r="AV4" s="74"/>
      <c r="AW4" s="74"/>
      <c r="AX4" s="74"/>
      <c r="AY4" s="74"/>
      <c r="AZ4" s="74"/>
      <c r="BA4" s="74"/>
      <c r="BB4" s="74"/>
      <c r="BC4" s="74"/>
      <c r="BD4" s="74"/>
      <c r="BE4" s="74"/>
    </row>
    <row r="5" customFormat="false" ht="15.75" hidden="false" customHeight="true" outlineLevel="0" collapsed="false">
      <c r="A5" s="99" t="s">
        <v>84</v>
      </c>
      <c r="B5" s="100"/>
      <c r="C5" s="100"/>
      <c r="D5" s="101"/>
      <c r="E5" s="101"/>
      <c r="F5" s="101"/>
      <c r="G5" s="101"/>
      <c r="H5" s="100"/>
      <c r="I5" s="100"/>
      <c r="J5" s="100"/>
      <c r="K5" s="100"/>
      <c r="L5" s="100"/>
      <c r="M5" s="100"/>
      <c r="N5" s="100"/>
      <c r="O5" s="100"/>
      <c r="P5" s="102"/>
      <c r="Q5" s="102"/>
      <c r="R5" s="102"/>
      <c r="S5" s="102"/>
      <c r="T5" s="102"/>
      <c r="U5" s="102"/>
      <c r="V5" s="102"/>
      <c r="W5" s="102"/>
      <c r="X5" s="102"/>
      <c r="Y5" s="103" t="s">
        <v>85</v>
      </c>
      <c r="Z5" s="104" t="n">
        <v>4</v>
      </c>
      <c r="AA5" s="105" t="n">
        <f aca="false">ROUNDUP(Z5,0)</f>
        <v>4</v>
      </c>
      <c r="AB5" s="106" t="n">
        <f aca="false">$AA$23*AA5*$AA$21</f>
        <v>70</v>
      </c>
      <c r="AC5" s="107"/>
      <c r="AD5" s="108" t="n">
        <f aca="false">'4.WBS General Resumido'!L6</f>
        <v>0</v>
      </c>
      <c r="AE5" s="109" t="n">
        <f aca="false">IFERROR(AD5/(Z5*'6. Catalogos'!$P$3),0)</f>
        <v>0</v>
      </c>
      <c r="AF5" s="108" t="n">
        <f aca="false">AD5*(1+'2.Tiempo'!$N$6)</f>
        <v>0</v>
      </c>
      <c r="AG5" s="110" t="n">
        <f aca="false">IFERROR(AF5/(Z5*'6. Catalogos'!$P$3),0)</f>
        <v>0</v>
      </c>
      <c r="AH5" s="111"/>
      <c r="AI5" s="108"/>
      <c r="AJ5" s="76" t="n">
        <f aca="false">AB5</f>
        <v>70</v>
      </c>
      <c r="AK5" s="76" t="n">
        <f aca="false">AD5+AI5+AJ5</f>
        <v>70</v>
      </c>
      <c r="AL5" s="112" t="n">
        <f aca="false">AF5+AI5+AJ5</f>
        <v>70</v>
      </c>
      <c r="AM5" s="1"/>
      <c r="AN5" s="1"/>
      <c r="AO5" s="1"/>
      <c r="AP5" s="74"/>
      <c r="AQ5" s="74"/>
      <c r="AR5" s="74"/>
      <c r="AS5" s="74"/>
      <c r="AT5" s="74"/>
      <c r="AU5" s="74"/>
      <c r="AV5" s="74"/>
      <c r="AW5" s="74"/>
      <c r="AX5" s="74"/>
      <c r="AY5" s="74"/>
      <c r="AZ5" s="74"/>
      <c r="BA5" s="74"/>
      <c r="BB5" s="74"/>
      <c r="BC5" s="74"/>
      <c r="BD5" s="74"/>
      <c r="BE5" s="74"/>
    </row>
    <row r="6" customFormat="false" ht="15.75" hidden="false" customHeight="true" outlineLevel="0" collapsed="false">
      <c r="A6" s="99"/>
      <c r="B6" s="113" t="n">
        <v>1</v>
      </c>
      <c r="C6" s="113" t="n">
        <v>2</v>
      </c>
      <c r="D6" s="100" t="n">
        <v>3</v>
      </c>
      <c r="E6" s="100" t="n">
        <v>4</v>
      </c>
      <c r="F6" s="100" t="n">
        <v>1</v>
      </c>
      <c r="G6" s="100" t="n">
        <v>2</v>
      </c>
      <c r="H6" s="100" t="n">
        <v>3</v>
      </c>
      <c r="I6" s="100" t="n">
        <v>4</v>
      </c>
      <c r="J6" s="100" t="n">
        <v>1</v>
      </c>
      <c r="K6" s="100" t="n">
        <v>2</v>
      </c>
      <c r="L6" s="100" t="n">
        <v>3</v>
      </c>
      <c r="M6" s="100" t="n">
        <v>4</v>
      </c>
      <c r="N6" s="100" t="n">
        <v>1</v>
      </c>
      <c r="O6" s="100" t="n">
        <v>2</v>
      </c>
      <c r="P6" s="102"/>
      <c r="Q6" s="102"/>
      <c r="R6" s="114"/>
      <c r="S6" s="114" t="s">
        <v>86</v>
      </c>
      <c r="T6" s="102"/>
      <c r="U6" s="102"/>
      <c r="V6" s="102"/>
      <c r="W6" s="102"/>
      <c r="X6" s="102"/>
      <c r="Y6" s="103" t="s">
        <v>87</v>
      </c>
      <c r="Z6" s="104" t="n">
        <v>2</v>
      </c>
      <c r="AA6" s="105" t="n">
        <f aca="false">ROUNDUP(Z6,0)</f>
        <v>2</v>
      </c>
      <c r="AB6" s="106" t="n">
        <f aca="false">$AA$23*AA6*$AA$21</f>
        <v>35</v>
      </c>
      <c r="AC6" s="107"/>
      <c r="AD6" s="108" t="e">
        <f aca="false">'4.WBS General Resumido'!L7</f>
        <v>#NAME?</v>
      </c>
      <c r="AE6" s="109" t="n">
        <f aca="false">IFERROR(AD6/(Z6*'6. Catalogos'!$P$3),0)</f>
        <v>0</v>
      </c>
      <c r="AF6" s="108" t="e">
        <f aca="false">AD6*(1+'2.Tiempo'!$N$6)</f>
        <v>#NAME?</v>
      </c>
      <c r="AG6" s="110" t="n">
        <f aca="false">IFERROR(AF6/(Z6*'6. Catalogos'!$P$3),0)</f>
        <v>0</v>
      </c>
      <c r="AH6" s="111"/>
      <c r="AI6" s="108"/>
      <c r="AJ6" s="76" t="n">
        <f aca="false">AB6</f>
        <v>35</v>
      </c>
      <c r="AK6" s="76" t="e">
        <f aca="false">AD6+AI6+AJ6</f>
        <v>#NAME?</v>
      </c>
      <c r="AL6" s="112" t="e">
        <f aca="false">AF6+AI6+AJ6</f>
        <v>#NAME?</v>
      </c>
      <c r="AM6" s="1"/>
      <c r="AN6" s="1"/>
      <c r="AO6" s="1"/>
      <c r="AP6" s="74"/>
      <c r="AQ6" s="74"/>
      <c r="AR6" s="74"/>
      <c r="AS6" s="74"/>
      <c r="AT6" s="74"/>
      <c r="AU6" s="74"/>
      <c r="AV6" s="74"/>
      <c r="AW6" s="74"/>
      <c r="AX6" s="74"/>
      <c r="AY6" s="74"/>
      <c r="AZ6" s="74"/>
      <c r="BA6" s="74"/>
      <c r="BB6" s="74"/>
      <c r="BC6" s="74"/>
      <c r="BD6" s="74"/>
      <c r="BE6" s="74"/>
    </row>
    <row r="7" customFormat="false" ht="15" hidden="false" customHeight="false" outlineLevel="0" collapsed="false">
      <c r="A7" s="115" t="s">
        <v>88</v>
      </c>
      <c r="B7" s="116"/>
      <c r="C7" s="71"/>
      <c r="D7" s="71"/>
      <c r="E7" s="117"/>
      <c r="F7" s="117"/>
      <c r="G7" s="117"/>
      <c r="H7" s="117"/>
      <c r="I7" s="117"/>
      <c r="J7" s="117"/>
      <c r="K7" s="117"/>
      <c r="L7" s="117"/>
      <c r="M7" s="117"/>
      <c r="N7" s="117"/>
      <c r="O7" s="118"/>
      <c r="P7" s="108"/>
      <c r="Q7" s="108"/>
      <c r="R7" s="71"/>
      <c r="S7" s="71" t="n">
        <v>1</v>
      </c>
      <c r="T7" s="71"/>
      <c r="U7" s="71"/>
      <c r="V7" s="71"/>
      <c r="W7" s="71"/>
      <c r="X7" s="74"/>
      <c r="Y7" s="103" t="s">
        <v>89</v>
      </c>
      <c r="Z7" s="104" t="n">
        <v>1</v>
      </c>
      <c r="AA7" s="105" t="n">
        <f aca="false">ROUNDUP(Z7,0)</f>
        <v>1</v>
      </c>
      <c r="AB7" s="106" t="n">
        <f aca="false">$AA$23*AA7*$AA$21</f>
        <v>17.5</v>
      </c>
      <c r="AC7" s="107"/>
      <c r="AD7" s="108" t="n">
        <f aca="false">'4.WBS General Resumido'!B11</f>
        <v>350</v>
      </c>
      <c r="AE7" s="109" t="n">
        <f aca="false">IFERROR(AD7/(Z7*'6. Catalogos'!$P$3),0)</f>
        <v>7.77777777777778</v>
      </c>
      <c r="AF7" s="108" t="n">
        <f aca="false">AD7*(1+'2.Tiempo'!$N$6)</f>
        <v>385</v>
      </c>
      <c r="AG7" s="110" t="n">
        <f aca="false">IFERROR(AF7/(Z7*'6. Catalogos'!$P$3),0)</f>
        <v>8.55555555555556</v>
      </c>
      <c r="AH7" s="111"/>
      <c r="AI7" s="108"/>
      <c r="AJ7" s="76" t="n">
        <f aca="false">AB7</f>
        <v>17.5</v>
      </c>
      <c r="AK7" s="76" t="n">
        <f aca="false">AD7+AI7+AJ7</f>
        <v>367.5</v>
      </c>
      <c r="AL7" s="112" t="n">
        <f aca="false">AF7+AI7+AJ7</f>
        <v>402.5</v>
      </c>
      <c r="AM7" s="1"/>
      <c r="AN7" s="1"/>
      <c r="AO7" s="1"/>
      <c r="AP7" s="74"/>
      <c r="AQ7" s="74"/>
      <c r="AR7" s="74"/>
      <c r="AS7" s="74"/>
      <c r="AT7" s="74"/>
      <c r="AU7" s="74"/>
      <c r="AV7" s="74"/>
      <c r="AW7" s="74"/>
      <c r="AX7" s="74"/>
      <c r="AY7" s="74"/>
      <c r="AZ7" s="74"/>
      <c r="BA7" s="74"/>
      <c r="BB7" s="74"/>
      <c r="BC7" s="74"/>
      <c r="BD7" s="74"/>
      <c r="BE7" s="74"/>
    </row>
    <row r="8" customFormat="false" ht="15" hidden="false" customHeight="false" outlineLevel="0" collapsed="false">
      <c r="A8" s="119" t="s">
        <v>90</v>
      </c>
      <c r="B8" s="116"/>
      <c r="C8" s="71"/>
      <c r="D8" s="71"/>
      <c r="H8" s="71"/>
      <c r="I8" s="71"/>
      <c r="J8" s="71"/>
      <c r="K8" s="71"/>
      <c r="L8" s="71"/>
      <c r="M8" s="71"/>
      <c r="N8" s="71"/>
      <c r="O8" s="120"/>
      <c r="P8" s="108"/>
      <c r="Q8" s="108"/>
      <c r="R8" s="71"/>
      <c r="S8" s="71" t="n">
        <v>2</v>
      </c>
      <c r="T8" s="71"/>
      <c r="U8" s="71"/>
      <c r="V8" s="71"/>
      <c r="W8" s="71"/>
      <c r="X8" s="74"/>
      <c r="Y8" s="103" t="s">
        <v>91</v>
      </c>
      <c r="Z8" s="104" t="n">
        <v>2</v>
      </c>
      <c r="AA8" s="105" t="n">
        <f aca="false">ROUNDUP(Z8,0)</f>
        <v>2</v>
      </c>
      <c r="AB8" s="106" t="n">
        <f aca="false">$AA$23*AA8*$AA$21</f>
        <v>35</v>
      </c>
      <c r="AC8" s="107"/>
      <c r="AD8" s="108" t="n">
        <f aca="false">'2.Tiempo'!H8</f>
        <v>1839.16333333333</v>
      </c>
      <c r="AE8" s="109" t="n">
        <f aca="false">IFERROR(AD8/(Z8*'6. Catalogos'!$P$3),0)</f>
        <v>20.4351481481481</v>
      </c>
      <c r="AF8" s="108" t="n">
        <f aca="false">AD8*(1+'2.Tiempo'!$N$6)</f>
        <v>2023.07966666667</v>
      </c>
      <c r="AG8" s="110" t="n">
        <f aca="false">IFERROR(AF8/(Z8*'6. Catalogos'!$P$3),0)</f>
        <v>22.478662962963</v>
      </c>
      <c r="AH8" s="111"/>
      <c r="AI8" s="108"/>
      <c r="AJ8" s="76" t="n">
        <f aca="false">AB8</f>
        <v>35</v>
      </c>
      <c r="AK8" s="76" t="n">
        <f aca="false">AD8+AI8+AJ8</f>
        <v>1874.16333333333</v>
      </c>
      <c r="AL8" s="112" t="n">
        <f aca="false">AF8+AI8+AJ8</f>
        <v>2058.07966666667</v>
      </c>
      <c r="AM8" s="1"/>
      <c r="AN8" s="1"/>
      <c r="AO8" s="1"/>
      <c r="AP8" s="74"/>
      <c r="AQ8" s="74"/>
      <c r="AR8" s="74"/>
      <c r="AS8" s="74"/>
      <c r="AT8" s="74"/>
      <c r="AU8" s="74"/>
      <c r="AV8" s="74"/>
      <c r="AW8" s="74"/>
      <c r="AX8" s="74"/>
      <c r="AY8" s="74"/>
      <c r="AZ8" s="74"/>
      <c r="BA8" s="74"/>
      <c r="BB8" s="74"/>
      <c r="BC8" s="74"/>
      <c r="BD8" s="74"/>
      <c r="BE8" s="74"/>
    </row>
    <row r="9" customFormat="false" ht="15" hidden="false" customHeight="false" outlineLevel="0" collapsed="false">
      <c r="A9" s="119" t="s">
        <v>92</v>
      </c>
      <c r="B9" s="116"/>
      <c r="C9" s="71"/>
      <c r="D9" s="71"/>
      <c r="E9" s="71"/>
      <c r="F9" s="71"/>
      <c r="G9" s="71"/>
      <c r="H9" s="71"/>
      <c r="I9" s="71"/>
      <c r="J9" s="71"/>
      <c r="K9" s="71"/>
      <c r="L9" s="71"/>
      <c r="M9" s="71"/>
      <c r="N9" s="71"/>
      <c r="O9" s="120"/>
      <c r="P9" s="108"/>
      <c r="Q9" s="108"/>
      <c r="R9" s="71"/>
      <c r="S9" s="71" t="n">
        <v>3</v>
      </c>
      <c r="T9" s="71"/>
      <c r="U9" s="71"/>
      <c r="V9" s="71"/>
      <c r="W9" s="71"/>
      <c r="X9" s="74"/>
      <c r="Y9" s="103" t="s">
        <v>93</v>
      </c>
      <c r="Z9" s="104" t="n">
        <v>1</v>
      </c>
      <c r="AA9" s="105" t="n">
        <f aca="false">ROUNDUP(Z9,0)</f>
        <v>1</v>
      </c>
      <c r="AB9" s="106" t="n">
        <f aca="false">$AA$23*AA9*$AA$21</f>
        <v>17.5</v>
      </c>
      <c r="AC9" s="107"/>
      <c r="AD9" s="108" t="n">
        <f aca="false">'4.WBS General Resumido'!B8</f>
        <v>451</v>
      </c>
      <c r="AE9" s="109" t="n">
        <f aca="false">IFERROR(AD9/(Z9*'6. Catalogos'!$P$3),0)</f>
        <v>10.0222222222222</v>
      </c>
      <c r="AF9" s="108" t="n">
        <f aca="false">AD9*(1+'2.Tiempo'!$N$6)</f>
        <v>496.1</v>
      </c>
      <c r="AG9" s="110" t="n">
        <f aca="false">IFERROR(AF9/(Z9*'6. Catalogos'!$P$3),0)</f>
        <v>11.0244444444444</v>
      </c>
      <c r="AH9" s="103"/>
      <c r="AI9" s="108" t="n">
        <f aca="false">'2.Tiempo'!O41</f>
        <v>14</v>
      </c>
      <c r="AJ9" s="76" t="n">
        <f aca="false">AB9</f>
        <v>17.5</v>
      </c>
      <c r="AK9" s="76" t="n">
        <f aca="false">AD9+AI9+AJ9</f>
        <v>482.5</v>
      </c>
      <c r="AL9" s="112" t="n">
        <f aca="false">AF9+AI9+AJ9</f>
        <v>527.6</v>
      </c>
      <c r="AM9" s="1"/>
      <c r="AN9" s="1"/>
      <c r="AO9" s="1"/>
      <c r="AP9" s="74"/>
      <c r="AQ9" s="74"/>
      <c r="AR9" s="74"/>
      <c r="AS9" s="74"/>
      <c r="AT9" s="74"/>
      <c r="AU9" s="74"/>
      <c r="AV9" s="74"/>
      <c r="AW9" s="74"/>
      <c r="AX9" s="74"/>
      <c r="AY9" s="74"/>
      <c r="AZ9" s="74"/>
      <c r="BA9" s="74"/>
      <c r="BB9" s="74"/>
      <c r="BC9" s="74"/>
      <c r="BD9" s="74"/>
      <c r="BE9" s="74"/>
    </row>
    <row r="10" customFormat="false" ht="23.25" hidden="false" customHeight="true" outlineLevel="0" collapsed="false">
      <c r="A10" s="119" t="s">
        <v>94</v>
      </c>
      <c r="B10" s="116"/>
      <c r="C10" s="71"/>
      <c r="D10" s="71"/>
      <c r="E10" s="71"/>
      <c r="F10" s="71"/>
      <c r="G10" s="71"/>
      <c r="H10" s="71"/>
      <c r="I10" s="71"/>
      <c r="J10" s="71"/>
      <c r="K10" s="71"/>
      <c r="L10" s="71"/>
      <c r="M10" s="71"/>
      <c r="N10" s="71"/>
      <c r="O10" s="120"/>
      <c r="P10" s="108"/>
      <c r="Q10" s="108"/>
      <c r="R10" s="71"/>
      <c r="S10" s="71" t="n">
        <v>4</v>
      </c>
      <c r="T10" s="71"/>
      <c r="U10" s="71"/>
      <c r="V10" s="71"/>
      <c r="W10" s="71"/>
      <c r="X10" s="74"/>
      <c r="Y10" s="103" t="s">
        <v>1</v>
      </c>
      <c r="Z10" s="121" t="n">
        <v>0</v>
      </c>
      <c r="AA10" s="105" t="n">
        <v>0</v>
      </c>
      <c r="AB10" s="106" t="n">
        <f aca="false">$AA$23*AA10*$AA$21</f>
        <v>0</v>
      </c>
      <c r="AC10" s="111"/>
      <c r="AD10" s="76" t="n">
        <f aca="false">'4.WBS General Resumido'!B10</f>
        <v>112</v>
      </c>
      <c r="AE10" s="109" t="n">
        <f aca="false">IFERROR(AD10/(Z10*'6. Catalogos'!$P$3),0)</f>
        <v>0</v>
      </c>
      <c r="AF10" s="108" t="n">
        <f aca="false">AD10*(1+'2.Tiempo'!$N$6)</f>
        <v>123.2</v>
      </c>
      <c r="AG10" s="110" t="n">
        <f aca="false">IFERROR(AF10/(Z10*'6. Catalogos'!$P$3),0)</f>
        <v>0</v>
      </c>
      <c r="AH10" s="103"/>
      <c r="AI10" s="108"/>
      <c r="AJ10" s="76" t="n">
        <f aca="false">AB10</f>
        <v>0</v>
      </c>
      <c r="AK10" s="76" t="n">
        <f aca="false">AD10+AI10+AJ10</f>
        <v>112</v>
      </c>
      <c r="AL10" s="112" t="n">
        <f aca="false">AF10+AI10+AJ10</f>
        <v>123.2</v>
      </c>
      <c r="AM10" s="1"/>
      <c r="AN10" s="1"/>
      <c r="AO10" s="1"/>
      <c r="AP10" s="74"/>
      <c r="AQ10" s="74"/>
      <c r="AR10" s="74"/>
      <c r="AS10" s="74"/>
      <c r="AT10" s="74"/>
      <c r="AU10" s="74"/>
      <c r="AV10" s="74"/>
      <c r="AW10" s="74"/>
      <c r="AX10" s="74"/>
      <c r="AY10" s="74"/>
      <c r="AZ10" s="74"/>
      <c r="BA10" s="74"/>
      <c r="BB10" s="74"/>
      <c r="BC10" s="74"/>
      <c r="BD10" s="74"/>
      <c r="BE10" s="74"/>
    </row>
    <row r="11" customFormat="false" ht="15" hidden="false" customHeight="false" outlineLevel="0" collapsed="false">
      <c r="A11" s="119" t="s">
        <v>95</v>
      </c>
      <c r="B11" s="116"/>
      <c r="C11" s="71"/>
      <c r="D11" s="71"/>
      <c r="E11" s="71"/>
      <c r="F11" s="71"/>
      <c r="G11" s="71"/>
      <c r="H11" s="71"/>
      <c r="I11" s="71"/>
      <c r="J11" s="71"/>
      <c r="K11" s="71"/>
      <c r="L11" s="71"/>
      <c r="M11" s="71"/>
      <c r="N11" s="71"/>
      <c r="O11" s="120"/>
      <c r="P11" s="108"/>
      <c r="Q11" s="108"/>
      <c r="R11" s="71"/>
      <c r="S11" s="71" t="n">
        <v>5</v>
      </c>
      <c r="T11" s="71"/>
      <c r="U11" s="71"/>
      <c r="V11" s="71"/>
      <c r="W11" s="71"/>
      <c r="X11" s="74"/>
      <c r="Y11" s="103" t="s">
        <v>96</v>
      </c>
      <c r="Z11" s="121" t="n">
        <v>1</v>
      </c>
      <c r="AA11" s="105" t="n">
        <f aca="false">ROUNDUP(Z11,0)</f>
        <v>1</v>
      </c>
      <c r="AB11" s="106" t="n">
        <f aca="false">$AA$23*AA11*$AA$21</f>
        <v>17.5</v>
      </c>
      <c r="AC11" s="111"/>
      <c r="AD11" s="76" t="n">
        <f aca="false">'4.WBS General Resumido'!B9</f>
        <v>503</v>
      </c>
      <c r="AE11" s="109" t="n">
        <f aca="false">IFERROR(AD11/(Z11*'6. Catalogos'!$P$3),0)</f>
        <v>11.1777777777778</v>
      </c>
      <c r="AF11" s="108" t="n">
        <f aca="false">AD11*(1+'2.Tiempo'!$N$6)</f>
        <v>553.3</v>
      </c>
      <c r="AG11" s="110" t="n">
        <f aca="false">IFERROR(AF11/(Z11*'6. Catalogos'!$P$3),0)</f>
        <v>12.2955555555556</v>
      </c>
      <c r="AH11" s="103"/>
      <c r="AI11" s="108" t="n">
        <f aca="false">'2.Tiempo'!O42</f>
        <v>14</v>
      </c>
      <c r="AJ11" s="76" t="n">
        <f aca="false">AB11</f>
        <v>17.5</v>
      </c>
      <c r="AK11" s="76" t="n">
        <f aca="false">AD11+AI11+AJ11</f>
        <v>534.5</v>
      </c>
      <c r="AL11" s="112" t="n">
        <f aca="false">AF11+AI11+AJ11</f>
        <v>584.8</v>
      </c>
      <c r="AM11" s="1"/>
      <c r="AN11" s="1"/>
      <c r="AO11" s="1"/>
      <c r="AP11" s="74"/>
      <c r="AQ11" s="74"/>
      <c r="AR11" s="74"/>
      <c r="AS11" s="74"/>
      <c r="AT11" s="74"/>
      <c r="AU11" s="74"/>
      <c r="AV11" s="74"/>
      <c r="AW11" s="74"/>
      <c r="AX11" s="74"/>
      <c r="AY11" s="74"/>
      <c r="AZ11" s="74"/>
      <c r="BA11" s="74"/>
      <c r="BB11" s="74"/>
      <c r="BC11" s="74"/>
      <c r="BD11" s="74"/>
      <c r="BE11" s="74"/>
    </row>
    <row r="12" customFormat="false" ht="23.25" hidden="false" customHeight="true" outlineLevel="0" collapsed="false">
      <c r="A12" s="119" t="s">
        <v>97</v>
      </c>
      <c r="B12" s="116"/>
      <c r="C12" s="71"/>
      <c r="D12" s="71"/>
      <c r="E12" s="71"/>
      <c r="F12" s="71"/>
      <c r="G12" s="71"/>
      <c r="H12" s="71"/>
      <c r="I12" s="71"/>
      <c r="J12" s="71"/>
      <c r="K12" s="71"/>
      <c r="L12" s="71"/>
      <c r="M12" s="71"/>
      <c r="N12" s="71"/>
      <c r="O12" s="120"/>
      <c r="P12" s="108"/>
      <c r="Q12" s="108"/>
      <c r="R12" s="71"/>
      <c r="S12" s="71" t="n">
        <v>6</v>
      </c>
      <c r="T12" s="71"/>
      <c r="U12" s="71"/>
      <c r="V12" s="71"/>
      <c r="W12" s="71"/>
      <c r="X12" s="74"/>
      <c r="Y12" s="103"/>
      <c r="Z12" s="121"/>
      <c r="AA12" s="105"/>
      <c r="AB12" s="106"/>
      <c r="AC12" s="111"/>
      <c r="AD12" s="122" t="e">
        <f aca="false">SUM(AD5:AD11)</f>
        <v>#NAME?</v>
      </c>
      <c r="AE12" s="74"/>
      <c r="AF12" s="123" t="e">
        <f aca="false">SUM(AF5:AF11)</f>
        <v>#NAME?</v>
      </c>
      <c r="AG12" s="112"/>
      <c r="AH12" s="103"/>
      <c r="AI12" s="74"/>
      <c r="AJ12" s="76" t="n">
        <f aca="false">AB12</f>
        <v>0</v>
      </c>
      <c r="AK12" s="74"/>
      <c r="AL12" s="124"/>
      <c r="AM12" s="1"/>
      <c r="AN12" s="1"/>
      <c r="AO12" s="1"/>
      <c r="AP12" s="74"/>
      <c r="AQ12" s="74"/>
      <c r="AR12" s="74"/>
      <c r="AS12" s="74"/>
      <c r="AT12" s="74"/>
      <c r="AU12" s="74"/>
      <c r="AV12" s="74"/>
      <c r="AW12" s="74"/>
      <c r="AX12" s="74"/>
      <c r="AY12" s="74"/>
      <c r="AZ12" s="74"/>
      <c r="BA12" s="74"/>
      <c r="BB12" s="74"/>
      <c r="BC12" s="74"/>
      <c r="BD12" s="74"/>
      <c r="BE12" s="74"/>
    </row>
    <row r="13" customFormat="false" ht="15" hidden="false" customHeight="false" outlineLevel="0" collapsed="false">
      <c r="A13" s="119" t="s">
        <v>98</v>
      </c>
      <c r="B13" s="116"/>
      <c r="C13" s="71"/>
      <c r="D13" s="71"/>
      <c r="E13" s="71"/>
      <c r="F13" s="71"/>
      <c r="G13" s="71"/>
      <c r="H13" s="71"/>
      <c r="I13" s="71"/>
      <c r="J13" s="71"/>
      <c r="K13" s="71"/>
      <c r="L13" s="71"/>
      <c r="M13" s="71"/>
      <c r="N13" s="71"/>
      <c r="O13" s="120"/>
      <c r="P13" s="108"/>
      <c r="Q13" s="108"/>
      <c r="R13" s="71"/>
      <c r="S13" s="71" t="n">
        <v>7</v>
      </c>
      <c r="T13" s="71"/>
      <c r="U13" s="71"/>
      <c r="V13" s="71"/>
      <c r="W13" s="71"/>
      <c r="X13" s="74"/>
      <c r="Y13" s="103"/>
      <c r="Z13" s="121"/>
      <c r="AA13" s="105"/>
      <c r="AB13" s="106"/>
      <c r="AC13" s="111"/>
      <c r="AD13" s="74"/>
      <c r="AE13" s="74"/>
      <c r="AF13" s="74"/>
      <c r="AG13" s="112"/>
      <c r="AH13" s="103"/>
      <c r="AI13" s="74"/>
      <c r="AJ13" s="76" t="n">
        <f aca="false">AB13</f>
        <v>0</v>
      </c>
      <c r="AK13" s="74"/>
      <c r="AL13" s="124"/>
      <c r="AM13" s="1"/>
      <c r="AN13" s="1"/>
      <c r="AO13" s="1"/>
      <c r="AP13" s="74"/>
      <c r="AQ13" s="74"/>
      <c r="AR13" s="74"/>
      <c r="AS13" s="74"/>
      <c r="AT13" s="74"/>
      <c r="AU13" s="74"/>
      <c r="AV13" s="74"/>
      <c r="AW13" s="74"/>
      <c r="AX13" s="74"/>
      <c r="AY13" s="74"/>
      <c r="AZ13" s="74"/>
      <c r="BA13" s="74"/>
      <c r="BB13" s="74"/>
      <c r="BC13" s="74"/>
      <c r="BD13" s="74"/>
      <c r="BE13" s="74"/>
    </row>
    <row r="14" customFormat="false" ht="23.25" hidden="false" customHeight="true" outlineLevel="0" collapsed="false">
      <c r="A14" s="119" t="s">
        <v>99</v>
      </c>
      <c r="B14" s="116"/>
      <c r="C14" s="71"/>
      <c r="D14" s="71"/>
      <c r="E14" s="71"/>
      <c r="F14" s="71"/>
      <c r="G14" s="71"/>
      <c r="H14" s="71"/>
      <c r="I14" s="71"/>
      <c r="J14" s="71"/>
      <c r="K14" s="71"/>
      <c r="L14" s="71"/>
      <c r="M14" s="71"/>
      <c r="N14" s="71"/>
      <c r="O14" s="120"/>
      <c r="P14" s="108"/>
      <c r="Q14" s="108"/>
      <c r="R14" s="71"/>
      <c r="S14" s="71" t="n">
        <v>8</v>
      </c>
      <c r="T14" s="71"/>
      <c r="U14" s="71"/>
      <c r="V14" s="71"/>
      <c r="W14" s="71"/>
      <c r="X14" s="74"/>
      <c r="Y14" s="103" t="s">
        <v>100</v>
      </c>
      <c r="Z14" s="121"/>
      <c r="AA14" s="105"/>
      <c r="AB14" s="106"/>
      <c r="AC14" s="111"/>
      <c r="AD14" s="74"/>
      <c r="AE14" s="74"/>
      <c r="AF14" s="74"/>
      <c r="AG14" s="112"/>
      <c r="AH14" s="103"/>
      <c r="AI14" s="74"/>
      <c r="AJ14" s="76" t="n">
        <f aca="false">AB14</f>
        <v>0</v>
      </c>
      <c r="AK14" s="74"/>
      <c r="AL14" s="124"/>
      <c r="AM14" s="1"/>
      <c r="AN14" s="1"/>
      <c r="AO14" s="1"/>
      <c r="AP14" s="74"/>
      <c r="AQ14" s="74"/>
      <c r="AR14" s="74"/>
      <c r="AS14" s="74"/>
      <c r="AT14" s="74"/>
      <c r="AU14" s="74"/>
      <c r="AV14" s="74"/>
      <c r="AW14" s="74"/>
      <c r="AX14" s="74"/>
      <c r="AY14" s="74"/>
      <c r="AZ14" s="74"/>
      <c r="BA14" s="74"/>
      <c r="BB14" s="74"/>
      <c r="BC14" s="74"/>
      <c r="BD14" s="74"/>
      <c r="BE14" s="74"/>
    </row>
    <row r="15" customFormat="false" ht="23.25" hidden="false" customHeight="true" outlineLevel="0" collapsed="false">
      <c r="A15" s="119" t="s">
        <v>101</v>
      </c>
      <c r="B15" s="116"/>
      <c r="C15" s="71"/>
      <c r="D15" s="71"/>
      <c r="E15" s="71"/>
      <c r="F15" s="71"/>
      <c r="G15" s="71"/>
      <c r="H15" s="71"/>
      <c r="I15" s="71"/>
      <c r="J15" s="71"/>
      <c r="K15" s="71"/>
      <c r="L15" s="71"/>
      <c r="M15" s="71"/>
      <c r="N15" s="71"/>
      <c r="O15" s="120"/>
      <c r="P15" s="108"/>
      <c r="Q15" s="108"/>
      <c r="R15" s="71"/>
      <c r="S15" s="71" t="n">
        <v>9</v>
      </c>
      <c r="T15" s="71"/>
      <c r="U15" s="71"/>
      <c r="V15" s="71"/>
      <c r="W15" s="71"/>
      <c r="X15" s="74"/>
      <c r="Y15" s="103" t="s">
        <v>102</v>
      </c>
      <c r="Z15" s="121" t="n">
        <v>1</v>
      </c>
      <c r="AA15" s="105" t="n">
        <f aca="false">ROUNDUP(Z15,0)</f>
        <v>1</v>
      </c>
      <c r="AB15" s="106" t="n">
        <f aca="false">$AA$23*AA15*$AA$21</f>
        <v>17.5</v>
      </c>
      <c r="AC15" s="111"/>
      <c r="AD15" s="80" t="e">
        <f aca="false">'2.Tiempo'!J8</f>
        <v>#NAME?</v>
      </c>
      <c r="AE15" s="108"/>
      <c r="AF15" s="108" t="e">
        <f aca="false">AD15</f>
        <v>#NAME?</v>
      </c>
      <c r="AG15" s="112"/>
      <c r="AH15" s="103"/>
      <c r="AI15" s="74" t="e">
        <f aca="false">'2.Tiempo'!O35</f>
        <v>#NAME?</v>
      </c>
      <c r="AJ15" s="76" t="n">
        <f aca="false">AB15</f>
        <v>17.5</v>
      </c>
      <c r="AK15" s="80" t="e">
        <f aca="false">AD15+AI15+AJ15</f>
        <v>#NAME?</v>
      </c>
      <c r="AL15" s="112" t="e">
        <f aca="false">AF15+AI15+AJ15</f>
        <v>#NAME?</v>
      </c>
      <c r="AM15" s="1"/>
      <c r="AN15" s="1"/>
      <c r="AO15" s="1"/>
      <c r="AP15" s="74"/>
      <c r="AQ15" s="74"/>
      <c r="AR15" s="74"/>
      <c r="AS15" s="74"/>
      <c r="AT15" s="74"/>
      <c r="AU15" s="74"/>
      <c r="AV15" s="74"/>
      <c r="AW15" s="74"/>
      <c r="AX15" s="74"/>
      <c r="AY15" s="74"/>
      <c r="AZ15" s="74"/>
      <c r="BA15" s="74"/>
      <c r="BB15" s="74"/>
      <c r="BC15" s="74"/>
      <c r="BD15" s="74"/>
      <c r="BE15" s="74"/>
    </row>
    <row r="16" customFormat="false" ht="15" hidden="false" customHeight="false" outlineLevel="0" collapsed="false">
      <c r="A16" s="119" t="s">
        <v>103</v>
      </c>
      <c r="B16" s="116"/>
      <c r="C16" s="71"/>
      <c r="D16" s="71"/>
      <c r="E16" s="71"/>
      <c r="F16" s="71"/>
      <c r="G16" s="71"/>
      <c r="H16" s="71"/>
      <c r="I16" s="71"/>
      <c r="J16" s="71"/>
      <c r="K16" s="71"/>
      <c r="L16" s="71"/>
      <c r="M16" s="71"/>
      <c r="N16" s="71"/>
      <c r="O16" s="120"/>
      <c r="P16" s="108"/>
      <c r="Q16" s="108"/>
      <c r="R16" s="71"/>
      <c r="S16" s="71" t="n">
        <v>10</v>
      </c>
      <c r="T16" s="71"/>
      <c r="U16" s="71"/>
      <c r="V16" s="71"/>
      <c r="W16" s="71"/>
      <c r="X16" s="74"/>
      <c r="Y16" s="103" t="s">
        <v>104</v>
      </c>
      <c r="Z16" s="121" t="n">
        <v>1</v>
      </c>
      <c r="AA16" s="105" t="n">
        <f aca="false">ROUNDUP(Z16,0)</f>
        <v>1</v>
      </c>
      <c r="AB16" s="106" t="n">
        <f aca="false">$AA$23*AA16*$AA$21</f>
        <v>17.5</v>
      </c>
      <c r="AC16" s="111"/>
      <c r="AD16" s="80" t="e">
        <f aca="false">'2.Tiempo'!K8</f>
        <v>#NAME?</v>
      </c>
      <c r="AE16" s="74"/>
      <c r="AF16" s="108" t="e">
        <f aca="false">AD16</f>
        <v>#NAME?</v>
      </c>
      <c r="AG16" s="112"/>
      <c r="AH16" s="103"/>
      <c r="AI16" s="74" t="n">
        <f aca="false">'2.Tiempo'!O36</f>
        <v>14</v>
      </c>
      <c r="AJ16" s="76" t="n">
        <f aca="false">AB16</f>
        <v>17.5</v>
      </c>
      <c r="AK16" s="80" t="e">
        <f aca="false">AD16+AI16+AJ16</f>
        <v>#NAME?</v>
      </c>
      <c r="AL16" s="112" t="e">
        <f aca="false">AF16+AI16+AJ16</f>
        <v>#NAME?</v>
      </c>
      <c r="AM16" s="1"/>
      <c r="AN16" s="1"/>
      <c r="AO16" s="1"/>
      <c r="AP16" s="74"/>
      <c r="AQ16" s="74"/>
      <c r="AR16" s="74"/>
      <c r="AS16" s="74"/>
      <c r="AT16" s="74"/>
      <c r="AU16" s="74"/>
      <c r="AV16" s="74"/>
      <c r="AW16" s="74"/>
      <c r="AX16" s="74"/>
      <c r="AY16" s="74"/>
      <c r="AZ16" s="74"/>
      <c r="BA16" s="74"/>
      <c r="BB16" s="74"/>
      <c r="BC16" s="74"/>
      <c r="BD16" s="74"/>
      <c r="BE16" s="74"/>
    </row>
    <row r="17" customFormat="false" ht="15" hidden="false" customHeight="false" outlineLevel="0" collapsed="false">
      <c r="A17" s="119" t="s">
        <v>105</v>
      </c>
      <c r="B17" s="116"/>
      <c r="C17" s="71"/>
      <c r="D17" s="71"/>
      <c r="E17" s="71"/>
      <c r="F17" s="71"/>
      <c r="G17" s="71"/>
      <c r="H17" s="71"/>
      <c r="I17" s="71"/>
      <c r="J17" s="71"/>
      <c r="K17" s="71"/>
      <c r="L17" s="71"/>
      <c r="M17" s="71"/>
      <c r="N17" s="71"/>
      <c r="O17" s="120"/>
      <c r="P17" s="108"/>
      <c r="Q17" s="108"/>
      <c r="R17" s="71"/>
      <c r="S17" s="71" t="n">
        <v>11</v>
      </c>
      <c r="T17" s="71"/>
      <c r="U17" s="71"/>
      <c r="V17" s="71"/>
      <c r="W17" s="71"/>
      <c r="X17" s="74"/>
      <c r="Y17" s="103" t="s">
        <v>31</v>
      </c>
      <c r="Z17" s="121" t="n">
        <v>1</v>
      </c>
      <c r="AA17" s="105" t="n">
        <f aca="false">ROUNDUP(Z17,0)</f>
        <v>1</v>
      </c>
      <c r="AB17" s="106" t="n">
        <f aca="false">$AA$23*AA17*$AA$21</f>
        <v>17.5</v>
      </c>
      <c r="AC17" s="111"/>
      <c r="AD17" s="80" t="e">
        <f aca="false">'2.Tiempo'!L8</f>
        <v>#NAME?</v>
      </c>
      <c r="AE17" s="74"/>
      <c r="AF17" s="108" t="e">
        <f aca="false">AD17</f>
        <v>#NAME?</v>
      </c>
      <c r="AG17" s="110" t="n">
        <f aca="false">IFERROR(AF17/(Z17*'6. Catalogos'!$P$3),0)</f>
        <v>0</v>
      </c>
      <c r="AH17" s="103"/>
      <c r="AI17" s="74" t="n">
        <f aca="false">'2.Tiempo'!O45</f>
        <v>56</v>
      </c>
      <c r="AJ17" s="76" t="n">
        <f aca="false">AB17</f>
        <v>17.5</v>
      </c>
      <c r="AK17" s="80" t="e">
        <f aca="false">AD17+AI17+AJ17</f>
        <v>#NAME?</v>
      </c>
      <c r="AL17" s="112" t="e">
        <f aca="false">AF17+AI17+AJ17</f>
        <v>#NAME?</v>
      </c>
      <c r="AM17" s="1"/>
      <c r="AN17" s="1"/>
      <c r="AO17" s="1"/>
      <c r="AP17" s="74"/>
      <c r="AQ17" s="74"/>
      <c r="AR17" s="74"/>
      <c r="AS17" s="74"/>
      <c r="AT17" s="74"/>
      <c r="AU17" s="74"/>
      <c r="AV17" s="74"/>
      <c r="AW17" s="74"/>
      <c r="AX17" s="74"/>
      <c r="AY17" s="74"/>
      <c r="AZ17" s="74"/>
      <c r="BA17" s="74"/>
      <c r="BB17" s="74"/>
      <c r="BC17" s="74"/>
      <c r="BD17" s="74"/>
      <c r="BE17" s="74"/>
    </row>
    <row r="18" customFormat="false" ht="23.25" hidden="false" customHeight="true" outlineLevel="0" collapsed="false">
      <c r="A18" s="119" t="s">
        <v>106</v>
      </c>
      <c r="B18" s="116"/>
      <c r="C18" s="71"/>
      <c r="D18" s="71"/>
      <c r="E18" s="71"/>
      <c r="F18" s="71"/>
      <c r="G18" s="71"/>
      <c r="H18" s="71"/>
      <c r="I18" s="71"/>
      <c r="J18" s="71"/>
      <c r="K18" s="71"/>
      <c r="L18" s="71"/>
      <c r="M18" s="71"/>
      <c r="N18" s="71"/>
      <c r="O18" s="120"/>
      <c r="P18" s="108"/>
      <c r="Q18" s="108"/>
      <c r="R18" s="71"/>
      <c r="S18" s="71" t="n">
        <v>12</v>
      </c>
      <c r="T18" s="71"/>
      <c r="U18" s="71"/>
      <c r="V18" s="71"/>
      <c r="W18" s="71"/>
      <c r="X18" s="74"/>
      <c r="Y18" s="103" t="s">
        <v>107</v>
      </c>
      <c r="Z18" s="121" t="n">
        <v>1</v>
      </c>
      <c r="AA18" s="105" t="n">
        <f aca="false">ROUNDUP(Z18,0)</f>
        <v>1</v>
      </c>
      <c r="AB18" s="106" t="n">
        <f aca="false">$AA$23*AA18*$AA$21</f>
        <v>17.5</v>
      </c>
      <c r="AC18" s="111"/>
      <c r="AD18" s="80" t="e">
        <f aca="false">'2.Tiempo'!M8</f>
        <v>#NAME?</v>
      </c>
      <c r="AE18" s="74"/>
      <c r="AF18" s="108" t="e">
        <f aca="false">AD18</f>
        <v>#NAME?</v>
      </c>
      <c r="AG18" s="110" t="n">
        <f aca="false">IFERROR(AF18/(Z18*'6. Catalogos'!$P$3),0)</f>
        <v>0</v>
      </c>
      <c r="AH18" s="103"/>
      <c r="AI18" s="74" t="n">
        <f aca="false">'2.Tiempo'!O44</f>
        <v>3.5</v>
      </c>
      <c r="AJ18" s="76" t="n">
        <f aca="false">AB18</f>
        <v>17.5</v>
      </c>
      <c r="AK18" s="80" t="e">
        <f aca="false">AD18+AI18+AJ18</f>
        <v>#NAME?</v>
      </c>
      <c r="AL18" s="112" t="e">
        <f aca="false">AF18+AI18+AJ18</f>
        <v>#NAME?</v>
      </c>
      <c r="AM18" s="1"/>
      <c r="AN18" s="1"/>
      <c r="AO18" s="1"/>
      <c r="AP18" s="74"/>
      <c r="AQ18" s="74"/>
      <c r="AR18" s="74"/>
      <c r="AS18" s="74"/>
      <c r="AT18" s="74"/>
      <c r="AU18" s="74"/>
      <c r="AV18" s="74"/>
      <c r="AW18" s="74"/>
      <c r="AX18" s="74"/>
      <c r="AY18" s="74"/>
      <c r="AZ18" s="74"/>
      <c r="BA18" s="74"/>
      <c r="BB18" s="74"/>
      <c r="BC18" s="74"/>
      <c r="BD18" s="74"/>
      <c r="BE18" s="74"/>
    </row>
    <row r="19" customFormat="false" ht="16.5" hidden="false" customHeight="true" outlineLevel="0" collapsed="false">
      <c r="A19" s="119" t="s">
        <v>108</v>
      </c>
      <c r="B19" s="116"/>
      <c r="C19" s="71"/>
      <c r="D19" s="71"/>
      <c r="E19" s="71"/>
      <c r="F19" s="71"/>
      <c r="G19" s="71"/>
      <c r="H19" s="71"/>
      <c r="I19" s="71"/>
      <c r="J19" s="71"/>
      <c r="K19" s="71"/>
      <c r="L19" s="71"/>
      <c r="M19" s="71"/>
      <c r="N19" s="71"/>
      <c r="O19" s="120"/>
      <c r="P19" s="108"/>
      <c r="Q19" s="108"/>
      <c r="R19" s="71"/>
      <c r="S19" s="71" t="n">
        <v>13</v>
      </c>
      <c r="T19" s="71"/>
      <c r="U19" s="71"/>
      <c r="V19" s="71"/>
      <c r="W19" s="71"/>
      <c r="X19" s="74"/>
      <c r="Y19" s="103"/>
      <c r="Z19" s="74"/>
      <c r="AA19" s="105"/>
      <c r="AB19" s="106"/>
      <c r="AC19" s="111"/>
      <c r="AD19" s="122" t="e">
        <f aca="false">SUM(AD15:AD18)</f>
        <v>#NAME?</v>
      </c>
      <c r="AE19" s="74"/>
      <c r="AF19" s="122" t="e">
        <f aca="false">SUM(AF15:AF18)</f>
        <v>#NAME?</v>
      </c>
      <c r="AG19" s="112"/>
      <c r="AH19" s="103"/>
      <c r="AI19" s="74"/>
      <c r="AJ19" s="76" t="n">
        <f aca="false">AB19</f>
        <v>0</v>
      </c>
      <c r="AK19" s="74"/>
      <c r="AL19" s="124"/>
      <c r="AM19" s="1"/>
      <c r="AN19" s="1"/>
      <c r="AO19" s="1"/>
      <c r="AP19" s="74"/>
      <c r="AQ19" s="74"/>
      <c r="AR19" s="74"/>
      <c r="AS19" s="74"/>
      <c r="AT19" s="74"/>
      <c r="AU19" s="74"/>
      <c r="AV19" s="74"/>
      <c r="AW19" s="74"/>
      <c r="AX19" s="74"/>
      <c r="AY19" s="74"/>
      <c r="AZ19" s="74"/>
      <c r="BA19" s="74"/>
      <c r="BB19" s="74"/>
      <c r="BC19" s="74"/>
      <c r="BD19" s="74"/>
      <c r="BE19" s="74"/>
    </row>
    <row r="20" customFormat="false" ht="43.5" hidden="false" customHeight="true" outlineLevel="0" collapsed="false">
      <c r="A20" s="119" t="s">
        <v>109</v>
      </c>
      <c r="B20" s="116"/>
      <c r="C20" s="71"/>
      <c r="D20" s="71"/>
      <c r="E20" s="71"/>
      <c r="F20" s="71"/>
      <c r="G20" s="71"/>
      <c r="H20" s="71"/>
      <c r="I20" s="71"/>
      <c r="J20" s="71"/>
      <c r="K20" s="71"/>
      <c r="L20" s="71"/>
      <c r="M20" s="71"/>
      <c r="N20" s="71"/>
      <c r="O20" s="120"/>
      <c r="P20" s="108"/>
      <c r="Q20" s="108"/>
      <c r="R20" s="71"/>
      <c r="S20" s="71" t="n">
        <v>14</v>
      </c>
      <c r="T20" s="71"/>
      <c r="U20" s="71"/>
      <c r="V20" s="71"/>
      <c r="W20" s="71"/>
      <c r="X20" s="74"/>
      <c r="Y20" s="125" t="s">
        <v>110</v>
      </c>
      <c r="Z20" s="126"/>
      <c r="AA20" s="127" t="n">
        <f aca="false">SUM(AA5:AA18)</f>
        <v>15</v>
      </c>
      <c r="AB20" s="112"/>
      <c r="AC20" s="111"/>
      <c r="AD20" s="128" t="e">
        <f aca="false">AD12+AD19</f>
        <v>#NAME?</v>
      </c>
      <c r="AE20" s="74"/>
      <c r="AF20" s="128" t="e">
        <f aca="false">AF12+AF19</f>
        <v>#NAME?</v>
      </c>
      <c r="AG20" s="112"/>
      <c r="AH20" s="103"/>
      <c r="AI20" s="128" t="e">
        <f aca="false">SUM(AI5:AI19)</f>
        <v>#NAME?</v>
      </c>
      <c r="AJ20" s="129" t="n">
        <f aca="false">SUM(AJ5:AJ18)</f>
        <v>262.5</v>
      </c>
      <c r="AK20" s="130" t="e">
        <f aca="false">SUM(AK5:AK19)</f>
        <v>#NAME?</v>
      </c>
      <c r="AL20" s="131" t="e">
        <f aca="false">SUM(AL5:AL19)</f>
        <v>#NAME?</v>
      </c>
      <c r="AM20" s="1"/>
      <c r="AN20" s="1"/>
      <c r="AO20" s="1"/>
      <c r="AP20" s="74"/>
      <c r="AQ20" s="74"/>
      <c r="AR20" s="74"/>
      <c r="AS20" s="74"/>
      <c r="AT20" s="74"/>
      <c r="AU20" s="74"/>
      <c r="AV20" s="74"/>
      <c r="AW20" s="74"/>
      <c r="AX20" s="74"/>
      <c r="AY20" s="74"/>
      <c r="AZ20" s="74"/>
      <c r="BA20" s="74"/>
      <c r="BB20" s="74"/>
      <c r="BC20" s="74"/>
      <c r="BD20" s="74"/>
      <c r="BE20" s="74"/>
    </row>
    <row r="21" customFormat="false" ht="15" hidden="false" customHeight="false" outlineLevel="0" collapsed="false">
      <c r="A21" s="119" t="s">
        <v>111</v>
      </c>
      <c r="B21" s="116"/>
      <c r="C21" s="71"/>
      <c r="D21" s="71"/>
      <c r="E21" s="71"/>
      <c r="F21" s="71"/>
      <c r="G21" s="71"/>
      <c r="H21" s="71"/>
      <c r="I21" s="71"/>
      <c r="J21" s="71"/>
      <c r="K21" s="71"/>
      <c r="L21" s="71"/>
      <c r="M21" s="71"/>
      <c r="N21" s="71"/>
      <c r="O21" s="120"/>
      <c r="P21" s="108"/>
      <c r="Q21" s="108"/>
      <c r="R21" s="71"/>
      <c r="S21" s="71" t="n">
        <v>15</v>
      </c>
      <c r="T21" s="71"/>
      <c r="U21" s="71"/>
      <c r="V21" s="71"/>
      <c r="W21" s="71"/>
      <c r="X21" s="74"/>
      <c r="Y21" s="103" t="s">
        <v>112</v>
      </c>
      <c r="Z21" s="74"/>
      <c r="AA21" s="132" t="n">
        <f aca="false">IFERROR(AA22*10,0)</f>
        <v>70</v>
      </c>
      <c r="AB21" s="133" t="n">
        <f aca="false">SUM(AB5:AB11,AB15:AB18)</f>
        <v>262.5</v>
      </c>
      <c r="AC21" s="103"/>
      <c r="AD21" s="74"/>
      <c r="AE21" s="76"/>
      <c r="AF21" s="74"/>
      <c r="AG21" s="124"/>
      <c r="AH21" s="103"/>
      <c r="AI21" s="74"/>
      <c r="AJ21" s="74"/>
      <c r="AK21" s="74"/>
      <c r="AL21" s="124"/>
      <c r="AM21" s="71"/>
      <c r="AN21" s="71"/>
      <c r="AO21" s="1"/>
      <c r="AP21" s="1"/>
      <c r="AQ21" s="74"/>
      <c r="AR21" s="74"/>
      <c r="AS21" s="74"/>
      <c r="AT21" s="74"/>
      <c r="AU21" s="74"/>
      <c r="AV21" s="74"/>
      <c r="AW21" s="74"/>
      <c r="AX21" s="74"/>
      <c r="AY21" s="74"/>
      <c r="AZ21" s="74"/>
      <c r="BA21" s="74"/>
      <c r="BB21" s="74"/>
      <c r="BC21" s="74"/>
      <c r="BD21" s="74"/>
      <c r="BE21" s="74"/>
    </row>
    <row r="22" customFormat="false" ht="15" hidden="false" customHeight="false" outlineLevel="0" collapsed="false">
      <c r="A22" s="119" t="s">
        <v>113</v>
      </c>
      <c r="B22" s="116"/>
      <c r="C22" s="71"/>
      <c r="D22" s="71"/>
      <c r="E22" s="71"/>
      <c r="F22" s="71"/>
      <c r="G22" s="71"/>
      <c r="H22" s="71"/>
      <c r="I22" s="71"/>
      <c r="J22" s="71"/>
      <c r="K22" s="71"/>
      <c r="L22" s="71"/>
      <c r="M22" s="71"/>
      <c r="N22" s="71"/>
      <c r="O22" s="120"/>
      <c r="P22" s="108"/>
      <c r="Q22" s="108"/>
      <c r="R22" s="71"/>
      <c r="S22" s="71" t="n">
        <v>16</v>
      </c>
      <c r="T22" s="71"/>
      <c r="U22" s="71"/>
      <c r="V22" s="71"/>
      <c r="W22" s="71"/>
      <c r="X22" s="74"/>
      <c r="Y22" s="103" t="s">
        <v>114</v>
      </c>
      <c r="Z22" s="74"/>
      <c r="AA22" s="134" t="n">
        <v>7</v>
      </c>
      <c r="AB22" s="124"/>
      <c r="AC22" s="103" t="s">
        <v>115</v>
      </c>
      <c r="AD22" s="135" t="e">
        <f aca="false">AF20-AD20</f>
        <v>#NAME?</v>
      </c>
      <c r="AE22" s="135"/>
      <c r="AF22" s="135"/>
      <c r="AG22" s="124"/>
      <c r="AH22" s="103"/>
      <c r="AI22" s="74"/>
      <c r="AJ22" s="74"/>
      <c r="AK22" s="74"/>
      <c r="AL22" s="124"/>
      <c r="AM22" s="1"/>
      <c r="AN22" s="71"/>
      <c r="AO22" s="1"/>
      <c r="AP22" s="74"/>
      <c r="AQ22" s="74"/>
      <c r="AR22" s="74"/>
      <c r="AS22" s="74"/>
      <c r="AT22" s="74"/>
      <c r="AU22" s="74"/>
      <c r="AV22" s="74"/>
      <c r="AW22" s="74"/>
      <c r="AX22" s="74"/>
      <c r="AY22" s="74"/>
      <c r="AZ22" s="74"/>
      <c r="BA22" s="74"/>
      <c r="BB22" s="74"/>
      <c r="BC22" s="74"/>
      <c r="BD22" s="74"/>
      <c r="BE22" s="74"/>
    </row>
    <row r="23" customFormat="false" ht="15" hidden="false" customHeight="false" outlineLevel="0" collapsed="false">
      <c r="A23" s="119" t="s">
        <v>116</v>
      </c>
      <c r="B23" s="116"/>
      <c r="C23" s="71"/>
      <c r="D23" s="71"/>
      <c r="E23" s="71"/>
      <c r="F23" s="71"/>
      <c r="G23" s="71"/>
      <c r="H23" s="71"/>
      <c r="I23" s="71"/>
      <c r="J23" s="71"/>
      <c r="K23" s="71"/>
      <c r="L23" s="71"/>
      <c r="M23" s="71"/>
      <c r="N23" s="71"/>
      <c r="O23" s="120"/>
      <c r="P23" s="108"/>
      <c r="Q23" s="108"/>
      <c r="R23" s="71"/>
      <c r="S23" s="71" t="n">
        <v>17</v>
      </c>
      <c r="T23" s="71"/>
      <c r="U23" s="71"/>
      <c r="V23" s="71"/>
      <c r="W23" s="71"/>
      <c r="X23" s="74"/>
      <c r="Y23" s="136" t="s">
        <v>117</v>
      </c>
      <c r="Z23" s="137"/>
      <c r="AA23" s="137" t="n">
        <f aca="false">15/60</f>
        <v>0.25</v>
      </c>
      <c r="AB23" s="138" t="s">
        <v>118</v>
      </c>
      <c r="AC23" s="139"/>
      <c r="AD23" s="137"/>
      <c r="AE23" s="137"/>
      <c r="AF23" s="137"/>
      <c r="AG23" s="138"/>
      <c r="AH23" s="139"/>
      <c r="AI23" s="137"/>
      <c r="AJ23" s="137"/>
      <c r="AK23" s="137"/>
      <c r="AL23" s="138"/>
      <c r="AM23" s="74"/>
      <c r="AN23" s="74"/>
      <c r="AO23" s="74"/>
      <c r="AP23" s="74"/>
      <c r="AQ23" s="74"/>
      <c r="AR23" s="74"/>
      <c r="AS23" s="74"/>
      <c r="AT23" s="74"/>
      <c r="AU23" s="74"/>
      <c r="AV23" s="74"/>
      <c r="AW23" s="74"/>
      <c r="AX23" s="74"/>
      <c r="AY23" s="74"/>
      <c r="AZ23" s="74"/>
      <c r="BA23" s="74"/>
      <c r="BB23" s="74"/>
      <c r="BC23" s="74"/>
      <c r="BD23" s="74"/>
      <c r="BE23" s="74"/>
    </row>
    <row r="24" customFormat="false" ht="23.25" hidden="false" customHeight="true" outlineLevel="0" collapsed="false">
      <c r="A24" s="119" t="s">
        <v>119</v>
      </c>
      <c r="B24" s="116"/>
      <c r="C24" s="71"/>
      <c r="D24" s="140"/>
      <c r="H24" s="71"/>
      <c r="I24" s="71"/>
      <c r="J24" s="71"/>
      <c r="K24" s="71"/>
      <c r="L24" s="71"/>
      <c r="M24" s="71"/>
      <c r="N24" s="71"/>
      <c r="O24" s="120"/>
      <c r="P24" s="108"/>
      <c r="Q24" s="108"/>
      <c r="R24" s="140"/>
      <c r="S24" s="71" t="n">
        <v>18</v>
      </c>
      <c r="T24" s="71"/>
      <c r="U24" s="71"/>
      <c r="V24" s="71"/>
      <c r="W24" s="71"/>
      <c r="X24" s="74"/>
      <c r="AM24" s="74"/>
      <c r="AN24" s="76"/>
      <c r="AO24" s="74"/>
      <c r="AP24" s="74"/>
      <c r="AQ24" s="74"/>
      <c r="AR24" s="74"/>
      <c r="AS24" s="74"/>
      <c r="AT24" s="74"/>
      <c r="AU24" s="74"/>
      <c r="AV24" s="74"/>
      <c r="AW24" s="74"/>
      <c r="AX24" s="74"/>
      <c r="AY24" s="74"/>
      <c r="AZ24" s="74"/>
      <c r="BA24" s="74"/>
      <c r="BB24" s="74"/>
      <c r="BC24" s="74"/>
      <c r="BD24" s="74"/>
      <c r="BE24" s="74"/>
    </row>
    <row r="25" customFormat="false" ht="23.25" hidden="false" customHeight="true" outlineLevel="0" collapsed="false">
      <c r="A25" s="119" t="s">
        <v>120</v>
      </c>
      <c r="B25" s="116"/>
      <c r="C25" s="71"/>
      <c r="D25" s="140"/>
      <c r="H25" s="71"/>
      <c r="I25" s="71"/>
      <c r="J25" s="71"/>
      <c r="K25" s="71"/>
      <c r="L25" s="71"/>
      <c r="M25" s="71"/>
      <c r="N25" s="71"/>
      <c r="O25" s="120"/>
      <c r="P25" s="108"/>
      <c r="Q25" s="108"/>
      <c r="R25" s="71"/>
      <c r="S25" s="71" t="n">
        <v>19</v>
      </c>
      <c r="T25" s="71"/>
      <c r="U25" s="71"/>
      <c r="V25" s="71"/>
      <c r="W25" s="71"/>
      <c r="X25" s="74"/>
      <c r="AM25" s="74"/>
      <c r="AN25" s="74"/>
      <c r="AO25" s="74"/>
      <c r="AP25" s="74"/>
      <c r="AQ25" s="74"/>
      <c r="AR25" s="74"/>
      <c r="AS25" s="74"/>
      <c r="AT25" s="74"/>
      <c r="AU25" s="74"/>
      <c r="AV25" s="74"/>
      <c r="AW25" s="74"/>
      <c r="AX25" s="74"/>
      <c r="AY25" s="74"/>
      <c r="AZ25" s="74"/>
      <c r="BA25" s="74"/>
      <c r="BB25" s="74"/>
      <c r="BC25" s="74"/>
      <c r="BD25" s="74"/>
      <c r="BE25" s="74"/>
    </row>
    <row r="26" customFormat="false" ht="15" hidden="false" customHeight="false" outlineLevel="0" collapsed="false">
      <c r="A26" s="119" t="s">
        <v>121</v>
      </c>
      <c r="B26" s="116"/>
      <c r="C26" s="140"/>
      <c r="D26" s="140"/>
      <c r="H26" s="71"/>
      <c r="I26" s="71"/>
      <c r="J26" s="71"/>
      <c r="K26" s="71"/>
      <c r="L26" s="71"/>
      <c r="M26" s="71"/>
      <c r="N26" s="71"/>
      <c r="O26" s="120"/>
      <c r="P26" s="108"/>
      <c r="Q26" s="108"/>
      <c r="R26" s="71"/>
      <c r="S26" s="71" t="n">
        <v>20</v>
      </c>
      <c r="T26" s="71"/>
      <c r="U26" s="71"/>
      <c r="V26" s="71"/>
      <c r="W26" s="71"/>
      <c r="X26" s="74"/>
      <c r="AM26" s="74"/>
      <c r="AN26" s="74"/>
      <c r="AO26" s="74"/>
      <c r="AP26" s="74"/>
      <c r="AQ26" s="74"/>
      <c r="AR26" s="74"/>
      <c r="AS26" s="74"/>
      <c r="AT26" s="74"/>
      <c r="AU26" s="74"/>
      <c r="AV26" s="74"/>
      <c r="AW26" s="74"/>
      <c r="AX26" s="74"/>
      <c r="AY26" s="74"/>
      <c r="AZ26" s="74"/>
      <c r="BA26" s="74"/>
      <c r="BB26" s="74"/>
      <c r="BC26" s="74"/>
      <c r="BD26" s="74"/>
      <c r="BE26" s="74"/>
    </row>
    <row r="27" customFormat="false" ht="15" hidden="false" customHeight="false" outlineLevel="0" collapsed="false">
      <c r="A27" s="119" t="s">
        <v>122</v>
      </c>
      <c r="B27" s="116"/>
      <c r="C27" s="71"/>
      <c r="D27" s="71"/>
      <c r="H27" s="71"/>
      <c r="I27" s="71"/>
      <c r="J27" s="71"/>
      <c r="K27" s="71"/>
      <c r="L27" s="71"/>
      <c r="M27" s="71"/>
      <c r="N27" s="71"/>
      <c r="O27" s="120"/>
      <c r="P27" s="108"/>
      <c r="Q27" s="108"/>
      <c r="R27" s="71"/>
      <c r="S27" s="71" t="n">
        <v>21</v>
      </c>
      <c r="T27" s="71"/>
      <c r="U27" s="71"/>
      <c r="V27" s="71"/>
      <c r="W27" s="71"/>
      <c r="X27" s="74"/>
      <c r="AM27" s="74"/>
      <c r="AN27" s="74"/>
      <c r="AO27" s="74"/>
      <c r="AP27" s="74"/>
      <c r="AQ27" s="74"/>
      <c r="AR27" s="74"/>
      <c r="AS27" s="74"/>
      <c r="AT27" s="74"/>
      <c r="AU27" s="74"/>
      <c r="AV27" s="74"/>
      <c r="AW27" s="74"/>
      <c r="AX27" s="74"/>
      <c r="AY27" s="74"/>
      <c r="AZ27" s="74"/>
      <c r="BA27" s="74"/>
      <c r="BB27" s="74"/>
      <c r="BC27" s="74"/>
      <c r="BD27" s="74"/>
      <c r="BE27" s="74"/>
    </row>
    <row r="28" customFormat="false" ht="15" hidden="false" customHeight="false" outlineLevel="0" collapsed="false">
      <c r="A28" s="119" t="s">
        <v>123</v>
      </c>
      <c r="B28" s="116"/>
      <c r="C28" s="71"/>
      <c r="D28" s="71"/>
      <c r="H28" s="71"/>
      <c r="I28" s="71"/>
      <c r="J28" s="71"/>
      <c r="K28" s="71"/>
      <c r="L28" s="71"/>
      <c r="M28" s="71"/>
      <c r="N28" s="71"/>
      <c r="O28" s="120"/>
      <c r="P28" s="108"/>
      <c r="Q28" s="108"/>
      <c r="R28" s="71"/>
      <c r="S28" s="71" t="n">
        <v>22</v>
      </c>
      <c r="T28" s="71"/>
      <c r="U28" s="71"/>
      <c r="V28" s="71"/>
      <c r="W28" s="71"/>
      <c r="X28" s="74"/>
      <c r="AM28" s="74"/>
      <c r="AN28" s="74"/>
      <c r="AO28" s="74"/>
      <c r="AP28" s="74"/>
      <c r="AQ28" s="74"/>
      <c r="AR28" s="74"/>
      <c r="AS28" s="74"/>
      <c r="AT28" s="74"/>
      <c r="AU28" s="74"/>
      <c r="AV28" s="74"/>
      <c r="AW28" s="74"/>
      <c r="AX28" s="74"/>
      <c r="AY28" s="74"/>
      <c r="AZ28" s="74"/>
      <c r="BA28" s="74"/>
      <c r="BB28" s="74"/>
      <c r="BC28" s="74"/>
      <c r="BD28" s="74"/>
      <c r="BE28" s="74"/>
    </row>
    <row r="29" customFormat="false" ht="23.25" hidden="false" customHeight="true" outlineLevel="0" collapsed="false">
      <c r="A29" s="119" t="s">
        <v>124</v>
      </c>
      <c r="B29" s="116"/>
      <c r="C29" s="71"/>
      <c r="D29" s="71"/>
      <c r="H29" s="71"/>
      <c r="I29" s="71"/>
      <c r="J29" s="71"/>
      <c r="K29" s="71"/>
      <c r="L29" s="71"/>
      <c r="M29" s="71"/>
      <c r="N29" s="71"/>
      <c r="O29" s="120"/>
      <c r="P29" s="108"/>
      <c r="Q29" s="108"/>
      <c r="R29" s="71"/>
      <c r="S29" s="71" t="n">
        <v>23</v>
      </c>
      <c r="T29" s="71"/>
      <c r="U29" s="71"/>
      <c r="V29" s="71"/>
      <c r="W29" s="71"/>
      <c r="X29" s="74"/>
      <c r="AM29" s="74"/>
      <c r="AN29" s="74"/>
      <c r="AO29" s="74"/>
      <c r="AP29" s="74"/>
      <c r="AQ29" s="74"/>
      <c r="AR29" s="74"/>
      <c r="AS29" s="74"/>
      <c r="AT29" s="74"/>
      <c r="AU29" s="74"/>
      <c r="AV29" s="74"/>
      <c r="AW29" s="74"/>
      <c r="AX29" s="74"/>
      <c r="AY29" s="74"/>
      <c r="AZ29" s="74"/>
      <c r="BA29" s="74"/>
      <c r="BB29" s="74"/>
      <c r="BC29" s="74"/>
      <c r="BD29" s="74"/>
      <c r="BE29" s="74"/>
    </row>
    <row r="30" customFormat="false" ht="23.25" hidden="false" customHeight="true" outlineLevel="0" collapsed="false">
      <c r="A30" s="119" t="s">
        <v>125</v>
      </c>
      <c r="B30" s="116"/>
      <c r="C30" s="71"/>
      <c r="D30" s="71"/>
      <c r="H30" s="71"/>
      <c r="I30" s="71"/>
      <c r="J30" s="71"/>
      <c r="K30" s="71"/>
      <c r="L30" s="71"/>
      <c r="M30" s="71"/>
      <c r="N30" s="71"/>
      <c r="O30" s="120"/>
      <c r="P30" s="108"/>
      <c r="Q30" s="108"/>
      <c r="R30" s="71"/>
      <c r="S30" s="71" t="n">
        <v>24</v>
      </c>
      <c r="T30" s="71"/>
      <c r="U30" s="71"/>
      <c r="V30" s="71"/>
      <c r="W30" s="71"/>
      <c r="X30" s="74"/>
      <c r="AM30" s="74"/>
      <c r="AN30" s="74"/>
      <c r="AO30" s="74"/>
      <c r="AP30" s="74"/>
      <c r="AQ30" s="74"/>
      <c r="AR30" s="74"/>
      <c r="AS30" s="74"/>
      <c r="AT30" s="74"/>
      <c r="AU30" s="74"/>
      <c r="AV30" s="74"/>
      <c r="AW30" s="74"/>
      <c r="AX30" s="74"/>
      <c r="AY30" s="74"/>
      <c r="AZ30" s="74"/>
      <c r="BA30" s="74"/>
      <c r="BB30" s="74"/>
      <c r="BC30" s="74"/>
      <c r="BD30" s="74"/>
      <c r="BE30" s="74"/>
    </row>
    <row r="31" customFormat="false" ht="23.25" hidden="false" customHeight="true" outlineLevel="0" collapsed="false">
      <c r="A31" s="119" t="s">
        <v>126</v>
      </c>
      <c r="B31" s="116"/>
      <c r="C31" s="71"/>
      <c r="D31" s="71"/>
      <c r="H31" s="71"/>
      <c r="I31" s="71"/>
      <c r="J31" s="71"/>
      <c r="K31" s="71"/>
      <c r="L31" s="71"/>
      <c r="M31" s="71"/>
      <c r="N31" s="71"/>
      <c r="O31" s="120"/>
      <c r="P31" s="108"/>
      <c r="Q31" s="108"/>
      <c r="R31" s="71"/>
      <c r="S31" s="71" t="n">
        <v>25</v>
      </c>
      <c r="T31" s="71"/>
      <c r="U31" s="71"/>
      <c r="V31" s="71"/>
      <c r="W31" s="71"/>
      <c r="X31" s="74"/>
      <c r="AM31" s="74"/>
      <c r="AN31" s="74"/>
      <c r="AO31" s="74"/>
      <c r="AP31" s="74"/>
      <c r="AQ31" s="74"/>
      <c r="AR31" s="74"/>
      <c r="AS31" s="74"/>
      <c r="AT31" s="74"/>
      <c r="AU31" s="74"/>
      <c r="AV31" s="74"/>
      <c r="AW31" s="74"/>
      <c r="AX31" s="74"/>
      <c r="AY31" s="74"/>
      <c r="AZ31" s="74"/>
      <c r="BA31" s="74"/>
      <c r="BB31" s="74"/>
      <c r="BC31" s="74"/>
      <c r="BD31" s="74"/>
      <c r="BE31" s="74"/>
    </row>
    <row r="32" customFormat="false" ht="23.25" hidden="false" customHeight="true" outlineLevel="0" collapsed="false">
      <c r="A32" s="119" t="s">
        <v>127</v>
      </c>
      <c r="B32" s="116"/>
      <c r="C32" s="71"/>
      <c r="D32" s="71"/>
      <c r="H32" s="71"/>
      <c r="I32" s="71"/>
      <c r="J32" s="71"/>
      <c r="K32" s="71"/>
      <c r="L32" s="71"/>
      <c r="M32" s="71"/>
      <c r="N32" s="71"/>
      <c r="O32" s="120"/>
      <c r="P32" s="108"/>
      <c r="Q32" s="108"/>
      <c r="R32" s="71"/>
      <c r="S32" s="71" t="n">
        <v>26</v>
      </c>
      <c r="T32" s="71"/>
      <c r="U32" s="71"/>
      <c r="V32" s="71"/>
      <c r="W32" s="71"/>
      <c r="X32" s="74"/>
      <c r="AM32" s="74"/>
      <c r="AN32" s="74"/>
      <c r="AO32" s="74"/>
      <c r="AP32" s="74"/>
      <c r="AQ32" s="74"/>
      <c r="AR32" s="74"/>
      <c r="AS32" s="74"/>
      <c r="AT32" s="74"/>
      <c r="AU32" s="74"/>
      <c r="AV32" s="74"/>
      <c r="AW32" s="74"/>
      <c r="AX32" s="74"/>
      <c r="AY32" s="74"/>
      <c r="AZ32" s="74"/>
      <c r="BA32" s="74"/>
      <c r="BB32" s="74"/>
      <c r="BC32" s="74"/>
      <c r="BD32" s="74"/>
      <c r="BE32" s="74"/>
    </row>
    <row r="33" customFormat="false" ht="23.25" hidden="false" customHeight="true" outlineLevel="0" collapsed="false">
      <c r="A33" s="119" t="s">
        <v>128</v>
      </c>
      <c r="B33" s="116"/>
      <c r="C33" s="71"/>
      <c r="D33" s="71"/>
      <c r="H33" s="71"/>
      <c r="I33" s="71"/>
      <c r="J33" s="71"/>
      <c r="K33" s="71"/>
      <c r="L33" s="71"/>
      <c r="M33" s="71"/>
      <c r="N33" s="71"/>
      <c r="O33" s="120"/>
      <c r="P33" s="108"/>
      <c r="Q33" s="108"/>
      <c r="R33" s="71"/>
      <c r="S33" s="71" t="n">
        <v>27</v>
      </c>
      <c r="T33" s="71"/>
      <c r="U33" s="71"/>
      <c r="V33" s="71"/>
      <c r="W33" s="71"/>
      <c r="X33" s="74"/>
      <c r="Z33" s="1" t="n">
        <f aca="false">100/14</f>
        <v>7.14285714285714</v>
      </c>
      <c r="AM33" s="74"/>
      <c r="AN33" s="74"/>
      <c r="AO33" s="74"/>
      <c r="AP33" s="74"/>
      <c r="AQ33" s="74"/>
      <c r="AR33" s="74"/>
      <c r="AS33" s="74"/>
      <c r="AT33" s="74"/>
      <c r="AU33" s="74"/>
      <c r="AV33" s="74"/>
      <c r="AW33" s="74"/>
      <c r="AX33" s="74"/>
      <c r="AY33" s="74"/>
      <c r="AZ33" s="74"/>
      <c r="BA33" s="74"/>
      <c r="BB33" s="74"/>
      <c r="BC33" s="74"/>
      <c r="BD33" s="74"/>
      <c r="BE33" s="74"/>
    </row>
    <row r="34" customFormat="false" ht="23.25" hidden="false" customHeight="true" outlineLevel="0" collapsed="false">
      <c r="A34" s="119" t="s">
        <v>129</v>
      </c>
      <c r="B34" s="116"/>
      <c r="C34" s="71"/>
      <c r="D34" s="71"/>
      <c r="H34" s="71"/>
      <c r="I34" s="71"/>
      <c r="J34" s="71"/>
      <c r="K34" s="71"/>
      <c r="L34" s="71"/>
      <c r="M34" s="71"/>
      <c r="N34" s="71"/>
      <c r="O34" s="120"/>
      <c r="P34" s="108"/>
      <c r="Q34" s="108"/>
      <c r="R34" s="71"/>
      <c r="S34" s="71" t="n">
        <v>28</v>
      </c>
      <c r="T34" s="71"/>
      <c r="U34" s="71"/>
      <c r="V34" s="71"/>
      <c r="W34" s="71"/>
      <c r="X34" s="74"/>
      <c r="AM34" s="74"/>
      <c r="AN34" s="74"/>
      <c r="AO34" s="74"/>
      <c r="AP34" s="74"/>
      <c r="AQ34" s="74"/>
      <c r="AR34" s="74"/>
      <c r="AS34" s="74"/>
      <c r="AT34" s="74"/>
      <c r="AU34" s="74"/>
      <c r="AV34" s="74"/>
      <c r="AW34" s="74"/>
      <c r="AX34" s="74"/>
      <c r="AY34" s="74"/>
      <c r="AZ34" s="74"/>
      <c r="BA34" s="74"/>
      <c r="BB34" s="74"/>
      <c r="BC34" s="74"/>
      <c r="BD34" s="74"/>
      <c r="BE34" s="74"/>
    </row>
    <row r="35" customFormat="false" ht="15" hidden="false" customHeight="false" outlineLevel="0" collapsed="false">
      <c r="A35" s="119" t="s">
        <v>130</v>
      </c>
      <c r="B35" s="116"/>
      <c r="C35" s="71"/>
      <c r="D35" s="71"/>
      <c r="H35" s="71"/>
      <c r="I35" s="71"/>
      <c r="J35" s="71"/>
      <c r="K35" s="71"/>
      <c r="L35" s="71"/>
      <c r="M35" s="71"/>
      <c r="N35" s="71"/>
      <c r="O35" s="120"/>
      <c r="P35" s="108"/>
      <c r="Q35" s="108"/>
      <c r="R35" s="71"/>
      <c r="S35" s="71" t="n">
        <v>29</v>
      </c>
      <c r="T35" s="71"/>
      <c r="U35" s="71"/>
      <c r="V35" s="71"/>
      <c r="W35" s="71"/>
      <c r="X35" s="74"/>
      <c r="AM35" s="74"/>
      <c r="AN35" s="74"/>
      <c r="AO35" s="74"/>
      <c r="AP35" s="74"/>
      <c r="AQ35" s="74"/>
      <c r="AR35" s="74"/>
      <c r="AS35" s="74"/>
      <c r="AT35" s="74"/>
      <c r="AU35" s="74"/>
      <c r="AV35" s="74"/>
      <c r="AW35" s="74"/>
      <c r="AX35" s="74"/>
      <c r="AY35" s="74"/>
      <c r="AZ35" s="74"/>
      <c r="BA35" s="74"/>
      <c r="BB35" s="74"/>
      <c r="BC35" s="74"/>
      <c r="BD35" s="74"/>
      <c r="BE35" s="74"/>
    </row>
    <row r="36" customFormat="false" ht="15" hidden="false" customHeight="false" outlineLevel="0" collapsed="false">
      <c r="A36" s="119" t="s">
        <v>131</v>
      </c>
      <c r="B36" s="116"/>
      <c r="C36" s="71"/>
      <c r="D36" s="71"/>
      <c r="H36" s="71"/>
      <c r="I36" s="71"/>
      <c r="J36" s="71"/>
      <c r="K36" s="71"/>
      <c r="L36" s="71"/>
      <c r="M36" s="71"/>
      <c r="N36" s="71"/>
      <c r="O36" s="120"/>
      <c r="P36" s="108"/>
      <c r="Q36" s="108"/>
      <c r="R36" s="71"/>
      <c r="S36" s="71" t="n">
        <v>30</v>
      </c>
      <c r="T36" s="71"/>
      <c r="U36" s="71"/>
      <c r="V36" s="71"/>
      <c r="W36" s="71"/>
      <c r="X36" s="74"/>
      <c r="AM36" s="74"/>
      <c r="AN36" s="74"/>
      <c r="AO36" s="74"/>
      <c r="AP36" s="74"/>
      <c r="AQ36" s="74"/>
      <c r="AR36" s="74"/>
      <c r="AS36" s="74"/>
      <c r="AT36" s="74"/>
      <c r="AU36" s="74"/>
      <c r="AV36" s="74"/>
      <c r="AW36" s="74"/>
      <c r="AX36" s="74"/>
      <c r="AY36" s="74"/>
      <c r="AZ36" s="74"/>
      <c r="BA36" s="74"/>
      <c r="BB36" s="74"/>
      <c r="BC36" s="74"/>
      <c r="BD36" s="74"/>
      <c r="BE36" s="74"/>
    </row>
    <row r="37" customFormat="false" ht="15" hidden="false" customHeight="false" outlineLevel="0" collapsed="false">
      <c r="A37" s="119" t="s">
        <v>132</v>
      </c>
      <c r="B37" s="116"/>
      <c r="C37" s="71"/>
      <c r="D37" s="71"/>
      <c r="H37" s="71"/>
      <c r="I37" s="71"/>
      <c r="J37" s="71"/>
      <c r="K37" s="71"/>
      <c r="L37" s="71"/>
      <c r="M37" s="71"/>
      <c r="N37" s="71"/>
      <c r="O37" s="120"/>
      <c r="P37" s="108"/>
      <c r="Q37" s="108"/>
      <c r="R37" s="71"/>
      <c r="S37" s="71" t="n">
        <v>31</v>
      </c>
      <c r="T37" s="71"/>
      <c r="U37" s="71"/>
      <c r="V37" s="71"/>
      <c r="W37" s="71"/>
      <c r="X37" s="74"/>
      <c r="AM37" s="74"/>
      <c r="AN37" s="74"/>
      <c r="AO37" s="74"/>
      <c r="AP37" s="74"/>
      <c r="AQ37" s="74"/>
      <c r="AR37" s="74"/>
      <c r="AS37" s="74"/>
      <c r="AT37" s="74"/>
      <c r="AU37" s="74"/>
      <c r="AV37" s="74"/>
      <c r="AW37" s="74"/>
      <c r="AX37" s="74"/>
      <c r="AY37" s="74"/>
      <c r="AZ37" s="74"/>
      <c r="BA37" s="74"/>
      <c r="BB37" s="74"/>
      <c r="BC37" s="74"/>
      <c r="BD37" s="74"/>
      <c r="BE37" s="74"/>
    </row>
    <row r="38" customFormat="false" ht="15" hidden="false" customHeight="false" outlineLevel="0" collapsed="false">
      <c r="A38" s="119" t="s">
        <v>133</v>
      </c>
      <c r="B38" s="116"/>
      <c r="C38" s="71"/>
      <c r="D38" s="71"/>
      <c r="H38" s="71"/>
      <c r="I38" s="71"/>
      <c r="J38" s="71"/>
      <c r="K38" s="71"/>
      <c r="L38" s="71"/>
      <c r="M38" s="71"/>
      <c r="N38" s="71"/>
      <c r="O38" s="120"/>
      <c r="P38" s="108"/>
      <c r="Q38" s="108"/>
      <c r="R38" s="71"/>
      <c r="S38" s="71" t="n">
        <v>32</v>
      </c>
      <c r="T38" s="71"/>
      <c r="U38" s="71"/>
      <c r="V38" s="71"/>
      <c r="W38" s="71"/>
      <c r="X38" s="74"/>
      <c r="AM38" s="74"/>
      <c r="AN38" s="74"/>
      <c r="AO38" s="74"/>
      <c r="AP38" s="74"/>
      <c r="AQ38" s="74"/>
      <c r="AR38" s="74"/>
      <c r="AS38" s="74"/>
      <c r="AT38" s="74"/>
      <c r="AU38" s="74"/>
      <c r="AV38" s="74"/>
      <c r="AW38" s="74"/>
      <c r="AX38" s="74"/>
      <c r="AY38" s="74"/>
      <c r="AZ38" s="74"/>
      <c r="BA38" s="74"/>
      <c r="BB38" s="74"/>
      <c r="BC38" s="74"/>
      <c r="BD38" s="74"/>
      <c r="BE38" s="74"/>
    </row>
    <row r="39" customFormat="false" ht="23.25" hidden="false" customHeight="true" outlineLevel="0" collapsed="false">
      <c r="A39" s="119" t="s">
        <v>134</v>
      </c>
      <c r="B39" s="116"/>
      <c r="C39" s="71"/>
      <c r="D39" s="71"/>
      <c r="H39" s="71"/>
      <c r="I39" s="71"/>
      <c r="J39" s="71"/>
      <c r="K39" s="71"/>
      <c r="L39" s="71"/>
      <c r="M39" s="71"/>
      <c r="N39" s="71"/>
      <c r="O39" s="120"/>
      <c r="P39" s="108"/>
      <c r="Q39" s="108"/>
      <c r="R39" s="71"/>
      <c r="S39" s="71" t="n">
        <v>33</v>
      </c>
      <c r="T39" s="71"/>
      <c r="U39" s="71"/>
      <c r="V39" s="71"/>
      <c r="W39" s="71"/>
      <c r="X39" s="74"/>
      <c r="AM39" s="74"/>
      <c r="AN39" s="74"/>
      <c r="AO39" s="74"/>
      <c r="AP39" s="74"/>
      <c r="AQ39" s="74"/>
      <c r="AR39" s="74"/>
      <c r="AS39" s="74"/>
      <c r="AT39" s="74"/>
      <c r="AU39" s="74"/>
      <c r="AV39" s="74"/>
      <c r="AW39" s="74"/>
      <c r="AX39" s="74"/>
      <c r="AY39" s="74"/>
      <c r="AZ39" s="74"/>
      <c r="BA39" s="74"/>
      <c r="BB39" s="74"/>
      <c r="BC39" s="74"/>
      <c r="BD39" s="74"/>
      <c r="BE39" s="74"/>
    </row>
    <row r="40" customFormat="false" ht="23.25" hidden="false" customHeight="true" outlineLevel="0" collapsed="false">
      <c r="A40" s="119" t="s">
        <v>135</v>
      </c>
      <c r="B40" s="116"/>
      <c r="C40" s="71"/>
      <c r="D40" s="71"/>
      <c r="H40" s="71"/>
      <c r="I40" s="71"/>
      <c r="J40" s="71"/>
      <c r="K40" s="71"/>
      <c r="L40" s="71"/>
      <c r="M40" s="71"/>
      <c r="N40" s="71"/>
      <c r="O40" s="120"/>
      <c r="P40" s="108"/>
      <c r="Q40" s="108"/>
      <c r="R40" s="71"/>
      <c r="S40" s="71" t="n">
        <v>34</v>
      </c>
      <c r="T40" s="71"/>
      <c r="U40" s="71"/>
      <c r="V40" s="71"/>
      <c r="W40" s="71"/>
      <c r="X40" s="74"/>
      <c r="AM40" s="74"/>
      <c r="AN40" s="74"/>
      <c r="AO40" s="74"/>
      <c r="AP40" s="74"/>
      <c r="AQ40" s="74"/>
      <c r="AR40" s="74"/>
      <c r="AS40" s="74"/>
      <c r="AT40" s="74"/>
      <c r="AU40" s="74"/>
      <c r="AV40" s="74"/>
      <c r="AW40" s="74"/>
      <c r="AX40" s="74"/>
      <c r="AY40" s="74"/>
      <c r="AZ40" s="74"/>
      <c r="BA40" s="74"/>
      <c r="BB40" s="74"/>
      <c r="BC40" s="74"/>
      <c r="BD40" s="74"/>
      <c r="BE40" s="74"/>
    </row>
    <row r="41" customFormat="false" ht="15" hidden="false" customHeight="false" outlineLevel="0" collapsed="false">
      <c r="A41" s="119" t="s">
        <v>136</v>
      </c>
      <c r="B41" s="116"/>
      <c r="C41" s="71"/>
      <c r="D41" s="71"/>
      <c r="H41" s="71"/>
      <c r="I41" s="71"/>
      <c r="J41" s="71"/>
      <c r="K41" s="71"/>
      <c r="L41" s="71"/>
      <c r="M41" s="71"/>
      <c r="N41" s="71"/>
      <c r="O41" s="120"/>
      <c r="P41" s="108"/>
      <c r="Q41" s="108"/>
      <c r="R41" s="71"/>
      <c r="S41" s="71" t="n">
        <v>35</v>
      </c>
      <c r="T41" s="71"/>
      <c r="U41" s="71"/>
      <c r="V41" s="71"/>
      <c r="W41" s="71"/>
      <c r="X41" s="74"/>
      <c r="AM41" s="74"/>
      <c r="AN41" s="74"/>
      <c r="AO41" s="74"/>
      <c r="AP41" s="74"/>
      <c r="AQ41" s="74"/>
      <c r="AR41" s="74"/>
      <c r="AS41" s="74"/>
      <c r="AT41" s="74"/>
      <c r="AU41" s="74"/>
      <c r="AV41" s="74"/>
      <c r="AW41" s="74"/>
      <c r="AX41" s="74"/>
      <c r="AY41" s="74"/>
      <c r="AZ41" s="74"/>
      <c r="BA41" s="74"/>
      <c r="BB41" s="74"/>
      <c r="BC41" s="74"/>
      <c r="BD41" s="74"/>
      <c r="BE41" s="74"/>
    </row>
    <row r="42" customFormat="false" ht="23.25" hidden="false" customHeight="true" outlineLevel="0" collapsed="false">
      <c r="A42" s="119" t="s">
        <v>137</v>
      </c>
      <c r="B42" s="116"/>
      <c r="C42" s="71"/>
      <c r="D42" s="71"/>
      <c r="H42" s="71"/>
      <c r="I42" s="71"/>
      <c r="J42" s="71"/>
      <c r="K42" s="71"/>
      <c r="L42" s="71"/>
      <c r="M42" s="71"/>
      <c r="N42" s="71"/>
      <c r="O42" s="120"/>
      <c r="P42" s="108"/>
      <c r="Q42" s="108"/>
      <c r="R42" s="71"/>
      <c r="S42" s="71" t="n">
        <v>36</v>
      </c>
      <c r="T42" s="71"/>
      <c r="U42" s="71"/>
      <c r="V42" s="71"/>
      <c r="W42" s="71"/>
      <c r="X42" s="74"/>
      <c r="AM42" s="74"/>
      <c r="AN42" s="74"/>
      <c r="AO42" s="74"/>
      <c r="AP42" s="74"/>
      <c r="AQ42" s="74"/>
      <c r="AR42" s="74"/>
      <c r="AS42" s="74"/>
      <c r="AT42" s="74"/>
      <c r="AU42" s="74"/>
      <c r="AV42" s="74"/>
      <c r="AW42" s="74"/>
      <c r="AX42" s="74"/>
      <c r="AY42" s="74"/>
      <c r="AZ42" s="74"/>
      <c r="BA42" s="74"/>
      <c r="BB42" s="74"/>
      <c r="BC42" s="74"/>
      <c r="BD42" s="74"/>
      <c r="BE42" s="74"/>
    </row>
    <row r="43" customFormat="false" ht="15" hidden="false" customHeight="false" outlineLevel="0" collapsed="false">
      <c r="A43" s="119" t="s">
        <v>138</v>
      </c>
      <c r="B43" s="116"/>
      <c r="C43" s="71"/>
      <c r="D43" s="71"/>
      <c r="H43" s="71"/>
      <c r="I43" s="71"/>
      <c r="J43" s="71"/>
      <c r="K43" s="71"/>
      <c r="L43" s="71"/>
      <c r="M43" s="71"/>
      <c r="N43" s="71"/>
      <c r="O43" s="120"/>
      <c r="P43" s="108"/>
      <c r="Q43" s="108"/>
      <c r="R43" s="71"/>
      <c r="S43" s="71" t="n">
        <v>37</v>
      </c>
      <c r="T43" s="71"/>
      <c r="U43" s="71"/>
      <c r="V43" s="71"/>
      <c r="W43" s="71"/>
      <c r="X43" s="74"/>
      <c r="AM43" s="74"/>
      <c r="AN43" s="74"/>
      <c r="AO43" s="74"/>
      <c r="AP43" s="74"/>
      <c r="AQ43" s="74"/>
      <c r="AR43" s="74"/>
      <c r="AS43" s="74"/>
      <c r="AT43" s="74"/>
      <c r="AU43" s="74"/>
      <c r="AV43" s="74"/>
      <c r="AW43" s="74"/>
      <c r="AX43" s="74"/>
      <c r="AY43" s="74"/>
      <c r="AZ43" s="74"/>
      <c r="BA43" s="74"/>
      <c r="BB43" s="74"/>
      <c r="BC43" s="74"/>
      <c r="BD43" s="74"/>
      <c r="BE43" s="74"/>
    </row>
    <row r="44" customFormat="false" ht="15" hidden="false" customHeight="false" outlineLevel="0" collapsed="false">
      <c r="A44" s="119" t="s">
        <v>139</v>
      </c>
      <c r="B44" s="116"/>
      <c r="C44" s="71"/>
      <c r="D44" s="71"/>
      <c r="H44" s="71"/>
      <c r="I44" s="71"/>
      <c r="J44" s="71"/>
      <c r="K44" s="71"/>
      <c r="L44" s="71"/>
      <c r="M44" s="71"/>
      <c r="N44" s="71"/>
      <c r="O44" s="120"/>
      <c r="P44" s="108"/>
      <c r="Q44" s="108"/>
      <c r="R44" s="71"/>
      <c r="S44" s="71" t="n">
        <v>38</v>
      </c>
      <c r="T44" s="71"/>
      <c r="U44" s="71"/>
      <c r="V44" s="71"/>
      <c r="W44" s="71"/>
      <c r="X44" s="74"/>
      <c r="AM44" s="74"/>
      <c r="AN44" s="74"/>
      <c r="AO44" s="74"/>
      <c r="AP44" s="74"/>
      <c r="AQ44" s="74"/>
      <c r="AR44" s="74"/>
      <c r="AS44" s="74"/>
      <c r="AT44" s="74"/>
      <c r="AU44" s="74"/>
      <c r="AV44" s="74"/>
      <c r="AW44" s="74"/>
      <c r="AX44" s="74"/>
      <c r="AY44" s="74"/>
      <c r="AZ44" s="74"/>
      <c r="BA44" s="74"/>
      <c r="BB44" s="74"/>
      <c r="BC44" s="74"/>
      <c r="BD44" s="74"/>
      <c r="BE44" s="74"/>
    </row>
    <row r="45" customFormat="false" ht="15" hidden="false" customHeight="false" outlineLevel="0" collapsed="false">
      <c r="A45" s="119" t="s">
        <v>140</v>
      </c>
      <c r="B45" s="116"/>
      <c r="C45" s="71"/>
      <c r="D45" s="71"/>
      <c r="H45" s="71"/>
      <c r="I45" s="71"/>
      <c r="J45" s="71"/>
      <c r="K45" s="71"/>
      <c r="L45" s="71"/>
      <c r="M45" s="71"/>
      <c r="N45" s="71"/>
      <c r="O45" s="120"/>
      <c r="P45" s="108"/>
      <c r="Q45" s="108"/>
      <c r="R45" s="71"/>
      <c r="S45" s="71" t="n">
        <v>39</v>
      </c>
      <c r="T45" s="71"/>
      <c r="U45" s="71"/>
      <c r="V45" s="71"/>
      <c r="W45" s="71"/>
      <c r="X45" s="74"/>
      <c r="AM45" s="74"/>
      <c r="AN45" s="74"/>
      <c r="AO45" s="74"/>
      <c r="AP45" s="74"/>
      <c r="AQ45" s="74"/>
      <c r="AR45" s="74"/>
      <c r="AS45" s="74"/>
      <c r="AT45" s="74"/>
      <c r="AU45" s="74"/>
      <c r="AV45" s="74"/>
      <c r="AW45" s="74"/>
      <c r="AX45" s="74"/>
      <c r="AY45" s="74"/>
      <c r="AZ45" s="74"/>
      <c r="BA45" s="74"/>
      <c r="BB45" s="74"/>
      <c r="BC45" s="74"/>
      <c r="BD45" s="74"/>
      <c r="BE45" s="74"/>
    </row>
    <row r="46" customFormat="false" ht="15" hidden="false" customHeight="false" outlineLevel="0" collapsed="false">
      <c r="A46" s="119" t="s">
        <v>141</v>
      </c>
      <c r="B46" s="116"/>
      <c r="C46" s="71"/>
      <c r="D46" s="71"/>
      <c r="H46" s="71"/>
      <c r="I46" s="71"/>
      <c r="J46" s="71"/>
      <c r="K46" s="71"/>
      <c r="L46" s="71"/>
      <c r="M46" s="71"/>
      <c r="N46" s="71"/>
      <c r="O46" s="120"/>
      <c r="P46" s="108"/>
      <c r="Q46" s="108"/>
      <c r="R46" s="71"/>
      <c r="S46" s="71" t="n">
        <v>40</v>
      </c>
      <c r="T46" s="71"/>
      <c r="U46" s="71"/>
      <c r="V46" s="71"/>
      <c r="W46" s="71"/>
      <c r="X46" s="74"/>
      <c r="AM46" s="74"/>
      <c r="AN46" s="74"/>
      <c r="AO46" s="74"/>
      <c r="AP46" s="74"/>
      <c r="AQ46" s="74"/>
      <c r="AR46" s="74"/>
      <c r="AS46" s="74"/>
      <c r="AT46" s="74"/>
      <c r="AU46" s="74"/>
      <c r="AV46" s="74"/>
      <c r="AW46" s="74"/>
      <c r="AX46" s="74"/>
      <c r="AY46" s="74"/>
      <c r="AZ46" s="74"/>
      <c r="BA46" s="74"/>
      <c r="BB46" s="74"/>
      <c r="BC46" s="74"/>
      <c r="BD46" s="74"/>
      <c r="BE46" s="74"/>
    </row>
    <row r="47" customFormat="false" ht="15" hidden="false" customHeight="false" outlineLevel="0" collapsed="false">
      <c r="A47" s="119" t="s">
        <v>142</v>
      </c>
      <c r="B47" s="116"/>
      <c r="C47" s="71"/>
      <c r="D47" s="71"/>
      <c r="H47" s="71"/>
      <c r="I47" s="71"/>
      <c r="J47" s="71"/>
      <c r="K47" s="71"/>
      <c r="L47" s="71"/>
      <c r="M47" s="71"/>
      <c r="N47" s="71"/>
      <c r="O47" s="120"/>
      <c r="P47" s="108"/>
      <c r="Q47" s="108"/>
      <c r="R47" s="71"/>
      <c r="S47" s="71" t="n">
        <v>41</v>
      </c>
      <c r="T47" s="71"/>
      <c r="U47" s="71"/>
      <c r="V47" s="71"/>
      <c r="W47" s="71"/>
      <c r="X47" s="74"/>
      <c r="AM47" s="74"/>
      <c r="AN47" s="74"/>
      <c r="AO47" s="74"/>
      <c r="AP47" s="74"/>
      <c r="AQ47" s="74"/>
      <c r="AR47" s="74"/>
      <c r="AS47" s="74"/>
      <c r="AT47" s="74"/>
      <c r="AU47" s="74"/>
      <c r="AV47" s="74"/>
      <c r="AW47" s="74"/>
      <c r="AX47" s="74"/>
      <c r="AY47" s="74"/>
      <c r="AZ47" s="74"/>
      <c r="BA47" s="74"/>
      <c r="BB47" s="74"/>
      <c r="BC47" s="74"/>
      <c r="BD47" s="74"/>
      <c r="BE47" s="74"/>
    </row>
    <row r="48" customFormat="false" ht="15" hidden="false" customHeight="false" outlineLevel="0" collapsed="false">
      <c r="A48" s="119" t="s">
        <v>143</v>
      </c>
      <c r="B48" s="116"/>
      <c r="C48" s="71"/>
      <c r="D48" s="71"/>
      <c r="H48" s="71"/>
      <c r="I48" s="71"/>
      <c r="J48" s="71"/>
      <c r="K48" s="71"/>
      <c r="L48" s="71"/>
      <c r="M48" s="71"/>
      <c r="N48" s="71"/>
      <c r="O48" s="120"/>
      <c r="P48" s="108"/>
      <c r="Q48" s="108"/>
      <c r="R48" s="71"/>
      <c r="S48" s="71" t="n">
        <v>42</v>
      </c>
      <c r="T48" s="71"/>
      <c r="U48" s="71"/>
      <c r="V48" s="71"/>
      <c r="W48" s="71"/>
      <c r="X48" s="74"/>
      <c r="AM48" s="74"/>
      <c r="AN48" s="74"/>
      <c r="AO48" s="74"/>
      <c r="AP48" s="74"/>
      <c r="AQ48" s="74"/>
      <c r="AR48" s="74"/>
      <c r="AS48" s="74"/>
      <c r="AT48" s="74"/>
      <c r="AU48" s="74"/>
      <c r="AV48" s="74"/>
      <c r="AW48" s="74"/>
      <c r="AX48" s="74"/>
      <c r="AY48" s="74"/>
      <c r="AZ48" s="74"/>
      <c r="BA48" s="74"/>
      <c r="BB48" s="74"/>
      <c r="BC48" s="74"/>
      <c r="BD48" s="74"/>
      <c r="BE48" s="74"/>
    </row>
    <row r="49" customFormat="false" ht="15" hidden="false" customHeight="false" outlineLevel="0" collapsed="false">
      <c r="A49" s="119" t="s">
        <v>144</v>
      </c>
      <c r="B49" s="116"/>
      <c r="C49" s="71"/>
      <c r="D49" s="71"/>
      <c r="H49" s="71"/>
      <c r="I49" s="71"/>
      <c r="J49" s="71"/>
      <c r="K49" s="71"/>
      <c r="L49" s="71"/>
      <c r="M49" s="71"/>
      <c r="N49" s="71"/>
      <c r="O49" s="120"/>
      <c r="P49" s="108"/>
      <c r="Q49" s="108"/>
      <c r="R49" s="71"/>
      <c r="S49" s="71" t="n">
        <v>43</v>
      </c>
      <c r="T49" s="71"/>
      <c r="U49" s="71"/>
      <c r="V49" s="71"/>
      <c r="W49" s="71"/>
      <c r="X49" s="74"/>
      <c r="AM49" s="74"/>
      <c r="AN49" s="74"/>
      <c r="AO49" s="74"/>
      <c r="AP49" s="74"/>
      <c r="AQ49" s="74"/>
      <c r="AR49" s="74"/>
      <c r="AS49" s="74"/>
      <c r="AT49" s="74"/>
      <c r="AU49" s="74"/>
      <c r="AV49" s="74"/>
      <c r="AW49" s="74"/>
      <c r="AX49" s="74"/>
      <c r="AY49" s="74"/>
      <c r="AZ49" s="74"/>
      <c r="BA49" s="74"/>
      <c r="BB49" s="74"/>
      <c r="BC49" s="74"/>
      <c r="BD49" s="74"/>
      <c r="BE49" s="74"/>
    </row>
    <row r="50" customFormat="false" ht="15" hidden="false" customHeight="false" outlineLevel="0" collapsed="false">
      <c r="A50" s="119" t="s">
        <v>145</v>
      </c>
      <c r="B50" s="116"/>
      <c r="C50" s="71"/>
      <c r="D50" s="71"/>
      <c r="H50" s="71"/>
      <c r="I50" s="71"/>
      <c r="J50" s="71"/>
      <c r="K50" s="71"/>
      <c r="L50" s="71"/>
      <c r="M50" s="71"/>
      <c r="N50" s="71"/>
      <c r="O50" s="120"/>
      <c r="P50" s="108"/>
      <c r="Q50" s="108"/>
      <c r="R50" s="71"/>
      <c r="S50" s="71" t="n">
        <v>44</v>
      </c>
      <c r="T50" s="71"/>
      <c r="U50" s="71"/>
      <c r="V50" s="71"/>
      <c r="W50" s="71"/>
      <c r="X50" s="74"/>
      <c r="AM50" s="74"/>
      <c r="AN50" s="74"/>
      <c r="AO50" s="74"/>
      <c r="AP50" s="74"/>
      <c r="AQ50" s="74"/>
      <c r="AR50" s="74"/>
      <c r="AS50" s="74"/>
      <c r="AT50" s="74"/>
      <c r="AU50" s="74"/>
      <c r="AV50" s="74"/>
      <c r="AW50" s="74"/>
      <c r="AX50" s="74"/>
      <c r="AY50" s="74"/>
      <c r="AZ50" s="74"/>
      <c r="BA50" s="74"/>
      <c r="BB50" s="74"/>
      <c r="BC50" s="74"/>
      <c r="BD50" s="74"/>
      <c r="BE50" s="74"/>
    </row>
    <row r="51" customFormat="false" ht="15" hidden="false" customHeight="false" outlineLevel="0" collapsed="false">
      <c r="A51" s="119" t="s">
        <v>146</v>
      </c>
      <c r="B51" s="116"/>
      <c r="C51" s="71"/>
      <c r="D51" s="71"/>
      <c r="H51" s="71"/>
      <c r="I51" s="71"/>
      <c r="J51" s="71"/>
      <c r="K51" s="71"/>
      <c r="L51" s="71"/>
      <c r="M51" s="71"/>
      <c r="N51" s="71"/>
      <c r="O51" s="120"/>
      <c r="P51" s="108"/>
      <c r="Q51" s="108"/>
      <c r="R51" s="71"/>
      <c r="S51" s="71" t="n">
        <v>45</v>
      </c>
      <c r="T51" s="71"/>
      <c r="U51" s="71"/>
      <c r="V51" s="71"/>
      <c r="W51" s="71"/>
      <c r="X51" s="74"/>
      <c r="AM51" s="74"/>
      <c r="AN51" s="74"/>
      <c r="AO51" s="74"/>
      <c r="AP51" s="74"/>
      <c r="AQ51" s="74"/>
      <c r="AR51" s="74"/>
      <c r="AS51" s="74"/>
      <c r="AT51" s="74"/>
      <c r="AU51" s="74"/>
      <c r="AV51" s="74"/>
      <c r="AW51" s="74"/>
      <c r="AX51" s="74"/>
      <c r="AY51" s="74"/>
      <c r="AZ51" s="74"/>
      <c r="BA51" s="74"/>
      <c r="BB51" s="74"/>
      <c r="BC51" s="74"/>
      <c r="BD51" s="74"/>
      <c r="BE51" s="74"/>
    </row>
    <row r="52" customFormat="false" ht="15" hidden="false" customHeight="false" outlineLevel="0" collapsed="false">
      <c r="A52" s="119" t="s">
        <v>1</v>
      </c>
      <c r="B52" s="116"/>
      <c r="C52" s="71"/>
      <c r="D52" s="71"/>
      <c r="H52" s="71"/>
      <c r="I52" s="71"/>
      <c r="J52" s="71"/>
      <c r="K52" s="71"/>
      <c r="L52" s="71"/>
      <c r="M52" s="71"/>
      <c r="N52" s="71"/>
      <c r="O52" s="120"/>
      <c r="P52" s="108"/>
      <c r="Q52" s="108"/>
      <c r="R52" s="71"/>
      <c r="S52" s="71" t="n">
        <v>46</v>
      </c>
      <c r="T52" s="71"/>
      <c r="U52" s="71"/>
      <c r="V52" s="71"/>
      <c r="W52" s="71"/>
      <c r="X52" s="74"/>
      <c r="AM52" s="74"/>
      <c r="AN52" s="74"/>
      <c r="AO52" s="74"/>
      <c r="AP52" s="74"/>
      <c r="AQ52" s="74"/>
      <c r="AR52" s="74"/>
      <c r="AS52" s="74"/>
      <c r="AT52" s="74"/>
      <c r="AU52" s="74"/>
      <c r="AV52" s="74"/>
      <c r="AW52" s="74"/>
      <c r="AX52" s="74"/>
      <c r="AY52" s="74"/>
      <c r="AZ52" s="74"/>
      <c r="BA52" s="74"/>
      <c r="BB52" s="74"/>
      <c r="BC52" s="74"/>
      <c r="BD52" s="74"/>
      <c r="BE52" s="74"/>
    </row>
    <row r="53" customFormat="false" ht="15" hidden="false" customHeight="false" outlineLevel="0" collapsed="false">
      <c r="A53" s="119" t="s">
        <v>147</v>
      </c>
      <c r="B53" s="116"/>
      <c r="C53" s="71"/>
      <c r="D53" s="71"/>
      <c r="H53" s="71"/>
      <c r="I53" s="71"/>
      <c r="J53" s="71"/>
      <c r="K53" s="71"/>
      <c r="L53" s="71"/>
      <c r="M53" s="71"/>
      <c r="N53" s="71"/>
      <c r="O53" s="120"/>
      <c r="P53" s="108"/>
      <c r="Q53" s="108"/>
      <c r="R53" s="71"/>
      <c r="S53" s="71" t="n">
        <v>47</v>
      </c>
      <c r="T53" s="71"/>
      <c r="U53" s="71"/>
      <c r="V53" s="71"/>
      <c r="W53" s="71"/>
      <c r="X53" s="74"/>
      <c r="AM53" s="74"/>
      <c r="AN53" s="74"/>
      <c r="AO53" s="74"/>
      <c r="AP53" s="74"/>
      <c r="AQ53" s="74"/>
      <c r="AR53" s="74"/>
      <c r="AS53" s="74"/>
      <c r="AT53" s="74"/>
      <c r="AU53" s="74"/>
      <c r="AV53" s="74"/>
      <c r="AW53" s="74"/>
      <c r="AX53" s="74"/>
      <c r="AY53" s="74"/>
      <c r="AZ53" s="74"/>
      <c r="BA53" s="74"/>
      <c r="BB53" s="74"/>
      <c r="BC53" s="74"/>
      <c r="BD53" s="74"/>
      <c r="BE53" s="74"/>
    </row>
    <row r="54" customFormat="false" ht="15" hidden="false" customHeight="false" outlineLevel="0" collapsed="false">
      <c r="A54" s="119" t="s">
        <v>148</v>
      </c>
      <c r="B54" s="116"/>
      <c r="C54" s="71"/>
      <c r="D54" s="71"/>
      <c r="H54" s="71"/>
      <c r="I54" s="71"/>
      <c r="J54" s="71"/>
      <c r="K54" s="71"/>
      <c r="L54" s="71"/>
      <c r="M54" s="71"/>
      <c r="N54" s="71"/>
      <c r="O54" s="120"/>
      <c r="P54" s="108"/>
      <c r="Q54" s="108"/>
      <c r="R54" s="71"/>
      <c r="S54" s="71" t="n">
        <v>48</v>
      </c>
      <c r="T54" s="71"/>
      <c r="U54" s="71"/>
      <c r="V54" s="71"/>
      <c r="W54" s="71"/>
      <c r="X54" s="74"/>
      <c r="AM54" s="74"/>
      <c r="AN54" s="74"/>
      <c r="AO54" s="74"/>
      <c r="AP54" s="74"/>
      <c r="AQ54" s="74"/>
      <c r="AR54" s="74"/>
      <c r="AS54" s="74"/>
      <c r="AT54" s="74"/>
      <c r="AU54" s="74"/>
      <c r="AV54" s="74"/>
      <c r="AW54" s="74"/>
      <c r="AX54" s="74"/>
      <c r="AY54" s="74"/>
      <c r="AZ54" s="74"/>
      <c r="BA54" s="74"/>
      <c r="BB54" s="74"/>
      <c r="BC54" s="74"/>
      <c r="BD54" s="74"/>
      <c r="BE54" s="74"/>
    </row>
    <row r="55" customFormat="false" ht="15" hidden="false" customHeight="false" outlineLevel="0" collapsed="false">
      <c r="A55" s="119" t="s">
        <v>149</v>
      </c>
      <c r="B55" s="116"/>
      <c r="C55" s="71"/>
      <c r="D55" s="71"/>
      <c r="E55" s="71"/>
      <c r="F55" s="71"/>
      <c r="G55" s="71"/>
      <c r="H55" s="71"/>
      <c r="I55" s="71"/>
      <c r="J55" s="71"/>
      <c r="K55" s="71"/>
      <c r="L55" s="71"/>
      <c r="M55" s="71"/>
      <c r="N55" s="71"/>
      <c r="O55" s="120"/>
      <c r="P55" s="108"/>
      <c r="Q55" s="108"/>
      <c r="R55" s="71"/>
      <c r="S55" s="71" t="n">
        <v>49</v>
      </c>
      <c r="T55" s="71"/>
      <c r="U55" s="71"/>
      <c r="V55" s="71"/>
      <c r="W55" s="71"/>
      <c r="X55" s="74"/>
      <c r="AM55" s="74"/>
      <c r="AN55" s="74"/>
      <c r="AO55" s="74"/>
      <c r="AP55" s="74"/>
      <c r="AQ55" s="74"/>
      <c r="AR55" s="74"/>
      <c r="AS55" s="74"/>
      <c r="AT55" s="74"/>
      <c r="AU55" s="74"/>
      <c r="AV55" s="74"/>
      <c r="AW55" s="74"/>
      <c r="AX55" s="74"/>
      <c r="AY55" s="74"/>
      <c r="AZ55" s="74"/>
      <c r="BA55" s="74"/>
      <c r="BB55" s="74"/>
      <c r="BC55" s="74"/>
      <c r="BD55" s="74"/>
      <c r="BE55" s="74"/>
    </row>
    <row r="56" customFormat="false" ht="15" hidden="false" customHeight="false" outlineLevel="0" collapsed="false">
      <c r="A56" s="119" t="s">
        <v>150</v>
      </c>
      <c r="B56" s="71"/>
      <c r="C56" s="71"/>
      <c r="D56" s="71"/>
      <c r="E56" s="71"/>
      <c r="F56" s="71"/>
      <c r="G56" s="71"/>
      <c r="H56" s="71"/>
      <c r="I56" s="71"/>
      <c r="J56" s="71"/>
      <c r="K56" s="71"/>
      <c r="L56" s="71"/>
      <c r="M56" s="71"/>
      <c r="N56" s="71"/>
      <c r="O56" s="120"/>
      <c r="P56" s="108"/>
      <c r="Q56" s="108"/>
      <c r="R56" s="71"/>
      <c r="S56" s="71" t="n">
        <v>50</v>
      </c>
      <c r="T56" s="71"/>
      <c r="U56" s="71"/>
      <c r="V56" s="71"/>
      <c r="W56" s="71"/>
      <c r="X56" s="74"/>
      <c r="AM56" s="74"/>
      <c r="AN56" s="74"/>
      <c r="AO56" s="74"/>
      <c r="AP56" s="74"/>
      <c r="AQ56" s="74"/>
      <c r="AR56" s="74"/>
      <c r="AS56" s="74"/>
      <c r="AT56" s="74"/>
      <c r="AU56" s="74"/>
      <c r="AV56" s="74"/>
      <c r="AW56" s="74"/>
      <c r="AX56" s="74"/>
      <c r="AY56" s="74"/>
      <c r="AZ56" s="74"/>
      <c r="BA56" s="74"/>
      <c r="BB56" s="74"/>
      <c r="BC56" s="74"/>
      <c r="BD56" s="74"/>
      <c r="BE56" s="74"/>
    </row>
    <row r="57" customFormat="false" ht="65.25" hidden="false" customHeight="true" outlineLevel="0" collapsed="false">
      <c r="A57" s="141"/>
      <c r="B57" s="137"/>
      <c r="C57" s="137"/>
      <c r="D57" s="137"/>
      <c r="E57" s="137"/>
      <c r="F57" s="137"/>
      <c r="G57" s="137"/>
      <c r="H57" s="137"/>
      <c r="I57" s="137"/>
      <c r="J57" s="137"/>
      <c r="K57" s="137"/>
      <c r="L57" s="137"/>
      <c r="M57" s="137"/>
      <c r="N57" s="137"/>
      <c r="O57" s="142"/>
      <c r="P57" s="143" t="n">
        <f aca="false">SUM(P7:P56)</f>
        <v>0</v>
      </c>
      <c r="Q57" s="143" t="n">
        <f aca="false">SUM(Q7:Q56)</f>
        <v>0</v>
      </c>
      <c r="R57" s="71"/>
      <c r="S57" s="71"/>
      <c r="T57" s="71"/>
      <c r="U57" s="71"/>
      <c r="V57" s="71"/>
      <c r="W57" s="71"/>
      <c r="X57" s="74"/>
      <c r="AM57" s="74"/>
      <c r="AN57" s="74"/>
      <c r="AO57" s="74"/>
      <c r="AP57" s="74"/>
      <c r="AQ57" s="74"/>
      <c r="AR57" s="74"/>
      <c r="AS57" s="74"/>
      <c r="AT57" s="74"/>
      <c r="AU57" s="74"/>
      <c r="AV57" s="74"/>
      <c r="AW57" s="74"/>
      <c r="AX57" s="74"/>
      <c r="AY57" s="74"/>
      <c r="AZ57" s="74"/>
      <c r="BA57" s="74"/>
      <c r="BB57" s="74"/>
      <c r="BC57" s="74"/>
      <c r="BD57" s="74"/>
      <c r="BE57" s="74"/>
    </row>
    <row r="58" customFormat="false" ht="15.75" hidden="false" customHeight="true" outlineLevel="0" collapsed="false">
      <c r="A58" s="103" t="s">
        <v>89</v>
      </c>
      <c r="B58" s="144"/>
      <c r="C58" s="121"/>
      <c r="D58" s="121"/>
      <c r="E58" s="121"/>
      <c r="F58" s="121"/>
      <c r="G58" s="121"/>
      <c r="H58" s="121"/>
      <c r="I58" s="121"/>
      <c r="J58" s="121"/>
      <c r="K58" s="144"/>
      <c r="L58" s="144"/>
      <c r="M58" s="144"/>
      <c r="N58" s="144"/>
      <c r="O58" s="144"/>
      <c r="P58" s="74" t="n">
        <f aca="false">SUM(B58:M58)*45</f>
        <v>0</v>
      </c>
      <c r="Q58" s="71"/>
      <c r="R58" s="71"/>
      <c r="S58" s="71"/>
      <c r="T58" s="71"/>
      <c r="U58" s="71"/>
      <c r="V58" s="71"/>
      <c r="W58" s="71"/>
      <c r="X58" s="74"/>
      <c r="AM58" s="74"/>
      <c r="AN58" s="74"/>
      <c r="AO58" s="74"/>
      <c r="AP58" s="74"/>
      <c r="AQ58" s="74"/>
      <c r="AR58" s="74"/>
      <c r="AS58" s="74"/>
      <c r="AT58" s="74"/>
      <c r="AU58" s="74"/>
      <c r="AV58" s="74"/>
      <c r="AW58" s="74"/>
      <c r="AX58" s="74"/>
      <c r="AY58" s="74"/>
      <c r="AZ58" s="74"/>
      <c r="BA58" s="74"/>
      <c r="BB58" s="74"/>
      <c r="BC58" s="74"/>
      <c r="BD58" s="74"/>
      <c r="BE58" s="74"/>
    </row>
    <row r="59" customFormat="false" ht="15.75" hidden="false" customHeight="true" outlineLevel="0" collapsed="false">
      <c r="A59" s="103" t="s">
        <v>151</v>
      </c>
      <c r="B59" s="144"/>
      <c r="C59" s="121"/>
      <c r="D59" s="121"/>
      <c r="E59" s="121"/>
      <c r="F59" s="121"/>
      <c r="G59" s="121"/>
      <c r="H59" s="121"/>
      <c r="I59" s="121"/>
      <c r="J59" s="121"/>
      <c r="K59" s="144"/>
      <c r="L59" s="144"/>
      <c r="M59" s="144"/>
      <c r="N59" s="144"/>
      <c r="O59" s="144"/>
      <c r="P59" s="74" t="n">
        <f aca="false">SUM(B59:M59)*45</f>
        <v>0</v>
      </c>
      <c r="Q59" s="71"/>
      <c r="R59" s="71"/>
      <c r="S59" s="71"/>
      <c r="T59" s="71"/>
      <c r="U59" s="71"/>
      <c r="V59" s="71"/>
      <c r="W59" s="71"/>
      <c r="X59" s="74"/>
      <c r="AM59" s="74"/>
      <c r="AN59" s="74"/>
      <c r="AO59" s="74"/>
      <c r="AP59" s="74"/>
      <c r="AQ59" s="74"/>
      <c r="AR59" s="74"/>
      <c r="AS59" s="74"/>
      <c r="AT59" s="74"/>
      <c r="AU59" s="74"/>
      <c r="AV59" s="74"/>
      <c r="AW59" s="74"/>
      <c r="AX59" s="74"/>
      <c r="AY59" s="74"/>
      <c r="AZ59" s="74"/>
      <c r="BA59" s="74"/>
      <c r="BB59" s="74"/>
      <c r="BC59" s="74"/>
      <c r="BD59" s="74"/>
      <c r="BE59" s="74"/>
    </row>
    <row r="60" customFormat="false" ht="15.75" hidden="false" customHeight="true" outlineLevel="0" collapsed="false">
      <c r="A60" s="103" t="s">
        <v>152</v>
      </c>
      <c r="B60" s="144"/>
      <c r="C60" s="121"/>
      <c r="D60" s="121"/>
      <c r="E60" s="121"/>
      <c r="F60" s="121"/>
      <c r="G60" s="121"/>
      <c r="H60" s="121"/>
      <c r="I60" s="121"/>
      <c r="J60" s="121"/>
      <c r="K60" s="121"/>
      <c r="L60" s="121"/>
      <c r="M60" s="144"/>
      <c r="N60" s="144"/>
      <c r="O60" s="144"/>
      <c r="P60" s="74" t="n">
        <f aca="false">SUM(B60:M60)*45</f>
        <v>0</v>
      </c>
      <c r="Q60" s="71"/>
      <c r="R60" s="71"/>
      <c r="S60" s="71"/>
      <c r="T60" s="71"/>
      <c r="U60" s="71"/>
      <c r="V60" s="71"/>
      <c r="W60" s="71"/>
      <c r="X60" s="74"/>
      <c r="AM60" s="74"/>
      <c r="AN60" s="74"/>
      <c r="AO60" s="74"/>
    </row>
    <row r="61" customFormat="false" ht="15.75" hidden="false" customHeight="true" outlineLevel="0" collapsed="false">
      <c r="A61" s="74" t="s">
        <v>96</v>
      </c>
      <c r="B61" s="121"/>
      <c r="C61" s="121"/>
      <c r="D61" s="121"/>
      <c r="E61" s="121"/>
      <c r="F61" s="121"/>
      <c r="G61" s="121"/>
      <c r="H61" s="121"/>
      <c r="I61" s="121"/>
      <c r="J61" s="121"/>
      <c r="K61" s="121"/>
      <c r="L61" s="121"/>
      <c r="M61" s="121"/>
      <c r="N61" s="121"/>
      <c r="O61" s="121"/>
      <c r="P61" s="74" t="n">
        <f aca="false">SUM(B61:M61)*45</f>
        <v>0</v>
      </c>
      <c r="Q61" s="74"/>
      <c r="R61" s="74"/>
      <c r="S61" s="74"/>
      <c r="T61" s="74"/>
      <c r="U61" s="74"/>
      <c r="V61" s="74"/>
      <c r="W61" s="74"/>
      <c r="X61" s="74"/>
      <c r="Y61" s="74"/>
      <c r="Z61" s="74"/>
      <c r="AA61" s="76"/>
      <c r="AB61" s="74"/>
      <c r="AC61" s="74"/>
      <c r="AD61" s="74"/>
      <c r="AE61" s="74"/>
      <c r="AF61" s="74"/>
      <c r="AG61" s="74"/>
      <c r="AH61" s="74"/>
      <c r="AI61" s="74"/>
      <c r="AJ61" s="74"/>
      <c r="AK61" s="74"/>
      <c r="AL61" s="74"/>
      <c r="AM61" s="74"/>
      <c r="AN61" s="74"/>
      <c r="AO61" s="74"/>
      <c r="AP61" s="74"/>
      <c r="AQ61" s="74"/>
      <c r="AR61" s="74"/>
      <c r="AS61" s="74"/>
      <c r="AT61" s="74"/>
      <c r="AU61" s="74"/>
      <c r="AV61" s="74"/>
      <c r="AW61" s="74"/>
      <c r="AX61" s="74"/>
      <c r="AY61" s="74"/>
      <c r="AZ61" s="74"/>
      <c r="BA61" s="74"/>
      <c r="BB61" s="74"/>
      <c r="BC61" s="74"/>
      <c r="BD61" s="74"/>
      <c r="BE61" s="74"/>
    </row>
    <row r="62" customFormat="false" ht="15.75" hidden="false" customHeight="true" outlineLevel="0" collapsed="false">
      <c r="A62" s="74" t="s">
        <v>153</v>
      </c>
      <c r="B62" s="121"/>
      <c r="C62" s="121"/>
      <c r="D62" s="121"/>
      <c r="E62" s="121"/>
      <c r="F62" s="121"/>
      <c r="G62" s="121"/>
      <c r="H62" s="121"/>
      <c r="I62" s="121"/>
      <c r="J62" s="121"/>
      <c r="K62" s="121"/>
      <c r="L62" s="121"/>
      <c r="M62" s="121"/>
      <c r="N62" s="121"/>
      <c r="O62" s="121"/>
      <c r="P62" s="74" t="n">
        <f aca="false">SUM(B62:M62)*45</f>
        <v>0</v>
      </c>
      <c r="Q62" s="74"/>
      <c r="R62" s="74"/>
      <c r="S62" s="74"/>
      <c r="T62" s="74"/>
      <c r="U62" s="74"/>
      <c r="V62" s="74"/>
      <c r="W62" s="74"/>
      <c r="X62" s="74"/>
      <c r="Y62" s="74"/>
      <c r="Z62" s="74"/>
      <c r="AA62" s="76"/>
      <c r="AB62" s="74"/>
      <c r="AC62" s="74"/>
      <c r="AD62" s="74"/>
      <c r="AE62" s="74"/>
      <c r="AF62" s="74"/>
      <c r="AG62" s="74"/>
      <c r="AH62" s="74"/>
      <c r="AI62" s="74"/>
      <c r="AJ62" s="74"/>
      <c r="AK62" s="74"/>
      <c r="AL62" s="74"/>
      <c r="AM62" s="74"/>
      <c r="AN62" s="74"/>
      <c r="AO62" s="74"/>
      <c r="AP62" s="74"/>
      <c r="AQ62" s="74"/>
      <c r="AR62" s="74"/>
      <c r="AS62" s="74"/>
      <c r="AT62" s="74"/>
      <c r="AU62" s="74"/>
      <c r="AV62" s="74"/>
      <c r="AW62" s="74"/>
      <c r="AX62" s="74"/>
      <c r="AY62" s="74"/>
      <c r="AZ62" s="74"/>
      <c r="BA62" s="74"/>
      <c r="BB62" s="74"/>
      <c r="BC62" s="74"/>
      <c r="BD62" s="74"/>
      <c r="BE62" s="74"/>
    </row>
    <row r="63" customFormat="false" ht="15.75" hidden="false" customHeight="true" outlineLevel="0" collapsed="false">
      <c r="A63" s="74" t="s">
        <v>107</v>
      </c>
      <c r="B63" s="121"/>
      <c r="C63" s="121"/>
      <c r="D63" s="121"/>
      <c r="E63" s="121"/>
      <c r="F63" s="121"/>
      <c r="G63" s="121"/>
      <c r="H63" s="121"/>
      <c r="I63" s="121"/>
      <c r="J63" s="121"/>
      <c r="K63" s="121"/>
      <c r="L63" s="121"/>
      <c r="M63" s="121"/>
      <c r="N63" s="121"/>
      <c r="O63" s="121"/>
      <c r="P63" s="74" t="n">
        <f aca="false">SUM(B63:M63)*45</f>
        <v>0</v>
      </c>
      <c r="Q63" s="74"/>
      <c r="R63" s="74"/>
      <c r="S63" s="74"/>
      <c r="T63" s="74"/>
      <c r="U63" s="74"/>
      <c r="V63" s="74"/>
      <c r="W63" s="74"/>
      <c r="X63" s="74"/>
      <c r="Y63" s="74"/>
      <c r="Z63" s="74"/>
      <c r="AA63" s="76"/>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row>
    <row r="64" customFormat="false" ht="15.75" hidden="false" customHeight="true" outlineLevel="0" collapsed="false">
      <c r="A64" s="74" t="s">
        <v>91</v>
      </c>
      <c r="B64" s="121"/>
      <c r="C64" s="121"/>
      <c r="D64" s="121"/>
      <c r="E64" s="121"/>
      <c r="F64" s="121"/>
      <c r="G64" s="121"/>
      <c r="H64" s="121"/>
      <c r="I64" s="121"/>
      <c r="J64" s="121"/>
      <c r="K64" s="121"/>
      <c r="L64" s="121"/>
      <c r="M64" s="121"/>
      <c r="N64" s="121"/>
      <c r="O64" s="121"/>
      <c r="P64" s="74" t="n">
        <f aca="false">SUM(B64:M64)*45</f>
        <v>0</v>
      </c>
      <c r="Q64" s="74"/>
      <c r="R64" s="74"/>
      <c r="S64" s="74"/>
      <c r="T64" s="74"/>
      <c r="U64" s="74"/>
      <c r="V64" s="74"/>
      <c r="W64" s="74"/>
      <c r="X64" s="74"/>
      <c r="Y64" s="74"/>
      <c r="Z64" s="74"/>
      <c r="AA64" s="76"/>
      <c r="AB64" s="74"/>
      <c r="AC64" s="74"/>
      <c r="AD64" s="74"/>
      <c r="AE64" s="74"/>
      <c r="AF64" s="74"/>
      <c r="AG64" s="74"/>
      <c r="AH64" s="74"/>
      <c r="AI64" s="74"/>
      <c r="AJ64" s="74"/>
      <c r="AK64" s="74"/>
      <c r="AL64" s="74"/>
      <c r="AM64" s="74"/>
      <c r="AN64" s="74"/>
      <c r="AO64" s="74"/>
      <c r="AP64" s="74"/>
      <c r="AQ64" s="74"/>
      <c r="AR64" s="74"/>
      <c r="AS64" s="74"/>
      <c r="AT64" s="74"/>
      <c r="AU64" s="74"/>
      <c r="AV64" s="74"/>
      <c r="AW64" s="74"/>
      <c r="AX64" s="74"/>
      <c r="AY64" s="74"/>
      <c r="AZ64" s="74"/>
      <c r="BA64" s="74"/>
      <c r="BB64" s="74"/>
      <c r="BC64" s="74"/>
      <c r="BD64" s="74"/>
      <c r="BE64" s="74"/>
    </row>
    <row r="65" customFormat="false" ht="15.75" hidden="false" customHeight="true" outlineLevel="0" collapsed="false">
      <c r="A65" s="74" t="s">
        <v>102</v>
      </c>
      <c r="B65" s="121"/>
      <c r="C65" s="121"/>
      <c r="D65" s="121"/>
      <c r="E65" s="121"/>
      <c r="F65" s="121"/>
      <c r="G65" s="121"/>
      <c r="H65" s="121"/>
      <c r="I65" s="121"/>
      <c r="J65" s="121"/>
      <c r="K65" s="121"/>
      <c r="L65" s="121"/>
      <c r="M65" s="121"/>
      <c r="N65" s="121"/>
      <c r="O65" s="121"/>
      <c r="P65" s="74" t="n">
        <f aca="false">SUM(B65:M65)*45</f>
        <v>0</v>
      </c>
      <c r="Q65" s="74"/>
      <c r="R65" s="74"/>
      <c r="S65" s="74"/>
      <c r="T65" s="74"/>
      <c r="U65" s="74"/>
      <c r="V65" s="74"/>
      <c r="W65" s="74"/>
      <c r="X65" s="74"/>
      <c r="Y65" s="74"/>
      <c r="Z65" s="74"/>
      <c r="AA65" s="76"/>
      <c r="AB65" s="74"/>
      <c r="AC65" s="74"/>
      <c r="AD65" s="74"/>
      <c r="AE65" s="74"/>
      <c r="AF65" s="74"/>
      <c r="AG65" s="74"/>
      <c r="AH65" s="74"/>
      <c r="AI65" s="74"/>
      <c r="AJ65" s="74"/>
      <c r="AK65" s="74"/>
      <c r="AL65" s="74"/>
      <c r="AM65" s="74"/>
      <c r="AN65" s="74"/>
      <c r="AO65" s="74"/>
      <c r="AP65" s="74"/>
      <c r="AQ65" s="74"/>
      <c r="AR65" s="74"/>
      <c r="AS65" s="74"/>
      <c r="AT65" s="74"/>
      <c r="AU65" s="74"/>
      <c r="AV65" s="74"/>
      <c r="AW65" s="74"/>
      <c r="AX65" s="74"/>
      <c r="AY65" s="74"/>
      <c r="AZ65" s="74"/>
      <c r="BA65" s="74"/>
      <c r="BB65" s="74"/>
      <c r="BC65" s="74"/>
      <c r="BD65" s="74"/>
      <c r="BE65" s="74"/>
    </row>
    <row r="66" customFormat="false" ht="15.75" hidden="false" customHeight="true" outlineLevel="0" collapsed="false">
      <c r="A66" s="74" t="s">
        <v>104</v>
      </c>
      <c r="B66" s="121"/>
      <c r="C66" s="121"/>
      <c r="D66" s="121"/>
      <c r="E66" s="121"/>
      <c r="F66" s="121"/>
      <c r="G66" s="121"/>
      <c r="H66" s="121"/>
      <c r="I66" s="121"/>
      <c r="J66" s="121"/>
      <c r="K66" s="121"/>
      <c r="L66" s="121"/>
      <c r="M66" s="121"/>
      <c r="N66" s="121"/>
      <c r="O66" s="121"/>
      <c r="P66" s="74" t="n">
        <f aca="false">SUM(B66:M66)*45</f>
        <v>0</v>
      </c>
      <c r="Q66" s="74"/>
      <c r="R66" s="74"/>
      <c r="S66" s="74"/>
      <c r="T66" s="74"/>
      <c r="U66" s="74"/>
      <c r="V66" s="74"/>
      <c r="W66" s="74"/>
      <c r="X66" s="74"/>
      <c r="Y66" s="74"/>
      <c r="Z66" s="74"/>
      <c r="AA66" s="76"/>
      <c r="AB66" s="74"/>
      <c r="AC66" s="74"/>
      <c r="AD66" s="74"/>
      <c r="AE66" s="74"/>
      <c r="AF66" s="74"/>
      <c r="AG66" s="74"/>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row>
    <row r="67" customFormat="false" ht="15.75" hidden="false" customHeight="true" outlineLevel="0" collapsed="false">
      <c r="A67" s="74" t="s">
        <v>107</v>
      </c>
      <c r="B67" s="121"/>
      <c r="C67" s="121"/>
      <c r="D67" s="121"/>
      <c r="E67" s="121"/>
      <c r="F67" s="121"/>
      <c r="G67" s="121"/>
      <c r="H67" s="121"/>
      <c r="I67" s="121"/>
      <c r="J67" s="121"/>
      <c r="K67" s="121"/>
      <c r="L67" s="121"/>
      <c r="M67" s="121"/>
      <c r="N67" s="121"/>
      <c r="O67" s="121"/>
      <c r="P67" s="74" t="n">
        <f aca="false">SUM(B67:M67)*45</f>
        <v>0</v>
      </c>
      <c r="Q67" s="74"/>
      <c r="R67" s="74"/>
      <c r="S67" s="74"/>
      <c r="T67" s="74"/>
      <c r="U67" s="74"/>
      <c r="V67" s="74"/>
      <c r="W67" s="74"/>
      <c r="X67" s="74"/>
      <c r="Y67" s="74"/>
      <c r="Z67" s="74"/>
      <c r="AA67" s="76"/>
      <c r="AB67" s="74"/>
      <c r="AC67" s="74"/>
      <c r="AD67" s="74"/>
      <c r="AE67" s="74"/>
      <c r="AF67" s="74"/>
      <c r="AG67" s="74"/>
      <c r="AH67" s="74"/>
      <c r="AI67" s="74"/>
      <c r="AJ67" s="74"/>
      <c r="AK67" s="74"/>
      <c r="AL67" s="74"/>
      <c r="AM67" s="74"/>
      <c r="AN67" s="74"/>
      <c r="AO67" s="74"/>
      <c r="AP67" s="74"/>
      <c r="AQ67" s="74"/>
      <c r="AR67" s="74"/>
      <c r="AS67" s="74"/>
      <c r="AT67" s="74"/>
      <c r="AU67" s="74"/>
      <c r="AV67" s="74"/>
      <c r="AW67" s="74"/>
      <c r="AX67" s="74"/>
      <c r="AY67" s="74"/>
      <c r="AZ67" s="74"/>
      <c r="BA67" s="74"/>
      <c r="BB67" s="74"/>
      <c r="BC67" s="74"/>
      <c r="BD67" s="74"/>
      <c r="BE67" s="74"/>
    </row>
    <row r="68" customFormat="false" ht="15.75" hidden="false" customHeight="true" outlineLevel="0" collapsed="false">
      <c r="A68" s="74" t="s">
        <v>31</v>
      </c>
      <c r="B68" s="121"/>
      <c r="C68" s="121"/>
      <c r="D68" s="121"/>
      <c r="E68" s="121"/>
      <c r="F68" s="121"/>
      <c r="G68" s="121"/>
      <c r="H68" s="121"/>
      <c r="I68" s="121"/>
      <c r="J68" s="121"/>
      <c r="K68" s="121"/>
      <c r="L68" s="121"/>
      <c r="M68" s="121"/>
      <c r="N68" s="121"/>
      <c r="O68" s="121"/>
      <c r="P68" s="74" t="n">
        <f aca="false">SUM(B68:M68)*45</f>
        <v>0</v>
      </c>
      <c r="Q68" s="74"/>
      <c r="R68" s="74"/>
      <c r="S68" s="74"/>
      <c r="T68" s="74"/>
      <c r="U68" s="74"/>
      <c r="V68" s="74"/>
      <c r="W68" s="74"/>
      <c r="X68" s="74"/>
      <c r="Y68" s="74"/>
      <c r="Z68" s="74"/>
      <c r="AA68" s="76"/>
      <c r="AB68" s="74"/>
      <c r="AC68" s="74"/>
      <c r="AD68" s="74"/>
      <c r="AE68" s="74"/>
      <c r="AF68" s="74"/>
      <c r="AG68" s="74"/>
      <c r="AH68" s="74"/>
      <c r="AI68" s="74"/>
      <c r="AJ68" s="74"/>
      <c r="AK68" s="74"/>
      <c r="AL68" s="74"/>
      <c r="AM68" s="74"/>
      <c r="AN68" s="74"/>
      <c r="AO68" s="74"/>
      <c r="AP68" s="74"/>
      <c r="AQ68" s="74"/>
      <c r="AR68" s="74"/>
      <c r="AS68" s="74"/>
      <c r="AT68" s="74"/>
      <c r="AU68" s="74"/>
      <c r="AV68" s="74"/>
      <c r="AW68" s="74"/>
      <c r="AX68" s="74"/>
      <c r="AY68" s="74"/>
      <c r="AZ68" s="74"/>
      <c r="BA68" s="74"/>
      <c r="BB68" s="74"/>
      <c r="BC68" s="74"/>
      <c r="BD68" s="74"/>
      <c r="BE68" s="74"/>
    </row>
    <row r="69" customFormat="false" ht="15.75" hidden="false" customHeight="true" outlineLevel="0" collapsed="false">
      <c r="A69" s="74"/>
      <c r="B69" s="145" t="n">
        <f aca="false">SUM(B58:C68)*40</f>
        <v>0</v>
      </c>
      <c r="C69" s="145"/>
      <c r="D69" s="145" t="n">
        <f aca="false">SUM(D58:E68)*40</f>
        <v>0</v>
      </c>
      <c r="E69" s="145"/>
      <c r="F69" s="145" t="n">
        <f aca="false">SUM(F58:G68)*40</f>
        <v>0</v>
      </c>
      <c r="G69" s="145"/>
      <c r="H69" s="145" t="n">
        <f aca="false">SUM(H58:I68)*40</f>
        <v>0</v>
      </c>
      <c r="I69" s="145"/>
      <c r="J69" s="145" t="n">
        <f aca="false">SUM(J58:K68)*40</f>
        <v>0</v>
      </c>
      <c r="K69" s="145"/>
      <c r="L69" s="145" t="n">
        <f aca="false">SUM(L58:M68)*40</f>
        <v>0</v>
      </c>
      <c r="M69" s="145"/>
      <c r="N69" s="145" t="n">
        <f aca="false">SUM(N58:O68)*40</f>
        <v>0</v>
      </c>
      <c r="O69" s="145"/>
      <c r="P69" s="74" t="n">
        <f aca="false">SUM(P58:P68)</f>
        <v>0</v>
      </c>
      <c r="Q69" s="74"/>
      <c r="R69" s="74"/>
      <c r="S69" s="74"/>
      <c r="T69" s="74"/>
      <c r="U69" s="74"/>
      <c r="V69" s="74"/>
      <c r="W69" s="74"/>
      <c r="X69" s="74"/>
      <c r="Y69" s="74"/>
      <c r="Z69" s="74"/>
      <c r="AA69" s="76"/>
      <c r="AB69" s="74"/>
      <c r="AC69" s="74"/>
      <c r="AD69" s="74"/>
      <c r="AE69" s="74"/>
      <c r="AF69" s="74"/>
      <c r="AG69" s="74"/>
      <c r="AH69" s="74"/>
      <c r="AI69" s="74"/>
      <c r="AJ69" s="74"/>
      <c r="AK69" s="74"/>
      <c r="AL69" s="74"/>
      <c r="AM69" s="74"/>
      <c r="AN69" s="74"/>
      <c r="AO69" s="74"/>
      <c r="AP69" s="74"/>
      <c r="AQ69" s="74"/>
      <c r="AR69" s="74"/>
      <c r="AS69" s="74"/>
      <c r="AT69" s="74"/>
      <c r="AU69" s="74"/>
      <c r="AV69" s="74"/>
      <c r="AW69" s="74"/>
      <c r="AX69" s="74"/>
      <c r="AY69" s="74"/>
      <c r="AZ69" s="74"/>
      <c r="BA69" s="74"/>
      <c r="BB69" s="74"/>
      <c r="BC69" s="74"/>
      <c r="BD69" s="74"/>
      <c r="BE69" s="74"/>
    </row>
    <row r="70" customFormat="false" ht="15.75" hidden="false" customHeight="true" outlineLevel="0" collapsed="false">
      <c r="A70" s="74"/>
      <c r="B70" s="146" t="n">
        <f aca="false">B69</f>
        <v>0</v>
      </c>
      <c r="C70" s="146"/>
      <c r="D70" s="146" t="n">
        <f aca="false">B70+D69</f>
        <v>0</v>
      </c>
      <c r="E70" s="146"/>
      <c r="F70" s="146" t="n">
        <f aca="false">D70+F69</f>
        <v>0</v>
      </c>
      <c r="G70" s="146"/>
      <c r="H70" s="146" t="n">
        <f aca="false">F70+H69</f>
        <v>0</v>
      </c>
      <c r="I70" s="146"/>
      <c r="J70" s="146" t="n">
        <f aca="false">H70+J69</f>
        <v>0</v>
      </c>
      <c r="K70" s="146"/>
      <c r="L70" s="146" t="n">
        <f aca="false">J70+L69</f>
        <v>0</v>
      </c>
      <c r="M70" s="146"/>
      <c r="N70" s="146" t="n">
        <f aca="false">L70+N69</f>
        <v>0</v>
      </c>
      <c r="O70" s="146"/>
      <c r="P70" s="74"/>
      <c r="Q70" s="74"/>
      <c r="R70" s="74"/>
      <c r="S70" s="74"/>
      <c r="T70" s="74"/>
      <c r="U70" s="74"/>
      <c r="V70" s="74"/>
      <c r="W70" s="74"/>
      <c r="X70" s="74"/>
      <c r="Y70" s="74"/>
      <c r="Z70" s="74"/>
      <c r="AA70" s="76"/>
      <c r="AB70" s="74"/>
      <c r="AC70" s="74"/>
      <c r="AD70" s="74"/>
      <c r="AE70" s="74"/>
      <c r="AF70" s="74"/>
      <c r="AG70" s="74"/>
      <c r="AH70" s="74"/>
      <c r="AI70" s="74"/>
      <c r="AJ70" s="74"/>
      <c r="AK70" s="74"/>
      <c r="AL70" s="74"/>
      <c r="AM70" s="74"/>
      <c r="AN70" s="74"/>
      <c r="AO70" s="74"/>
      <c r="AP70" s="74"/>
      <c r="AQ70" s="74"/>
      <c r="AR70" s="74"/>
      <c r="AS70" s="74"/>
      <c r="AT70" s="74"/>
      <c r="AU70" s="74"/>
      <c r="AV70" s="74"/>
      <c r="AW70" s="74"/>
      <c r="AX70" s="74"/>
      <c r="AY70" s="74"/>
      <c r="AZ70" s="74"/>
      <c r="BA70" s="74"/>
      <c r="BB70" s="74"/>
      <c r="BC70" s="74"/>
      <c r="BD70" s="74"/>
      <c r="BE70" s="74"/>
    </row>
    <row r="71" customFormat="false" ht="15.75" hidden="false" customHeight="true" outlineLevel="0" collapsed="false">
      <c r="A71" s="74"/>
      <c r="B71" s="147" t="e">
        <f aca="false">B70/$N$70</f>
        <v>#DIV/0!</v>
      </c>
      <c r="C71" s="147"/>
      <c r="D71" s="147" t="e">
        <f aca="false">D70/$N$70</f>
        <v>#DIV/0!</v>
      </c>
      <c r="E71" s="147"/>
      <c r="F71" s="147" t="e">
        <f aca="false">F70/$N$70</f>
        <v>#DIV/0!</v>
      </c>
      <c r="G71" s="147"/>
      <c r="H71" s="147" t="e">
        <f aca="false">H70/$N$70</f>
        <v>#DIV/0!</v>
      </c>
      <c r="I71" s="147"/>
      <c r="J71" s="147" t="e">
        <f aca="false">J70/$N$70</f>
        <v>#DIV/0!</v>
      </c>
      <c r="K71" s="147"/>
      <c r="L71" s="147" t="e">
        <f aca="false">L70/$N$70</f>
        <v>#DIV/0!</v>
      </c>
      <c r="M71" s="147"/>
      <c r="N71" s="147" t="e">
        <f aca="false">N70/$N$70</f>
        <v>#DIV/0!</v>
      </c>
      <c r="O71" s="147"/>
      <c r="P71" s="74"/>
      <c r="Q71" s="74"/>
      <c r="R71" s="74"/>
      <c r="S71" s="74"/>
      <c r="T71" s="74"/>
      <c r="U71" s="74"/>
      <c r="V71" s="74"/>
      <c r="W71" s="74"/>
      <c r="X71" s="74"/>
      <c r="Y71" s="74"/>
      <c r="Z71" s="74"/>
      <c r="AA71" s="76"/>
      <c r="AB71" s="74"/>
      <c r="AC71" s="74"/>
      <c r="AD71" s="74"/>
      <c r="AE71" s="74"/>
      <c r="AF71" s="74"/>
      <c r="AG71" s="74"/>
      <c r="AH71" s="74"/>
      <c r="AI71" s="74"/>
      <c r="AJ71" s="74"/>
      <c r="AK71" s="74"/>
      <c r="AL71" s="74"/>
      <c r="AM71" s="74"/>
      <c r="AN71" s="74"/>
      <c r="AO71" s="74"/>
      <c r="AP71" s="74"/>
      <c r="AQ71" s="74"/>
      <c r="AR71" s="74"/>
      <c r="AS71" s="74"/>
      <c r="AT71" s="74"/>
      <c r="AU71" s="74"/>
      <c r="AV71" s="74"/>
      <c r="AW71" s="74"/>
      <c r="AX71" s="74"/>
      <c r="AY71" s="74"/>
      <c r="AZ71" s="74"/>
      <c r="BA71" s="74"/>
      <c r="BB71" s="74"/>
      <c r="BC71" s="74"/>
      <c r="BD71" s="74"/>
      <c r="BE71" s="74"/>
    </row>
    <row r="72" customFormat="false" ht="15.75" hidden="false" customHeight="true" outlineLevel="0" collapsed="false">
      <c r="A72" s="74"/>
      <c r="B72" s="74"/>
      <c r="C72" s="74"/>
      <c r="D72" s="74"/>
      <c r="E72" s="74"/>
      <c r="F72" s="74"/>
      <c r="G72" s="74"/>
      <c r="H72" s="74"/>
      <c r="I72" s="74"/>
      <c r="J72" s="74"/>
      <c r="K72" s="74"/>
      <c r="L72" s="74"/>
      <c r="M72" s="74"/>
      <c r="N72" s="74"/>
      <c r="O72" s="74"/>
      <c r="P72" s="74"/>
      <c r="Q72" s="74"/>
      <c r="R72" s="74"/>
      <c r="S72" s="74"/>
      <c r="T72" s="74"/>
      <c r="U72" s="74"/>
      <c r="V72" s="74"/>
      <c r="W72" s="74"/>
      <c r="X72" s="74"/>
      <c r="Y72" s="74"/>
      <c r="Z72" s="74"/>
      <c r="AA72" s="76"/>
      <c r="AB72" s="74"/>
      <c r="AC72" s="74"/>
      <c r="AD72" s="74"/>
      <c r="AE72" s="74"/>
      <c r="AF72" s="74"/>
      <c r="AG72" s="74"/>
      <c r="AH72" s="74"/>
      <c r="AI72" s="74"/>
      <c r="AJ72" s="74"/>
      <c r="AK72" s="74"/>
      <c r="AL72" s="74"/>
      <c r="AM72" s="74"/>
      <c r="AN72" s="74"/>
      <c r="AO72" s="74"/>
      <c r="AP72" s="74"/>
      <c r="AQ72" s="74"/>
      <c r="AR72" s="74"/>
      <c r="AS72" s="74"/>
      <c r="AT72" s="74"/>
      <c r="AU72" s="74"/>
      <c r="AV72" s="74"/>
      <c r="AW72" s="74"/>
      <c r="AX72" s="74"/>
      <c r="AY72" s="74"/>
      <c r="AZ72" s="74"/>
      <c r="BA72" s="74"/>
      <c r="BB72" s="74"/>
      <c r="BC72" s="74"/>
      <c r="BD72" s="74"/>
      <c r="BE72" s="74"/>
    </row>
    <row r="73" customFormat="false" ht="15.75" hidden="false" customHeight="true" outlineLevel="0" collapsed="false">
      <c r="A73" s="74"/>
      <c r="B73" s="74"/>
      <c r="C73" s="74"/>
      <c r="D73" s="74"/>
      <c r="E73" s="74"/>
      <c r="F73" s="74"/>
      <c r="G73" s="74"/>
      <c r="H73" s="100" t="s">
        <v>154</v>
      </c>
      <c r="I73" s="100"/>
      <c r="J73" s="100"/>
      <c r="K73" s="100"/>
      <c r="L73" s="100"/>
      <c r="M73" s="100"/>
      <c r="N73" s="100"/>
      <c r="O73" s="100"/>
      <c r="P73" s="100"/>
      <c r="Q73" s="100"/>
      <c r="R73" s="101" t="s">
        <v>91</v>
      </c>
      <c r="S73" s="101"/>
      <c r="T73" s="101"/>
      <c r="U73" s="148" t="s">
        <v>155</v>
      </c>
      <c r="V73" s="149" t="s">
        <v>156</v>
      </c>
      <c r="AA73" s="150"/>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row>
    <row r="74" customFormat="false" ht="30" hidden="false" customHeight="true" outlineLevel="0" collapsed="false">
      <c r="A74" s="74" t="s">
        <v>157</v>
      </c>
      <c r="B74" s="151" t="s">
        <v>158</v>
      </c>
      <c r="C74" s="151"/>
      <c r="D74" s="151"/>
      <c r="E74" s="151"/>
      <c r="F74" s="151"/>
      <c r="G74" s="151"/>
      <c r="H74" s="148" t="s">
        <v>159</v>
      </c>
      <c r="I74" s="148" t="s">
        <v>160</v>
      </c>
      <c r="J74" s="148" t="s">
        <v>89</v>
      </c>
      <c r="K74" s="148" t="s">
        <v>96</v>
      </c>
      <c r="L74" s="148" t="s">
        <v>153</v>
      </c>
      <c r="M74" s="148" t="s">
        <v>161</v>
      </c>
      <c r="N74" s="148" t="s">
        <v>162</v>
      </c>
      <c r="O74" s="148" t="s">
        <v>100</v>
      </c>
      <c r="P74" s="148" t="s">
        <v>163</v>
      </c>
      <c r="Q74" s="148" t="s">
        <v>115</v>
      </c>
      <c r="R74" s="148" t="s">
        <v>91</v>
      </c>
      <c r="S74" s="148" t="s">
        <v>164</v>
      </c>
      <c r="T74" s="148" t="s">
        <v>165</v>
      </c>
      <c r="U74" s="148"/>
      <c r="V74" s="149"/>
      <c r="X74" s="152" t="s">
        <v>166</v>
      </c>
      <c r="Y74" s="152" t="s">
        <v>167</v>
      </c>
      <c r="Z74" s="152" t="s">
        <v>168</v>
      </c>
      <c r="AA74" s="153" t="s">
        <v>169</v>
      </c>
      <c r="AB74" s="154" t="s">
        <v>170</v>
      </c>
      <c r="AC74" s="154" t="s">
        <v>171</v>
      </c>
      <c r="AD74" s="154" t="s">
        <v>172</v>
      </c>
      <c r="AE74" s="154" t="s">
        <v>173</v>
      </c>
      <c r="AF74" s="154" t="s">
        <v>174</v>
      </c>
      <c r="AG74" s="154" t="s">
        <v>175</v>
      </c>
      <c r="AH74" s="154" t="s">
        <v>176</v>
      </c>
      <c r="AI74" s="154" t="s">
        <v>177</v>
      </c>
      <c r="AJ74" s="154" t="s">
        <v>178</v>
      </c>
      <c r="AK74" s="154" t="s">
        <v>24</v>
      </c>
      <c r="AL74" s="154" t="s">
        <v>179</v>
      </c>
      <c r="AM74" s="155" t="s">
        <v>180</v>
      </c>
      <c r="AN74" s="155" t="s">
        <v>181</v>
      </c>
      <c r="AO74" s="155" t="s">
        <v>182</v>
      </c>
      <c r="AP74" s="155" t="s">
        <v>183</v>
      </c>
      <c r="AQ74" s="155" t="s">
        <v>184</v>
      </c>
      <c r="AR74" s="155" t="s">
        <v>185</v>
      </c>
      <c r="AS74" s="155" t="s">
        <v>186</v>
      </c>
      <c r="AT74" s="155" t="s">
        <v>187</v>
      </c>
      <c r="AU74" s="155" t="s">
        <v>188</v>
      </c>
      <c r="AV74" s="155" t="s">
        <v>189</v>
      </c>
      <c r="AW74" s="155"/>
      <c r="AX74" s="155"/>
      <c r="AY74" s="155"/>
      <c r="AZ74" s="155"/>
      <c r="BA74" s="155"/>
      <c r="BB74" s="155"/>
      <c r="BC74" s="155"/>
      <c r="BD74" s="155"/>
      <c r="BE74" s="155"/>
    </row>
    <row r="75" customFormat="false" ht="15" hidden="false" customHeight="false" outlineLevel="0" collapsed="false">
      <c r="A75" s="74" t="n">
        <v>1</v>
      </c>
      <c r="B75" s="156" t="str">
        <f aca="false">A7</f>
        <v>Modificación de precio de Fletes a la Alza y a la Baja</v>
      </c>
      <c r="C75" s="156"/>
      <c r="D75" s="156"/>
      <c r="E75" s="156"/>
      <c r="F75" s="156"/>
      <c r="G75" s="156"/>
      <c r="H75" s="108" t="n">
        <f aca="false">SUMIFS('4.1 WBS Backend'!$L$2,'4.1 WBS Backend'!$B$2,B75)*1.37</f>
        <v>0</v>
      </c>
      <c r="I75" s="108" t="n">
        <f aca="false">SUMIFS('4.2 WBS Frontend'!$L$2:$L$206,'4.2 WBS Frontend'!$B$2:$B$206,B75)*1.37</f>
        <v>0</v>
      </c>
      <c r="J75" s="108" t="n">
        <f aca="false">SUMIFS('4.5 WBS UXUI'!$L$2:$L$216,'4.5 WBS UXUI'!$B$2:$B$216,B75)</f>
        <v>0</v>
      </c>
      <c r="K75" s="108" t="n">
        <f aca="false">SUMIFS('4.4 WBS DBA'!$L$2:$L$90,'4.4 WBS DBA'!$B$2:$B$90,B75)</f>
        <v>0</v>
      </c>
      <c r="L75" s="108" t="n">
        <f aca="false">SUMIFS('4.3 WBS DevOps'!$L$2:$L$95,'4.3 WBS DevOps'!$B$2:$B$95,B75)</f>
        <v>0</v>
      </c>
      <c r="M75" s="108" t="n">
        <f aca="false">SUMIFS('4.6 WBS Arquitectura'!$L$2:$L$66,'4.6 WBS Arquitectura'!$B$2:$B$66,B75)</f>
        <v>0</v>
      </c>
      <c r="N75" s="157" t="n">
        <f aca="false">SUM(H75:M75)</f>
        <v>0</v>
      </c>
      <c r="O75" s="108" t="e">
        <f aca="false">'2.Tiempo'!$J$15*N75/$N$126</f>
        <v>#NAME?</v>
      </c>
      <c r="P75" s="108" t="e">
        <f aca="false">'5.Otros'!$M$9*N75/$N$126</f>
        <v>#NAME?</v>
      </c>
      <c r="Q75" s="108" t="e">
        <f aca="false">'2.Tiempo'!$N$8*(N75/$N$126)</f>
        <v>#DIV/0!</v>
      </c>
      <c r="R75" s="108" t="n">
        <f aca="false">SUMIFS(QA!$V$6:$V$34,QA!$S$6:$S$34,B75)</f>
        <v>0</v>
      </c>
      <c r="S75" s="108" t="e">
        <f aca="false">QA!$G$45*(R75/$R$126)</f>
        <v>#DIV/0!</v>
      </c>
      <c r="T75" s="108" t="e">
        <f aca="false">(QA!$G$46+QA!$G$47)*(R75/$R$126)</f>
        <v>#DIV/0!</v>
      </c>
      <c r="U75" s="158" t="e">
        <f aca="false">N75+O75+P75+R75+S75+T75</f>
        <v>#NAME?</v>
      </c>
      <c r="V75" s="159" t="e">
        <f aca="false">U75+Q75</f>
        <v>#DIV/0!</v>
      </c>
      <c r="X75" s="108" t="e">
        <f aca="false">(O75/$O$126)*'2.Tiempo'!$L$14</f>
        <v>#NAME?</v>
      </c>
      <c r="Y75" s="150" t="e">
        <f aca="false">(O75/$O$126)*'2.Tiempo'!M$14</f>
        <v>#NAME?</v>
      </c>
      <c r="Z75" s="150" t="e">
        <f aca="false">(O75/$O$126)*'2.Tiempo'!J$14</f>
        <v>#NAME?</v>
      </c>
      <c r="AA75" s="150" t="e">
        <f aca="false">(O75/$O$126)*'2.Tiempo'!$K$14</f>
        <v>#NAME?</v>
      </c>
      <c r="AB75" s="150" t="e">
        <f aca="false">SUM('2.Tiempo'!$O$45:$P$45)*P75/$P$126</f>
        <v>#NAME?</v>
      </c>
      <c r="AC75" s="150" t="e">
        <f aca="false">SUM('2.Tiempo'!$O$44:$P$44)*P75/$P$126</f>
        <v>#NAME?</v>
      </c>
      <c r="AD75" s="150" t="e">
        <f aca="false">SUM('2.Tiempo'!$O$35:$P$35)*P75/$P$126</f>
        <v>#NAME?</v>
      </c>
      <c r="AE75" s="150" t="e">
        <f aca="false">SUM('2.Tiempo'!$O$36:$P$36)*P75/$P$126</f>
        <v>#NAME?</v>
      </c>
      <c r="AF75" s="150" t="e">
        <f aca="false">SUM('2.Tiempo'!$O$42:$P$42)*P75/$P$126</f>
        <v>#NAME?</v>
      </c>
      <c r="AG75" s="150" t="e">
        <f aca="false">SUM('2.Tiempo'!$O$41:$P$41)*P75/$P$126</f>
        <v>#NAME?</v>
      </c>
      <c r="AH75" s="150" t="e">
        <f aca="false">SUM('2.Tiempo'!$O$43:$P$43)*P75/$P$126</f>
        <v>#NAME?</v>
      </c>
      <c r="AI75" s="150" t="e">
        <f aca="false">'2.Tiempo'!$P$37*P75/$P$126</f>
        <v>#NAME?</v>
      </c>
      <c r="AJ75" s="150" t="e">
        <f aca="false">'2.Tiempo'!$P$38*P75/$P$126</f>
        <v>#NAME?</v>
      </c>
      <c r="AK75" s="150" t="e">
        <f aca="false">'2.Tiempo'!$P$39*P75/$P$126</f>
        <v>#NAME?</v>
      </c>
      <c r="AL75" s="150" t="e">
        <f aca="false">'2.Tiempo'!$P$40*P75/$P$126</f>
        <v>#NAME?</v>
      </c>
      <c r="AM75" s="150" t="e">
        <f aca="false">(N75/$N$126)*'2.Tiempo'!$K$44</f>
        <v>#DIV/0!</v>
      </c>
      <c r="AN75" s="150" t="e">
        <f aca="false">(N75/$N$126)*'2.Tiempo'!$K$35</f>
        <v>#DIV/0!</v>
      </c>
      <c r="AO75" s="150" t="e">
        <f aca="false">(N75/$N$126)*'2.Tiempo'!$K$36</f>
        <v>#DIV/0!</v>
      </c>
      <c r="AP75" s="150" t="e">
        <f aca="false">(N75/$N$126)*'2.Tiempo'!$K$42</f>
        <v>#DIV/0!</v>
      </c>
      <c r="AQ75" s="150" t="e">
        <f aca="false">(N75/$N$126)*'2.Tiempo'!$K$41</f>
        <v>#DIV/0!</v>
      </c>
      <c r="AR75" s="150" t="e">
        <f aca="false">(N75/$N$126)*'2.Tiempo'!$K$43</f>
        <v>#DIV/0!</v>
      </c>
      <c r="AS75" s="150" t="e">
        <f aca="false">(N75/$N$126)*'2.Tiempo'!$K$37</f>
        <v>#DIV/0!</v>
      </c>
      <c r="AT75" s="150" t="e">
        <f aca="false">(N75/$N$126)*'2.Tiempo'!$K$38</f>
        <v>#DIV/0!</v>
      </c>
      <c r="AU75" s="150" t="e">
        <f aca="false">(N75/$N$126)*'2.Tiempo'!$K$39</f>
        <v>#DIV/0!</v>
      </c>
      <c r="AV75" s="150" t="e">
        <f aca="false">(N75/$N$126)*'2.Tiempo'!$K$40</f>
        <v>#DIV/0!</v>
      </c>
      <c r="AW75" s="150"/>
      <c r="AX75" s="150"/>
      <c r="AY75" s="150"/>
      <c r="AZ75" s="150"/>
      <c r="BA75" s="150"/>
      <c r="BB75" s="150"/>
      <c r="BC75" s="150"/>
      <c r="BD75" s="150"/>
      <c r="BE75" s="150"/>
    </row>
    <row r="76" customFormat="false" ht="15" hidden="false" customHeight="false" outlineLevel="0" collapsed="false">
      <c r="A76" s="74" t="n">
        <v>2</v>
      </c>
      <c r="B76" s="156" t="str">
        <f aca="false">A8</f>
        <v>Eliminación de Partidas de Flete</v>
      </c>
      <c r="C76" s="156"/>
      <c r="D76" s="156"/>
      <c r="E76" s="156"/>
      <c r="F76" s="156"/>
      <c r="G76" s="156"/>
      <c r="H76" s="108" t="n">
        <f aca="false">SUMIFS('4.1 WBS Backend'!$L$2,'4.1 WBS Backend'!$B$2,B76)*1.37</f>
        <v>0</v>
      </c>
      <c r="I76" s="108" t="n">
        <f aca="false">SUMIFS('4.2 WBS Frontend'!$L$2:$L$206,'4.2 WBS Frontend'!$B$2:$B$206,B76)*1.37</f>
        <v>0</v>
      </c>
      <c r="J76" s="108" t="n">
        <f aca="false">SUMIFS('4.5 WBS UXUI'!$L$2:$L$216,'4.5 WBS UXUI'!$B$2:$B$216,B76)</f>
        <v>0</v>
      </c>
      <c r="K76" s="108" t="n">
        <f aca="false">SUMIFS('4.4 WBS DBA'!$L$2:$L$90,'4.4 WBS DBA'!$B$2:$B$90,B76)</f>
        <v>0</v>
      </c>
      <c r="L76" s="108" t="n">
        <f aca="false">SUMIFS('4.3 WBS DevOps'!$L$2:$L$95,'4.3 WBS DevOps'!$B$2:$B$95,B76)</f>
        <v>0</v>
      </c>
      <c r="M76" s="108" t="n">
        <f aca="false">SUMIFS('4.6 WBS Arquitectura'!$L$2:$L$66,'4.6 WBS Arquitectura'!$B$2:$B$66,B76)</f>
        <v>0</v>
      </c>
      <c r="N76" s="157" t="n">
        <f aca="false">SUM(H76:M76)</f>
        <v>0</v>
      </c>
      <c r="O76" s="108" t="e">
        <f aca="false">'2.Tiempo'!$J$15*N76/$N$126</f>
        <v>#NAME?</v>
      </c>
      <c r="P76" s="108" t="e">
        <f aca="false">'5.Otros'!$H$18*(N76/$N$126)</f>
        <v>#DIV/0!</v>
      </c>
      <c r="Q76" s="108" t="e">
        <f aca="false">'2.Tiempo'!$N$8*(N76/$N$126)</f>
        <v>#DIV/0!</v>
      </c>
      <c r="R76" s="108" t="n">
        <f aca="false">SUMIFS(QA!$V$6:$V$34,QA!$S$6:$S$34,B76)</f>
        <v>0</v>
      </c>
      <c r="S76" s="108" t="e">
        <f aca="false">QA!$G$45*(R76/$R$126)</f>
        <v>#DIV/0!</v>
      </c>
      <c r="T76" s="108" t="e">
        <f aca="false">(QA!$G$46+QA!$G$47)*(R76/$R$126)</f>
        <v>#DIV/0!</v>
      </c>
      <c r="U76" s="158" t="e">
        <f aca="false">N76+O76+P76+R76+S76+T76</f>
        <v>#NAME?</v>
      </c>
      <c r="V76" s="159" t="e">
        <f aca="false">U76+Q76</f>
        <v>#DIV/0!</v>
      </c>
      <c r="X76" s="108" t="e">
        <f aca="false">(O76/$O$126)*'2.Tiempo'!$L$14</f>
        <v>#NAME?</v>
      </c>
      <c r="Y76" s="150" t="e">
        <f aca="false">(O76/$O$126)*'2.Tiempo'!M$14</f>
        <v>#NAME?</v>
      </c>
      <c r="Z76" s="150" t="e">
        <f aca="false">(O76/$O$126)*'2.Tiempo'!J$14</f>
        <v>#NAME?</v>
      </c>
      <c r="AA76" s="150" t="e">
        <f aca="false">(O76/$O$126)*'2.Tiempo'!$K$14</f>
        <v>#NAME?</v>
      </c>
      <c r="AB76" s="150" t="e">
        <f aca="false">SUM('2.Tiempo'!$O$45:$P$45)*P76/$P$126</f>
        <v>#DIV/0!</v>
      </c>
      <c r="AC76" s="150" t="e">
        <f aca="false">SUM('2.Tiempo'!$O$44:$P$44)*P76/$P$126</f>
        <v>#DIV/0!</v>
      </c>
      <c r="AD76" s="150" t="e">
        <f aca="false">SUM('2.Tiempo'!$O$35:$P$35)*P76/$P$126</f>
        <v>#NAME?</v>
      </c>
      <c r="AE76" s="150" t="e">
        <f aca="false">SUM('2.Tiempo'!$O$36:$P$36)*P76/$P$126</f>
        <v>#DIV/0!</v>
      </c>
      <c r="AF76" s="150" t="e">
        <f aca="false">SUM('2.Tiempo'!$O$42:$P$42)*P76/$P$126</f>
        <v>#DIV/0!</v>
      </c>
      <c r="AG76" s="150" t="e">
        <f aca="false">SUM('2.Tiempo'!$O$41:$P$41)*P76/$P$126</f>
        <v>#DIV/0!</v>
      </c>
      <c r="AH76" s="150" t="e">
        <f aca="false">SUM('2.Tiempo'!$O$43:$P$43)*P76/$P$126</f>
        <v>#DIV/0!</v>
      </c>
      <c r="AI76" s="150" t="e">
        <f aca="false">'2.Tiempo'!$P$37*P76/$P$126</f>
        <v>#DIV/0!</v>
      </c>
      <c r="AJ76" s="150" t="e">
        <f aca="false">'2.Tiempo'!$P$38*P76/$P$126</f>
        <v>#DIV/0!</v>
      </c>
      <c r="AK76" s="150" t="e">
        <f aca="false">'2.Tiempo'!$P$39*P76/$P$126</f>
        <v>#DIV/0!</v>
      </c>
      <c r="AL76" s="150" t="e">
        <f aca="false">'2.Tiempo'!$P$40*P76/$P$126</f>
        <v>#DIV/0!</v>
      </c>
      <c r="AM76" s="150" t="e">
        <f aca="false">(N76/$N$126)*'2.Tiempo'!$K$44</f>
        <v>#DIV/0!</v>
      </c>
      <c r="AN76" s="150" t="e">
        <f aca="false">(N76/$N$126)*'2.Tiempo'!$K$35</f>
        <v>#DIV/0!</v>
      </c>
      <c r="AO76" s="150" t="e">
        <f aca="false">(N76/$N$126)*'2.Tiempo'!$K$36</f>
        <v>#DIV/0!</v>
      </c>
      <c r="AP76" s="150" t="e">
        <f aca="false">(N76/$N$126)*'2.Tiempo'!$K$42</f>
        <v>#DIV/0!</v>
      </c>
      <c r="AQ76" s="150" t="e">
        <f aca="false">(N76/$N$126)*'2.Tiempo'!$K$41</f>
        <v>#DIV/0!</v>
      </c>
      <c r="AR76" s="150" t="e">
        <f aca="false">(N76/$N$126)*'2.Tiempo'!$K$43</f>
        <v>#DIV/0!</v>
      </c>
      <c r="AS76" s="150" t="e">
        <f aca="false">(N76/$N$126)*'2.Tiempo'!$K$37</f>
        <v>#DIV/0!</v>
      </c>
      <c r="AT76" s="150" t="e">
        <f aca="false">(N76/$N$126)*'2.Tiempo'!$K$38</f>
        <v>#DIV/0!</v>
      </c>
      <c r="AU76" s="150" t="e">
        <f aca="false">(N76/$N$126)*'2.Tiempo'!$K$39</f>
        <v>#DIV/0!</v>
      </c>
      <c r="AV76" s="150" t="e">
        <f aca="false">(N76/$N$126)*'2.Tiempo'!$K$40</f>
        <v>#DIV/0!</v>
      </c>
      <c r="AW76" s="150"/>
      <c r="AX76" s="150"/>
      <c r="AY76" s="150"/>
      <c r="AZ76" s="150"/>
      <c r="BA76" s="150"/>
      <c r="BB76" s="150"/>
      <c r="BC76" s="150"/>
      <c r="BD76" s="150"/>
      <c r="BE76" s="150"/>
    </row>
    <row r="77" customFormat="false" ht="15" hidden="false" customHeight="false" outlineLevel="0" collapsed="false">
      <c r="A77" s="74" t="n">
        <v>3</v>
      </c>
      <c r="B77" s="156" t="str">
        <f aca="false">A9</f>
        <v>Conversión Correcta de Moneda en Partidas de Flete hacia Legacy</v>
      </c>
      <c r="C77" s="156"/>
      <c r="D77" s="156"/>
      <c r="E77" s="156"/>
      <c r="F77" s="156"/>
      <c r="G77" s="156"/>
      <c r="H77" s="108" t="n">
        <f aca="false">SUMIFS('4.1 WBS Backend'!$L$2,'4.1 WBS Backend'!$B$2,B77)*1.37</f>
        <v>0</v>
      </c>
      <c r="I77" s="108" t="n">
        <f aca="false">SUMIFS('4.2 WBS Frontend'!$L$2:$L$206,'4.2 WBS Frontend'!$B$2:$B$206,B77)*1.37</f>
        <v>0</v>
      </c>
      <c r="J77" s="108" t="n">
        <f aca="false">SUMIFS('4.5 WBS UXUI'!$L$2:$L$216,'4.5 WBS UXUI'!$B$2:$B$216,B77)</f>
        <v>0</v>
      </c>
      <c r="K77" s="108" t="n">
        <f aca="false">SUMIFS('4.4 WBS DBA'!$L$2:$L$90,'4.4 WBS DBA'!$B$2:$B$90,B77)</f>
        <v>0</v>
      </c>
      <c r="L77" s="108" t="n">
        <f aca="false">SUMIFS('4.3 WBS DevOps'!$L$2:$L$95,'4.3 WBS DevOps'!$B$2:$B$95,B77)</f>
        <v>0</v>
      </c>
      <c r="M77" s="108" t="n">
        <f aca="false">SUMIFS('4.6 WBS Arquitectura'!$L$2:$L$66,'4.6 WBS Arquitectura'!$B$2:$B$66,B77)</f>
        <v>0</v>
      </c>
      <c r="N77" s="157" t="n">
        <f aca="false">SUM(H77:M77)</f>
        <v>0</v>
      </c>
      <c r="O77" s="108" t="e">
        <f aca="false">'2.Tiempo'!$J$15*N77/$N$126</f>
        <v>#NAME?</v>
      </c>
      <c r="P77" s="108" t="e">
        <f aca="false">'5.Otros'!$H$18*N77/$N$126</f>
        <v>#NAME?</v>
      </c>
      <c r="Q77" s="108" t="e">
        <f aca="false">'2.Tiempo'!$N$8*(N77/$N$126)</f>
        <v>#DIV/0!</v>
      </c>
      <c r="R77" s="108" t="n">
        <f aca="false">SUMIFS(QA!$V$6:$V$34,QA!$S$6:$S$34,B77)</f>
        <v>0</v>
      </c>
      <c r="S77" s="108" t="e">
        <f aca="false">QA!$G$45*(R77/$R$126)</f>
        <v>#DIV/0!</v>
      </c>
      <c r="T77" s="108" t="e">
        <f aca="false">(QA!$G$46+QA!$G$47)*(R77/$R$126)</f>
        <v>#DIV/0!</v>
      </c>
      <c r="U77" s="158" t="e">
        <f aca="false">N77+O77+P77+R77+S77+T77</f>
        <v>#NAME?</v>
      </c>
      <c r="V77" s="159" t="e">
        <f aca="false">U77+Q77</f>
        <v>#DIV/0!</v>
      </c>
      <c r="X77" s="108" t="e">
        <f aca="false">(O77/$O$126)*'2.Tiempo'!$L$14</f>
        <v>#NAME?</v>
      </c>
      <c r="Y77" s="150" t="e">
        <f aca="false">(O77/$O$126)*'2.Tiempo'!M$14</f>
        <v>#NAME?</v>
      </c>
      <c r="Z77" s="150" t="e">
        <f aca="false">(O77/$O$126)*'2.Tiempo'!J$14</f>
        <v>#NAME?</v>
      </c>
      <c r="AA77" s="150" t="e">
        <f aca="false">(O77/$O$126)*'2.Tiempo'!$K$14</f>
        <v>#NAME?</v>
      </c>
      <c r="AB77" s="150" t="e">
        <f aca="false">SUM('2.Tiempo'!$O$45:$P$45)*P77/$P$126</f>
        <v>#NAME?</v>
      </c>
      <c r="AC77" s="150" t="e">
        <f aca="false">SUM('2.Tiempo'!$O$44:$P$44)*P77/$P$126</f>
        <v>#NAME?</v>
      </c>
      <c r="AD77" s="150" t="e">
        <f aca="false">SUM('2.Tiempo'!$O$35:$P$35)*P77/$P$126</f>
        <v>#NAME?</v>
      </c>
      <c r="AE77" s="150" t="e">
        <f aca="false">SUM('2.Tiempo'!$O$36:$P$36)*P77/$P$126</f>
        <v>#NAME?</v>
      </c>
      <c r="AF77" s="150" t="e">
        <f aca="false">SUM('2.Tiempo'!$O$42:$P$42)*P77/$P$126</f>
        <v>#NAME?</v>
      </c>
      <c r="AG77" s="150" t="e">
        <f aca="false">SUM('2.Tiempo'!$O$41:$P$41)*P77/$P$126</f>
        <v>#NAME?</v>
      </c>
      <c r="AH77" s="150" t="e">
        <f aca="false">SUM('2.Tiempo'!$O$43:$P$43)*P77/$P$126</f>
        <v>#NAME?</v>
      </c>
      <c r="AI77" s="150" t="e">
        <f aca="false">'2.Tiempo'!$P$37*P77/$P$126</f>
        <v>#NAME?</v>
      </c>
      <c r="AJ77" s="150" t="e">
        <f aca="false">'2.Tiempo'!$P$38*P77/$P$126</f>
        <v>#NAME?</v>
      </c>
      <c r="AK77" s="150" t="e">
        <f aca="false">'2.Tiempo'!$P$39*P77/$P$126</f>
        <v>#NAME?</v>
      </c>
      <c r="AL77" s="150" t="e">
        <f aca="false">'2.Tiempo'!$P$40*P77/$P$126</f>
        <v>#NAME?</v>
      </c>
      <c r="AM77" s="150" t="e">
        <f aca="false">(N77/$N$126)*'2.Tiempo'!$K$44</f>
        <v>#DIV/0!</v>
      </c>
      <c r="AN77" s="150" t="e">
        <f aca="false">(N77/$N$126)*'2.Tiempo'!$K$35</f>
        <v>#DIV/0!</v>
      </c>
      <c r="AO77" s="150" t="e">
        <f aca="false">(N77/$N$126)*'2.Tiempo'!$K$36</f>
        <v>#DIV/0!</v>
      </c>
      <c r="AP77" s="150" t="e">
        <f aca="false">(N77/$N$126)*'2.Tiempo'!$K$42</f>
        <v>#DIV/0!</v>
      </c>
      <c r="AQ77" s="150" t="e">
        <f aca="false">(N77/$N$126)*'2.Tiempo'!$K$41</f>
        <v>#DIV/0!</v>
      </c>
      <c r="AR77" s="150" t="e">
        <f aca="false">(N77/$N$126)*'2.Tiempo'!$K$43</f>
        <v>#DIV/0!</v>
      </c>
      <c r="AS77" s="150" t="e">
        <f aca="false">(N77/$N$126)*'2.Tiempo'!$K$37</f>
        <v>#DIV/0!</v>
      </c>
      <c r="AT77" s="150" t="e">
        <f aca="false">(N77/$N$126)*'2.Tiempo'!$K$38</f>
        <v>#DIV/0!</v>
      </c>
      <c r="AU77" s="150" t="e">
        <f aca="false">(N77/$N$126)*'2.Tiempo'!$K$39</f>
        <v>#DIV/0!</v>
      </c>
      <c r="AV77" s="150" t="e">
        <f aca="false">(N77/$N$126)*'2.Tiempo'!$K$40</f>
        <v>#DIV/0!</v>
      </c>
      <c r="AW77" s="150"/>
      <c r="AX77" s="150"/>
      <c r="AY77" s="150"/>
      <c r="AZ77" s="150"/>
      <c r="BA77" s="150"/>
      <c r="BB77" s="150"/>
      <c r="BC77" s="150"/>
      <c r="BD77" s="150"/>
      <c r="BE77" s="150"/>
    </row>
    <row r="78" customFormat="false" ht="26.85" hidden="false" customHeight="false" outlineLevel="0" collapsed="false">
      <c r="A78" s="74" t="n">
        <v>4</v>
      </c>
      <c r="B78" s="156" t="str">
        <f aca="false">A10</f>
        <v>Congruencia de Configuración de Documentos entre Proquifanet y Embalaje</v>
      </c>
      <c r="C78" s="156"/>
      <c r="D78" s="156"/>
      <c r="E78" s="156"/>
      <c r="F78" s="156"/>
      <c r="G78" s="156"/>
      <c r="H78" s="108" t="n">
        <f aca="false">SUMIFS('4.1 WBS Backend'!$L$2,'4.1 WBS Backend'!$B$2,B78)*1.37</f>
        <v>0</v>
      </c>
      <c r="I78" s="108" t="n">
        <f aca="false">SUMIFS('4.2 WBS Frontend'!$L$2:$L$206,'4.2 WBS Frontend'!$B$2:$B$206,B78)*1.37</f>
        <v>0</v>
      </c>
      <c r="J78" s="108" t="n">
        <f aca="false">SUMIFS('4.5 WBS UXUI'!$L$2:$L$216,'4.5 WBS UXUI'!$B$2:$B$216,B78)</f>
        <v>0</v>
      </c>
      <c r="K78" s="108" t="n">
        <f aca="false">SUMIFS('4.4 WBS DBA'!$L$2:$L$90,'4.4 WBS DBA'!$B$2:$B$90,B78)</f>
        <v>0</v>
      </c>
      <c r="L78" s="108" t="n">
        <f aca="false">SUMIFS('4.3 WBS DevOps'!$L$2:$L$95,'4.3 WBS DevOps'!$B$2:$B$95,B78)</f>
        <v>0</v>
      </c>
      <c r="M78" s="108" t="n">
        <f aca="false">SUMIFS('4.6 WBS Arquitectura'!$L$2:$L$66,'4.6 WBS Arquitectura'!$B$2:$B$66,B78)</f>
        <v>0</v>
      </c>
      <c r="N78" s="157" t="n">
        <f aca="false">SUM(H78:M78)</f>
        <v>0</v>
      </c>
      <c r="O78" s="108" t="e">
        <f aca="false">'2.Tiempo'!$J$15*N78/$N$126</f>
        <v>#NAME?</v>
      </c>
      <c r="P78" s="108" t="e">
        <f aca="false">'5.Otros'!$H$18*N78/$N$126</f>
        <v>#NAME?</v>
      </c>
      <c r="Q78" s="108" t="e">
        <f aca="false">'2.Tiempo'!$N$8*(N78/$N$126)</f>
        <v>#DIV/0!</v>
      </c>
      <c r="R78" s="108" t="n">
        <f aca="false">SUMIFS(QA!$V$6:$V$34,QA!$S$6:$S$34,B78)</f>
        <v>0</v>
      </c>
      <c r="S78" s="108" t="e">
        <f aca="false">QA!$G$45*(R78/$R$126)</f>
        <v>#DIV/0!</v>
      </c>
      <c r="T78" s="108" t="e">
        <f aca="false">(QA!$G$46+QA!$G$47)*(R78/$R$126)</f>
        <v>#DIV/0!</v>
      </c>
      <c r="U78" s="158" t="e">
        <f aca="false">N78+O78+P78+R78+S78+T78</f>
        <v>#NAME?</v>
      </c>
      <c r="V78" s="159" t="e">
        <f aca="false">U78+Q78</f>
        <v>#DIV/0!</v>
      </c>
      <c r="X78" s="108" t="e">
        <f aca="false">(O78/$O$126)*'2.Tiempo'!$L$14</f>
        <v>#NAME?</v>
      </c>
      <c r="Y78" s="150" t="e">
        <f aca="false">(O78/$O$126)*'2.Tiempo'!M$14</f>
        <v>#NAME?</v>
      </c>
      <c r="Z78" s="150" t="e">
        <f aca="false">(O78/$O$126)*'2.Tiempo'!J$14</f>
        <v>#NAME?</v>
      </c>
      <c r="AA78" s="150" t="e">
        <f aca="false">(O78/$O$126)*'2.Tiempo'!$K$14</f>
        <v>#NAME?</v>
      </c>
      <c r="AB78" s="150" t="e">
        <f aca="false">SUM('2.Tiempo'!$O$45:$P$45)*P78/$P$126</f>
        <v>#NAME?</v>
      </c>
      <c r="AC78" s="150" t="e">
        <f aca="false">SUM('2.Tiempo'!$O$44:$P$44)*P78/$P$126</f>
        <v>#NAME?</v>
      </c>
      <c r="AD78" s="150" t="e">
        <f aca="false">SUM('2.Tiempo'!$O$35:$P$35)*P78/$P$126</f>
        <v>#NAME?</v>
      </c>
      <c r="AE78" s="150" t="e">
        <f aca="false">SUM('2.Tiempo'!$O$36:$P$36)*P78/$P$126</f>
        <v>#NAME?</v>
      </c>
      <c r="AF78" s="150" t="e">
        <f aca="false">SUM('2.Tiempo'!$O$42:$P$42)*P78/$P$126</f>
        <v>#NAME?</v>
      </c>
      <c r="AG78" s="150" t="e">
        <f aca="false">SUM('2.Tiempo'!$O$41:$P$41)*P78/$P$126</f>
        <v>#NAME?</v>
      </c>
      <c r="AH78" s="150" t="e">
        <f aca="false">SUM('2.Tiempo'!$O$43:$P$43)*P78/$P$126</f>
        <v>#NAME?</v>
      </c>
      <c r="AI78" s="150" t="e">
        <f aca="false">'2.Tiempo'!$P$37*P78/$P$126</f>
        <v>#NAME?</v>
      </c>
      <c r="AJ78" s="150" t="e">
        <f aca="false">'2.Tiempo'!$P$38*P78/$P$126</f>
        <v>#NAME?</v>
      </c>
      <c r="AK78" s="150" t="e">
        <f aca="false">'2.Tiempo'!$P$39*P78/$P$126</f>
        <v>#NAME?</v>
      </c>
      <c r="AL78" s="150" t="e">
        <f aca="false">'2.Tiempo'!$P$40*P78/$P$126</f>
        <v>#NAME?</v>
      </c>
      <c r="AM78" s="150" t="e">
        <f aca="false">(N78/$N$126)*'2.Tiempo'!$K$44</f>
        <v>#DIV/0!</v>
      </c>
      <c r="AN78" s="150" t="e">
        <f aca="false">(N78/$N$126)*'2.Tiempo'!$K$35</f>
        <v>#DIV/0!</v>
      </c>
      <c r="AO78" s="150" t="e">
        <f aca="false">(N78/$N$126)*'2.Tiempo'!$K$36</f>
        <v>#DIV/0!</v>
      </c>
      <c r="AP78" s="150" t="e">
        <f aca="false">(N78/$N$126)*'2.Tiempo'!$K$42</f>
        <v>#DIV/0!</v>
      </c>
      <c r="AQ78" s="150" t="e">
        <f aca="false">(N78/$N$126)*'2.Tiempo'!$K$41</f>
        <v>#DIV/0!</v>
      </c>
      <c r="AR78" s="150" t="e">
        <f aca="false">(N78/$N$126)*'2.Tiempo'!$K$43</f>
        <v>#DIV/0!</v>
      </c>
      <c r="AS78" s="150" t="e">
        <f aca="false">(N78/$N$126)*'2.Tiempo'!$K$37</f>
        <v>#DIV/0!</v>
      </c>
      <c r="AT78" s="150" t="e">
        <f aca="false">(N78/$N$126)*'2.Tiempo'!$K$38</f>
        <v>#DIV/0!</v>
      </c>
      <c r="AU78" s="150" t="e">
        <f aca="false">(N78/$N$126)*'2.Tiempo'!$K$39</f>
        <v>#DIV/0!</v>
      </c>
      <c r="AV78" s="150" t="e">
        <f aca="false">(N78/$N$126)*'2.Tiempo'!$K$40</f>
        <v>#DIV/0!</v>
      </c>
      <c r="AW78" s="150"/>
      <c r="AX78" s="150"/>
      <c r="AY78" s="150"/>
      <c r="AZ78" s="150"/>
      <c r="BA78" s="150"/>
      <c r="BB78" s="150"/>
      <c r="BC78" s="150"/>
      <c r="BD78" s="150"/>
      <c r="BE78" s="150"/>
    </row>
    <row r="79" customFormat="false" ht="15" hidden="false" customHeight="false" outlineLevel="0" collapsed="false">
      <c r="A79" s="74" t="n">
        <v>5</v>
      </c>
      <c r="B79" s="156" t="str">
        <f aca="false">A11</f>
        <v>Direcciones de entrega</v>
      </c>
      <c r="C79" s="156"/>
      <c r="D79" s="156"/>
      <c r="E79" s="156"/>
      <c r="F79" s="156"/>
      <c r="G79" s="156"/>
      <c r="H79" s="108" t="n">
        <f aca="false">SUMIFS('4.1 WBS Backend'!$L$2,'4.1 WBS Backend'!$B$2,B79)*1.37</f>
        <v>0</v>
      </c>
      <c r="I79" s="108" t="n">
        <f aca="false">SUMIFS('4.2 WBS Frontend'!$L$2:$L$206,'4.2 WBS Frontend'!$B$2:$B$206,B79)*1.37</f>
        <v>0</v>
      </c>
      <c r="J79" s="108" t="n">
        <f aca="false">SUMIFS('4.5 WBS UXUI'!$L$2:$L$216,'4.5 WBS UXUI'!$B$2:$B$216,B79)</f>
        <v>0</v>
      </c>
      <c r="K79" s="108" t="n">
        <f aca="false">SUMIFS('4.4 WBS DBA'!$L$2:$L$90,'4.4 WBS DBA'!$B$2:$B$90,B79)</f>
        <v>0</v>
      </c>
      <c r="L79" s="108" t="n">
        <f aca="false">SUMIFS('4.3 WBS DevOps'!$L$2:$L$95,'4.3 WBS DevOps'!$B$2:$B$95,B79)</f>
        <v>0</v>
      </c>
      <c r="M79" s="108" t="n">
        <f aca="false">SUMIFS('4.6 WBS Arquitectura'!$L$2:$L$66,'4.6 WBS Arquitectura'!$B$2:$B$66,B79)</f>
        <v>0</v>
      </c>
      <c r="N79" s="157" t="n">
        <f aca="false">SUM(H79:M79)</f>
        <v>0</v>
      </c>
      <c r="O79" s="108" t="e">
        <f aca="false">'2.Tiempo'!$J$15*N79/$N$126</f>
        <v>#NAME?</v>
      </c>
      <c r="P79" s="108" t="e">
        <f aca="false">'5.Otros'!$H$18*N79/$N$126</f>
        <v>#NAME?</v>
      </c>
      <c r="Q79" s="108" t="e">
        <f aca="false">'2.Tiempo'!$N$8*(N79/$N$126)</f>
        <v>#DIV/0!</v>
      </c>
      <c r="R79" s="108" t="n">
        <f aca="false">SUMIFS(QA!$V$6:$V$34,QA!$S$6:$S$34,B79)</f>
        <v>0</v>
      </c>
      <c r="S79" s="108" t="e">
        <f aca="false">QA!$G$45*(R79/$R$126)</f>
        <v>#DIV/0!</v>
      </c>
      <c r="T79" s="108" t="e">
        <f aca="false">(QA!$G$46+QA!$G$47)*(R79/$R$126)</f>
        <v>#DIV/0!</v>
      </c>
      <c r="U79" s="158" t="e">
        <f aca="false">N79+O79+P79+R79+S79+T79</f>
        <v>#NAME?</v>
      </c>
      <c r="V79" s="159" t="e">
        <f aca="false">U79+Q79</f>
        <v>#DIV/0!</v>
      </c>
      <c r="X79" s="108" t="e">
        <f aca="false">(O79/$O$126)*'2.Tiempo'!$L$14</f>
        <v>#NAME?</v>
      </c>
      <c r="Y79" s="150" t="e">
        <f aca="false">(O79/$O$126)*'2.Tiempo'!M$14</f>
        <v>#NAME?</v>
      </c>
      <c r="Z79" s="150" t="e">
        <f aca="false">(O79/$O$126)*'2.Tiempo'!J$14</f>
        <v>#NAME?</v>
      </c>
      <c r="AA79" s="150" t="e">
        <f aca="false">(O79/$O$126)*'2.Tiempo'!$K$14</f>
        <v>#NAME?</v>
      </c>
      <c r="AB79" s="150" t="e">
        <f aca="false">SUM('2.Tiempo'!$O$45:$P$45)*P79/$P$126</f>
        <v>#NAME?</v>
      </c>
      <c r="AC79" s="150" t="e">
        <f aca="false">SUM('2.Tiempo'!$O$44:$P$44)*P79/$P$126</f>
        <v>#NAME?</v>
      </c>
      <c r="AD79" s="150" t="e">
        <f aca="false">SUM('2.Tiempo'!$O$35:$P$35)*P79/$P$126</f>
        <v>#NAME?</v>
      </c>
      <c r="AE79" s="150" t="e">
        <f aca="false">SUM('2.Tiempo'!$O$36:$P$36)*P79/$P$126</f>
        <v>#NAME?</v>
      </c>
      <c r="AF79" s="150" t="e">
        <f aca="false">SUM('2.Tiempo'!$O$42:$P$42)*P79/$P$126</f>
        <v>#NAME?</v>
      </c>
      <c r="AG79" s="150" t="e">
        <f aca="false">SUM('2.Tiempo'!$O$41:$P$41)*P79/$P$126</f>
        <v>#NAME?</v>
      </c>
      <c r="AH79" s="150" t="e">
        <f aca="false">SUM('2.Tiempo'!$O$43:$P$43)*P79/$P$126</f>
        <v>#NAME?</v>
      </c>
      <c r="AI79" s="150" t="e">
        <f aca="false">'2.Tiempo'!$P$37*P79/$P$126</f>
        <v>#NAME?</v>
      </c>
      <c r="AJ79" s="150" t="e">
        <f aca="false">'2.Tiempo'!$P$38*P79/$P$126</f>
        <v>#NAME?</v>
      </c>
      <c r="AK79" s="150" t="e">
        <f aca="false">'2.Tiempo'!$P$39*P79/$P$126</f>
        <v>#NAME?</v>
      </c>
      <c r="AL79" s="150" t="e">
        <f aca="false">'2.Tiempo'!$P$40*P79/$P$126</f>
        <v>#NAME?</v>
      </c>
      <c r="AM79" s="150" t="e">
        <f aca="false">(N79/$N$126)*'2.Tiempo'!$K$44</f>
        <v>#DIV/0!</v>
      </c>
      <c r="AN79" s="150" t="e">
        <f aca="false">(N79/$N$126)*'2.Tiempo'!$K$35</f>
        <v>#DIV/0!</v>
      </c>
      <c r="AO79" s="150" t="e">
        <f aca="false">(N79/$N$126)*'2.Tiempo'!$K$36</f>
        <v>#DIV/0!</v>
      </c>
      <c r="AP79" s="150" t="e">
        <f aca="false">(N79/$N$126)*'2.Tiempo'!$K$42</f>
        <v>#DIV/0!</v>
      </c>
      <c r="AQ79" s="150" t="e">
        <f aca="false">(N79/$N$126)*'2.Tiempo'!$K$41</f>
        <v>#DIV/0!</v>
      </c>
      <c r="AR79" s="150" t="e">
        <f aca="false">(N79/$N$126)*'2.Tiempo'!$K$43</f>
        <v>#DIV/0!</v>
      </c>
      <c r="AS79" s="150" t="e">
        <f aca="false">(N79/$N$126)*'2.Tiempo'!$K$37</f>
        <v>#DIV/0!</v>
      </c>
      <c r="AT79" s="150" t="e">
        <f aca="false">(N79/$N$126)*'2.Tiempo'!$K$38</f>
        <v>#DIV/0!</v>
      </c>
      <c r="AU79" s="150" t="e">
        <f aca="false">(N79/$N$126)*'2.Tiempo'!$K$39</f>
        <v>#DIV/0!</v>
      </c>
      <c r="AV79" s="150" t="e">
        <f aca="false">(N79/$N$126)*'2.Tiempo'!$K$40</f>
        <v>#DIV/0!</v>
      </c>
      <c r="AW79" s="150"/>
      <c r="AX79" s="150"/>
      <c r="AY79" s="150"/>
      <c r="AZ79" s="150"/>
      <c r="BA79" s="150"/>
      <c r="BB79" s="150"/>
      <c r="BC79" s="150"/>
      <c r="BD79" s="150"/>
      <c r="BE79" s="150"/>
    </row>
    <row r="80" customFormat="false" ht="15" hidden="false" customHeight="false" outlineLevel="0" collapsed="false">
      <c r="A80" s="74" t="n">
        <v>6</v>
      </c>
      <c r="B80" s="156" t="str">
        <f aca="false">A12</f>
        <v>Impacto en sistemas Legacy / Venta Digital por eliminación de direcciones</v>
      </c>
      <c r="C80" s="156"/>
      <c r="D80" s="156"/>
      <c r="E80" s="156"/>
      <c r="F80" s="156"/>
      <c r="G80" s="156"/>
      <c r="H80" s="108" t="n">
        <f aca="false">SUMIFS('4.1 WBS Backend'!$L$2,'4.1 WBS Backend'!$B$2,B80)*1.37</f>
        <v>0</v>
      </c>
      <c r="I80" s="108" t="n">
        <f aca="false">SUMIFS('4.2 WBS Frontend'!$L$2:$L$206,'4.2 WBS Frontend'!$B$2:$B$206,B80)*1.37</f>
        <v>0</v>
      </c>
      <c r="J80" s="108" t="n">
        <f aca="false">SUMIFS('4.5 WBS UXUI'!$L$2:$L$216,'4.5 WBS UXUI'!$B$2:$B$216,B80)</f>
        <v>0</v>
      </c>
      <c r="K80" s="108" t="n">
        <f aca="false">SUMIFS('4.4 WBS DBA'!$L$2:$L$90,'4.4 WBS DBA'!$B$2:$B$90,B80)</f>
        <v>0</v>
      </c>
      <c r="L80" s="108" t="n">
        <f aca="false">SUMIFS('4.3 WBS DevOps'!$L$2:$L$95,'4.3 WBS DevOps'!$B$2:$B$95,B80)</f>
        <v>0</v>
      </c>
      <c r="M80" s="108" t="n">
        <f aca="false">SUMIFS('4.6 WBS Arquitectura'!$L$2:$L$66,'4.6 WBS Arquitectura'!$B$2:$B$66,B80)</f>
        <v>0</v>
      </c>
      <c r="N80" s="157" t="n">
        <f aca="false">SUM(H80:M80)</f>
        <v>0</v>
      </c>
      <c r="O80" s="108" t="e">
        <f aca="false">'2.Tiempo'!$J$15*N80/$N$126</f>
        <v>#NAME?</v>
      </c>
      <c r="P80" s="108" t="e">
        <f aca="false">'5.Otros'!$H$18*N80/$N$126</f>
        <v>#NAME?</v>
      </c>
      <c r="Q80" s="108" t="e">
        <f aca="false">'2.Tiempo'!$N$8*(N80/$N$126)</f>
        <v>#DIV/0!</v>
      </c>
      <c r="R80" s="108" t="n">
        <f aca="false">SUMIFS(QA!$V$6:$V$34,QA!$S$6:$S$34,B80)</f>
        <v>0</v>
      </c>
      <c r="S80" s="108" t="e">
        <f aca="false">QA!$G$45*(R80/$R$126)</f>
        <v>#DIV/0!</v>
      </c>
      <c r="T80" s="108" t="e">
        <f aca="false">(QA!$G$46+QA!$G$47)*(R80/$R$126)</f>
        <v>#DIV/0!</v>
      </c>
      <c r="U80" s="158" t="e">
        <f aca="false">N80+O80+P80+R80+S80+T80</f>
        <v>#NAME?</v>
      </c>
      <c r="V80" s="159" t="e">
        <f aca="false">U80+Q80</f>
        <v>#DIV/0!</v>
      </c>
      <c r="X80" s="108" t="e">
        <f aca="false">(O80/$O$126)*'2.Tiempo'!$L$14</f>
        <v>#NAME?</v>
      </c>
      <c r="Y80" s="150" t="e">
        <f aca="false">(O80/$O$126)*'2.Tiempo'!M$14</f>
        <v>#NAME?</v>
      </c>
      <c r="Z80" s="150" t="e">
        <f aca="false">(O80/$O$126)*'2.Tiempo'!J$14</f>
        <v>#NAME?</v>
      </c>
      <c r="AA80" s="150" t="e">
        <f aca="false">(O80/$O$126)*'2.Tiempo'!$K$14</f>
        <v>#NAME?</v>
      </c>
      <c r="AB80" s="150" t="e">
        <f aca="false">SUM('2.Tiempo'!$O$45:$P$45)*P80/$P$126</f>
        <v>#NAME?</v>
      </c>
      <c r="AC80" s="150" t="e">
        <f aca="false">SUM('2.Tiempo'!$O$44:$P$44)*P80/$P$126</f>
        <v>#NAME?</v>
      </c>
      <c r="AD80" s="150" t="e">
        <f aca="false">SUM('2.Tiempo'!$O$35:$P$35)*P80/$P$126</f>
        <v>#NAME?</v>
      </c>
      <c r="AE80" s="150" t="e">
        <f aca="false">SUM('2.Tiempo'!$O$36:$P$36)*P80/$P$126</f>
        <v>#NAME?</v>
      </c>
      <c r="AF80" s="150" t="e">
        <f aca="false">SUM('2.Tiempo'!$O$42:$P$42)*P80/$P$126</f>
        <v>#NAME?</v>
      </c>
      <c r="AG80" s="150" t="e">
        <f aca="false">SUM('2.Tiempo'!$O$41:$P$41)*P80/$P$126</f>
        <v>#NAME?</v>
      </c>
      <c r="AH80" s="150" t="e">
        <f aca="false">SUM('2.Tiempo'!$O$43:$P$43)*P80/$P$126</f>
        <v>#NAME?</v>
      </c>
      <c r="AI80" s="150" t="e">
        <f aca="false">'2.Tiempo'!$P$37*P80/$P$126</f>
        <v>#NAME?</v>
      </c>
      <c r="AJ80" s="150" t="e">
        <f aca="false">'2.Tiempo'!$P$38*P80/$P$126</f>
        <v>#NAME?</v>
      </c>
      <c r="AK80" s="150" t="e">
        <f aca="false">'2.Tiempo'!$P$39*P80/$P$126</f>
        <v>#NAME?</v>
      </c>
      <c r="AL80" s="150" t="e">
        <f aca="false">'2.Tiempo'!$P$40*P80/$P$126</f>
        <v>#NAME?</v>
      </c>
      <c r="AM80" s="150" t="e">
        <f aca="false">(N80/$N$126)*'2.Tiempo'!$K$44</f>
        <v>#DIV/0!</v>
      </c>
      <c r="AN80" s="150" t="e">
        <f aca="false">(N80/$N$126)*'2.Tiempo'!$K$35</f>
        <v>#DIV/0!</v>
      </c>
      <c r="AO80" s="150" t="e">
        <f aca="false">(N80/$N$126)*'2.Tiempo'!$K$36</f>
        <v>#DIV/0!</v>
      </c>
      <c r="AP80" s="150" t="e">
        <f aca="false">(N80/$N$126)*'2.Tiempo'!$K$42</f>
        <v>#DIV/0!</v>
      </c>
      <c r="AQ80" s="150" t="e">
        <f aca="false">(N80/$N$126)*'2.Tiempo'!$K$41</f>
        <v>#DIV/0!</v>
      </c>
      <c r="AR80" s="150" t="e">
        <f aca="false">(N80/$N$126)*'2.Tiempo'!$K$43</f>
        <v>#DIV/0!</v>
      </c>
      <c r="AS80" s="150" t="e">
        <f aca="false">(N80/$N$126)*'2.Tiempo'!$K$37</f>
        <v>#DIV/0!</v>
      </c>
      <c r="AT80" s="150" t="e">
        <f aca="false">(N80/$N$126)*'2.Tiempo'!$K$38</f>
        <v>#DIV/0!</v>
      </c>
      <c r="AU80" s="150" t="e">
        <f aca="false">(N80/$N$126)*'2.Tiempo'!$K$39</f>
        <v>#DIV/0!</v>
      </c>
      <c r="AV80" s="150" t="e">
        <f aca="false">(N80/$N$126)*'2.Tiempo'!$K$40</f>
        <v>#DIV/0!</v>
      </c>
      <c r="AW80" s="150"/>
      <c r="AX80" s="150"/>
      <c r="AY80" s="150"/>
      <c r="AZ80" s="150"/>
      <c r="BA80" s="150"/>
      <c r="BB80" s="150"/>
      <c r="BC80" s="150"/>
      <c r="BD80" s="150"/>
      <c r="BE80" s="150"/>
    </row>
    <row r="81" customFormat="false" ht="15" hidden="false" customHeight="false" outlineLevel="0" collapsed="false">
      <c r="A81" s="74" t="n">
        <v>7</v>
      </c>
      <c r="B81" s="156" t="str">
        <f aca="false">A13</f>
        <v>Módulo de configuración de días de no entrega</v>
      </c>
      <c r="C81" s="156"/>
      <c r="D81" s="156"/>
      <c r="E81" s="156"/>
      <c r="F81" s="156"/>
      <c r="G81" s="156"/>
      <c r="H81" s="108" t="n">
        <f aca="false">SUMIFS('4.1 WBS Backend'!$L$2,'4.1 WBS Backend'!$B$2,B81)*1.37</f>
        <v>0</v>
      </c>
      <c r="I81" s="108" t="n">
        <f aca="false">SUMIFS('4.2 WBS Frontend'!$L$2:$L$206,'4.2 WBS Frontend'!$B$2:$B$206,B81)*1.37</f>
        <v>0</v>
      </c>
      <c r="J81" s="108" t="n">
        <f aca="false">SUMIFS('4.5 WBS UXUI'!$L$2:$L$216,'4.5 WBS UXUI'!$B$2:$B$216,B81)</f>
        <v>0</v>
      </c>
      <c r="K81" s="108" t="n">
        <f aca="false">SUMIFS('4.4 WBS DBA'!$L$2:$L$90,'4.4 WBS DBA'!$B$2:$B$90,B81)</f>
        <v>0</v>
      </c>
      <c r="L81" s="108" t="n">
        <f aca="false">SUMIFS('4.3 WBS DevOps'!$L$2:$L$95,'4.3 WBS DevOps'!$B$2:$B$95,B81)</f>
        <v>0</v>
      </c>
      <c r="M81" s="108" t="n">
        <f aca="false">SUMIFS('4.6 WBS Arquitectura'!$L$2:$L$66,'4.6 WBS Arquitectura'!$B$2:$B$66,B81)</f>
        <v>0</v>
      </c>
      <c r="N81" s="157" t="n">
        <f aca="false">SUM(H81:M81)</f>
        <v>0</v>
      </c>
      <c r="O81" s="108" t="e">
        <f aca="false">'2.Tiempo'!$J$15*N81/$N$126</f>
        <v>#NAME?</v>
      </c>
      <c r="P81" s="108" t="e">
        <f aca="false">'5.Otros'!$H$18*N81/$N$126</f>
        <v>#NAME?</v>
      </c>
      <c r="Q81" s="108" t="e">
        <f aca="false">'2.Tiempo'!$N$8*(N81/$N$126)</f>
        <v>#DIV/0!</v>
      </c>
      <c r="R81" s="108" t="n">
        <f aca="false">SUMIFS(QA!$V$6:$V$34,QA!$S$6:$S$34,B81)</f>
        <v>0</v>
      </c>
      <c r="S81" s="108" t="e">
        <f aca="false">QA!$G$45*(R81/$R$126)</f>
        <v>#DIV/0!</v>
      </c>
      <c r="T81" s="108" t="e">
        <f aca="false">(QA!$G$46+QA!$G$47)*(R81/$R$126)</f>
        <v>#DIV/0!</v>
      </c>
      <c r="U81" s="158" t="e">
        <f aca="false">N81+O81+P81+R81+S81+T81</f>
        <v>#NAME?</v>
      </c>
      <c r="V81" s="159" t="e">
        <f aca="false">U81+Q81</f>
        <v>#DIV/0!</v>
      </c>
      <c r="X81" s="108" t="e">
        <f aca="false">(O81/$O$126)*'2.Tiempo'!$L$14</f>
        <v>#NAME?</v>
      </c>
      <c r="Y81" s="150" t="e">
        <f aca="false">(O81/$O$126)*'2.Tiempo'!M$14</f>
        <v>#NAME?</v>
      </c>
      <c r="Z81" s="150" t="e">
        <f aca="false">(O81/$O$126)*'2.Tiempo'!J$14</f>
        <v>#NAME?</v>
      </c>
      <c r="AA81" s="150" t="e">
        <f aca="false">(O81/$O$126)*'2.Tiempo'!$K$14</f>
        <v>#NAME?</v>
      </c>
      <c r="AB81" s="150" t="e">
        <f aca="false">SUM('2.Tiempo'!$O$45:$P$45)*P81/$P$126</f>
        <v>#NAME?</v>
      </c>
      <c r="AC81" s="150" t="e">
        <f aca="false">SUM('2.Tiempo'!$O$44:$P$44)*P81/$P$126</f>
        <v>#NAME?</v>
      </c>
      <c r="AD81" s="150" t="e">
        <f aca="false">SUM('2.Tiempo'!$O$35:$P$35)*P81/$P$126</f>
        <v>#NAME?</v>
      </c>
      <c r="AE81" s="150" t="e">
        <f aca="false">SUM('2.Tiempo'!$O$36:$P$36)*P81/$P$126</f>
        <v>#NAME?</v>
      </c>
      <c r="AF81" s="150" t="e">
        <f aca="false">SUM('2.Tiempo'!$O$42:$P$42)*P81/$P$126</f>
        <v>#NAME?</v>
      </c>
      <c r="AG81" s="150" t="e">
        <f aca="false">SUM('2.Tiempo'!$O$41:$P$41)*P81/$P$126</f>
        <v>#NAME?</v>
      </c>
      <c r="AH81" s="150" t="e">
        <f aca="false">SUM('2.Tiempo'!$O$43:$P$43)*P81/$P$126</f>
        <v>#NAME?</v>
      </c>
      <c r="AI81" s="150" t="e">
        <f aca="false">'2.Tiempo'!$P$37*P81/$P$126</f>
        <v>#NAME?</v>
      </c>
      <c r="AJ81" s="150" t="e">
        <f aca="false">'2.Tiempo'!$P$38*P81/$P$126</f>
        <v>#NAME?</v>
      </c>
      <c r="AK81" s="150" t="e">
        <f aca="false">'2.Tiempo'!$P$39*P81/$P$126</f>
        <v>#NAME?</v>
      </c>
      <c r="AL81" s="150" t="e">
        <f aca="false">'2.Tiempo'!$P$40*P81/$P$126</f>
        <v>#NAME?</v>
      </c>
      <c r="AM81" s="150" t="e">
        <f aca="false">(N81/$N$126)*'2.Tiempo'!$K$44</f>
        <v>#DIV/0!</v>
      </c>
      <c r="AN81" s="150" t="e">
        <f aca="false">(N81/$N$126)*'2.Tiempo'!$K$35</f>
        <v>#DIV/0!</v>
      </c>
      <c r="AO81" s="150" t="e">
        <f aca="false">(N81/$N$126)*'2.Tiempo'!$K$36</f>
        <v>#DIV/0!</v>
      </c>
      <c r="AP81" s="150" t="e">
        <f aca="false">(N81/$N$126)*'2.Tiempo'!$K$42</f>
        <v>#DIV/0!</v>
      </c>
      <c r="AQ81" s="150" t="e">
        <f aca="false">(N81/$N$126)*'2.Tiempo'!$K$41</f>
        <v>#DIV/0!</v>
      </c>
      <c r="AR81" s="150" t="e">
        <f aca="false">(N81/$N$126)*'2.Tiempo'!$K$43</f>
        <v>#DIV/0!</v>
      </c>
      <c r="AS81" s="150" t="e">
        <f aca="false">(N81/$N$126)*'2.Tiempo'!$K$37</f>
        <v>#DIV/0!</v>
      </c>
      <c r="AT81" s="150" t="e">
        <f aca="false">(N81/$N$126)*'2.Tiempo'!$K$38</f>
        <v>#DIV/0!</v>
      </c>
      <c r="AU81" s="150" t="e">
        <f aca="false">(N81/$N$126)*'2.Tiempo'!$K$39</f>
        <v>#DIV/0!</v>
      </c>
      <c r="AV81" s="150" t="e">
        <f aca="false">(N81/$N$126)*'2.Tiempo'!$K$40</f>
        <v>#DIV/0!</v>
      </c>
      <c r="AW81" s="150"/>
      <c r="AX81" s="150"/>
      <c r="AY81" s="150"/>
      <c r="AZ81" s="150"/>
      <c r="BA81" s="150"/>
      <c r="BB81" s="150"/>
      <c r="BC81" s="150"/>
      <c r="BD81" s="150"/>
      <c r="BE81" s="150"/>
    </row>
    <row r="82" customFormat="false" ht="26.85" hidden="false" customHeight="false" outlineLevel="0" collapsed="false">
      <c r="A82" s="74" t="n">
        <v>8</v>
      </c>
      <c r="B82" s="156" t="str">
        <f aca="false">A14</f>
        <v>Cálculo de FEE considerando Restricciones de Cliente, Generales y Proveedor</v>
      </c>
      <c r="C82" s="156"/>
      <c r="D82" s="156"/>
      <c r="E82" s="156"/>
      <c r="F82" s="156"/>
      <c r="G82" s="156"/>
      <c r="H82" s="108" t="n">
        <f aca="false">SUMIFS('4.1 WBS Backend'!$L$2,'4.1 WBS Backend'!$B$2,B82)*1.37</f>
        <v>0</v>
      </c>
      <c r="I82" s="108" t="n">
        <f aca="false">SUMIFS('4.2 WBS Frontend'!$L$2:$L$206,'4.2 WBS Frontend'!$B$2:$B$206,B82)*1.37</f>
        <v>0</v>
      </c>
      <c r="J82" s="108" t="n">
        <f aca="false">SUMIFS('4.5 WBS UXUI'!$L$2:$L$216,'4.5 WBS UXUI'!$B$2:$B$216,B82)</f>
        <v>0</v>
      </c>
      <c r="K82" s="108" t="n">
        <f aca="false">SUMIFS('4.4 WBS DBA'!$L$2:$L$90,'4.4 WBS DBA'!$B$2:$B$90,B82)</f>
        <v>0</v>
      </c>
      <c r="L82" s="108" t="n">
        <f aca="false">SUMIFS('4.3 WBS DevOps'!$L$2:$L$95,'4.3 WBS DevOps'!$B$2:$B$95,B82)</f>
        <v>0</v>
      </c>
      <c r="M82" s="108" t="n">
        <f aca="false">SUMIFS('4.6 WBS Arquitectura'!$L$2:$L$66,'4.6 WBS Arquitectura'!$B$2:$B$66,B82)</f>
        <v>0</v>
      </c>
      <c r="N82" s="157" t="n">
        <f aca="false">SUM(H82:M82)</f>
        <v>0</v>
      </c>
      <c r="O82" s="108" t="e">
        <f aca="false">'2.Tiempo'!$J$15*N82/$N$126</f>
        <v>#NAME?</v>
      </c>
      <c r="P82" s="108" t="e">
        <f aca="false">'5.Otros'!$H$18*N82/$N$126</f>
        <v>#NAME?</v>
      </c>
      <c r="Q82" s="108" t="e">
        <f aca="false">'2.Tiempo'!$N$8*(N82/$N$126)</f>
        <v>#DIV/0!</v>
      </c>
      <c r="R82" s="108" t="n">
        <f aca="false">SUMIFS(QA!$V$6:$V$34,QA!$S$6:$S$34,B82)</f>
        <v>0</v>
      </c>
      <c r="S82" s="108" t="e">
        <f aca="false">QA!$G$45*(R82/$R$126)</f>
        <v>#DIV/0!</v>
      </c>
      <c r="T82" s="108" t="e">
        <f aca="false">(QA!$G$46+QA!$G$47)*(R82/$R$126)</f>
        <v>#DIV/0!</v>
      </c>
      <c r="U82" s="158" t="e">
        <f aca="false">N82+O82+P82+R82+S82+T82</f>
        <v>#NAME?</v>
      </c>
      <c r="V82" s="159" t="e">
        <f aca="false">U82+Q82</f>
        <v>#DIV/0!</v>
      </c>
      <c r="X82" s="108" t="e">
        <f aca="false">(O82/$O$126)*'2.Tiempo'!$L$14</f>
        <v>#NAME?</v>
      </c>
      <c r="Y82" s="150" t="e">
        <f aca="false">(O82/$O$126)*'2.Tiempo'!M$14</f>
        <v>#NAME?</v>
      </c>
      <c r="Z82" s="150" t="e">
        <f aca="false">(O82/$O$126)*'2.Tiempo'!J$14</f>
        <v>#NAME?</v>
      </c>
      <c r="AA82" s="150" t="e">
        <f aca="false">(O82/$O$126)*'2.Tiempo'!$K$14</f>
        <v>#NAME?</v>
      </c>
      <c r="AB82" s="150" t="e">
        <f aca="false">SUM('2.Tiempo'!$O$45:$P$45)*P82/$P$126</f>
        <v>#NAME?</v>
      </c>
      <c r="AC82" s="150" t="e">
        <f aca="false">SUM('2.Tiempo'!$O$44:$P$44)*P82/$P$126</f>
        <v>#NAME?</v>
      </c>
      <c r="AD82" s="150" t="e">
        <f aca="false">SUM('2.Tiempo'!$O$35:$P$35)*P82/$P$126</f>
        <v>#NAME?</v>
      </c>
      <c r="AE82" s="150" t="e">
        <f aca="false">SUM('2.Tiempo'!$O$36:$P$36)*P82/$P$126</f>
        <v>#NAME?</v>
      </c>
      <c r="AF82" s="150" t="e">
        <f aca="false">SUM('2.Tiempo'!$O$42:$P$42)*P82/$P$126</f>
        <v>#NAME?</v>
      </c>
      <c r="AG82" s="150" t="e">
        <f aca="false">SUM('2.Tiempo'!$O$41:$P$41)*P82/$P$126</f>
        <v>#NAME?</v>
      </c>
      <c r="AH82" s="150" t="e">
        <f aca="false">SUM('2.Tiempo'!$O$43:$P$43)*P82/$P$126</f>
        <v>#NAME?</v>
      </c>
      <c r="AI82" s="150" t="e">
        <f aca="false">'2.Tiempo'!$P$37*P82/$P$126</f>
        <v>#NAME?</v>
      </c>
      <c r="AJ82" s="150" t="e">
        <f aca="false">'2.Tiempo'!$P$38*P82/$P$126</f>
        <v>#NAME?</v>
      </c>
      <c r="AK82" s="150" t="e">
        <f aca="false">'2.Tiempo'!$P$39*P82/$P$126</f>
        <v>#NAME?</v>
      </c>
      <c r="AL82" s="150" t="e">
        <f aca="false">'2.Tiempo'!$P$40*P82/$P$126</f>
        <v>#NAME?</v>
      </c>
      <c r="AM82" s="150" t="e">
        <f aca="false">(N82/$N$126)*'2.Tiempo'!$K$44</f>
        <v>#DIV/0!</v>
      </c>
      <c r="AN82" s="150" t="e">
        <f aca="false">(N82/$N$126)*'2.Tiempo'!$K$35</f>
        <v>#DIV/0!</v>
      </c>
      <c r="AO82" s="150" t="e">
        <f aca="false">(N82/$N$126)*'2.Tiempo'!$K$36</f>
        <v>#DIV/0!</v>
      </c>
      <c r="AP82" s="150" t="e">
        <f aca="false">(N82/$N$126)*'2.Tiempo'!$K$42</f>
        <v>#DIV/0!</v>
      </c>
      <c r="AQ82" s="150" t="e">
        <f aca="false">(N82/$N$126)*'2.Tiempo'!$K$41</f>
        <v>#DIV/0!</v>
      </c>
      <c r="AR82" s="150" t="e">
        <f aca="false">(N82/$N$126)*'2.Tiempo'!$K$43</f>
        <v>#DIV/0!</v>
      </c>
      <c r="AS82" s="150" t="e">
        <f aca="false">(N82/$N$126)*'2.Tiempo'!$K$37</f>
        <v>#DIV/0!</v>
      </c>
      <c r="AT82" s="150" t="e">
        <f aca="false">(N82/$N$126)*'2.Tiempo'!$K$38</f>
        <v>#DIV/0!</v>
      </c>
      <c r="AU82" s="150" t="e">
        <f aca="false">(N82/$N$126)*'2.Tiempo'!$K$39</f>
        <v>#DIV/0!</v>
      </c>
      <c r="AV82" s="150" t="e">
        <f aca="false">(N82/$N$126)*'2.Tiempo'!$K$40</f>
        <v>#DIV/0!</v>
      </c>
      <c r="AW82" s="150"/>
      <c r="AX82" s="150"/>
      <c r="AY82" s="150"/>
      <c r="AZ82" s="150"/>
      <c r="BA82" s="150"/>
      <c r="BB82" s="150"/>
      <c r="BC82" s="150"/>
      <c r="BD82" s="150"/>
      <c r="BE82" s="150"/>
    </row>
    <row r="83" customFormat="false" ht="26.85" hidden="false" customHeight="false" outlineLevel="0" collapsed="false">
      <c r="A83" s="74" t="n">
        <v>9</v>
      </c>
      <c r="B83" s="156" t="str">
        <f aca="false">A15</f>
        <v>Eliminación y Marcado de Spam en Buzón de Correos para Ejecutivos de Venta</v>
      </c>
      <c r="C83" s="156"/>
      <c r="D83" s="156"/>
      <c r="E83" s="156"/>
      <c r="F83" s="156"/>
      <c r="G83" s="156"/>
      <c r="H83" s="108" t="n">
        <f aca="false">SUMIFS('4.1 WBS Backend'!$L$2,'4.1 WBS Backend'!$B$2,B83)*1.37</f>
        <v>0</v>
      </c>
      <c r="I83" s="108" t="n">
        <f aca="false">SUMIFS('4.2 WBS Frontend'!$L$2:$L$206,'4.2 WBS Frontend'!$B$2:$B$206,B83)*1.37</f>
        <v>0</v>
      </c>
      <c r="J83" s="108" t="n">
        <f aca="false">SUMIFS('4.5 WBS UXUI'!$L$2:$L$216,'4.5 WBS UXUI'!$B$2:$B$216,B83)</f>
        <v>0</v>
      </c>
      <c r="K83" s="108" t="n">
        <f aca="false">SUMIFS('4.4 WBS DBA'!$L$2:$L$90,'4.4 WBS DBA'!$B$2:$B$90,B83)</f>
        <v>0</v>
      </c>
      <c r="L83" s="108" t="n">
        <f aca="false">SUMIFS('4.3 WBS DevOps'!$L$2:$L$95,'4.3 WBS DevOps'!$B$2:$B$95,B83)</f>
        <v>0</v>
      </c>
      <c r="M83" s="108" t="n">
        <f aca="false">SUMIFS('4.6 WBS Arquitectura'!$L$2:$L$66,'4.6 WBS Arquitectura'!$B$2:$B$66,B83)</f>
        <v>0</v>
      </c>
      <c r="N83" s="157" t="n">
        <f aca="false">SUM(H83:M83)</f>
        <v>0</v>
      </c>
      <c r="O83" s="108" t="e">
        <f aca="false">'2.Tiempo'!$J$15*N83/$N$126</f>
        <v>#NAME?</v>
      </c>
      <c r="P83" s="108" t="e">
        <f aca="false">'5.Otros'!$H$18*N83/$N$126</f>
        <v>#NAME?</v>
      </c>
      <c r="Q83" s="108" t="e">
        <f aca="false">'2.Tiempo'!$N$8*(N83/$N$126)</f>
        <v>#DIV/0!</v>
      </c>
      <c r="R83" s="108" t="n">
        <f aca="false">SUMIFS(QA!$V$6:$V$34,QA!$S$6:$S$34,B83)</f>
        <v>0</v>
      </c>
      <c r="S83" s="108" t="e">
        <f aca="false">QA!$G$45*(R83/$R$126)</f>
        <v>#DIV/0!</v>
      </c>
      <c r="T83" s="108" t="e">
        <f aca="false">(QA!$G$46+QA!$G$47)*(R83/$R$126)</f>
        <v>#DIV/0!</v>
      </c>
      <c r="U83" s="158" t="e">
        <f aca="false">N83+O83+P83+R83+S83+T83</f>
        <v>#NAME?</v>
      </c>
      <c r="V83" s="159" t="e">
        <f aca="false">U83+Q83</f>
        <v>#DIV/0!</v>
      </c>
      <c r="X83" s="108" t="e">
        <f aca="false">(O83/$O$126)*'2.Tiempo'!$L$14</f>
        <v>#NAME?</v>
      </c>
      <c r="Y83" s="150" t="e">
        <f aca="false">(O83/$O$126)*'2.Tiempo'!M$14</f>
        <v>#NAME?</v>
      </c>
      <c r="Z83" s="150" t="e">
        <f aca="false">(O83/$O$126)*'2.Tiempo'!J$14</f>
        <v>#NAME?</v>
      </c>
      <c r="AA83" s="150" t="e">
        <f aca="false">(O83/$O$126)*'2.Tiempo'!$K$14</f>
        <v>#NAME?</v>
      </c>
      <c r="AB83" s="150" t="e">
        <f aca="false">SUM('2.Tiempo'!$O$45:$P$45)*P83/$P$126</f>
        <v>#NAME?</v>
      </c>
      <c r="AC83" s="150" t="e">
        <f aca="false">SUM('2.Tiempo'!$O$44:$P$44)*P83/$P$126</f>
        <v>#NAME?</v>
      </c>
      <c r="AD83" s="150" t="e">
        <f aca="false">SUM('2.Tiempo'!$O$35:$P$35)*P83/$P$126</f>
        <v>#NAME?</v>
      </c>
      <c r="AE83" s="150" t="e">
        <f aca="false">SUM('2.Tiempo'!$O$36:$P$36)*P83/$P$126</f>
        <v>#NAME?</v>
      </c>
      <c r="AF83" s="150" t="e">
        <f aca="false">SUM('2.Tiempo'!$O$42:$P$42)*P83/$P$126</f>
        <v>#NAME?</v>
      </c>
      <c r="AG83" s="150" t="e">
        <f aca="false">SUM('2.Tiempo'!$O$41:$P$41)*P83/$P$126</f>
        <v>#NAME?</v>
      </c>
      <c r="AH83" s="150" t="e">
        <f aca="false">SUM('2.Tiempo'!$O$43:$P$43)*P83/$P$126</f>
        <v>#NAME?</v>
      </c>
      <c r="AI83" s="150" t="e">
        <f aca="false">'2.Tiempo'!$P$37*P83/$P$126</f>
        <v>#NAME?</v>
      </c>
      <c r="AJ83" s="150" t="e">
        <f aca="false">'2.Tiempo'!$P$38*P83/$P$126</f>
        <v>#NAME?</v>
      </c>
      <c r="AK83" s="150" t="e">
        <f aca="false">'2.Tiempo'!$P$39*P83/$P$126</f>
        <v>#NAME?</v>
      </c>
      <c r="AL83" s="150" t="e">
        <f aca="false">'2.Tiempo'!$P$40*P83/$P$126</f>
        <v>#NAME?</v>
      </c>
      <c r="AM83" s="150" t="e">
        <f aca="false">(N83/$N$126)*'2.Tiempo'!$K$44</f>
        <v>#DIV/0!</v>
      </c>
      <c r="AN83" s="150" t="e">
        <f aca="false">(N83/$N$126)*'2.Tiempo'!$K$35</f>
        <v>#DIV/0!</v>
      </c>
      <c r="AO83" s="150" t="e">
        <f aca="false">(N83/$N$126)*'2.Tiempo'!$K$36</f>
        <v>#DIV/0!</v>
      </c>
      <c r="AP83" s="150" t="e">
        <f aca="false">(N83/$N$126)*'2.Tiempo'!$K$42</f>
        <v>#DIV/0!</v>
      </c>
      <c r="AQ83" s="150" t="e">
        <f aca="false">(N83/$N$126)*'2.Tiempo'!$K$41</f>
        <v>#DIV/0!</v>
      </c>
      <c r="AR83" s="150" t="e">
        <f aca="false">(N83/$N$126)*'2.Tiempo'!$K$43</f>
        <v>#DIV/0!</v>
      </c>
      <c r="AS83" s="150" t="e">
        <f aca="false">(N83/$N$126)*'2.Tiempo'!$K$37</f>
        <v>#DIV/0!</v>
      </c>
      <c r="AT83" s="150" t="e">
        <f aca="false">(N83/$N$126)*'2.Tiempo'!$K$38</f>
        <v>#DIV/0!</v>
      </c>
      <c r="AU83" s="150" t="e">
        <f aca="false">(N83/$N$126)*'2.Tiempo'!$K$39</f>
        <v>#DIV/0!</v>
      </c>
      <c r="AV83" s="150" t="e">
        <f aca="false">(N83/$N$126)*'2.Tiempo'!$K$40</f>
        <v>#DIV/0!</v>
      </c>
      <c r="AW83" s="150"/>
      <c r="AX83" s="150"/>
      <c r="AY83" s="150"/>
      <c r="AZ83" s="150"/>
      <c r="BA83" s="150"/>
      <c r="BB83" s="150"/>
      <c r="BC83" s="150"/>
      <c r="BD83" s="150"/>
      <c r="BE83" s="150"/>
    </row>
    <row r="84" customFormat="false" ht="15" hidden="false" customHeight="false" outlineLevel="0" collapsed="false">
      <c r="A84" s="74" t="n">
        <v>10</v>
      </c>
      <c r="B84" s="156" t="str">
        <f aca="false">A16</f>
        <v>Conversión de Partidas de Stock a Programadas</v>
      </c>
      <c r="C84" s="156"/>
      <c r="D84" s="156"/>
      <c r="E84" s="156"/>
      <c r="F84" s="156"/>
      <c r="G84" s="156"/>
      <c r="H84" s="108" t="n">
        <f aca="false">SUMIFS('4.1 WBS Backend'!$L$2,'4.1 WBS Backend'!$B$2,B84)*1.37</f>
        <v>0</v>
      </c>
      <c r="I84" s="108" t="n">
        <f aca="false">SUMIFS('4.2 WBS Frontend'!$L$2:$L$206,'4.2 WBS Frontend'!$B$2:$B$206,B84)*1.37</f>
        <v>0</v>
      </c>
      <c r="J84" s="108" t="n">
        <f aca="false">SUMIFS('4.5 WBS UXUI'!$L$2:$L$216,'4.5 WBS UXUI'!$B$2:$B$216,B84)</f>
        <v>0</v>
      </c>
      <c r="K84" s="108" t="n">
        <f aca="false">SUMIFS('4.4 WBS DBA'!$L$2:$L$90,'4.4 WBS DBA'!$B$2:$B$90,B84)</f>
        <v>0</v>
      </c>
      <c r="L84" s="108" t="n">
        <f aca="false">SUMIFS('4.3 WBS DevOps'!$L$2:$L$95,'4.3 WBS DevOps'!$B$2:$B$95,B84)</f>
        <v>0</v>
      </c>
      <c r="M84" s="108" t="n">
        <f aca="false">SUMIFS('4.6 WBS Arquitectura'!$L$2:$L$66,'4.6 WBS Arquitectura'!$B$2:$B$66,B84)</f>
        <v>0</v>
      </c>
      <c r="N84" s="157" t="n">
        <f aca="false">SUM(H84:M84)</f>
        <v>0</v>
      </c>
      <c r="O84" s="108" t="e">
        <f aca="false">'2.Tiempo'!$J$15*N84/$N$126</f>
        <v>#NAME?</v>
      </c>
      <c r="P84" s="108" t="e">
        <f aca="false">'5.Otros'!$H$18*N84/$N$126</f>
        <v>#NAME?</v>
      </c>
      <c r="Q84" s="108" t="e">
        <f aca="false">'2.Tiempo'!$N$8*(N84/$N$126)</f>
        <v>#DIV/0!</v>
      </c>
      <c r="R84" s="108" t="n">
        <f aca="false">SUMIFS(QA!$V$6:$V$34,QA!$S$6:$S$34,B84)</f>
        <v>0</v>
      </c>
      <c r="S84" s="108" t="e">
        <f aca="false">QA!$G$45*(R84/$R$126)</f>
        <v>#DIV/0!</v>
      </c>
      <c r="T84" s="108" t="e">
        <f aca="false">(QA!$G$46+QA!$G$47)*(R84/$R$126)</f>
        <v>#DIV/0!</v>
      </c>
      <c r="U84" s="158" t="e">
        <f aca="false">N84+O84+P84+R84+S84+T84</f>
        <v>#NAME?</v>
      </c>
      <c r="V84" s="159" t="e">
        <f aca="false">U84+Q84</f>
        <v>#DIV/0!</v>
      </c>
      <c r="X84" s="108" t="e">
        <f aca="false">(O84/$O$126)*'2.Tiempo'!$L$14</f>
        <v>#NAME?</v>
      </c>
      <c r="Y84" s="150" t="e">
        <f aca="false">(O84/$O$126)*'2.Tiempo'!M$14</f>
        <v>#NAME?</v>
      </c>
      <c r="Z84" s="150" t="e">
        <f aca="false">(O84/$O$126)*'2.Tiempo'!J$14</f>
        <v>#NAME?</v>
      </c>
      <c r="AA84" s="150" t="e">
        <f aca="false">(O84/$O$126)*'2.Tiempo'!$K$14</f>
        <v>#NAME?</v>
      </c>
      <c r="AB84" s="150" t="e">
        <f aca="false">SUM('2.Tiempo'!$O$45:$P$45)*P84/$P$126</f>
        <v>#NAME?</v>
      </c>
      <c r="AC84" s="150" t="e">
        <f aca="false">SUM('2.Tiempo'!$O$44:$P$44)*P84/$P$126</f>
        <v>#NAME?</v>
      </c>
      <c r="AD84" s="150" t="e">
        <f aca="false">SUM('2.Tiempo'!$O$35:$P$35)*P84/$P$126</f>
        <v>#NAME?</v>
      </c>
      <c r="AE84" s="150" t="e">
        <f aca="false">SUM('2.Tiempo'!$O$36:$P$36)*P84/$P$126</f>
        <v>#NAME?</v>
      </c>
      <c r="AF84" s="150" t="e">
        <f aca="false">SUM('2.Tiempo'!$O$42:$P$42)*P84/$P$126</f>
        <v>#NAME?</v>
      </c>
      <c r="AG84" s="150" t="e">
        <f aca="false">SUM('2.Tiempo'!$O$41:$P$41)*P84/$P$126</f>
        <v>#NAME?</v>
      </c>
      <c r="AH84" s="150" t="e">
        <f aca="false">SUM('2.Tiempo'!$O$43:$P$43)*P84/$P$126</f>
        <v>#NAME?</v>
      </c>
      <c r="AI84" s="150" t="e">
        <f aca="false">'2.Tiempo'!$P$37*P84/$P$126</f>
        <v>#NAME?</v>
      </c>
      <c r="AJ84" s="150" t="e">
        <f aca="false">'2.Tiempo'!$P$38*P84/$P$126</f>
        <v>#NAME?</v>
      </c>
      <c r="AK84" s="150" t="e">
        <f aca="false">'2.Tiempo'!$P$39*P84/$P$126</f>
        <v>#NAME?</v>
      </c>
      <c r="AL84" s="150" t="e">
        <f aca="false">'2.Tiempo'!$P$40*P84/$P$126</f>
        <v>#NAME?</v>
      </c>
      <c r="AM84" s="150" t="e">
        <f aca="false">(N84/$N$126)*'2.Tiempo'!$K$44</f>
        <v>#DIV/0!</v>
      </c>
      <c r="AN84" s="150" t="e">
        <f aca="false">(N84/$N$126)*'2.Tiempo'!$K$35</f>
        <v>#DIV/0!</v>
      </c>
      <c r="AO84" s="150" t="e">
        <f aca="false">(N84/$N$126)*'2.Tiempo'!$K$36</f>
        <v>#DIV/0!</v>
      </c>
      <c r="AP84" s="150" t="e">
        <f aca="false">(N84/$N$126)*'2.Tiempo'!$K$42</f>
        <v>#DIV/0!</v>
      </c>
      <c r="AQ84" s="150" t="e">
        <f aca="false">(N84/$N$126)*'2.Tiempo'!$K$41</f>
        <v>#DIV/0!</v>
      </c>
      <c r="AR84" s="150" t="e">
        <f aca="false">(N84/$N$126)*'2.Tiempo'!$K$43</f>
        <v>#DIV/0!</v>
      </c>
      <c r="AS84" s="150" t="e">
        <f aca="false">(N84/$N$126)*'2.Tiempo'!$K$37</f>
        <v>#DIV/0!</v>
      </c>
      <c r="AT84" s="150" t="e">
        <f aca="false">(N84/$N$126)*'2.Tiempo'!$K$38</f>
        <v>#DIV/0!</v>
      </c>
      <c r="AU84" s="150" t="e">
        <f aca="false">(N84/$N$126)*'2.Tiempo'!$K$39</f>
        <v>#DIV/0!</v>
      </c>
      <c r="AV84" s="150" t="e">
        <f aca="false">(N84/$N$126)*'2.Tiempo'!$K$40</f>
        <v>#DIV/0!</v>
      </c>
      <c r="AW84" s="150"/>
      <c r="AX84" s="150"/>
      <c r="AY84" s="150"/>
      <c r="AZ84" s="150"/>
      <c r="BA84" s="150"/>
      <c r="BB84" s="150"/>
      <c r="BC84" s="150"/>
      <c r="BD84" s="150"/>
      <c r="BE84" s="150"/>
    </row>
    <row r="85" customFormat="false" ht="15" hidden="false" customHeight="false" outlineLevel="0" collapsed="false">
      <c r="A85" s="74" t="n">
        <v>11</v>
      </c>
      <c r="B85" s="156" t="str">
        <f aca="false">A17</f>
        <v>Selección de Zonas Dependiente de la Ruta en Direcciones de Entrega</v>
      </c>
      <c r="C85" s="156"/>
      <c r="D85" s="156"/>
      <c r="E85" s="156"/>
      <c r="F85" s="156"/>
      <c r="G85" s="156"/>
      <c r="H85" s="108" t="n">
        <f aca="false">SUMIFS('4.1 WBS Backend'!$L$2,'4.1 WBS Backend'!$B$2,B85)*1.37</f>
        <v>0</v>
      </c>
      <c r="I85" s="108" t="n">
        <f aca="false">SUMIFS('4.2 WBS Frontend'!$L$2:$L$206,'4.2 WBS Frontend'!$B$2:$B$206,B85)*1.37</f>
        <v>0</v>
      </c>
      <c r="J85" s="108" t="n">
        <f aca="false">SUMIFS('4.5 WBS UXUI'!$L$2:$L$216,'4.5 WBS UXUI'!$B$2:$B$216,B85)</f>
        <v>0</v>
      </c>
      <c r="K85" s="108" t="n">
        <f aca="false">SUMIFS('4.4 WBS DBA'!$L$2:$L$90,'4.4 WBS DBA'!$B$2:$B$90,B85)</f>
        <v>0</v>
      </c>
      <c r="L85" s="108" t="n">
        <f aca="false">SUMIFS('4.3 WBS DevOps'!$L$2:$L$95,'4.3 WBS DevOps'!$B$2:$B$95,B85)</f>
        <v>0</v>
      </c>
      <c r="M85" s="108" t="n">
        <f aca="false">SUMIFS('4.6 WBS Arquitectura'!$L$2:$L$66,'4.6 WBS Arquitectura'!$B$2:$B$66,B85)</f>
        <v>0</v>
      </c>
      <c r="N85" s="157" t="n">
        <f aca="false">SUM(H85:M85)</f>
        <v>0</v>
      </c>
      <c r="O85" s="108" t="e">
        <f aca="false">'2.Tiempo'!$J$15*N85/$N$126</f>
        <v>#NAME?</v>
      </c>
      <c r="P85" s="108" t="e">
        <f aca="false">'5.Otros'!$H$18*N85/$N$126</f>
        <v>#NAME?</v>
      </c>
      <c r="Q85" s="108" t="e">
        <f aca="false">'2.Tiempo'!$N$8*(N85/$N$126)</f>
        <v>#DIV/0!</v>
      </c>
      <c r="R85" s="108" t="n">
        <f aca="false">SUMIFS(QA!$V$6:$V$34,QA!$S$6:$S$34,B85)</f>
        <v>0</v>
      </c>
      <c r="S85" s="108" t="e">
        <f aca="false">QA!$G$45*(R85/$R$126)</f>
        <v>#DIV/0!</v>
      </c>
      <c r="T85" s="108" t="e">
        <f aca="false">(QA!$G$46+QA!$G$47)*(R85/$R$126)</f>
        <v>#DIV/0!</v>
      </c>
      <c r="U85" s="158" t="e">
        <f aca="false">N85+O85+P85+R85+S85+T85</f>
        <v>#NAME?</v>
      </c>
      <c r="V85" s="159" t="e">
        <f aca="false">U85+Q85</f>
        <v>#DIV/0!</v>
      </c>
      <c r="X85" s="108" t="e">
        <f aca="false">(O85/$O$126)*'2.Tiempo'!$L$14</f>
        <v>#NAME?</v>
      </c>
      <c r="Y85" s="150" t="e">
        <f aca="false">(O85/$O$126)*'2.Tiempo'!M$14</f>
        <v>#NAME?</v>
      </c>
      <c r="Z85" s="150" t="e">
        <f aca="false">(O85/$O$126)*'2.Tiempo'!J$14</f>
        <v>#NAME?</v>
      </c>
      <c r="AA85" s="150" t="e">
        <f aca="false">(O85/$O$126)*'2.Tiempo'!$K$14</f>
        <v>#NAME?</v>
      </c>
      <c r="AB85" s="150" t="e">
        <f aca="false">SUM('2.Tiempo'!$O$45:$P$45)*P85/$P$126</f>
        <v>#NAME?</v>
      </c>
      <c r="AC85" s="150" t="e">
        <f aca="false">SUM('2.Tiempo'!$O$44:$P$44)*P85/$P$126</f>
        <v>#NAME?</v>
      </c>
      <c r="AD85" s="150" t="e">
        <f aca="false">SUM('2.Tiempo'!$O$35:$P$35)*P85/$P$126</f>
        <v>#NAME?</v>
      </c>
      <c r="AE85" s="150" t="e">
        <f aca="false">SUM('2.Tiempo'!$O$36:$P$36)*P85/$P$126</f>
        <v>#NAME?</v>
      </c>
      <c r="AF85" s="150" t="e">
        <f aca="false">SUM('2.Tiempo'!$O$42:$P$42)*P85/$P$126</f>
        <v>#NAME?</v>
      </c>
      <c r="AG85" s="150" t="e">
        <f aca="false">SUM('2.Tiempo'!$O$41:$P$41)*P85/$P$126</f>
        <v>#NAME?</v>
      </c>
      <c r="AH85" s="150" t="e">
        <f aca="false">SUM('2.Tiempo'!$O$43:$P$43)*P85/$P$126</f>
        <v>#NAME?</v>
      </c>
      <c r="AI85" s="150" t="e">
        <f aca="false">'2.Tiempo'!$P$37*P85/$P$126</f>
        <v>#NAME?</v>
      </c>
      <c r="AJ85" s="150" t="e">
        <f aca="false">'2.Tiempo'!$P$38*P85/$P$126</f>
        <v>#NAME?</v>
      </c>
      <c r="AK85" s="150" t="e">
        <f aca="false">'2.Tiempo'!$P$39*P85/$P$126</f>
        <v>#NAME?</v>
      </c>
      <c r="AL85" s="150" t="e">
        <f aca="false">'2.Tiempo'!$P$40*P85/$P$126</f>
        <v>#NAME?</v>
      </c>
      <c r="AM85" s="150" t="e">
        <f aca="false">(N85/$N$126)*'2.Tiempo'!$K$44</f>
        <v>#DIV/0!</v>
      </c>
      <c r="AN85" s="150" t="e">
        <f aca="false">(N85/$N$126)*'2.Tiempo'!$K$35</f>
        <v>#DIV/0!</v>
      </c>
      <c r="AO85" s="150" t="e">
        <f aca="false">(N85/$N$126)*'2.Tiempo'!$K$36</f>
        <v>#DIV/0!</v>
      </c>
      <c r="AP85" s="150" t="e">
        <f aca="false">(N85/$N$126)*'2.Tiempo'!$K$42</f>
        <v>#DIV/0!</v>
      </c>
      <c r="AQ85" s="150" t="e">
        <f aca="false">(N85/$N$126)*'2.Tiempo'!$K$41</f>
        <v>#DIV/0!</v>
      </c>
      <c r="AR85" s="150" t="e">
        <f aca="false">(N85/$N$126)*'2.Tiempo'!$K$43</f>
        <v>#DIV/0!</v>
      </c>
      <c r="AS85" s="150" t="e">
        <f aca="false">(N85/$N$126)*'2.Tiempo'!$K$37</f>
        <v>#DIV/0!</v>
      </c>
      <c r="AT85" s="150" t="e">
        <f aca="false">(N85/$N$126)*'2.Tiempo'!$K$38</f>
        <v>#DIV/0!</v>
      </c>
      <c r="AU85" s="150" t="e">
        <f aca="false">(N85/$N$126)*'2.Tiempo'!$K$39</f>
        <v>#DIV/0!</v>
      </c>
      <c r="AV85" s="150" t="e">
        <f aca="false">(N85/$N$126)*'2.Tiempo'!$K$40</f>
        <v>#DIV/0!</v>
      </c>
      <c r="AW85" s="150"/>
      <c r="AX85" s="150"/>
      <c r="AY85" s="150"/>
      <c r="AZ85" s="150"/>
      <c r="BA85" s="150"/>
      <c r="BB85" s="150"/>
      <c r="BC85" s="150"/>
      <c r="BD85" s="150"/>
      <c r="BE85" s="150"/>
    </row>
    <row r="86" customFormat="false" ht="26.85" hidden="false" customHeight="false" outlineLevel="0" collapsed="false">
      <c r="A86" s="74" t="n">
        <v>12</v>
      </c>
      <c r="B86" s="156" t="str">
        <f aca="false">A18</f>
        <v>Reenvío o Regeneración de Enlace de Autorización de Registro por Expiración (Venta Digital)</v>
      </c>
      <c r="C86" s="156"/>
      <c r="D86" s="156"/>
      <c r="E86" s="156"/>
      <c r="F86" s="156"/>
      <c r="G86" s="156"/>
      <c r="H86" s="108" t="n">
        <f aca="false">SUMIFS('4.1 WBS Backend'!$L$2,'4.1 WBS Backend'!$B$2,B86)*1.37</f>
        <v>0</v>
      </c>
      <c r="I86" s="108" t="n">
        <f aca="false">SUMIFS('4.2 WBS Frontend'!$L$2:$L$206,'4.2 WBS Frontend'!$B$2:$B$206,B86)*1.37</f>
        <v>0</v>
      </c>
      <c r="J86" s="108" t="n">
        <f aca="false">SUMIFS('4.5 WBS UXUI'!$L$2:$L$216,'4.5 WBS UXUI'!$B$2:$B$216,B86)</f>
        <v>0</v>
      </c>
      <c r="K86" s="108" t="n">
        <f aca="false">SUMIFS('4.4 WBS DBA'!$L$2:$L$90,'4.4 WBS DBA'!$B$2:$B$90,B86)</f>
        <v>0</v>
      </c>
      <c r="L86" s="108" t="n">
        <f aca="false">SUMIFS('4.3 WBS DevOps'!$L$2:$L$95,'4.3 WBS DevOps'!$B$2:$B$95,B86)</f>
        <v>0</v>
      </c>
      <c r="M86" s="108" t="n">
        <f aca="false">SUMIFS('4.6 WBS Arquitectura'!$L$2:$L$66,'4.6 WBS Arquitectura'!$B$2:$B$66,B86)</f>
        <v>0</v>
      </c>
      <c r="N86" s="157" t="n">
        <f aca="false">SUM(H86:M86)</f>
        <v>0</v>
      </c>
      <c r="O86" s="108" t="e">
        <f aca="false">'2.Tiempo'!$J$15*N86/$N$126</f>
        <v>#NAME?</v>
      </c>
      <c r="P86" s="108" t="e">
        <f aca="false">'5.Otros'!$H$18*N86/$N$126</f>
        <v>#NAME?</v>
      </c>
      <c r="Q86" s="108" t="e">
        <f aca="false">'2.Tiempo'!$N$8*(N86/$N$126)</f>
        <v>#DIV/0!</v>
      </c>
      <c r="R86" s="108" t="n">
        <f aca="false">SUMIFS(QA!$V$6:$V$34,QA!$S$6:$S$34,B86)</f>
        <v>0</v>
      </c>
      <c r="S86" s="108" t="e">
        <f aca="false">QA!$G$45*(R86/$R$126)</f>
        <v>#DIV/0!</v>
      </c>
      <c r="T86" s="108" t="e">
        <f aca="false">(QA!$G$46+QA!$G$47)*(R86/$R$126)</f>
        <v>#DIV/0!</v>
      </c>
      <c r="U86" s="158" t="e">
        <f aca="false">N86+O86+P86+R86+S86+T86</f>
        <v>#NAME?</v>
      </c>
      <c r="V86" s="159" t="e">
        <f aca="false">U86+Q86</f>
        <v>#DIV/0!</v>
      </c>
      <c r="X86" s="108" t="e">
        <f aca="false">(O86/$O$126)*'2.Tiempo'!$L$14</f>
        <v>#NAME?</v>
      </c>
      <c r="Y86" s="150" t="e">
        <f aca="false">(O86/$O$126)*'2.Tiempo'!M$14</f>
        <v>#NAME?</v>
      </c>
      <c r="Z86" s="150" t="e">
        <f aca="false">(O86/$O$126)*'2.Tiempo'!J$14</f>
        <v>#NAME?</v>
      </c>
      <c r="AA86" s="150" t="e">
        <f aca="false">(O86/$O$126)*'2.Tiempo'!$K$14</f>
        <v>#NAME?</v>
      </c>
      <c r="AB86" s="150" t="e">
        <f aca="false">SUM('2.Tiempo'!$O$45:$P$45)*P86/$P$126</f>
        <v>#NAME?</v>
      </c>
      <c r="AC86" s="150" t="e">
        <f aca="false">SUM('2.Tiempo'!$O$44:$P$44)*P86/$P$126</f>
        <v>#NAME?</v>
      </c>
      <c r="AD86" s="150" t="e">
        <f aca="false">SUM('2.Tiempo'!$O$35:$P$35)*P86/$P$126</f>
        <v>#NAME?</v>
      </c>
      <c r="AE86" s="150" t="e">
        <f aca="false">SUM('2.Tiempo'!$O$36:$P$36)*P86/$P$126</f>
        <v>#NAME?</v>
      </c>
      <c r="AF86" s="150" t="e">
        <f aca="false">SUM('2.Tiempo'!$O$42:$P$42)*P86/$P$126</f>
        <v>#NAME?</v>
      </c>
      <c r="AG86" s="150" t="e">
        <f aca="false">SUM('2.Tiempo'!$O$41:$P$41)*P86/$P$126</f>
        <v>#NAME?</v>
      </c>
      <c r="AH86" s="150" t="e">
        <f aca="false">SUM('2.Tiempo'!$O$43:$P$43)*P86/$P$126</f>
        <v>#NAME?</v>
      </c>
      <c r="AI86" s="150" t="e">
        <f aca="false">'2.Tiempo'!$P$37*P86/$P$126</f>
        <v>#NAME?</v>
      </c>
      <c r="AJ86" s="150" t="e">
        <f aca="false">'2.Tiempo'!$P$38*P86/$P$126</f>
        <v>#NAME?</v>
      </c>
      <c r="AK86" s="150" t="e">
        <f aca="false">'2.Tiempo'!$P$39*P86/$P$126</f>
        <v>#NAME?</v>
      </c>
      <c r="AL86" s="150" t="e">
        <f aca="false">'2.Tiempo'!$P$40*P86/$P$126</f>
        <v>#NAME?</v>
      </c>
      <c r="AM86" s="150" t="e">
        <f aca="false">(N86/$N$126)*'2.Tiempo'!$K$44</f>
        <v>#DIV/0!</v>
      </c>
      <c r="AN86" s="150" t="e">
        <f aca="false">(N86/$N$126)*'2.Tiempo'!$K$35</f>
        <v>#DIV/0!</v>
      </c>
      <c r="AO86" s="150" t="e">
        <f aca="false">(N86/$N$126)*'2.Tiempo'!$K$36</f>
        <v>#DIV/0!</v>
      </c>
      <c r="AP86" s="150" t="e">
        <f aca="false">(N86/$N$126)*'2.Tiempo'!$K$42</f>
        <v>#DIV/0!</v>
      </c>
      <c r="AQ86" s="150" t="e">
        <f aca="false">(N86/$N$126)*'2.Tiempo'!$K$41</f>
        <v>#DIV/0!</v>
      </c>
      <c r="AR86" s="150" t="e">
        <f aca="false">(N86/$N$126)*'2.Tiempo'!$K$43</f>
        <v>#DIV/0!</v>
      </c>
      <c r="AS86" s="150" t="e">
        <f aca="false">(N86/$N$126)*'2.Tiempo'!$K$37</f>
        <v>#DIV/0!</v>
      </c>
      <c r="AT86" s="150" t="e">
        <f aca="false">(N86/$N$126)*'2.Tiempo'!$K$38</f>
        <v>#DIV/0!</v>
      </c>
      <c r="AU86" s="150" t="e">
        <f aca="false">(N86/$N$126)*'2.Tiempo'!$K$39</f>
        <v>#DIV/0!</v>
      </c>
      <c r="AV86" s="150" t="e">
        <f aca="false">(N86/$N$126)*'2.Tiempo'!$K$40</f>
        <v>#DIV/0!</v>
      </c>
      <c r="AW86" s="150"/>
      <c r="AX86" s="150"/>
      <c r="AY86" s="150"/>
      <c r="AZ86" s="150"/>
      <c r="BA86" s="150"/>
      <c r="BB86" s="150"/>
      <c r="BC86" s="150"/>
      <c r="BD86" s="150"/>
      <c r="BE86" s="150"/>
    </row>
    <row r="87" customFormat="false" ht="15" hidden="false" customHeight="false" outlineLevel="0" collapsed="false">
      <c r="A87" s="74" t="n">
        <v>13</v>
      </c>
      <c r="B87" s="156" t="str">
        <f aca="false">A19</f>
        <v>Congelamiento de Precios de Lista (PL) al Generar Contratos</v>
      </c>
      <c r="C87" s="156"/>
      <c r="D87" s="156"/>
      <c r="E87" s="156"/>
      <c r="F87" s="156"/>
      <c r="G87" s="156"/>
      <c r="H87" s="108" t="n">
        <f aca="false">SUMIFS('4.1 WBS Backend'!$L$2,'4.1 WBS Backend'!$B$2,B87)*1.37</f>
        <v>0</v>
      </c>
      <c r="I87" s="108" t="n">
        <f aca="false">SUMIFS('4.2 WBS Frontend'!$L$2:$L$206,'4.2 WBS Frontend'!$B$2:$B$206,B87)*1.37</f>
        <v>0</v>
      </c>
      <c r="J87" s="108" t="n">
        <f aca="false">SUMIFS('4.5 WBS UXUI'!$L$2:$L$216,'4.5 WBS UXUI'!$B$2:$B$216,B87)</f>
        <v>0</v>
      </c>
      <c r="K87" s="108" t="n">
        <f aca="false">SUMIFS('4.4 WBS DBA'!$L$2:$L$90,'4.4 WBS DBA'!$B$2:$B$90,B87)</f>
        <v>0</v>
      </c>
      <c r="L87" s="108" t="n">
        <f aca="false">SUMIFS('4.3 WBS DevOps'!$L$2:$L$95,'4.3 WBS DevOps'!$B$2:$B$95,B87)</f>
        <v>0</v>
      </c>
      <c r="M87" s="108" t="n">
        <f aca="false">SUMIFS('4.6 WBS Arquitectura'!$L$2:$L$66,'4.6 WBS Arquitectura'!$B$2:$B$66,B87)</f>
        <v>0</v>
      </c>
      <c r="N87" s="157" t="n">
        <f aca="false">SUM(H87:M87)</f>
        <v>0</v>
      </c>
      <c r="O87" s="108" t="e">
        <f aca="false">'2.Tiempo'!$J$15*N87/$N$126</f>
        <v>#NAME?</v>
      </c>
      <c r="P87" s="108" t="e">
        <f aca="false">'5.Otros'!$H$18*N87/$N$126</f>
        <v>#NAME?</v>
      </c>
      <c r="Q87" s="108" t="e">
        <f aca="false">'2.Tiempo'!$N$8*(N87/$N$126)</f>
        <v>#DIV/0!</v>
      </c>
      <c r="R87" s="108" t="n">
        <f aca="false">SUMIFS(QA!$V$6:$V$34,QA!$S$6:$S$34,B87)</f>
        <v>0</v>
      </c>
      <c r="S87" s="108" t="e">
        <f aca="false">QA!$G$45*(R87/$R$126)</f>
        <v>#DIV/0!</v>
      </c>
      <c r="T87" s="108" t="e">
        <f aca="false">(QA!$G$46+QA!$G$47)*(R87/$R$126)</f>
        <v>#DIV/0!</v>
      </c>
      <c r="U87" s="158" t="e">
        <f aca="false">N87+O87+P87+R87+S87+T87</f>
        <v>#NAME?</v>
      </c>
      <c r="V87" s="159" t="e">
        <f aca="false">U87+Q87</f>
        <v>#DIV/0!</v>
      </c>
      <c r="X87" s="108" t="e">
        <f aca="false">(O87/$O$126)*'2.Tiempo'!$L$14</f>
        <v>#NAME?</v>
      </c>
      <c r="Y87" s="150" t="e">
        <f aca="false">(O87/$O$126)*'2.Tiempo'!M$14</f>
        <v>#NAME?</v>
      </c>
      <c r="Z87" s="150" t="e">
        <f aca="false">(O87/$O$126)*'2.Tiempo'!J$14</f>
        <v>#NAME?</v>
      </c>
      <c r="AA87" s="150" t="e">
        <f aca="false">(O87/$O$126)*'2.Tiempo'!$K$14</f>
        <v>#NAME?</v>
      </c>
      <c r="AB87" s="150" t="e">
        <f aca="false">SUM('2.Tiempo'!$O$45:$P$45)*P87/$P$126</f>
        <v>#NAME?</v>
      </c>
      <c r="AC87" s="150" t="e">
        <f aca="false">SUM('2.Tiempo'!$O$44:$P$44)*P87/$P$126</f>
        <v>#NAME?</v>
      </c>
      <c r="AD87" s="150" t="e">
        <f aca="false">SUM('2.Tiempo'!$O$35:$P$35)*P87/$P$126</f>
        <v>#NAME?</v>
      </c>
      <c r="AE87" s="150" t="e">
        <f aca="false">SUM('2.Tiempo'!$O$36:$P$36)*P87/$P$126</f>
        <v>#NAME?</v>
      </c>
      <c r="AF87" s="150" t="e">
        <f aca="false">SUM('2.Tiempo'!$O$42:$P$42)*P87/$P$126</f>
        <v>#NAME?</v>
      </c>
      <c r="AG87" s="150" t="e">
        <f aca="false">SUM('2.Tiempo'!$O$41:$P$41)*P87/$P$126</f>
        <v>#NAME?</v>
      </c>
      <c r="AH87" s="150" t="e">
        <f aca="false">SUM('2.Tiempo'!$O$43:$P$43)*P87/$P$126</f>
        <v>#NAME?</v>
      </c>
      <c r="AI87" s="150" t="e">
        <f aca="false">'2.Tiempo'!$P$37*P87/$P$126</f>
        <v>#NAME?</v>
      </c>
      <c r="AJ87" s="150" t="e">
        <f aca="false">'2.Tiempo'!$P$38*P87/$P$126</f>
        <v>#NAME?</v>
      </c>
      <c r="AK87" s="150" t="e">
        <f aca="false">'2.Tiempo'!$P$39*P87/$P$126</f>
        <v>#NAME?</v>
      </c>
      <c r="AL87" s="150" t="e">
        <f aca="false">'2.Tiempo'!$P$40*P87/$P$126</f>
        <v>#NAME?</v>
      </c>
      <c r="AM87" s="150" t="e">
        <f aca="false">(N87/$N$126)*'2.Tiempo'!$K$44</f>
        <v>#DIV/0!</v>
      </c>
      <c r="AN87" s="150" t="e">
        <f aca="false">(N87/$N$126)*'2.Tiempo'!$K$35</f>
        <v>#DIV/0!</v>
      </c>
      <c r="AO87" s="150" t="e">
        <f aca="false">(N87/$N$126)*'2.Tiempo'!$K$36</f>
        <v>#DIV/0!</v>
      </c>
      <c r="AP87" s="150" t="e">
        <f aca="false">(N87/$N$126)*'2.Tiempo'!$K$42</f>
        <v>#DIV/0!</v>
      </c>
      <c r="AQ87" s="150" t="e">
        <f aca="false">(N87/$N$126)*'2.Tiempo'!$K$41</f>
        <v>#DIV/0!</v>
      </c>
      <c r="AR87" s="150" t="e">
        <f aca="false">(N87/$N$126)*'2.Tiempo'!$K$43</f>
        <v>#DIV/0!</v>
      </c>
      <c r="AS87" s="150" t="e">
        <f aca="false">(N87/$N$126)*'2.Tiempo'!$K$37</f>
        <v>#DIV/0!</v>
      </c>
      <c r="AT87" s="150" t="e">
        <f aca="false">(N87/$N$126)*'2.Tiempo'!$K$38</f>
        <v>#DIV/0!</v>
      </c>
      <c r="AU87" s="150" t="e">
        <f aca="false">(N87/$N$126)*'2.Tiempo'!$K$39</f>
        <v>#DIV/0!</v>
      </c>
      <c r="AV87" s="150" t="e">
        <f aca="false">(N87/$N$126)*'2.Tiempo'!$K$40</f>
        <v>#DIV/0!</v>
      </c>
      <c r="AW87" s="150"/>
      <c r="AX87" s="150"/>
      <c r="AY87" s="150"/>
      <c r="AZ87" s="150"/>
      <c r="BA87" s="150"/>
      <c r="BB87" s="150"/>
      <c r="BC87" s="150"/>
      <c r="BD87" s="150"/>
      <c r="BE87" s="150"/>
    </row>
    <row r="88" customFormat="false" ht="15" hidden="false" customHeight="false" outlineLevel="0" collapsed="false">
      <c r="A88" s="74" t="n">
        <v>14</v>
      </c>
      <c r="B88" s="156" t="str">
        <f aca="false">A20</f>
        <v>Cotizaciones por Unidad de Negocio (Ganilab)</v>
      </c>
      <c r="C88" s="156"/>
      <c r="D88" s="156"/>
      <c r="E88" s="156"/>
      <c r="F88" s="156"/>
      <c r="G88" s="156"/>
      <c r="H88" s="108" t="n">
        <f aca="false">SUMIFS('4.1 WBS Backend'!$L$2,'4.1 WBS Backend'!$B$2,B88)*1.37</f>
        <v>0</v>
      </c>
      <c r="I88" s="108" t="n">
        <f aca="false">SUMIFS('4.2 WBS Frontend'!$L$2:$L$206,'4.2 WBS Frontend'!$B$2:$B$206,B88)*1.37</f>
        <v>0</v>
      </c>
      <c r="J88" s="108" t="n">
        <f aca="false">SUMIFS('4.5 WBS UXUI'!$L$2:$L$216,'4.5 WBS UXUI'!$B$2:$B$216,B88)</f>
        <v>0</v>
      </c>
      <c r="K88" s="108" t="n">
        <f aca="false">SUMIFS('4.4 WBS DBA'!$L$2:$L$90,'4.4 WBS DBA'!$B$2:$B$90,B88)</f>
        <v>0</v>
      </c>
      <c r="L88" s="108" t="n">
        <f aca="false">SUMIFS('4.3 WBS DevOps'!$L$2:$L$95,'4.3 WBS DevOps'!$B$2:$B$95,B88)</f>
        <v>0</v>
      </c>
      <c r="M88" s="108" t="n">
        <f aca="false">SUMIFS('4.6 WBS Arquitectura'!$L$2:$L$66,'4.6 WBS Arquitectura'!$B$2:$B$66,B88)</f>
        <v>0</v>
      </c>
      <c r="N88" s="157" t="n">
        <f aca="false">SUM(H88:M88)</f>
        <v>0</v>
      </c>
      <c r="O88" s="108" t="e">
        <f aca="false">'2.Tiempo'!$J$15*N88/$N$126</f>
        <v>#NAME?</v>
      </c>
      <c r="P88" s="108" t="e">
        <f aca="false">'5.Otros'!$H$18*N88/$N$126</f>
        <v>#NAME?</v>
      </c>
      <c r="Q88" s="108" t="e">
        <f aca="false">'2.Tiempo'!$N$8*(N88/$N$126)</f>
        <v>#DIV/0!</v>
      </c>
      <c r="R88" s="108" t="n">
        <f aca="false">SUMIFS(QA!$V$6:$V$34,QA!$S$6:$S$34,B88)</f>
        <v>0</v>
      </c>
      <c r="S88" s="108" t="e">
        <f aca="false">QA!$G$45*(R88/$R$126)</f>
        <v>#DIV/0!</v>
      </c>
      <c r="T88" s="108" t="e">
        <f aca="false">(QA!$G$46+QA!$G$47)*(R88/$R$126)</f>
        <v>#DIV/0!</v>
      </c>
      <c r="U88" s="158" t="e">
        <f aca="false">N88+O88+P88+R88+S88+T88</f>
        <v>#NAME?</v>
      </c>
      <c r="V88" s="159" t="e">
        <f aca="false">U88+Q88</f>
        <v>#DIV/0!</v>
      </c>
      <c r="X88" s="108" t="e">
        <f aca="false">(O88/$O$126)*'2.Tiempo'!$L$14</f>
        <v>#NAME?</v>
      </c>
      <c r="Y88" s="150" t="e">
        <f aca="false">(O88/$O$126)*'2.Tiempo'!M$14</f>
        <v>#NAME?</v>
      </c>
      <c r="Z88" s="150" t="e">
        <f aca="false">(O88/$O$126)*'2.Tiempo'!J$14</f>
        <v>#NAME?</v>
      </c>
      <c r="AA88" s="150" t="e">
        <f aca="false">(O88/$O$126)*'2.Tiempo'!$K$14</f>
        <v>#NAME?</v>
      </c>
      <c r="AB88" s="150" t="e">
        <f aca="false">SUM('2.Tiempo'!$O$45:$P$45)*P88/$P$126</f>
        <v>#NAME?</v>
      </c>
      <c r="AC88" s="150" t="e">
        <f aca="false">SUM('2.Tiempo'!$O$44:$P$44)*P88/$P$126</f>
        <v>#NAME?</v>
      </c>
      <c r="AD88" s="150" t="e">
        <f aca="false">SUM('2.Tiempo'!$O$35:$P$35)*P88/$P$126</f>
        <v>#NAME?</v>
      </c>
      <c r="AE88" s="150" t="e">
        <f aca="false">SUM('2.Tiempo'!$O$36:$P$36)*P88/$P$126</f>
        <v>#NAME?</v>
      </c>
      <c r="AF88" s="150" t="e">
        <f aca="false">SUM('2.Tiempo'!$O$42:$P$42)*P88/$P$126</f>
        <v>#NAME?</v>
      </c>
      <c r="AG88" s="150" t="e">
        <f aca="false">SUM('2.Tiempo'!$O$41:$P$41)*P88/$P$126</f>
        <v>#NAME?</v>
      </c>
      <c r="AH88" s="150" t="e">
        <f aca="false">SUM('2.Tiempo'!$O$43:$P$43)*P88/$P$126</f>
        <v>#NAME?</v>
      </c>
      <c r="AI88" s="150" t="e">
        <f aca="false">'2.Tiempo'!$P$37*P88/$P$126</f>
        <v>#NAME?</v>
      </c>
      <c r="AJ88" s="150" t="e">
        <f aca="false">'2.Tiempo'!$P$38*P88/$P$126</f>
        <v>#NAME?</v>
      </c>
      <c r="AK88" s="150" t="e">
        <f aca="false">'2.Tiempo'!$P$39*P88/$P$126</f>
        <v>#NAME?</v>
      </c>
      <c r="AL88" s="150" t="e">
        <f aca="false">'2.Tiempo'!$P$40*P88/$P$126</f>
        <v>#NAME?</v>
      </c>
      <c r="AM88" s="150" t="e">
        <f aca="false">(N88/$N$126)*'2.Tiempo'!$K$44</f>
        <v>#DIV/0!</v>
      </c>
      <c r="AN88" s="150" t="e">
        <f aca="false">(N88/$N$126)*'2.Tiempo'!$K$35</f>
        <v>#DIV/0!</v>
      </c>
      <c r="AO88" s="150" t="e">
        <f aca="false">(N88/$N$126)*'2.Tiempo'!$K$36</f>
        <v>#DIV/0!</v>
      </c>
      <c r="AP88" s="150" t="e">
        <f aca="false">(N88/$N$126)*'2.Tiempo'!$K$42</f>
        <v>#DIV/0!</v>
      </c>
      <c r="AQ88" s="150" t="e">
        <f aca="false">(N88/$N$126)*'2.Tiempo'!$K$41</f>
        <v>#DIV/0!</v>
      </c>
      <c r="AR88" s="150" t="e">
        <f aca="false">(N88/$N$126)*'2.Tiempo'!$K$43</f>
        <v>#DIV/0!</v>
      </c>
      <c r="AS88" s="150" t="e">
        <f aca="false">(N88/$N$126)*'2.Tiempo'!$K$37</f>
        <v>#DIV/0!</v>
      </c>
      <c r="AT88" s="150" t="e">
        <f aca="false">(N88/$N$126)*'2.Tiempo'!$K$38</f>
        <v>#DIV/0!</v>
      </c>
      <c r="AU88" s="150" t="e">
        <f aca="false">(N88/$N$126)*'2.Tiempo'!$K$39</f>
        <v>#DIV/0!</v>
      </c>
      <c r="AV88" s="150" t="e">
        <f aca="false">(N88/$N$126)*'2.Tiempo'!$K$40</f>
        <v>#DIV/0!</v>
      </c>
      <c r="AW88" s="150"/>
      <c r="AX88" s="150"/>
      <c r="AY88" s="150"/>
      <c r="AZ88" s="150"/>
      <c r="BA88" s="150"/>
      <c r="BB88" s="150"/>
      <c r="BC88" s="150"/>
      <c r="BD88" s="150"/>
      <c r="BE88" s="150"/>
    </row>
    <row r="89" customFormat="false" ht="15.75" hidden="false" customHeight="true" outlineLevel="0" collapsed="false">
      <c r="A89" s="74" t="n">
        <v>15</v>
      </c>
      <c r="B89" s="156" t="str">
        <f aca="false">A21</f>
        <v>Visualización Correcta de la Dirección “Recoge en Proquifa”</v>
      </c>
      <c r="C89" s="156"/>
      <c r="D89" s="156"/>
      <c r="E89" s="156"/>
      <c r="F89" s="156"/>
      <c r="G89" s="156"/>
      <c r="H89" s="108" t="n">
        <f aca="false">SUMIFS('4.1 WBS Backend'!$L$2,'4.1 WBS Backend'!$B$2,B89)*1.37</f>
        <v>0</v>
      </c>
      <c r="I89" s="108" t="n">
        <f aca="false">SUMIFS('4.2 WBS Frontend'!$L$2:$L$206,'4.2 WBS Frontend'!$B$2:$B$206,B89)*1.37</f>
        <v>0</v>
      </c>
      <c r="J89" s="108" t="n">
        <f aca="false">SUMIFS('4.5 WBS UXUI'!$L$2:$L$216,'4.5 WBS UXUI'!$B$2:$B$216,B89)</f>
        <v>0</v>
      </c>
      <c r="K89" s="108" t="n">
        <f aca="false">SUMIFS('4.4 WBS DBA'!$L$2:$L$90,'4.4 WBS DBA'!$B$2:$B$90,B89)</f>
        <v>0</v>
      </c>
      <c r="L89" s="108" t="n">
        <f aca="false">SUMIFS('4.3 WBS DevOps'!$L$2:$L$95,'4.3 WBS DevOps'!$B$2:$B$95,B89)</f>
        <v>0</v>
      </c>
      <c r="M89" s="108" t="n">
        <f aca="false">SUMIFS('4.6 WBS Arquitectura'!$L$2:$L$66,'4.6 WBS Arquitectura'!$B$2:$B$66,B89)</f>
        <v>0</v>
      </c>
      <c r="N89" s="157" t="n">
        <f aca="false">SUM(H89:M89)</f>
        <v>0</v>
      </c>
      <c r="O89" s="108" t="e">
        <f aca="false">'2.Tiempo'!$J$15*N89/$N$126</f>
        <v>#NAME?</v>
      </c>
      <c r="P89" s="108" t="e">
        <f aca="false">'5.Otros'!$H$18*N89/$N$126</f>
        <v>#NAME?</v>
      </c>
      <c r="Q89" s="108" t="e">
        <f aca="false">'2.Tiempo'!$N$8*(N89/$N$126)</f>
        <v>#DIV/0!</v>
      </c>
      <c r="R89" s="108" t="n">
        <f aca="false">SUMIFS(QA!$V$6:$V$34,QA!$S$6:$S$34,B89)</f>
        <v>0</v>
      </c>
      <c r="S89" s="108" t="e">
        <f aca="false">QA!$G$45*(R89/$R$126)</f>
        <v>#DIV/0!</v>
      </c>
      <c r="T89" s="108" t="e">
        <f aca="false">(QA!$G$46+QA!$G$47)*(R89/$R$126)</f>
        <v>#DIV/0!</v>
      </c>
      <c r="U89" s="158" t="e">
        <f aca="false">N89+O89+P89+R89+S89+T89</f>
        <v>#NAME?</v>
      </c>
      <c r="V89" s="159" t="e">
        <f aca="false">U89+Q89</f>
        <v>#DIV/0!</v>
      </c>
      <c r="W89" s="74"/>
      <c r="X89" s="108" t="e">
        <f aca="false">(O89/$O$126)*'2.Tiempo'!$L$14</f>
        <v>#NAME?</v>
      </c>
      <c r="Y89" s="150" t="e">
        <f aca="false">(O89/$O$126)*'2.Tiempo'!M$14</f>
        <v>#NAME?</v>
      </c>
      <c r="Z89" s="150" t="e">
        <f aca="false">(O89/$O$126)*'2.Tiempo'!J$14</f>
        <v>#NAME?</v>
      </c>
      <c r="AA89" s="150" t="e">
        <f aca="false">(O89/$O$126)*'2.Tiempo'!$K$14</f>
        <v>#NAME?</v>
      </c>
      <c r="AB89" s="150" t="e">
        <f aca="false">SUM('2.Tiempo'!$O$45:$P$45)*P89/$P$126</f>
        <v>#NAME?</v>
      </c>
      <c r="AC89" s="150" t="e">
        <f aca="false">SUM('2.Tiempo'!$O$44:$P$44)*P89/$P$126</f>
        <v>#NAME?</v>
      </c>
      <c r="AD89" s="150" t="e">
        <f aca="false">SUM('2.Tiempo'!$O$35:$P$35)*P89/$P$126</f>
        <v>#NAME?</v>
      </c>
      <c r="AE89" s="150" t="e">
        <f aca="false">SUM('2.Tiempo'!$O$36:$P$36)*P89/$P$126</f>
        <v>#NAME?</v>
      </c>
      <c r="AF89" s="150" t="e">
        <f aca="false">SUM('2.Tiempo'!$O$42:$P$42)*P89/$P$126</f>
        <v>#NAME?</v>
      </c>
      <c r="AG89" s="150" t="e">
        <f aca="false">SUM('2.Tiempo'!$O$41:$P$41)*P89/$P$126</f>
        <v>#NAME?</v>
      </c>
      <c r="AH89" s="150" t="e">
        <f aca="false">SUM('2.Tiempo'!$O$43:$P$43)*P89/$P$126</f>
        <v>#NAME?</v>
      </c>
      <c r="AI89" s="150" t="e">
        <f aca="false">'2.Tiempo'!$P$37*P89/$P$126</f>
        <v>#NAME?</v>
      </c>
      <c r="AJ89" s="150" t="e">
        <f aca="false">'2.Tiempo'!$P$38*P89/$P$126</f>
        <v>#NAME?</v>
      </c>
      <c r="AK89" s="150" t="e">
        <f aca="false">'2.Tiempo'!$P$39*P89/$P$126</f>
        <v>#NAME?</v>
      </c>
      <c r="AL89" s="150" t="e">
        <f aca="false">'2.Tiempo'!$P$40*P89/$P$126</f>
        <v>#NAME?</v>
      </c>
      <c r="AM89" s="150" t="e">
        <f aca="false">(N89/$N$126)*'2.Tiempo'!$K$44</f>
        <v>#DIV/0!</v>
      </c>
      <c r="AN89" s="150" t="e">
        <f aca="false">(N89/$N$126)*'2.Tiempo'!$K$35</f>
        <v>#DIV/0!</v>
      </c>
      <c r="AO89" s="150" t="e">
        <f aca="false">(N89/$N$126)*'2.Tiempo'!$K$36</f>
        <v>#DIV/0!</v>
      </c>
      <c r="AP89" s="150" t="e">
        <f aca="false">(N89/$N$126)*'2.Tiempo'!$K$42</f>
        <v>#DIV/0!</v>
      </c>
      <c r="AQ89" s="150" t="e">
        <f aca="false">(N89/$N$126)*'2.Tiempo'!$K$41</f>
        <v>#DIV/0!</v>
      </c>
      <c r="AR89" s="150" t="e">
        <f aca="false">(N89/$N$126)*'2.Tiempo'!$K$43</f>
        <v>#DIV/0!</v>
      </c>
      <c r="AS89" s="150" t="e">
        <f aca="false">(N89/$N$126)*'2.Tiempo'!$K$37</f>
        <v>#DIV/0!</v>
      </c>
      <c r="AT89" s="150" t="e">
        <f aca="false">(N89/$N$126)*'2.Tiempo'!$K$38</f>
        <v>#DIV/0!</v>
      </c>
      <c r="AU89" s="150" t="e">
        <f aca="false">(N89/$N$126)*'2.Tiempo'!$K$39</f>
        <v>#DIV/0!</v>
      </c>
      <c r="AV89" s="150" t="e">
        <f aca="false">(N89/$N$126)*'2.Tiempo'!$K$40</f>
        <v>#DIV/0!</v>
      </c>
      <c r="AW89" s="150"/>
      <c r="AX89" s="150"/>
      <c r="AY89" s="150"/>
      <c r="AZ89" s="150"/>
      <c r="BA89" s="150"/>
      <c r="BB89" s="150"/>
      <c r="BC89" s="150"/>
      <c r="BD89" s="150"/>
      <c r="BE89" s="150"/>
    </row>
    <row r="90" customFormat="false" ht="15.75" hidden="false" customHeight="true" outlineLevel="0" collapsed="false">
      <c r="A90" s="74" t="n">
        <v>16</v>
      </c>
      <c r="B90" s="156" t="str">
        <f aca="false">A22</f>
        <v>Gestión de Órdenes de Compra y Tramitación</v>
      </c>
      <c r="C90" s="156"/>
      <c r="D90" s="156"/>
      <c r="E90" s="156"/>
      <c r="F90" s="156"/>
      <c r="G90" s="156"/>
      <c r="H90" s="108" t="n">
        <f aca="false">SUMIFS('4.1 WBS Backend'!$L$2,'4.1 WBS Backend'!$B$2,B90)*1.37</f>
        <v>0</v>
      </c>
      <c r="I90" s="108" t="n">
        <f aca="false">SUMIFS('4.2 WBS Frontend'!$L$2:$L$206,'4.2 WBS Frontend'!$B$2:$B$206,B90)*1.37</f>
        <v>0</v>
      </c>
      <c r="J90" s="108" t="n">
        <f aca="false">SUMIFS('4.5 WBS UXUI'!$L$2:$L$216,'4.5 WBS UXUI'!$B$2:$B$216,B90)</f>
        <v>0</v>
      </c>
      <c r="K90" s="108" t="n">
        <f aca="false">SUMIFS('4.4 WBS DBA'!$L$2:$L$90,'4.4 WBS DBA'!$B$2:$B$90,B90)</f>
        <v>0</v>
      </c>
      <c r="L90" s="108" t="n">
        <f aca="false">SUMIFS('4.3 WBS DevOps'!$L$2:$L$95,'4.3 WBS DevOps'!$B$2:$B$95,B90)</f>
        <v>0</v>
      </c>
      <c r="M90" s="108" t="n">
        <f aca="false">SUMIFS('4.6 WBS Arquitectura'!$L$2:$L$66,'4.6 WBS Arquitectura'!$B$2:$B$66,B90)</f>
        <v>0</v>
      </c>
      <c r="N90" s="157" t="n">
        <f aca="false">SUM(H90:M90)</f>
        <v>0</v>
      </c>
      <c r="O90" s="108" t="e">
        <f aca="false">'2.Tiempo'!$J$15*N90/$N$126</f>
        <v>#NAME?</v>
      </c>
      <c r="P90" s="108" t="e">
        <f aca="false">'5.Otros'!$H$18*N90/$N$126</f>
        <v>#NAME?</v>
      </c>
      <c r="Q90" s="108" t="e">
        <f aca="false">'2.Tiempo'!$N$8*(N90/$N$126)</f>
        <v>#DIV/0!</v>
      </c>
      <c r="R90" s="108" t="n">
        <f aca="false">SUMIFS(QA!$V$6:$V$34,QA!$S$6:$S$34,B90)</f>
        <v>0</v>
      </c>
      <c r="S90" s="108" t="e">
        <f aca="false">QA!$G$45*(R90/$R$126)</f>
        <v>#DIV/0!</v>
      </c>
      <c r="T90" s="108" t="e">
        <f aca="false">(QA!$G$46+QA!$G$47)*(R90/$R$126)</f>
        <v>#DIV/0!</v>
      </c>
      <c r="U90" s="158" t="e">
        <f aca="false">N90+O90+P90+R90+S90+T90</f>
        <v>#NAME?</v>
      </c>
      <c r="V90" s="159" t="e">
        <f aca="false">U90+Q90</f>
        <v>#DIV/0!</v>
      </c>
      <c r="W90" s="74"/>
      <c r="X90" s="108" t="e">
        <f aca="false">(O90/$O$126)*'2.Tiempo'!$L$14</f>
        <v>#NAME?</v>
      </c>
      <c r="Y90" s="150" t="e">
        <f aca="false">(O90/$O$126)*'2.Tiempo'!M$14</f>
        <v>#NAME?</v>
      </c>
      <c r="Z90" s="150" t="e">
        <f aca="false">(O90/$O$126)*'2.Tiempo'!J$14</f>
        <v>#NAME?</v>
      </c>
      <c r="AA90" s="150" t="e">
        <f aca="false">(O90/$O$126)*'2.Tiempo'!$K$14</f>
        <v>#NAME?</v>
      </c>
      <c r="AB90" s="150" t="e">
        <f aca="false">SUM('2.Tiempo'!$O$45:$P$45)*P90/$P$126</f>
        <v>#NAME?</v>
      </c>
      <c r="AC90" s="150" t="e">
        <f aca="false">SUM('2.Tiempo'!$O$44:$P$44)*P90/$P$126</f>
        <v>#NAME?</v>
      </c>
      <c r="AD90" s="150" t="e">
        <f aca="false">SUM('2.Tiempo'!$O$35:$P$35)*P90/$P$126</f>
        <v>#NAME?</v>
      </c>
      <c r="AE90" s="150" t="e">
        <f aca="false">SUM('2.Tiempo'!$O$36:$P$36)*P90/$P$126</f>
        <v>#NAME?</v>
      </c>
      <c r="AF90" s="150" t="e">
        <f aca="false">SUM('2.Tiempo'!$O$42:$P$42)*P90/$P$126</f>
        <v>#NAME?</v>
      </c>
      <c r="AG90" s="150" t="e">
        <f aca="false">SUM('2.Tiempo'!$O$41:$P$41)*P90/$P$126</f>
        <v>#NAME?</v>
      </c>
      <c r="AH90" s="150" t="e">
        <f aca="false">SUM('2.Tiempo'!$O$43:$P$43)*P90/$P$126</f>
        <v>#NAME?</v>
      </c>
      <c r="AI90" s="150" t="e">
        <f aca="false">'2.Tiempo'!$P$37*P90/$P$126</f>
        <v>#NAME?</v>
      </c>
      <c r="AJ90" s="150" t="e">
        <f aca="false">'2.Tiempo'!$P$38*P90/$P$126</f>
        <v>#NAME?</v>
      </c>
      <c r="AK90" s="150" t="e">
        <f aca="false">'2.Tiempo'!$P$39*P90/$P$126</f>
        <v>#NAME?</v>
      </c>
      <c r="AL90" s="150" t="e">
        <f aca="false">'2.Tiempo'!$P$40*P90/$P$126</f>
        <v>#NAME?</v>
      </c>
      <c r="AM90" s="150" t="e">
        <f aca="false">(N90/$N$126)*'2.Tiempo'!$K$44</f>
        <v>#DIV/0!</v>
      </c>
      <c r="AN90" s="150" t="e">
        <f aca="false">(N90/$N$126)*'2.Tiempo'!$K$35</f>
        <v>#DIV/0!</v>
      </c>
      <c r="AO90" s="150" t="e">
        <f aca="false">(N90/$N$126)*'2.Tiempo'!$K$36</f>
        <v>#DIV/0!</v>
      </c>
      <c r="AP90" s="150" t="e">
        <f aca="false">(N90/$N$126)*'2.Tiempo'!$K$42</f>
        <v>#DIV/0!</v>
      </c>
      <c r="AQ90" s="150" t="e">
        <f aca="false">(N90/$N$126)*'2.Tiempo'!$K$41</f>
        <v>#DIV/0!</v>
      </c>
      <c r="AR90" s="150" t="e">
        <f aca="false">(N90/$N$126)*'2.Tiempo'!$K$43</f>
        <v>#DIV/0!</v>
      </c>
      <c r="AS90" s="150" t="e">
        <f aca="false">(N90/$N$126)*'2.Tiempo'!$K$37</f>
        <v>#DIV/0!</v>
      </c>
      <c r="AT90" s="150" t="e">
        <f aca="false">(N90/$N$126)*'2.Tiempo'!$K$38</f>
        <v>#DIV/0!</v>
      </c>
      <c r="AU90" s="150" t="e">
        <f aca="false">(N90/$N$126)*'2.Tiempo'!$K$39</f>
        <v>#DIV/0!</v>
      </c>
      <c r="AV90" s="150" t="e">
        <f aca="false">(N90/$N$126)*'2.Tiempo'!$K$40</f>
        <v>#DIV/0!</v>
      </c>
      <c r="AW90" s="150"/>
      <c r="AX90" s="150"/>
      <c r="AY90" s="150"/>
      <c r="AZ90" s="150"/>
      <c r="BA90" s="150"/>
      <c r="BB90" s="150"/>
      <c r="BC90" s="150"/>
      <c r="BD90" s="150"/>
      <c r="BE90" s="150"/>
    </row>
    <row r="91" customFormat="false" ht="15.75" hidden="false" customHeight="true" outlineLevel="0" collapsed="false">
      <c r="A91" s="74" t="n">
        <v>17</v>
      </c>
      <c r="B91" s="156" t="str">
        <f aca="false">A23</f>
        <v>Mensajes de error legibles</v>
      </c>
      <c r="C91" s="156"/>
      <c r="D91" s="156"/>
      <c r="E91" s="156"/>
      <c r="F91" s="156"/>
      <c r="G91" s="156"/>
      <c r="H91" s="108" t="n">
        <f aca="false">SUMIFS('4.1 WBS Backend'!$L$2,'4.1 WBS Backend'!$B$2,B91)*1.37</f>
        <v>0</v>
      </c>
      <c r="I91" s="108" t="n">
        <f aca="false">SUMIFS('4.2 WBS Frontend'!$L$2:$L$206,'4.2 WBS Frontend'!$B$2:$B$206,B91)*1.37</f>
        <v>0</v>
      </c>
      <c r="J91" s="108" t="n">
        <f aca="false">SUMIFS('4.5 WBS UXUI'!$L$2:$L$216,'4.5 WBS UXUI'!$B$2:$B$216,B91)</f>
        <v>0</v>
      </c>
      <c r="K91" s="108" t="n">
        <f aca="false">SUMIFS('4.4 WBS DBA'!$L$2:$L$90,'4.4 WBS DBA'!$B$2:$B$90,B91)</f>
        <v>0</v>
      </c>
      <c r="L91" s="108" t="n">
        <f aca="false">SUMIFS('4.3 WBS DevOps'!$L$2:$L$95,'4.3 WBS DevOps'!$B$2:$B$95,B91)</f>
        <v>0</v>
      </c>
      <c r="M91" s="108" t="n">
        <f aca="false">SUMIFS('4.6 WBS Arquitectura'!$L$2:$L$66,'4.6 WBS Arquitectura'!$B$2:$B$66,B91)</f>
        <v>0</v>
      </c>
      <c r="N91" s="157" t="n">
        <f aca="false">SUM(H91:M91)</f>
        <v>0</v>
      </c>
      <c r="O91" s="108" t="e">
        <f aca="false">'2.Tiempo'!$J$15*N91/$N$126</f>
        <v>#NAME?</v>
      </c>
      <c r="P91" s="108" t="e">
        <f aca="false">'5.Otros'!$H$18*N91/$N$126</f>
        <v>#NAME?</v>
      </c>
      <c r="Q91" s="108" t="e">
        <f aca="false">'2.Tiempo'!$N$8*(N91/$N$126)</f>
        <v>#DIV/0!</v>
      </c>
      <c r="R91" s="108" t="n">
        <f aca="false">SUMIFS(QA!$V$6:$V$34,QA!$S$6:$S$34,B91)</f>
        <v>0</v>
      </c>
      <c r="S91" s="108" t="e">
        <f aca="false">QA!$G$45*(R91/$R$126)</f>
        <v>#DIV/0!</v>
      </c>
      <c r="T91" s="108" t="e">
        <f aca="false">(QA!$G$46+QA!$G$47)*(R91/$R$126)</f>
        <v>#DIV/0!</v>
      </c>
      <c r="U91" s="158" t="e">
        <f aca="false">N91+O91+P91+R91+S91+T91</f>
        <v>#NAME?</v>
      </c>
      <c r="V91" s="159" t="e">
        <f aca="false">U91+Q91</f>
        <v>#DIV/0!</v>
      </c>
      <c r="W91" s="74"/>
      <c r="X91" s="108" t="e">
        <f aca="false">(O91/$O$126)*'2.Tiempo'!$L$14</f>
        <v>#NAME?</v>
      </c>
      <c r="Y91" s="150" t="e">
        <f aca="false">(O91/$O$126)*'2.Tiempo'!M$14</f>
        <v>#NAME?</v>
      </c>
      <c r="Z91" s="150" t="e">
        <f aca="false">(O91/$O$126)*'2.Tiempo'!J$14</f>
        <v>#NAME?</v>
      </c>
      <c r="AA91" s="150" t="e">
        <f aca="false">(O91/$O$126)*'2.Tiempo'!$K$14</f>
        <v>#NAME?</v>
      </c>
      <c r="AB91" s="150" t="e">
        <f aca="false">SUM('2.Tiempo'!$O$45:$P$45)*P91/$P$126</f>
        <v>#NAME?</v>
      </c>
      <c r="AC91" s="150" t="e">
        <f aca="false">SUM('2.Tiempo'!$O$44:$P$44)*P91/$P$126</f>
        <v>#NAME?</v>
      </c>
      <c r="AD91" s="150" t="e">
        <f aca="false">SUM('2.Tiempo'!$O$35:$P$35)*P91/$P$126</f>
        <v>#NAME?</v>
      </c>
      <c r="AE91" s="150" t="e">
        <f aca="false">SUM('2.Tiempo'!$O$36:$P$36)*P91/$P$126</f>
        <v>#NAME?</v>
      </c>
      <c r="AF91" s="150" t="e">
        <f aca="false">SUM('2.Tiempo'!$O$42:$P$42)*P91/$P$126</f>
        <v>#NAME?</v>
      </c>
      <c r="AG91" s="150" t="e">
        <f aca="false">SUM('2.Tiempo'!$O$41:$P$41)*P91/$P$126</f>
        <v>#NAME?</v>
      </c>
      <c r="AH91" s="150" t="e">
        <f aca="false">SUM('2.Tiempo'!$O$43:$P$43)*P91/$P$126</f>
        <v>#NAME?</v>
      </c>
      <c r="AI91" s="150" t="e">
        <f aca="false">'2.Tiempo'!$P$37*P91/$P$126</f>
        <v>#NAME?</v>
      </c>
      <c r="AJ91" s="150" t="e">
        <f aca="false">'2.Tiempo'!$P$38*P91/$P$126</f>
        <v>#NAME?</v>
      </c>
      <c r="AK91" s="150" t="e">
        <f aca="false">'2.Tiempo'!$P$39*P91/$P$126</f>
        <v>#NAME?</v>
      </c>
      <c r="AL91" s="150" t="e">
        <f aca="false">'2.Tiempo'!$P$40*P91/$P$126</f>
        <v>#NAME?</v>
      </c>
      <c r="AM91" s="150" t="e">
        <f aca="false">(N91/$N$126)*'2.Tiempo'!$K$44</f>
        <v>#DIV/0!</v>
      </c>
      <c r="AN91" s="150" t="e">
        <f aca="false">(N91/$N$126)*'2.Tiempo'!$K$35</f>
        <v>#DIV/0!</v>
      </c>
      <c r="AO91" s="150" t="e">
        <f aca="false">(N91/$N$126)*'2.Tiempo'!$K$36</f>
        <v>#DIV/0!</v>
      </c>
      <c r="AP91" s="150" t="e">
        <f aca="false">(N91/$N$126)*'2.Tiempo'!$K$42</f>
        <v>#DIV/0!</v>
      </c>
      <c r="AQ91" s="150" t="e">
        <f aca="false">(N91/$N$126)*'2.Tiempo'!$K$41</f>
        <v>#DIV/0!</v>
      </c>
      <c r="AR91" s="150" t="e">
        <f aca="false">(N91/$N$126)*'2.Tiempo'!$K$43</f>
        <v>#DIV/0!</v>
      </c>
      <c r="AS91" s="150" t="e">
        <f aca="false">(N91/$N$126)*'2.Tiempo'!$K$37</f>
        <v>#DIV/0!</v>
      </c>
      <c r="AT91" s="150" t="e">
        <f aca="false">(N91/$N$126)*'2.Tiempo'!$K$38</f>
        <v>#DIV/0!</v>
      </c>
      <c r="AU91" s="150" t="e">
        <f aca="false">(N91/$N$126)*'2.Tiempo'!$K$39</f>
        <v>#DIV/0!</v>
      </c>
      <c r="AV91" s="150" t="e">
        <f aca="false">(N91/$N$126)*'2.Tiempo'!$K$40</f>
        <v>#DIV/0!</v>
      </c>
      <c r="AW91" s="150"/>
      <c r="AX91" s="150"/>
      <c r="AY91" s="150"/>
      <c r="AZ91" s="150"/>
      <c r="BA91" s="150"/>
      <c r="BB91" s="150"/>
      <c r="BC91" s="150"/>
      <c r="BD91" s="150"/>
      <c r="BE91" s="150"/>
    </row>
    <row r="92" customFormat="false" ht="15.75" hidden="false" customHeight="true" outlineLevel="0" collapsed="false">
      <c r="A92" s="74" t="n">
        <v>18</v>
      </c>
      <c r="B92" s="156" t="str">
        <f aca="false">A24</f>
        <v>Rediseño de “Datos Generales” y Gestión de Contactos en Catálogo de Clientes</v>
      </c>
      <c r="C92" s="156"/>
      <c r="D92" s="156"/>
      <c r="E92" s="156"/>
      <c r="F92" s="156"/>
      <c r="G92" s="156"/>
      <c r="H92" s="108" t="n">
        <f aca="false">SUMIFS('4.1 WBS Backend'!$L$2,'4.1 WBS Backend'!$B$2,B92)*1.37</f>
        <v>0</v>
      </c>
      <c r="I92" s="108" t="n">
        <f aca="false">SUMIFS('4.2 WBS Frontend'!$L$2:$L$206,'4.2 WBS Frontend'!$B$2:$B$206,B92)*1.37</f>
        <v>0</v>
      </c>
      <c r="J92" s="108" t="n">
        <f aca="false">SUMIFS('4.5 WBS UXUI'!$L$2:$L$216,'4.5 WBS UXUI'!$B$2:$B$216,B92)</f>
        <v>0</v>
      </c>
      <c r="K92" s="108" t="n">
        <f aca="false">SUMIFS('4.4 WBS DBA'!$L$2:$L$90,'4.4 WBS DBA'!$B$2:$B$90,B92)</f>
        <v>0</v>
      </c>
      <c r="L92" s="108" t="n">
        <f aca="false">SUMIFS('4.3 WBS DevOps'!$L$2:$L$95,'4.3 WBS DevOps'!$B$2:$B$95,B92)</f>
        <v>0</v>
      </c>
      <c r="M92" s="108" t="n">
        <f aca="false">SUMIFS('4.6 WBS Arquitectura'!$L$2:$L$66,'4.6 WBS Arquitectura'!$B$2:$B$66,B92)</f>
        <v>0</v>
      </c>
      <c r="N92" s="157" t="n">
        <f aca="false">SUM(H92:M92)</f>
        <v>0</v>
      </c>
      <c r="O92" s="108" t="e">
        <f aca="false">'2.Tiempo'!$J$15*N92/$N$126</f>
        <v>#NAME?</v>
      </c>
      <c r="P92" s="108" t="e">
        <f aca="false">'5.Otros'!$H$18*N92/$N$126</f>
        <v>#NAME?</v>
      </c>
      <c r="Q92" s="108" t="e">
        <f aca="false">'2.Tiempo'!$N$8*(N92/$N$126)</f>
        <v>#DIV/0!</v>
      </c>
      <c r="R92" s="108" t="n">
        <f aca="false">SUMIFS(QA!$V$6:$V$34,QA!$S$6:$S$34,B92)</f>
        <v>0</v>
      </c>
      <c r="S92" s="108" t="e">
        <f aca="false">QA!$G$45*(R92/$R$126)</f>
        <v>#DIV/0!</v>
      </c>
      <c r="T92" s="108" t="e">
        <f aca="false">(QA!$G$46+QA!$G$47)*(R92/$R$126)</f>
        <v>#DIV/0!</v>
      </c>
      <c r="U92" s="158" t="e">
        <f aca="false">N92+O92+P92+R92+S92+T92</f>
        <v>#NAME?</v>
      </c>
      <c r="V92" s="159" t="e">
        <f aca="false">U92+Q92</f>
        <v>#DIV/0!</v>
      </c>
      <c r="W92" s="74"/>
      <c r="X92" s="108" t="e">
        <f aca="false">(O92/$O$126)*'2.Tiempo'!$L$14</f>
        <v>#NAME?</v>
      </c>
      <c r="Y92" s="150" t="e">
        <f aca="false">(O92/$O$126)*'2.Tiempo'!M$14</f>
        <v>#NAME?</v>
      </c>
      <c r="Z92" s="150" t="e">
        <f aca="false">(O92/$O$126)*'2.Tiempo'!J$14</f>
        <v>#NAME?</v>
      </c>
      <c r="AA92" s="150" t="e">
        <f aca="false">(O92/$O$126)*'2.Tiempo'!$K$14</f>
        <v>#NAME?</v>
      </c>
      <c r="AB92" s="150" t="e">
        <f aca="false">SUM('2.Tiempo'!$O$45:$P$45)*P92/$P$126</f>
        <v>#NAME?</v>
      </c>
      <c r="AC92" s="150" t="e">
        <f aca="false">SUM('2.Tiempo'!$O$44:$P$44)*P92/$P$126</f>
        <v>#NAME?</v>
      </c>
      <c r="AD92" s="150" t="e">
        <f aca="false">SUM('2.Tiempo'!$O$35:$P$35)*P92/$P$126</f>
        <v>#NAME?</v>
      </c>
      <c r="AE92" s="150" t="e">
        <f aca="false">SUM('2.Tiempo'!$O$36:$P$36)*P92/$P$126</f>
        <v>#NAME?</v>
      </c>
      <c r="AF92" s="150" t="e">
        <f aca="false">SUM('2.Tiempo'!$O$42:$P$42)*P92/$P$126</f>
        <v>#NAME?</v>
      </c>
      <c r="AG92" s="150" t="e">
        <f aca="false">SUM('2.Tiempo'!$O$41:$P$41)*P92/$P$126</f>
        <v>#NAME?</v>
      </c>
      <c r="AH92" s="150" t="e">
        <f aca="false">SUM('2.Tiempo'!$O$43:$P$43)*P92/$P$126</f>
        <v>#NAME?</v>
      </c>
      <c r="AI92" s="150" t="e">
        <f aca="false">'2.Tiempo'!$P$37*P92/$P$126</f>
        <v>#NAME?</v>
      </c>
      <c r="AJ92" s="150" t="e">
        <f aca="false">'2.Tiempo'!$P$38*P92/$P$126</f>
        <v>#NAME?</v>
      </c>
      <c r="AK92" s="150" t="e">
        <f aca="false">'2.Tiempo'!$P$39*P92/$P$126</f>
        <v>#NAME?</v>
      </c>
      <c r="AL92" s="150" t="e">
        <f aca="false">'2.Tiempo'!$P$40*P92/$P$126</f>
        <v>#NAME?</v>
      </c>
      <c r="AM92" s="150" t="e">
        <f aca="false">(N92/$N$126)*'2.Tiempo'!$K$44</f>
        <v>#DIV/0!</v>
      </c>
      <c r="AN92" s="150" t="e">
        <f aca="false">(N92/$N$126)*'2.Tiempo'!$K$35</f>
        <v>#DIV/0!</v>
      </c>
      <c r="AO92" s="150" t="e">
        <f aca="false">(N92/$N$126)*'2.Tiempo'!$K$36</f>
        <v>#DIV/0!</v>
      </c>
      <c r="AP92" s="150" t="e">
        <f aca="false">(N92/$N$126)*'2.Tiempo'!$K$42</f>
        <v>#DIV/0!</v>
      </c>
      <c r="AQ92" s="150" t="e">
        <f aca="false">(N92/$N$126)*'2.Tiempo'!$K$41</f>
        <v>#DIV/0!</v>
      </c>
      <c r="AR92" s="150" t="e">
        <f aca="false">(N92/$N$126)*'2.Tiempo'!$K$43</f>
        <v>#DIV/0!</v>
      </c>
      <c r="AS92" s="150" t="e">
        <f aca="false">(N92/$N$126)*'2.Tiempo'!$K$37</f>
        <v>#DIV/0!</v>
      </c>
      <c r="AT92" s="150" t="e">
        <f aca="false">(N92/$N$126)*'2.Tiempo'!$K$38</f>
        <v>#DIV/0!</v>
      </c>
      <c r="AU92" s="150" t="e">
        <f aca="false">(N92/$N$126)*'2.Tiempo'!$K$39</f>
        <v>#DIV/0!</v>
      </c>
      <c r="AV92" s="150" t="e">
        <f aca="false">(N92/$N$126)*'2.Tiempo'!$K$40</f>
        <v>#DIV/0!</v>
      </c>
      <c r="AW92" s="150"/>
      <c r="AX92" s="150"/>
      <c r="AY92" s="150"/>
      <c r="AZ92" s="150"/>
      <c r="BA92" s="150"/>
      <c r="BB92" s="150"/>
      <c r="BC92" s="150"/>
      <c r="BD92" s="150"/>
      <c r="BE92" s="150"/>
    </row>
    <row r="93" customFormat="false" ht="15.75" hidden="false" customHeight="true" outlineLevel="0" collapsed="false">
      <c r="A93" s="74" t="n">
        <v>19</v>
      </c>
      <c r="B93" s="156" t="str">
        <f aca="false">A25</f>
        <v>Actualización y Emisión de Documentos Críticos con Información e Imágen Coorporativa Vigente</v>
      </c>
      <c r="C93" s="156"/>
      <c r="D93" s="156"/>
      <c r="E93" s="156"/>
      <c r="F93" s="156"/>
      <c r="G93" s="156"/>
      <c r="H93" s="108" t="n">
        <f aca="false">SUMIFS('4.1 WBS Backend'!$L$2,'4.1 WBS Backend'!$B$2,B93)*1.37</f>
        <v>0</v>
      </c>
      <c r="I93" s="108" t="n">
        <f aca="false">SUMIFS('4.2 WBS Frontend'!$L$2:$L$206,'4.2 WBS Frontend'!$B$2:$B$206,B93)*1.37</f>
        <v>0</v>
      </c>
      <c r="J93" s="108" t="n">
        <f aca="false">SUMIFS('4.5 WBS UXUI'!$L$2:$L$216,'4.5 WBS UXUI'!$B$2:$B$216,B93)</f>
        <v>0</v>
      </c>
      <c r="K93" s="108" t="n">
        <f aca="false">SUMIFS('4.4 WBS DBA'!$L$2:$L$90,'4.4 WBS DBA'!$B$2:$B$90,B93)</f>
        <v>0</v>
      </c>
      <c r="L93" s="108" t="n">
        <f aca="false">SUMIFS('4.3 WBS DevOps'!$L$2:$L$95,'4.3 WBS DevOps'!$B$2:$B$95,B93)</f>
        <v>0</v>
      </c>
      <c r="M93" s="108" t="n">
        <f aca="false">SUMIFS('4.6 WBS Arquitectura'!$L$2:$L$66,'4.6 WBS Arquitectura'!$B$2:$B$66,B93)</f>
        <v>0</v>
      </c>
      <c r="N93" s="157" t="n">
        <f aca="false">SUM(H93:M93)</f>
        <v>0</v>
      </c>
      <c r="O93" s="108" t="e">
        <f aca="false">'2.Tiempo'!$J$15*N93/$N$126</f>
        <v>#NAME?</v>
      </c>
      <c r="P93" s="108" t="e">
        <f aca="false">'5.Otros'!$H$18*N93/$N$126</f>
        <v>#NAME?</v>
      </c>
      <c r="Q93" s="108" t="e">
        <f aca="false">'2.Tiempo'!$N$8*(N93/$N$126)</f>
        <v>#DIV/0!</v>
      </c>
      <c r="R93" s="108" t="n">
        <f aca="false">SUMIFS(QA!$V$6:$V$34,QA!$S$6:$S$34,B93)</f>
        <v>0</v>
      </c>
      <c r="S93" s="108" t="e">
        <f aca="false">QA!$G$45*(R93/$R$126)</f>
        <v>#DIV/0!</v>
      </c>
      <c r="T93" s="108" t="e">
        <f aca="false">(QA!$G$46+QA!$G$47)*(R93/$R$126)</f>
        <v>#DIV/0!</v>
      </c>
      <c r="U93" s="158" t="e">
        <f aca="false">N93+O93+P93+R93+S93+T93</f>
        <v>#NAME?</v>
      </c>
      <c r="V93" s="159" t="e">
        <f aca="false">U93+Q93</f>
        <v>#DIV/0!</v>
      </c>
      <c r="W93" s="74"/>
      <c r="X93" s="108" t="e">
        <f aca="false">(O93/$O$126)*'2.Tiempo'!$L$14</f>
        <v>#NAME?</v>
      </c>
      <c r="Y93" s="150" t="e">
        <f aca="false">(O93/$O$126)*'2.Tiempo'!M$14</f>
        <v>#NAME?</v>
      </c>
      <c r="Z93" s="150" t="e">
        <f aca="false">(O93/$O$126)*'2.Tiempo'!J$14</f>
        <v>#NAME?</v>
      </c>
      <c r="AA93" s="150" t="e">
        <f aca="false">(O93/$O$126)*'2.Tiempo'!$K$14</f>
        <v>#NAME?</v>
      </c>
      <c r="AB93" s="150" t="e">
        <f aca="false">SUM('2.Tiempo'!$O$45:$P$45)*P93/$P$126</f>
        <v>#NAME?</v>
      </c>
      <c r="AC93" s="150" t="e">
        <f aca="false">SUM('2.Tiempo'!$O$44:$P$44)*P93/$P$126</f>
        <v>#NAME?</v>
      </c>
      <c r="AD93" s="150" t="e">
        <f aca="false">SUM('2.Tiempo'!$O$35:$P$35)*P93/$P$126</f>
        <v>#NAME?</v>
      </c>
      <c r="AE93" s="150" t="e">
        <f aca="false">SUM('2.Tiempo'!$O$36:$P$36)*P93/$P$126</f>
        <v>#NAME?</v>
      </c>
      <c r="AF93" s="150" t="e">
        <f aca="false">SUM('2.Tiempo'!$O$42:$P$42)*P93/$P$126</f>
        <v>#NAME?</v>
      </c>
      <c r="AG93" s="150" t="e">
        <f aca="false">SUM('2.Tiempo'!$O$41:$P$41)*P93/$P$126</f>
        <v>#NAME?</v>
      </c>
      <c r="AH93" s="150" t="e">
        <f aca="false">SUM('2.Tiempo'!$O$43:$P$43)*P93/$P$126</f>
        <v>#NAME?</v>
      </c>
      <c r="AI93" s="150" t="e">
        <f aca="false">'2.Tiempo'!$P$37*P93/$P$126</f>
        <v>#NAME?</v>
      </c>
      <c r="AJ93" s="150" t="e">
        <f aca="false">'2.Tiempo'!$P$38*P93/$P$126</f>
        <v>#NAME?</v>
      </c>
      <c r="AK93" s="150" t="e">
        <f aca="false">'2.Tiempo'!$P$39*P93/$P$126</f>
        <v>#NAME?</v>
      </c>
      <c r="AL93" s="150" t="e">
        <f aca="false">'2.Tiempo'!$P$40*P93/$P$126</f>
        <v>#NAME?</v>
      </c>
      <c r="AM93" s="150" t="e">
        <f aca="false">(N93/$N$126)*'2.Tiempo'!$K$44</f>
        <v>#DIV/0!</v>
      </c>
      <c r="AN93" s="150" t="e">
        <f aca="false">(N93/$N$126)*'2.Tiempo'!$K$35</f>
        <v>#DIV/0!</v>
      </c>
      <c r="AO93" s="150" t="e">
        <f aca="false">(N93/$N$126)*'2.Tiempo'!$K$36</f>
        <v>#DIV/0!</v>
      </c>
      <c r="AP93" s="150" t="e">
        <f aca="false">(N93/$N$126)*'2.Tiempo'!$K$42</f>
        <v>#DIV/0!</v>
      </c>
      <c r="AQ93" s="150" t="e">
        <f aca="false">(N93/$N$126)*'2.Tiempo'!$K$41</f>
        <v>#DIV/0!</v>
      </c>
      <c r="AR93" s="150" t="e">
        <f aca="false">(N93/$N$126)*'2.Tiempo'!$K$43</f>
        <v>#DIV/0!</v>
      </c>
      <c r="AS93" s="150" t="e">
        <f aca="false">(N93/$N$126)*'2.Tiempo'!$K$37</f>
        <v>#DIV/0!</v>
      </c>
      <c r="AT93" s="150" t="e">
        <f aca="false">(N93/$N$126)*'2.Tiempo'!$K$38</f>
        <v>#DIV/0!</v>
      </c>
      <c r="AU93" s="150" t="e">
        <f aca="false">(N93/$N$126)*'2.Tiempo'!$K$39</f>
        <v>#DIV/0!</v>
      </c>
      <c r="AV93" s="150" t="e">
        <f aca="false">(N93/$N$126)*'2.Tiempo'!$K$40</f>
        <v>#DIV/0!</v>
      </c>
      <c r="AW93" s="150"/>
      <c r="AX93" s="150"/>
      <c r="AY93" s="150"/>
      <c r="AZ93" s="150"/>
      <c r="BA93" s="150"/>
      <c r="BB93" s="150"/>
      <c r="BC93" s="150"/>
      <c r="BD93" s="150"/>
      <c r="BE93" s="150"/>
    </row>
    <row r="94" customFormat="false" ht="15.75" hidden="false" customHeight="true" outlineLevel="0" collapsed="false">
      <c r="A94" s="74" t="n">
        <v>20</v>
      </c>
      <c r="B94" s="156" t="str">
        <f aca="false">A26</f>
        <v>Clasificación Automática Inteligente de Correos en el Módulo “Buzón”</v>
      </c>
      <c r="C94" s="156"/>
      <c r="D94" s="156"/>
      <c r="E94" s="156"/>
      <c r="F94" s="156"/>
      <c r="G94" s="156"/>
      <c r="H94" s="108" t="n">
        <f aca="false">SUMIFS('4.1 WBS Backend'!$L$2,'4.1 WBS Backend'!$B$2,B94)*1.37</f>
        <v>0</v>
      </c>
      <c r="I94" s="108" t="n">
        <f aca="false">SUMIFS('4.2 WBS Frontend'!$L$2:$L$206,'4.2 WBS Frontend'!$B$2:$B$206,B94)*1.37</f>
        <v>0</v>
      </c>
      <c r="J94" s="108" t="n">
        <f aca="false">SUMIFS('4.5 WBS UXUI'!$L$2:$L$216,'4.5 WBS UXUI'!$B$2:$B$216,B94)</f>
        <v>0</v>
      </c>
      <c r="K94" s="108" t="n">
        <f aca="false">SUMIFS('4.4 WBS DBA'!$L$2:$L$90,'4.4 WBS DBA'!$B$2:$B$90,B94)</f>
        <v>0</v>
      </c>
      <c r="L94" s="108" t="n">
        <f aca="false">SUMIFS('4.3 WBS DevOps'!$L$2:$L$95,'4.3 WBS DevOps'!$B$2:$B$95,B94)</f>
        <v>0</v>
      </c>
      <c r="M94" s="108" t="n">
        <f aca="false">SUMIFS('4.6 WBS Arquitectura'!$L$2:$L$66,'4.6 WBS Arquitectura'!$B$2:$B$66,B94)</f>
        <v>0</v>
      </c>
      <c r="N94" s="157" t="n">
        <f aca="false">SUM(H94:M94)</f>
        <v>0</v>
      </c>
      <c r="O94" s="108" t="e">
        <f aca="false">'2.Tiempo'!$J$15*N94/$N$126</f>
        <v>#NAME?</v>
      </c>
      <c r="P94" s="108" t="e">
        <f aca="false">'5.Otros'!$H$18*N94/$N$126</f>
        <v>#NAME?</v>
      </c>
      <c r="Q94" s="108" t="e">
        <f aca="false">'2.Tiempo'!$N$8*(N94/$N$126)</f>
        <v>#DIV/0!</v>
      </c>
      <c r="R94" s="108" t="n">
        <f aca="false">SUMIFS(QA!$V$6:$V$34,QA!$S$6:$S$34,B94)</f>
        <v>0</v>
      </c>
      <c r="S94" s="108" t="e">
        <f aca="false">QA!$G$45*(R94/$R$126)</f>
        <v>#DIV/0!</v>
      </c>
      <c r="T94" s="108" t="e">
        <f aca="false">(QA!$G$46+QA!$G$47)*(R94/$R$126)</f>
        <v>#DIV/0!</v>
      </c>
      <c r="U94" s="158" t="e">
        <f aca="false">N94+O94+P94+R94+S94+T94</f>
        <v>#NAME?</v>
      </c>
      <c r="V94" s="159" t="e">
        <f aca="false">U94+Q94</f>
        <v>#DIV/0!</v>
      </c>
      <c r="W94" s="74"/>
      <c r="X94" s="108" t="e">
        <f aca="false">(O94/$O$126)*'2.Tiempo'!$L$14</f>
        <v>#NAME?</v>
      </c>
      <c r="Y94" s="150" t="e">
        <f aca="false">(O94/$O$126)*'2.Tiempo'!M$14</f>
        <v>#NAME?</v>
      </c>
      <c r="Z94" s="150" t="e">
        <f aca="false">(O94/$O$126)*'2.Tiempo'!J$14</f>
        <v>#NAME?</v>
      </c>
      <c r="AA94" s="150" t="e">
        <f aca="false">(O94/$O$126)*'2.Tiempo'!$K$14</f>
        <v>#NAME?</v>
      </c>
      <c r="AB94" s="150" t="e">
        <f aca="false">SUM('2.Tiempo'!$O$45:$P$45)*P94/$P$126</f>
        <v>#NAME?</v>
      </c>
      <c r="AC94" s="150" t="e">
        <f aca="false">SUM('2.Tiempo'!$O$44:$P$44)*P94/$P$126</f>
        <v>#NAME?</v>
      </c>
      <c r="AD94" s="150" t="e">
        <f aca="false">SUM('2.Tiempo'!$O$35:$P$35)*P94/$P$126</f>
        <v>#NAME?</v>
      </c>
      <c r="AE94" s="150" t="e">
        <f aca="false">SUM('2.Tiempo'!$O$36:$P$36)*P94/$P$126</f>
        <v>#NAME?</v>
      </c>
      <c r="AF94" s="150" t="e">
        <f aca="false">SUM('2.Tiempo'!$O$42:$P$42)*P94/$P$126</f>
        <v>#NAME?</v>
      </c>
      <c r="AG94" s="150" t="e">
        <f aca="false">SUM('2.Tiempo'!$O$41:$P$41)*P94/$P$126</f>
        <v>#NAME?</v>
      </c>
      <c r="AH94" s="150" t="e">
        <f aca="false">SUM('2.Tiempo'!$O$43:$P$43)*P94/$P$126</f>
        <v>#NAME?</v>
      </c>
      <c r="AI94" s="150" t="e">
        <f aca="false">'2.Tiempo'!$P$37*P94/$P$126</f>
        <v>#NAME?</v>
      </c>
      <c r="AJ94" s="150" t="e">
        <f aca="false">'2.Tiempo'!$P$38*P94/$P$126</f>
        <v>#NAME?</v>
      </c>
      <c r="AK94" s="150" t="e">
        <f aca="false">'2.Tiempo'!$P$39*P94/$P$126</f>
        <v>#NAME?</v>
      </c>
      <c r="AL94" s="150" t="e">
        <f aca="false">'2.Tiempo'!$P$40*P94/$P$126</f>
        <v>#NAME?</v>
      </c>
      <c r="AM94" s="150" t="e">
        <f aca="false">(N94/$N$126)*'2.Tiempo'!$K$44</f>
        <v>#DIV/0!</v>
      </c>
      <c r="AN94" s="150" t="e">
        <f aca="false">(N94/$N$126)*'2.Tiempo'!$K$35</f>
        <v>#DIV/0!</v>
      </c>
      <c r="AO94" s="150" t="e">
        <f aca="false">(N94/$N$126)*'2.Tiempo'!$K$36</f>
        <v>#DIV/0!</v>
      </c>
      <c r="AP94" s="150" t="e">
        <f aca="false">(N94/$N$126)*'2.Tiempo'!$K$42</f>
        <v>#DIV/0!</v>
      </c>
      <c r="AQ94" s="150" t="e">
        <f aca="false">(N94/$N$126)*'2.Tiempo'!$K$41</f>
        <v>#DIV/0!</v>
      </c>
      <c r="AR94" s="150" t="e">
        <f aca="false">(N94/$N$126)*'2.Tiempo'!$K$43</f>
        <v>#DIV/0!</v>
      </c>
      <c r="AS94" s="150" t="e">
        <f aca="false">(N94/$N$126)*'2.Tiempo'!$K$37</f>
        <v>#DIV/0!</v>
      </c>
      <c r="AT94" s="150" t="e">
        <f aca="false">(N94/$N$126)*'2.Tiempo'!$K$38</f>
        <v>#DIV/0!</v>
      </c>
      <c r="AU94" s="150" t="e">
        <f aca="false">(N94/$N$126)*'2.Tiempo'!$K$39</f>
        <v>#DIV/0!</v>
      </c>
      <c r="AV94" s="150" t="e">
        <f aca="false">(N94/$N$126)*'2.Tiempo'!$K$40</f>
        <v>#DIV/0!</v>
      </c>
      <c r="AW94" s="150"/>
      <c r="AX94" s="150"/>
      <c r="AY94" s="150"/>
      <c r="AZ94" s="150"/>
      <c r="BA94" s="150"/>
      <c r="BB94" s="150"/>
      <c r="BC94" s="150"/>
      <c r="BD94" s="150"/>
      <c r="BE94" s="150"/>
    </row>
    <row r="95" customFormat="false" ht="15.75" hidden="false" customHeight="true" outlineLevel="0" collapsed="false">
      <c r="A95" s="74" t="n">
        <v>21</v>
      </c>
      <c r="B95" s="156" t="str">
        <f aca="false">A27</f>
        <v>Separación Automática de Cotización por Productos Controlados</v>
      </c>
      <c r="C95" s="156"/>
      <c r="D95" s="156"/>
      <c r="E95" s="156"/>
      <c r="F95" s="156"/>
      <c r="G95" s="156"/>
      <c r="H95" s="108" t="n">
        <f aca="false">SUMIFS('4.1 WBS Backend'!$L$2,'4.1 WBS Backend'!$B$2,B95)*1.37</f>
        <v>0</v>
      </c>
      <c r="I95" s="108" t="n">
        <f aca="false">SUMIFS('4.2 WBS Frontend'!$L$2:$L$206,'4.2 WBS Frontend'!$B$2:$B$206,B95)*1.37</f>
        <v>0</v>
      </c>
      <c r="J95" s="108" t="n">
        <f aca="false">SUMIFS('4.5 WBS UXUI'!$L$2:$L$216,'4.5 WBS UXUI'!$B$2:$B$216,B95)</f>
        <v>0</v>
      </c>
      <c r="K95" s="108" t="n">
        <f aca="false">SUMIFS('4.4 WBS DBA'!$L$2:$L$90,'4.4 WBS DBA'!$B$2:$B$90,B95)</f>
        <v>0</v>
      </c>
      <c r="L95" s="108" t="n">
        <f aca="false">SUMIFS('4.3 WBS DevOps'!$L$2:$L$95,'4.3 WBS DevOps'!$B$2:$B$95,B95)</f>
        <v>0</v>
      </c>
      <c r="M95" s="108" t="n">
        <f aca="false">SUMIFS('4.6 WBS Arquitectura'!$L$2:$L$66,'4.6 WBS Arquitectura'!$B$2:$B$66,B95)</f>
        <v>0</v>
      </c>
      <c r="N95" s="157" t="n">
        <f aca="false">SUM(H95:M95)</f>
        <v>0</v>
      </c>
      <c r="O95" s="108" t="e">
        <f aca="false">'2.Tiempo'!$J$15*N95/$N$126</f>
        <v>#NAME?</v>
      </c>
      <c r="P95" s="108" t="e">
        <f aca="false">'5.Otros'!$H$18*N95/$N$126</f>
        <v>#NAME?</v>
      </c>
      <c r="Q95" s="108" t="e">
        <f aca="false">'2.Tiempo'!$N$8*(N95/$N$126)</f>
        <v>#DIV/0!</v>
      </c>
      <c r="R95" s="108" t="n">
        <f aca="false">SUMIFS(QA!$V$6:$V$34,QA!$S$6:$S$34,B95)</f>
        <v>0</v>
      </c>
      <c r="S95" s="108" t="e">
        <f aca="false">QA!$G$45*(R95/$R$126)</f>
        <v>#DIV/0!</v>
      </c>
      <c r="T95" s="108" t="e">
        <f aca="false">(QA!$G$46+QA!$G$47)*(R95/$R$126)</f>
        <v>#DIV/0!</v>
      </c>
      <c r="U95" s="158" t="e">
        <f aca="false">N95+O95+P95+R95+S95+T95</f>
        <v>#NAME?</v>
      </c>
      <c r="V95" s="159" t="e">
        <f aca="false">U95+Q95</f>
        <v>#DIV/0!</v>
      </c>
      <c r="W95" s="74"/>
      <c r="X95" s="108" t="e">
        <f aca="false">(O95/$O$126)*'2.Tiempo'!$L$14</f>
        <v>#NAME?</v>
      </c>
      <c r="Y95" s="150" t="e">
        <f aca="false">(O95/$O$126)*'2.Tiempo'!M$14</f>
        <v>#NAME?</v>
      </c>
      <c r="Z95" s="150" t="e">
        <f aca="false">(O95/$O$126)*'2.Tiempo'!J$14</f>
        <v>#NAME?</v>
      </c>
      <c r="AA95" s="150" t="e">
        <f aca="false">(O95/$O$126)*'2.Tiempo'!$K$14</f>
        <v>#NAME?</v>
      </c>
      <c r="AB95" s="150" t="e">
        <f aca="false">SUM('2.Tiempo'!$O$45:$P$45)*P95/$P$126</f>
        <v>#NAME?</v>
      </c>
      <c r="AC95" s="150" t="e">
        <f aca="false">SUM('2.Tiempo'!$O$44:$P$44)*P95/$P$126</f>
        <v>#NAME?</v>
      </c>
      <c r="AD95" s="150" t="e">
        <f aca="false">SUM('2.Tiempo'!$O$35:$P$35)*P95/$P$126</f>
        <v>#NAME?</v>
      </c>
      <c r="AE95" s="150" t="e">
        <f aca="false">SUM('2.Tiempo'!$O$36:$P$36)*P95/$P$126</f>
        <v>#NAME?</v>
      </c>
      <c r="AF95" s="150" t="e">
        <f aca="false">SUM('2.Tiempo'!$O$42:$P$42)*P95/$P$126</f>
        <v>#NAME?</v>
      </c>
      <c r="AG95" s="150" t="e">
        <f aca="false">SUM('2.Tiempo'!$O$41:$P$41)*P95/$P$126</f>
        <v>#NAME?</v>
      </c>
      <c r="AH95" s="150" t="e">
        <f aca="false">SUM('2.Tiempo'!$O$43:$P$43)*P95/$P$126</f>
        <v>#NAME?</v>
      </c>
      <c r="AI95" s="150" t="e">
        <f aca="false">'2.Tiempo'!$P$37*P95/$P$126</f>
        <v>#NAME?</v>
      </c>
      <c r="AJ95" s="150" t="e">
        <f aca="false">'2.Tiempo'!$P$38*P95/$P$126</f>
        <v>#NAME?</v>
      </c>
      <c r="AK95" s="150" t="e">
        <f aca="false">'2.Tiempo'!$P$39*P95/$P$126</f>
        <v>#NAME?</v>
      </c>
      <c r="AL95" s="150" t="e">
        <f aca="false">'2.Tiempo'!$P$40*P95/$P$126</f>
        <v>#NAME?</v>
      </c>
      <c r="AM95" s="150" t="e">
        <f aca="false">(N95/$N$126)*'2.Tiempo'!$K$44</f>
        <v>#DIV/0!</v>
      </c>
      <c r="AN95" s="150" t="e">
        <f aca="false">(N95/$N$126)*'2.Tiempo'!$K$35</f>
        <v>#DIV/0!</v>
      </c>
      <c r="AO95" s="150" t="e">
        <f aca="false">(N95/$N$126)*'2.Tiempo'!$K$36</f>
        <v>#DIV/0!</v>
      </c>
      <c r="AP95" s="150" t="e">
        <f aca="false">(N95/$N$126)*'2.Tiempo'!$K$42</f>
        <v>#DIV/0!</v>
      </c>
      <c r="AQ95" s="150" t="e">
        <f aca="false">(N95/$N$126)*'2.Tiempo'!$K$41</f>
        <v>#DIV/0!</v>
      </c>
      <c r="AR95" s="150" t="e">
        <f aca="false">(N95/$N$126)*'2.Tiempo'!$K$43</f>
        <v>#DIV/0!</v>
      </c>
      <c r="AS95" s="150" t="e">
        <f aca="false">(N95/$N$126)*'2.Tiempo'!$K$37</f>
        <v>#DIV/0!</v>
      </c>
      <c r="AT95" s="150" t="e">
        <f aca="false">(N95/$N$126)*'2.Tiempo'!$K$38</f>
        <v>#DIV/0!</v>
      </c>
      <c r="AU95" s="150" t="e">
        <f aca="false">(N95/$N$126)*'2.Tiempo'!$K$39</f>
        <v>#DIV/0!</v>
      </c>
      <c r="AV95" s="150" t="e">
        <f aca="false">(N95/$N$126)*'2.Tiempo'!$K$40</f>
        <v>#DIV/0!</v>
      </c>
      <c r="AW95" s="150"/>
      <c r="AX95" s="150"/>
      <c r="AY95" s="150"/>
      <c r="AZ95" s="150"/>
      <c r="BA95" s="150"/>
      <c r="BB95" s="150"/>
      <c r="BC95" s="150"/>
      <c r="BD95" s="150"/>
      <c r="BE95" s="150"/>
    </row>
    <row r="96" customFormat="false" ht="15.75" hidden="false" customHeight="true" outlineLevel="0" collapsed="false">
      <c r="A96" s="74" t="n">
        <v>22</v>
      </c>
      <c r="B96" s="156" t="str">
        <f aca="false">A28</f>
        <v>Traspaso Automático del Contacto del Comprador a Legacy</v>
      </c>
      <c r="C96" s="156"/>
      <c r="D96" s="156"/>
      <c r="E96" s="156"/>
      <c r="F96" s="156"/>
      <c r="G96" s="156"/>
      <c r="H96" s="108" t="n">
        <f aca="false">SUMIFS('4.1 WBS Backend'!$L$2,'4.1 WBS Backend'!$B$2,B96)*1.37</f>
        <v>0</v>
      </c>
      <c r="I96" s="108" t="n">
        <f aca="false">SUMIFS('4.2 WBS Frontend'!$L$2:$L$206,'4.2 WBS Frontend'!$B$2:$B$206,B96)*1.37</f>
        <v>0</v>
      </c>
      <c r="J96" s="108" t="n">
        <f aca="false">SUMIFS('4.5 WBS UXUI'!$L$2:$L$216,'4.5 WBS UXUI'!$B$2:$B$216,B96)</f>
        <v>0</v>
      </c>
      <c r="K96" s="108" t="n">
        <f aca="false">SUMIFS('4.4 WBS DBA'!$L$2:$L$90,'4.4 WBS DBA'!$B$2:$B$90,B96)</f>
        <v>0</v>
      </c>
      <c r="L96" s="108" t="n">
        <f aca="false">SUMIFS('4.3 WBS DevOps'!$L$2:$L$95,'4.3 WBS DevOps'!$B$2:$B$95,B96)</f>
        <v>0</v>
      </c>
      <c r="M96" s="108" t="n">
        <f aca="false">SUMIFS('4.6 WBS Arquitectura'!$L$2:$L$66,'4.6 WBS Arquitectura'!$B$2:$B$66,B96)</f>
        <v>0</v>
      </c>
      <c r="N96" s="157" t="n">
        <f aca="false">SUM(H96:M96)</f>
        <v>0</v>
      </c>
      <c r="O96" s="108" t="e">
        <f aca="false">'2.Tiempo'!$J$15*N96/$N$126</f>
        <v>#NAME?</v>
      </c>
      <c r="P96" s="108" t="e">
        <f aca="false">'5.Otros'!$H$18*N96/$N$126</f>
        <v>#NAME?</v>
      </c>
      <c r="Q96" s="108" t="e">
        <f aca="false">'2.Tiempo'!$N$8*(N96/$N$126)</f>
        <v>#DIV/0!</v>
      </c>
      <c r="R96" s="108" t="n">
        <f aca="false">SUMIFS(QA!$V$6:$V$34,QA!$S$6:$S$34,B96)</f>
        <v>0</v>
      </c>
      <c r="S96" s="108" t="e">
        <f aca="false">QA!$G$45*(R96/$R$126)</f>
        <v>#DIV/0!</v>
      </c>
      <c r="T96" s="108" t="e">
        <f aca="false">(QA!$G$46+QA!$G$47)*(R96/$R$126)</f>
        <v>#DIV/0!</v>
      </c>
      <c r="U96" s="158" t="e">
        <f aca="false">N96+O96+P96+R96+S96+T96</f>
        <v>#NAME?</v>
      </c>
      <c r="V96" s="159" t="e">
        <f aca="false">U96+Q96</f>
        <v>#DIV/0!</v>
      </c>
      <c r="W96" s="74"/>
      <c r="X96" s="108" t="e">
        <f aca="false">(O96/$O$126)*'2.Tiempo'!$L$14</f>
        <v>#NAME?</v>
      </c>
      <c r="Y96" s="150" t="e">
        <f aca="false">(O96/$O$126)*'2.Tiempo'!M$14</f>
        <v>#NAME?</v>
      </c>
      <c r="Z96" s="150" t="e">
        <f aca="false">(O96/$O$126)*'2.Tiempo'!J$14</f>
        <v>#NAME?</v>
      </c>
      <c r="AA96" s="150" t="e">
        <f aca="false">(O96/$O$126)*'2.Tiempo'!$K$14</f>
        <v>#NAME?</v>
      </c>
      <c r="AB96" s="150" t="e">
        <f aca="false">SUM('2.Tiempo'!$O$45:$P$45)*P96/$P$126</f>
        <v>#NAME?</v>
      </c>
      <c r="AC96" s="150" t="e">
        <f aca="false">SUM('2.Tiempo'!$O$44:$P$44)*P96/$P$126</f>
        <v>#NAME?</v>
      </c>
      <c r="AD96" s="150" t="e">
        <f aca="false">SUM('2.Tiempo'!$O$35:$P$35)*P96/$P$126</f>
        <v>#NAME?</v>
      </c>
      <c r="AE96" s="150" t="e">
        <f aca="false">SUM('2.Tiempo'!$O$36:$P$36)*P96/$P$126</f>
        <v>#NAME?</v>
      </c>
      <c r="AF96" s="150" t="e">
        <f aca="false">SUM('2.Tiempo'!$O$42:$P$42)*P96/$P$126</f>
        <v>#NAME?</v>
      </c>
      <c r="AG96" s="150" t="e">
        <f aca="false">SUM('2.Tiempo'!$O$41:$P$41)*P96/$P$126</f>
        <v>#NAME?</v>
      </c>
      <c r="AH96" s="150" t="e">
        <f aca="false">SUM('2.Tiempo'!$O$43:$P$43)*P96/$P$126</f>
        <v>#NAME?</v>
      </c>
      <c r="AI96" s="150" t="e">
        <f aca="false">'2.Tiempo'!$P$37*P96/$P$126</f>
        <v>#NAME?</v>
      </c>
      <c r="AJ96" s="150" t="e">
        <f aca="false">'2.Tiempo'!$P$38*P96/$P$126</f>
        <v>#NAME?</v>
      </c>
      <c r="AK96" s="150" t="e">
        <f aca="false">'2.Tiempo'!$P$39*P96/$P$126</f>
        <v>#NAME?</v>
      </c>
      <c r="AL96" s="150" t="e">
        <f aca="false">'2.Tiempo'!$P$40*P96/$P$126</f>
        <v>#NAME?</v>
      </c>
      <c r="AM96" s="150" t="e">
        <f aca="false">(N96/$N$126)*'2.Tiempo'!$K$44</f>
        <v>#DIV/0!</v>
      </c>
      <c r="AN96" s="150" t="e">
        <f aca="false">(N96/$N$126)*'2.Tiempo'!$K$35</f>
        <v>#DIV/0!</v>
      </c>
      <c r="AO96" s="150" t="e">
        <f aca="false">(N96/$N$126)*'2.Tiempo'!$K$36</f>
        <v>#DIV/0!</v>
      </c>
      <c r="AP96" s="150" t="e">
        <f aca="false">(N96/$N$126)*'2.Tiempo'!$K$42</f>
        <v>#DIV/0!</v>
      </c>
      <c r="AQ96" s="150" t="e">
        <f aca="false">(N96/$N$126)*'2.Tiempo'!$K$41</f>
        <v>#DIV/0!</v>
      </c>
      <c r="AR96" s="150" t="e">
        <f aca="false">(N96/$N$126)*'2.Tiempo'!$K$43</f>
        <v>#DIV/0!</v>
      </c>
      <c r="AS96" s="150" t="e">
        <f aca="false">(N96/$N$126)*'2.Tiempo'!$K$37</f>
        <v>#DIV/0!</v>
      </c>
      <c r="AT96" s="150" t="e">
        <f aca="false">(N96/$N$126)*'2.Tiempo'!$K$38</f>
        <v>#DIV/0!</v>
      </c>
      <c r="AU96" s="150" t="e">
        <f aca="false">(N96/$N$126)*'2.Tiempo'!$K$39</f>
        <v>#DIV/0!</v>
      </c>
      <c r="AV96" s="150" t="e">
        <f aca="false">(N96/$N$126)*'2.Tiempo'!$K$40</f>
        <v>#DIV/0!</v>
      </c>
      <c r="AW96" s="150"/>
      <c r="AX96" s="150"/>
      <c r="AY96" s="150"/>
      <c r="AZ96" s="150"/>
      <c r="BA96" s="150"/>
      <c r="BB96" s="150"/>
      <c r="BC96" s="150"/>
      <c r="BD96" s="150"/>
      <c r="BE96" s="150"/>
    </row>
    <row r="97" customFormat="false" ht="26.85" hidden="false" customHeight="false" outlineLevel="0" collapsed="false">
      <c r="A97" s="74" t="n">
        <v>23</v>
      </c>
      <c r="B97" s="156" t="str">
        <f aca="false">A29</f>
        <v>Restricción de Selección de Partidas en “Atender Promesa de Compra” por Razón Social y Moneda</v>
      </c>
      <c r="C97" s="156"/>
      <c r="D97" s="156"/>
      <c r="E97" s="156"/>
      <c r="F97" s="156"/>
      <c r="G97" s="156"/>
      <c r="H97" s="108" t="n">
        <f aca="false">SUMIFS('4.1 WBS Backend'!$L$2,'4.1 WBS Backend'!$B$2,B97)*1.37</f>
        <v>0</v>
      </c>
      <c r="I97" s="108" t="n">
        <f aca="false">SUMIFS('4.2 WBS Frontend'!$L$2:$L$206,'4.2 WBS Frontend'!$B$2:$B$206,B97)*1.37</f>
        <v>0</v>
      </c>
      <c r="J97" s="108" t="n">
        <f aca="false">SUMIFS('4.5 WBS UXUI'!$L$2:$L$216,'4.5 WBS UXUI'!$B$2:$B$216,B97)</f>
        <v>0</v>
      </c>
      <c r="K97" s="108" t="n">
        <f aca="false">SUMIFS('4.4 WBS DBA'!$L$2:$L$90,'4.4 WBS DBA'!$B$2:$B$90,B97)</f>
        <v>0</v>
      </c>
      <c r="L97" s="108" t="n">
        <f aca="false">SUMIFS('4.3 WBS DevOps'!$L$2:$L$95,'4.3 WBS DevOps'!$B$2:$B$95,B97)</f>
        <v>0</v>
      </c>
      <c r="M97" s="108" t="n">
        <f aca="false">SUMIFS('4.6 WBS Arquitectura'!$L$2:$L$66,'4.6 WBS Arquitectura'!$B$2:$B$66,B97)</f>
        <v>0</v>
      </c>
      <c r="N97" s="157" t="n">
        <f aca="false">SUM(H97:M97)</f>
        <v>0</v>
      </c>
      <c r="O97" s="108" t="e">
        <f aca="false">'2.Tiempo'!$J$15*N97/$N$126</f>
        <v>#NAME?</v>
      </c>
      <c r="P97" s="108" t="e">
        <f aca="false">'5.Otros'!$H$18*N97/$N$126</f>
        <v>#NAME?</v>
      </c>
      <c r="Q97" s="108" t="e">
        <f aca="false">'2.Tiempo'!$N$8*(N97/$N$126)</f>
        <v>#DIV/0!</v>
      </c>
      <c r="R97" s="108" t="n">
        <f aca="false">SUMIFS(QA!$V$6:$V$34,QA!$S$6:$S$34,B97)</f>
        <v>0</v>
      </c>
      <c r="S97" s="108" t="e">
        <f aca="false">QA!$G$45*(R97/$R$126)</f>
        <v>#DIV/0!</v>
      </c>
      <c r="T97" s="108" t="e">
        <f aca="false">(QA!$G$46+QA!$G$47)*(R97/$R$126)</f>
        <v>#DIV/0!</v>
      </c>
      <c r="U97" s="158" t="e">
        <f aca="false">N97+O97+P97+R97+S97+T97</f>
        <v>#NAME?</v>
      </c>
      <c r="V97" s="159" t="e">
        <f aca="false">U97+Q97</f>
        <v>#DIV/0!</v>
      </c>
      <c r="W97" s="74"/>
      <c r="X97" s="108" t="e">
        <f aca="false">(O97/$O$126)*'2.Tiempo'!$L$14</f>
        <v>#NAME?</v>
      </c>
      <c r="Y97" s="150" t="e">
        <f aca="false">(O97/$O$126)*'2.Tiempo'!M$14</f>
        <v>#NAME?</v>
      </c>
      <c r="Z97" s="150" t="e">
        <f aca="false">(O97/$O$126)*'2.Tiempo'!J$14</f>
        <v>#NAME?</v>
      </c>
      <c r="AA97" s="150" t="e">
        <f aca="false">(O97/$O$126)*'2.Tiempo'!$K$14</f>
        <v>#NAME?</v>
      </c>
      <c r="AB97" s="150" t="e">
        <f aca="false">SUM('2.Tiempo'!$O$45:$P$45)*P97/$P$126</f>
        <v>#NAME?</v>
      </c>
      <c r="AC97" s="150" t="e">
        <f aca="false">SUM('2.Tiempo'!$O$44:$P$44)*P97/$P$126</f>
        <v>#NAME?</v>
      </c>
      <c r="AD97" s="150" t="e">
        <f aca="false">SUM('2.Tiempo'!$O$35:$P$35)*P97/$P$126</f>
        <v>#NAME?</v>
      </c>
      <c r="AE97" s="150" t="e">
        <f aca="false">SUM('2.Tiempo'!$O$36:$P$36)*P97/$P$126</f>
        <v>#NAME?</v>
      </c>
      <c r="AF97" s="150" t="e">
        <f aca="false">SUM('2.Tiempo'!$O$42:$P$42)*P97/$P$126</f>
        <v>#NAME?</v>
      </c>
      <c r="AG97" s="150" t="e">
        <f aca="false">SUM('2.Tiempo'!$O$41:$P$41)*P97/$P$126</f>
        <v>#NAME?</v>
      </c>
      <c r="AH97" s="150" t="e">
        <f aca="false">SUM('2.Tiempo'!$O$43:$P$43)*P97/$P$126</f>
        <v>#NAME?</v>
      </c>
      <c r="AI97" s="150" t="e">
        <f aca="false">'2.Tiempo'!$P$37*P97/$P$126</f>
        <v>#NAME?</v>
      </c>
      <c r="AJ97" s="150" t="e">
        <f aca="false">'2.Tiempo'!$P$38*P97/$P$126</f>
        <v>#NAME?</v>
      </c>
      <c r="AK97" s="150" t="e">
        <f aca="false">'2.Tiempo'!$P$39*P97/$P$126</f>
        <v>#NAME?</v>
      </c>
      <c r="AL97" s="150" t="e">
        <f aca="false">'2.Tiempo'!$P$40*P97/$P$126</f>
        <v>#NAME?</v>
      </c>
      <c r="AM97" s="150" t="e">
        <f aca="false">(N97/$N$126)*'2.Tiempo'!$K$44</f>
        <v>#DIV/0!</v>
      </c>
      <c r="AN97" s="150" t="e">
        <f aca="false">(N97/$N$126)*'2.Tiempo'!$K$35</f>
        <v>#DIV/0!</v>
      </c>
      <c r="AO97" s="150" t="e">
        <f aca="false">(N97/$N$126)*'2.Tiempo'!$K$36</f>
        <v>#DIV/0!</v>
      </c>
      <c r="AP97" s="150" t="e">
        <f aca="false">(N97/$N$126)*'2.Tiempo'!$K$42</f>
        <v>#DIV/0!</v>
      </c>
      <c r="AQ97" s="150" t="e">
        <f aca="false">(N97/$N$126)*'2.Tiempo'!$K$41</f>
        <v>#DIV/0!</v>
      </c>
      <c r="AR97" s="150" t="e">
        <f aca="false">(N97/$N$126)*'2.Tiempo'!$K$43</f>
        <v>#DIV/0!</v>
      </c>
      <c r="AS97" s="150" t="e">
        <f aca="false">(N97/$N$126)*'2.Tiempo'!$K$37</f>
        <v>#DIV/0!</v>
      </c>
      <c r="AT97" s="150" t="e">
        <f aca="false">(N97/$N$126)*'2.Tiempo'!$K$38</f>
        <v>#DIV/0!</v>
      </c>
      <c r="AU97" s="150" t="e">
        <f aca="false">(N97/$N$126)*'2.Tiempo'!$K$39</f>
        <v>#DIV/0!</v>
      </c>
      <c r="AV97" s="150" t="e">
        <f aca="false">(N97/$N$126)*'2.Tiempo'!$K$40</f>
        <v>#DIV/0!</v>
      </c>
      <c r="AW97" s="150"/>
      <c r="AX97" s="150"/>
      <c r="AY97" s="150"/>
      <c r="AZ97" s="150"/>
      <c r="BA97" s="150"/>
      <c r="BB97" s="150"/>
      <c r="BC97" s="150"/>
      <c r="BD97" s="150"/>
      <c r="BE97" s="150"/>
    </row>
    <row r="98" customFormat="false" ht="26.85" hidden="false" customHeight="false" outlineLevel="0" collapsed="false">
      <c r="A98" s="74" t="n">
        <v>24</v>
      </c>
      <c r="B98" s="156" t="str">
        <f aca="false">A30</f>
        <v>Reubicación de Trámite con Orden de Compra Interna y Control de Trámite sin Orden de Compra</v>
      </c>
      <c r="C98" s="156"/>
      <c r="D98" s="156"/>
      <c r="E98" s="156"/>
      <c r="F98" s="156"/>
      <c r="G98" s="156"/>
      <c r="H98" s="108" t="n">
        <f aca="false">SUMIFS('4.1 WBS Backend'!$L$2,'4.1 WBS Backend'!$B$2,B98)*1.37</f>
        <v>0</v>
      </c>
      <c r="I98" s="108" t="n">
        <f aca="false">SUMIFS('4.2 WBS Frontend'!$L$2:$L$206,'4.2 WBS Frontend'!$B$2:$B$206,B98)*1.37</f>
        <v>0</v>
      </c>
      <c r="J98" s="108" t="n">
        <f aca="false">SUMIFS('4.5 WBS UXUI'!$L$2:$L$216,'4.5 WBS UXUI'!$B$2:$B$216,B98)</f>
        <v>0</v>
      </c>
      <c r="K98" s="108" t="n">
        <f aca="false">SUMIFS('4.4 WBS DBA'!$L$2:$L$90,'4.4 WBS DBA'!$B$2:$B$90,B98)</f>
        <v>0</v>
      </c>
      <c r="L98" s="108" t="n">
        <f aca="false">SUMIFS('4.3 WBS DevOps'!$L$2:$L$95,'4.3 WBS DevOps'!$B$2:$B$95,B98)</f>
        <v>0</v>
      </c>
      <c r="M98" s="108" t="n">
        <f aca="false">SUMIFS('4.6 WBS Arquitectura'!$L$2:$L$66,'4.6 WBS Arquitectura'!$B$2:$B$66,B98)</f>
        <v>0</v>
      </c>
      <c r="N98" s="157" t="n">
        <f aca="false">SUM(H98:M98)</f>
        <v>0</v>
      </c>
      <c r="O98" s="108" t="e">
        <f aca="false">'2.Tiempo'!$J$15*N98/$N$126</f>
        <v>#NAME?</v>
      </c>
      <c r="P98" s="108" t="e">
        <f aca="false">'5.Otros'!$H$18*N98/$N$126</f>
        <v>#NAME?</v>
      </c>
      <c r="Q98" s="108" t="e">
        <f aca="false">'2.Tiempo'!$N$8*(N98/$N$126)</f>
        <v>#DIV/0!</v>
      </c>
      <c r="R98" s="108" t="n">
        <f aca="false">SUMIFS(QA!$V$6:$V$34,QA!$S$6:$S$34,B98)</f>
        <v>0</v>
      </c>
      <c r="S98" s="108" t="e">
        <f aca="false">QA!$G$45*(R98/$R$126)</f>
        <v>#DIV/0!</v>
      </c>
      <c r="T98" s="108" t="e">
        <f aca="false">(QA!$G$46+QA!$G$47)*(R98/$R$126)</f>
        <v>#DIV/0!</v>
      </c>
      <c r="U98" s="158" t="e">
        <f aca="false">N98+O98+P98+R98+S98+T98</f>
        <v>#NAME?</v>
      </c>
      <c r="V98" s="159" t="e">
        <f aca="false">U98+Q98</f>
        <v>#DIV/0!</v>
      </c>
      <c r="W98" s="74"/>
      <c r="X98" s="108" t="e">
        <f aca="false">(O98/$O$126)*'2.Tiempo'!$L$14</f>
        <v>#NAME?</v>
      </c>
      <c r="Y98" s="150" t="e">
        <f aca="false">(O98/$O$126)*'2.Tiempo'!M$14</f>
        <v>#NAME?</v>
      </c>
      <c r="Z98" s="150" t="e">
        <f aca="false">(O98/$O$126)*'2.Tiempo'!J$14</f>
        <v>#NAME?</v>
      </c>
      <c r="AA98" s="150" t="e">
        <f aca="false">(O98/$O$126)*'2.Tiempo'!$K$14</f>
        <v>#NAME?</v>
      </c>
      <c r="AB98" s="150" t="e">
        <f aca="false">SUM('2.Tiempo'!$O$45:$P$45)*P98/$P$126</f>
        <v>#NAME?</v>
      </c>
      <c r="AC98" s="150" t="e">
        <f aca="false">SUM('2.Tiempo'!$O$44:$P$44)*P98/$P$126</f>
        <v>#NAME?</v>
      </c>
      <c r="AD98" s="150" t="e">
        <f aca="false">SUM('2.Tiempo'!$O$35:$P$35)*P98/$P$126</f>
        <v>#NAME?</v>
      </c>
      <c r="AE98" s="150" t="e">
        <f aca="false">SUM('2.Tiempo'!$O$36:$P$36)*P98/$P$126</f>
        <v>#NAME?</v>
      </c>
      <c r="AF98" s="150" t="e">
        <f aca="false">SUM('2.Tiempo'!$O$42:$P$42)*P98/$P$126</f>
        <v>#NAME?</v>
      </c>
      <c r="AG98" s="150" t="e">
        <f aca="false">SUM('2.Tiempo'!$O$41:$P$41)*P98/$P$126</f>
        <v>#NAME?</v>
      </c>
      <c r="AH98" s="150" t="e">
        <f aca="false">SUM('2.Tiempo'!$O$43:$P$43)*P98/$P$126</f>
        <v>#NAME?</v>
      </c>
      <c r="AI98" s="150" t="e">
        <f aca="false">'2.Tiempo'!$P$37*P98/$P$126</f>
        <v>#NAME?</v>
      </c>
      <c r="AJ98" s="150" t="e">
        <f aca="false">'2.Tiempo'!$P$38*P98/$P$126</f>
        <v>#NAME?</v>
      </c>
      <c r="AK98" s="150" t="e">
        <f aca="false">'2.Tiempo'!$P$39*P98/$P$126</f>
        <v>#NAME?</v>
      </c>
      <c r="AL98" s="150" t="e">
        <f aca="false">'2.Tiempo'!$P$40*P98/$P$126</f>
        <v>#NAME?</v>
      </c>
      <c r="AM98" s="150" t="e">
        <f aca="false">(N98/$N$126)*'2.Tiempo'!$K$44</f>
        <v>#DIV/0!</v>
      </c>
      <c r="AN98" s="150" t="e">
        <f aca="false">(N98/$N$126)*'2.Tiempo'!$K$35</f>
        <v>#DIV/0!</v>
      </c>
      <c r="AO98" s="150" t="e">
        <f aca="false">(N98/$N$126)*'2.Tiempo'!$K$36</f>
        <v>#DIV/0!</v>
      </c>
      <c r="AP98" s="150" t="e">
        <f aca="false">(N98/$N$126)*'2.Tiempo'!$K$42</f>
        <v>#DIV/0!</v>
      </c>
      <c r="AQ98" s="150" t="e">
        <f aca="false">(N98/$N$126)*'2.Tiempo'!$K$41</f>
        <v>#DIV/0!</v>
      </c>
      <c r="AR98" s="150" t="e">
        <f aca="false">(N98/$N$126)*'2.Tiempo'!$K$43</f>
        <v>#DIV/0!</v>
      </c>
      <c r="AS98" s="150" t="e">
        <f aca="false">(N98/$N$126)*'2.Tiempo'!$K$37</f>
        <v>#DIV/0!</v>
      </c>
      <c r="AT98" s="150" t="e">
        <f aca="false">(N98/$N$126)*'2.Tiempo'!$K$38</f>
        <v>#DIV/0!</v>
      </c>
      <c r="AU98" s="150" t="e">
        <f aca="false">(N98/$N$126)*'2.Tiempo'!$K$39</f>
        <v>#DIV/0!</v>
      </c>
      <c r="AV98" s="150" t="e">
        <f aca="false">(N98/$N$126)*'2.Tiempo'!$K$40</f>
        <v>#DIV/0!</v>
      </c>
      <c r="AW98" s="150"/>
      <c r="AX98" s="150"/>
      <c r="AY98" s="150"/>
      <c r="AZ98" s="150"/>
      <c r="BA98" s="150"/>
      <c r="BB98" s="150"/>
      <c r="BC98" s="150"/>
      <c r="BD98" s="150"/>
      <c r="BE98" s="150"/>
    </row>
    <row r="99" customFormat="false" ht="26.85" hidden="false" customHeight="false" outlineLevel="0" collapsed="false">
      <c r="A99" s="74" t="n">
        <v>25</v>
      </c>
      <c r="B99" s="156" t="str">
        <f aca="false">A31</f>
        <v>Gestión de Moneda de Cotización en Venta Digital (VD) alineada a ProquifaNet 2.0</v>
      </c>
      <c r="C99" s="156"/>
      <c r="D99" s="156"/>
      <c r="E99" s="156"/>
      <c r="F99" s="156"/>
      <c r="G99" s="156"/>
      <c r="H99" s="108" t="n">
        <f aca="false">SUMIFS('4.1 WBS Backend'!$L$2,'4.1 WBS Backend'!$B$2,B99)*1.37</f>
        <v>0</v>
      </c>
      <c r="I99" s="108" t="n">
        <f aca="false">SUMIFS('4.2 WBS Frontend'!$L$2:$L$206,'4.2 WBS Frontend'!$B$2:$B$206,B99)*1.37</f>
        <v>0</v>
      </c>
      <c r="J99" s="108" t="n">
        <f aca="false">SUMIFS('4.5 WBS UXUI'!$L$2:$L$216,'4.5 WBS UXUI'!$B$2:$B$216,B99)</f>
        <v>0</v>
      </c>
      <c r="K99" s="108" t="n">
        <f aca="false">SUMIFS('4.4 WBS DBA'!$L$2:$L$90,'4.4 WBS DBA'!$B$2:$B$90,B99)</f>
        <v>0</v>
      </c>
      <c r="L99" s="108" t="n">
        <f aca="false">SUMIFS('4.3 WBS DevOps'!$L$2:$L$95,'4.3 WBS DevOps'!$B$2:$B$95,B99)</f>
        <v>0</v>
      </c>
      <c r="M99" s="108" t="n">
        <f aca="false">SUMIFS('4.6 WBS Arquitectura'!$L$2:$L$66,'4.6 WBS Arquitectura'!$B$2:$B$66,B99)</f>
        <v>0</v>
      </c>
      <c r="N99" s="157" t="n">
        <f aca="false">SUM(H99:M99)</f>
        <v>0</v>
      </c>
      <c r="O99" s="108" t="e">
        <f aca="false">'2.Tiempo'!$J$15*N99/$N$126</f>
        <v>#NAME?</v>
      </c>
      <c r="P99" s="108" t="e">
        <f aca="false">'5.Otros'!$H$18*N99/$N$126</f>
        <v>#NAME?</v>
      </c>
      <c r="Q99" s="108" t="e">
        <f aca="false">'2.Tiempo'!$N$8*(N99/$N$126)</f>
        <v>#DIV/0!</v>
      </c>
      <c r="R99" s="108" t="n">
        <f aca="false">SUMIFS(QA!$V$6:$V$34,QA!$S$6:$S$34,B99)</f>
        <v>0</v>
      </c>
      <c r="S99" s="108" t="e">
        <f aca="false">QA!$G$45*(R99/$R$126)</f>
        <v>#DIV/0!</v>
      </c>
      <c r="T99" s="108" t="e">
        <f aca="false">(QA!$G$46+QA!$G$47)*(R99/$R$126)</f>
        <v>#DIV/0!</v>
      </c>
      <c r="U99" s="158" t="e">
        <f aca="false">N99+O99+P99+R99+S99+T99</f>
        <v>#NAME?</v>
      </c>
      <c r="V99" s="159" t="e">
        <f aca="false">U99+Q99</f>
        <v>#DIV/0!</v>
      </c>
      <c r="W99" s="74"/>
      <c r="X99" s="108" t="e">
        <f aca="false">(O99/$O$126)*'2.Tiempo'!$L$14</f>
        <v>#NAME?</v>
      </c>
      <c r="Y99" s="150" t="e">
        <f aca="false">(O99/$O$126)*'2.Tiempo'!M$14</f>
        <v>#NAME?</v>
      </c>
      <c r="Z99" s="150" t="e">
        <f aca="false">(O99/$O$126)*'2.Tiempo'!J$14</f>
        <v>#NAME?</v>
      </c>
      <c r="AA99" s="150" t="e">
        <f aca="false">(O99/$O$126)*'2.Tiempo'!$K$14</f>
        <v>#NAME?</v>
      </c>
      <c r="AB99" s="150" t="e">
        <f aca="false">SUM('2.Tiempo'!$O$45:$P$45)*P99/$P$126</f>
        <v>#NAME?</v>
      </c>
      <c r="AC99" s="150" t="e">
        <f aca="false">SUM('2.Tiempo'!$O$44:$P$44)*P99/$P$126</f>
        <v>#NAME?</v>
      </c>
      <c r="AD99" s="150" t="e">
        <f aca="false">SUM('2.Tiempo'!$O$35:$P$35)*P99/$P$126</f>
        <v>#NAME?</v>
      </c>
      <c r="AE99" s="150" t="e">
        <f aca="false">SUM('2.Tiempo'!$O$36:$P$36)*P99/$P$126</f>
        <v>#NAME?</v>
      </c>
      <c r="AF99" s="150" t="e">
        <f aca="false">SUM('2.Tiempo'!$O$42:$P$42)*P99/$P$126</f>
        <v>#NAME?</v>
      </c>
      <c r="AG99" s="150" t="e">
        <f aca="false">SUM('2.Tiempo'!$O$41:$P$41)*P99/$P$126</f>
        <v>#NAME?</v>
      </c>
      <c r="AH99" s="150" t="e">
        <f aca="false">SUM('2.Tiempo'!$O$43:$P$43)*P99/$P$126</f>
        <v>#NAME?</v>
      </c>
      <c r="AI99" s="150" t="e">
        <f aca="false">'2.Tiempo'!$P$37*P99/$P$126</f>
        <v>#NAME?</v>
      </c>
      <c r="AJ99" s="150" t="e">
        <f aca="false">'2.Tiempo'!$P$38*P99/$P$126</f>
        <v>#NAME?</v>
      </c>
      <c r="AK99" s="150" t="e">
        <f aca="false">'2.Tiempo'!$P$39*P99/$P$126</f>
        <v>#NAME?</v>
      </c>
      <c r="AL99" s="150" t="e">
        <f aca="false">'2.Tiempo'!$P$40*P99/$P$126</f>
        <v>#NAME?</v>
      </c>
      <c r="AM99" s="150" t="e">
        <f aca="false">(N99/$N$126)*'2.Tiempo'!$K$44</f>
        <v>#DIV/0!</v>
      </c>
      <c r="AN99" s="150" t="e">
        <f aca="false">(N99/$N$126)*'2.Tiempo'!$K$35</f>
        <v>#DIV/0!</v>
      </c>
      <c r="AO99" s="150" t="e">
        <f aca="false">(N99/$N$126)*'2.Tiempo'!$K$36</f>
        <v>#DIV/0!</v>
      </c>
      <c r="AP99" s="150" t="e">
        <f aca="false">(N99/$N$126)*'2.Tiempo'!$K$42</f>
        <v>#DIV/0!</v>
      </c>
      <c r="AQ99" s="150" t="e">
        <f aca="false">(N99/$N$126)*'2.Tiempo'!$K$41</f>
        <v>#DIV/0!</v>
      </c>
      <c r="AR99" s="150" t="e">
        <f aca="false">(N99/$N$126)*'2.Tiempo'!$K$43</f>
        <v>#DIV/0!</v>
      </c>
      <c r="AS99" s="150" t="e">
        <f aca="false">(N99/$N$126)*'2.Tiempo'!$K$37</f>
        <v>#DIV/0!</v>
      </c>
      <c r="AT99" s="150" t="e">
        <f aca="false">(N99/$N$126)*'2.Tiempo'!$K$38</f>
        <v>#DIV/0!</v>
      </c>
      <c r="AU99" s="150" t="e">
        <f aca="false">(N99/$N$126)*'2.Tiempo'!$K$39</f>
        <v>#DIV/0!</v>
      </c>
      <c r="AV99" s="150" t="e">
        <f aca="false">(N99/$N$126)*'2.Tiempo'!$K$40</f>
        <v>#DIV/0!</v>
      </c>
      <c r="AW99" s="150"/>
      <c r="AX99" s="150"/>
      <c r="AY99" s="150"/>
      <c r="AZ99" s="150"/>
      <c r="BA99" s="150"/>
      <c r="BB99" s="150"/>
      <c r="BC99" s="150"/>
      <c r="BD99" s="150"/>
      <c r="BE99" s="150"/>
    </row>
    <row r="100" customFormat="false" ht="26.85" hidden="false" customHeight="false" outlineLevel="0" collapsed="false">
      <c r="A100" s="74" t="n">
        <v>26</v>
      </c>
      <c r="B100" s="156" t="str">
        <f aca="false">A32</f>
        <v>Visualización de TEE en cotización, comportamiento en pedido y reutilización de flete en O.C.</v>
      </c>
      <c r="C100" s="156"/>
      <c r="D100" s="156"/>
      <c r="E100" s="156"/>
      <c r="F100" s="156"/>
      <c r="G100" s="156"/>
      <c r="H100" s="108" t="n">
        <f aca="false">SUMIFS('4.1 WBS Backend'!$L$2,'4.1 WBS Backend'!$B$2,B100)*1.37</f>
        <v>0</v>
      </c>
      <c r="I100" s="108" t="n">
        <f aca="false">SUMIFS('4.2 WBS Frontend'!$L$2:$L$206,'4.2 WBS Frontend'!$B$2:$B$206,B100)*1.37</f>
        <v>0</v>
      </c>
      <c r="J100" s="108" t="n">
        <f aca="false">SUMIFS('4.5 WBS UXUI'!$L$2:$L$216,'4.5 WBS UXUI'!$B$2:$B$216,B100)</f>
        <v>0</v>
      </c>
      <c r="K100" s="108" t="n">
        <f aca="false">SUMIFS('4.4 WBS DBA'!$L$2:$L$90,'4.4 WBS DBA'!$B$2:$B$90,B100)</f>
        <v>0</v>
      </c>
      <c r="L100" s="108" t="n">
        <f aca="false">SUMIFS('4.3 WBS DevOps'!$L$2:$L$95,'4.3 WBS DevOps'!$B$2:$B$95,B100)</f>
        <v>0</v>
      </c>
      <c r="M100" s="108" t="n">
        <f aca="false">SUMIFS('4.6 WBS Arquitectura'!$L$2:$L$66,'4.6 WBS Arquitectura'!$B$2:$B$66,B100)</f>
        <v>0</v>
      </c>
      <c r="N100" s="157" t="n">
        <f aca="false">SUM(H100:M100)</f>
        <v>0</v>
      </c>
      <c r="O100" s="108" t="e">
        <f aca="false">'2.Tiempo'!$J$15*N100/$N$126</f>
        <v>#NAME?</v>
      </c>
      <c r="P100" s="108" t="e">
        <f aca="false">'5.Otros'!$H$18*N100/$N$126</f>
        <v>#NAME?</v>
      </c>
      <c r="Q100" s="108" t="e">
        <f aca="false">'2.Tiempo'!$N$8*(N100/$N$126)</f>
        <v>#DIV/0!</v>
      </c>
      <c r="R100" s="108" t="n">
        <f aca="false">SUMIFS(QA!$V$6:$V$34,QA!$S$6:$S$34,B100)</f>
        <v>0</v>
      </c>
      <c r="S100" s="108" t="e">
        <f aca="false">QA!$G$45*(R100/$R$126)</f>
        <v>#DIV/0!</v>
      </c>
      <c r="T100" s="108" t="e">
        <f aca="false">(QA!$G$46+QA!$G$47)*(R100/$R$126)</f>
        <v>#DIV/0!</v>
      </c>
      <c r="U100" s="158" t="e">
        <f aca="false">N100+O100+P100+R100+S100+T100</f>
        <v>#NAME?</v>
      </c>
      <c r="V100" s="159" t="e">
        <f aca="false">U100+Q100</f>
        <v>#DIV/0!</v>
      </c>
      <c r="W100" s="74"/>
      <c r="X100" s="108" t="e">
        <f aca="false">(O100/$O$126)*'2.Tiempo'!$L$14</f>
        <v>#NAME?</v>
      </c>
      <c r="Y100" s="150" t="e">
        <f aca="false">(O100/$O$126)*'2.Tiempo'!M$14</f>
        <v>#NAME?</v>
      </c>
      <c r="Z100" s="150" t="e">
        <f aca="false">(O100/$O$126)*'2.Tiempo'!J$14</f>
        <v>#NAME?</v>
      </c>
      <c r="AA100" s="150" t="e">
        <f aca="false">(O100/$O$126)*'2.Tiempo'!$K$14</f>
        <v>#NAME?</v>
      </c>
      <c r="AB100" s="150" t="e">
        <f aca="false">SUM('2.Tiempo'!$O$45:$P$45)*P100/$P$126</f>
        <v>#NAME?</v>
      </c>
      <c r="AC100" s="150" t="e">
        <f aca="false">SUM('2.Tiempo'!$O$44:$P$44)*P100/$P$126</f>
        <v>#NAME?</v>
      </c>
      <c r="AD100" s="150" t="e">
        <f aca="false">SUM('2.Tiempo'!$O$35:$P$35)*P100/$P$126</f>
        <v>#NAME?</v>
      </c>
      <c r="AE100" s="150" t="e">
        <f aca="false">SUM('2.Tiempo'!$O$36:$P$36)*P100/$P$126</f>
        <v>#NAME?</v>
      </c>
      <c r="AF100" s="150" t="e">
        <f aca="false">SUM('2.Tiempo'!$O$42:$P$42)*P100/$P$126</f>
        <v>#NAME?</v>
      </c>
      <c r="AG100" s="150" t="e">
        <f aca="false">SUM('2.Tiempo'!$O$41:$P$41)*P100/$P$126</f>
        <v>#NAME?</v>
      </c>
      <c r="AH100" s="150" t="e">
        <f aca="false">SUM('2.Tiempo'!$O$43:$P$43)*P100/$P$126</f>
        <v>#NAME?</v>
      </c>
      <c r="AI100" s="150" t="e">
        <f aca="false">'2.Tiempo'!$P$37*P100/$P$126</f>
        <v>#NAME?</v>
      </c>
      <c r="AJ100" s="150" t="e">
        <f aca="false">'2.Tiempo'!$P$38*P100/$P$126</f>
        <v>#NAME?</v>
      </c>
      <c r="AK100" s="150" t="e">
        <f aca="false">'2.Tiempo'!$P$39*P100/$P$126</f>
        <v>#NAME?</v>
      </c>
      <c r="AL100" s="150" t="e">
        <f aca="false">'2.Tiempo'!$P$40*P100/$P$126</f>
        <v>#NAME?</v>
      </c>
      <c r="AM100" s="150" t="e">
        <f aca="false">(N100/$N$126)*'2.Tiempo'!$K$44</f>
        <v>#DIV/0!</v>
      </c>
      <c r="AN100" s="150" t="e">
        <f aca="false">(N100/$N$126)*'2.Tiempo'!$K$35</f>
        <v>#DIV/0!</v>
      </c>
      <c r="AO100" s="150" t="e">
        <f aca="false">(N100/$N$126)*'2.Tiempo'!$K$36</f>
        <v>#DIV/0!</v>
      </c>
      <c r="AP100" s="150" t="e">
        <f aca="false">(N100/$N$126)*'2.Tiempo'!$K$42</f>
        <v>#DIV/0!</v>
      </c>
      <c r="AQ100" s="150" t="e">
        <f aca="false">(N100/$N$126)*'2.Tiempo'!$K$41</f>
        <v>#DIV/0!</v>
      </c>
      <c r="AR100" s="150" t="e">
        <f aca="false">(N100/$N$126)*'2.Tiempo'!$K$43</f>
        <v>#DIV/0!</v>
      </c>
      <c r="AS100" s="150" t="e">
        <f aca="false">(N100/$N$126)*'2.Tiempo'!$K$37</f>
        <v>#DIV/0!</v>
      </c>
      <c r="AT100" s="150" t="e">
        <f aca="false">(N100/$N$126)*'2.Tiempo'!$K$38</f>
        <v>#DIV/0!</v>
      </c>
      <c r="AU100" s="150" t="e">
        <f aca="false">(N100/$N$126)*'2.Tiempo'!$K$39</f>
        <v>#DIV/0!</v>
      </c>
      <c r="AV100" s="150" t="e">
        <f aca="false">(N100/$N$126)*'2.Tiempo'!$K$40</f>
        <v>#DIV/0!</v>
      </c>
      <c r="AW100" s="150"/>
      <c r="AX100" s="150"/>
      <c r="AY100" s="150"/>
      <c r="AZ100" s="150"/>
      <c r="BA100" s="150"/>
      <c r="BB100" s="150"/>
      <c r="BC100" s="150"/>
      <c r="BD100" s="150"/>
      <c r="BE100" s="150"/>
    </row>
    <row r="101" customFormat="false" ht="26.85" hidden="false" customHeight="false" outlineLevel="0" collapsed="false">
      <c r="A101" s="74" t="n">
        <v>27</v>
      </c>
      <c r="B101" s="156" t="str">
        <f aca="false">A33</f>
        <v>Notificación por Correo al Asesor Comercial al Finalizar Investigación (Producto Nuevo / Proveedor Existente)</v>
      </c>
      <c r="C101" s="156"/>
      <c r="D101" s="156"/>
      <c r="E101" s="156"/>
      <c r="F101" s="156"/>
      <c r="G101" s="156"/>
      <c r="H101" s="108" t="n">
        <f aca="false">SUMIFS('4.1 WBS Backend'!$L$2,'4.1 WBS Backend'!$B$2,B101)*1.37</f>
        <v>0</v>
      </c>
      <c r="I101" s="108" t="n">
        <f aca="false">SUMIFS('4.2 WBS Frontend'!$L$2:$L$206,'4.2 WBS Frontend'!$B$2:$B$206,B101)*1.37</f>
        <v>0</v>
      </c>
      <c r="J101" s="108" t="n">
        <f aca="false">SUMIFS('4.5 WBS UXUI'!$L$2:$L$216,'4.5 WBS UXUI'!$B$2:$B$216,B101)</f>
        <v>0</v>
      </c>
      <c r="K101" s="108" t="n">
        <f aca="false">SUMIFS('4.4 WBS DBA'!$L$2:$L$90,'4.4 WBS DBA'!$B$2:$B$90,B101)</f>
        <v>0</v>
      </c>
      <c r="L101" s="108" t="n">
        <f aca="false">SUMIFS('4.3 WBS DevOps'!$L$2:$L$95,'4.3 WBS DevOps'!$B$2:$B$95,B101)</f>
        <v>0</v>
      </c>
      <c r="M101" s="108" t="n">
        <f aca="false">SUMIFS('4.6 WBS Arquitectura'!$L$2:$L$66,'4.6 WBS Arquitectura'!$B$2:$B$66,B101)</f>
        <v>0</v>
      </c>
      <c r="N101" s="157" t="n">
        <f aca="false">SUM(H101:M101)</f>
        <v>0</v>
      </c>
      <c r="O101" s="108" t="e">
        <f aca="false">'2.Tiempo'!$J$15*N101/$N$126</f>
        <v>#NAME?</v>
      </c>
      <c r="P101" s="108" t="e">
        <f aca="false">'5.Otros'!$H$18*N101/$N$126</f>
        <v>#NAME?</v>
      </c>
      <c r="Q101" s="108" t="e">
        <f aca="false">'2.Tiempo'!$N$8*(N101/$N$126)</f>
        <v>#DIV/0!</v>
      </c>
      <c r="R101" s="108" t="n">
        <f aca="false">SUMIFS(QA!$V$6:$V$34,QA!$S$6:$S$34,B101)</f>
        <v>0</v>
      </c>
      <c r="S101" s="108" t="e">
        <f aca="false">QA!$G$45*(R101/$R$126)</f>
        <v>#DIV/0!</v>
      </c>
      <c r="T101" s="108" t="e">
        <f aca="false">(QA!$G$46+QA!$G$47)*(R101/$R$126)</f>
        <v>#DIV/0!</v>
      </c>
      <c r="U101" s="158" t="e">
        <f aca="false">N101+O101+P101+R101+S101+T101</f>
        <v>#NAME?</v>
      </c>
      <c r="V101" s="159" t="e">
        <f aca="false">U101+Q101</f>
        <v>#DIV/0!</v>
      </c>
      <c r="W101" s="74"/>
      <c r="X101" s="108" t="e">
        <f aca="false">(O101/$O$126)*'2.Tiempo'!$L$14</f>
        <v>#NAME?</v>
      </c>
      <c r="Y101" s="150" t="e">
        <f aca="false">(O101/$O$126)*'2.Tiempo'!M$14</f>
        <v>#NAME?</v>
      </c>
      <c r="Z101" s="150" t="e">
        <f aca="false">(O101/$O$126)*'2.Tiempo'!J$14</f>
        <v>#NAME?</v>
      </c>
      <c r="AA101" s="150" t="e">
        <f aca="false">(O101/$O$126)*'2.Tiempo'!$K$14</f>
        <v>#NAME?</v>
      </c>
      <c r="AB101" s="150" t="e">
        <f aca="false">SUM('2.Tiempo'!$O$45:$P$45)*P101/$P$126</f>
        <v>#NAME?</v>
      </c>
      <c r="AC101" s="150" t="e">
        <f aca="false">SUM('2.Tiempo'!$O$44:$P$44)*P101/$P$126</f>
        <v>#NAME?</v>
      </c>
      <c r="AD101" s="150" t="e">
        <f aca="false">SUM('2.Tiempo'!$O$35:$P$35)*P101/$P$126</f>
        <v>#NAME?</v>
      </c>
      <c r="AE101" s="150" t="e">
        <f aca="false">SUM('2.Tiempo'!$O$36:$P$36)*P101/$P$126</f>
        <v>#NAME?</v>
      </c>
      <c r="AF101" s="150" t="e">
        <f aca="false">SUM('2.Tiempo'!$O$42:$P$42)*P101/$P$126</f>
        <v>#NAME?</v>
      </c>
      <c r="AG101" s="150" t="e">
        <f aca="false">SUM('2.Tiempo'!$O$41:$P$41)*P101/$P$126</f>
        <v>#NAME?</v>
      </c>
      <c r="AH101" s="150" t="e">
        <f aca="false">SUM('2.Tiempo'!$O$43:$P$43)*P101/$P$126</f>
        <v>#NAME?</v>
      </c>
      <c r="AI101" s="150" t="e">
        <f aca="false">'2.Tiempo'!$P$37*P101/$P$126</f>
        <v>#NAME?</v>
      </c>
      <c r="AJ101" s="150" t="e">
        <f aca="false">'2.Tiempo'!$P$38*P101/$P$126</f>
        <v>#NAME?</v>
      </c>
      <c r="AK101" s="150" t="e">
        <f aca="false">'2.Tiempo'!$P$39*P101/$P$126</f>
        <v>#NAME?</v>
      </c>
      <c r="AL101" s="150" t="e">
        <f aca="false">'2.Tiempo'!$P$40*P101/$P$126</f>
        <v>#NAME?</v>
      </c>
      <c r="AM101" s="150" t="e">
        <f aca="false">(N101/$N$126)*'2.Tiempo'!$K$44</f>
        <v>#DIV/0!</v>
      </c>
      <c r="AN101" s="150" t="e">
        <f aca="false">(N101/$N$126)*'2.Tiempo'!$K$35</f>
        <v>#DIV/0!</v>
      </c>
      <c r="AO101" s="150" t="e">
        <f aca="false">(N101/$N$126)*'2.Tiempo'!$K$36</f>
        <v>#DIV/0!</v>
      </c>
      <c r="AP101" s="150" t="e">
        <f aca="false">(N101/$N$126)*'2.Tiempo'!$K$42</f>
        <v>#DIV/0!</v>
      </c>
      <c r="AQ101" s="150" t="e">
        <f aca="false">(N101/$N$126)*'2.Tiempo'!$K$41</f>
        <v>#DIV/0!</v>
      </c>
      <c r="AR101" s="150" t="e">
        <f aca="false">(N101/$N$126)*'2.Tiempo'!$K$43</f>
        <v>#DIV/0!</v>
      </c>
      <c r="AS101" s="150" t="e">
        <f aca="false">(N101/$N$126)*'2.Tiempo'!$K$37</f>
        <v>#DIV/0!</v>
      </c>
      <c r="AT101" s="150" t="e">
        <f aca="false">(N101/$N$126)*'2.Tiempo'!$K$38</f>
        <v>#DIV/0!</v>
      </c>
      <c r="AU101" s="150" t="e">
        <f aca="false">(N101/$N$126)*'2.Tiempo'!$K$39</f>
        <v>#DIV/0!</v>
      </c>
      <c r="AV101" s="150" t="e">
        <f aca="false">(N101/$N$126)*'2.Tiempo'!$K$40</f>
        <v>#DIV/0!</v>
      </c>
      <c r="AW101" s="150"/>
      <c r="AX101" s="150"/>
      <c r="AY101" s="150"/>
      <c r="AZ101" s="150"/>
      <c r="BA101" s="150"/>
      <c r="BB101" s="150"/>
      <c r="BC101" s="150"/>
      <c r="BD101" s="150"/>
      <c r="BE101" s="150"/>
    </row>
    <row r="102" customFormat="false" ht="26.85" hidden="false" customHeight="false" outlineLevel="0" collapsed="false">
      <c r="A102" s="74" t="n">
        <v>28</v>
      </c>
      <c r="B102" s="156" t="str">
        <f aca="false">A34</f>
        <v>Notificación automática a Especialista de Marca por cotizaciones con Estándares No Compendiales</v>
      </c>
      <c r="C102" s="156"/>
      <c r="D102" s="156"/>
      <c r="E102" s="156"/>
      <c r="F102" s="156"/>
      <c r="G102" s="156"/>
      <c r="H102" s="108" t="n">
        <f aca="false">SUMIFS('4.1 WBS Backend'!$L$2,'4.1 WBS Backend'!$B$2,B102)*1.37</f>
        <v>0</v>
      </c>
      <c r="I102" s="108" t="n">
        <f aca="false">SUMIFS('4.2 WBS Frontend'!$L$2:$L$206,'4.2 WBS Frontend'!$B$2:$B$206,B102)*1.37</f>
        <v>0</v>
      </c>
      <c r="J102" s="108" t="n">
        <f aca="false">SUMIFS('4.5 WBS UXUI'!$L$2:$L$216,'4.5 WBS UXUI'!$B$2:$B$216,B102)</f>
        <v>0</v>
      </c>
      <c r="K102" s="108" t="n">
        <f aca="false">SUMIFS('4.4 WBS DBA'!$L$2:$L$90,'4.4 WBS DBA'!$B$2:$B$90,B102)</f>
        <v>0</v>
      </c>
      <c r="L102" s="108" t="n">
        <f aca="false">SUMIFS('4.3 WBS DevOps'!$L$2:$L$95,'4.3 WBS DevOps'!$B$2:$B$95,B102)</f>
        <v>0</v>
      </c>
      <c r="M102" s="108" t="n">
        <f aca="false">SUMIFS('4.6 WBS Arquitectura'!$L$2:$L$66,'4.6 WBS Arquitectura'!$B$2:$B$66,B102)</f>
        <v>0</v>
      </c>
      <c r="N102" s="157" t="n">
        <f aca="false">SUM(H102:M102)</f>
        <v>0</v>
      </c>
      <c r="O102" s="108" t="e">
        <f aca="false">'2.Tiempo'!$J$15*N102/$N$126</f>
        <v>#NAME?</v>
      </c>
      <c r="P102" s="108" t="e">
        <f aca="false">'5.Otros'!$H$18*N102/$N$126</f>
        <v>#NAME?</v>
      </c>
      <c r="Q102" s="108" t="e">
        <f aca="false">'2.Tiempo'!$N$8*(N102/$N$126)</f>
        <v>#DIV/0!</v>
      </c>
      <c r="R102" s="108" t="n">
        <f aca="false">SUMIFS(QA!$V$6:$V$34,QA!$S$6:$S$34,B102)</f>
        <v>0</v>
      </c>
      <c r="S102" s="108" t="e">
        <f aca="false">QA!$G$45*(R102/$R$126)</f>
        <v>#DIV/0!</v>
      </c>
      <c r="T102" s="108" t="e">
        <f aca="false">(QA!$G$46+QA!$G$47)*(R102/$R$126)</f>
        <v>#DIV/0!</v>
      </c>
      <c r="U102" s="158" t="e">
        <f aca="false">N102+O102+P102+R102+S102+T102</f>
        <v>#NAME?</v>
      </c>
      <c r="V102" s="159" t="e">
        <f aca="false">U102+Q102</f>
        <v>#DIV/0!</v>
      </c>
      <c r="W102" s="74"/>
      <c r="X102" s="108" t="e">
        <f aca="false">(O102/$O$126)*'2.Tiempo'!$L$14</f>
        <v>#NAME?</v>
      </c>
      <c r="Y102" s="150" t="e">
        <f aca="false">(O102/$O$126)*'2.Tiempo'!M$14</f>
        <v>#NAME?</v>
      </c>
      <c r="Z102" s="150" t="e">
        <f aca="false">(O102/$O$126)*'2.Tiempo'!J$14</f>
        <v>#NAME?</v>
      </c>
      <c r="AA102" s="150" t="e">
        <f aca="false">(O102/$O$126)*'2.Tiempo'!$K$14</f>
        <v>#NAME?</v>
      </c>
      <c r="AB102" s="150" t="e">
        <f aca="false">SUM('2.Tiempo'!$O$45:$P$45)*P102/$P$126</f>
        <v>#NAME?</v>
      </c>
      <c r="AC102" s="150" t="e">
        <f aca="false">SUM('2.Tiempo'!$O$44:$P$44)*P102/$P$126</f>
        <v>#NAME?</v>
      </c>
      <c r="AD102" s="150" t="e">
        <f aca="false">SUM('2.Tiempo'!$O$35:$P$35)*P102/$P$126</f>
        <v>#NAME?</v>
      </c>
      <c r="AE102" s="150" t="e">
        <f aca="false">SUM('2.Tiempo'!$O$36:$P$36)*P102/$P$126</f>
        <v>#NAME?</v>
      </c>
      <c r="AF102" s="150" t="e">
        <f aca="false">SUM('2.Tiempo'!$O$42:$P$42)*P102/$P$126</f>
        <v>#NAME?</v>
      </c>
      <c r="AG102" s="150" t="e">
        <f aca="false">SUM('2.Tiempo'!$O$41:$P$41)*P102/$P$126</f>
        <v>#NAME?</v>
      </c>
      <c r="AH102" s="150" t="e">
        <f aca="false">SUM('2.Tiempo'!$O$43:$P$43)*P102/$P$126</f>
        <v>#NAME?</v>
      </c>
      <c r="AI102" s="150" t="e">
        <f aca="false">'2.Tiempo'!$P$37*P102/$P$126</f>
        <v>#NAME?</v>
      </c>
      <c r="AJ102" s="150" t="e">
        <f aca="false">'2.Tiempo'!$P$38*P102/$P$126</f>
        <v>#NAME?</v>
      </c>
      <c r="AK102" s="150" t="e">
        <f aca="false">'2.Tiempo'!$P$39*P102/$P$126</f>
        <v>#NAME?</v>
      </c>
      <c r="AL102" s="150" t="e">
        <f aca="false">'2.Tiempo'!$P$40*P102/$P$126</f>
        <v>#NAME?</v>
      </c>
      <c r="AM102" s="150" t="e">
        <f aca="false">(N102/$N$126)*'2.Tiempo'!$K$44</f>
        <v>#DIV/0!</v>
      </c>
      <c r="AN102" s="150" t="e">
        <f aca="false">(N102/$N$126)*'2.Tiempo'!$K$35</f>
        <v>#DIV/0!</v>
      </c>
      <c r="AO102" s="150" t="e">
        <f aca="false">(N102/$N$126)*'2.Tiempo'!$K$36</f>
        <v>#DIV/0!</v>
      </c>
      <c r="AP102" s="150" t="e">
        <f aca="false">(N102/$N$126)*'2.Tiempo'!$K$42</f>
        <v>#DIV/0!</v>
      </c>
      <c r="AQ102" s="150" t="e">
        <f aca="false">(N102/$N$126)*'2.Tiempo'!$K$41</f>
        <v>#DIV/0!</v>
      </c>
      <c r="AR102" s="150" t="e">
        <f aca="false">(N102/$N$126)*'2.Tiempo'!$K$43</f>
        <v>#DIV/0!</v>
      </c>
      <c r="AS102" s="150" t="e">
        <f aca="false">(N102/$N$126)*'2.Tiempo'!$K$37</f>
        <v>#DIV/0!</v>
      </c>
      <c r="AT102" s="150" t="e">
        <f aca="false">(N102/$N$126)*'2.Tiempo'!$K$38</f>
        <v>#DIV/0!</v>
      </c>
      <c r="AU102" s="150" t="e">
        <f aca="false">(N102/$N$126)*'2.Tiempo'!$K$39</f>
        <v>#DIV/0!</v>
      </c>
      <c r="AV102" s="150" t="e">
        <f aca="false">(N102/$N$126)*'2.Tiempo'!$K$40</f>
        <v>#DIV/0!</v>
      </c>
      <c r="AW102" s="150"/>
      <c r="AX102" s="150"/>
      <c r="AY102" s="150"/>
      <c r="AZ102" s="150"/>
      <c r="BA102" s="150"/>
      <c r="BB102" s="150"/>
      <c r="BC102" s="150"/>
      <c r="BD102" s="150"/>
      <c r="BE102" s="150"/>
    </row>
    <row r="103" customFormat="false" ht="15" hidden="false" customHeight="false" outlineLevel="0" collapsed="false">
      <c r="A103" s="74" t="n">
        <v>29</v>
      </c>
      <c r="B103" s="156" t="str">
        <f aca="false">A35</f>
        <v>Inicio Manual de Cotización sin Requisición por Correo</v>
      </c>
      <c r="C103" s="156"/>
      <c r="D103" s="156"/>
      <c r="E103" s="156"/>
      <c r="F103" s="156"/>
      <c r="G103" s="156"/>
      <c r="H103" s="108" t="n">
        <f aca="false">SUMIFS('4.1 WBS Backend'!$L$2,'4.1 WBS Backend'!$B$2,B103)*1.37</f>
        <v>0</v>
      </c>
      <c r="I103" s="108" t="n">
        <f aca="false">SUMIFS('4.2 WBS Frontend'!$L$2:$L$206,'4.2 WBS Frontend'!$B$2:$B$206,B103)*1.37</f>
        <v>0</v>
      </c>
      <c r="J103" s="108" t="n">
        <f aca="false">SUMIFS('4.5 WBS UXUI'!$L$2:$L$216,'4.5 WBS UXUI'!$B$2:$B$216,B103)</f>
        <v>0</v>
      </c>
      <c r="K103" s="108" t="n">
        <f aca="false">SUMIFS('4.4 WBS DBA'!$L$2:$L$90,'4.4 WBS DBA'!$B$2:$B$90,B103)</f>
        <v>0</v>
      </c>
      <c r="L103" s="108" t="n">
        <f aca="false">SUMIFS('4.3 WBS DevOps'!$L$2:$L$95,'4.3 WBS DevOps'!$B$2:$B$95,B103)</f>
        <v>0</v>
      </c>
      <c r="M103" s="108" t="n">
        <f aca="false">SUMIFS('4.6 WBS Arquitectura'!$L$2:$L$66,'4.6 WBS Arquitectura'!$B$2:$B$66,B103)</f>
        <v>0</v>
      </c>
      <c r="N103" s="157" t="n">
        <f aca="false">SUM(H103:M103)</f>
        <v>0</v>
      </c>
      <c r="O103" s="108" t="e">
        <f aca="false">'2.Tiempo'!$J$15*N103/$N$126</f>
        <v>#NAME?</v>
      </c>
      <c r="P103" s="108" t="e">
        <f aca="false">'5.Otros'!$H$18*N103/$N$126</f>
        <v>#NAME?</v>
      </c>
      <c r="Q103" s="108" t="e">
        <f aca="false">'2.Tiempo'!$N$8*(N103/$N$126)</f>
        <v>#DIV/0!</v>
      </c>
      <c r="R103" s="108" t="n">
        <f aca="false">SUMIFS(QA!$V$6:$V$34,QA!$S$6:$S$34,B103)</f>
        <v>0</v>
      </c>
      <c r="S103" s="108" t="e">
        <f aca="false">QA!$G$45*(R103/$R$126)</f>
        <v>#DIV/0!</v>
      </c>
      <c r="T103" s="108" t="e">
        <f aca="false">(QA!$G$46+QA!$G$47)*(R103/$R$126)</f>
        <v>#DIV/0!</v>
      </c>
      <c r="U103" s="158" t="e">
        <f aca="false">N103+O103+P103+R103+S103+T103</f>
        <v>#NAME?</v>
      </c>
      <c r="V103" s="159" t="e">
        <f aca="false">U103+Q103</f>
        <v>#DIV/0!</v>
      </c>
      <c r="W103" s="74"/>
      <c r="X103" s="108" t="e">
        <f aca="false">(O103/$O$126)*'2.Tiempo'!$L$14</f>
        <v>#NAME?</v>
      </c>
      <c r="Y103" s="150" t="e">
        <f aca="false">(O103/$O$126)*'2.Tiempo'!M$14</f>
        <v>#NAME?</v>
      </c>
      <c r="Z103" s="150" t="e">
        <f aca="false">(O103/$O$126)*'2.Tiempo'!J$14</f>
        <v>#NAME?</v>
      </c>
      <c r="AA103" s="150" t="e">
        <f aca="false">(O103/$O$126)*'2.Tiempo'!$K$14</f>
        <v>#NAME?</v>
      </c>
      <c r="AB103" s="150" t="e">
        <f aca="false">SUM('2.Tiempo'!$O$45:$P$45)*P103/$P$126</f>
        <v>#NAME?</v>
      </c>
      <c r="AC103" s="150" t="e">
        <f aca="false">SUM('2.Tiempo'!$O$44:$P$44)*P103/$P$126</f>
        <v>#NAME?</v>
      </c>
      <c r="AD103" s="150" t="e">
        <f aca="false">SUM('2.Tiempo'!$O$35:$P$35)*P103/$P$126</f>
        <v>#NAME?</v>
      </c>
      <c r="AE103" s="150" t="e">
        <f aca="false">SUM('2.Tiempo'!$O$36:$P$36)*P103/$P$126</f>
        <v>#NAME?</v>
      </c>
      <c r="AF103" s="150" t="e">
        <f aca="false">SUM('2.Tiempo'!$O$42:$P$42)*P103/$P$126</f>
        <v>#NAME?</v>
      </c>
      <c r="AG103" s="150" t="e">
        <f aca="false">SUM('2.Tiempo'!$O$41:$P$41)*P103/$P$126</f>
        <v>#NAME?</v>
      </c>
      <c r="AH103" s="150" t="e">
        <f aca="false">SUM('2.Tiempo'!$O$43:$P$43)*P103/$P$126</f>
        <v>#NAME?</v>
      </c>
      <c r="AI103" s="150" t="e">
        <f aca="false">'2.Tiempo'!$P$37*P103/$P$126</f>
        <v>#NAME?</v>
      </c>
      <c r="AJ103" s="150" t="e">
        <f aca="false">'2.Tiempo'!$P$38*P103/$P$126</f>
        <v>#NAME?</v>
      </c>
      <c r="AK103" s="150" t="e">
        <f aca="false">'2.Tiempo'!$P$39*P103/$P$126</f>
        <v>#NAME?</v>
      </c>
      <c r="AL103" s="150" t="e">
        <f aca="false">'2.Tiempo'!$P$40*P103/$P$126</f>
        <v>#NAME?</v>
      </c>
      <c r="AM103" s="150" t="e">
        <f aca="false">(N103/$N$126)*'2.Tiempo'!$K$44</f>
        <v>#DIV/0!</v>
      </c>
      <c r="AN103" s="150" t="e">
        <f aca="false">(N103/$N$126)*'2.Tiempo'!$K$35</f>
        <v>#DIV/0!</v>
      </c>
      <c r="AO103" s="150" t="e">
        <f aca="false">(N103/$N$126)*'2.Tiempo'!$K$36</f>
        <v>#DIV/0!</v>
      </c>
      <c r="AP103" s="150" t="e">
        <f aca="false">(N103/$N$126)*'2.Tiempo'!$K$42</f>
        <v>#DIV/0!</v>
      </c>
      <c r="AQ103" s="150" t="e">
        <f aca="false">(N103/$N$126)*'2.Tiempo'!$K$41</f>
        <v>#DIV/0!</v>
      </c>
      <c r="AR103" s="150" t="e">
        <f aca="false">(N103/$N$126)*'2.Tiempo'!$K$43</f>
        <v>#DIV/0!</v>
      </c>
      <c r="AS103" s="150" t="e">
        <f aca="false">(N103/$N$126)*'2.Tiempo'!$K$37</f>
        <v>#DIV/0!</v>
      </c>
      <c r="AT103" s="150" t="e">
        <f aca="false">(N103/$N$126)*'2.Tiempo'!$K$38</f>
        <v>#DIV/0!</v>
      </c>
      <c r="AU103" s="150" t="e">
        <f aca="false">(N103/$N$126)*'2.Tiempo'!$K$39</f>
        <v>#DIV/0!</v>
      </c>
      <c r="AV103" s="150" t="e">
        <f aca="false">(N103/$N$126)*'2.Tiempo'!$K$40</f>
        <v>#DIV/0!</v>
      </c>
      <c r="AW103" s="150"/>
      <c r="AX103" s="150"/>
      <c r="AY103" s="150"/>
      <c r="AZ103" s="150"/>
      <c r="BA103" s="150"/>
      <c r="BB103" s="150"/>
      <c r="BC103" s="150"/>
      <c r="BD103" s="150"/>
      <c r="BE103" s="150"/>
    </row>
    <row r="104" customFormat="false" ht="15" hidden="false" customHeight="false" outlineLevel="0" collapsed="false">
      <c r="A104" s="74" t="n">
        <v>30</v>
      </c>
      <c r="B104" s="156" t="str">
        <f aca="false">A36</f>
        <v>Filtrado de Correos Internos por Dominio en Buzón</v>
      </c>
      <c r="C104" s="156"/>
      <c r="D104" s="156"/>
      <c r="E104" s="156"/>
      <c r="F104" s="156"/>
      <c r="G104" s="156"/>
      <c r="H104" s="108" t="n">
        <f aca="false">SUMIFS('4.1 WBS Backend'!$L$2,'4.1 WBS Backend'!$B$2,B104)*1.37</f>
        <v>0</v>
      </c>
      <c r="I104" s="108" t="n">
        <f aca="false">SUMIFS('4.2 WBS Frontend'!$L$2:$L$206,'4.2 WBS Frontend'!$B$2:$B$206,B104)*1.37</f>
        <v>0</v>
      </c>
      <c r="J104" s="108" t="n">
        <f aca="false">SUMIFS('4.5 WBS UXUI'!$L$2:$L$216,'4.5 WBS UXUI'!$B$2:$B$216,B104)</f>
        <v>0</v>
      </c>
      <c r="K104" s="108" t="n">
        <f aca="false">SUMIFS('4.4 WBS DBA'!$L$2:$L$90,'4.4 WBS DBA'!$B$2:$B$90,B104)</f>
        <v>0</v>
      </c>
      <c r="L104" s="108" t="n">
        <f aca="false">SUMIFS('4.3 WBS DevOps'!$L$2:$L$95,'4.3 WBS DevOps'!$B$2:$B$95,B104)</f>
        <v>0</v>
      </c>
      <c r="M104" s="108" t="n">
        <f aca="false">SUMIFS('4.6 WBS Arquitectura'!$L$2:$L$66,'4.6 WBS Arquitectura'!$B$2:$B$66,B104)</f>
        <v>0</v>
      </c>
      <c r="N104" s="157" t="n">
        <f aca="false">SUM(H104:M104)</f>
        <v>0</v>
      </c>
      <c r="O104" s="108" t="e">
        <f aca="false">'2.Tiempo'!$J$15*N104/$N$126</f>
        <v>#NAME?</v>
      </c>
      <c r="P104" s="108" t="e">
        <f aca="false">'5.Otros'!$H$18*N104/$N$126</f>
        <v>#NAME?</v>
      </c>
      <c r="Q104" s="108" t="e">
        <f aca="false">'2.Tiempo'!$N$8*(N104/$N$126)</f>
        <v>#DIV/0!</v>
      </c>
      <c r="R104" s="108" t="n">
        <f aca="false">SUMIFS(QA!$V$6:$V$34,QA!$S$6:$S$34,B104)</f>
        <v>0</v>
      </c>
      <c r="S104" s="108" t="e">
        <f aca="false">QA!$G$45*(R104/$R$126)</f>
        <v>#DIV/0!</v>
      </c>
      <c r="T104" s="108" t="e">
        <f aca="false">(QA!$G$46+QA!$G$47)*(R104/$R$126)</f>
        <v>#DIV/0!</v>
      </c>
      <c r="U104" s="158" t="e">
        <f aca="false">N104+O104+P104+R104+S104+T104</f>
        <v>#NAME?</v>
      </c>
      <c r="V104" s="159" t="e">
        <f aca="false">U104+Q104</f>
        <v>#DIV/0!</v>
      </c>
      <c r="W104" s="74"/>
      <c r="X104" s="108" t="e">
        <f aca="false">(O104/$O$126)*'2.Tiempo'!$L$14</f>
        <v>#NAME?</v>
      </c>
      <c r="Y104" s="150" t="e">
        <f aca="false">(O104/$O$126)*'2.Tiempo'!M$14</f>
        <v>#NAME?</v>
      </c>
      <c r="Z104" s="150" t="e">
        <f aca="false">(O104/$O$126)*'2.Tiempo'!J$14</f>
        <v>#NAME?</v>
      </c>
      <c r="AA104" s="150" t="e">
        <f aca="false">(O104/$O$126)*'2.Tiempo'!$K$14</f>
        <v>#NAME?</v>
      </c>
      <c r="AB104" s="150" t="e">
        <f aca="false">SUM('2.Tiempo'!$O$45:$P$45)*P104/$P$126</f>
        <v>#NAME?</v>
      </c>
      <c r="AC104" s="150" t="e">
        <f aca="false">SUM('2.Tiempo'!$O$44:$P$44)*P104/$P$126</f>
        <v>#NAME?</v>
      </c>
      <c r="AD104" s="150" t="e">
        <f aca="false">SUM('2.Tiempo'!$O$35:$P$35)*P104/$P$126</f>
        <v>#NAME?</v>
      </c>
      <c r="AE104" s="150" t="e">
        <f aca="false">SUM('2.Tiempo'!$O$36:$P$36)*P104/$P$126</f>
        <v>#NAME?</v>
      </c>
      <c r="AF104" s="150" t="e">
        <f aca="false">SUM('2.Tiempo'!$O$42:$P$42)*P104/$P$126</f>
        <v>#NAME?</v>
      </c>
      <c r="AG104" s="150" t="e">
        <f aca="false">SUM('2.Tiempo'!$O$41:$P$41)*P104/$P$126</f>
        <v>#NAME?</v>
      </c>
      <c r="AH104" s="150" t="e">
        <f aca="false">SUM('2.Tiempo'!$O$43:$P$43)*P104/$P$126</f>
        <v>#NAME?</v>
      </c>
      <c r="AI104" s="150" t="e">
        <f aca="false">'2.Tiempo'!$P$37*P104/$P$126</f>
        <v>#NAME?</v>
      </c>
      <c r="AJ104" s="150" t="e">
        <f aca="false">'2.Tiempo'!$P$38*P104/$P$126</f>
        <v>#NAME?</v>
      </c>
      <c r="AK104" s="150" t="e">
        <f aca="false">'2.Tiempo'!$P$39*P104/$P$126</f>
        <v>#NAME?</v>
      </c>
      <c r="AL104" s="150" t="e">
        <f aca="false">'2.Tiempo'!$P$40*P104/$P$126</f>
        <v>#NAME?</v>
      </c>
      <c r="AM104" s="150" t="e">
        <f aca="false">(N104/$N$126)*'2.Tiempo'!$K$44</f>
        <v>#DIV/0!</v>
      </c>
      <c r="AN104" s="150" t="e">
        <f aca="false">(N104/$N$126)*'2.Tiempo'!$K$35</f>
        <v>#DIV/0!</v>
      </c>
      <c r="AO104" s="150" t="e">
        <f aca="false">(N104/$N$126)*'2.Tiempo'!$K$36</f>
        <v>#DIV/0!</v>
      </c>
      <c r="AP104" s="150" t="e">
        <f aca="false">(N104/$N$126)*'2.Tiempo'!$K$42</f>
        <v>#DIV/0!</v>
      </c>
      <c r="AQ104" s="150" t="e">
        <f aca="false">(N104/$N$126)*'2.Tiempo'!$K$41</f>
        <v>#DIV/0!</v>
      </c>
      <c r="AR104" s="150" t="e">
        <f aca="false">(N104/$N$126)*'2.Tiempo'!$K$43</f>
        <v>#DIV/0!</v>
      </c>
      <c r="AS104" s="150" t="e">
        <f aca="false">(N104/$N$126)*'2.Tiempo'!$K$37</f>
        <v>#DIV/0!</v>
      </c>
      <c r="AT104" s="150" t="e">
        <f aca="false">(N104/$N$126)*'2.Tiempo'!$K$38</f>
        <v>#DIV/0!</v>
      </c>
      <c r="AU104" s="150" t="e">
        <f aca="false">(N104/$N$126)*'2.Tiempo'!$K$39</f>
        <v>#DIV/0!</v>
      </c>
      <c r="AV104" s="150" t="e">
        <f aca="false">(N104/$N$126)*'2.Tiempo'!$K$40</f>
        <v>#DIV/0!</v>
      </c>
      <c r="AW104" s="150"/>
      <c r="AX104" s="150"/>
      <c r="AY104" s="150"/>
      <c r="AZ104" s="150"/>
      <c r="BA104" s="150"/>
      <c r="BB104" s="150"/>
      <c r="BC104" s="150"/>
      <c r="BD104" s="150"/>
      <c r="BE104" s="150"/>
    </row>
    <row r="105" customFormat="false" ht="15" hidden="false" customHeight="false" outlineLevel="0" collapsed="false">
      <c r="A105" s="74" t="n">
        <v>31</v>
      </c>
      <c r="B105" s="156" t="str">
        <f aca="false">A37</f>
        <v>Depuración Masiva de Correos Leídos en el Buzón</v>
      </c>
      <c r="C105" s="156"/>
      <c r="D105" s="156"/>
      <c r="E105" s="156"/>
      <c r="F105" s="156"/>
      <c r="G105" s="156"/>
      <c r="H105" s="108" t="n">
        <f aca="false">SUMIFS('4.1 WBS Backend'!$L$2,'4.1 WBS Backend'!$B$2,B105)*1.37</f>
        <v>0</v>
      </c>
      <c r="I105" s="108" t="n">
        <f aca="false">SUMIFS('4.2 WBS Frontend'!$L$2:$L$206,'4.2 WBS Frontend'!$B$2:$B$206,B105)*1.37</f>
        <v>0</v>
      </c>
      <c r="J105" s="108" t="n">
        <f aca="false">SUMIFS('4.5 WBS UXUI'!$L$2:$L$216,'4.5 WBS UXUI'!$B$2:$B$216,B105)</f>
        <v>0</v>
      </c>
      <c r="K105" s="108" t="n">
        <f aca="false">SUMIFS('4.4 WBS DBA'!$L$2:$L$90,'4.4 WBS DBA'!$B$2:$B$90,B105)</f>
        <v>0</v>
      </c>
      <c r="L105" s="108" t="n">
        <f aca="false">SUMIFS('4.3 WBS DevOps'!$L$2:$L$95,'4.3 WBS DevOps'!$B$2:$B$95,B105)</f>
        <v>0</v>
      </c>
      <c r="M105" s="108" t="n">
        <f aca="false">SUMIFS('4.6 WBS Arquitectura'!$L$2:$L$66,'4.6 WBS Arquitectura'!$B$2:$B$66,B105)</f>
        <v>0</v>
      </c>
      <c r="N105" s="157" t="n">
        <f aca="false">SUM(H105:M105)</f>
        <v>0</v>
      </c>
      <c r="O105" s="108" t="e">
        <f aca="false">'2.Tiempo'!$J$15*N105/$N$126</f>
        <v>#NAME?</v>
      </c>
      <c r="P105" s="108" t="e">
        <f aca="false">'5.Otros'!$H$18*N105/$N$126</f>
        <v>#NAME?</v>
      </c>
      <c r="Q105" s="108" t="e">
        <f aca="false">'2.Tiempo'!$N$8*(N105/$N$126)</f>
        <v>#DIV/0!</v>
      </c>
      <c r="R105" s="108" t="n">
        <f aca="false">SUMIFS(QA!$V$6:$V$34,QA!$S$6:$S$34,B105)</f>
        <v>0</v>
      </c>
      <c r="S105" s="108" t="e">
        <f aca="false">QA!$G$45*(R105/$R$126)</f>
        <v>#DIV/0!</v>
      </c>
      <c r="T105" s="108" t="e">
        <f aca="false">(QA!$G$46+QA!$G$47)*(R105/$R$126)</f>
        <v>#DIV/0!</v>
      </c>
      <c r="U105" s="158" t="e">
        <f aca="false">N105+O105+P105+R105+S105+T105</f>
        <v>#NAME?</v>
      </c>
      <c r="V105" s="159" t="e">
        <f aca="false">U105+Q105</f>
        <v>#DIV/0!</v>
      </c>
      <c r="W105" s="74"/>
      <c r="X105" s="108" t="e">
        <f aca="false">(O105/$O$126)*'2.Tiempo'!$L$14</f>
        <v>#NAME?</v>
      </c>
      <c r="Y105" s="150" t="e">
        <f aca="false">(O105/$O$126)*'2.Tiempo'!M$14</f>
        <v>#NAME?</v>
      </c>
      <c r="Z105" s="150" t="e">
        <f aca="false">(O105/$O$126)*'2.Tiempo'!J$14</f>
        <v>#NAME?</v>
      </c>
      <c r="AA105" s="150" t="e">
        <f aca="false">(O105/$O$126)*'2.Tiempo'!$K$14</f>
        <v>#NAME?</v>
      </c>
      <c r="AB105" s="150" t="e">
        <f aca="false">SUM('2.Tiempo'!$O$45:$P$45)*P105/$P$126</f>
        <v>#NAME?</v>
      </c>
      <c r="AC105" s="150" t="e">
        <f aca="false">SUM('2.Tiempo'!$O$44:$P$44)*P105/$P$126</f>
        <v>#NAME?</v>
      </c>
      <c r="AD105" s="150" t="e">
        <f aca="false">SUM('2.Tiempo'!$O$35:$P$35)*P105/$P$126</f>
        <v>#NAME?</v>
      </c>
      <c r="AE105" s="150" t="e">
        <f aca="false">SUM('2.Tiempo'!$O$36:$P$36)*P105/$P$126</f>
        <v>#NAME?</v>
      </c>
      <c r="AF105" s="150" t="e">
        <f aca="false">SUM('2.Tiempo'!$O$42:$P$42)*P105/$P$126</f>
        <v>#NAME?</v>
      </c>
      <c r="AG105" s="150" t="e">
        <f aca="false">SUM('2.Tiempo'!$O$41:$P$41)*P105/$P$126</f>
        <v>#NAME?</v>
      </c>
      <c r="AH105" s="150" t="e">
        <f aca="false">SUM('2.Tiempo'!$O$43:$P$43)*P105/$P$126</f>
        <v>#NAME?</v>
      </c>
      <c r="AI105" s="150" t="e">
        <f aca="false">'2.Tiempo'!$P$37*P105/$P$126</f>
        <v>#NAME?</v>
      </c>
      <c r="AJ105" s="150" t="e">
        <f aca="false">'2.Tiempo'!$P$38*P105/$P$126</f>
        <v>#NAME?</v>
      </c>
      <c r="AK105" s="150" t="e">
        <f aca="false">'2.Tiempo'!$P$39*P105/$P$126</f>
        <v>#NAME?</v>
      </c>
      <c r="AL105" s="150" t="e">
        <f aca="false">'2.Tiempo'!$P$40*P105/$P$126</f>
        <v>#NAME?</v>
      </c>
      <c r="AM105" s="150" t="e">
        <f aca="false">(N105/$N$126)*'2.Tiempo'!$K$44</f>
        <v>#DIV/0!</v>
      </c>
      <c r="AN105" s="150" t="e">
        <f aca="false">(N105/$N$126)*'2.Tiempo'!$K$35</f>
        <v>#DIV/0!</v>
      </c>
      <c r="AO105" s="150" t="e">
        <f aca="false">(N105/$N$126)*'2.Tiempo'!$K$36</f>
        <v>#DIV/0!</v>
      </c>
      <c r="AP105" s="150" t="e">
        <f aca="false">(N105/$N$126)*'2.Tiempo'!$K$42</f>
        <v>#DIV/0!</v>
      </c>
      <c r="AQ105" s="150" t="e">
        <f aca="false">(N105/$N$126)*'2.Tiempo'!$K$41</f>
        <v>#DIV/0!</v>
      </c>
      <c r="AR105" s="150" t="e">
        <f aca="false">(N105/$N$126)*'2.Tiempo'!$K$43</f>
        <v>#DIV/0!</v>
      </c>
      <c r="AS105" s="150" t="e">
        <f aca="false">(N105/$N$126)*'2.Tiempo'!$K$37</f>
        <v>#DIV/0!</v>
      </c>
      <c r="AT105" s="150" t="e">
        <f aca="false">(N105/$N$126)*'2.Tiempo'!$K$38</f>
        <v>#DIV/0!</v>
      </c>
      <c r="AU105" s="150" t="e">
        <f aca="false">(N105/$N$126)*'2.Tiempo'!$K$39</f>
        <v>#DIV/0!</v>
      </c>
      <c r="AV105" s="150" t="e">
        <f aca="false">(N105/$N$126)*'2.Tiempo'!$K$40</f>
        <v>#DIV/0!</v>
      </c>
      <c r="AW105" s="150"/>
      <c r="AX105" s="150"/>
      <c r="AY105" s="150"/>
      <c r="AZ105" s="150"/>
      <c r="BA105" s="150"/>
      <c r="BB105" s="150"/>
      <c r="BC105" s="150"/>
      <c r="BD105" s="150"/>
      <c r="BE105" s="150"/>
    </row>
    <row r="106" customFormat="false" ht="15" hidden="false" customHeight="false" outlineLevel="0" collapsed="false">
      <c r="A106" s="74" t="n">
        <v>32</v>
      </c>
      <c r="B106" s="156" t="str">
        <f aca="false">A38</f>
        <v>Recotización de ofertas vigentes</v>
      </c>
      <c r="C106" s="156"/>
      <c r="D106" s="156"/>
      <c r="E106" s="156"/>
      <c r="F106" s="156"/>
      <c r="G106" s="156"/>
      <c r="H106" s="108" t="n">
        <f aca="false">SUMIFS('4.1 WBS Backend'!$L$2,'4.1 WBS Backend'!$B$2,B106)*1.37</f>
        <v>0</v>
      </c>
      <c r="I106" s="108" t="n">
        <f aca="false">SUMIFS('4.2 WBS Frontend'!$L$2:$L$206,'4.2 WBS Frontend'!$B$2:$B$206,B106)*1.37</f>
        <v>0</v>
      </c>
      <c r="J106" s="108" t="n">
        <f aca="false">SUMIFS('4.5 WBS UXUI'!$L$2:$L$216,'4.5 WBS UXUI'!$B$2:$B$216,B106)</f>
        <v>0</v>
      </c>
      <c r="K106" s="108" t="n">
        <f aca="false">SUMIFS('4.4 WBS DBA'!$L$2:$L$90,'4.4 WBS DBA'!$B$2:$B$90,B106)</f>
        <v>0</v>
      </c>
      <c r="L106" s="108" t="n">
        <f aca="false">SUMIFS('4.3 WBS DevOps'!$L$2:$L$95,'4.3 WBS DevOps'!$B$2:$B$95,B106)</f>
        <v>0</v>
      </c>
      <c r="M106" s="108" t="n">
        <f aca="false">SUMIFS('4.6 WBS Arquitectura'!$L$2:$L$66,'4.6 WBS Arquitectura'!$B$2:$B$66,B106)</f>
        <v>0</v>
      </c>
      <c r="N106" s="157" t="n">
        <f aca="false">SUM(H106:M106)</f>
        <v>0</v>
      </c>
      <c r="O106" s="108" t="e">
        <f aca="false">'2.Tiempo'!$J$15*N106/$N$126</f>
        <v>#NAME?</v>
      </c>
      <c r="P106" s="108" t="e">
        <f aca="false">'5.Otros'!$H$18*N106/$N$126</f>
        <v>#NAME?</v>
      </c>
      <c r="Q106" s="108" t="e">
        <f aca="false">'2.Tiempo'!$N$8*(N106/$N$126)</f>
        <v>#DIV/0!</v>
      </c>
      <c r="R106" s="108" t="n">
        <f aca="false">SUMIFS(QA!$V$6:$V$34,QA!$S$6:$S$34,B106)</f>
        <v>0</v>
      </c>
      <c r="S106" s="108" t="e">
        <f aca="false">QA!$G$45*(R106/$R$126)</f>
        <v>#DIV/0!</v>
      </c>
      <c r="T106" s="108" t="e">
        <f aca="false">(QA!$G$46+QA!$G$47)*(R106/$R$126)</f>
        <v>#DIV/0!</v>
      </c>
      <c r="U106" s="158" t="e">
        <f aca="false">N106+O106+P106+R106+S106+T106</f>
        <v>#NAME?</v>
      </c>
      <c r="V106" s="159" t="e">
        <f aca="false">U106+Q106</f>
        <v>#DIV/0!</v>
      </c>
      <c r="W106" s="74"/>
      <c r="X106" s="108" t="e">
        <f aca="false">(O106/$O$126)*'2.Tiempo'!$L$14</f>
        <v>#NAME?</v>
      </c>
      <c r="Y106" s="150" t="e">
        <f aca="false">(O106/$O$126)*'2.Tiempo'!M$14</f>
        <v>#NAME?</v>
      </c>
      <c r="Z106" s="150" t="e">
        <f aca="false">(O106/$O$126)*'2.Tiempo'!J$14</f>
        <v>#NAME?</v>
      </c>
      <c r="AA106" s="150" t="e">
        <f aca="false">(O106/$O$126)*'2.Tiempo'!$K$14</f>
        <v>#NAME?</v>
      </c>
      <c r="AB106" s="150" t="e">
        <f aca="false">SUM('2.Tiempo'!$O$45:$P$45)*P106/$P$126</f>
        <v>#NAME?</v>
      </c>
      <c r="AC106" s="150" t="e">
        <f aca="false">SUM('2.Tiempo'!$O$44:$P$44)*P106/$P$126</f>
        <v>#NAME?</v>
      </c>
      <c r="AD106" s="150" t="e">
        <f aca="false">SUM('2.Tiempo'!$O$35:$P$35)*P106/$P$126</f>
        <v>#NAME?</v>
      </c>
      <c r="AE106" s="150" t="e">
        <f aca="false">SUM('2.Tiempo'!$O$36:$P$36)*P106/$P$126</f>
        <v>#NAME?</v>
      </c>
      <c r="AF106" s="150" t="e">
        <f aca="false">SUM('2.Tiempo'!$O$42:$P$42)*P106/$P$126</f>
        <v>#NAME?</v>
      </c>
      <c r="AG106" s="150" t="e">
        <f aca="false">SUM('2.Tiempo'!$O$41:$P$41)*P106/$P$126</f>
        <v>#NAME?</v>
      </c>
      <c r="AH106" s="150" t="e">
        <f aca="false">SUM('2.Tiempo'!$O$43:$P$43)*P106/$P$126</f>
        <v>#NAME?</v>
      </c>
      <c r="AI106" s="150" t="e">
        <f aca="false">'2.Tiempo'!$P$37*P106/$P$126</f>
        <v>#NAME?</v>
      </c>
      <c r="AJ106" s="150" t="e">
        <f aca="false">'2.Tiempo'!$P$38*P106/$P$126</f>
        <v>#NAME?</v>
      </c>
      <c r="AK106" s="150" t="e">
        <f aca="false">'2.Tiempo'!$P$39*P106/$P$126</f>
        <v>#NAME?</v>
      </c>
      <c r="AL106" s="150" t="e">
        <f aca="false">'2.Tiempo'!$P$40*P106/$P$126</f>
        <v>#NAME?</v>
      </c>
      <c r="AM106" s="150" t="e">
        <f aca="false">(N106/$N$126)*'2.Tiempo'!$K$44</f>
        <v>#DIV/0!</v>
      </c>
      <c r="AN106" s="150" t="e">
        <f aca="false">(N106/$N$126)*'2.Tiempo'!$K$35</f>
        <v>#DIV/0!</v>
      </c>
      <c r="AO106" s="150" t="e">
        <f aca="false">(N106/$N$126)*'2.Tiempo'!$K$36</f>
        <v>#DIV/0!</v>
      </c>
      <c r="AP106" s="150" t="e">
        <f aca="false">(N106/$N$126)*'2.Tiempo'!$K$42</f>
        <v>#DIV/0!</v>
      </c>
      <c r="AQ106" s="150" t="e">
        <f aca="false">(N106/$N$126)*'2.Tiempo'!$K$41</f>
        <v>#DIV/0!</v>
      </c>
      <c r="AR106" s="150" t="e">
        <f aca="false">(N106/$N$126)*'2.Tiempo'!$K$43</f>
        <v>#DIV/0!</v>
      </c>
      <c r="AS106" s="150" t="e">
        <f aca="false">(N106/$N$126)*'2.Tiempo'!$K$37</f>
        <v>#DIV/0!</v>
      </c>
      <c r="AT106" s="150" t="e">
        <f aca="false">(N106/$N$126)*'2.Tiempo'!$K$38</f>
        <v>#DIV/0!</v>
      </c>
      <c r="AU106" s="150" t="e">
        <f aca="false">(N106/$N$126)*'2.Tiempo'!$K$39</f>
        <v>#DIV/0!</v>
      </c>
      <c r="AV106" s="150" t="e">
        <f aca="false">(N106/$N$126)*'2.Tiempo'!$K$40</f>
        <v>#DIV/0!</v>
      </c>
      <c r="AW106" s="150"/>
      <c r="AX106" s="150"/>
      <c r="AY106" s="150"/>
      <c r="AZ106" s="150"/>
      <c r="BA106" s="150"/>
      <c r="BB106" s="150"/>
      <c r="BC106" s="150"/>
      <c r="BD106" s="150"/>
      <c r="BE106" s="150"/>
    </row>
    <row r="107" customFormat="false" ht="26.85" hidden="false" customHeight="false" outlineLevel="0" collapsed="false">
      <c r="A107" s="74" t="n">
        <v>33</v>
      </c>
      <c r="B107" s="156" t="str">
        <f aca="false">A39</f>
        <v>Búsqueda Unificada por Folio de Cotización y Partidas en “Atender Promesa de Compra”</v>
      </c>
      <c r="C107" s="156"/>
      <c r="D107" s="156"/>
      <c r="E107" s="156"/>
      <c r="F107" s="156"/>
      <c r="G107" s="156"/>
      <c r="H107" s="108" t="n">
        <f aca="false">SUMIFS('4.1 WBS Backend'!$L$2,'4.1 WBS Backend'!$B$2,B107)*1.37</f>
        <v>0</v>
      </c>
      <c r="I107" s="108" t="n">
        <f aca="false">SUMIFS('4.2 WBS Frontend'!$L$2:$L$206,'4.2 WBS Frontend'!$B$2:$B$206,B107)*1.37</f>
        <v>0</v>
      </c>
      <c r="J107" s="108" t="n">
        <f aca="false">SUMIFS('4.5 WBS UXUI'!$L$2:$L$216,'4.5 WBS UXUI'!$B$2:$B$216,B107)</f>
        <v>0</v>
      </c>
      <c r="K107" s="108" t="n">
        <f aca="false">SUMIFS('4.4 WBS DBA'!$L$2:$L$90,'4.4 WBS DBA'!$B$2:$B$90,B107)</f>
        <v>0</v>
      </c>
      <c r="L107" s="108" t="n">
        <f aca="false">SUMIFS('4.3 WBS DevOps'!$L$2:$L$95,'4.3 WBS DevOps'!$B$2:$B$95,B107)</f>
        <v>0</v>
      </c>
      <c r="M107" s="108" t="n">
        <f aca="false">SUMIFS('4.6 WBS Arquitectura'!$L$2:$L$66,'4.6 WBS Arquitectura'!$B$2:$B$66,B107)</f>
        <v>0</v>
      </c>
      <c r="N107" s="157" t="n">
        <f aca="false">SUM(H107:M107)</f>
        <v>0</v>
      </c>
      <c r="O107" s="108" t="e">
        <f aca="false">'2.Tiempo'!$J$15*N107/$N$126</f>
        <v>#NAME?</v>
      </c>
      <c r="P107" s="108" t="e">
        <f aca="false">'5.Otros'!$H$18*N107/$N$126</f>
        <v>#NAME?</v>
      </c>
      <c r="Q107" s="108" t="e">
        <f aca="false">'2.Tiempo'!$N$8*(N107/$N$126)</f>
        <v>#DIV/0!</v>
      </c>
      <c r="R107" s="108" t="n">
        <f aca="false">SUMIFS(QA!$V$6:$V$34,QA!$S$6:$S$34,B107)</f>
        <v>0</v>
      </c>
      <c r="S107" s="108" t="e">
        <f aca="false">QA!$G$45*(R107/$R$126)</f>
        <v>#DIV/0!</v>
      </c>
      <c r="T107" s="108" t="e">
        <f aca="false">(QA!$G$46+QA!$G$47)*(R107/$R$126)</f>
        <v>#DIV/0!</v>
      </c>
      <c r="U107" s="158" t="e">
        <f aca="false">N107+O107+P107+R107+S107+T107</f>
        <v>#NAME?</v>
      </c>
      <c r="V107" s="159" t="e">
        <f aca="false">U107+Q107</f>
        <v>#DIV/0!</v>
      </c>
      <c r="W107" s="74"/>
      <c r="X107" s="108" t="e">
        <f aca="false">(O107/$O$126)*'2.Tiempo'!$L$14</f>
        <v>#NAME?</v>
      </c>
      <c r="Y107" s="150" t="e">
        <f aca="false">(O107/$O$126)*'2.Tiempo'!M$14</f>
        <v>#NAME?</v>
      </c>
      <c r="Z107" s="150" t="e">
        <f aca="false">(O107/$O$126)*'2.Tiempo'!J$14</f>
        <v>#NAME?</v>
      </c>
      <c r="AA107" s="150" t="e">
        <f aca="false">(O107/$O$126)*'2.Tiempo'!$K$14</f>
        <v>#NAME?</v>
      </c>
      <c r="AB107" s="150" t="e">
        <f aca="false">SUM('2.Tiempo'!$O$45:$P$45)*P107/$P$126</f>
        <v>#NAME?</v>
      </c>
      <c r="AC107" s="150" t="e">
        <f aca="false">SUM('2.Tiempo'!$O$44:$P$44)*P107/$P$126</f>
        <v>#NAME?</v>
      </c>
      <c r="AD107" s="150" t="e">
        <f aca="false">SUM('2.Tiempo'!$O$35:$P$35)*P107/$P$126</f>
        <v>#NAME?</v>
      </c>
      <c r="AE107" s="150" t="e">
        <f aca="false">SUM('2.Tiempo'!$O$36:$P$36)*P107/$P$126</f>
        <v>#NAME?</v>
      </c>
      <c r="AF107" s="150" t="e">
        <f aca="false">SUM('2.Tiempo'!$O$42:$P$42)*P107/$P$126</f>
        <v>#NAME?</v>
      </c>
      <c r="AG107" s="150" t="e">
        <f aca="false">SUM('2.Tiempo'!$O$41:$P$41)*P107/$P$126</f>
        <v>#NAME?</v>
      </c>
      <c r="AH107" s="150" t="e">
        <f aca="false">SUM('2.Tiempo'!$O$43:$P$43)*P107/$P$126</f>
        <v>#NAME?</v>
      </c>
      <c r="AI107" s="150" t="e">
        <f aca="false">'2.Tiempo'!$P$37*P107/$P$126</f>
        <v>#NAME?</v>
      </c>
      <c r="AJ107" s="150" t="e">
        <f aca="false">'2.Tiempo'!$P$38*P107/$P$126</f>
        <v>#NAME?</v>
      </c>
      <c r="AK107" s="150" t="e">
        <f aca="false">'2.Tiempo'!$P$39*P107/$P$126</f>
        <v>#NAME?</v>
      </c>
      <c r="AL107" s="150" t="e">
        <f aca="false">'2.Tiempo'!$P$40*P107/$P$126</f>
        <v>#NAME?</v>
      </c>
      <c r="AM107" s="150" t="e">
        <f aca="false">(N107/$N$126)*'2.Tiempo'!$K$44</f>
        <v>#DIV/0!</v>
      </c>
      <c r="AN107" s="150" t="e">
        <f aca="false">(N107/$N$126)*'2.Tiempo'!$K$35</f>
        <v>#DIV/0!</v>
      </c>
      <c r="AO107" s="150" t="e">
        <f aca="false">(N107/$N$126)*'2.Tiempo'!$K$36</f>
        <v>#DIV/0!</v>
      </c>
      <c r="AP107" s="150" t="e">
        <f aca="false">(N107/$N$126)*'2.Tiempo'!$K$42</f>
        <v>#DIV/0!</v>
      </c>
      <c r="AQ107" s="150" t="e">
        <f aca="false">(N107/$N$126)*'2.Tiempo'!$K$41</f>
        <v>#DIV/0!</v>
      </c>
      <c r="AR107" s="150" t="e">
        <f aca="false">(N107/$N$126)*'2.Tiempo'!$K$43</f>
        <v>#DIV/0!</v>
      </c>
      <c r="AS107" s="150" t="e">
        <f aca="false">(N107/$N$126)*'2.Tiempo'!$K$37</f>
        <v>#DIV/0!</v>
      </c>
      <c r="AT107" s="150" t="e">
        <f aca="false">(N107/$N$126)*'2.Tiempo'!$K$38</f>
        <v>#DIV/0!</v>
      </c>
      <c r="AU107" s="150" t="e">
        <f aca="false">(N107/$N$126)*'2.Tiempo'!$K$39</f>
        <v>#DIV/0!</v>
      </c>
      <c r="AV107" s="150" t="e">
        <f aca="false">(N107/$N$126)*'2.Tiempo'!$K$40</f>
        <v>#DIV/0!</v>
      </c>
      <c r="AW107" s="150"/>
      <c r="AX107" s="150"/>
      <c r="AY107" s="150"/>
      <c r="AZ107" s="150"/>
      <c r="BA107" s="150"/>
      <c r="BB107" s="150"/>
      <c r="BC107" s="150"/>
      <c r="BD107" s="150"/>
      <c r="BE107" s="150"/>
    </row>
    <row r="108" customFormat="false" ht="26.85" hidden="false" customHeight="false" outlineLevel="0" collapsed="false">
      <c r="A108" s="74" t="n">
        <v>34</v>
      </c>
      <c r="B108" s="156" t="str">
        <f aca="false">A40</f>
        <v>Reflejo Correcto del EVI / ESAC en Documentos Críticos y Sistemas Legado</v>
      </c>
      <c r="C108" s="156"/>
      <c r="D108" s="156"/>
      <c r="E108" s="156"/>
      <c r="F108" s="156"/>
      <c r="G108" s="156"/>
      <c r="H108" s="108" t="n">
        <f aca="false">SUMIFS('4.1 WBS Backend'!$L$2,'4.1 WBS Backend'!$B$2,B108)*1.37</f>
        <v>0</v>
      </c>
      <c r="I108" s="108" t="n">
        <f aca="false">SUMIFS('4.2 WBS Frontend'!$L$2:$L$206,'4.2 WBS Frontend'!$B$2:$B$206,B108)*1.37</f>
        <v>0</v>
      </c>
      <c r="J108" s="108" t="n">
        <f aca="false">SUMIFS('4.5 WBS UXUI'!$L$2:$L$216,'4.5 WBS UXUI'!$B$2:$B$216,B108)</f>
        <v>0</v>
      </c>
      <c r="K108" s="108" t="n">
        <f aca="false">SUMIFS('4.4 WBS DBA'!$L$2:$L$90,'4.4 WBS DBA'!$B$2:$B$90,B108)</f>
        <v>0</v>
      </c>
      <c r="L108" s="108" t="n">
        <f aca="false">SUMIFS('4.3 WBS DevOps'!$L$2:$L$95,'4.3 WBS DevOps'!$B$2:$B$95,B108)</f>
        <v>0</v>
      </c>
      <c r="M108" s="108" t="n">
        <f aca="false">SUMIFS('4.6 WBS Arquitectura'!$L$2:$L$66,'4.6 WBS Arquitectura'!$B$2:$B$66,B108)</f>
        <v>0</v>
      </c>
      <c r="N108" s="157" t="n">
        <f aca="false">SUM(H108:M108)</f>
        <v>0</v>
      </c>
      <c r="O108" s="108" t="e">
        <f aca="false">'2.Tiempo'!$J$15*N108/$N$126</f>
        <v>#NAME?</v>
      </c>
      <c r="P108" s="108" t="e">
        <f aca="false">'5.Otros'!$H$18*N108/$N$126</f>
        <v>#NAME?</v>
      </c>
      <c r="Q108" s="108" t="e">
        <f aca="false">'2.Tiempo'!$N$8*(N108/$N$126)</f>
        <v>#DIV/0!</v>
      </c>
      <c r="R108" s="108" t="n">
        <f aca="false">SUMIFS(QA!$V$6:$V$34,QA!$S$6:$S$34,B108)</f>
        <v>0</v>
      </c>
      <c r="S108" s="108" t="e">
        <f aca="false">QA!$G$45*(R108/$R$126)</f>
        <v>#DIV/0!</v>
      </c>
      <c r="T108" s="108" t="e">
        <f aca="false">(QA!$G$46+QA!$G$47)*(R108/$R$126)</f>
        <v>#DIV/0!</v>
      </c>
      <c r="U108" s="158" t="e">
        <f aca="false">N108+O108+P108+R108+S108+T108</f>
        <v>#NAME?</v>
      </c>
      <c r="V108" s="159" t="e">
        <f aca="false">U108+Q108</f>
        <v>#DIV/0!</v>
      </c>
      <c r="W108" s="74"/>
      <c r="X108" s="108" t="e">
        <f aca="false">(O108/$O$126)*'2.Tiempo'!$L$14</f>
        <v>#NAME?</v>
      </c>
      <c r="Y108" s="150" t="e">
        <f aca="false">(O108/$O$126)*'2.Tiempo'!M$14</f>
        <v>#NAME?</v>
      </c>
      <c r="Z108" s="150" t="e">
        <f aca="false">(O108/$O$126)*'2.Tiempo'!J$14</f>
        <v>#NAME?</v>
      </c>
      <c r="AA108" s="150" t="e">
        <f aca="false">(O108/$O$126)*'2.Tiempo'!$K$14</f>
        <v>#NAME?</v>
      </c>
      <c r="AB108" s="150" t="e">
        <f aca="false">SUM('2.Tiempo'!$O$45:$P$45)*P108/$P$126</f>
        <v>#NAME?</v>
      </c>
      <c r="AC108" s="150" t="e">
        <f aca="false">SUM('2.Tiempo'!$O$44:$P$44)*P108/$P$126</f>
        <v>#NAME?</v>
      </c>
      <c r="AD108" s="150" t="e">
        <f aca="false">SUM('2.Tiempo'!$O$35:$P$35)*P108/$P$126</f>
        <v>#NAME?</v>
      </c>
      <c r="AE108" s="150" t="e">
        <f aca="false">SUM('2.Tiempo'!$O$36:$P$36)*P108/$P$126</f>
        <v>#NAME?</v>
      </c>
      <c r="AF108" s="150" t="e">
        <f aca="false">SUM('2.Tiempo'!$O$42:$P$42)*P108/$P$126</f>
        <v>#NAME?</v>
      </c>
      <c r="AG108" s="150" t="e">
        <f aca="false">SUM('2.Tiempo'!$O$41:$P$41)*P108/$P$126</f>
        <v>#NAME?</v>
      </c>
      <c r="AH108" s="150" t="e">
        <f aca="false">SUM('2.Tiempo'!$O$43:$P$43)*P108/$P$126</f>
        <v>#NAME?</v>
      </c>
      <c r="AI108" s="150" t="e">
        <f aca="false">'2.Tiempo'!$P$37*P108/$P$126</f>
        <v>#NAME?</v>
      </c>
      <c r="AJ108" s="150" t="e">
        <f aca="false">'2.Tiempo'!$P$38*P108/$P$126</f>
        <v>#NAME?</v>
      </c>
      <c r="AK108" s="150" t="e">
        <f aca="false">'2.Tiempo'!$P$39*P108/$P$126</f>
        <v>#NAME?</v>
      </c>
      <c r="AL108" s="150" t="e">
        <f aca="false">'2.Tiempo'!$P$40*P108/$P$126</f>
        <v>#NAME?</v>
      </c>
      <c r="AM108" s="150" t="e">
        <f aca="false">(N108/$N$126)*'2.Tiempo'!$K$44</f>
        <v>#DIV/0!</v>
      </c>
      <c r="AN108" s="150" t="e">
        <f aca="false">(N108/$N$126)*'2.Tiempo'!$K$35</f>
        <v>#DIV/0!</v>
      </c>
      <c r="AO108" s="150" t="e">
        <f aca="false">(N108/$N$126)*'2.Tiempo'!$K$36</f>
        <v>#DIV/0!</v>
      </c>
      <c r="AP108" s="150" t="e">
        <f aca="false">(N108/$N$126)*'2.Tiempo'!$K$42</f>
        <v>#DIV/0!</v>
      </c>
      <c r="AQ108" s="150" t="e">
        <f aca="false">(N108/$N$126)*'2.Tiempo'!$K$41</f>
        <v>#DIV/0!</v>
      </c>
      <c r="AR108" s="150" t="e">
        <f aca="false">(N108/$N$126)*'2.Tiempo'!$K$43</f>
        <v>#DIV/0!</v>
      </c>
      <c r="AS108" s="150" t="e">
        <f aca="false">(N108/$N$126)*'2.Tiempo'!$K$37</f>
        <v>#DIV/0!</v>
      </c>
      <c r="AT108" s="150" t="e">
        <f aca="false">(N108/$N$126)*'2.Tiempo'!$K$38</f>
        <v>#DIV/0!</v>
      </c>
      <c r="AU108" s="150" t="e">
        <f aca="false">(N108/$N$126)*'2.Tiempo'!$K$39</f>
        <v>#DIV/0!</v>
      </c>
      <c r="AV108" s="150" t="e">
        <f aca="false">(N108/$N$126)*'2.Tiempo'!$K$40</f>
        <v>#DIV/0!</v>
      </c>
      <c r="AW108" s="150"/>
      <c r="AX108" s="150"/>
      <c r="AY108" s="150"/>
      <c r="AZ108" s="150"/>
      <c r="BA108" s="150"/>
      <c r="BB108" s="150"/>
      <c r="BC108" s="150"/>
      <c r="BD108" s="150"/>
      <c r="BE108" s="150"/>
    </row>
    <row r="109" customFormat="false" ht="15" hidden="false" customHeight="false" outlineLevel="0" collapsed="false">
      <c r="A109" s="74" t="n">
        <v>35</v>
      </c>
      <c r="B109" s="156" t="str">
        <f aca="false">A41</f>
        <v>Visualización de Archivos PDF con Extensión en Mayúsculas (.PDF)</v>
      </c>
      <c r="C109" s="156"/>
      <c r="D109" s="156"/>
      <c r="E109" s="156"/>
      <c r="F109" s="156"/>
      <c r="G109" s="156"/>
      <c r="H109" s="108" t="n">
        <f aca="false">SUMIFS('4.1 WBS Backend'!$L$2,'4.1 WBS Backend'!$B$2,B109)*1.37</f>
        <v>0</v>
      </c>
      <c r="I109" s="108" t="n">
        <f aca="false">SUMIFS('4.2 WBS Frontend'!$L$2:$L$206,'4.2 WBS Frontend'!$B$2:$B$206,B109)*1.37</f>
        <v>0</v>
      </c>
      <c r="J109" s="108" t="n">
        <f aca="false">SUMIFS('4.5 WBS UXUI'!$L$2:$L$216,'4.5 WBS UXUI'!$B$2:$B$216,B109)</f>
        <v>0</v>
      </c>
      <c r="K109" s="108" t="n">
        <f aca="false">SUMIFS('4.4 WBS DBA'!$L$2:$L$90,'4.4 WBS DBA'!$B$2:$B$90,B109)</f>
        <v>0</v>
      </c>
      <c r="L109" s="108" t="n">
        <f aca="false">SUMIFS('4.3 WBS DevOps'!$L$2:$L$95,'4.3 WBS DevOps'!$B$2:$B$95,B109)</f>
        <v>0</v>
      </c>
      <c r="M109" s="108" t="n">
        <f aca="false">SUMIFS('4.6 WBS Arquitectura'!$L$2:$L$66,'4.6 WBS Arquitectura'!$B$2:$B$66,B109)</f>
        <v>0</v>
      </c>
      <c r="N109" s="157" t="n">
        <f aca="false">SUM(H109:M109)</f>
        <v>0</v>
      </c>
      <c r="O109" s="108" t="e">
        <f aca="false">'2.Tiempo'!$J$15*N109/$N$126</f>
        <v>#NAME?</v>
      </c>
      <c r="P109" s="108" t="e">
        <f aca="false">'5.Otros'!$H$18*N109/$N$126</f>
        <v>#NAME?</v>
      </c>
      <c r="Q109" s="108" t="e">
        <f aca="false">'2.Tiempo'!$N$8*(N109/$N$126)</f>
        <v>#DIV/0!</v>
      </c>
      <c r="R109" s="108" t="n">
        <f aca="false">SUMIFS(QA!$V$6:$V$34,QA!$S$6:$S$34,B109)</f>
        <v>0</v>
      </c>
      <c r="S109" s="108" t="e">
        <f aca="false">QA!$G$45*(R109/$R$126)</f>
        <v>#DIV/0!</v>
      </c>
      <c r="T109" s="108" t="e">
        <f aca="false">(QA!$G$46+QA!$G$47)*(R109/$R$126)</f>
        <v>#DIV/0!</v>
      </c>
      <c r="U109" s="158" t="e">
        <f aca="false">N109+O109+P109+R109+S109+T109</f>
        <v>#NAME?</v>
      </c>
      <c r="V109" s="159" t="e">
        <f aca="false">U109+Q109</f>
        <v>#DIV/0!</v>
      </c>
      <c r="W109" s="74"/>
      <c r="X109" s="108" t="e">
        <f aca="false">(O109/$O$126)*'2.Tiempo'!$L$14</f>
        <v>#NAME?</v>
      </c>
      <c r="Y109" s="150" t="e">
        <f aca="false">(O109/$O$126)*'2.Tiempo'!M$14</f>
        <v>#NAME?</v>
      </c>
      <c r="Z109" s="150" t="e">
        <f aca="false">(O109/$O$126)*'2.Tiempo'!J$14</f>
        <v>#NAME?</v>
      </c>
      <c r="AA109" s="150" t="e">
        <f aca="false">(O109/$O$126)*'2.Tiempo'!$K$14</f>
        <v>#NAME?</v>
      </c>
      <c r="AB109" s="150" t="e">
        <f aca="false">SUM('2.Tiempo'!$O$45:$P$45)*P109/$P$126</f>
        <v>#NAME?</v>
      </c>
      <c r="AC109" s="150" t="e">
        <f aca="false">SUM('2.Tiempo'!$O$44:$P$44)*P109/$P$126</f>
        <v>#NAME?</v>
      </c>
      <c r="AD109" s="150" t="e">
        <f aca="false">SUM('2.Tiempo'!$O$35:$P$35)*P109/$P$126</f>
        <v>#NAME?</v>
      </c>
      <c r="AE109" s="150" t="e">
        <f aca="false">SUM('2.Tiempo'!$O$36:$P$36)*P109/$P$126</f>
        <v>#NAME?</v>
      </c>
      <c r="AF109" s="150" t="e">
        <f aca="false">SUM('2.Tiempo'!$O$42:$P$42)*P109/$P$126</f>
        <v>#NAME?</v>
      </c>
      <c r="AG109" s="150" t="e">
        <f aca="false">SUM('2.Tiempo'!$O$41:$P$41)*P109/$P$126</f>
        <v>#NAME?</v>
      </c>
      <c r="AH109" s="150" t="e">
        <f aca="false">SUM('2.Tiempo'!$O$43:$P$43)*P109/$P$126</f>
        <v>#NAME?</v>
      </c>
      <c r="AI109" s="150" t="e">
        <f aca="false">'2.Tiempo'!$P$37*P109/$P$126</f>
        <v>#NAME?</v>
      </c>
      <c r="AJ109" s="150" t="e">
        <f aca="false">'2.Tiempo'!$P$38*P109/$P$126</f>
        <v>#NAME?</v>
      </c>
      <c r="AK109" s="150" t="e">
        <f aca="false">'2.Tiempo'!$P$39*P109/$P$126</f>
        <v>#NAME?</v>
      </c>
      <c r="AL109" s="150" t="e">
        <f aca="false">'2.Tiempo'!$P$40*P109/$P$126</f>
        <v>#NAME?</v>
      </c>
      <c r="AM109" s="150" t="e">
        <f aca="false">(N109/$N$126)*'2.Tiempo'!$K$44</f>
        <v>#DIV/0!</v>
      </c>
      <c r="AN109" s="150" t="e">
        <f aca="false">(N109/$N$126)*'2.Tiempo'!$K$35</f>
        <v>#DIV/0!</v>
      </c>
      <c r="AO109" s="150" t="e">
        <f aca="false">(N109/$N$126)*'2.Tiempo'!$K$36</f>
        <v>#DIV/0!</v>
      </c>
      <c r="AP109" s="150" t="e">
        <f aca="false">(N109/$N$126)*'2.Tiempo'!$K$42</f>
        <v>#DIV/0!</v>
      </c>
      <c r="AQ109" s="150" t="e">
        <f aca="false">(N109/$N$126)*'2.Tiempo'!$K$41</f>
        <v>#DIV/0!</v>
      </c>
      <c r="AR109" s="150" t="e">
        <f aca="false">(N109/$N$126)*'2.Tiempo'!$K$43</f>
        <v>#DIV/0!</v>
      </c>
      <c r="AS109" s="150" t="e">
        <f aca="false">(N109/$N$126)*'2.Tiempo'!$K$37</f>
        <v>#DIV/0!</v>
      </c>
      <c r="AT109" s="150" t="e">
        <f aca="false">(N109/$N$126)*'2.Tiempo'!$K$38</f>
        <v>#DIV/0!</v>
      </c>
      <c r="AU109" s="150" t="e">
        <f aca="false">(N109/$N$126)*'2.Tiempo'!$K$39</f>
        <v>#DIV/0!</v>
      </c>
      <c r="AV109" s="150" t="e">
        <f aca="false">(N109/$N$126)*'2.Tiempo'!$K$40</f>
        <v>#DIV/0!</v>
      </c>
      <c r="AW109" s="150"/>
      <c r="AX109" s="150"/>
      <c r="AY109" s="150"/>
      <c r="AZ109" s="150"/>
      <c r="BA109" s="150"/>
      <c r="BB109" s="150"/>
      <c r="BC109" s="150"/>
      <c r="BD109" s="150"/>
      <c r="BE109" s="150"/>
    </row>
    <row r="110" customFormat="false" ht="26.85" hidden="false" customHeight="false" outlineLevel="0" collapsed="false">
      <c r="A110" s="74" t="n">
        <v>36</v>
      </c>
      <c r="B110" s="156" t="str">
        <f aca="false">A42</f>
        <v>Notificación a Regulatory Affairs por Confirmación de Pedido con Productos Controlados (Mundial/Nacional/Origen)</v>
      </c>
      <c r="C110" s="156"/>
      <c r="D110" s="156"/>
      <c r="E110" s="156"/>
      <c r="F110" s="156"/>
      <c r="G110" s="156"/>
      <c r="H110" s="108" t="n">
        <f aca="false">SUMIFS('4.1 WBS Backend'!$L$2,'4.1 WBS Backend'!$B$2,B110)*1.37</f>
        <v>0</v>
      </c>
      <c r="I110" s="108" t="n">
        <f aca="false">SUMIFS('4.2 WBS Frontend'!$L$2:$L$206,'4.2 WBS Frontend'!$B$2:$B$206,B110)*1.37</f>
        <v>0</v>
      </c>
      <c r="J110" s="108" t="n">
        <f aca="false">SUMIFS('4.5 WBS UXUI'!$L$2:$L$216,'4.5 WBS UXUI'!$B$2:$B$216,B110)</f>
        <v>0</v>
      </c>
      <c r="K110" s="108" t="n">
        <f aca="false">SUMIFS('4.4 WBS DBA'!$L$2:$L$90,'4.4 WBS DBA'!$B$2:$B$90,B110)</f>
        <v>0</v>
      </c>
      <c r="L110" s="108" t="n">
        <f aca="false">SUMIFS('4.3 WBS DevOps'!$L$2:$L$95,'4.3 WBS DevOps'!$B$2:$B$95,B110)</f>
        <v>0</v>
      </c>
      <c r="M110" s="108" t="n">
        <f aca="false">SUMIFS('4.6 WBS Arquitectura'!$L$2:$L$66,'4.6 WBS Arquitectura'!$B$2:$B$66,B110)</f>
        <v>0</v>
      </c>
      <c r="N110" s="157" t="n">
        <f aca="false">SUM(H110:M110)</f>
        <v>0</v>
      </c>
      <c r="O110" s="108" t="e">
        <f aca="false">'2.Tiempo'!$J$15*N110/$N$126</f>
        <v>#NAME?</v>
      </c>
      <c r="P110" s="108" t="e">
        <f aca="false">'5.Otros'!$H$18*N110/$N$126</f>
        <v>#NAME?</v>
      </c>
      <c r="Q110" s="108" t="e">
        <f aca="false">'2.Tiempo'!$N$8*(N110/$N$126)</f>
        <v>#DIV/0!</v>
      </c>
      <c r="R110" s="108" t="n">
        <f aca="false">SUMIFS(QA!$V$6:$V$34,QA!$S$6:$S$34,B110)</f>
        <v>0</v>
      </c>
      <c r="S110" s="108" t="e">
        <f aca="false">QA!$G$45*(R110/$R$126)</f>
        <v>#DIV/0!</v>
      </c>
      <c r="T110" s="108" t="e">
        <f aca="false">(QA!$G$46+QA!$G$47)*(R110/$R$126)</f>
        <v>#DIV/0!</v>
      </c>
      <c r="U110" s="158" t="e">
        <f aca="false">N110+O110+P110+R110+S110+T110</f>
        <v>#NAME?</v>
      </c>
      <c r="V110" s="159" t="e">
        <f aca="false">U110+Q110</f>
        <v>#DIV/0!</v>
      </c>
      <c r="W110" s="74"/>
      <c r="X110" s="108" t="e">
        <f aca="false">(O110/$O$126)*'2.Tiempo'!$L$14</f>
        <v>#NAME?</v>
      </c>
      <c r="Y110" s="150" t="e">
        <f aca="false">(O110/$O$126)*'2.Tiempo'!M$14</f>
        <v>#NAME?</v>
      </c>
      <c r="Z110" s="150" t="e">
        <f aca="false">(O110/$O$126)*'2.Tiempo'!J$14</f>
        <v>#NAME?</v>
      </c>
      <c r="AA110" s="150" t="e">
        <f aca="false">(O110/$O$126)*'2.Tiempo'!$K$14</f>
        <v>#NAME?</v>
      </c>
      <c r="AB110" s="150" t="e">
        <f aca="false">SUM('2.Tiempo'!$O$45:$P$45)*P110/$P$126</f>
        <v>#NAME?</v>
      </c>
      <c r="AC110" s="150" t="e">
        <f aca="false">SUM('2.Tiempo'!$O$44:$P$44)*P110/$P$126</f>
        <v>#NAME?</v>
      </c>
      <c r="AD110" s="150" t="e">
        <f aca="false">SUM('2.Tiempo'!$O$35:$P$35)*P110/$P$126</f>
        <v>#NAME?</v>
      </c>
      <c r="AE110" s="150" t="e">
        <f aca="false">SUM('2.Tiempo'!$O$36:$P$36)*P110/$P$126</f>
        <v>#NAME?</v>
      </c>
      <c r="AF110" s="150" t="e">
        <f aca="false">SUM('2.Tiempo'!$O$42:$P$42)*P110/$P$126</f>
        <v>#NAME?</v>
      </c>
      <c r="AG110" s="150" t="e">
        <f aca="false">SUM('2.Tiempo'!$O$41:$P$41)*P110/$P$126</f>
        <v>#NAME?</v>
      </c>
      <c r="AH110" s="150" t="e">
        <f aca="false">SUM('2.Tiempo'!$O$43:$P$43)*P110/$P$126</f>
        <v>#NAME?</v>
      </c>
      <c r="AI110" s="150" t="e">
        <f aca="false">'2.Tiempo'!$P$37*P110/$P$126</f>
        <v>#NAME?</v>
      </c>
      <c r="AJ110" s="150" t="e">
        <f aca="false">'2.Tiempo'!$P$38*P110/$P$126</f>
        <v>#NAME?</v>
      </c>
      <c r="AK110" s="150" t="e">
        <f aca="false">'2.Tiempo'!$P$39*P110/$P$126</f>
        <v>#NAME?</v>
      </c>
      <c r="AL110" s="150" t="e">
        <f aca="false">'2.Tiempo'!$P$40*P110/$P$126</f>
        <v>#NAME?</v>
      </c>
      <c r="AM110" s="150" t="e">
        <f aca="false">(N110/$N$126)*'2.Tiempo'!$K$44</f>
        <v>#DIV/0!</v>
      </c>
      <c r="AN110" s="150" t="e">
        <f aca="false">(N110/$N$126)*'2.Tiempo'!$K$35</f>
        <v>#DIV/0!</v>
      </c>
      <c r="AO110" s="150" t="e">
        <f aca="false">(N110/$N$126)*'2.Tiempo'!$K$36</f>
        <v>#DIV/0!</v>
      </c>
      <c r="AP110" s="150" t="e">
        <f aca="false">(N110/$N$126)*'2.Tiempo'!$K$42</f>
        <v>#DIV/0!</v>
      </c>
      <c r="AQ110" s="150" t="e">
        <f aca="false">(N110/$N$126)*'2.Tiempo'!$K$41</f>
        <v>#DIV/0!</v>
      </c>
      <c r="AR110" s="150" t="e">
        <f aca="false">(N110/$N$126)*'2.Tiempo'!$K$43</f>
        <v>#DIV/0!</v>
      </c>
      <c r="AS110" s="150" t="e">
        <f aca="false">(N110/$N$126)*'2.Tiempo'!$K$37</f>
        <v>#DIV/0!</v>
      </c>
      <c r="AT110" s="150" t="e">
        <f aca="false">(N110/$N$126)*'2.Tiempo'!$K$38</f>
        <v>#DIV/0!</v>
      </c>
      <c r="AU110" s="150" t="e">
        <f aca="false">(N110/$N$126)*'2.Tiempo'!$K$39</f>
        <v>#DIV/0!</v>
      </c>
      <c r="AV110" s="150" t="e">
        <f aca="false">(N110/$N$126)*'2.Tiempo'!$K$40</f>
        <v>#DIV/0!</v>
      </c>
      <c r="AW110" s="150"/>
      <c r="AX110" s="150"/>
      <c r="AY110" s="150"/>
      <c r="AZ110" s="150"/>
      <c r="BA110" s="150"/>
      <c r="BB110" s="150"/>
      <c r="BC110" s="150"/>
      <c r="BD110" s="150"/>
      <c r="BE110" s="150"/>
    </row>
    <row r="111" customFormat="false" ht="15" hidden="false" customHeight="false" outlineLevel="0" collapsed="false">
      <c r="A111" s="74" t="n">
        <v>37</v>
      </c>
      <c r="B111" s="156" t="str">
        <f aca="false">A43</f>
        <v>Reuniones</v>
      </c>
      <c r="C111" s="156"/>
      <c r="D111" s="156"/>
      <c r="E111" s="156"/>
      <c r="F111" s="156"/>
      <c r="G111" s="156"/>
      <c r="H111" s="108" t="n">
        <f aca="false">SUMIFS('4.1 WBS Backend'!$L$2,'4.1 WBS Backend'!$B$2,B111)*1.37</f>
        <v>0</v>
      </c>
      <c r="I111" s="108" t="n">
        <f aca="false">SUMIFS('4.2 WBS Frontend'!$L$2:$L$206,'4.2 WBS Frontend'!$B$2:$B$206,B111)*1.37</f>
        <v>0</v>
      </c>
      <c r="J111" s="108" t="n">
        <f aca="false">SUMIFS('4.5 WBS UXUI'!$L$2:$L$216,'4.5 WBS UXUI'!$B$2:$B$216,B111)</f>
        <v>0</v>
      </c>
      <c r="K111" s="108" t="n">
        <f aca="false">SUMIFS('4.4 WBS DBA'!$L$2:$L$90,'4.4 WBS DBA'!$B$2:$B$90,B111)</f>
        <v>0</v>
      </c>
      <c r="L111" s="108" t="n">
        <f aca="false">SUMIFS('4.3 WBS DevOps'!$L$2:$L$95,'4.3 WBS DevOps'!$B$2:$B$95,B111)</f>
        <v>0</v>
      </c>
      <c r="M111" s="108" t="n">
        <f aca="false">SUMIFS('4.6 WBS Arquitectura'!$L$2:$L$66,'4.6 WBS Arquitectura'!$B$2:$B$66,B111)</f>
        <v>0</v>
      </c>
      <c r="N111" s="157" t="n">
        <f aca="false">SUM(H111:M111)</f>
        <v>0</v>
      </c>
      <c r="O111" s="108" t="e">
        <f aca="false">'2.Tiempo'!$J$15*N111/$N$126</f>
        <v>#NAME?</v>
      </c>
      <c r="P111" s="108" t="e">
        <f aca="false">'5.Otros'!$H$18*N111/$N$126</f>
        <v>#NAME?</v>
      </c>
      <c r="Q111" s="108" t="e">
        <f aca="false">'2.Tiempo'!$N$8*(N111/$N$126)</f>
        <v>#DIV/0!</v>
      </c>
      <c r="R111" s="108" t="n">
        <f aca="false">SUMIFS(QA!$V$6:$V$34,QA!$S$6:$S$34,B111)</f>
        <v>0</v>
      </c>
      <c r="S111" s="108" t="e">
        <f aca="false">QA!$G$45*(R111/$R$126)</f>
        <v>#DIV/0!</v>
      </c>
      <c r="T111" s="108" t="e">
        <f aca="false">(QA!$G$46+QA!$G$47)*(R111/$R$126)</f>
        <v>#DIV/0!</v>
      </c>
      <c r="U111" s="158" t="e">
        <f aca="false">N111+O111+P111+R111+S111+T111</f>
        <v>#NAME?</v>
      </c>
      <c r="V111" s="159" t="e">
        <f aca="false">U111+Q111</f>
        <v>#DIV/0!</v>
      </c>
      <c r="W111" s="74"/>
      <c r="X111" s="108" t="e">
        <f aca="false">(O111/$O$126)*'2.Tiempo'!$L$14</f>
        <v>#NAME?</v>
      </c>
      <c r="Y111" s="150" t="e">
        <f aca="false">(O111/$O$126)*'2.Tiempo'!M$14</f>
        <v>#NAME?</v>
      </c>
      <c r="Z111" s="150" t="e">
        <f aca="false">(O111/$O$126)*'2.Tiempo'!J$14</f>
        <v>#NAME?</v>
      </c>
      <c r="AA111" s="150" t="e">
        <f aca="false">(O111/$O$126)*'2.Tiempo'!$K$14</f>
        <v>#NAME?</v>
      </c>
      <c r="AB111" s="150" t="e">
        <f aca="false">SUM('2.Tiempo'!$O$45:$P$45)*P111/$P$126</f>
        <v>#NAME?</v>
      </c>
      <c r="AC111" s="150" t="e">
        <f aca="false">SUM('2.Tiempo'!$O$44:$P$44)*P111/$P$126</f>
        <v>#NAME?</v>
      </c>
      <c r="AD111" s="150" t="e">
        <f aca="false">SUM('2.Tiempo'!$O$35:$P$35)*P111/$P$126</f>
        <v>#NAME?</v>
      </c>
      <c r="AE111" s="150" t="e">
        <f aca="false">SUM('2.Tiempo'!$O$36:$P$36)*P111/$P$126</f>
        <v>#NAME?</v>
      </c>
      <c r="AF111" s="150" t="e">
        <f aca="false">SUM('2.Tiempo'!$O$42:$P$42)*P111/$P$126</f>
        <v>#NAME?</v>
      </c>
      <c r="AG111" s="150" t="e">
        <f aca="false">SUM('2.Tiempo'!$O$41:$P$41)*P111/$P$126</f>
        <v>#NAME?</v>
      </c>
      <c r="AH111" s="150" t="e">
        <f aca="false">SUM('2.Tiempo'!$O$43:$P$43)*P111/$P$126</f>
        <v>#NAME?</v>
      </c>
      <c r="AI111" s="150" t="e">
        <f aca="false">'2.Tiempo'!$P$37*P111/$P$126</f>
        <v>#NAME?</v>
      </c>
      <c r="AJ111" s="150" t="e">
        <f aca="false">'2.Tiempo'!$P$38*P111/$P$126</f>
        <v>#NAME?</v>
      </c>
      <c r="AK111" s="150" t="e">
        <f aca="false">'2.Tiempo'!$P$39*P111/$P$126</f>
        <v>#NAME?</v>
      </c>
      <c r="AL111" s="150" t="e">
        <f aca="false">'2.Tiempo'!$P$40*P111/$P$126</f>
        <v>#NAME?</v>
      </c>
      <c r="AM111" s="150" t="e">
        <f aca="false">(N111/$N$126)*'2.Tiempo'!$K$44</f>
        <v>#DIV/0!</v>
      </c>
      <c r="AN111" s="150" t="e">
        <f aca="false">(N111/$N$126)*'2.Tiempo'!$K$35</f>
        <v>#DIV/0!</v>
      </c>
      <c r="AO111" s="150" t="e">
        <f aca="false">(N111/$N$126)*'2.Tiempo'!$K$36</f>
        <v>#DIV/0!</v>
      </c>
      <c r="AP111" s="150" t="e">
        <f aca="false">(N111/$N$126)*'2.Tiempo'!$K$42</f>
        <v>#DIV/0!</v>
      </c>
      <c r="AQ111" s="150" t="e">
        <f aca="false">(N111/$N$126)*'2.Tiempo'!$K$41</f>
        <v>#DIV/0!</v>
      </c>
      <c r="AR111" s="150" t="e">
        <f aca="false">(N111/$N$126)*'2.Tiempo'!$K$43</f>
        <v>#DIV/0!</v>
      </c>
      <c r="AS111" s="150" t="e">
        <f aca="false">(N111/$N$126)*'2.Tiempo'!$K$37</f>
        <v>#DIV/0!</v>
      </c>
      <c r="AT111" s="150" t="e">
        <f aca="false">(N111/$N$126)*'2.Tiempo'!$K$38</f>
        <v>#DIV/0!</v>
      </c>
      <c r="AU111" s="150" t="e">
        <f aca="false">(N111/$N$126)*'2.Tiempo'!$K$39</f>
        <v>#DIV/0!</v>
      </c>
      <c r="AV111" s="150" t="e">
        <f aca="false">(N111/$N$126)*'2.Tiempo'!$K$40</f>
        <v>#DIV/0!</v>
      </c>
      <c r="AW111" s="150"/>
      <c r="AX111" s="150"/>
      <c r="AY111" s="150"/>
      <c r="AZ111" s="150"/>
      <c r="BA111" s="150"/>
      <c r="BB111" s="150"/>
      <c r="BC111" s="150"/>
      <c r="BD111" s="150"/>
      <c r="BE111" s="150"/>
    </row>
    <row r="112" customFormat="false" ht="15" hidden="false" customHeight="false" outlineLevel="0" collapsed="false">
      <c r="A112" s="74" t="n">
        <v>38</v>
      </c>
      <c r="B112" s="156" t="str">
        <f aca="false">A44</f>
        <v>Ambientaciones</v>
      </c>
      <c r="C112" s="156"/>
      <c r="D112" s="156"/>
      <c r="E112" s="156"/>
      <c r="F112" s="156"/>
      <c r="G112" s="156"/>
      <c r="H112" s="108" t="n">
        <f aca="false">SUMIFS('4.1 WBS Backend'!$L$2,'4.1 WBS Backend'!$B$2,B112)*1.37</f>
        <v>0</v>
      </c>
      <c r="I112" s="108" t="n">
        <f aca="false">SUMIFS('4.2 WBS Frontend'!$L$2:$L$206,'4.2 WBS Frontend'!$B$2:$B$206,B112)*1.37</f>
        <v>0</v>
      </c>
      <c r="J112" s="108" t="n">
        <f aca="false">SUMIFS('4.5 WBS UXUI'!$L$2:$L$216,'4.5 WBS UXUI'!$B$2:$B$216,B112)</f>
        <v>0</v>
      </c>
      <c r="K112" s="108" t="n">
        <f aca="false">SUMIFS('4.4 WBS DBA'!$L$2:$L$90,'4.4 WBS DBA'!$B$2:$B$90,B112)</f>
        <v>0</v>
      </c>
      <c r="L112" s="108" t="n">
        <f aca="false">SUMIFS('4.3 WBS DevOps'!$L$2:$L$95,'4.3 WBS DevOps'!$B$2:$B$95,B112)</f>
        <v>0</v>
      </c>
      <c r="M112" s="108" t="n">
        <f aca="false">SUMIFS('4.6 WBS Arquitectura'!$L$2:$L$66,'4.6 WBS Arquitectura'!$B$2:$B$66,B112)</f>
        <v>0</v>
      </c>
      <c r="N112" s="157" t="n">
        <f aca="false">SUM(H112:M112)</f>
        <v>0</v>
      </c>
      <c r="O112" s="108" t="e">
        <f aca="false">'2.Tiempo'!$J$15*N112/$N$126</f>
        <v>#NAME?</v>
      </c>
      <c r="P112" s="108" t="e">
        <f aca="false">'5.Otros'!$H$18*N112/$N$126</f>
        <v>#NAME?</v>
      </c>
      <c r="Q112" s="108" t="e">
        <f aca="false">'2.Tiempo'!$N$8*(N112/$N$126)</f>
        <v>#DIV/0!</v>
      </c>
      <c r="R112" s="108" t="n">
        <f aca="false">SUMIFS(QA!$V$6:$V$34,QA!$S$6:$S$34,B112)</f>
        <v>0</v>
      </c>
      <c r="S112" s="108" t="e">
        <f aca="false">QA!$G$45*(R112/$R$126)</f>
        <v>#DIV/0!</v>
      </c>
      <c r="T112" s="108" t="e">
        <f aca="false">(QA!$G$46+QA!$G$47)*(R112/$R$126)</f>
        <v>#DIV/0!</v>
      </c>
      <c r="U112" s="158" t="e">
        <f aca="false">N112+O112+P112+R112+S112+T112</f>
        <v>#NAME?</v>
      </c>
      <c r="V112" s="159" t="e">
        <f aca="false">U112+Q112</f>
        <v>#DIV/0!</v>
      </c>
      <c r="W112" s="74"/>
      <c r="X112" s="108" t="e">
        <f aca="false">(O112/$O$126)*'2.Tiempo'!$L$14</f>
        <v>#NAME?</v>
      </c>
      <c r="Y112" s="150" t="e">
        <f aca="false">(O112/$O$126)*'2.Tiempo'!M$14</f>
        <v>#NAME?</v>
      </c>
      <c r="Z112" s="150" t="e">
        <f aca="false">(O112/$O$126)*'2.Tiempo'!J$14</f>
        <v>#NAME?</v>
      </c>
      <c r="AA112" s="150" t="e">
        <f aca="false">(O112/$O$126)*'2.Tiempo'!$K$14</f>
        <v>#NAME?</v>
      </c>
      <c r="AB112" s="150" t="e">
        <f aca="false">SUM('2.Tiempo'!$O$45:$P$45)*P112/$P$126</f>
        <v>#NAME?</v>
      </c>
      <c r="AC112" s="150" t="e">
        <f aca="false">SUM('2.Tiempo'!$O$44:$P$44)*P112/$P$126</f>
        <v>#NAME?</v>
      </c>
      <c r="AD112" s="150" t="e">
        <f aca="false">SUM('2.Tiempo'!$O$35:$P$35)*P112/$P$126</f>
        <v>#NAME?</v>
      </c>
      <c r="AE112" s="150" t="e">
        <f aca="false">SUM('2.Tiempo'!$O$36:$P$36)*P112/$P$126</f>
        <v>#NAME?</v>
      </c>
      <c r="AF112" s="150" t="e">
        <f aca="false">SUM('2.Tiempo'!$O$42:$P$42)*P112/$P$126</f>
        <v>#NAME?</v>
      </c>
      <c r="AG112" s="150" t="e">
        <f aca="false">SUM('2.Tiempo'!$O$41:$P$41)*P112/$P$126</f>
        <v>#NAME?</v>
      </c>
      <c r="AH112" s="150" t="e">
        <f aca="false">SUM('2.Tiempo'!$O$43:$P$43)*P112/$P$126</f>
        <v>#NAME?</v>
      </c>
      <c r="AI112" s="150" t="e">
        <f aca="false">'2.Tiempo'!$P$37*P112/$P$126</f>
        <v>#NAME?</v>
      </c>
      <c r="AJ112" s="150" t="e">
        <f aca="false">'2.Tiempo'!$P$38*P112/$P$126</f>
        <v>#NAME?</v>
      </c>
      <c r="AK112" s="150" t="e">
        <f aca="false">'2.Tiempo'!$P$39*P112/$P$126</f>
        <v>#NAME?</v>
      </c>
      <c r="AL112" s="150" t="e">
        <f aca="false">'2.Tiempo'!$P$40*P112/$P$126</f>
        <v>#NAME?</v>
      </c>
      <c r="AM112" s="150" t="e">
        <f aca="false">(N112/$N$126)*'2.Tiempo'!$K$44</f>
        <v>#DIV/0!</v>
      </c>
      <c r="AN112" s="150" t="e">
        <f aca="false">(N112/$N$126)*'2.Tiempo'!$K$35</f>
        <v>#DIV/0!</v>
      </c>
      <c r="AO112" s="150" t="e">
        <f aca="false">(N112/$N$126)*'2.Tiempo'!$K$36</f>
        <v>#DIV/0!</v>
      </c>
      <c r="AP112" s="150" t="e">
        <f aca="false">(N112/$N$126)*'2.Tiempo'!$K$42</f>
        <v>#DIV/0!</v>
      </c>
      <c r="AQ112" s="150" t="e">
        <f aca="false">(N112/$N$126)*'2.Tiempo'!$K$41</f>
        <v>#DIV/0!</v>
      </c>
      <c r="AR112" s="150" t="e">
        <f aca="false">(N112/$N$126)*'2.Tiempo'!$K$43</f>
        <v>#DIV/0!</v>
      </c>
      <c r="AS112" s="150" t="e">
        <f aca="false">(N112/$N$126)*'2.Tiempo'!$K$37</f>
        <v>#DIV/0!</v>
      </c>
      <c r="AT112" s="150" t="e">
        <f aca="false">(N112/$N$126)*'2.Tiempo'!$K$38</f>
        <v>#DIV/0!</v>
      </c>
      <c r="AU112" s="150" t="e">
        <f aca="false">(N112/$N$126)*'2.Tiempo'!$K$39</f>
        <v>#DIV/0!</v>
      </c>
      <c r="AV112" s="150" t="e">
        <f aca="false">(N112/$N$126)*'2.Tiempo'!$K$40</f>
        <v>#DIV/0!</v>
      </c>
      <c r="AW112" s="150"/>
      <c r="AX112" s="150"/>
      <c r="AY112" s="150"/>
      <c r="AZ112" s="150"/>
      <c r="BA112" s="150"/>
      <c r="BB112" s="150"/>
      <c r="BC112" s="150"/>
      <c r="BD112" s="150"/>
      <c r="BE112" s="150"/>
    </row>
    <row r="113" customFormat="false" ht="15" hidden="false" customHeight="false" outlineLevel="0" collapsed="false">
      <c r="A113" s="74" t="n">
        <v>39</v>
      </c>
      <c r="B113" s="156" t="str">
        <f aca="false">A45</f>
        <v>Documentación</v>
      </c>
      <c r="C113" s="156"/>
      <c r="D113" s="156"/>
      <c r="E113" s="156"/>
      <c r="F113" s="156"/>
      <c r="G113" s="156"/>
      <c r="H113" s="108" t="n">
        <f aca="false">SUMIFS('4.1 WBS Backend'!$L$2,'4.1 WBS Backend'!$B$2,B113)*1.37</f>
        <v>0</v>
      </c>
      <c r="I113" s="108" t="n">
        <f aca="false">SUMIFS('4.2 WBS Frontend'!$L$2:$L$206,'4.2 WBS Frontend'!$B$2:$B$206,B113)*1.37</f>
        <v>0</v>
      </c>
      <c r="J113" s="108" t="n">
        <f aca="false">SUMIFS('4.5 WBS UXUI'!$L$2:$L$216,'4.5 WBS UXUI'!$B$2:$B$216,B113)</f>
        <v>0</v>
      </c>
      <c r="K113" s="108" t="n">
        <f aca="false">SUMIFS('4.4 WBS DBA'!$L$2:$L$90,'4.4 WBS DBA'!$B$2:$B$90,B113)</f>
        <v>0</v>
      </c>
      <c r="L113" s="108" t="n">
        <f aca="false">SUMIFS('4.3 WBS DevOps'!$L$2:$L$95,'4.3 WBS DevOps'!$B$2:$B$95,B113)</f>
        <v>0</v>
      </c>
      <c r="M113" s="108" t="n">
        <f aca="false">SUMIFS('4.6 WBS Arquitectura'!$L$2:$L$66,'4.6 WBS Arquitectura'!$B$2:$B$66,B113)</f>
        <v>0</v>
      </c>
      <c r="N113" s="157" t="n">
        <f aca="false">SUM(H113:M113)</f>
        <v>0</v>
      </c>
      <c r="O113" s="108" t="e">
        <f aca="false">'2.Tiempo'!$J$15*N113/$N$126</f>
        <v>#NAME?</v>
      </c>
      <c r="P113" s="108" t="e">
        <f aca="false">'5.Otros'!$H$18*N113/$N$126</f>
        <v>#NAME?</v>
      </c>
      <c r="Q113" s="108" t="e">
        <f aca="false">'2.Tiempo'!$N$8*(N113/$N$126)</f>
        <v>#DIV/0!</v>
      </c>
      <c r="R113" s="108" t="n">
        <f aca="false">SUMIFS(QA!$V$6:$V$34,QA!$S$6:$S$34,B113)</f>
        <v>0</v>
      </c>
      <c r="S113" s="108" t="e">
        <f aca="false">QA!$G$45*(R113/$R$126)</f>
        <v>#DIV/0!</v>
      </c>
      <c r="T113" s="108" t="e">
        <f aca="false">(QA!$G$46+QA!$G$47)*(R113/$R$126)</f>
        <v>#DIV/0!</v>
      </c>
      <c r="U113" s="158" t="e">
        <f aca="false">N113+O113+P113+R113+S113+T113</f>
        <v>#NAME?</v>
      </c>
      <c r="V113" s="159" t="e">
        <f aca="false">U113+Q113</f>
        <v>#DIV/0!</v>
      </c>
      <c r="W113" s="74"/>
      <c r="X113" s="108" t="e">
        <f aca="false">(O113/$O$126)*'2.Tiempo'!$L$14</f>
        <v>#NAME?</v>
      </c>
      <c r="Y113" s="150" t="e">
        <f aca="false">(O113/$O$126)*'2.Tiempo'!M$14</f>
        <v>#NAME?</v>
      </c>
      <c r="Z113" s="150" t="e">
        <f aca="false">(O113/$O$126)*'2.Tiempo'!J$14</f>
        <v>#NAME?</v>
      </c>
      <c r="AA113" s="150" t="e">
        <f aca="false">(O113/$O$126)*'2.Tiempo'!$K$14</f>
        <v>#NAME?</v>
      </c>
      <c r="AB113" s="150" t="e">
        <f aca="false">SUM('2.Tiempo'!$O$45:$P$45)*P113/$P$126</f>
        <v>#NAME?</v>
      </c>
      <c r="AC113" s="150" t="e">
        <f aca="false">SUM('2.Tiempo'!$O$44:$P$44)*P113/$P$126</f>
        <v>#NAME?</v>
      </c>
      <c r="AD113" s="150" t="e">
        <f aca="false">SUM('2.Tiempo'!$O$35:$P$35)*P113/$P$126</f>
        <v>#NAME?</v>
      </c>
      <c r="AE113" s="150" t="e">
        <f aca="false">SUM('2.Tiempo'!$O$36:$P$36)*P113/$P$126</f>
        <v>#NAME?</v>
      </c>
      <c r="AF113" s="150" t="e">
        <f aca="false">SUM('2.Tiempo'!$O$42:$P$42)*P113/$P$126</f>
        <v>#NAME?</v>
      </c>
      <c r="AG113" s="150" t="e">
        <f aca="false">SUM('2.Tiempo'!$O$41:$P$41)*P113/$P$126</f>
        <v>#NAME?</v>
      </c>
      <c r="AH113" s="150" t="e">
        <f aca="false">SUM('2.Tiempo'!$O$43:$P$43)*P113/$P$126</f>
        <v>#NAME?</v>
      </c>
      <c r="AI113" s="150" t="e">
        <f aca="false">'2.Tiempo'!$P$37*P113/$P$126</f>
        <v>#NAME?</v>
      </c>
      <c r="AJ113" s="150" t="e">
        <f aca="false">'2.Tiempo'!$P$38*P113/$P$126</f>
        <v>#NAME?</v>
      </c>
      <c r="AK113" s="150" t="e">
        <f aca="false">'2.Tiempo'!$P$39*P113/$P$126</f>
        <v>#NAME?</v>
      </c>
      <c r="AL113" s="150" t="e">
        <f aca="false">'2.Tiempo'!$P$40*P113/$P$126</f>
        <v>#NAME?</v>
      </c>
      <c r="AM113" s="150" t="e">
        <f aca="false">(N113/$N$126)*'2.Tiempo'!$K$44</f>
        <v>#DIV/0!</v>
      </c>
      <c r="AN113" s="150" t="e">
        <f aca="false">(N113/$N$126)*'2.Tiempo'!$K$35</f>
        <v>#DIV/0!</v>
      </c>
      <c r="AO113" s="150" t="e">
        <f aca="false">(N113/$N$126)*'2.Tiempo'!$K$36</f>
        <v>#DIV/0!</v>
      </c>
      <c r="AP113" s="150" t="e">
        <f aca="false">(N113/$N$126)*'2.Tiempo'!$K$42</f>
        <v>#DIV/0!</v>
      </c>
      <c r="AQ113" s="150" t="e">
        <f aca="false">(N113/$N$126)*'2.Tiempo'!$K$41</f>
        <v>#DIV/0!</v>
      </c>
      <c r="AR113" s="150" t="e">
        <f aca="false">(N113/$N$126)*'2.Tiempo'!$K$43</f>
        <v>#DIV/0!</v>
      </c>
      <c r="AS113" s="150" t="e">
        <f aca="false">(N113/$N$126)*'2.Tiempo'!$K$37</f>
        <v>#DIV/0!</v>
      </c>
      <c r="AT113" s="150" t="e">
        <f aca="false">(N113/$N$126)*'2.Tiempo'!$K$38</f>
        <v>#DIV/0!</v>
      </c>
      <c r="AU113" s="150" t="e">
        <f aca="false">(N113/$N$126)*'2.Tiempo'!$K$39</f>
        <v>#DIV/0!</v>
      </c>
      <c r="AV113" s="150" t="e">
        <f aca="false">(N113/$N$126)*'2.Tiempo'!$K$40</f>
        <v>#DIV/0!</v>
      </c>
      <c r="AW113" s="150"/>
      <c r="AX113" s="150"/>
      <c r="AY113" s="150"/>
      <c r="AZ113" s="150"/>
      <c r="BA113" s="150"/>
      <c r="BB113" s="150"/>
      <c r="BC113" s="150"/>
      <c r="BD113" s="150"/>
      <c r="BE113" s="150"/>
    </row>
    <row r="114" customFormat="false" ht="15" hidden="false" customHeight="false" outlineLevel="0" collapsed="false">
      <c r="A114" s="74" t="n">
        <v>40</v>
      </c>
      <c r="B114" s="156" t="str">
        <f aca="false">A46</f>
        <v>Repositorios GitHub</v>
      </c>
      <c r="C114" s="156"/>
      <c r="D114" s="156"/>
      <c r="E114" s="156"/>
      <c r="F114" s="156"/>
      <c r="G114" s="156"/>
      <c r="H114" s="108" t="n">
        <f aca="false">SUMIFS('4.1 WBS Backend'!$L$2,'4.1 WBS Backend'!$B$2,B114)*1.37</f>
        <v>0</v>
      </c>
      <c r="I114" s="108" t="n">
        <f aca="false">SUMIFS('4.2 WBS Frontend'!$L$2:$L$206,'4.2 WBS Frontend'!$B$2:$B$206,B114)*1.37</f>
        <v>0</v>
      </c>
      <c r="J114" s="108" t="n">
        <f aca="false">SUMIFS('4.5 WBS UXUI'!$L$2:$L$216,'4.5 WBS UXUI'!$B$2:$B$216,B114)</f>
        <v>0</v>
      </c>
      <c r="K114" s="108" t="n">
        <f aca="false">SUMIFS('4.4 WBS DBA'!$L$2:$L$90,'4.4 WBS DBA'!$B$2:$B$90,B114)</f>
        <v>0</v>
      </c>
      <c r="L114" s="108" t="n">
        <f aca="false">SUMIFS('4.3 WBS DevOps'!$L$2:$L$95,'4.3 WBS DevOps'!$B$2:$B$95,B114)</f>
        <v>0</v>
      </c>
      <c r="M114" s="108" t="n">
        <f aca="false">SUMIFS('4.6 WBS Arquitectura'!$L$2:$L$66,'4.6 WBS Arquitectura'!$B$2:$B$66,B114)</f>
        <v>0</v>
      </c>
      <c r="N114" s="157" t="n">
        <f aca="false">SUM(H114:M114)</f>
        <v>0</v>
      </c>
      <c r="O114" s="108" t="e">
        <f aca="false">'2.Tiempo'!$J$15*N114/$N$126</f>
        <v>#NAME?</v>
      </c>
      <c r="P114" s="108" t="e">
        <f aca="false">'5.Otros'!$H$18*N114/$N$126</f>
        <v>#NAME?</v>
      </c>
      <c r="Q114" s="108" t="e">
        <f aca="false">'2.Tiempo'!$N$8*(N114/$N$126)</f>
        <v>#DIV/0!</v>
      </c>
      <c r="R114" s="108" t="n">
        <f aca="false">SUMIFS(QA!$V$6:$V$34,QA!$S$6:$S$34,B114)</f>
        <v>0</v>
      </c>
      <c r="S114" s="108" t="e">
        <f aca="false">QA!$G$45*(R114/$R$126)</f>
        <v>#DIV/0!</v>
      </c>
      <c r="T114" s="108" t="e">
        <f aca="false">(QA!$G$46+QA!$G$47)*(R114/$R$126)</f>
        <v>#DIV/0!</v>
      </c>
      <c r="U114" s="158" t="e">
        <f aca="false">N114+O114+P114+R114+S114+T114</f>
        <v>#NAME?</v>
      </c>
      <c r="V114" s="159" t="e">
        <f aca="false">U114+Q114</f>
        <v>#DIV/0!</v>
      </c>
      <c r="W114" s="74"/>
      <c r="X114" s="108" t="e">
        <f aca="false">(O114/$O$126)*'2.Tiempo'!$L$14</f>
        <v>#NAME?</v>
      </c>
      <c r="Y114" s="150" t="e">
        <f aca="false">(O114/$O$126)*'2.Tiempo'!M$14</f>
        <v>#NAME?</v>
      </c>
      <c r="Z114" s="150" t="e">
        <f aca="false">(O114/$O$126)*'2.Tiempo'!J$14</f>
        <v>#NAME?</v>
      </c>
      <c r="AA114" s="150" t="e">
        <f aca="false">(O114/$O$126)*'2.Tiempo'!$K$14</f>
        <v>#NAME?</v>
      </c>
      <c r="AB114" s="150" t="e">
        <f aca="false">SUM('2.Tiempo'!$O$45:$P$45)*P114/$P$126</f>
        <v>#NAME?</v>
      </c>
      <c r="AC114" s="150" t="e">
        <f aca="false">SUM('2.Tiempo'!$O$44:$P$44)*P114/$P$126</f>
        <v>#NAME?</v>
      </c>
      <c r="AD114" s="150" t="e">
        <f aca="false">SUM('2.Tiempo'!$O$35:$P$35)*P114/$P$126</f>
        <v>#NAME?</v>
      </c>
      <c r="AE114" s="150" t="e">
        <f aca="false">SUM('2.Tiempo'!$O$36:$P$36)*P114/$P$126</f>
        <v>#NAME?</v>
      </c>
      <c r="AF114" s="150" t="e">
        <f aca="false">SUM('2.Tiempo'!$O$42:$P$42)*P114/$P$126</f>
        <v>#NAME?</v>
      </c>
      <c r="AG114" s="150" t="e">
        <f aca="false">SUM('2.Tiempo'!$O$41:$P$41)*P114/$P$126</f>
        <v>#NAME?</v>
      </c>
      <c r="AH114" s="150" t="e">
        <f aca="false">SUM('2.Tiempo'!$O$43:$P$43)*P114/$P$126</f>
        <v>#NAME?</v>
      </c>
      <c r="AI114" s="150" t="e">
        <f aca="false">'2.Tiempo'!$P$37*P114/$P$126</f>
        <v>#NAME?</v>
      </c>
      <c r="AJ114" s="150" t="e">
        <f aca="false">'2.Tiempo'!$P$38*P114/$P$126</f>
        <v>#NAME?</v>
      </c>
      <c r="AK114" s="150" t="e">
        <f aca="false">'2.Tiempo'!$P$39*P114/$P$126</f>
        <v>#NAME?</v>
      </c>
      <c r="AL114" s="150" t="e">
        <f aca="false">'2.Tiempo'!$P$40*P114/$P$126</f>
        <v>#NAME?</v>
      </c>
      <c r="AM114" s="150" t="e">
        <f aca="false">(N114/$N$126)*'2.Tiempo'!$K$44</f>
        <v>#DIV/0!</v>
      </c>
      <c r="AN114" s="150" t="e">
        <f aca="false">(N114/$N$126)*'2.Tiempo'!$K$35</f>
        <v>#DIV/0!</v>
      </c>
      <c r="AO114" s="150" t="e">
        <f aca="false">(N114/$N$126)*'2.Tiempo'!$K$36</f>
        <v>#DIV/0!</v>
      </c>
      <c r="AP114" s="150" t="e">
        <f aca="false">(N114/$N$126)*'2.Tiempo'!$K$42</f>
        <v>#DIV/0!</v>
      </c>
      <c r="AQ114" s="150" t="e">
        <f aca="false">(N114/$N$126)*'2.Tiempo'!$K$41</f>
        <v>#DIV/0!</v>
      </c>
      <c r="AR114" s="150" t="e">
        <f aca="false">(N114/$N$126)*'2.Tiempo'!$K$43</f>
        <v>#DIV/0!</v>
      </c>
      <c r="AS114" s="150" t="e">
        <f aca="false">(N114/$N$126)*'2.Tiempo'!$K$37</f>
        <v>#DIV/0!</v>
      </c>
      <c r="AT114" s="150" t="e">
        <f aca="false">(N114/$N$126)*'2.Tiempo'!$K$38</f>
        <v>#DIV/0!</v>
      </c>
      <c r="AU114" s="150" t="e">
        <f aca="false">(N114/$N$126)*'2.Tiempo'!$K$39</f>
        <v>#DIV/0!</v>
      </c>
      <c r="AV114" s="150" t="e">
        <f aca="false">(N114/$N$126)*'2.Tiempo'!$K$40</f>
        <v>#DIV/0!</v>
      </c>
      <c r="AW114" s="150"/>
      <c r="AX114" s="150"/>
      <c r="AY114" s="150"/>
      <c r="AZ114" s="150"/>
      <c r="BA114" s="150"/>
      <c r="BB114" s="150"/>
      <c r="BC114" s="150"/>
      <c r="BD114" s="150"/>
      <c r="BE114" s="150"/>
    </row>
    <row r="115" customFormat="false" ht="15" hidden="false" customHeight="false" outlineLevel="0" collapsed="false">
      <c r="A115" s="74" t="n">
        <v>41</v>
      </c>
      <c r="B115" s="156" t="str">
        <f aca="false">A47</f>
        <v>Soporte</v>
      </c>
      <c r="C115" s="156"/>
      <c r="D115" s="156"/>
      <c r="E115" s="156"/>
      <c r="F115" s="156"/>
      <c r="G115" s="156"/>
      <c r="H115" s="108" t="n">
        <f aca="false">SUMIFS('4.1 WBS Backend'!$L$2,'4.1 WBS Backend'!$B$2,B115)*1.37</f>
        <v>0</v>
      </c>
      <c r="I115" s="108" t="n">
        <f aca="false">SUMIFS('4.2 WBS Frontend'!$L$2:$L$206,'4.2 WBS Frontend'!$B$2:$B$206,B115)*1.37</f>
        <v>0</v>
      </c>
      <c r="J115" s="108" t="n">
        <f aca="false">SUMIFS('4.5 WBS UXUI'!$L$2:$L$216,'4.5 WBS UXUI'!$B$2:$B$216,B115)</f>
        <v>0</v>
      </c>
      <c r="K115" s="108" t="n">
        <f aca="false">SUMIFS('4.4 WBS DBA'!$L$2:$L$90,'4.4 WBS DBA'!$B$2:$B$90,B115)</f>
        <v>0</v>
      </c>
      <c r="L115" s="108" t="n">
        <f aca="false">SUMIFS('4.3 WBS DevOps'!$L$2:$L$95,'4.3 WBS DevOps'!$B$2:$B$95,B115)</f>
        <v>0</v>
      </c>
      <c r="M115" s="108" t="n">
        <f aca="false">SUMIFS('4.6 WBS Arquitectura'!$L$2:$L$66,'4.6 WBS Arquitectura'!$B$2:$B$66,B115)</f>
        <v>0</v>
      </c>
      <c r="N115" s="157" t="n">
        <f aca="false">SUM(H115:M115)</f>
        <v>0</v>
      </c>
      <c r="O115" s="108" t="e">
        <f aca="false">'2.Tiempo'!$J$15*N115/$N$126</f>
        <v>#NAME?</v>
      </c>
      <c r="P115" s="108" t="e">
        <f aca="false">'5.Otros'!$H$18*N115/$N$126</f>
        <v>#NAME?</v>
      </c>
      <c r="Q115" s="108" t="e">
        <f aca="false">'2.Tiempo'!$N$8*(N115/$N$126)</f>
        <v>#DIV/0!</v>
      </c>
      <c r="R115" s="108" t="n">
        <f aca="false">SUMIFS(QA!$V$6:$V$34,QA!$S$6:$S$34,B115)</f>
        <v>0</v>
      </c>
      <c r="S115" s="108" t="e">
        <f aca="false">QA!$G$45*(R115/$R$126)</f>
        <v>#DIV/0!</v>
      </c>
      <c r="T115" s="108" t="e">
        <f aca="false">(QA!$G$46+QA!$G$47)*(R115/$R$126)</f>
        <v>#DIV/0!</v>
      </c>
      <c r="U115" s="158" t="e">
        <f aca="false">N115+O115+P115+R115+S115+T115</f>
        <v>#NAME?</v>
      </c>
      <c r="V115" s="159" t="e">
        <f aca="false">U115+Q115</f>
        <v>#DIV/0!</v>
      </c>
      <c r="W115" s="74"/>
      <c r="X115" s="108" t="e">
        <f aca="false">(O115/$O$126)*'2.Tiempo'!$L$14</f>
        <v>#NAME?</v>
      </c>
      <c r="Y115" s="150" t="e">
        <f aca="false">(O115/$O$126)*'2.Tiempo'!M$14</f>
        <v>#NAME?</v>
      </c>
      <c r="Z115" s="150" t="e">
        <f aca="false">(O115/$O$126)*'2.Tiempo'!J$14</f>
        <v>#NAME?</v>
      </c>
      <c r="AA115" s="150" t="e">
        <f aca="false">(O115/$O$126)*'2.Tiempo'!$K$14</f>
        <v>#NAME?</v>
      </c>
      <c r="AB115" s="150" t="e">
        <f aca="false">SUM('2.Tiempo'!$O$45:$P$45)*P115/$P$126</f>
        <v>#NAME?</v>
      </c>
      <c r="AC115" s="150" t="e">
        <f aca="false">SUM('2.Tiempo'!$O$44:$P$44)*P115/$P$126</f>
        <v>#NAME?</v>
      </c>
      <c r="AD115" s="150" t="e">
        <f aca="false">SUM('2.Tiempo'!$O$35:$P$35)*P115/$P$126</f>
        <v>#NAME?</v>
      </c>
      <c r="AE115" s="150" t="e">
        <f aca="false">SUM('2.Tiempo'!$O$36:$P$36)*P115/$P$126</f>
        <v>#NAME?</v>
      </c>
      <c r="AF115" s="150" t="e">
        <f aca="false">SUM('2.Tiempo'!$O$42:$P$42)*P115/$P$126</f>
        <v>#NAME?</v>
      </c>
      <c r="AG115" s="150" t="e">
        <f aca="false">SUM('2.Tiempo'!$O$41:$P$41)*P115/$P$126</f>
        <v>#NAME?</v>
      </c>
      <c r="AH115" s="150" t="e">
        <f aca="false">SUM('2.Tiempo'!$O$43:$P$43)*P115/$P$126</f>
        <v>#NAME?</v>
      </c>
      <c r="AI115" s="150" t="e">
        <f aca="false">'2.Tiempo'!$P$37*P115/$P$126</f>
        <v>#NAME?</v>
      </c>
      <c r="AJ115" s="150" t="e">
        <f aca="false">'2.Tiempo'!$P$38*P115/$P$126</f>
        <v>#NAME?</v>
      </c>
      <c r="AK115" s="150" t="e">
        <f aca="false">'2.Tiempo'!$P$39*P115/$P$126</f>
        <v>#NAME?</v>
      </c>
      <c r="AL115" s="150" t="e">
        <f aca="false">'2.Tiempo'!$P$40*P115/$P$126</f>
        <v>#NAME?</v>
      </c>
      <c r="AM115" s="150" t="e">
        <f aca="false">(N115/$N$126)*'2.Tiempo'!$K$44</f>
        <v>#DIV/0!</v>
      </c>
      <c r="AN115" s="150" t="e">
        <f aca="false">(N115/$N$126)*'2.Tiempo'!$K$35</f>
        <v>#DIV/0!</v>
      </c>
      <c r="AO115" s="150" t="e">
        <f aca="false">(N115/$N$126)*'2.Tiempo'!$K$36</f>
        <v>#DIV/0!</v>
      </c>
      <c r="AP115" s="150" t="e">
        <f aca="false">(N115/$N$126)*'2.Tiempo'!$K$42</f>
        <v>#DIV/0!</v>
      </c>
      <c r="AQ115" s="150" t="e">
        <f aca="false">(N115/$N$126)*'2.Tiempo'!$K$41</f>
        <v>#DIV/0!</v>
      </c>
      <c r="AR115" s="150" t="e">
        <f aca="false">(N115/$N$126)*'2.Tiempo'!$K$43</f>
        <v>#DIV/0!</v>
      </c>
      <c r="AS115" s="150" t="e">
        <f aca="false">(N115/$N$126)*'2.Tiempo'!$K$37</f>
        <v>#DIV/0!</v>
      </c>
      <c r="AT115" s="150" t="e">
        <f aca="false">(N115/$N$126)*'2.Tiempo'!$K$38</f>
        <v>#DIV/0!</v>
      </c>
      <c r="AU115" s="150" t="e">
        <f aca="false">(N115/$N$126)*'2.Tiempo'!$K$39</f>
        <v>#DIV/0!</v>
      </c>
      <c r="AV115" s="150" t="e">
        <f aca="false">(N115/$N$126)*'2.Tiempo'!$K$40</f>
        <v>#DIV/0!</v>
      </c>
      <c r="AW115" s="150"/>
      <c r="AX115" s="150"/>
      <c r="AY115" s="150"/>
      <c r="AZ115" s="150"/>
      <c r="BA115" s="150"/>
      <c r="BB115" s="150"/>
      <c r="BC115" s="150"/>
      <c r="BD115" s="150"/>
      <c r="BE115" s="150"/>
    </row>
    <row r="116" customFormat="false" ht="15" hidden="false" customHeight="false" outlineLevel="0" collapsed="false">
      <c r="A116" s="74" t="n">
        <v>42</v>
      </c>
      <c r="B116" s="156" t="str">
        <f aca="false">A48</f>
        <v>Manuales</v>
      </c>
      <c r="C116" s="156"/>
      <c r="D116" s="156"/>
      <c r="E116" s="156"/>
      <c r="F116" s="156"/>
      <c r="G116" s="156"/>
      <c r="H116" s="108" t="n">
        <f aca="false">SUMIFS('4.1 WBS Backend'!$L$2,'4.1 WBS Backend'!$B$2,B116)*1.37</f>
        <v>0</v>
      </c>
      <c r="I116" s="108" t="n">
        <f aca="false">SUMIFS('4.2 WBS Frontend'!$L$2:$L$206,'4.2 WBS Frontend'!$B$2:$B$206,B116)*1.37</f>
        <v>0</v>
      </c>
      <c r="J116" s="108" t="n">
        <f aca="false">SUMIFS('4.5 WBS UXUI'!$L$2:$L$216,'4.5 WBS UXUI'!$B$2:$B$216,B116)</f>
        <v>0</v>
      </c>
      <c r="K116" s="108" t="n">
        <f aca="false">SUMIFS('4.4 WBS DBA'!$L$2:$L$90,'4.4 WBS DBA'!$B$2:$B$90,B116)</f>
        <v>0</v>
      </c>
      <c r="L116" s="108" t="n">
        <f aca="false">SUMIFS('4.3 WBS DevOps'!$L$2:$L$95,'4.3 WBS DevOps'!$B$2:$B$95,B116)</f>
        <v>0</v>
      </c>
      <c r="M116" s="108" t="n">
        <f aca="false">SUMIFS('4.6 WBS Arquitectura'!$L$2:$L$66,'4.6 WBS Arquitectura'!$B$2:$B$66,B116)</f>
        <v>0</v>
      </c>
      <c r="N116" s="157" t="n">
        <f aca="false">SUM(H116:M116)</f>
        <v>0</v>
      </c>
      <c r="O116" s="108" t="e">
        <f aca="false">'2.Tiempo'!$J$15*N116/$N$126</f>
        <v>#NAME?</v>
      </c>
      <c r="P116" s="108" t="e">
        <f aca="false">'5.Otros'!$H$18*N116/$N$126</f>
        <v>#NAME?</v>
      </c>
      <c r="Q116" s="108" t="e">
        <f aca="false">'2.Tiempo'!$N$8*(N116/$N$126)</f>
        <v>#DIV/0!</v>
      </c>
      <c r="R116" s="108" t="n">
        <f aca="false">SUMIFS(QA!$V$6:$V$34,QA!$S$6:$S$34,B116)</f>
        <v>0</v>
      </c>
      <c r="S116" s="108" t="e">
        <f aca="false">QA!$G$45*(R116/$R$126)</f>
        <v>#DIV/0!</v>
      </c>
      <c r="T116" s="108" t="e">
        <f aca="false">(QA!$G$46+QA!$G$47)*(R116/$R$126)</f>
        <v>#DIV/0!</v>
      </c>
      <c r="U116" s="158" t="e">
        <f aca="false">N116+O116+P116+R116+S116+T116</f>
        <v>#NAME?</v>
      </c>
      <c r="V116" s="159" t="e">
        <f aca="false">U116+Q116</f>
        <v>#DIV/0!</v>
      </c>
      <c r="W116" s="74"/>
      <c r="X116" s="108" t="e">
        <f aca="false">(O116/$O$126)*'2.Tiempo'!$L$14</f>
        <v>#NAME?</v>
      </c>
      <c r="Y116" s="150" t="e">
        <f aca="false">(O116/$O$126)*'2.Tiempo'!M$14</f>
        <v>#NAME?</v>
      </c>
      <c r="Z116" s="150" t="e">
        <f aca="false">(O116/$O$126)*'2.Tiempo'!J$14</f>
        <v>#NAME?</v>
      </c>
      <c r="AA116" s="150" t="e">
        <f aca="false">(O116/$O$126)*'2.Tiempo'!$K$14</f>
        <v>#NAME?</v>
      </c>
      <c r="AB116" s="150" t="e">
        <f aca="false">SUM('2.Tiempo'!$O$45:$P$45)*P116/$P$126</f>
        <v>#NAME?</v>
      </c>
      <c r="AC116" s="150" t="e">
        <f aca="false">SUM('2.Tiempo'!$O$44:$P$44)*P116/$P$126</f>
        <v>#NAME?</v>
      </c>
      <c r="AD116" s="150" t="e">
        <f aca="false">SUM('2.Tiempo'!$O$35:$P$35)*P116/$P$126</f>
        <v>#NAME?</v>
      </c>
      <c r="AE116" s="150" t="e">
        <f aca="false">SUM('2.Tiempo'!$O$36:$P$36)*P116/$P$126</f>
        <v>#NAME?</v>
      </c>
      <c r="AF116" s="150" t="e">
        <f aca="false">SUM('2.Tiempo'!$O$42:$P$42)*P116/$P$126</f>
        <v>#NAME?</v>
      </c>
      <c r="AG116" s="150" t="e">
        <f aca="false">SUM('2.Tiempo'!$O$41:$P$41)*P116/$P$126</f>
        <v>#NAME?</v>
      </c>
      <c r="AH116" s="150" t="e">
        <f aca="false">SUM('2.Tiempo'!$O$43:$P$43)*P116/$P$126</f>
        <v>#NAME?</v>
      </c>
      <c r="AI116" s="150" t="e">
        <f aca="false">'2.Tiempo'!$P$37*P116/$P$126</f>
        <v>#NAME?</v>
      </c>
      <c r="AJ116" s="150" t="e">
        <f aca="false">'2.Tiempo'!$P$38*P116/$P$126</f>
        <v>#NAME?</v>
      </c>
      <c r="AK116" s="150" t="e">
        <f aca="false">'2.Tiempo'!$P$39*P116/$P$126</f>
        <v>#NAME?</v>
      </c>
      <c r="AL116" s="150" t="e">
        <f aca="false">'2.Tiempo'!$P$40*P116/$P$126</f>
        <v>#NAME?</v>
      </c>
      <c r="AM116" s="150" t="e">
        <f aca="false">(N116/$N$126)*'2.Tiempo'!$K$44</f>
        <v>#DIV/0!</v>
      </c>
      <c r="AN116" s="150" t="e">
        <f aca="false">(N116/$N$126)*'2.Tiempo'!$K$35</f>
        <v>#DIV/0!</v>
      </c>
      <c r="AO116" s="150" t="e">
        <f aca="false">(N116/$N$126)*'2.Tiempo'!$K$36</f>
        <v>#DIV/0!</v>
      </c>
      <c r="AP116" s="150" t="e">
        <f aca="false">(N116/$N$126)*'2.Tiempo'!$K$42</f>
        <v>#DIV/0!</v>
      </c>
      <c r="AQ116" s="150" t="e">
        <f aca="false">(N116/$N$126)*'2.Tiempo'!$K$41</f>
        <v>#DIV/0!</v>
      </c>
      <c r="AR116" s="150" t="e">
        <f aca="false">(N116/$N$126)*'2.Tiempo'!$K$43</f>
        <v>#DIV/0!</v>
      </c>
      <c r="AS116" s="150" t="e">
        <f aca="false">(N116/$N$126)*'2.Tiempo'!$K$37</f>
        <v>#DIV/0!</v>
      </c>
      <c r="AT116" s="150" t="e">
        <f aca="false">(N116/$N$126)*'2.Tiempo'!$K$38</f>
        <v>#DIV/0!</v>
      </c>
      <c r="AU116" s="150" t="e">
        <f aca="false">(N116/$N$126)*'2.Tiempo'!$K$39</f>
        <v>#DIV/0!</v>
      </c>
      <c r="AV116" s="150" t="e">
        <f aca="false">(N116/$N$126)*'2.Tiempo'!$K$40</f>
        <v>#DIV/0!</v>
      </c>
      <c r="AW116" s="150"/>
      <c r="AX116" s="150"/>
      <c r="AY116" s="150"/>
      <c r="AZ116" s="150"/>
      <c r="BA116" s="150"/>
      <c r="BB116" s="150"/>
      <c r="BC116" s="150"/>
      <c r="BD116" s="150"/>
      <c r="BE116" s="150"/>
    </row>
    <row r="117" customFormat="false" ht="15" hidden="false" customHeight="false" outlineLevel="0" collapsed="false">
      <c r="A117" s="74" t="n">
        <v>43</v>
      </c>
      <c r="B117" s="156" t="str">
        <f aca="false">A49</f>
        <v>Gestión de versiones en cascada</v>
      </c>
      <c r="C117" s="156"/>
      <c r="D117" s="156"/>
      <c r="E117" s="156"/>
      <c r="F117" s="156"/>
      <c r="G117" s="156"/>
      <c r="H117" s="108" t="n">
        <f aca="false">SUMIFS('4.1 WBS Backend'!$L$2,'4.1 WBS Backend'!$B$2,B117)*1.37</f>
        <v>0</v>
      </c>
      <c r="I117" s="108" t="n">
        <f aca="false">SUMIFS('4.2 WBS Frontend'!$L$2:$L$206,'4.2 WBS Frontend'!$B$2:$B$206,B117)*1.37</f>
        <v>0</v>
      </c>
      <c r="J117" s="108" t="n">
        <f aca="false">SUMIFS('4.5 WBS UXUI'!$L$2:$L$216,'4.5 WBS UXUI'!$B$2:$B$216,B117)</f>
        <v>0</v>
      </c>
      <c r="K117" s="108" t="n">
        <f aca="false">SUMIFS('4.4 WBS DBA'!$L$2:$L$90,'4.4 WBS DBA'!$B$2:$B$90,B117)</f>
        <v>0</v>
      </c>
      <c r="L117" s="108" t="n">
        <f aca="false">SUMIFS('4.3 WBS DevOps'!$L$2:$L$95,'4.3 WBS DevOps'!$B$2:$B$95,B117)</f>
        <v>0</v>
      </c>
      <c r="M117" s="108" t="n">
        <f aca="false">SUMIFS('4.6 WBS Arquitectura'!$L$2:$L$66,'4.6 WBS Arquitectura'!$B$2:$B$66,B117)</f>
        <v>0</v>
      </c>
      <c r="N117" s="157" t="n">
        <f aca="false">SUM(H117:M117)</f>
        <v>0</v>
      </c>
      <c r="O117" s="108" t="e">
        <f aca="false">'2.Tiempo'!$J$15*N117/$N$126</f>
        <v>#NAME?</v>
      </c>
      <c r="P117" s="108" t="e">
        <f aca="false">'5.Otros'!$H$18*N117/$N$126</f>
        <v>#NAME?</v>
      </c>
      <c r="Q117" s="108" t="e">
        <f aca="false">'2.Tiempo'!$N$8*(N117/$N$126)</f>
        <v>#DIV/0!</v>
      </c>
      <c r="R117" s="108" t="n">
        <f aca="false">SUMIFS(QA!$V$6:$V$34,QA!$S$6:$S$34,B117)</f>
        <v>0</v>
      </c>
      <c r="S117" s="108" t="e">
        <f aca="false">QA!$G$45*(R117/$R$126)</f>
        <v>#DIV/0!</v>
      </c>
      <c r="T117" s="108" t="e">
        <f aca="false">(QA!$G$46+QA!$G$47)*(R117/$R$126)</f>
        <v>#DIV/0!</v>
      </c>
      <c r="U117" s="158" t="e">
        <f aca="false">N117+O117+P117+R117+S117+T117</f>
        <v>#NAME?</v>
      </c>
      <c r="V117" s="159" t="e">
        <f aca="false">U117+Q117</f>
        <v>#DIV/0!</v>
      </c>
      <c r="W117" s="74"/>
      <c r="X117" s="108" t="e">
        <f aca="false">(O117/$O$126)*'2.Tiempo'!$L$14</f>
        <v>#NAME?</v>
      </c>
      <c r="Y117" s="150" t="e">
        <f aca="false">(O117/$O$126)*'2.Tiempo'!M$14</f>
        <v>#NAME?</v>
      </c>
      <c r="Z117" s="150" t="e">
        <f aca="false">(O117/$O$126)*'2.Tiempo'!J$14</f>
        <v>#NAME?</v>
      </c>
      <c r="AA117" s="150" t="e">
        <f aca="false">(O117/$O$126)*'2.Tiempo'!$K$14</f>
        <v>#NAME?</v>
      </c>
      <c r="AB117" s="150" t="e">
        <f aca="false">SUM('2.Tiempo'!$O$45:$P$45)*P117/$P$126</f>
        <v>#NAME?</v>
      </c>
      <c r="AC117" s="150" t="e">
        <f aca="false">SUM('2.Tiempo'!$O$44:$P$44)*P117/$P$126</f>
        <v>#NAME?</v>
      </c>
      <c r="AD117" s="150" t="e">
        <f aca="false">SUM('2.Tiempo'!$O$35:$P$35)*P117/$P$126</f>
        <v>#NAME?</v>
      </c>
      <c r="AE117" s="150" t="e">
        <f aca="false">SUM('2.Tiempo'!$O$36:$P$36)*P117/$P$126</f>
        <v>#NAME?</v>
      </c>
      <c r="AF117" s="150" t="e">
        <f aca="false">SUM('2.Tiempo'!$O$42:$P$42)*P117/$P$126</f>
        <v>#NAME?</v>
      </c>
      <c r="AG117" s="150" t="e">
        <f aca="false">SUM('2.Tiempo'!$O$41:$P$41)*P117/$P$126</f>
        <v>#NAME?</v>
      </c>
      <c r="AH117" s="150" t="e">
        <f aca="false">SUM('2.Tiempo'!$O$43:$P$43)*P117/$P$126</f>
        <v>#NAME?</v>
      </c>
      <c r="AI117" s="150" t="e">
        <f aca="false">'2.Tiempo'!$P$37*P117/$P$126</f>
        <v>#NAME?</v>
      </c>
      <c r="AJ117" s="150" t="e">
        <f aca="false">'2.Tiempo'!$P$38*P117/$P$126</f>
        <v>#NAME?</v>
      </c>
      <c r="AK117" s="150" t="e">
        <f aca="false">'2.Tiempo'!$P$39*P117/$P$126</f>
        <v>#NAME?</v>
      </c>
      <c r="AL117" s="150" t="e">
        <f aca="false">'2.Tiempo'!$P$40*P117/$P$126</f>
        <v>#NAME?</v>
      </c>
      <c r="AM117" s="150" t="e">
        <f aca="false">(N117/$N$126)*'2.Tiempo'!$K$44</f>
        <v>#DIV/0!</v>
      </c>
      <c r="AN117" s="150" t="e">
        <f aca="false">(N117/$N$126)*'2.Tiempo'!$K$35</f>
        <v>#DIV/0!</v>
      </c>
      <c r="AO117" s="150" t="e">
        <f aca="false">(N117/$N$126)*'2.Tiempo'!$K$36</f>
        <v>#DIV/0!</v>
      </c>
      <c r="AP117" s="150" t="e">
        <f aca="false">(N117/$N$126)*'2.Tiempo'!$K$42</f>
        <v>#DIV/0!</v>
      </c>
      <c r="AQ117" s="150" t="e">
        <f aca="false">(N117/$N$126)*'2.Tiempo'!$K$41</f>
        <v>#DIV/0!</v>
      </c>
      <c r="AR117" s="150" t="e">
        <f aca="false">(N117/$N$126)*'2.Tiempo'!$K$43</f>
        <v>#DIV/0!</v>
      </c>
      <c r="AS117" s="150" t="e">
        <f aca="false">(N117/$N$126)*'2.Tiempo'!$K$37</f>
        <v>#DIV/0!</v>
      </c>
      <c r="AT117" s="150" t="e">
        <f aca="false">(N117/$N$126)*'2.Tiempo'!$K$38</f>
        <v>#DIV/0!</v>
      </c>
      <c r="AU117" s="150" t="e">
        <f aca="false">(N117/$N$126)*'2.Tiempo'!$K$39</f>
        <v>#DIV/0!</v>
      </c>
      <c r="AV117" s="150" t="e">
        <f aca="false">(N117/$N$126)*'2.Tiempo'!$K$40</f>
        <v>#DIV/0!</v>
      </c>
      <c r="AW117" s="150"/>
      <c r="AX117" s="150"/>
      <c r="AY117" s="150"/>
      <c r="AZ117" s="150"/>
      <c r="BA117" s="150"/>
      <c r="BB117" s="150"/>
      <c r="BC117" s="150"/>
      <c r="BD117" s="150"/>
      <c r="BE117" s="150"/>
    </row>
    <row r="118" customFormat="false" ht="15" hidden="false" customHeight="false" outlineLevel="0" collapsed="false">
      <c r="A118" s="74" t="n">
        <v>44</v>
      </c>
      <c r="B118" s="156" t="str">
        <f aca="false">A50</f>
        <v>Liberación a producción</v>
      </c>
      <c r="C118" s="156"/>
      <c r="D118" s="156"/>
      <c r="E118" s="156"/>
      <c r="F118" s="156"/>
      <c r="G118" s="156"/>
      <c r="H118" s="108" t="n">
        <f aca="false">SUMIFS('4.1 WBS Backend'!$L$2,'4.1 WBS Backend'!$B$2,B118)*1.37</f>
        <v>0</v>
      </c>
      <c r="I118" s="108" t="n">
        <f aca="false">SUMIFS('4.2 WBS Frontend'!$L$2:$L$206,'4.2 WBS Frontend'!$B$2:$B$206,B118)*1.37</f>
        <v>0</v>
      </c>
      <c r="J118" s="108" t="n">
        <f aca="false">SUMIFS('4.5 WBS UXUI'!$L$2:$L$216,'4.5 WBS UXUI'!$B$2:$B$216,B118)</f>
        <v>0</v>
      </c>
      <c r="K118" s="108" t="n">
        <f aca="false">SUMIFS('4.4 WBS DBA'!$L$2:$L$90,'4.4 WBS DBA'!$B$2:$B$90,B118)</f>
        <v>0</v>
      </c>
      <c r="L118" s="108" t="n">
        <f aca="false">SUMIFS('4.3 WBS DevOps'!$L$2:$L$95,'4.3 WBS DevOps'!$B$2:$B$95,B118)</f>
        <v>0</v>
      </c>
      <c r="M118" s="108" t="n">
        <f aca="false">SUMIFS('4.6 WBS Arquitectura'!$L$2:$L$66,'4.6 WBS Arquitectura'!$B$2:$B$66,B118)</f>
        <v>0</v>
      </c>
      <c r="N118" s="157" t="n">
        <f aca="false">SUM(H118:M118)</f>
        <v>0</v>
      </c>
      <c r="O118" s="108" t="e">
        <f aca="false">'2.Tiempo'!$J$15*N118/$N$126</f>
        <v>#NAME?</v>
      </c>
      <c r="P118" s="108" t="e">
        <f aca="false">'5.Otros'!$H$18*N118/$N$126</f>
        <v>#NAME?</v>
      </c>
      <c r="Q118" s="108" t="e">
        <f aca="false">'2.Tiempo'!$N$8*(N118/$N$126)</f>
        <v>#DIV/0!</v>
      </c>
      <c r="R118" s="108" t="n">
        <f aca="false">SUMIFS(QA!$V$6:$V$34,QA!$S$6:$S$34,B118)</f>
        <v>0</v>
      </c>
      <c r="S118" s="108" t="e">
        <f aca="false">QA!$G$45*(R118/$R$126)</f>
        <v>#DIV/0!</v>
      </c>
      <c r="T118" s="108" t="e">
        <f aca="false">(QA!$G$46+QA!$G$47)*(R118/$R$126)</f>
        <v>#DIV/0!</v>
      </c>
      <c r="U118" s="158" t="e">
        <f aca="false">N118+O118+P118+R118+S118+T118</f>
        <v>#NAME?</v>
      </c>
      <c r="V118" s="159" t="e">
        <f aca="false">U118+Q118</f>
        <v>#DIV/0!</v>
      </c>
      <c r="W118" s="74"/>
      <c r="X118" s="108" t="e">
        <f aca="false">(O118/$O$126)*'2.Tiempo'!$L$14</f>
        <v>#NAME?</v>
      </c>
      <c r="Y118" s="150" t="e">
        <f aca="false">(O118/$O$126)*'2.Tiempo'!M$14</f>
        <v>#NAME?</v>
      </c>
      <c r="Z118" s="150" t="e">
        <f aca="false">(O118/$O$126)*'2.Tiempo'!J$14</f>
        <v>#NAME?</v>
      </c>
      <c r="AA118" s="150" t="e">
        <f aca="false">(O118/$O$126)*'2.Tiempo'!$K$14</f>
        <v>#NAME?</v>
      </c>
      <c r="AB118" s="150" t="e">
        <f aca="false">SUM('2.Tiempo'!$O$45:$P$45)*P118/$P$126</f>
        <v>#NAME?</v>
      </c>
      <c r="AC118" s="150" t="e">
        <f aca="false">SUM('2.Tiempo'!$O$44:$P$44)*P118/$P$126</f>
        <v>#NAME?</v>
      </c>
      <c r="AD118" s="150" t="e">
        <f aca="false">SUM('2.Tiempo'!$O$35:$P$35)*P118/$P$126</f>
        <v>#NAME?</v>
      </c>
      <c r="AE118" s="150" t="e">
        <f aca="false">SUM('2.Tiempo'!$O$36:$P$36)*P118/$P$126</f>
        <v>#NAME?</v>
      </c>
      <c r="AF118" s="150" t="e">
        <f aca="false">SUM('2.Tiempo'!$O$42:$P$42)*P118/$P$126</f>
        <v>#NAME?</v>
      </c>
      <c r="AG118" s="150" t="e">
        <f aca="false">SUM('2.Tiempo'!$O$41:$P$41)*P118/$P$126</f>
        <v>#NAME?</v>
      </c>
      <c r="AH118" s="150" t="e">
        <f aca="false">SUM('2.Tiempo'!$O$43:$P$43)*P118/$P$126</f>
        <v>#NAME?</v>
      </c>
      <c r="AI118" s="150" t="e">
        <f aca="false">'2.Tiempo'!$P$37*P118/$P$126</f>
        <v>#NAME?</v>
      </c>
      <c r="AJ118" s="150" t="e">
        <f aca="false">'2.Tiempo'!$P$38*P118/$P$126</f>
        <v>#NAME?</v>
      </c>
      <c r="AK118" s="150" t="e">
        <f aca="false">'2.Tiempo'!$P$39*P118/$P$126</f>
        <v>#NAME?</v>
      </c>
      <c r="AL118" s="150" t="e">
        <f aca="false">'2.Tiempo'!$P$40*P118/$P$126</f>
        <v>#NAME?</v>
      </c>
      <c r="AM118" s="150" t="e">
        <f aca="false">(N118/$N$126)*'2.Tiempo'!$K$44</f>
        <v>#DIV/0!</v>
      </c>
      <c r="AN118" s="150" t="e">
        <f aca="false">(N118/$N$126)*'2.Tiempo'!$K$35</f>
        <v>#DIV/0!</v>
      </c>
      <c r="AO118" s="150" t="e">
        <f aca="false">(N118/$N$126)*'2.Tiempo'!$K$36</f>
        <v>#DIV/0!</v>
      </c>
      <c r="AP118" s="150" t="e">
        <f aca="false">(N118/$N$126)*'2.Tiempo'!$K$42</f>
        <v>#DIV/0!</v>
      </c>
      <c r="AQ118" s="150" t="e">
        <f aca="false">(N118/$N$126)*'2.Tiempo'!$K$41</f>
        <v>#DIV/0!</v>
      </c>
      <c r="AR118" s="150" t="e">
        <f aca="false">(N118/$N$126)*'2.Tiempo'!$K$43</f>
        <v>#DIV/0!</v>
      </c>
      <c r="AS118" s="150" t="e">
        <f aca="false">(N118/$N$126)*'2.Tiempo'!$K$37</f>
        <v>#DIV/0!</v>
      </c>
      <c r="AT118" s="150" t="e">
        <f aca="false">(N118/$N$126)*'2.Tiempo'!$K$38</f>
        <v>#DIV/0!</v>
      </c>
      <c r="AU118" s="150" t="e">
        <f aca="false">(N118/$N$126)*'2.Tiempo'!$K$39</f>
        <v>#DIV/0!</v>
      </c>
      <c r="AV118" s="150" t="e">
        <f aca="false">(N118/$N$126)*'2.Tiempo'!$K$40</f>
        <v>#DIV/0!</v>
      </c>
      <c r="AW118" s="150"/>
      <c r="AX118" s="150"/>
      <c r="AY118" s="150"/>
      <c r="AZ118" s="150"/>
      <c r="BA118" s="150"/>
      <c r="BB118" s="150"/>
      <c r="BC118" s="150"/>
      <c r="BD118" s="150"/>
      <c r="BE118" s="150"/>
    </row>
    <row r="119" customFormat="false" ht="15" hidden="false" customHeight="false" outlineLevel="0" collapsed="false">
      <c r="A119" s="74" t="n">
        <v>45</v>
      </c>
      <c r="B119" s="156" t="str">
        <f aca="false">A51</f>
        <v>SonarQube</v>
      </c>
      <c r="C119" s="156"/>
      <c r="D119" s="156"/>
      <c r="E119" s="156"/>
      <c r="F119" s="156"/>
      <c r="G119" s="156"/>
      <c r="H119" s="108" t="n">
        <f aca="false">SUMIFS('4.1 WBS Backend'!$L$2,'4.1 WBS Backend'!$B$2,B119)*1.37</f>
        <v>0</v>
      </c>
      <c r="I119" s="108" t="n">
        <f aca="false">SUMIFS('4.2 WBS Frontend'!$L$2:$L$206,'4.2 WBS Frontend'!$B$2:$B$206,B119)*1.37</f>
        <v>0</v>
      </c>
      <c r="J119" s="108" t="n">
        <f aca="false">SUMIFS('4.5 WBS UXUI'!$L$2:$L$216,'4.5 WBS UXUI'!$B$2:$B$216,B119)</f>
        <v>0</v>
      </c>
      <c r="K119" s="108" t="n">
        <f aca="false">SUMIFS('4.4 WBS DBA'!$L$2:$L$90,'4.4 WBS DBA'!$B$2:$B$90,B119)</f>
        <v>0</v>
      </c>
      <c r="L119" s="108" t="n">
        <f aca="false">SUMIFS('4.3 WBS DevOps'!$L$2:$L$95,'4.3 WBS DevOps'!$B$2:$B$95,B119)</f>
        <v>0</v>
      </c>
      <c r="M119" s="108" t="n">
        <f aca="false">SUMIFS('4.6 WBS Arquitectura'!$L$2:$L$66,'4.6 WBS Arquitectura'!$B$2:$B$66,B119)</f>
        <v>0</v>
      </c>
      <c r="N119" s="157" t="n">
        <f aca="false">SUM(H119:M119)</f>
        <v>0</v>
      </c>
      <c r="O119" s="108" t="e">
        <f aca="false">'2.Tiempo'!$J$15*N119/$N$126</f>
        <v>#NAME?</v>
      </c>
      <c r="P119" s="108" t="e">
        <f aca="false">'5.Otros'!$H$18*N119/$N$126</f>
        <v>#NAME?</v>
      </c>
      <c r="Q119" s="108" t="e">
        <f aca="false">'2.Tiempo'!$N$8*(N119/$N$126)</f>
        <v>#DIV/0!</v>
      </c>
      <c r="R119" s="108" t="n">
        <f aca="false">SUMIFS(QA!$V$6:$V$34,QA!$S$6:$S$34,B119)</f>
        <v>0</v>
      </c>
      <c r="S119" s="108" t="e">
        <f aca="false">QA!$G$45*(R119/$R$126)</f>
        <v>#DIV/0!</v>
      </c>
      <c r="T119" s="108" t="e">
        <f aca="false">(QA!$G$46+QA!$G$47)*(R119/$R$126)</f>
        <v>#DIV/0!</v>
      </c>
      <c r="U119" s="158" t="e">
        <f aca="false">N119+O119+P119+R119+S119+T119</f>
        <v>#NAME?</v>
      </c>
      <c r="V119" s="159" t="e">
        <f aca="false">U119+Q119</f>
        <v>#DIV/0!</v>
      </c>
      <c r="W119" s="74"/>
      <c r="X119" s="108" t="e">
        <f aca="false">(O119/$O$126)*'2.Tiempo'!$L$14</f>
        <v>#NAME?</v>
      </c>
      <c r="Y119" s="150" t="e">
        <f aca="false">(O119/$O$126)*'2.Tiempo'!M$14</f>
        <v>#NAME?</v>
      </c>
      <c r="Z119" s="150" t="e">
        <f aca="false">(O119/$O$126)*'2.Tiempo'!J$14</f>
        <v>#NAME?</v>
      </c>
      <c r="AA119" s="150" t="e">
        <f aca="false">(O119/$O$126)*'2.Tiempo'!$K$14</f>
        <v>#NAME?</v>
      </c>
      <c r="AB119" s="150" t="e">
        <f aca="false">SUM('2.Tiempo'!$O$45:$P$45)*P119/$P$126</f>
        <v>#NAME?</v>
      </c>
      <c r="AC119" s="150" t="e">
        <f aca="false">SUM('2.Tiempo'!$O$44:$P$44)*P119/$P$126</f>
        <v>#NAME?</v>
      </c>
      <c r="AD119" s="150" t="e">
        <f aca="false">SUM('2.Tiempo'!$O$35:$P$35)*P119/$P$126</f>
        <v>#NAME?</v>
      </c>
      <c r="AE119" s="150" t="e">
        <f aca="false">SUM('2.Tiempo'!$O$36:$P$36)*P119/$P$126</f>
        <v>#NAME?</v>
      </c>
      <c r="AF119" s="150" t="e">
        <f aca="false">SUM('2.Tiempo'!$O$42:$P$42)*P119/$P$126</f>
        <v>#NAME?</v>
      </c>
      <c r="AG119" s="150" t="e">
        <f aca="false">SUM('2.Tiempo'!$O$41:$P$41)*P119/$P$126</f>
        <v>#NAME?</v>
      </c>
      <c r="AH119" s="150" t="e">
        <f aca="false">SUM('2.Tiempo'!$O$43:$P$43)*P119/$P$126</f>
        <v>#NAME?</v>
      </c>
      <c r="AI119" s="150" t="e">
        <f aca="false">'2.Tiempo'!$P$37*P119/$P$126</f>
        <v>#NAME?</v>
      </c>
      <c r="AJ119" s="150" t="e">
        <f aca="false">'2.Tiempo'!$P$38*P119/$P$126</f>
        <v>#NAME?</v>
      </c>
      <c r="AK119" s="150" t="e">
        <f aca="false">'2.Tiempo'!$P$39*P119/$P$126</f>
        <v>#NAME?</v>
      </c>
      <c r="AL119" s="150" t="e">
        <f aca="false">'2.Tiempo'!$P$40*P119/$P$126</f>
        <v>#NAME?</v>
      </c>
      <c r="AM119" s="150" t="e">
        <f aca="false">(N119/$N$126)*'2.Tiempo'!$K$44</f>
        <v>#DIV/0!</v>
      </c>
      <c r="AN119" s="150" t="e">
        <f aca="false">(N119/$N$126)*'2.Tiempo'!$K$35</f>
        <v>#DIV/0!</v>
      </c>
      <c r="AO119" s="150" t="e">
        <f aca="false">(N119/$N$126)*'2.Tiempo'!$K$36</f>
        <v>#DIV/0!</v>
      </c>
      <c r="AP119" s="150" t="e">
        <f aca="false">(N119/$N$126)*'2.Tiempo'!$K$42</f>
        <v>#DIV/0!</v>
      </c>
      <c r="AQ119" s="150" t="e">
        <f aca="false">(N119/$N$126)*'2.Tiempo'!$K$41</f>
        <v>#DIV/0!</v>
      </c>
      <c r="AR119" s="150" t="e">
        <f aca="false">(N119/$N$126)*'2.Tiempo'!$K$43</f>
        <v>#DIV/0!</v>
      </c>
      <c r="AS119" s="150" t="e">
        <f aca="false">(N119/$N$126)*'2.Tiempo'!$K$37</f>
        <v>#DIV/0!</v>
      </c>
      <c r="AT119" s="150" t="e">
        <f aca="false">(N119/$N$126)*'2.Tiempo'!$K$38</f>
        <v>#DIV/0!</v>
      </c>
      <c r="AU119" s="150" t="e">
        <f aca="false">(N119/$N$126)*'2.Tiempo'!$K$39</f>
        <v>#DIV/0!</v>
      </c>
      <c r="AV119" s="150" t="e">
        <f aca="false">(N119/$N$126)*'2.Tiempo'!$K$40</f>
        <v>#DIV/0!</v>
      </c>
      <c r="AW119" s="150"/>
      <c r="AX119" s="150"/>
      <c r="AY119" s="150"/>
      <c r="AZ119" s="150"/>
      <c r="BA119" s="150"/>
      <c r="BB119" s="150"/>
      <c r="BC119" s="150"/>
      <c r="BD119" s="150"/>
      <c r="BE119" s="150"/>
    </row>
    <row r="120" customFormat="false" ht="15" hidden="false" customHeight="false" outlineLevel="0" collapsed="false">
      <c r="A120" s="74" t="n">
        <v>46</v>
      </c>
      <c r="B120" s="156" t="str">
        <f aca="false">A52</f>
        <v>Arquitectura</v>
      </c>
      <c r="C120" s="156"/>
      <c r="D120" s="156"/>
      <c r="E120" s="156"/>
      <c r="F120" s="156"/>
      <c r="G120" s="156"/>
      <c r="H120" s="108" t="n">
        <f aca="false">SUMIFS('4.1 WBS Backend'!$L$2,'4.1 WBS Backend'!$B$2,B120)*1.37</f>
        <v>0</v>
      </c>
      <c r="I120" s="108" t="n">
        <f aca="false">SUMIFS('4.2 WBS Frontend'!$L$2:$L$206,'4.2 WBS Frontend'!$B$2:$B$206,B120)*1.37</f>
        <v>0</v>
      </c>
      <c r="J120" s="108" t="n">
        <f aca="false">SUMIFS('4.5 WBS UXUI'!$L$2:$L$216,'4.5 WBS UXUI'!$B$2:$B$216,B120)</f>
        <v>0</v>
      </c>
      <c r="K120" s="108" t="n">
        <f aca="false">SUMIFS('4.4 WBS DBA'!$L$2:$L$90,'4.4 WBS DBA'!$B$2:$B$90,B120)</f>
        <v>0</v>
      </c>
      <c r="L120" s="108" t="n">
        <f aca="false">SUMIFS('4.3 WBS DevOps'!$L$2:$L$95,'4.3 WBS DevOps'!$B$2:$B$95,B120)</f>
        <v>0</v>
      </c>
      <c r="M120" s="108" t="n">
        <f aca="false">SUMIFS('4.6 WBS Arquitectura'!$L$2:$L$66,'4.6 WBS Arquitectura'!$B$2:$B$66,B120)</f>
        <v>0</v>
      </c>
      <c r="N120" s="157" t="n">
        <f aca="false">SUM(H120:M120)</f>
        <v>0</v>
      </c>
      <c r="O120" s="108" t="e">
        <f aca="false">'2.Tiempo'!$J$15*N120/$N$126</f>
        <v>#NAME?</v>
      </c>
      <c r="P120" s="108" t="e">
        <f aca="false">'5.Otros'!$H$18*N120/$N$126</f>
        <v>#NAME?</v>
      </c>
      <c r="Q120" s="108" t="e">
        <f aca="false">'2.Tiempo'!$N$8*(N120/$N$126)</f>
        <v>#DIV/0!</v>
      </c>
      <c r="R120" s="108" t="n">
        <f aca="false">SUMIFS(QA!$V$6:$V$34,QA!$S$6:$S$34,B120)</f>
        <v>0</v>
      </c>
      <c r="S120" s="108" t="e">
        <f aca="false">QA!$G$45*(R120/$R$126)</f>
        <v>#DIV/0!</v>
      </c>
      <c r="T120" s="108" t="e">
        <f aca="false">(QA!$G$46+QA!$G$47)*(R120/$R$126)</f>
        <v>#DIV/0!</v>
      </c>
      <c r="U120" s="158" t="e">
        <f aca="false">N120+O120+P120+R120+S120+T120</f>
        <v>#NAME?</v>
      </c>
      <c r="V120" s="159" t="e">
        <f aca="false">U120+Q120</f>
        <v>#DIV/0!</v>
      </c>
      <c r="W120" s="74"/>
      <c r="X120" s="108" t="e">
        <f aca="false">(O120/$O$126)*'2.Tiempo'!$L$14</f>
        <v>#NAME?</v>
      </c>
      <c r="Y120" s="150" t="e">
        <f aca="false">(O120/$O$126)*'2.Tiempo'!M$14</f>
        <v>#NAME?</v>
      </c>
      <c r="Z120" s="150" t="e">
        <f aca="false">(O120/$O$126)*'2.Tiempo'!J$14</f>
        <v>#NAME?</v>
      </c>
      <c r="AA120" s="150" t="e">
        <f aca="false">(O120/$O$126)*'2.Tiempo'!$K$14</f>
        <v>#NAME?</v>
      </c>
      <c r="AB120" s="150" t="e">
        <f aca="false">SUM('2.Tiempo'!$O$45:$P$45)*P120/$P$126</f>
        <v>#NAME?</v>
      </c>
      <c r="AC120" s="150" t="e">
        <f aca="false">SUM('2.Tiempo'!$O$44:$P$44)*P120/$P$126</f>
        <v>#NAME?</v>
      </c>
      <c r="AD120" s="150" t="e">
        <f aca="false">SUM('2.Tiempo'!$O$35:$P$35)*P120/$P$126</f>
        <v>#NAME?</v>
      </c>
      <c r="AE120" s="150" t="e">
        <f aca="false">SUM('2.Tiempo'!$O$36:$P$36)*P120/$P$126</f>
        <v>#NAME?</v>
      </c>
      <c r="AF120" s="150" t="e">
        <f aca="false">SUM('2.Tiempo'!$O$42:$P$42)*P120/$P$126</f>
        <v>#NAME?</v>
      </c>
      <c r="AG120" s="150" t="e">
        <f aca="false">SUM('2.Tiempo'!$O$41:$P$41)*P120/$P$126</f>
        <v>#NAME?</v>
      </c>
      <c r="AH120" s="150" t="e">
        <f aca="false">SUM('2.Tiempo'!$O$43:$P$43)*P120/$P$126</f>
        <v>#NAME?</v>
      </c>
      <c r="AI120" s="150" t="e">
        <f aca="false">'2.Tiempo'!$P$37*P120/$P$126</f>
        <v>#NAME?</v>
      </c>
      <c r="AJ120" s="150" t="e">
        <f aca="false">'2.Tiempo'!$P$38*P120/$P$126</f>
        <v>#NAME?</v>
      </c>
      <c r="AK120" s="150" t="e">
        <f aca="false">'2.Tiempo'!$P$39*P120/$P$126</f>
        <v>#NAME?</v>
      </c>
      <c r="AL120" s="150" t="e">
        <f aca="false">'2.Tiempo'!$P$40*P120/$P$126</f>
        <v>#NAME?</v>
      </c>
      <c r="AM120" s="150" t="e">
        <f aca="false">(N120/$N$126)*'2.Tiempo'!$K$44</f>
        <v>#DIV/0!</v>
      </c>
      <c r="AN120" s="150" t="e">
        <f aca="false">(N120/$N$126)*'2.Tiempo'!$K$35</f>
        <v>#DIV/0!</v>
      </c>
      <c r="AO120" s="150" t="e">
        <f aca="false">(N120/$N$126)*'2.Tiempo'!$K$36</f>
        <v>#DIV/0!</v>
      </c>
      <c r="AP120" s="150" t="e">
        <f aca="false">(N120/$N$126)*'2.Tiempo'!$K$42</f>
        <v>#DIV/0!</v>
      </c>
      <c r="AQ120" s="150" t="e">
        <f aca="false">(N120/$N$126)*'2.Tiempo'!$K$41</f>
        <v>#DIV/0!</v>
      </c>
      <c r="AR120" s="150" t="e">
        <f aca="false">(N120/$N$126)*'2.Tiempo'!$K$43</f>
        <v>#DIV/0!</v>
      </c>
      <c r="AS120" s="150" t="e">
        <f aca="false">(N120/$N$126)*'2.Tiempo'!$K$37</f>
        <v>#DIV/0!</v>
      </c>
      <c r="AT120" s="150" t="e">
        <f aca="false">(N120/$N$126)*'2.Tiempo'!$K$38</f>
        <v>#DIV/0!</v>
      </c>
      <c r="AU120" s="150" t="e">
        <f aca="false">(N120/$N$126)*'2.Tiempo'!$K$39</f>
        <v>#DIV/0!</v>
      </c>
      <c r="AV120" s="150" t="e">
        <f aca="false">(N120/$N$126)*'2.Tiempo'!$K$40</f>
        <v>#DIV/0!</v>
      </c>
      <c r="AW120" s="150"/>
      <c r="AX120" s="150"/>
      <c r="AY120" s="150"/>
      <c r="AZ120" s="150"/>
      <c r="BA120" s="150"/>
      <c r="BB120" s="150"/>
      <c r="BC120" s="150"/>
      <c r="BD120" s="150"/>
      <c r="BE120" s="150"/>
    </row>
    <row r="121" customFormat="false" ht="15" hidden="false" customHeight="false" outlineLevel="0" collapsed="false">
      <c r="A121" s="74" t="n">
        <v>47</v>
      </c>
      <c r="B121" s="156" t="str">
        <f aca="false">A53</f>
        <v>Verificaciones</v>
      </c>
      <c r="C121" s="156"/>
      <c r="D121" s="156"/>
      <c r="E121" s="156"/>
      <c r="F121" s="156"/>
      <c r="G121" s="156"/>
      <c r="H121" s="108" t="n">
        <f aca="false">SUMIFS('4.1 WBS Backend'!$L$2,'4.1 WBS Backend'!$B$2,B121)*1.37</f>
        <v>0</v>
      </c>
      <c r="I121" s="108" t="n">
        <f aca="false">SUMIFS('4.2 WBS Frontend'!$L$2:$L$206,'4.2 WBS Frontend'!$B$2:$B$206,B121)*1.37</f>
        <v>0</v>
      </c>
      <c r="J121" s="108" t="n">
        <f aca="false">SUMIFS('4.5 WBS UXUI'!$L$2:$L$216,'4.5 WBS UXUI'!$B$2:$B$216,B121)</f>
        <v>0</v>
      </c>
      <c r="K121" s="108" t="n">
        <f aca="false">SUMIFS('4.4 WBS DBA'!$L$2:$L$90,'4.4 WBS DBA'!$B$2:$B$90,B121)</f>
        <v>0</v>
      </c>
      <c r="L121" s="108" t="n">
        <f aca="false">SUMIFS('4.3 WBS DevOps'!$L$2:$L$95,'4.3 WBS DevOps'!$B$2:$B$95,B121)</f>
        <v>0</v>
      </c>
      <c r="M121" s="108" t="n">
        <f aca="false">SUMIFS('4.6 WBS Arquitectura'!$L$2:$L$66,'4.6 WBS Arquitectura'!$B$2:$B$66,B121)</f>
        <v>0</v>
      </c>
      <c r="N121" s="157" t="n">
        <f aca="false">SUM(H121:M121)</f>
        <v>0</v>
      </c>
      <c r="O121" s="108" t="e">
        <f aca="false">'2.Tiempo'!$J$15*N121/$N$126</f>
        <v>#NAME?</v>
      </c>
      <c r="P121" s="108" t="e">
        <f aca="false">'5.Otros'!$H$18*N121/$N$126</f>
        <v>#NAME?</v>
      </c>
      <c r="Q121" s="108" t="e">
        <f aca="false">'2.Tiempo'!$N$8*(N121/$N$126)</f>
        <v>#DIV/0!</v>
      </c>
      <c r="R121" s="108" t="n">
        <f aca="false">SUMIFS(QA!$V$6:$V$34,QA!$S$6:$S$34,B121)</f>
        <v>0</v>
      </c>
      <c r="S121" s="108" t="e">
        <f aca="false">QA!$G$45*(R121/$R$126)</f>
        <v>#DIV/0!</v>
      </c>
      <c r="T121" s="108" t="e">
        <f aca="false">(QA!$G$46+QA!$G$47)*(R121/$R$126)</f>
        <v>#DIV/0!</v>
      </c>
      <c r="U121" s="158" t="e">
        <f aca="false">N121+O121+P121+R121+S121+T121</f>
        <v>#NAME?</v>
      </c>
      <c r="V121" s="159" t="e">
        <f aca="false">U121+Q121</f>
        <v>#DIV/0!</v>
      </c>
      <c r="W121" s="74"/>
      <c r="X121" s="108" t="e">
        <f aca="false">(O121/$O$126)*'2.Tiempo'!$L$14</f>
        <v>#NAME?</v>
      </c>
      <c r="Y121" s="150" t="e">
        <f aca="false">(O121/$O$126)*'2.Tiempo'!M$14</f>
        <v>#NAME?</v>
      </c>
      <c r="Z121" s="150" t="e">
        <f aca="false">(O121/$O$126)*'2.Tiempo'!J$14</f>
        <v>#NAME?</v>
      </c>
      <c r="AA121" s="150" t="e">
        <f aca="false">(O121/$O$126)*'2.Tiempo'!$K$14</f>
        <v>#NAME?</v>
      </c>
      <c r="AB121" s="150" t="e">
        <f aca="false">SUM('2.Tiempo'!$O$45:$P$45)*P121/$P$126</f>
        <v>#NAME?</v>
      </c>
      <c r="AC121" s="150" t="e">
        <f aca="false">SUM('2.Tiempo'!$O$44:$P$44)*P121/$P$126</f>
        <v>#NAME?</v>
      </c>
      <c r="AD121" s="150" t="e">
        <f aca="false">SUM('2.Tiempo'!$O$35:$P$35)*P121/$P$126</f>
        <v>#NAME?</v>
      </c>
      <c r="AE121" s="150" t="e">
        <f aca="false">SUM('2.Tiempo'!$O$36:$P$36)*P121/$P$126</f>
        <v>#NAME?</v>
      </c>
      <c r="AF121" s="150" t="e">
        <f aca="false">SUM('2.Tiempo'!$O$42:$P$42)*P121/$P$126</f>
        <v>#NAME?</v>
      </c>
      <c r="AG121" s="150" t="e">
        <f aca="false">SUM('2.Tiempo'!$O$41:$P$41)*P121/$P$126</f>
        <v>#NAME?</v>
      </c>
      <c r="AH121" s="150" t="e">
        <f aca="false">SUM('2.Tiempo'!$O$43:$P$43)*P121/$P$126</f>
        <v>#NAME?</v>
      </c>
      <c r="AI121" s="150" t="e">
        <f aca="false">'2.Tiempo'!$P$37*P121/$P$126</f>
        <v>#NAME?</v>
      </c>
      <c r="AJ121" s="150" t="e">
        <f aca="false">'2.Tiempo'!$P$38*P121/$P$126</f>
        <v>#NAME?</v>
      </c>
      <c r="AK121" s="150" t="e">
        <f aca="false">'2.Tiempo'!$P$39*P121/$P$126</f>
        <v>#NAME?</v>
      </c>
      <c r="AL121" s="150" t="e">
        <f aca="false">'2.Tiempo'!$P$40*P121/$P$126</f>
        <v>#NAME?</v>
      </c>
      <c r="AM121" s="150" t="e">
        <f aca="false">(N121/$N$126)*'2.Tiempo'!$K$44</f>
        <v>#DIV/0!</v>
      </c>
      <c r="AN121" s="150" t="e">
        <f aca="false">(N121/$N$126)*'2.Tiempo'!$K$35</f>
        <v>#DIV/0!</v>
      </c>
      <c r="AO121" s="150" t="e">
        <f aca="false">(N121/$N$126)*'2.Tiempo'!$K$36</f>
        <v>#DIV/0!</v>
      </c>
      <c r="AP121" s="150" t="e">
        <f aca="false">(N121/$N$126)*'2.Tiempo'!$K$42</f>
        <v>#DIV/0!</v>
      </c>
      <c r="AQ121" s="150" t="e">
        <f aca="false">(N121/$N$126)*'2.Tiempo'!$K$41</f>
        <v>#DIV/0!</v>
      </c>
      <c r="AR121" s="150" t="e">
        <f aca="false">(N121/$N$126)*'2.Tiempo'!$K$43</f>
        <v>#DIV/0!</v>
      </c>
      <c r="AS121" s="150" t="e">
        <f aca="false">(N121/$N$126)*'2.Tiempo'!$K$37</f>
        <v>#DIV/0!</v>
      </c>
      <c r="AT121" s="150" t="e">
        <f aca="false">(N121/$N$126)*'2.Tiempo'!$K$38</f>
        <v>#DIV/0!</v>
      </c>
      <c r="AU121" s="150" t="e">
        <f aca="false">(N121/$N$126)*'2.Tiempo'!$K$39</f>
        <v>#DIV/0!</v>
      </c>
      <c r="AV121" s="150" t="e">
        <f aca="false">(N121/$N$126)*'2.Tiempo'!$K$40</f>
        <v>#DIV/0!</v>
      </c>
      <c r="AW121" s="150"/>
      <c r="AX121" s="150"/>
      <c r="AY121" s="150"/>
      <c r="AZ121" s="150"/>
      <c r="BA121" s="150"/>
      <c r="BB121" s="150"/>
      <c r="BC121" s="150"/>
      <c r="BD121" s="150"/>
      <c r="BE121" s="150"/>
    </row>
    <row r="122" customFormat="false" ht="15" hidden="false" customHeight="false" outlineLevel="0" collapsed="false">
      <c r="A122" s="74" t="n">
        <v>48</v>
      </c>
      <c r="B122" s="156" t="str">
        <f aca="false">A54</f>
        <v>Manejo de errores</v>
      </c>
      <c r="C122" s="156"/>
      <c r="D122" s="156"/>
      <c r="E122" s="156"/>
      <c r="F122" s="156"/>
      <c r="G122" s="156"/>
      <c r="H122" s="108" t="n">
        <f aca="false">SUMIFS('4.1 WBS Backend'!$L$2,'4.1 WBS Backend'!$B$2,B122)*1.37</f>
        <v>0</v>
      </c>
      <c r="I122" s="108" t="n">
        <f aca="false">SUMIFS('4.2 WBS Frontend'!$L$2:$L$206,'4.2 WBS Frontend'!$B$2:$B$206,B122)*1.37</f>
        <v>0</v>
      </c>
      <c r="J122" s="108" t="n">
        <f aca="false">SUMIFS('4.5 WBS UXUI'!$L$2:$L$216,'4.5 WBS UXUI'!$B$2:$B$216,B122)</f>
        <v>0</v>
      </c>
      <c r="K122" s="108" t="n">
        <f aca="false">SUMIFS('4.4 WBS DBA'!$L$2:$L$90,'4.4 WBS DBA'!$B$2:$B$90,B122)</f>
        <v>0</v>
      </c>
      <c r="L122" s="108" t="n">
        <f aca="false">SUMIFS('4.3 WBS DevOps'!$L$2:$L$95,'4.3 WBS DevOps'!$B$2:$B$95,B122)</f>
        <v>0</v>
      </c>
      <c r="M122" s="108" t="n">
        <f aca="false">SUMIFS('4.6 WBS Arquitectura'!$L$2:$L$66,'4.6 WBS Arquitectura'!$B$2:$B$66,B122)</f>
        <v>0</v>
      </c>
      <c r="N122" s="157" t="n">
        <f aca="false">SUM(H122:M122)</f>
        <v>0</v>
      </c>
      <c r="O122" s="108" t="e">
        <f aca="false">'2.Tiempo'!$J$15*N122/$N$126</f>
        <v>#NAME?</v>
      </c>
      <c r="P122" s="108" t="e">
        <f aca="false">'5.Otros'!$H$18*N122/$N$126</f>
        <v>#NAME?</v>
      </c>
      <c r="Q122" s="108" t="e">
        <f aca="false">'2.Tiempo'!$N$8*(N122/$N$126)</f>
        <v>#DIV/0!</v>
      </c>
      <c r="R122" s="108" t="n">
        <f aca="false">SUMIFS(QA!$V$6:$V$34,QA!$S$6:$S$34,B122)</f>
        <v>0</v>
      </c>
      <c r="S122" s="108" t="e">
        <f aca="false">QA!$G$45*(R122/$R$126)</f>
        <v>#DIV/0!</v>
      </c>
      <c r="T122" s="108" t="e">
        <f aca="false">(QA!$G$46+QA!$G$47)*(R122/$R$126)</f>
        <v>#DIV/0!</v>
      </c>
      <c r="U122" s="158" t="e">
        <f aca="false">N122+O122+P122+R122+S122+T122</f>
        <v>#NAME?</v>
      </c>
      <c r="V122" s="159" t="e">
        <f aca="false">U122+Q122</f>
        <v>#DIV/0!</v>
      </c>
      <c r="W122" s="74"/>
      <c r="X122" s="108" t="e">
        <f aca="false">(O122/$O$126)*'2.Tiempo'!$L$14</f>
        <v>#NAME?</v>
      </c>
      <c r="Y122" s="150" t="e">
        <f aca="false">(O122/$O$126)*'2.Tiempo'!M$14</f>
        <v>#NAME?</v>
      </c>
      <c r="Z122" s="150" t="e">
        <f aca="false">(O122/$O$126)*'2.Tiempo'!J$14</f>
        <v>#NAME?</v>
      </c>
      <c r="AA122" s="150" t="e">
        <f aca="false">(O122/$O$126)*'2.Tiempo'!$K$14</f>
        <v>#NAME?</v>
      </c>
      <c r="AB122" s="150" t="e">
        <f aca="false">SUM('2.Tiempo'!$O$45:$P$45)*P122/$P$126</f>
        <v>#NAME?</v>
      </c>
      <c r="AC122" s="150" t="e">
        <f aca="false">SUM('2.Tiempo'!$O$44:$P$44)*P122/$P$126</f>
        <v>#NAME?</v>
      </c>
      <c r="AD122" s="150" t="e">
        <f aca="false">SUM('2.Tiempo'!$O$35:$P$35)*P122/$P$126</f>
        <v>#NAME?</v>
      </c>
      <c r="AE122" s="150" t="e">
        <f aca="false">SUM('2.Tiempo'!$O$36:$P$36)*P122/$P$126</f>
        <v>#NAME?</v>
      </c>
      <c r="AF122" s="150" t="e">
        <f aca="false">SUM('2.Tiempo'!$O$42:$P$42)*P122/$P$126</f>
        <v>#NAME?</v>
      </c>
      <c r="AG122" s="150" t="e">
        <f aca="false">SUM('2.Tiempo'!$O$41:$P$41)*P122/$P$126</f>
        <v>#NAME?</v>
      </c>
      <c r="AH122" s="150" t="e">
        <f aca="false">SUM('2.Tiempo'!$O$43:$P$43)*P122/$P$126</f>
        <v>#NAME?</v>
      </c>
      <c r="AI122" s="150" t="e">
        <f aca="false">'2.Tiempo'!$P$37*P122/$P$126</f>
        <v>#NAME?</v>
      </c>
      <c r="AJ122" s="150" t="e">
        <f aca="false">'2.Tiempo'!$P$38*P122/$P$126</f>
        <v>#NAME?</v>
      </c>
      <c r="AK122" s="150" t="e">
        <f aca="false">'2.Tiempo'!$P$39*P122/$P$126</f>
        <v>#NAME?</v>
      </c>
      <c r="AL122" s="150" t="e">
        <f aca="false">'2.Tiempo'!$P$40*P122/$P$126</f>
        <v>#NAME?</v>
      </c>
      <c r="AM122" s="150" t="e">
        <f aca="false">(N122/$N$126)*'2.Tiempo'!$K$44</f>
        <v>#DIV/0!</v>
      </c>
      <c r="AN122" s="150" t="e">
        <f aca="false">(N122/$N$126)*'2.Tiempo'!$K$35</f>
        <v>#DIV/0!</v>
      </c>
      <c r="AO122" s="150" t="e">
        <f aca="false">(N122/$N$126)*'2.Tiempo'!$K$36</f>
        <v>#DIV/0!</v>
      </c>
      <c r="AP122" s="150" t="e">
        <f aca="false">(N122/$N$126)*'2.Tiempo'!$K$42</f>
        <v>#DIV/0!</v>
      </c>
      <c r="AQ122" s="150" t="e">
        <f aca="false">(N122/$N$126)*'2.Tiempo'!$K$41</f>
        <v>#DIV/0!</v>
      </c>
      <c r="AR122" s="150" t="e">
        <f aca="false">(N122/$N$126)*'2.Tiempo'!$K$43</f>
        <v>#DIV/0!</v>
      </c>
      <c r="AS122" s="150" t="e">
        <f aca="false">(N122/$N$126)*'2.Tiempo'!$K$37</f>
        <v>#DIV/0!</v>
      </c>
      <c r="AT122" s="150" t="e">
        <f aca="false">(N122/$N$126)*'2.Tiempo'!$K$38</f>
        <v>#DIV/0!</v>
      </c>
      <c r="AU122" s="150" t="e">
        <f aca="false">(N122/$N$126)*'2.Tiempo'!$K$39</f>
        <v>#DIV/0!</v>
      </c>
      <c r="AV122" s="150" t="e">
        <f aca="false">(N122/$N$126)*'2.Tiempo'!$K$40</f>
        <v>#DIV/0!</v>
      </c>
      <c r="AW122" s="150"/>
      <c r="AX122" s="150"/>
      <c r="AY122" s="150"/>
      <c r="AZ122" s="150"/>
      <c r="BA122" s="150"/>
      <c r="BB122" s="150"/>
      <c r="BC122" s="150"/>
      <c r="BD122" s="150"/>
      <c r="BE122" s="150"/>
    </row>
    <row r="123" customFormat="false" ht="15" hidden="false" customHeight="false" outlineLevel="0" collapsed="false">
      <c r="A123" s="74" t="n">
        <v>49</v>
      </c>
      <c r="B123" s="156" t="str">
        <f aca="false">A55</f>
        <v>Disponibilidad y confiabilidad</v>
      </c>
      <c r="C123" s="156"/>
      <c r="D123" s="156"/>
      <c r="E123" s="156"/>
      <c r="F123" s="156"/>
      <c r="G123" s="156"/>
      <c r="H123" s="108" t="n">
        <f aca="false">SUMIFS('4.1 WBS Backend'!$L$2,'4.1 WBS Backend'!$B$2,B123)*1.37</f>
        <v>0</v>
      </c>
      <c r="I123" s="108" t="n">
        <f aca="false">SUMIFS('4.2 WBS Frontend'!$L$2:$L$206,'4.2 WBS Frontend'!$B$2:$B$206,B123)*1.37</f>
        <v>0</v>
      </c>
      <c r="J123" s="108" t="n">
        <f aca="false">SUMIFS('4.5 WBS UXUI'!$L$2:$L$216,'4.5 WBS UXUI'!$B$2:$B$216,B123)</f>
        <v>0</v>
      </c>
      <c r="K123" s="108" t="n">
        <f aca="false">SUMIFS('4.4 WBS DBA'!$L$2:$L$90,'4.4 WBS DBA'!$B$2:$B$90,B123)</f>
        <v>0</v>
      </c>
      <c r="L123" s="108" t="n">
        <f aca="false">SUMIFS('4.3 WBS DevOps'!$L$2:$L$95,'4.3 WBS DevOps'!$B$2:$B$95,B123)</f>
        <v>0</v>
      </c>
      <c r="M123" s="108" t="n">
        <f aca="false">SUMIFS('4.6 WBS Arquitectura'!$L$2:$L$66,'4.6 WBS Arquitectura'!$B$2:$B$66,B123)</f>
        <v>0</v>
      </c>
      <c r="N123" s="157" t="n">
        <f aca="false">SUM(H123:M123)</f>
        <v>0</v>
      </c>
      <c r="O123" s="108" t="e">
        <f aca="false">'2.Tiempo'!$J$15*N123/$N$126</f>
        <v>#NAME?</v>
      </c>
      <c r="P123" s="108" t="e">
        <f aca="false">'5.Otros'!$H$18*N123/$N$126</f>
        <v>#NAME?</v>
      </c>
      <c r="Q123" s="108" t="e">
        <f aca="false">'2.Tiempo'!$N$8*(N123/$N$126)</f>
        <v>#DIV/0!</v>
      </c>
      <c r="R123" s="108" t="n">
        <f aca="false">SUMIFS(QA!$V$6:$V$34,QA!$S$6:$S$34,B123)</f>
        <v>0</v>
      </c>
      <c r="S123" s="108" t="e">
        <f aca="false">QA!$G$45*(R123/$R$126)</f>
        <v>#DIV/0!</v>
      </c>
      <c r="T123" s="108" t="e">
        <f aca="false">(QA!$G$46+QA!$G$47)*(R123/$R$126)</f>
        <v>#DIV/0!</v>
      </c>
      <c r="U123" s="158" t="e">
        <f aca="false">N123+O123+P123+R123+S123+T123</f>
        <v>#NAME?</v>
      </c>
      <c r="V123" s="159" t="e">
        <f aca="false">U123+Q123</f>
        <v>#DIV/0!</v>
      </c>
      <c r="W123" s="74"/>
      <c r="X123" s="108" t="e">
        <f aca="false">(O123/$O$126)*'2.Tiempo'!$L$14</f>
        <v>#NAME?</v>
      </c>
      <c r="Y123" s="150" t="e">
        <f aca="false">(O123/$O$126)*'2.Tiempo'!M$14</f>
        <v>#NAME?</v>
      </c>
      <c r="Z123" s="150" t="e">
        <f aca="false">(O123/$O$126)*'2.Tiempo'!J$14</f>
        <v>#NAME?</v>
      </c>
      <c r="AA123" s="150" t="e">
        <f aca="false">(O123/$O$126)*'2.Tiempo'!$K$14</f>
        <v>#NAME?</v>
      </c>
      <c r="AB123" s="150" t="e">
        <f aca="false">SUM('2.Tiempo'!$O$45:$P$45)*P123/$P$126</f>
        <v>#NAME?</v>
      </c>
      <c r="AC123" s="150" t="e">
        <f aca="false">SUM('2.Tiempo'!$O$44:$P$44)*P123/$P$126</f>
        <v>#NAME?</v>
      </c>
      <c r="AD123" s="150" t="e">
        <f aca="false">SUM('2.Tiempo'!$O$35:$P$35)*P123/$P$126</f>
        <v>#NAME?</v>
      </c>
      <c r="AE123" s="150" t="e">
        <f aca="false">SUM('2.Tiempo'!$O$36:$P$36)*P123/$P$126</f>
        <v>#NAME?</v>
      </c>
      <c r="AF123" s="150" t="e">
        <f aca="false">SUM('2.Tiempo'!$O$42:$P$42)*P123/$P$126</f>
        <v>#NAME?</v>
      </c>
      <c r="AG123" s="150" t="e">
        <f aca="false">SUM('2.Tiempo'!$O$41:$P$41)*P123/$P$126</f>
        <v>#NAME?</v>
      </c>
      <c r="AH123" s="150" t="e">
        <f aca="false">SUM('2.Tiempo'!$O$43:$P$43)*P123/$P$126</f>
        <v>#NAME?</v>
      </c>
      <c r="AI123" s="150" t="e">
        <f aca="false">'2.Tiempo'!$P$37*P123/$P$126</f>
        <v>#NAME?</v>
      </c>
      <c r="AJ123" s="150" t="e">
        <f aca="false">'2.Tiempo'!$P$38*P123/$P$126</f>
        <v>#NAME?</v>
      </c>
      <c r="AK123" s="150" t="e">
        <f aca="false">'2.Tiempo'!$P$39*P123/$P$126</f>
        <v>#NAME?</v>
      </c>
      <c r="AL123" s="150" t="e">
        <f aca="false">'2.Tiempo'!$P$40*P123/$P$126</f>
        <v>#NAME?</v>
      </c>
      <c r="AM123" s="150" t="e">
        <f aca="false">(N123/$N$126)*'2.Tiempo'!$K$44</f>
        <v>#DIV/0!</v>
      </c>
      <c r="AN123" s="150" t="e">
        <f aca="false">(N123/$N$126)*'2.Tiempo'!$K$35</f>
        <v>#DIV/0!</v>
      </c>
      <c r="AO123" s="150" t="e">
        <f aca="false">(N123/$N$126)*'2.Tiempo'!$K$36</f>
        <v>#DIV/0!</v>
      </c>
      <c r="AP123" s="150" t="e">
        <f aca="false">(N123/$N$126)*'2.Tiempo'!$K$42</f>
        <v>#DIV/0!</v>
      </c>
      <c r="AQ123" s="150" t="e">
        <f aca="false">(N123/$N$126)*'2.Tiempo'!$K$41</f>
        <v>#DIV/0!</v>
      </c>
      <c r="AR123" s="150" t="e">
        <f aca="false">(N123/$N$126)*'2.Tiempo'!$K$43</f>
        <v>#DIV/0!</v>
      </c>
      <c r="AS123" s="150" t="e">
        <f aca="false">(N123/$N$126)*'2.Tiempo'!$K$37</f>
        <v>#DIV/0!</v>
      </c>
      <c r="AT123" s="150" t="e">
        <f aca="false">(N123/$N$126)*'2.Tiempo'!$K$38</f>
        <v>#DIV/0!</v>
      </c>
      <c r="AU123" s="150" t="e">
        <f aca="false">(N123/$N$126)*'2.Tiempo'!$K$39</f>
        <v>#DIV/0!</v>
      </c>
      <c r="AV123" s="150" t="e">
        <f aca="false">(N123/$N$126)*'2.Tiempo'!$K$40</f>
        <v>#DIV/0!</v>
      </c>
      <c r="AW123" s="150"/>
      <c r="AX123" s="150"/>
      <c r="AY123" s="150"/>
      <c r="AZ123" s="150"/>
      <c r="BA123" s="150"/>
      <c r="BB123" s="150"/>
      <c r="BC123" s="150"/>
      <c r="BD123" s="150"/>
      <c r="BE123" s="150"/>
    </row>
    <row r="124" customFormat="false" ht="15" hidden="false" customHeight="false" outlineLevel="0" collapsed="false">
      <c r="A124" s="74" t="n">
        <v>50</v>
      </c>
      <c r="B124" s="156" t="str">
        <f aca="false">A56</f>
        <v>Seguridad</v>
      </c>
      <c r="C124" s="156"/>
      <c r="D124" s="156"/>
      <c r="E124" s="156"/>
      <c r="F124" s="156"/>
      <c r="G124" s="156"/>
      <c r="H124" s="108" t="n">
        <f aca="false">SUMIFS('4.1 WBS Backend'!$L$2,'4.1 WBS Backend'!$B$2,B124)*1.37</f>
        <v>0</v>
      </c>
      <c r="I124" s="108" t="n">
        <f aca="false">SUMIFS('4.2 WBS Frontend'!$L$2:$L$206,'4.2 WBS Frontend'!$B$2:$B$206,B124)*1.37</f>
        <v>0</v>
      </c>
      <c r="J124" s="108" t="n">
        <f aca="false">SUMIFS('4.5 WBS UXUI'!$L$2:$L$216,'4.5 WBS UXUI'!$B$2:$B$216,B124)</f>
        <v>0</v>
      </c>
      <c r="K124" s="108" t="n">
        <f aca="false">SUMIFS('4.4 WBS DBA'!$L$2:$L$90,'4.4 WBS DBA'!$B$2:$B$90,B124)</f>
        <v>0</v>
      </c>
      <c r="L124" s="108" t="n">
        <f aca="false">SUMIFS('4.3 WBS DevOps'!$L$2:$L$95,'4.3 WBS DevOps'!$B$2:$B$95,B124)</f>
        <v>0</v>
      </c>
      <c r="M124" s="108" t="n">
        <f aca="false">SUMIFS('4.6 WBS Arquitectura'!$L$2:$L$66,'4.6 WBS Arquitectura'!$B$2:$B$66,B124)</f>
        <v>0</v>
      </c>
      <c r="N124" s="157" t="n">
        <f aca="false">SUM(H124:M124)</f>
        <v>0</v>
      </c>
      <c r="O124" s="108" t="e">
        <f aca="false">'2.Tiempo'!$J$15*N124/$N$126</f>
        <v>#NAME?</v>
      </c>
      <c r="P124" s="108" t="e">
        <f aca="false">'5.Otros'!$H$18*N124/$N$126</f>
        <v>#NAME?</v>
      </c>
      <c r="Q124" s="108" t="e">
        <f aca="false">'2.Tiempo'!$N$8*(N124/$N$126)</f>
        <v>#DIV/0!</v>
      </c>
      <c r="R124" s="108" t="n">
        <f aca="false">SUMIFS(QA!$V$6:$V$34,QA!$S$6:$S$34,B124)</f>
        <v>0</v>
      </c>
      <c r="S124" s="108" t="e">
        <f aca="false">QA!$G$45*(R124/$R$126)</f>
        <v>#DIV/0!</v>
      </c>
      <c r="T124" s="108" t="e">
        <f aca="false">(QA!$G$46+QA!$G$47)*(R124/$R$126)</f>
        <v>#DIV/0!</v>
      </c>
      <c r="U124" s="158" t="e">
        <f aca="false">N124+O124+P124+R124+S124+T124</f>
        <v>#NAME?</v>
      </c>
      <c r="V124" s="159" t="e">
        <f aca="false">U124+Q124</f>
        <v>#DIV/0!</v>
      </c>
      <c r="W124" s="74"/>
      <c r="X124" s="108" t="e">
        <f aca="false">(O124/$O$126)*'2.Tiempo'!$L$14</f>
        <v>#NAME?</v>
      </c>
      <c r="Y124" s="150" t="e">
        <f aca="false">(O124/$O$126)*'2.Tiempo'!M$14</f>
        <v>#NAME?</v>
      </c>
      <c r="Z124" s="150" t="e">
        <f aca="false">(O124/$O$126)*'2.Tiempo'!J$14</f>
        <v>#NAME?</v>
      </c>
      <c r="AA124" s="150" t="e">
        <f aca="false">(O124/$O$126)*'2.Tiempo'!$K$14</f>
        <v>#NAME?</v>
      </c>
      <c r="AB124" s="150" t="e">
        <f aca="false">SUM('2.Tiempo'!$O$45:$P$45)*P124/$P$126</f>
        <v>#NAME?</v>
      </c>
      <c r="AC124" s="150" t="e">
        <f aca="false">SUM('2.Tiempo'!$O$44:$P$44)*P124/$P$126</f>
        <v>#NAME?</v>
      </c>
      <c r="AD124" s="150" t="e">
        <f aca="false">SUM('2.Tiempo'!$O$35:$P$35)*P124/$P$126</f>
        <v>#NAME?</v>
      </c>
      <c r="AE124" s="150" t="e">
        <f aca="false">SUM('2.Tiempo'!$O$36:$P$36)*P124/$P$126</f>
        <v>#NAME?</v>
      </c>
      <c r="AF124" s="150" t="e">
        <f aca="false">SUM('2.Tiempo'!$O$42:$P$42)*P124/$P$126</f>
        <v>#NAME?</v>
      </c>
      <c r="AG124" s="150" t="e">
        <f aca="false">SUM('2.Tiempo'!$O$41:$P$41)*P124/$P$126</f>
        <v>#NAME?</v>
      </c>
      <c r="AH124" s="150" t="e">
        <f aca="false">SUM('2.Tiempo'!$O$43:$P$43)*P124/$P$126</f>
        <v>#NAME?</v>
      </c>
      <c r="AI124" s="150" t="e">
        <f aca="false">'2.Tiempo'!$P$37*P124/$P$126</f>
        <v>#NAME?</v>
      </c>
      <c r="AJ124" s="150" t="e">
        <f aca="false">'2.Tiempo'!$P$38*P124/$P$126</f>
        <v>#NAME?</v>
      </c>
      <c r="AK124" s="150" t="e">
        <f aca="false">'2.Tiempo'!$P$39*P124/$P$126</f>
        <v>#NAME?</v>
      </c>
      <c r="AL124" s="150" t="e">
        <f aca="false">'2.Tiempo'!$P$40*P124/$P$126</f>
        <v>#NAME?</v>
      </c>
      <c r="AM124" s="150" t="e">
        <f aca="false">(N124/$N$126)*'2.Tiempo'!$K$44</f>
        <v>#DIV/0!</v>
      </c>
      <c r="AN124" s="150" t="e">
        <f aca="false">(N124/$N$126)*'2.Tiempo'!$K$35</f>
        <v>#DIV/0!</v>
      </c>
      <c r="AO124" s="150" t="e">
        <f aca="false">(N124/$N$126)*'2.Tiempo'!$K$36</f>
        <v>#DIV/0!</v>
      </c>
      <c r="AP124" s="150" t="e">
        <f aca="false">(N124/$N$126)*'2.Tiempo'!$K$42</f>
        <v>#DIV/0!</v>
      </c>
      <c r="AQ124" s="150" t="e">
        <f aca="false">(N124/$N$126)*'2.Tiempo'!$K$41</f>
        <v>#DIV/0!</v>
      </c>
      <c r="AR124" s="150" t="e">
        <f aca="false">(N124/$N$126)*'2.Tiempo'!$K$43</f>
        <v>#DIV/0!</v>
      </c>
      <c r="AS124" s="150" t="e">
        <f aca="false">(N124/$N$126)*'2.Tiempo'!$K$37</f>
        <v>#DIV/0!</v>
      </c>
      <c r="AT124" s="150" t="e">
        <f aca="false">(N124/$N$126)*'2.Tiempo'!$K$38</f>
        <v>#DIV/0!</v>
      </c>
      <c r="AU124" s="150" t="e">
        <f aca="false">(N124/$N$126)*'2.Tiempo'!$K$39</f>
        <v>#DIV/0!</v>
      </c>
      <c r="AV124" s="150" t="e">
        <f aca="false">(N124/$N$126)*'2.Tiempo'!$K$40</f>
        <v>#DIV/0!</v>
      </c>
      <c r="AW124" s="150"/>
      <c r="AX124" s="150"/>
      <c r="AY124" s="150"/>
      <c r="AZ124" s="150"/>
      <c r="BA124" s="150"/>
      <c r="BB124" s="150"/>
      <c r="BC124" s="150"/>
      <c r="BD124" s="150"/>
      <c r="BE124" s="150"/>
    </row>
    <row r="125" customFormat="false" ht="28.5" hidden="false" customHeight="true" outlineLevel="0" collapsed="false">
      <c r="A125" s="74"/>
      <c r="B125" s="103"/>
      <c r="C125" s="103"/>
      <c r="D125" s="103"/>
      <c r="E125" s="103"/>
      <c r="F125" s="103"/>
      <c r="G125" s="103"/>
      <c r="H125" s="108"/>
      <c r="I125" s="108"/>
      <c r="J125" s="108"/>
      <c r="K125" s="108"/>
      <c r="L125" s="108"/>
      <c r="M125" s="108"/>
      <c r="N125" s="108"/>
      <c r="O125" s="108"/>
      <c r="P125" s="108"/>
      <c r="Q125" s="108"/>
      <c r="R125" s="108"/>
      <c r="S125" s="108"/>
      <c r="T125" s="108"/>
      <c r="U125" s="108"/>
      <c r="V125" s="108"/>
      <c r="W125" s="74"/>
      <c r="X125" s="108"/>
      <c r="Y125" s="150"/>
      <c r="Z125" s="150"/>
      <c r="AA125" s="150"/>
      <c r="AB125" s="150"/>
      <c r="AC125" s="150"/>
      <c r="AD125" s="150"/>
      <c r="AE125" s="150"/>
      <c r="AF125" s="150"/>
      <c r="AG125" s="150"/>
      <c r="AH125" s="150"/>
      <c r="AI125" s="150"/>
      <c r="AJ125" s="150"/>
      <c r="AK125" s="150"/>
      <c r="AL125" s="150"/>
      <c r="AM125" s="150"/>
      <c r="AN125" s="150"/>
      <c r="AO125" s="150"/>
      <c r="AP125" s="150"/>
      <c r="AQ125" s="150"/>
      <c r="AR125" s="150"/>
      <c r="AS125" s="150"/>
      <c r="AT125" s="150"/>
      <c r="AU125" s="150"/>
      <c r="AV125" s="150"/>
      <c r="AW125" s="150"/>
      <c r="AX125" s="150"/>
      <c r="AY125" s="150"/>
      <c r="AZ125" s="150"/>
      <c r="BA125" s="150"/>
      <c r="BB125" s="150"/>
      <c r="BC125" s="150"/>
      <c r="BD125" s="150"/>
      <c r="BE125" s="150"/>
    </row>
    <row r="126" customFormat="false" ht="15.75" hidden="false" customHeight="true" outlineLevel="0" collapsed="false">
      <c r="A126" s="74"/>
      <c r="B126" s="103"/>
      <c r="C126" s="103"/>
      <c r="D126" s="103"/>
      <c r="E126" s="103"/>
      <c r="F126" s="103"/>
      <c r="G126" s="103"/>
      <c r="H126" s="160" t="n">
        <f aca="false">SUM(H75:H125)</f>
        <v>0</v>
      </c>
      <c r="I126" s="160" t="n">
        <f aca="false">SUM(I75:I125)</f>
        <v>0</v>
      </c>
      <c r="J126" s="160" t="n">
        <f aca="false">SUM(J75:J125)</f>
        <v>0</v>
      </c>
      <c r="K126" s="160" t="n">
        <f aca="false">SUM(K75:K125)</f>
        <v>0</v>
      </c>
      <c r="L126" s="160" t="n">
        <f aca="false">SUM(L75:L125)</f>
        <v>0</v>
      </c>
      <c r="M126" s="160" t="n">
        <f aca="false">SUM(M75:M125)</f>
        <v>0</v>
      </c>
      <c r="N126" s="160" t="n">
        <f aca="false">SUM(N75:N125)</f>
        <v>0</v>
      </c>
      <c r="O126" s="160" t="e">
        <f aca="false">SUM(O75:O125)</f>
        <v>#NAME?</v>
      </c>
      <c r="P126" s="160" t="e">
        <f aca="false">SUM(P75:P125)</f>
        <v>#NAME?</v>
      </c>
      <c r="Q126" s="160" t="e">
        <f aca="false">SUM(Q75:Q125)</f>
        <v>#DIV/0!</v>
      </c>
      <c r="R126" s="160" t="n">
        <f aca="false">SUM(R75:R125)</f>
        <v>0</v>
      </c>
      <c r="S126" s="160" t="e">
        <f aca="false">SUM(S75:S125)</f>
        <v>#DIV/0!</v>
      </c>
      <c r="T126" s="160" t="e">
        <f aca="false">SUM(T75:T125)</f>
        <v>#DIV/0!</v>
      </c>
      <c r="U126" s="160" t="e">
        <f aca="false">SUM(U75:U125)</f>
        <v>#NAME?</v>
      </c>
      <c r="V126" s="160" t="e">
        <f aca="false">SUM(V75:V125)</f>
        <v>#DIV/0!</v>
      </c>
      <c r="W126" s="74"/>
      <c r="X126" s="161" t="e">
        <f aca="false">SUM(X75:X125)</f>
        <v>#NAME?</v>
      </c>
      <c r="Y126" s="161" t="e">
        <f aca="false">SUM(Y75:Y125)</f>
        <v>#NAME?</v>
      </c>
      <c r="Z126" s="161" t="e">
        <f aca="false">SUM(Z75:Z125)</f>
        <v>#NAME?</v>
      </c>
      <c r="AA126" s="161" t="e">
        <f aca="false">SUM(AA75:AA125)</f>
        <v>#NAME?</v>
      </c>
      <c r="AB126" s="160" t="e">
        <f aca="false">SUM(AB75:AB125)</f>
        <v>#NAME?</v>
      </c>
      <c r="AC126" s="160" t="e">
        <f aca="false">SUM(AC75:AC125)</f>
        <v>#NAME?</v>
      </c>
      <c r="AD126" s="160" t="e">
        <f aca="false">SUM(AD75:AD125)</f>
        <v>#NAME?</v>
      </c>
      <c r="AE126" s="160" t="e">
        <f aca="false">SUM(AE75:AE125)</f>
        <v>#NAME?</v>
      </c>
      <c r="AF126" s="160" t="e">
        <f aca="false">SUM(AF75:AF125)</f>
        <v>#NAME?</v>
      </c>
      <c r="AG126" s="160" t="e">
        <f aca="false">SUM(AG75:AG125)</f>
        <v>#NAME?</v>
      </c>
      <c r="AH126" s="160" t="e">
        <f aca="false">SUM(AH75:AH125)</f>
        <v>#NAME?</v>
      </c>
      <c r="AI126" s="160" t="e">
        <f aca="false">SUM(AI75:AI125)</f>
        <v>#NAME?</v>
      </c>
      <c r="AJ126" s="160" t="e">
        <f aca="false">SUM(AJ75:AJ125)</f>
        <v>#NAME?</v>
      </c>
      <c r="AK126" s="160" t="e">
        <f aca="false">SUM(AK75:AK125)</f>
        <v>#NAME?</v>
      </c>
      <c r="AL126" s="160" t="e">
        <f aca="false">SUM(AL75:AL125)</f>
        <v>#NAME?</v>
      </c>
      <c r="AM126" s="162" t="e">
        <f aca="false">SUM(AM75:AM125)</f>
        <v>#DIV/0!</v>
      </c>
      <c r="AN126" s="162" t="e">
        <f aca="false">SUM(AN75:AN125)</f>
        <v>#DIV/0!</v>
      </c>
      <c r="AO126" s="162" t="e">
        <f aca="false">SUM(AO75:AO125)</f>
        <v>#DIV/0!</v>
      </c>
      <c r="AP126" s="162" t="e">
        <f aca="false">SUM(AP75:AP125)</f>
        <v>#DIV/0!</v>
      </c>
      <c r="AQ126" s="162" t="e">
        <f aca="false">SUM(AQ75:AQ125)</f>
        <v>#DIV/0!</v>
      </c>
      <c r="AR126" s="162" t="e">
        <f aca="false">SUM(AR75:AR125)</f>
        <v>#DIV/0!</v>
      </c>
      <c r="AS126" s="162" t="e">
        <f aca="false">SUM(AS75:AS125)</f>
        <v>#DIV/0!</v>
      </c>
      <c r="AT126" s="162" t="e">
        <f aca="false">SUM(AT75:AT125)</f>
        <v>#DIV/0!</v>
      </c>
      <c r="AU126" s="162" t="e">
        <f aca="false">SUM(AU75:AU125)</f>
        <v>#DIV/0!</v>
      </c>
      <c r="AV126" s="162" t="e">
        <f aca="false">SUM(AV75:AV125)</f>
        <v>#DIV/0!</v>
      </c>
      <c r="AW126" s="162"/>
      <c r="AX126" s="162"/>
      <c r="AY126" s="162"/>
      <c r="AZ126" s="162"/>
      <c r="BA126" s="162"/>
      <c r="BB126" s="162"/>
      <c r="BC126" s="162"/>
      <c r="BD126" s="162"/>
      <c r="BE126" s="162"/>
    </row>
    <row r="127" customFormat="false" ht="15.75" hidden="false" customHeight="true" outlineLevel="0" collapsed="false">
      <c r="A127" s="74"/>
      <c r="B127" s="103"/>
      <c r="C127" s="103"/>
      <c r="D127" s="103"/>
      <c r="E127" s="103"/>
      <c r="F127" s="103"/>
      <c r="G127" s="103"/>
      <c r="H127" s="74"/>
      <c r="I127" s="74"/>
      <c r="J127" s="74"/>
      <c r="K127" s="74"/>
      <c r="L127" s="74"/>
      <c r="M127" s="74"/>
      <c r="N127" s="74"/>
      <c r="O127" s="74"/>
      <c r="P127" s="74"/>
      <c r="Q127" s="74"/>
      <c r="R127" s="74"/>
      <c r="S127" s="74"/>
      <c r="T127" s="74"/>
      <c r="U127" s="74"/>
      <c r="V127" s="74"/>
      <c r="W127" s="74"/>
      <c r="X127" s="74"/>
      <c r="Y127" s="74"/>
      <c r="Z127" s="74"/>
      <c r="AA127" s="76"/>
      <c r="AB127" s="74"/>
      <c r="AC127" s="74"/>
      <c r="AD127" s="74"/>
      <c r="AE127" s="74"/>
      <c r="AF127" s="74"/>
      <c r="AG127" s="74"/>
      <c r="AH127" s="74"/>
      <c r="AI127" s="74"/>
      <c r="AJ127" s="74"/>
      <c r="AK127" s="74"/>
      <c r="AL127" s="74"/>
      <c r="AM127" s="74"/>
      <c r="AN127" s="74"/>
      <c r="AO127" s="74"/>
      <c r="AP127" s="74"/>
      <c r="AQ127" s="74"/>
      <c r="AR127" s="74"/>
      <c r="AS127" s="74"/>
      <c r="AT127" s="74"/>
      <c r="AU127" s="74"/>
      <c r="AV127" s="74"/>
      <c r="AW127" s="74"/>
      <c r="AX127" s="74"/>
      <c r="AY127" s="74"/>
      <c r="AZ127" s="74"/>
      <c r="BA127" s="74"/>
      <c r="BB127" s="74"/>
      <c r="BC127" s="74"/>
      <c r="BD127" s="74"/>
      <c r="BE127" s="74"/>
    </row>
    <row r="128" customFormat="false" ht="15.75" hidden="false" customHeight="true" outlineLevel="0" collapsed="false">
      <c r="A128" s="74"/>
      <c r="B128" s="74"/>
      <c r="C128" s="74"/>
      <c r="D128" s="74"/>
      <c r="E128" s="74"/>
      <c r="F128" s="74"/>
      <c r="G128" s="74"/>
      <c r="H128" s="74"/>
      <c r="I128" s="74"/>
      <c r="J128" s="74"/>
      <c r="K128" s="74"/>
      <c r="L128" s="74"/>
      <c r="M128" s="74"/>
      <c r="N128" s="74"/>
      <c r="O128" s="74"/>
      <c r="P128" s="74"/>
      <c r="Q128" s="74"/>
      <c r="R128" s="74"/>
      <c r="S128" s="74"/>
      <c r="T128" s="74"/>
      <c r="U128" s="74"/>
      <c r="V128" s="74"/>
      <c r="W128" s="74"/>
      <c r="X128" s="74"/>
      <c r="Y128" s="74"/>
      <c r="Z128" s="74"/>
      <c r="AA128" s="76"/>
      <c r="AB128" s="74"/>
      <c r="AC128" s="74"/>
      <c r="AD128" s="74"/>
      <c r="AE128" s="74"/>
      <c r="AF128" s="74"/>
      <c r="AG128" s="74"/>
      <c r="AH128" s="74"/>
      <c r="AI128" s="74"/>
      <c r="AJ128" s="74"/>
      <c r="AK128" s="74"/>
      <c r="AL128" s="74"/>
      <c r="AM128" s="74"/>
      <c r="AN128" s="74"/>
      <c r="AO128" s="74"/>
      <c r="AP128" s="74"/>
      <c r="AQ128" s="74"/>
      <c r="AR128" s="74"/>
      <c r="AS128" s="74"/>
      <c r="AT128" s="74"/>
      <c r="AU128" s="74"/>
      <c r="AV128" s="74"/>
      <c r="AW128" s="74"/>
      <c r="AX128" s="74"/>
      <c r="AY128" s="74"/>
      <c r="AZ128" s="74"/>
      <c r="BA128" s="74"/>
      <c r="BB128" s="74"/>
      <c r="BC128" s="74"/>
      <c r="BD128" s="74"/>
      <c r="BE128" s="74"/>
    </row>
    <row r="129" customFormat="false" ht="15.75" hidden="false" customHeight="true" outlineLevel="0" collapsed="false">
      <c r="A129" s="74"/>
      <c r="B129" s="74" t="s">
        <v>190</v>
      </c>
      <c r="C129" s="74"/>
      <c r="D129" s="74"/>
      <c r="E129" s="74"/>
      <c r="F129" s="74"/>
      <c r="G129" s="74"/>
      <c r="H129" s="163" t="n">
        <v>1</v>
      </c>
      <c r="I129" s="163" t="n">
        <v>2</v>
      </c>
      <c r="J129" s="163" t="n">
        <v>3</v>
      </c>
      <c r="K129" s="163" t="n">
        <v>4</v>
      </c>
      <c r="L129" s="163" t="n">
        <v>5</v>
      </c>
      <c r="M129" s="163" t="n">
        <v>6</v>
      </c>
      <c r="N129" s="163" t="n">
        <v>7</v>
      </c>
      <c r="O129" s="163" t="n">
        <v>8</v>
      </c>
      <c r="P129" s="163" t="n">
        <v>9</v>
      </c>
      <c r="Q129" s="163" t="n">
        <v>10</v>
      </c>
      <c r="R129" s="163" t="n">
        <v>11</v>
      </c>
      <c r="S129" s="163" t="n">
        <v>12</v>
      </c>
      <c r="T129" s="163" t="n">
        <v>13</v>
      </c>
      <c r="U129" s="163" t="n">
        <v>14</v>
      </c>
      <c r="V129" s="163" t="n">
        <v>15</v>
      </c>
      <c r="W129" s="163" t="n">
        <v>16</v>
      </c>
      <c r="X129" s="163" t="n">
        <v>17</v>
      </c>
      <c r="Y129" s="163" t="n">
        <v>18</v>
      </c>
      <c r="Z129" s="163" t="n">
        <v>19</v>
      </c>
      <c r="AA129" s="163" t="n">
        <v>20</v>
      </c>
      <c r="AB129" s="163" t="n">
        <v>21</v>
      </c>
      <c r="AC129" s="163" t="n">
        <v>22</v>
      </c>
      <c r="AD129" s="163" t="n">
        <v>23</v>
      </c>
      <c r="AE129" s="163" t="n">
        <v>24</v>
      </c>
      <c r="AF129" s="163" t="n">
        <v>25</v>
      </c>
      <c r="AG129" s="163" t="n">
        <v>26</v>
      </c>
      <c r="AH129" s="163" t="n">
        <v>27</v>
      </c>
      <c r="AI129" s="163" t="n">
        <v>28</v>
      </c>
      <c r="AJ129" s="163" t="n">
        <v>29</v>
      </c>
      <c r="AK129" s="163" t="n">
        <v>30</v>
      </c>
      <c r="AL129" s="163" t="n">
        <v>31</v>
      </c>
      <c r="AM129" s="163" t="n">
        <v>32</v>
      </c>
      <c r="AN129" s="163" t="n">
        <v>33</v>
      </c>
      <c r="AO129" s="163" t="n">
        <v>34</v>
      </c>
      <c r="AP129" s="163" t="n">
        <v>35</v>
      </c>
      <c r="AQ129" s="163" t="n">
        <v>36</v>
      </c>
      <c r="AR129" s="163" t="s">
        <v>191</v>
      </c>
      <c r="AS129" s="163"/>
      <c r="AT129" s="74" t="s">
        <v>192</v>
      </c>
      <c r="AU129" s="74"/>
      <c r="AV129" s="74"/>
      <c r="AW129" s="74"/>
      <c r="AX129" s="74"/>
      <c r="AY129" s="74"/>
      <c r="AZ129" s="74"/>
      <c r="BA129" s="74"/>
      <c r="BB129" s="74"/>
      <c r="BC129" s="74"/>
      <c r="BD129" s="74"/>
      <c r="BE129" s="74"/>
    </row>
    <row r="130" customFormat="false" ht="15.75" hidden="false" customHeight="true" outlineLevel="0" collapsed="false">
      <c r="A130" s="74"/>
      <c r="B130" s="75" t="s">
        <v>193</v>
      </c>
      <c r="C130" s="75"/>
      <c r="D130" s="75"/>
      <c r="E130" s="75"/>
      <c r="F130" s="75"/>
      <c r="G130" s="75"/>
      <c r="H130" s="76" t="e">
        <f aca="false">Z75+AD75+AN75</f>
        <v>#NAME?</v>
      </c>
      <c r="I130" s="76" t="e">
        <f aca="false">Z76+AD76+AN76</f>
        <v>#NAME?</v>
      </c>
      <c r="J130" s="76" t="e">
        <f aca="false">Z77+AD77+AN77</f>
        <v>#NAME?</v>
      </c>
      <c r="K130" s="76" t="e">
        <f aca="false">Z78+AD78+AN78</f>
        <v>#NAME?</v>
      </c>
      <c r="L130" s="76" t="e">
        <f aca="false">Z79+AD79+AN79</f>
        <v>#NAME?</v>
      </c>
      <c r="M130" s="76" t="e">
        <f aca="false">Z80+AD80+AN80</f>
        <v>#NAME?</v>
      </c>
      <c r="N130" s="76" t="e">
        <f aca="false">Z81+AD81+AN81</f>
        <v>#NAME?</v>
      </c>
      <c r="O130" s="76" t="e">
        <f aca="false">Z82+AD82+AN82</f>
        <v>#NAME?</v>
      </c>
      <c r="P130" s="76" t="e">
        <f aca="false">Z83+AD83+AN83</f>
        <v>#NAME?</v>
      </c>
      <c r="Q130" s="76" t="e">
        <f aca="false">Z84+AD84+AN84</f>
        <v>#NAME?</v>
      </c>
      <c r="R130" s="76" t="e">
        <f aca="false">Z85+AD85+AN85</f>
        <v>#NAME?</v>
      </c>
      <c r="S130" s="76" t="e">
        <f aca="false">Z86+AD86+AN86</f>
        <v>#NAME?</v>
      </c>
      <c r="T130" s="76" t="e">
        <f aca="false">Z87+AD87+AN87</f>
        <v>#NAME?</v>
      </c>
      <c r="U130" s="76" t="e">
        <f aca="false">Z88+AD88+AN88</f>
        <v>#NAME?</v>
      </c>
      <c r="V130" s="76" t="e">
        <f aca="false">Z89+AD89+AN89</f>
        <v>#NAME?</v>
      </c>
      <c r="W130" s="76" t="e">
        <f aca="false">Z90+AD90+AN90</f>
        <v>#NAME?</v>
      </c>
      <c r="X130" s="76" t="e">
        <f aca="false">Z91+AD91+AN91</f>
        <v>#NAME?</v>
      </c>
      <c r="Y130" s="76" t="e">
        <f aca="false">Z92+AD92+AN92</f>
        <v>#NAME?</v>
      </c>
      <c r="Z130" s="76" t="e">
        <f aca="false">Z93+AD93+AN93</f>
        <v>#NAME?</v>
      </c>
      <c r="AA130" s="76" t="e">
        <f aca="false">Z94+AD94+AN94</f>
        <v>#NAME?</v>
      </c>
      <c r="AB130" s="76" t="e">
        <f aca="false">Z95+AD95+AN95</f>
        <v>#NAME?</v>
      </c>
      <c r="AC130" s="76" t="e">
        <f aca="false">Z96+AD96+AN96</f>
        <v>#NAME?</v>
      </c>
      <c r="AD130" s="76" t="e">
        <f aca="false">Z97+AD977+AN97</f>
        <v>#NAME?</v>
      </c>
      <c r="AE130" s="76" t="e">
        <f aca="false">Z98+AD98+AN98</f>
        <v>#NAME?</v>
      </c>
      <c r="AF130" s="76" t="e">
        <f aca="false">Z99+AD99+AN99</f>
        <v>#NAME?</v>
      </c>
      <c r="AG130" s="76" t="e">
        <f aca="false">Z100+AD100+AN100</f>
        <v>#NAME?</v>
      </c>
      <c r="AH130" s="76" t="e">
        <f aca="false">Z101+AD101+AN101</f>
        <v>#NAME?</v>
      </c>
      <c r="AI130" s="76" t="e">
        <f aca="false">Z102+AD102+AN102</f>
        <v>#NAME?</v>
      </c>
      <c r="AJ130" s="76" t="e">
        <f aca="false">Z103+AD103+AN103</f>
        <v>#NAME?</v>
      </c>
      <c r="AK130" s="76" t="e">
        <f aca="false">Z104+AD104+AN104</f>
        <v>#NAME?</v>
      </c>
      <c r="AL130" s="76" t="e">
        <f aca="false">Z105+AD105+AN105</f>
        <v>#NAME?</v>
      </c>
      <c r="AM130" s="76" t="e">
        <f aca="false">Z106+AD106+AN106</f>
        <v>#NAME?</v>
      </c>
      <c r="AN130" s="76" t="e">
        <f aca="false">Z107+AD107+AN107</f>
        <v>#NAME?</v>
      </c>
      <c r="AO130" s="76" t="e">
        <f aca="false">Z108+AD108+AN108</f>
        <v>#NAME?</v>
      </c>
      <c r="AP130" s="76" t="e">
        <f aca="false">Z109+AD109+AN109</f>
        <v>#NAME?</v>
      </c>
      <c r="AQ130" s="76" t="e">
        <f aca="false">Z110+AD110+AN110</f>
        <v>#NAME?</v>
      </c>
      <c r="AR130" s="76" t="e">
        <f aca="false">SUM(Z111:Z124)+SUM(AD111:AD124)+SUM(AN111:AN124)</f>
        <v>#NAME?</v>
      </c>
      <c r="AS130" s="74"/>
      <c r="AT130" s="76" t="e">
        <f aca="false">SUM(H130:AS130)</f>
        <v>#NAME?</v>
      </c>
      <c r="AU130" s="74"/>
      <c r="AV130" s="74" t="s">
        <v>193</v>
      </c>
      <c r="AW130" s="74"/>
      <c r="AX130" s="74"/>
      <c r="AY130" s="74"/>
      <c r="AZ130" s="74"/>
      <c r="BA130" s="74"/>
      <c r="BB130" s="74"/>
      <c r="BC130" s="74"/>
      <c r="BD130" s="74"/>
      <c r="BE130" s="74"/>
    </row>
    <row r="131" customFormat="false" ht="15.75" hidden="false" customHeight="true" outlineLevel="0" collapsed="false">
      <c r="A131" s="74"/>
      <c r="B131" s="75" t="s">
        <v>194</v>
      </c>
      <c r="C131" s="75"/>
      <c r="D131" s="75"/>
      <c r="E131" s="75"/>
      <c r="F131" s="75"/>
      <c r="G131" s="75"/>
      <c r="H131" s="76" t="e">
        <f aca="false">AA75+AE75+AO75</f>
        <v>#NAME?</v>
      </c>
      <c r="I131" s="76" t="e">
        <f aca="false">AA76+AE76+AO76</f>
        <v>#DIV/0!</v>
      </c>
      <c r="J131" s="76" t="e">
        <f aca="false">AA77+AE77+AO77</f>
        <v>#NAME?</v>
      </c>
      <c r="K131" s="76" t="e">
        <f aca="false">AA78+AE78+AO78</f>
        <v>#NAME?</v>
      </c>
      <c r="L131" s="76" t="e">
        <f aca="false">AA79+AE79+AO79</f>
        <v>#NAME?</v>
      </c>
      <c r="M131" s="76" t="e">
        <f aca="false">AA80+AE80+AO80</f>
        <v>#NAME?</v>
      </c>
      <c r="N131" s="76" t="e">
        <f aca="false">AA81+AE81+AO81</f>
        <v>#NAME?</v>
      </c>
      <c r="O131" s="76" t="e">
        <f aca="false">AA82+AE82+AO82</f>
        <v>#NAME?</v>
      </c>
      <c r="P131" s="76" t="e">
        <f aca="false">AA83+AE83+AO83</f>
        <v>#NAME?</v>
      </c>
      <c r="Q131" s="76" t="e">
        <f aca="false">AA84+AE84+AO84</f>
        <v>#NAME?</v>
      </c>
      <c r="R131" s="76" t="e">
        <f aca="false">AA85+AE85+AO85</f>
        <v>#NAME?</v>
      </c>
      <c r="S131" s="76" t="e">
        <f aca="false">AA86+AE86+AO86</f>
        <v>#NAME?</v>
      </c>
      <c r="T131" s="76" t="e">
        <f aca="false">AA87+AE87+AO87</f>
        <v>#NAME?</v>
      </c>
      <c r="U131" s="76" t="e">
        <f aca="false">AA88+AE88+AO88</f>
        <v>#NAME?</v>
      </c>
      <c r="V131" s="76" t="e">
        <f aca="false">AA89+AE89+AO89</f>
        <v>#NAME?</v>
      </c>
      <c r="W131" s="76" t="e">
        <f aca="false">AA90+AE90+AO90</f>
        <v>#NAME?</v>
      </c>
      <c r="X131" s="76" t="e">
        <f aca="false">AA91+AE91+AO91</f>
        <v>#NAME?</v>
      </c>
      <c r="Y131" s="76" t="e">
        <f aca="false">AA92+AE92+AO92</f>
        <v>#NAME?</v>
      </c>
      <c r="Z131" s="76" t="e">
        <f aca="false">AA93+AE93+AO93</f>
        <v>#NAME?</v>
      </c>
      <c r="AA131" s="76" t="e">
        <f aca="false">AA94+AE94+AO94</f>
        <v>#NAME?</v>
      </c>
      <c r="AB131" s="76" t="e">
        <f aca="false">AA95+AE95+AO95</f>
        <v>#NAME?</v>
      </c>
      <c r="AC131" s="76" t="e">
        <f aca="false">AA96+AE96+AO96</f>
        <v>#NAME?</v>
      </c>
      <c r="AD131" s="76" t="e">
        <f aca="false">AA97+AE97+AO97</f>
        <v>#NAME?</v>
      </c>
      <c r="AE131" s="76" t="e">
        <f aca="false">AA98+AE98+AO98</f>
        <v>#NAME?</v>
      </c>
      <c r="AF131" s="76" t="e">
        <f aca="false">AA99+AE99+AO99</f>
        <v>#NAME?</v>
      </c>
      <c r="AG131" s="76" t="e">
        <f aca="false">AA100+AE100+AO100</f>
        <v>#NAME?</v>
      </c>
      <c r="AH131" s="76" t="e">
        <f aca="false">AA101+AE101+AO101</f>
        <v>#NAME?</v>
      </c>
      <c r="AI131" s="76" t="e">
        <f aca="false">AA102+AE102+AO102</f>
        <v>#NAME?</v>
      </c>
      <c r="AJ131" s="76" t="e">
        <f aca="false">AA103+AE103+AO103</f>
        <v>#NAME?</v>
      </c>
      <c r="AK131" s="76" t="e">
        <f aca="false">AA104+AE104+AO104</f>
        <v>#NAME?</v>
      </c>
      <c r="AL131" s="76" t="e">
        <f aca="false">AA105+AE105+AO105</f>
        <v>#NAME?</v>
      </c>
      <c r="AM131" s="76" t="e">
        <f aca="false">AA106+AE106+AO106</f>
        <v>#NAME?</v>
      </c>
      <c r="AN131" s="76" t="e">
        <f aca="false">AA107+AE107+AO107</f>
        <v>#NAME?</v>
      </c>
      <c r="AO131" s="76" t="e">
        <f aca="false">AA108+AE108+AO108</f>
        <v>#NAME?</v>
      </c>
      <c r="AP131" s="76" t="e">
        <f aca="false">AA109+AE109+AO109</f>
        <v>#NAME?</v>
      </c>
      <c r="AQ131" s="76" t="e">
        <f aca="false">AA110+AE110+AO110</f>
        <v>#NAME?</v>
      </c>
      <c r="AR131" s="76" t="e">
        <f aca="false">SUM(AA111:AA124)+SUM(AE111:AE124)+SUM(AO111:AO124)</f>
        <v>#NAME?</v>
      </c>
      <c r="AS131" s="74"/>
      <c r="AT131" s="76" t="e">
        <f aca="false">SUM(H131:AS131)</f>
        <v>#NAME?</v>
      </c>
      <c r="AU131" s="74"/>
      <c r="AV131" s="74" t="s">
        <v>194</v>
      </c>
      <c r="AW131" s="74"/>
      <c r="AX131" s="74"/>
      <c r="AY131" s="74"/>
      <c r="AZ131" s="74"/>
      <c r="BA131" s="74"/>
      <c r="BB131" s="74"/>
      <c r="BC131" s="74"/>
      <c r="BD131" s="74"/>
      <c r="BE131" s="74"/>
    </row>
    <row r="132" customFormat="false" ht="15.75" hidden="false" customHeight="true" outlineLevel="0" collapsed="false">
      <c r="A132" s="74"/>
      <c r="B132" s="75" t="s">
        <v>195</v>
      </c>
      <c r="C132" s="75"/>
      <c r="D132" s="75"/>
      <c r="E132" s="75"/>
      <c r="F132" s="75"/>
      <c r="G132" s="75"/>
      <c r="H132" s="76" t="e">
        <f aca="false">H75+AI75+AS75</f>
        <v>#NAME?</v>
      </c>
      <c r="I132" s="76" t="e">
        <f aca="false">H76+AI76+AS76</f>
        <v>#DIV/0!</v>
      </c>
      <c r="J132" s="76" t="e">
        <f aca="false">H77+AI77+AS77</f>
        <v>#NAME?</v>
      </c>
      <c r="K132" s="76" t="e">
        <f aca="false">H78+AI78+AS78</f>
        <v>#NAME?</v>
      </c>
      <c r="L132" s="76" t="e">
        <f aca="false">H79+AI79+AS79</f>
        <v>#NAME?</v>
      </c>
      <c r="M132" s="76" t="e">
        <f aca="false">H80+AI80+AS80</f>
        <v>#NAME?</v>
      </c>
      <c r="N132" s="76" t="e">
        <f aca="false">H81+AI81+AS81</f>
        <v>#NAME?</v>
      </c>
      <c r="O132" s="76" t="e">
        <f aca="false">H82+AI82+AS82</f>
        <v>#NAME?</v>
      </c>
      <c r="P132" s="76" t="e">
        <f aca="false">H83+AI83+AS83</f>
        <v>#NAME?</v>
      </c>
      <c r="Q132" s="76" t="e">
        <f aca="false">H84+AI84+AS84</f>
        <v>#NAME?</v>
      </c>
      <c r="R132" s="76" t="e">
        <f aca="false">H85+AI85+AS85</f>
        <v>#NAME?</v>
      </c>
      <c r="S132" s="76" t="e">
        <f aca="false">H86+AI86+AS86</f>
        <v>#NAME?</v>
      </c>
      <c r="T132" s="76" t="e">
        <f aca="false">H87+AI87+AS87</f>
        <v>#NAME?</v>
      </c>
      <c r="U132" s="76" t="e">
        <f aca="false">H88+AI88+AS88</f>
        <v>#NAME?</v>
      </c>
      <c r="V132" s="76" t="e">
        <f aca="false">H89+AI89+AS89</f>
        <v>#NAME?</v>
      </c>
      <c r="W132" s="76" t="e">
        <f aca="false">H90+AI90+AS90</f>
        <v>#NAME?</v>
      </c>
      <c r="X132" s="76" t="e">
        <f aca="false">H91+AI91+AS91</f>
        <v>#NAME?</v>
      </c>
      <c r="Y132" s="76" t="e">
        <f aca="false">H92+AI92+AS92</f>
        <v>#NAME?</v>
      </c>
      <c r="Z132" s="76" t="e">
        <f aca="false">H93+AI93+AS93</f>
        <v>#NAME?</v>
      </c>
      <c r="AA132" s="76" t="e">
        <f aca="false">H94+AI94+AS94</f>
        <v>#NAME?</v>
      </c>
      <c r="AB132" s="76" t="e">
        <f aca="false">H95+AI95+AS95</f>
        <v>#NAME?</v>
      </c>
      <c r="AC132" s="76" t="e">
        <f aca="false">H96+AI96+AS96</f>
        <v>#NAME?</v>
      </c>
      <c r="AD132" s="76" t="e">
        <f aca="false">H97+AI97+AS97</f>
        <v>#NAME?</v>
      </c>
      <c r="AE132" s="76" t="e">
        <f aca="false">H98+AI98+AS98</f>
        <v>#NAME?</v>
      </c>
      <c r="AF132" s="76" t="e">
        <f aca="false">H99+AI99+AS99</f>
        <v>#NAME?</v>
      </c>
      <c r="AG132" s="76" t="e">
        <f aca="false">H100+AI100+AS100</f>
        <v>#NAME?</v>
      </c>
      <c r="AH132" s="76" t="e">
        <f aca="false">H101+AI101+AS101</f>
        <v>#NAME?</v>
      </c>
      <c r="AI132" s="76" t="e">
        <f aca="false">H102+AI102+AS102</f>
        <v>#NAME?</v>
      </c>
      <c r="AJ132" s="76" t="e">
        <f aca="false">H103+AI103+AS103</f>
        <v>#NAME?</v>
      </c>
      <c r="AK132" s="76" t="e">
        <f aca="false">H104+AI104+AS104</f>
        <v>#NAME?</v>
      </c>
      <c r="AL132" s="76" t="e">
        <f aca="false">H105+AI105+AS105</f>
        <v>#NAME?</v>
      </c>
      <c r="AM132" s="76" t="e">
        <f aca="false">H106+AI106+AS106</f>
        <v>#NAME?</v>
      </c>
      <c r="AN132" s="76" t="e">
        <f aca="false">H107+AI107+AS107</f>
        <v>#NAME?</v>
      </c>
      <c r="AO132" s="76" t="e">
        <f aca="false">H108+AI108+AS108</f>
        <v>#NAME?</v>
      </c>
      <c r="AP132" s="76" t="e">
        <f aca="false">H109+AI109+AS109</f>
        <v>#NAME?</v>
      </c>
      <c r="AQ132" s="76" t="e">
        <f aca="false">H110+AI110+AS110</f>
        <v>#NAME?</v>
      </c>
      <c r="AR132" s="76" t="e">
        <f aca="false">SUM(H111:H124)+SUM(AI111:AI124)+SUM(AS111:AS124)</f>
        <v>#NAME?</v>
      </c>
      <c r="AS132" s="74"/>
      <c r="AT132" s="76" t="e">
        <f aca="false">SUM(H132:AS132)</f>
        <v>#NAME?</v>
      </c>
      <c r="AU132" s="74"/>
      <c r="AV132" s="74" t="s">
        <v>195</v>
      </c>
      <c r="AW132" s="74"/>
      <c r="AX132" s="74"/>
      <c r="AY132" s="74"/>
      <c r="AZ132" s="74"/>
      <c r="BA132" s="74"/>
      <c r="BB132" s="74"/>
      <c r="BC132" s="74"/>
      <c r="BD132" s="74"/>
      <c r="BE132" s="74"/>
    </row>
    <row r="133" customFormat="false" ht="15.75" hidden="false" customHeight="true" outlineLevel="0" collapsed="false">
      <c r="A133" s="74"/>
      <c r="B133" s="75" t="s">
        <v>22</v>
      </c>
      <c r="C133" s="75"/>
      <c r="D133" s="75"/>
      <c r="E133" s="75"/>
      <c r="F133" s="75"/>
      <c r="G133" s="75"/>
      <c r="H133" s="76" t="e">
        <f aca="false">I75+AJ75+AT75</f>
        <v>#NAME?</v>
      </c>
      <c r="I133" s="76" t="e">
        <f aca="false">I76+AJ76+AT76</f>
        <v>#DIV/0!</v>
      </c>
      <c r="J133" s="76" t="e">
        <f aca="false">I77+AJ77+AT77</f>
        <v>#NAME?</v>
      </c>
      <c r="K133" s="76" t="e">
        <f aca="false">I78+AJ78+AT78</f>
        <v>#NAME?</v>
      </c>
      <c r="L133" s="76" t="e">
        <f aca="false">I79+AJ79+AT79</f>
        <v>#NAME?</v>
      </c>
      <c r="M133" s="76" t="e">
        <f aca="false">I80+AJ80+AT80</f>
        <v>#NAME?</v>
      </c>
      <c r="N133" s="76" t="e">
        <f aca="false">I81+AJ81+AT81</f>
        <v>#NAME?</v>
      </c>
      <c r="O133" s="76" t="e">
        <f aca="false">I82+AJ82+AT82</f>
        <v>#NAME?</v>
      </c>
      <c r="P133" s="76" t="e">
        <f aca="false">I83+AJ83+AT83</f>
        <v>#NAME?</v>
      </c>
      <c r="Q133" s="76" t="e">
        <f aca="false">I84+AJ84+AT84</f>
        <v>#NAME?</v>
      </c>
      <c r="R133" s="76" t="e">
        <f aca="false">I85+AJ85+AT85</f>
        <v>#NAME?</v>
      </c>
      <c r="S133" s="76" t="e">
        <f aca="false">I86+AJ86+AT86</f>
        <v>#NAME?</v>
      </c>
      <c r="T133" s="76" t="e">
        <f aca="false">I87+AJ87+AT87</f>
        <v>#NAME?</v>
      </c>
      <c r="U133" s="76" t="e">
        <f aca="false">I88+AJ88+AT88</f>
        <v>#NAME?</v>
      </c>
      <c r="V133" s="76" t="e">
        <f aca="false">I89+AJ89+AT89</f>
        <v>#NAME?</v>
      </c>
      <c r="W133" s="76" t="e">
        <f aca="false">I90+AJ90+AT90</f>
        <v>#NAME?</v>
      </c>
      <c r="X133" s="76" t="e">
        <f aca="false">I91+AJ91+AT91</f>
        <v>#NAME?</v>
      </c>
      <c r="Y133" s="76" t="e">
        <f aca="false">I92+AJ92+AT92</f>
        <v>#NAME?</v>
      </c>
      <c r="Z133" s="76" t="e">
        <f aca="false">I93+AJ93+AT93</f>
        <v>#NAME?</v>
      </c>
      <c r="AA133" s="76" t="e">
        <f aca="false">I94+AJ94+AT94</f>
        <v>#NAME?</v>
      </c>
      <c r="AB133" s="76" t="e">
        <f aca="false">I95+AJ95+AT95</f>
        <v>#NAME?</v>
      </c>
      <c r="AC133" s="76" t="e">
        <f aca="false">I96+AJ96+AT96</f>
        <v>#NAME?</v>
      </c>
      <c r="AD133" s="76" t="e">
        <f aca="false">I97+AJ97+AT97</f>
        <v>#NAME?</v>
      </c>
      <c r="AE133" s="76" t="e">
        <f aca="false">I98+AJ98+AT98</f>
        <v>#NAME?</v>
      </c>
      <c r="AF133" s="76" t="e">
        <f aca="false">I99+AJ99+AT99</f>
        <v>#NAME?</v>
      </c>
      <c r="AG133" s="76" t="e">
        <f aca="false">I100+AJ100+AT100</f>
        <v>#NAME?</v>
      </c>
      <c r="AH133" s="76" t="e">
        <f aca="false">I101+AJ101+AT101</f>
        <v>#NAME?</v>
      </c>
      <c r="AI133" s="76" t="e">
        <f aca="false">I102+AJ102+AT102</f>
        <v>#NAME?</v>
      </c>
      <c r="AJ133" s="76" t="e">
        <f aca="false">I103+AJ103+AT103</f>
        <v>#NAME?</v>
      </c>
      <c r="AK133" s="76" t="e">
        <f aca="false">I104+AJ104+AT104</f>
        <v>#NAME?</v>
      </c>
      <c r="AL133" s="76" t="e">
        <f aca="false">I105+AJ105+AT105</f>
        <v>#NAME?</v>
      </c>
      <c r="AM133" s="76" t="e">
        <f aca="false">I106+AJ106+AT106</f>
        <v>#NAME?</v>
      </c>
      <c r="AN133" s="76" t="e">
        <f aca="false">I107+AJ107+AT107</f>
        <v>#NAME?</v>
      </c>
      <c r="AO133" s="76" t="e">
        <f aca="false">I108+AJ108+AT108</f>
        <v>#NAME?</v>
      </c>
      <c r="AP133" s="76" t="e">
        <f aca="false">I109+AJ109+AT109</f>
        <v>#NAME?</v>
      </c>
      <c r="AQ133" s="76" t="e">
        <f aca="false">I110+AJ110+AT110</f>
        <v>#NAME?</v>
      </c>
      <c r="AR133" s="76" t="e">
        <f aca="false">SUM(I111:I124)+SUM(AJ111:AJ124)+SUM(AT111:AT124)</f>
        <v>#NAME?</v>
      </c>
      <c r="AS133" s="74"/>
      <c r="AT133" s="76" t="e">
        <f aca="false">SUM(H133:AS133)</f>
        <v>#NAME?</v>
      </c>
      <c r="AU133" s="74"/>
      <c r="AV133" s="74" t="s">
        <v>22</v>
      </c>
      <c r="AW133" s="74"/>
      <c r="AX133" s="74"/>
      <c r="AY133" s="74"/>
      <c r="AZ133" s="74"/>
      <c r="BA133" s="74"/>
      <c r="BB133" s="74"/>
      <c r="BC133" s="74"/>
      <c r="BD133" s="74"/>
      <c r="BE133" s="74"/>
    </row>
    <row r="134" customFormat="false" ht="15.75" hidden="false" customHeight="true" outlineLevel="0" collapsed="false">
      <c r="A134" s="74"/>
      <c r="B134" s="75" t="s">
        <v>24</v>
      </c>
      <c r="C134" s="75"/>
      <c r="D134" s="75"/>
      <c r="E134" s="75"/>
      <c r="F134" s="75"/>
      <c r="G134" s="75"/>
      <c r="H134" s="150" t="e">
        <f aca="false">T75+AK75+AU75</f>
        <v>#NAME?</v>
      </c>
      <c r="I134" s="150" t="e">
        <f aca="false">T76+AK76+AU76</f>
        <v>#DIV/0!</v>
      </c>
      <c r="J134" s="150" t="e">
        <f aca="false">T77+AK77+AU77</f>
        <v>#NAME?</v>
      </c>
      <c r="K134" s="150" t="e">
        <f aca="false">T78+AK78+AU78</f>
        <v>#NAME?</v>
      </c>
      <c r="L134" s="150" t="e">
        <f aca="false">T79+AK79+AU79</f>
        <v>#NAME?</v>
      </c>
      <c r="M134" s="150" t="e">
        <f aca="false">T80+AK80+AU80</f>
        <v>#NAME?</v>
      </c>
      <c r="N134" s="150" t="e">
        <f aca="false">T81+AK81+AU81</f>
        <v>#NAME?</v>
      </c>
      <c r="O134" s="150" t="e">
        <f aca="false">T82+AK82+AU82</f>
        <v>#NAME?</v>
      </c>
      <c r="P134" s="150" t="e">
        <f aca="false">T83+AK83+AU83</f>
        <v>#NAME?</v>
      </c>
      <c r="Q134" s="150" t="e">
        <f aca="false">T84+AK84+AU84</f>
        <v>#NAME?</v>
      </c>
      <c r="R134" s="150" t="e">
        <f aca="false">T85+AK85+AU85</f>
        <v>#NAME?</v>
      </c>
      <c r="S134" s="150" t="e">
        <f aca="false">T86+AK86+AU86</f>
        <v>#NAME?</v>
      </c>
      <c r="T134" s="150" t="e">
        <f aca="false">T87+AK87+AU87</f>
        <v>#NAME?</v>
      </c>
      <c r="U134" s="150" t="e">
        <f aca="false">T88+AK88+AU88</f>
        <v>#NAME?</v>
      </c>
      <c r="V134" s="150" t="e">
        <f aca="false">T89+AK89+AU89</f>
        <v>#NAME?</v>
      </c>
      <c r="W134" s="150" t="e">
        <f aca="false">T90+AK90+AU90</f>
        <v>#NAME?</v>
      </c>
      <c r="X134" s="150" t="e">
        <f aca="false">T91+AK91+AU91</f>
        <v>#NAME?</v>
      </c>
      <c r="Y134" s="150" t="e">
        <f aca="false">T92+AK92+AU92</f>
        <v>#NAME?</v>
      </c>
      <c r="Z134" s="150" t="e">
        <f aca="false">T93+AK93+AU93</f>
        <v>#NAME?</v>
      </c>
      <c r="AA134" s="150" t="e">
        <f aca="false">T94+AK94+AU94</f>
        <v>#NAME?</v>
      </c>
      <c r="AB134" s="150" t="e">
        <f aca="false">T95+AK95+AU95</f>
        <v>#NAME?</v>
      </c>
      <c r="AC134" s="150" t="e">
        <f aca="false">T96+AK96+AU96</f>
        <v>#NAME?</v>
      </c>
      <c r="AD134" s="150" t="e">
        <f aca="false">T97+AK97+AU97</f>
        <v>#NAME?</v>
      </c>
      <c r="AE134" s="150" t="e">
        <f aca="false">T98+AK98+AU98</f>
        <v>#NAME?</v>
      </c>
      <c r="AF134" s="150" t="e">
        <f aca="false">T99+AK99+AU99</f>
        <v>#NAME?</v>
      </c>
      <c r="AG134" s="150" t="e">
        <f aca="false">T100+AK100+AU100</f>
        <v>#NAME?</v>
      </c>
      <c r="AH134" s="150" t="e">
        <f aca="false">T101+AK101+AU101</f>
        <v>#NAME?</v>
      </c>
      <c r="AI134" s="150" t="e">
        <f aca="false">T102+AK102+AU102</f>
        <v>#NAME?</v>
      </c>
      <c r="AJ134" s="150" t="e">
        <f aca="false">T103+AK103+AU103</f>
        <v>#NAME?</v>
      </c>
      <c r="AK134" s="150" t="e">
        <f aca="false">T104+AK104+AU104</f>
        <v>#NAME?</v>
      </c>
      <c r="AL134" s="150" t="e">
        <f aca="false">T105+AK105+AU105</f>
        <v>#NAME?</v>
      </c>
      <c r="AM134" s="150" t="e">
        <f aca="false">T106+AK106+AU106</f>
        <v>#NAME?</v>
      </c>
      <c r="AN134" s="150" t="e">
        <f aca="false">T107+AK107+AU107</f>
        <v>#NAME?</v>
      </c>
      <c r="AO134" s="150" t="e">
        <f aca="false">T108+AK108+AU108</f>
        <v>#NAME?</v>
      </c>
      <c r="AP134" s="150" t="e">
        <f aca="false">T109+AK109+AU109</f>
        <v>#NAME?</v>
      </c>
      <c r="AQ134" s="150" t="e">
        <f aca="false">T110+AK110+AU110</f>
        <v>#NAME?</v>
      </c>
      <c r="AR134" s="76" t="e">
        <f aca="false">SUM(T111:T124)+SUM(AK111:AK124)+SUM(AU111:AU124)</f>
        <v>#DIV/0!</v>
      </c>
      <c r="AS134" s="74"/>
      <c r="AT134" s="76" t="e">
        <f aca="false">SUM(H134:AS134)</f>
        <v>#NAME?</v>
      </c>
      <c r="AU134" s="74"/>
      <c r="AV134" s="74" t="s">
        <v>24</v>
      </c>
      <c r="AW134" s="74"/>
      <c r="AX134" s="74"/>
      <c r="AY134" s="74"/>
      <c r="AZ134" s="74"/>
      <c r="BA134" s="74"/>
      <c r="BB134" s="74"/>
      <c r="BC134" s="74"/>
      <c r="BD134" s="74"/>
      <c r="BE134" s="74"/>
    </row>
    <row r="135" customFormat="false" ht="15.75" hidden="false" customHeight="true" outlineLevel="0" collapsed="false">
      <c r="A135" s="74"/>
      <c r="B135" s="75" t="s">
        <v>25</v>
      </c>
      <c r="C135" s="75"/>
      <c r="D135" s="75"/>
      <c r="E135" s="75"/>
      <c r="F135" s="75"/>
      <c r="G135" s="75"/>
      <c r="H135" s="76" t="e">
        <f aca="false">R75+S75+AL75+AV75</f>
        <v>#DIV/0!</v>
      </c>
      <c r="I135" s="76" t="e">
        <f aca="false">R76+S76+AL76+AV76</f>
        <v>#DIV/0!</v>
      </c>
      <c r="J135" s="76" t="e">
        <f aca="false">R77+S77+AL77+AV77</f>
        <v>#DIV/0!</v>
      </c>
      <c r="K135" s="76" t="e">
        <f aca="false">R78+S78+AL78+AV78</f>
        <v>#DIV/0!</v>
      </c>
      <c r="L135" s="76" t="e">
        <f aca="false">R79+S79+AL79+AV79</f>
        <v>#DIV/0!</v>
      </c>
      <c r="M135" s="76" t="e">
        <f aca="false">R80+S80+AL80+AV80</f>
        <v>#DIV/0!</v>
      </c>
      <c r="N135" s="76" t="e">
        <f aca="false">R81+S81+AL81+AV81</f>
        <v>#DIV/0!</v>
      </c>
      <c r="O135" s="76" t="e">
        <f aca="false">R82+S82+AL82+AV82</f>
        <v>#DIV/0!</v>
      </c>
      <c r="P135" s="76" t="e">
        <f aca="false">R83+S83+AL83+AV83</f>
        <v>#DIV/0!</v>
      </c>
      <c r="Q135" s="76" t="e">
        <f aca="false">R84+S84+AL84+AV84</f>
        <v>#DIV/0!</v>
      </c>
      <c r="R135" s="76" t="e">
        <f aca="false">R85+S85+AL85+AV85</f>
        <v>#DIV/0!</v>
      </c>
      <c r="S135" s="76" t="e">
        <f aca="false">R86+S86+AL86+AV86</f>
        <v>#DIV/0!</v>
      </c>
      <c r="T135" s="76" t="e">
        <f aca="false">R87+S87+AL87+AV87</f>
        <v>#DIV/0!</v>
      </c>
      <c r="U135" s="76" t="e">
        <f aca="false">R88+S88+AL88+AV88</f>
        <v>#DIV/0!</v>
      </c>
      <c r="V135" s="76" t="e">
        <f aca="false">R89+S89+AL89+AV89</f>
        <v>#DIV/0!</v>
      </c>
      <c r="W135" s="76" t="e">
        <f aca="false">R90+S90+AL90+AV90</f>
        <v>#DIV/0!</v>
      </c>
      <c r="X135" s="76" t="e">
        <f aca="false">R91+S91+AL91+AV91</f>
        <v>#DIV/0!</v>
      </c>
      <c r="Y135" s="76" t="e">
        <f aca="false">R92+S92+AL92+AV92</f>
        <v>#DIV/0!</v>
      </c>
      <c r="Z135" s="76" t="e">
        <f aca="false">R93+S93+AL93+AV93</f>
        <v>#DIV/0!</v>
      </c>
      <c r="AA135" s="76" t="e">
        <f aca="false">R94+S94+AL94+AV94</f>
        <v>#DIV/0!</v>
      </c>
      <c r="AB135" s="76" t="e">
        <f aca="false">R95+S95+AL95+AV95</f>
        <v>#DIV/0!</v>
      </c>
      <c r="AC135" s="76" t="e">
        <f aca="false">R96+S96+AL96+AV96</f>
        <v>#DIV/0!</v>
      </c>
      <c r="AD135" s="76" t="e">
        <f aca="false">R97+S97+AL97+AV97</f>
        <v>#DIV/0!</v>
      </c>
      <c r="AE135" s="76" t="e">
        <f aca="false">R98+S98+AL98+AV98</f>
        <v>#DIV/0!</v>
      </c>
      <c r="AF135" s="76" t="e">
        <f aca="false">R99+S99+AL99+AV99</f>
        <v>#DIV/0!</v>
      </c>
      <c r="AG135" s="76" t="e">
        <f aca="false">R100+S100+AL100+AV100</f>
        <v>#DIV/0!</v>
      </c>
      <c r="AH135" s="76" t="e">
        <f aca="false">R101+S101+AL101+AV101</f>
        <v>#DIV/0!</v>
      </c>
      <c r="AI135" s="76" t="e">
        <f aca="false">R102+S102+AL102+AV102</f>
        <v>#DIV/0!</v>
      </c>
      <c r="AJ135" s="76" t="e">
        <f aca="false">R103+S103+AL103+AV103</f>
        <v>#DIV/0!</v>
      </c>
      <c r="AK135" s="76" t="e">
        <f aca="false">R104+S104+AL104+AV104</f>
        <v>#DIV/0!</v>
      </c>
      <c r="AL135" s="76" t="e">
        <f aca="false">R105+S105+AL105+AV105</f>
        <v>#DIV/0!</v>
      </c>
      <c r="AM135" s="76" t="e">
        <f aca="false">R106+S106+AL106+AV106</f>
        <v>#DIV/0!</v>
      </c>
      <c r="AN135" s="76" t="e">
        <f aca="false">R107+S107+AL107+AV107</f>
        <v>#DIV/0!</v>
      </c>
      <c r="AO135" s="76" t="e">
        <f aca="false">R108+S108+AL108+AV108</f>
        <v>#DIV/0!</v>
      </c>
      <c r="AP135" s="76" t="e">
        <f aca="false">R109+S109+AL109+AV109</f>
        <v>#DIV/0!</v>
      </c>
      <c r="AQ135" s="76" t="e">
        <f aca="false">R110+S110+AL110+AV110</f>
        <v>#DIV/0!</v>
      </c>
      <c r="AR135" s="76" t="e">
        <f aca="false">SUM(R111:R124)+SUM(S111:S124)+SUM(AL111:AL124)+SUM(AV111:AV124)</f>
        <v>#DIV/0!</v>
      </c>
      <c r="AS135" s="74"/>
      <c r="AT135" s="76" t="e">
        <f aca="false">SUM(H135:AS135)</f>
        <v>#DIV/0!</v>
      </c>
      <c r="AU135" s="74"/>
      <c r="AV135" s="74" t="s">
        <v>25</v>
      </c>
      <c r="AW135" s="74"/>
      <c r="AX135" s="74"/>
      <c r="AY135" s="74"/>
      <c r="AZ135" s="74"/>
      <c r="BA135" s="74"/>
      <c r="BB135" s="74"/>
      <c r="BC135" s="74"/>
      <c r="BD135" s="74"/>
      <c r="BE135" s="74"/>
    </row>
    <row r="136" customFormat="false" ht="15.75" hidden="false" customHeight="true" outlineLevel="0" collapsed="false">
      <c r="A136" s="74"/>
      <c r="B136" s="75" t="s">
        <v>93</v>
      </c>
      <c r="C136" s="75"/>
      <c r="D136" s="75"/>
      <c r="E136" s="75"/>
      <c r="F136" s="75"/>
      <c r="G136" s="75"/>
      <c r="H136" s="76" t="e">
        <f aca="false">L75+AG75+AQ75</f>
        <v>#NAME?</v>
      </c>
      <c r="I136" s="76" t="e">
        <f aca="false">L76+AG76+AQ76</f>
        <v>#DIV/0!</v>
      </c>
      <c r="J136" s="76" t="e">
        <f aca="false">L77+AG77+AQ77</f>
        <v>#NAME?</v>
      </c>
      <c r="K136" s="76" t="e">
        <f aca="false">L78+AG78+AQ78</f>
        <v>#NAME?</v>
      </c>
      <c r="L136" s="76" t="e">
        <f aca="false">L79+AG79+AQ79</f>
        <v>#NAME?</v>
      </c>
      <c r="M136" s="76" t="e">
        <f aca="false">L80+AG80+AQ80</f>
        <v>#NAME?</v>
      </c>
      <c r="N136" s="76" t="e">
        <f aca="false">L81+AG81+AQ81</f>
        <v>#NAME?</v>
      </c>
      <c r="O136" s="76" t="e">
        <f aca="false">L82+AG82+AQ82</f>
        <v>#NAME?</v>
      </c>
      <c r="P136" s="76" t="e">
        <f aca="false">L83+AG83+AQ83</f>
        <v>#NAME?</v>
      </c>
      <c r="Q136" s="76" t="e">
        <f aca="false">L84+AG84+AQ84</f>
        <v>#NAME?</v>
      </c>
      <c r="R136" s="76" t="e">
        <f aca="false">L85+AG85+AQ85</f>
        <v>#NAME?</v>
      </c>
      <c r="S136" s="76" t="e">
        <f aca="false">L86+AG86+AQ86</f>
        <v>#NAME?</v>
      </c>
      <c r="T136" s="76" t="e">
        <f aca="false">L87+AG87+AQ87</f>
        <v>#NAME?</v>
      </c>
      <c r="U136" s="76" t="e">
        <f aca="false">L88+AG88+AQ88</f>
        <v>#NAME?</v>
      </c>
      <c r="V136" s="76" t="e">
        <f aca="false">L89+AG89+AQ89</f>
        <v>#NAME?</v>
      </c>
      <c r="W136" s="76" t="e">
        <f aca="false">L90+AG90+AQ90</f>
        <v>#NAME?</v>
      </c>
      <c r="X136" s="76" t="e">
        <f aca="false">L91+AG91+AQ91</f>
        <v>#NAME?</v>
      </c>
      <c r="Y136" s="76" t="e">
        <f aca="false">L92+AG92+AQ92</f>
        <v>#NAME?</v>
      </c>
      <c r="Z136" s="76" t="e">
        <f aca="false">L93+AG93+AQ93</f>
        <v>#NAME?</v>
      </c>
      <c r="AA136" s="76" t="e">
        <f aca="false">L94+AG94+AQ94</f>
        <v>#NAME?</v>
      </c>
      <c r="AB136" s="76" t="e">
        <f aca="false">L95+AG95+AQ95</f>
        <v>#NAME?</v>
      </c>
      <c r="AC136" s="76" t="e">
        <f aca="false">L96+AG96+AQ96</f>
        <v>#NAME?</v>
      </c>
      <c r="AD136" s="76" t="e">
        <f aca="false">L97+AG97+AQ97</f>
        <v>#NAME?</v>
      </c>
      <c r="AE136" s="76" t="e">
        <f aca="false">L98+AG98+AQ98</f>
        <v>#NAME?</v>
      </c>
      <c r="AF136" s="76" t="e">
        <f aca="false">L99+AG99+AQ99</f>
        <v>#NAME?</v>
      </c>
      <c r="AG136" s="76" t="e">
        <f aca="false">L100+AG100+AQ100</f>
        <v>#NAME?</v>
      </c>
      <c r="AH136" s="76" t="e">
        <f aca="false">L101+AG101+AQ101</f>
        <v>#NAME?</v>
      </c>
      <c r="AI136" s="76" t="e">
        <f aca="false">L102+AG102+AQ102</f>
        <v>#NAME?</v>
      </c>
      <c r="AJ136" s="76" t="e">
        <f aca="false">L103+AG103+AQ103</f>
        <v>#NAME?</v>
      </c>
      <c r="AK136" s="76" t="e">
        <f aca="false">L104+AG104+AQ104</f>
        <v>#NAME?</v>
      </c>
      <c r="AL136" s="76" t="e">
        <f aca="false">L105+AG105+AQ105</f>
        <v>#NAME?</v>
      </c>
      <c r="AM136" s="76" t="e">
        <f aca="false">L106+AG106+AQ106</f>
        <v>#NAME?</v>
      </c>
      <c r="AN136" s="76" t="e">
        <f aca="false">L107+AG107+AQ107</f>
        <v>#NAME?</v>
      </c>
      <c r="AO136" s="76" t="e">
        <f aca="false">L108+AG108+AQ108</f>
        <v>#NAME?</v>
      </c>
      <c r="AP136" s="76" t="e">
        <f aca="false">L109+AG109+AQ109</f>
        <v>#NAME?</v>
      </c>
      <c r="AQ136" s="76" t="e">
        <f aca="false">L110+AG110+AQ110</f>
        <v>#NAME?</v>
      </c>
      <c r="AR136" s="76" t="e">
        <f aca="false">SUM(L111:L124)+SUM(AG111:AG124)+SUM(AQ111:AQ124)</f>
        <v>#NAME?</v>
      </c>
      <c r="AS136" s="74"/>
      <c r="AT136" s="76" t="e">
        <f aca="false">SUM(H136:AS136)</f>
        <v>#NAME?</v>
      </c>
      <c r="AU136" s="74"/>
      <c r="AV136" s="74" t="s">
        <v>93</v>
      </c>
      <c r="AW136" s="74"/>
      <c r="AX136" s="74"/>
      <c r="AY136" s="74"/>
      <c r="AZ136" s="74"/>
      <c r="BA136" s="74"/>
      <c r="BB136" s="74"/>
      <c r="BC136" s="74"/>
      <c r="BD136" s="74"/>
      <c r="BE136" s="74"/>
    </row>
    <row r="137" customFormat="false" ht="15.75" hidden="false" customHeight="true" outlineLevel="0" collapsed="false">
      <c r="A137" s="74"/>
      <c r="B137" s="75" t="s">
        <v>28</v>
      </c>
      <c r="C137" s="75"/>
      <c r="D137" s="75"/>
      <c r="E137" s="75"/>
      <c r="F137" s="75"/>
      <c r="G137" s="75"/>
      <c r="H137" s="76" t="e">
        <f aca="false">K75+AF75+AP75</f>
        <v>#NAME?</v>
      </c>
      <c r="I137" s="76" t="e">
        <f aca="false">K76+AF76+AP76</f>
        <v>#DIV/0!</v>
      </c>
      <c r="J137" s="76" t="e">
        <f aca="false">K77+AF77+AP77</f>
        <v>#NAME?</v>
      </c>
      <c r="K137" s="76" t="e">
        <f aca="false">K78+AF78+AP78</f>
        <v>#NAME?</v>
      </c>
      <c r="L137" s="76" t="e">
        <f aca="false">K79+AF79+AP79</f>
        <v>#NAME?</v>
      </c>
      <c r="M137" s="76" t="e">
        <f aca="false">K80+AF80+AP80</f>
        <v>#NAME?</v>
      </c>
      <c r="N137" s="76" t="e">
        <f aca="false">K81+AF81+AP81</f>
        <v>#NAME?</v>
      </c>
      <c r="O137" s="76" t="e">
        <f aca="false">K82+AF82+AP82</f>
        <v>#NAME?</v>
      </c>
      <c r="P137" s="76" t="e">
        <f aca="false">K83+AF83+AP83</f>
        <v>#NAME?</v>
      </c>
      <c r="Q137" s="76" t="e">
        <f aca="false">K84+AF84+AP84</f>
        <v>#NAME?</v>
      </c>
      <c r="R137" s="76" t="e">
        <f aca="false">K85+AF85+AP85</f>
        <v>#NAME?</v>
      </c>
      <c r="S137" s="76" t="e">
        <f aca="false">K86+AF86+AP86</f>
        <v>#NAME?</v>
      </c>
      <c r="T137" s="76" t="e">
        <f aca="false">K87+AF87+AP87</f>
        <v>#NAME?</v>
      </c>
      <c r="U137" s="76" t="e">
        <f aca="false">K88+AF88+AP88</f>
        <v>#NAME?</v>
      </c>
      <c r="V137" s="76" t="e">
        <f aca="false">K89+AF89+AP89</f>
        <v>#NAME?</v>
      </c>
      <c r="W137" s="76" t="e">
        <f aca="false">K90+AF90+AP90</f>
        <v>#NAME?</v>
      </c>
      <c r="X137" s="76" t="e">
        <f aca="false">K91+AF91+AP91</f>
        <v>#NAME?</v>
      </c>
      <c r="Y137" s="76" t="e">
        <f aca="false">K92+AF92+AP92</f>
        <v>#NAME?</v>
      </c>
      <c r="Z137" s="76" t="e">
        <f aca="false">K93+AF93+AP93</f>
        <v>#NAME?</v>
      </c>
      <c r="AA137" s="76" t="e">
        <f aca="false">K94+AF94+AP94</f>
        <v>#NAME?</v>
      </c>
      <c r="AB137" s="76" t="e">
        <f aca="false">K95+AF95+AP95</f>
        <v>#NAME?</v>
      </c>
      <c r="AC137" s="76" t="e">
        <f aca="false">K96+AF96+AP96</f>
        <v>#NAME?</v>
      </c>
      <c r="AD137" s="76" t="e">
        <f aca="false">K97+AF97+AP97</f>
        <v>#NAME?</v>
      </c>
      <c r="AE137" s="76" t="e">
        <f aca="false">K98+AF98+AP98</f>
        <v>#NAME?</v>
      </c>
      <c r="AF137" s="76" t="e">
        <f aca="false">K99+AF99+AP99</f>
        <v>#NAME?</v>
      </c>
      <c r="AG137" s="76" t="e">
        <f aca="false">K100+AF100+AP100</f>
        <v>#NAME?</v>
      </c>
      <c r="AH137" s="76" t="e">
        <f aca="false">K101+AF101+AP101</f>
        <v>#NAME?</v>
      </c>
      <c r="AI137" s="76" t="e">
        <f aca="false">K102+AF102+AP102</f>
        <v>#NAME?</v>
      </c>
      <c r="AJ137" s="76" t="e">
        <f aca="false">K103+AF103+AP103</f>
        <v>#NAME?</v>
      </c>
      <c r="AK137" s="76" t="e">
        <f aca="false">K104+AF104+AP104</f>
        <v>#NAME?</v>
      </c>
      <c r="AL137" s="76" t="e">
        <f aca="false">K105+AF105+AP105</f>
        <v>#NAME?</v>
      </c>
      <c r="AM137" s="76" t="e">
        <f aca="false">K106+AF106+AP106</f>
        <v>#NAME?</v>
      </c>
      <c r="AN137" s="76" t="e">
        <f aca="false">K107+AF107+AP107</f>
        <v>#NAME?</v>
      </c>
      <c r="AO137" s="76" t="e">
        <f aca="false">K108+AF108+AP108</f>
        <v>#NAME?</v>
      </c>
      <c r="AP137" s="76" t="e">
        <f aca="false">K109+AF109+AP109</f>
        <v>#NAME?</v>
      </c>
      <c r="AQ137" s="76" t="e">
        <f aca="false">K110+AF110+AP110</f>
        <v>#NAME?</v>
      </c>
      <c r="AR137" s="76" t="e">
        <f aca="false">SUM(K111:K124)+SUM(AF111:AF124)+SUM(AP111:AP124)</f>
        <v>#NAME?</v>
      </c>
      <c r="AS137" s="74"/>
      <c r="AT137" s="76" t="e">
        <f aca="false">SUM(H137:AS137)</f>
        <v>#NAME?</v>
      </c>
      <c r="AU137" s="74"/>
      <c r="AV137" s="74" t="s">
        <v>28</v>
      </c>
      <c r="AW137" s="74"/>
      <c r="AX137" s="74"/>
      <c r="AY137" s="74"/>
      <c r="AZ137" s="74"/>
      <c r="BA137" s="74"/>
      <c r="BB137" s="74"/>
      <c r="BC137" s="74"/>
      <c r="BD137" s="74"/>
      <c r="BE137" s="74"/>
    </row>
    <row r="138" customFormat="false" ht="15.75" hidden="false" customHeight="true" outlineLevel="0" collapsed="false">
      <c r="A138" s="74"/>
      <c r="B138" s="75" t="s">
        <v>29</v>
      </c>
      <c r="C138" s="75"/>
      <c r="D138" s="75"/>
      <c r="E138" s="75"/>
      <c r="F138" s="75"/>
      <c r="G138" s="75"/>
      <c r="H138" s="76" t="e">
        <f aca="false">J75+AH75+AR75</f>
        <v>#NAME?</v>
      </c>
      <c r="I138" s="76" t="e">
        <f aca="false">J76+AH76+AR76</f>
        <v>#DIV/0!</v>
      </c>
      <c r="J138" s="76" t="e">
        <f aca="false">J77+AH77+AR77</f>
        <v>#NAME?</v>
      </c>
      <c r="K138" s="76" t="e">
        <f aca="false">J78+AH78+AR78</f>
        <v>#NAME?</v>
      </c>
      <c r="L138" s="76" t="e">
        <f aca="false">J79+AH79+AR79</f>
        <v>#NAME?</v>
      </c>
      <c r="M138" s="76" t="e">
        <f aca="false">J80+AH80+AR80</f>
        <v>#NAME?</v>
      </c>
      <c r="N138" s="76" t="e">
        <f aca="false">J81+AH81+AR81</f>
        <v>#NAME?</v>
      </c>
      <c r="O138" s="76" t="e">
        <f aca="false">J82+AH82+AR82</f>
        <v>#NAME?</v>
      </c>
      <c r="P138" s="76" t="e">
        <f aca="false">J83+AH83+AR83</f>
        <v>#NAME?</v>
      </c>
      <c r="Q138" s="76" t="e">
        <f aca="false">J84+AH84+AR84</f>
        <v>#NAME?</v>
      </c>
      <c r="R138" s="76" t="e">
        <f aca="false">J85+AH85+AR85</f>
        <v>#NAME?</v>
      </c>
      <c r="S138" s="76" t="e">
        <f aca="false">J86+AH86+AR86</f>
        <v>#NAME?</v>
      </c>
      <c r="T138" s="76" t="e">
        <f aca="false">J87+AH87+AR87</f>
        <v>#NAME?</v>
      </c>
      <c r="U138" s="76" t="e">
        <f aca="false">J88+AH88+AR88</f>
        <v>#NAME?</v>
      </c>
      <c r="V138" s="76" t="e">
        <f aca="false">J89+AH89+AR89</f>
        <v>#NAME?</v>
      </c>
      <c r="W138" s="76" t="e">
        <f aca="false">J90+AH90+AR90</f>
        <v>#NAME?</v>
      </c>
      <c r="X138" s="76" t="e">
        <f aca="false">J91+AH91+AR91</f>
        <v>#NAME?</v>
      </c>
      <c r="Y138" s="76" t="e">
        <f aca="false">J92+AH92+AR92</f>
        <v>#NAME?</v>
      </c>
      <c r="Z138" s="76" t="e">
        <f aca="false">J93+AH93+AR93</f>
        <v>#NAME?</v>
      </c>
      <c r="AA138" s="76" t="e">
        <f aca="false">J94+AH94+AR94</f>
        <v>#NAME?</v>
      </c>
      <c r="AB138" s="76" t="e">
        <f aca="false">J95+AH95+AR95</f>
        <v>#NAME?</v>
      </c>
      <c r="AC138" s="76" t="e">
        <f aca="false">J96+AH96+AR96</f>
        <v>#NAME?</v>
      </c>
      <c r="AD138" s="76" t="e">
        <f aca="false">J97+AH97+AR97</f>
        <v>#NAME?</v>
      </c>
      <c r="AE138" s="76" t="e">
        <f aca="false">J98+AH98+AR98</f>
        <v>#NAME?</v>
      </c>
      <c r="AF138" s="76" t="e">
        <f aca="false">J99+AH99+AR99</f>
        <v>#NAME?</v>
      </c>
      <c r="AG138" s="76" t="e">
        <f aca="false">J100+AH100+AR100</f>
        <v>#NAME?</v>
      </c>
      <c r="AH138" s="76" t="e">
        <f aca="false">J101+AH101+AR101</f>
        <v>#NAME?</v>
      </c>
      <c r="AI138" s="76" t="e">
        <f aca="false">J102+AH102+AR102</f>
        <v>#NAME?</v>
      </c>
      <c r="AJ138" s="76" t="e">
        <f aca="false">J103+AH103+AR103</f>
        <v>#NAME?</v>
      </c>
      <c r="AK138" s="76" t="e">
        <f aca="false">J104+AH104+AR104</f>
        <v>#NAME?</v>
      </c>
      <c r="AL138" s="76" t="e">
        <f aca="false">J105+AH105+AR105</f>
        <v>#NAME?</v>
      </c>
      <c r="AM138" s="76" t="e">
        <f aca="false">J106+AH106+AR106</f>
        <v>#NAME?</v>
      </c>
      <c r="AN138" s="76" t="e">
        <f aca="false">J107+AH107+AR107</f>
        <v>#NAME?</v>
      </c>
      <c r="AO138" s="76" t="e">
        <f aca="false">J108+AH108+AR108</f>
        <v>#NAME?</v>
      </c>
      <c r="AP138" s="76" t="e">
        <f aca="false">J109+AH109+AR109</f>
        <v>#NAME?</v>
      </c>
      <c r="AQ138" s="76" t="e">
        <f aca="false">J110+AH110+AR110</f>
        <v>#NAME?</v>
      </c>
      <c r="AR138" s="76" t="e">
        <f aca="false">SUM(J111:J124)+SUM(AH111:AH124)+SUM(AR111:AR124)</f>
        <v>#NAME?</v>
      </c>
      <c r="AS138" s="74"/>
      <c r="AT138" s="76" t="e">
        <f aca="false">SUM(H138:AS138)</f>
        <v>#NAME?</v>
      </c>
      <c r="AU138" s="74"/>
      <c r="AV138" s="74" t="s">
        <v>29</v>
      </c>
      <c r="AW138" s="74"/>
      <c r="AX138" s="74"/>
      <c r="AY138" s="74"/>
      <c r="AZ138" s="74"/>
      <c r="BA138" s="74"/>
      <c r="BB138" s="74"/>
      <c r="BC138" s="74"/>
      <c r="BD138" s="74"/>
      <c r="BE138" s="74"/>
    </row>
    <row r="139" customFormat="false" ht="15.75" hidden="false" customHeight="true" outlineLevel="0" collapsed="false">
      <c r="A139" s="74"/>
      <c r="B139" s="75" t="s">
        <v>1</v>
      </c>
      <c r="C139" s="75"/>
      <c r="D139" s="75"/>
      <c r="E139" s="75"/>
      <c r="F139" s="75"/>
      <c r="G139" s="75"/>
      <c r="H139" s="76" t="n">
        <f aca="false">M75</f>
        <v>0</v>
      </c>
      <c r="I139" s="76" t="n">
        <f aca="false">M76</f>
        <v>0</v>
      </c>
      <c r="J139" s="76" t="n">
        <f aca="false">M77</f>
        <v>0</v>
      </c>
      <c r="K139" s="76" t="n">
        <f aca="false">M78</f>
        <v>0</v>
      </c>
      <c r="L139" s="76" t="n">
        <f aca="false">M79</f>
        <v>0</v>
      </c>
      <c r="M139" s="76" t="n">
        <f aca="false">M80</f>
        <v>0</v>
      </c>
      <c r="N139" s="76" t="n">
        <f aca="false">M81</f>
        <v>0</v>
      </c>
      <c r="O139" s="76" t="n">
        <f aca="false">M82</f>
        <v>0</v>
      </c>
      <c r="P139" s="76" t="n">
        <f aca="false">M83</f>
        <v>0</v>
      </c>
      <c r="Q139" s="76" t="n">
        <f aca="false">M84</f>
        <v>0</v>
      </c>
      <c r="R139" s="76" t="n">
        <f aca="false">M85</f>
        <v>0</v>
      </c>
      <c r="S139" s="76" t="n">
        <f aca="false">M86</f>
        <v>0</v>
      </c>
      <c r="T139" s="76" t="n">
        <f aca="false">M87</f>
        <v>0</v>
      </c>
      <c r="U139" s="76" t="n">
        <f aca="false">M88</f>
        <v>0</v>
      </c>
      <c r="V139" s="76" t="n">
        <f aca="false">M89</f>
        <v>0</v>
      </c>
      <c r="W139" s="76" t="n">
        <f aca="false">M90</f>
        <v>0</v>
      </c>
      <c r="X139" s="76" t="n">
        <f aca="false">M91</f>
        <v>0</v>
      </c>
      <c r="Y139" s="76" t="n">
        <f aca="false">M92</f>
        <v>0</v>
      </c>
      <c r="Z139" s="76" t="n">
        <f aca="false">M93</f>
        <v>0</v>
      </c>
      <c r="AA139" s="76" t="n">
        <f aca="false">M94</f>
        <v>0</v>
      </c>
      <c r="AB139" s="76" t="n">
        <f aca="false">M95</f>
        <v>0</v>
      </c>
      <c r="AC139" s="76" t="n">
        <f aca="false">M96</f>
        <v>0</v>
      </c>
      <c r="AD139" s="76" t="n">
        <f aca="false">M97</f>
        <v>0</v>
      </c>
      <c r="AE139" s="76" t="n">
        <f aca="false">M98</f>
        <v>0</v>
      </c>
      <c r="AF139" s="76" t="n">
        <f aca="false">M99</f>
        <v>0</v>
      </c>
      <c r="AG139" s="76" t="n">
        <f aca="false">M100</f>
        <v>0</v>
      </c>
      <c r="AH139" s="76" t="n">
        <f aca="false">M101</f>
        <v>0</v>
      </c>
      <c r="AI139" s="76" t="n">
        <f aca="false">M102</f>
        <v>0</v>
      </c>
      <c r="AJ139" s="76" t="n">
        <f aca="false">M103</f>
        <v>0</v>
      </c>
      <c r="AK139" s="76" t="n">
        <f aca="false">M104</f>
        <v>0</v>
      </c>
      <c r="AL139" s="76" t="n">
        <f aca="false">M105</f>
        <v>0</v>
      </c>
      <c r="AM139" s="76" t="n">
        <f aca="false">M106</f>
        <v>0</v>
      </c>
      <c r="AN139" s="76" t="n">
        <f aca="false">M107</f>
        <v>0</v>
      </c>
      <c r="AO139" s="76" t="n">
        <f aca="false">M108</f>
        <v>0</v>
      </c>
      <c r="AP139" s="76" t="n">
        <f aca="false">M109</f>
        <v>0</v>
      </c>
      <c r="AQ139" s="76" t="n">
        <f aca="false">M110</f>
        <v>0</v>
      </c>
      <c r="AR139" s="76" t="n">
        <f aca="false">SUM(M111:M124)</f>
        <v>0</v>
      </c>
      <c r="AS139" s="74"/>
      <c r="AT139" s="76" t="n">
        <f aca="false">SUM(H139:AS139)</f>
        <v>0</v>
      </c>
      <c r="AU139" s="74"/>
      <c r="AV139" s="74" t="s">
        <v>1</v>
      </c>
      <c r="AW139" s="74"/>
      <c r="AX139" s="74"/>
      <c r="AY139" s="74"/>
      <c r="AZ139" s="74"/>
      <c r="BA139" s="74"/>
      <c r="BB139" s="74"/>
      <c r="BC139" s="74"/>
      <c r="BD139" s="74"/>
      <c r="BE139" s="74"/>
    </row>
    <row r="140" customFormat="false" ht="15.75" hidden="false" customHeight="true" outlineLevel="0" collapsed="false">
      <c r="A140" s="74"/>
      <c r="B140" s="75" t="s">
        <v>196</v>
      </c>
      <c r="C140" s="75"/>
      <c r="D140" s="75"/>
      <c r="E140" s="75"/>
      <c r="F140" s="75"/>
      <c r="G140" s="75"/>
      <c r="H140" s="76" t="e">
        <f aca="false">X75+AB75</f>
        <v>#NAME?</v>
      </c>
      <c r="I140" s="76" t="e">
        <f aca="false">X76+AB76</f>
        <v>#DIV/0!</v>
      </c>
      <c r="J140" s="76" t="e">
        <f aca="false">X77+AB77</f>
        <v>#NAME?</v>
      </c>
      <c r="K140" s="76" t="e">
        <f aca="false">X78+AB78</f>
        <v>#NAME?</v>
      </c>
      <c r="L140" s="76" t="e">
        <f aca="false">X79+AB79</f>
        <v>#NAME?</v>
      </c>
      <c r="M140" s="76" t="e">
        <f aca="false">X80+AB80</f>
        <v>#NAME?</v>
      </c>
      <c r="N140" s="76" t="e">
        <f aca="false">X81+AB81</f>
        <v>#NAME?</v>
      </c>
      <c r="O140" s="76" t="e">
        <f aca="false">X82+AB82</f>
        <v>#NAME?</v>
      </c>
      <c r="P140" s="76" t="e">
        <f aca="false">X83+AB83</f>
        <v>#NAME?</v>
      </c>
      <c r="Q140" s="76" t="e">
        <f aca="false">X84+AB84</f>
        <v>#NAME?</v>
      </c>
      <c r="R140" s="76" t="e">
        <f aca="false">X85+AB85</f>
        <v>#NAME?</v>
      </c>
      <c r="S140" s="76" t="e">
        <f aca="false">X86+AB86</f>
        <v>#NAME?</v>
      </c>
      <c r="T140" s="76" t="e">
        <f aca="false">X87+AB87</f>
        <v>#NAME?</v>
      </c>
      <c r="U140" s="76" t="e">
        <f aca="false">X88+AB88</f>
        <v>#NAME?</v>
      </c>
      <c r="V140" s="76" t="e">
        <f aca="false">X89+AB89</f>
        <v>#NAME?</v>
      </c>
      <c r="W140" s="76" t="e">
        <f aca="false">X90+AB90</f>
        <v>#NAME?</v>
      </c>
      <c r="X140" s="76" t="e">
        <f aca="false">X91+AB91</f>
        <v>#NAME?</v>
      </c>
      <c r="Y140" s="76" t="e">
        <f aca="false">X92+AB92</f>
        <v>#NAME?</v>
      </c>
      <c r="Z140" s="76" t="e">
        <f aca="false">X93+AB93</f>
        <v>#NAME?</v>
      </c>
      <c r="AA140" s="76" t="e">
        <f aca="false">X94+AB94</f>
        <v>#NAME?</v>
      </c>
      <c r="AB140" s="76" t="e">
        <f aca="false">X95+AB95</f>
        <v>#NAME?</v>
      </c>
      <c r="AC140" s="76" t="e">
        <f aca="false">X96+AB96</f>
        <v>#NAME?</v>
      </c>
      <c r="AD140" s="76" t="e">
        <f aca="false">X97+AB97</f>
        <v>#NAME?</v>
      </c>
      <c r="AE140" s="76" t="e">
        <f aca="false">X98+AB98</f>
        <v>#NAME?</v>
      </c>
      <c r="AF140" s="76" t="e">
        <f aca="false">X99+AB99</f>
        <v>#NAME?</v>
      </c>
      <c r="AG140" s="76" t="e">
        <f aca="false">X100+AB100</f>
        <v>#NAME?</v>
      </c>
      <c r="AH140" s="76" t="e">
        <f aca="false">X101+AB101</f>
        <v>#NAME?</v>
      </c>
      <c r="AI140" s="76" t="e">
        <f aca="false">X102+AB102</f>
        <v>#NAME?</v>
      </c>
      <c r="AJ140" s="76" t="e">
        <f aca="false">X103+AB103</f>
        <v>#NAME?</v>
      </c>
      <c r="AK140" s="76" t="e">
        <f aca="false">X104+AB104</f>
        <v>#NAME?</v>
      </c>
      <c r="AL140" s="76" t="e">
        <f aca="false">X105+AB105</f>
        <v>#NAME?</v>
      </c>
      <c r="AM140" s="76" t="e">
        <f aca="false">X106+AB106</f>
        <v>#NAME?</v>
      </c>
      <c r="AN140" s="76" t="e">
        <f aca="false">X107+AB107</f>
        <v>#NAME?</v>
      </c>
      <c r="AO140" s="76" t="e">
        <f aca="false">X108+AB108</f>
        <v>#NAME?</v>
      </c>
      <c r="AP140" s="76" t="e">
        <f aca="false">X109+AB109</f>
        <v>#NAME?</v>
      </c>
      <c r="AQ140" s="76" t="e">
        <f aca="false">X110+AB110</f>
        <v>#NAME?</v>
      </c>
      <c r="AR140" s="76" t="e">
        <f aca="false">SUM(X111:X124)+SUM(AB111:AB124)</f>
        <v>#NAME?</v>
      </c>
      <c r="AS140" s="74"/>
      <c r="AT140" s="76" t="e">
        <f aca="false">SUM(H140:AS140)</f>
        <v>#NAME?</v>
      </c>
      <c r="AU140" s="74"/>
      <c r="AV140" s="74" t="s">
        <v>196</v>
      </c>
      <c r="AW140" s="74"/>
      <c r="AX140" s="74"/>
      <c r="AY140" s="74"/>
      <c r="AZ140" s="74"/>
      <c r="BA140" s="74"/>
      <c r="BB140" s="74"/>
      <c r="BC140" s="74"/>
      <c r="BD140" s="74"/>
      <c r="BE140" s="74"/>
    </row>
    <row r="141" customFormat="false" ht="15.75" hidden="false" customHeight="true" outlineLevel="0" collapsed="false">
      <c r="A141" s="74"/>
      <c r="B141" s="75" t="s">
        <v>30</v>
      </c>
      <c r="C141" s="75"/>
      <c r="D141" s="75"/>
      <c r="E141" s="75"/>
      <c r="F141" s="75"/>
      <c r="G141" s="75"/>
      <c r="H141" s="150" t="e">
        <f aca="false">Y75+AC75+AM75</f>
        <v>#NAME?</v>
      </c>
      <c r="I141" s="150" t="e">
        <f aca="false">Y76+AC76+AM76</f>
        <v>#DIV/0!</v>
      </c>
      <c r="J141" s="150" t="e">
        <f aca="false">Y77+AC77+AM77</f>
        <v>#NAME?</v>
      </c>
      <c r="K141" s="150" t="e">
        <f aca="false">Y78+AC78+AM78</f>
        <v>#NAME?</v>
      </c>
      <c r="L141" s="150" t="e">
        <f aca="false">Y79+AC79+AM79</f>
        <v>#NAME?</v>
      </c>
      <c r="M141" s="150" t="e">
        <f aca="false">Y80+AC80+AM80</f>
        <v>#NAME?</v>
      </c>
      <c r="N141" s="150" t="e">
        <f aca="false">Y81+AC81+AM81</f>
        <v>#NAME?</v>
      </c>
      <c r="O141" s="150" t="e">
        <f aca="false">Y82+AC82+AM82</f>
        <v>#NAME?</v>
      </c>
      <c r="P141" s="150" t="e">
        <f aca="false">Y82+AC82+AM83</f>
        <v>#NAME?</v>
      </c>
      <c r="Q141" s="150" t="e">
        <f aca="false">Y84+AC84+AM84</f>
        <v>#NAME?</v>
      </c>
      <c r="R141" s="150" t="e">
        <f aca="false">Y85+AC85+AM85</f>
        <v>#NAME?</v>
      </c>
      <c r="S141" s="150" t="e">
        <f aca="false">Y86+AC86+AM86</f>
        <v>#NAME?</v>
      </c>
      <c r="T141" s="150" t="e">
        <f aca="false">Y87+AC87+AM87</f>
        <v>#NAME?</v>
      </c>
      <c r="U141" s="150" t="e">
        <f aca="false">Y88+AC88+AM88</f>
        <v>#NAME?</v>
      </c>
      <c r="V141" s="150" t="e">
        <f aca="false">Y89+AC89+AM89</f>
        <v>#NAME?</v>
      </c>
      <c r="W141" s="150" t="e">
        <f aca="false">Y90+AC90+AM90</f>
        <v>#NAME?</v>
      </c>
      <c r="X141" s="150" t="e">
        <f aca="false">Y91+AC91+AM91</f>
        <v>#NAME?</v>
      </c>
      <c r="Y141" s="150" t="e">
        <f aca="false">Y92+AC92+AM92</f>
        <v>#NAME?</v>
      </c>
      <c r="Z141" s="150" t="e">
        <f aca="false">Y93+AC93+AM93</f>
        <v>#NAME?</v>
      </c>
      <c r="AA141" s="150" t="e">
        <f aca="false">Y94+AC94+AM94</f>
        <v>#NAME?</v>
      </c>
      <c r="AB141" s="150" t="e">
        <f aca="false">Y95+AC95+AM95</f>
        <v>#NAME?</v>
      </c>
      <c r="AC141" s="150" t="e">
        <f aca="false">Y968+AC96+AM96</f>
        <v>#NAME?</v>
      </c>
      <c r="AD141" s="150" t="e">
        <f aca="false">Y97+AC97+AM97</f>
        <v>#NAME?</v>
      </c>
      <c r="AE141" s="150" t="e">
        <f aca="false">Y98+AC98+AM98</f>
        <v>#NAME?</v>
      </c>
      <c r="AF141" s="150" t="e">
        <f aca="false">Y99+AC99+AM99</f>
        <v>#NAME?</v>
      </c>
      <c r="AG141" s="150" t="e">
        <f aca="false">Y100+AC100+AM100</f>
        <v>#NAME?</v>
      </c>
      <c r="AH141" s="150" t="e">
        <f aca="false">Y101+AC101+AM101</f>
        <v>#NAME?</v>
      </c>
      <c r="AI141" s="150" t="e">
        <f aca="false">Y102+AC102+AM102</f>
        <v>#NAME?</v>
      </c>
      <c r="AJ141" s="150" t="e">
        <f aca="false">Y103+AC103+AM103</f>
        <v>#NAME?</v>
      </c>
      <c r="AK141" s="150" t="e">
        <f aca="false">Y104+AC104+AM104</f>
        <v>#NAME?</v>
      </c>
      <c r="AL141" s="150" t="e">
        <f aca="false">Y105+AC105+AM105</f>
        <v>#NAME?</v>
      </c>
      <c r="AM141" s="150" t="e">
        <f aca="false">Y106+AC106+AM106</f>
        <v>#NAME?</v>
      </c>
      <c r="AN141" s="150" t="e">
        <f aca="false">Y107+AC107+AM107</f>
        <v>#NAME?</v>
      </c>
      <c r="AO141" s="150" t="e">
        <f aca="false">Y108+AC108+AM108</f>
        <v>#NAME?</v>
      </c>
      <c r="AP141" s="150" t="e">
        <f aca="false">Y109+AC109+AM109</f>
        <v>#NAME?</v>
      </c>
      <c r="AQ141" s="150" t="e">
        <f aca="false">Y110+AC110+AM110</f>
        <v>#NAME?</v>
      </c>
      <c r="AR141" s="76" t="e">
        <f aca="false">SUM(Y111:Y124)+SUM(AC111:AC124)+SUM(AM111:AM124)</f>
        <v>#NAME?</v>
      </c>
      <c r="AS141" s="74"/>
      <c r="AT141" s="76" t="e">
        <f aca="false">SUM(H141:AS141)</f>
        <v>#NAME?</v>
      </c>
      <c r="AU141" s="74"/>
      <c r="AV141" s="74" t="s">
        <v>30</v>
      </c>
      <c r="AW141" s="74"/>
      <c r="AX141" s="74"/>
      <c r="AY141" s="74"/>
      <c r="AZ141" s="74"/>
      <c r="BA141" s="74"/>
      <c r="BB141" s="74"/>
      <c r="BC141" s="74"/>
      <c r="BD141" s="74"/>
      <c r="BE141" s="74"/>
    </row>
    <row r="142" customFormat="false" ht="15.75" hidden="false" customHeight="true" outlineLevel="0" collapsed="false">
      <c r="A142" s="74"/>
      <c r="B142" s="74"/>
      <c r="C142" s="74"/>
      <c r="D142" s="74"/>
      <c r="E142" s="74"/>
      <c r="F142" s="74"/>
      <c r="G142" s="74"/>
      <c r="H142" s="74"/>
      <c r="I142" s="74"/>
      <c r="J142" s="74"/>
      <c r="K142" s="74"/>
      <c r="L142" s="74"/>
      <c r="M142" s="74"/>
      <c r="O142" s="74"/>
      <c r="P142" s="74"/>
      <c r="Q142" s="74"/>
      <c r="R142" s="74"/>
      <c r="S142" s="74"/>
      <c r="T142" s="74"/>
      <c r="U142" s="74"/>
      <c r="V142" s="74"/>
      <c r="W142" s="74"/>
      <c r="X142" s="74"/>
      <c r="Y142" s="74"/>
      <c r="Z142" s="74"/>
      <c r="AA142" s="76"/>
      <c r="AB142" s="74"/>
      <c r="AC142" s="74"/>
      <c r="AD142" s="74"/>
      <c r="AE142" s="74"/>
      <c r="AF142" s="74"/>
      <c r="AG142" s="74"/>
      <c r="AH142" s="74"/>
      <c r="AI142" s="74"/>
      <c r="AJ142" s="74"/>
      <c r="AK142" s="74"/>
      <c r="AL142" s="74"/>
      <c r="AM142" s="74"/>
      <c r="AN142" s="74"/>
      <c r="AO142" s="74"/>
      <c r="AP142" s="74"/>
      <c r="AQ142" s="74"/>
      <c r="AR142" s="74"/>
      <c r="AS142" s="74"/>
      <c r="AT142" s="74"/>
      <c r="AU142" s="74"/>
      <c r="AV142" s="74"/>
      <c r="AW142" s="74"/>
      <c r="AX142" s="74"/>
      <c r="AY142" s="74"/>
      <c r="AZ142" s="74"/>
      <c r="BA142" s="74"/>
      <c r="BB142" s="74"/>
      <c r="BC142" s="74"/>
      <c r="BD142" s="74"/>
      <c r="BE142" s="74"/>
    </row>
    <row r="143" customFormat="false" ht="15.75" hidden="false" customHeight="true" outlineLevel="0" collapsed="false">
      <c r="A143" s="74"/>
      <c r="B143" s="74"/>
      <c r="C143" s="74"/>
      <c r="D143" s="74"/>
      <c r="E143" s="74"/>
      <c r="F143" s="74"/>
      <c r="H143" s="76" t="e">
        <f aca="false">SUM(H130:H141)</f>
        <v>#NAME?</v>
      </c>
      <c r="I143" s="76" t="e">
        <f aca="false">SUM(I130:I141)</f>
        <v>#NAME?</v>
      </c>
      <c r="J143" s="76" t="e">
        <f aca="false">SUM(J130:J141)</f>
        <v>#NAME?</v>
      </c>
      <c r="K143" s="76" t="e">
        <f aca="false">SUM(K130:K141)</f>
        <v>#NAME?</v>
      </c>
      <c r="L143" s="76" t="e">
        <f aca="false">SUM(L130:L141)</f>
        <v>#NAME?</v>
      </c>
      <c r="M143" s="76" t="e">
        <f aca="false">SUM(M130:M141)</f>
        <v>#NAME?</v>
      </c>
      <c r="N143" s="76" t="e">
        <f aca="false">SUM(N130:N141)</f>
        <v>#NAME?</v>
      </c>
      <c r="O143" s="76" t="e">
        <f aca="false">SUM(O130:O141)</f>
        <v>#NAME?</v>
      </c>
      <c r="P143" s="76" t="e">
        <f aca="false">SUM(P130:P141)</f>
        <v>#NAME?</v>
      </c>
      <c r="Q143" s="76" t="e">
        <f aca="false">SUM(Q130:Q141)</f>
        <v>#NAME?</v>
      </c>
      <c r="R143" s="76" t="e">
        <f aca="false">SUM(R130:R141)</f>
        <v>#NAME?</v>
      </c>
      <c r="S143" s="76" t="e">
        <f aca="false">SUM(S130:S141)</f>
        <v>#NAME?</v>
      </c>
      <c r="T143" s="76" t="e">
        <f aca="false">SUM(T130:T141)</f>
        <v>#NAME?</v>
      </c>
      <c r="U143" s="76" t="e">
        <f aca="false">SUM(U130:U141)</f>
        <v>#NAME?</v>
      </c>
      <c r="V143" s="76" t="e">
        <f aca="false">SUM(V130:V141)</f>
        <v>#NAME?</v>
      </c>
      <c r="W143" s="76" t="e">
        <f aca="false">SUM(W130:W141)</f>
        <v>#NAME?</v>
      </c>
      <c r="X143" s="76" t="e">
        <f aca="false">SUM(X130:X141)</f>
        <v>#NAME?</v>
      </c>
      <c r="Y143" s="76" t="e">
        <f aca="false">SUM(Y130:Y141)</f>
        <v>#NAME?</v>
      </c>
      <c r="Z143" s="76" t="e">
        <f aca="false">SUM(Z130:Z141)</f>
        <v>#NAME?</v>
      </c>
      <c r="AA143" s="76" t="e">
        <f aca="false">SUM(AA130:AA141)</f>
        <v>#NAME?</v>
      </c>
      <c r="AB143" s="76" t="e">
        <f aca="false">SUM(AB130:AB141)</f>
        <v>#NAME?</v>
      </c>
      <c r="AC143" s="76" t="e">
        <f aca="false">SUM(AC130:AC141)</f>
        <v>#NAME?</v>
      </c>
      <c r="AD143" s="76" t="e">
        <f aca="false">SUM(AD130:AD141)</f>
        <v>#NAME?</v>
      </c>
      <c r="AE143" s="76" t="e">
        <f aca="false">SUM(AE130:AE141)</f>
        <v>#NAME?</v>
      </c>
      <c r="AF143" s="76" t="e">
        <f aca="false">SUM(AF130:AF141)</f>
        <v>#NAME?</v>
      </c>
      <c r="AG143" s="76" t="e">
        <f aca="false">SUM(AG130:AG141)</f>
        <v>#NAME?</v>
      </c>
      <c r="AH143" s="76" t="e">
        <f aca="false">SUM(AH130:AH141)</f>
        <v>#NAME?</v>
      </c>
      <c r="AI143" s="76" t="e">
        <f aca="false">SUM(AI130:AI141)</f>
        <v>#NAME?</v>
      </c>
      <c r="AJ143" s="76" t="e">
        <f aca="false">SUM(AJ130:AJ141)</f>
        <v>#NAME?</v>
      </c>
      <c r="AK143" s="76" t="e">
        <f aca="false">SUM(AK130:AK141)</f>
        <v>#NAME?</v>
      </c>
      <c r="AL143" s="76" t="e">
        <f aca="false">SUM(AL130:AL141)</f>
        <v>#NAME?</v>
      </c>
      <c r="AM143" s="76" t="e">
        <f aca="false">SUM(AM130:AM141)</f>
        <v>#NAME?</v>
      </c>
      <c r="AN143" s="76" t="e">
        <f aca="false">SUM(AN130:AN141)</f>
        <v>#NAME?</v>
      </c>
      <c r="AO143" s="76" t="e">
        <f aca="false">SUM(AO130:AO141)</f>
        <v>#NAME?</v>
      </c>
      <c r="AP143" s="76" t="e">
        <f aca="false">SUM(AP130:AP141)</f>
        <v>#NAME?</v>
      </c>
      <c r="AQ143" s="76" t="e">
        <f aca="false">SUM(AQ130:AQ141)</f>
        <v>#NAME?</v>
      </c>
      <c r="AR143" s="76" t="e">
        <f aca="false">SUM(AR130:AR141)</f>
        <v>#NAME?</v>
      </c>
      <c r="AS143" s="74"/>
      <c r="AT143" s="76" t="e">
        <f aca="false">SUM(H143:AS143)</f>
        <v>#NAME?</v>
      </c>
      <c r="AU143" s="74"/>
      <c r="AV143" s="74"/>
      <c r="AW143" s="74"/>
      <c r="AX143" s="74"/>
      <c r="AY143" s="74"/>
      <c r="AZ143" s="74"/>
      <c r="BA143" s="74"/>
      <c r="BB143" s="74"/>
      <c r="BC143" s="74"/>
      <c r="BD143" s="74"/>
      <c r="BE143" s="74"/>
    </row>
    <row r="144" customFormat="false" ht="15.75" hidden="false" customHeight="true" outlineLevel="0" collapsed="false">
      <c r="A144" s="74"/>
      <c r="B144" s="74"/>
      <c r="C144" s="74"/>
      <c r="D144" s="74"/>
      <c r="E144" s="74"/>
      <c r="F144" s="74"/>
      <c r="G144" s="74"/>
      <c r="H144" s="164"/>
      <c r="I144" s="164"/>
      <c r="J144" s="164"/>
      <c r="K144" s="164"/>
      <c r="L144" s="164"/>
      <c r="M144" s="164"/>
      <c r="O144" s="164"/>
      <c r="P144" s="164"/>
      <c r="Q144" s="164"/>
      <c r="R144" s="164"/>
      <c r="S144" s="164"/>
      <c r="T144" s="164"/>
      <c r="U144" s="164"/>
      <c r="V144" s="164"/>
      <c r="W144" s="164"/>
      <c r="X144" s="164"/>
      <c r="Y144" s="164"/>
      <c r="Z144" s="164"/>
      <c r="AA144" s="164"/>
      <c r="AB144" s="164"/>
      <c r="AC144" s="164"/>
      <c r="AD144" s="164"/>
      <c r="AE144" s="74"/>
      <c r="AF144" s="74"/>
      <c r="AG144" s="74"/>
      <c r="AH144" s="74"/>
      <c r="AI144" s="74"/>
      <c r="AJ144" s="74"/>
      <c r="AK144" s="74"/>
      <c r="AL144" s="74"/>
      <c r="AM144" s="74"/>
      <c r="AN144" s="74"/>
      <c r="AO144" s="74"/>
      <c r="AP144" s="74"/>
      <c r="AQ144" s="74"/>
      <c r="AR144" s="74"/>
      <c r="AT144" s="74"/>
      <c r="AU144" s="74"/>
      <c r="AV144" s="74"/>
      <c r="AW144" s="74"/>
      <c r="AX144" s="74"/>
      <c r="AY144" s="74"/>
      <c r="AZ144" s="74"/>
      <c r="BA144" s="74"/>
      <c r="BB144" s="74"/>
      <c r="BC144" s="74"/>
      <c r="BD144" s="74"/>
      <c r="BE144" s="74"/>
    </row>
    <row r="145" customFormat="false" ht="15.75" hidden="false" customHeight="true" outlineLevel="0" collapsed="false">
      <c r="A145" s="74"/>
      <c r="B145" s="74"/>
      <c r="C145" s="74"/>
      <c r="D145" s="74"/>
      <c r="E145" s="74"/>
      <c r="F145" s="74"/>
      <c r="G145" s="74"/>
      <c r="H145" s="159" t="e">
        <f aca="false">H144+H140</f>
        <v>#NAME?</v>
      </c>
      <c r="I145" s="159" t="e">
        <f aca="false">I144+I140</f>
        <v>#DIV/0!</v>
      </c>
      <c r="J145" s="159" t="e">
        <f aca="false">J144+J140</f>
        <v>#NAME?</v>
      </c>
      <c r="K145" s="159" t="e">
        <f aca="false">K144+K140</f>
        <v>#NAME?</v>
      </c>
      <c r="L145" s="159" t="e">
        <f aca="false">L144+L140</f>
        <v>#NAME?</v>
      </c>
      <c r="M145" s="159" t="e">
        <f aca="false">M144+M140</f>
        <v>#NAME?</v>
      </c>
      <c r="N145" s="159" t="e">
        <f aca="false">N144+N140</f>
        <v>#NAME?</v>
      </c>
      <c r="O145" s="159" t="e">
        <f aca="false">O144+O140</f>
        <v>#NAME?</v>
      </c>
      <c r="P145" s="159" t="e">
        <f aca="false">P144+P140</f>
        <v>#NAME?</v>
      </c>
      <c r="Q145" s="159" t="e">
        <f aca="false">Q144+Q140</f>
        <v>#NAME?</v>
      </c>
      <c r="R145" s="159" t="e">
        <f aca="false">R144+R140</f>
        <v>#NAME?</v>
      </c>
      <c r="S145" s="159" t="e">
        <f aca="false">S144+S140</f>
        <v>#NAME?</v>
      </c>
      <c r="T145" s="159" t="e">
        <f aca="false">T144+T140</f>
        <v>#NAME?</v>
      </c>
      <c r="U145" s="159" t="e">
        <f aca="false">U144+U140</f>
        <v>#NAME?</v>
      </c>
      <c r="V145" s="159" t="e">
        <f aca="false">V144+V140</f>
        <v>#NAME?</v>
      </c>
      <c r="W145" s="159" t="e">
        <f aca="false">W144+W140</f>
        <v>#NAME?</v>
      </c>
      <c r="X145" s="159" t="e">
        <f aca="false">X144+X140</f>
        <v>#NAME?</v>
      </c>
      <c r="Y145" s="159" t="e">
        <f aca="false">Y144+Y140</f>
        <v>#NAME?</v>
      </c>
      <c r="Z145" s="159" t="e">
        <f aca="false">Z144+Z140</f>
        <v>#NAME?</v>
      </c>
      <c r="AA145" s="159" t="e">
        <f aca="false">AA144+AA140</f>
        <v>#NAME?</v>
      </c>
      <c r="AB145" s="159" t="e">
        <f aca="false">AB144+AB140</f>
        <v>#NAME?</v>
      </c>
      <c r="AC145" s="159" t="e">
        <f aca="false">AC144+AC140</f>
        <v>#NAME?</v>
      </c>
      <c r="AD145" s="159" t="e">
        <f aca="false">AD144+AD140</f>
        <v>#NAME?</v>
      </c>
      <c r="AE145" s="159" t="e">
        <f aca="false">AE144+AE140</f>
        <v>#NAME?</v>
      </c>
      <c r="AF145" s="159" t="e">
        <f aca="false">AF144+AF140</f>
        <v>#NAME?</v>
      </c>
      <c r="AG145" s="159" t="e">
        <f aca="false">AG144+AG140</f>
        <v>#NAME?</v>
      </c>
      <c r="AH145" s="159" t="e">
        <f aca="false">AH144+AH140</f>
        <v>#NAME?</v>
      </c>
      <c r="AI145" s="159" t="e">
        <f aca="false">AI144+AI140</f>
        <v>#NAME?</v>
      </c>
      <c r="AJ145" s="159" t="e">
        <f aca="false">AJ144+AJ140</f>
        <v>#NAME?</v>
      </c>
      <c r="AK145" s="159" t="e">
        <f aca="false">AK144+AK140</f>
        <v>#NAME?</v>
      </c>
      <c r="AL145" s="159" t="e">
        <f aca="false">AL144+AL140</f>
        <v>#NAME?</v>
      </c>
      <c r="AM145" s="159" t="e">
        <f aca="false">AM144+AM140</f>
        <v>#NAME?</v>
      </c>
      <c r="AN145" s="159" t="e">
        <f aca="false">AN144+AN140</f>
        <v>#NAME?</v>
      </c>
      <c r="AO145" s="159" t="e">
        <f aca="false">AO144+AO140</f>
        <v>#NAME?</v>
      </c>
      <c r="AP145" s="159" t="e">
        <f aca="false">AP144+AP140</f>
        <v>#NAME?</v>
      </c>
      <c r="AQ145" s="159" t="e">
        <f aca="false">AQ144+AQ140</f>
        <v>#NAME?</v>
      </c>
      <c r="AR145" s="159" t="e">
        <f aca="false">AR144+AR140</f>
        <v>#NAME?</v>
      </c>
      <c r="AS145" s="159" t="n">
        <f aca="false">AS144+AS140</f>
        <v>0</v>
      </c>
      <c r="AT145" s="159" t="e">
        <f aca="false">AT144+AT140</f>
        <v>#NAME?</v>
      </c>
      <c r="AU145" s="108"/>
      <c r="AV145" s="108"/>
      <c r="AW145" s="108"/>
      <c r="AX145" s="108"/>
      <c r="AY145" s="108"/>
      <c r="AZ145" s="108"/>
      <c r="BA145" s="108"/>
      <c r="BB145" s="108"/>
      <c r="BC145" s="108"/>
      <c r="BD145" s="108"/>
      <c r="BE145" s="108"/>
    </row>
    <row r="146" customFormat="false" ht="93.75" hidden="false" customHeight="true" outlineLevel="0" collapsed="false">
      <c r="A146" s="74"/>
      <c r="B146" s="74"/>
      <c r="C146" s="74"/>
      <c r="D146" s="74"/>
      <c r="E146" s="74"/>
      <c r="F146" s="74"/>
      <c r="G146" s="74"/>
      <c r="H146" s="75"/>
      <c r="I146" s="75"/>
      <c r="J146" s="75"/>
      <c r="K146" s="75"/>
      <c r="L146" s="75"/>
      <c r="M146" s="75"/>
      <c r="N146" s="75"/>
      <c r="O146" s="74"/>
      <c r="P146" s="74"/>
      <c r="Q146" s="74"/>
      <c r="R146" s="74"/>
      <c r="S146" s="74"/>
      <c r="T146" s="74"/>
      <c r="U146" s="74"/>
      <c r="V146" s="74"/>
      <c r="W146" s="74"/>
      <c r="X146" s="74"/>
      <c r="Y146" s="74"/>
      <c r="Z146" s="74"/>
      <c r="AA146" s="76"/>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row>
    <row r="147" customFormat="false" ht="15.75" hidden="false" customHeight="true" outlineLevel="0" collapsed="false">
      <c r="A147" s="74"/>
      <c r="B147" s="74"/>
      <c r="C147" s="74"/>
      <c r="D147" s="74"/>
      <c r="E147" s="74"/>
      <c r="F147" s="74"/>
      <c r="G147" s="74"/>
      <c r="H147" s="74"/>
      <c r="I147" s="74"/>
      <c r="J147" s="74"/>
      <c r="K147" s="74"/>
      <c r="L147" s="74"/>
      <c r="M147" s="74"/>
      <c r="N147" s="74"/>
      <c r="O147" s="74"/>
      <c r="P147" s="74"/>
      <c r="Q147" s="74"/>
      <c r="R147" s="74"/>
      <c r="S147" s="74"/>
      <c r="T147" s="74"/>
      <c r="U147" s="74"/>
      <c r="V147" s="74"/>
      <c r="W147" s="74"/>
      <c r="X147" s="74"/>
      <c r="Y147" s="74"/>
      <c r="Z147" s="74"/>
      <c r="AA147" s="76"/>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row>
    <row r="148" customFormat="false" ht="15.75" hidden="false" customHeight="true" outlineLevel="0" collapsed="false">
      <c r="A148" s="74"/>
      <c r="B148" s="74"/>
      <c r="C148" s="74"/>
      <c r="D148" s="74"/>
      <c r="E148" s="74"/>
      <c r="F148" s="74"/>
      <c r="G148" s="74"/>
      <c r="H148" s="74"/>
      <c r="I148" s="74"/>
      <c r="J148" s="74"/>
      <c r="K148" s="74"/>
      <c r="L148" s="74"/>
      <c r="M148" s="74"/>
      <c r="N148" s="74"/>
      <c r="O148" s="74"/>
      <c r="P148" s="74"/>
      <c r="Q148" s="74"/>
      <c r="R148" s="74"/>
      <c r="S148" s="74"/>
      <c r="T148" s="74"/>
      <c r="U148" s="74"/>
      <c r="V148" s="74"/>
      <c r="W148" s="74"/>
      <c r="X148" s="74"/>
      <c r="Y148" s="74"/>
      <c r="Z148" s="74"/>
      <c r="AA148" s="76"/>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row>
    <row r="149" customFormat="false" ht="15.75" hidden="false" customHeight="true" outlineLevel="0" collapsed="false">
      <c r="A149" s="74"/>
      <c r="B149" s="74"/>
      <c r="C149" s="74"/>
      <c r="D149" s="74"/>
      <c r="E149" s="74"/>
      <c r="F149" s="74"/>
      <c r="G149" s="74"/>
      <c r="H149" s="74"/>
      <c r="I149" s="74"/>
      <c r="J149" s="74"/>
      <c r="K149" s="74"/>
      <c r="L149" s="74"/>
      <c r="M149" s="74"/>
      <c r="N149" s="74"/>
      <c r="O149" s="74"/>
      <c r="P149" s="74"/>
      <c r="Q149" s="74"/>
      <c r="R149" s="74"/>
      <c r="S149" s="74"/>
      <c r="T149" s="74"/>
      <c r="U149" s="74"/>
      <c r="V149" s="74"/>
      <c r="W149" s="74"/>
      <c r="X149" s="74"/>
      <c r="Y149" s="74"/>
      <c r="Z149" s="74"/>
      <c r="AA149" s="76"/>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row>
    <row r="150" customFormat="false" ht="15.75" hidden="false" customHeight="true" outlineLevel="0" collapsed="false">
      <c r="A150" s="74"/>
      <c r="B150" s="74"/>
      <c r="C150" s="74"/>
      <c r="D150" s="74"/>
      <c r="E150" s="74"/>
      <c r="F150" s="74"/>
      <c r="G150" s="74"/>
      <c r="H150" s="74"/>
      <c r="I150" s="74"/>
      <c r="J150" s="74"/>
      <c r="K150" s="74"/>
      <c r="L150" s="74"/>
      <c r="M150" s="74"/>
      <c r="N150" s="74"/>
      <c r="O150" s="74"/>
      <c r="P150" s="74"/>
      <c r="Q150" s="74"/>
      <c r="R150" s="74"/>
      <c r="S150" s="74"/>
      <c r="T150" s="74"/>
      <c r="U150" s="74"/>
      <c r="V150" s="74"/>
      <c r="W150" s="74"/>
      <c r="X150" s="74"/>
      <c r="Y150" s="74"/>
      <c r="Z150" s="74"/>
      <c r="AA150" s="76"/>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row>
    <row r="151" customFormat="false" ht="15.75" hidden="false" customHeight="true" outlineLevel="0" collapsed="false">
      <c r="A151" s="74"/>
      <c r="B151" s="74"/>
      <c r="C151" s="74"/>
      <c r="D151" s="74"/>
      <c r="E151" s="74"/>
      <c r="F151" s="74"/>
      <c r="G151" s="74"/>
      <c r="H151" s="74"/>
      <c r="I151" s="74"/>
      <c r="J151" s="74"/>
      <c r="K151" s="74"/>
      <c r="L151" s="74"/>
      <c r="M151" s="74"/>
      <c r="N151" s="74"/>
      <c r="O151" s="74"/>
      <c r="P151" s="74"/>
      <c r="Q151" s="74"/>
      <c r="R151" s="74"/>
      <c r="S151" s="74"/>
      <c r="T151" s="74"/>
      <c r="U151" s="74"/>
      <c r="V151" s="74"/>
      <c r="W151" s="74"/>
      <c r="X151" s="74"/>
      <c r="Y151" s="74"/>
      <c r="Z151" s="74"/>
      <c r="AA151" s="76"/>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row>
    <row r="152" customFormat="false" ht="15.75" hidden="false" customHeight="true" outlineLevel="0" collapsed="false">
      <c r="A152" s="74"/>
      <c r="B152" s="74"/>
      <c r="C152" s="74"/>
      <c r="D152" s="74"/>
      <c r="E152" s="74"/>
      <c r="F152" s="74"/>
      <c r="G152" s="74"/>
      <c r="H152" s="74"/>
      <c r="I152" s="74"/>
      <c r="J152" s="74"/>
      <c r="K152" s="74"/>
      <c r="L152" s="74"/>
      <c r="M152" s="74"/>
      <c r="N152" s="74"/>
      <c r="O152" s="74"/>
      <c r="P152" s="74"/>
      <c r="Q152" s="74"/>
      <c r="R152" s="74"/>
      <c r="S152" s="74"/>
      <c r="T152" s="74"/>
      <c r="U152" s="74"/>
      <c r="V152" s="74"/>
      <c r="W152" s="74"/>
      <c r="X152" s="74"/>
      <c r="Y152" s="74"/>
      <c r="Z152" s="74"/>
      <c r="AA152" s="76"/>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row>
    <row r="153" customFormat="false" ht="15.75" hidden="false" customHeight="true" outlineLevel="0" collapsed="false">
      <c r="A153" s="74"/>
      <c r="B153" s="74"/>
      <c r="C153" s="74"/>
      <c r="D153" s="74"/>
      <c r="E153" s="74"/>
      <c r="F153" s="74"/>
      <c r="G153" s="74"/>
      <c r="H153" s="74"/>
      <c r="I153" s="74"/>
      <c r="J153" s="74"/>
      <c r="K153" s="74"/>
      <c r="L153" s="74"/>
      <c r="M153" s="74"/>
      <c r="N153" s="74"/>
      <c r="O153" s="74"/>
      <c r="P153" s="74"/>
      <c r="Q153" s="74"/>
      <c r="R153" s="74"/>
      <c r="S153" s="74"/>
      <c r="T153" s="74"/>
      <c r="U153" s="74"/>
      <c r="V153" s="74"/>
      <c r="W153" s="74"/>
      <c r="X153" s="74"/>
      <c r="Y153" s="74"/>
      <c r="Z153" s="74"/>
      <c r="AA153" s="76"/>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row>
    <row r="154" customFormat="false" ht="15.75" hidden="false" customHeight="true" outlineLevel="0" collapsed="false">
      <c r="A154" s="74"/>
      <c r="B154" s="74"/>
      <c r="C154" s="74"/>
      <c r="D154" s="74"/>
      <c r="E154" s="74"/>
      <c r="F154" s="74"/>
      <c r="G154" s="74"/>
      <c r="H154" s="74"/>
      <c r="I154" s="74"/>
      <c r="J154" s="74"/>
      <c r="K154" s="74"/>
      <c r="L154" s="74"/>
      <c r="M154" s="74"/>
      <c r="N154" s="74"/>
      <c r="O154" s="74"/>
      <c r="P154" s="74"/>
      <c r="Q154" s="74"/>
      <c r="R154" s="74"/>
      <c r="S154" s="74"/>
      <c r="T154" s="74"/>
      <c r="U154" s="74"/>
      <c r="V154" s="74"/>
      <c r="W154" s="74"/>
      <c r="X154" s="74"/>
      <c r="Y154" s="74"/>
      <c r="Z154" s="74"/>
      <c r="AA154" s="76"/>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row>
    <row r="155" customFormat="false" ht="15.75" hidden="false" customHeight="true" outlineLevel="0" collapsed="false">
      <c r="A155" s="74"/>
      <c r="B155" s="74"/>
      <c r="C155" s="74"/>
      <c r="D155" s="74"/>
      <c r="E155" s="74"/>
      <c r="F155" s="74"/>
      <c r="G155" s="74"/>
      <c r="H155" s="74"/>
      <c r="I155" s="74"/>
      <c r="J155" s="74"/>
      <c r="K155" s="74"/>
      <c r="L155" s="74"/>
      <c r="M155" s="74"/>
      <c r="N155" s="74"/>
      <c r="O155" s="74"/>
      <c r="P155" s="74"/>
      <c r="Q155" s="74"/>
      <c r="R155" s="74"/>
      <c r="S155" s="74"/>
      <c r="T155" s="74"/>
      <c r="U155" s="74"/>
      <c r="V155" s="74"/>
      <c r="W155" s="74"/>
      <c r="X155" s="74"/>
      <c r="Y155" s="74"/>
      <c r="Z155" s="74"/>
      <c r="AA155" s="76"/>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row>
    <row r="156" customFormat="false" ht="15.75" hidden="false" customHeight="true" outlineLevel="0" collapsed="false">
      <c r="A156" s="74"/>
      <c r="B156" s="74"/>
      <c r="C156" s="74"/>
      <c r="D156" s="74"/>
      <c r="E156" s="74"/>
      <c r="F156" s="74"/>
      <c r="G156" s="74"/>
      <c r="H156" s="74"/>
      <c r="I156" s="74"/>
      <c r="J156" s="74"/>
      <c r="K156" s="74"/>
      <c r="L156" s="74"/>
      <c r="M156" s="74"/>
      <c r="N156" s="74"/>
      <c r="O156" s="74"/>
      <c r="P156" s="74"/>
      <c r="Q156" s="74"/>
      <c r="R156" s="74"/>
      <c r="S156" s="74"/>
      <c r="T156" s="74"/>
      <c r="U156" s="74"/>
      <c r="V156" s="74"/>
      <c r="W156" s="74"/>
      <c r="X156" s="74"/>
      <c r="Y156" s="74"/>
      <c r="Z156" s="74"/>
      <c r="AA156" s="76"/>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row>
    <row r="157" customFormat="false" ht="15.75" hidden="false" customHeight="true" outlineLevel="0" collapsed="false">
      <c r="A157" s="74"/>
      <c r="B157" s="103"/>
      <c r="C157" s="74"/>
      <c r="D157" s="74"/>
      <c r="E157" s="74"/>
      <c r="F157" s="74"/>
      <c r="G157" s="74"/>
      <c r="H157" s="74"/>
      <c r="I157" s="74"/>
      <c r="J157" s="74"/>
      <c r="K157" s="74"/>
      <c r="L157" s="74"/>
      <c r="M157" s="74"/>
      <c r="N157" s="74"/>
      <c r="O157" s="74"/>
      <c r="P157" s="74"/>
      <c r="Q157" s="74"/>
      <c r="R157" s="74"/>
      <c r="S157" s="74"/>
      <c r="T157" s="74"/>
      <c r="U157" s="74"/>
      <c r="V157" s="74"/>
      <c r="W157" s="74"/>
      <c r="X157" s="74"/>
      <c r="Y157" s="74"/>
      <c r="Z157" s="74"/>
      <c r="AA157" s="76"/>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row>
    <row r="158" customFormat="false" ht="15.75" hidden="false" customHeight="true" outlineLevel="0" collapsed="false">
      <c r="A158" s="74"/>
      <c r="B158" s="103"/>
      <c r="C158" s="74"/>
      <c r="D158" s="74"/>
      <c r="E158" s="74"/>
      <c r="F158" s="74"/>
      <c r="G158" s="74"/>
      <c r="H158" s="74"/>
      <c r="I158" s="74"/>
      <c r="J158" s="74"/>
      <c r="K158" s="74"/>
      <c r="L158" s="74"/>
      <c r="M158" s="74"/>
      <c r="N158" s="74"/>
      <c r="O158" s="74"/>
      <c r="P158" s="74"/>
      <c r="Q158" s="74"/>
      <c r="R158" s="74"/>
      <c r="S158" s="74"/>
      <c r="T158" s="74"/>
      <c r="U158" s="74"/>
      <c r="V158" s="74"/>
      <c r="W158" s="74"/>
      <c r="X158" s="74"/>
      <c r="Y158" s="74"/>
      <c r="Z158" s="74"/>
      <c r="AA158" s="76"/>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row>
    <row r="159" customFormat="false" ht="15.75" hidden="false" customHeight="true" outlineLevel="0" collapsed="false">
      <c r="A159" s="74"/>
      <c r="B159" s="103"/>
      <c r="C159" s="74"/>
      <c r="D159" s="74"/>
      <c r="E159" s="74"/>
      <c r="F159" s="74"/>
      <c r="G159" s="74"/>
      <c r="H159" s="74"/>
      <c r="I159" s="74"/>
      <c r="J159" s="74"/>
      <c r="K159" s="74"/>
      <c r="L159" s="74"/>
      <c r="M159" s="74"/>
      <c r="N159" s="74"/>
      <c r="O159" s="74"/>
      <c r="P159" s="74"/>
      <c r="Q159" s="74"/>
      <c r="R159" s="74"/>
      <c r="S159" s="74"/>
      <c r="T159" s="74"/>
      <c r="U159" s="74"/>
      <c r="V159" s="74"/>
      <c r="W159" s="74"/>
      <c r="X159" s="74"/>
      <c r="Y159" s="74"/>
      <c r="Z159" s="74"/>
      <c r="AA159" s="76"/>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row>
    <row r="160" customFormat="false" ht="15.75" hidden="false" customHeight="true" outlineLevel="0" collapsed="false">
      <c r="A160" s="74"/>
      <c r="B160" s="103"/>
      <c r="C160" s="74"/>
      <c r="D160" s="74"/>
      <c r="E160" s="74"/>
      <c r="F160" s="74"/>
      <c r="G160" s="74"/>
      <c r="H160" s="74"/>
      <c r="I160" s="74"/>
      <c r="J160" s="74"/>
      <c r="K160" s="74"/>
      <c r="L160" s="74"/>
      <c r="M160" s="74"/>
      <c r="N160" s="74"/>
      <c r="O160" s="74"/>
      <c r="P160" s="74"/>
      <c r="Q160" s="74"/>
      <c r="R160" s="74"/>
      <c r="S160" s="74"/>
      <c r="T160" s="74"/>
      <c r="U160" s="74"/>
      <c r="V160" s="74"/>
      <c r="W160" s="74"/>
      <c r="X160" s="74"/>
      <c r="Y160" s="74"/>
      <c r="Z160" s="74"/>
      <c r="AA160" s="76"/>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row>
    <row r="161" customFormat="false" ht="15.75" hidden="false" customHeight="true" outlineLevel="0" collapsed="false">
      <c r="A161" s="74"/>
      <c r="B161" s="103"/>
      <c r="C161" s="74"/>
      <c r="D161" s="74"/>
      <c r="E161" s="74"/>
      <c r="F161" s="74"/>
      <c r="G161" s="74"/>
      <c r="H161" s="74"/>
      <c r="I161" s="74"/>
      <c r="J161" s="74"/>
      <c r="K161" s="74"/>
      <c r="L161" s="74"/>
      <c r="M161" s="74"/>
      <c r="N161" s="74"/>
      <c r="O161" s="74"/>
      <c r="P161" s="74"/>
      <c r="Q161" s="74"/>
      <c r="R161" s="74"/>
      <c r="S161" s="74"/>
      <c r="T161" s="74"/>
      <c r="U161" s="74"/>
      <c r="V161" s="74"/>
      <c r="W161" s="74"/>
      <c r="X161" s="74"/>
      <c r="Y161" s="74"/>
      <c r="Z161" s="74"/>
      <c r="AA161" s="76"/>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row>
    <row r="162" customFormat="false" ht="15.75" hidden="false" customHeight="true" outlineLevel="0" collapsed="false">
      <c r="A162" s="74"/>
      <c r="B162" s="103"/>
      <c r="C162" s="74"/>
      <c r="D162" s="74"/>
      <c r="E162" s="74"/>
      <c r="F162" s="74"/>
      <c r="G162" s="74"/>
      <c r="H162" s="74"/>
      <c r="I162" s="74"/>
      <c r="J162" s="74"/>
      <c r="K162" s="74"/>
      <c r="L162" s="74"/>
      <c r="M162" s="74"/>
      <c r="N162" s="74"/>
      <c r="O162" s="74"/>
      <c r="P162" s="74"/>
      <c r="Q162" s="74"/>
      <c r="R162" s="74"/>
      <c r="S162" s="74"/>
      <c r="T162" s="74"/>
      <c r="U162" s="74"/>
      <c r="V162" s="74"/>
      <c r="W162" s="74"/>
      <c r="X162" s="74"/>
      <c r="Y162" s="74"/>
      <c r="Z162" s="74"/>
      <c r="AA162" s="76"/>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row>
    <row r="163" customFormat="false" ht="15.75" hidden="false" customHeight="true" outlineLevel="0" collapsed="false">
      <c r="A163" s="74"/>
      <c r="B163" s="103"/>
      <c r="C163" s="74"/>
      <c r="D163" s="74"/>
      <c r="E163" s="74"/>
      <c r="F163" s="74"/>
      <c r="G163" s="74"/>
      <c r="H163" s="74"/>
      <c r="I163" s="74"/>
      <c r="J163" s="74"/>
      <c r="K163" s="74"/>
      <c r="L163" s="74"/>
      <c r="M163" s="74"/>
      <c r="N163" s="74"/>
      <c r="O163" s="74"/>
      <c r="P163" s="74"/>
      <c r="Q163" s="74"/>
      <c r="R163" s="74"/>
      <c r="S163" s="74"/>
      <c r="T163" s="74"/>
      <c r="U163" s="74"/>
      <c r="V163" s="74"/>
      <c r="W163" s="74"/>
      <c r="X163" s="74"/>
      <c r="Y163" s="74"/>
      <c r="Z163" s="74"/>
      <c r="AA163" s="76"/>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row>
    <row r="164" customFormat="false" ht="15.75" hidden="false" customHeight="true" outlineLevel="0" collapsed="false">
      <c r="A164" s="74"/>
      <c r="B164" s="103"/>
      <c r="C164" s="74"/>
      <c r="D164" s="74"/>
      <c r="E164" s="74"/>
      <c r="F164" s="74"/>
      <c r="G164" s="74"/>
      <c r="H164" s="74"/>
      <c r="I164" s="74"/>
      <c r="J164" s="74"/>
      <c r="K164" s="74"/>
      <c r="L164" s="74"/>
      <c r="M164" s="74"/>
      <c r="N164" s="74"/>
      <c r="O164" s="74"/>
      <c r="P164" s="74"/>
      <c r="Q164" s="74"/>
      <c r="R164" s="74"/>
      <c r="S164" s="74"/>
      <c r="T164" s="74"/>
      <c r="U164" s="74"/>
      <c r="V164" s="74"/>
      <c r="W164" s="74"/>
      <c r="X164" s="74"/>
      <c r="Y164" s="74"/>
      <c r="Z164" s="74"/>
      <c r="AA164" s="76"/>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row>
    <row r="165" customFormat="false" ht="15.75" hidden="false" customHeight="true" outlineLevel="0" collapsed="false">
      <c r="A165" s="74"/>
      <c r="B165" s="103"/>
      <c r="C165" s="74"/>
      <c r="D165" s="74"/>
      <c r="E165" s="74"/>
      <c r="F165" s="74"/>
      <c r="G165" s="74"/>
      <c r="H165" s="74"/>
      <c r="I165" s="74"/>
      <c r="J165" s="74"/>
      <c r="K165" s="74"/>
      <c r="L165" s="74"/>
      <c r="M165" s="74"/>
      <c r="N165" s="74"/>
      <c r="O165" s="74"/>
      <c r="P165" s="74"/>
      <c r="Q165" s="74"/>
      <c r="R165" s="74"/>
      <c r="S165" s="74"/>
      <c r="T165" s="74"/>
      <c r="U165" s="74"/>
      <c r="V165" s="74"/>
      <c r="W165" s="74"/>
      <c r="X165" s="74"/>
      <c r="Y165" s="74"/>
      <c r="Z165" s="74"/>
      <c r="AA165" s="76"/>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row>
    <row r="166" customFormat="false" ht="15.75" hidden="false" customHeight="true" outlineLevel="0" collapsed="false">
      <c r="A166" s="74"/>
      <c r="B166" s="103"/>
      <c r="C166" s="74"/>
      <c r="D166" s="74"/>
      <c r="E166" s="74"/>
      <c r="F166" s="74"/>
      <c r="G166" s="74"/>
      <c r="H166" s="74"/>
      <c r="I166" s="74"/>
      <c r="J166" s="74"/>
      <c r="K166" s="74"/>
      <c r="L166" s="74"/>
      <c r="M166" s="74"/>
      <c r="N166" s="74"/>
      <c r="O166" s="74"/>
      <c r="P166" s="74"/>
      <c r="Q166" s="74"/>
      <c r="R166" s="74"/>
      <c r="S166" s="74"/>
      <c r="T166" s="74"/>
      <c r="U166" s="74"/>
      <c r="V166" s="74"/>
      <c r="W166" s="74"/>
      <c r="X166" s="74"/>
      <c r="Y166" s="74"/>
      <c r="Z166" s="74"/>
      <c r="AA166" s="76"/>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row>
    <row r="167" customFormat="false" ht="15.75" hidden="false" customHeight="true" outlineLevel="0" collapsed="false">
      <c r="A167" s="74"/>
      <c r="B167" s="103"/>
      <c r="C167" s="74"/>
      <c r="D167" s="74"/>
      <c r="E167" s="74"/>
      <c r="F167" s="74"/>
      <c r="G167" s="74"/>
      <c r="H167" s="74"/>
      <c r="I167" s="74"/>
      <c r="J167" s="74"/>
      <c r="K167" s="74"/>
      <c r="L167" s="74"/>
      <c r="M167" s="74"/>
      <c r="N167" s="74"/>
      <c r="O167" s="74"/>
      <c r="P167" s="74"/>
      <c r="Q167" s="74"/>
      <c r="R167" s="74"/>
      <c r="S167" s="74"/>
      <c r="T167" s="74"/>
      <c r="U167" s="74"/>
      <c r="V167" s="74"/>
      <c r="W167" s="74"/>
      <c r="X167" s="74"/>
      <c r="Y167" s="74"/>
      <c r="Z167" s="74"/>
      <c r="AA167" s="76"/>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row>
    <row r="168" customFormat="false" ht="15.75" hidden="false" customHeight="true" outlineLevel="0" collapsed="false">
      <c r="A168" s="74"/>
      <c r="B168" s="103"/>
      <c r="C168" s="74"/>
      <c r="D168" s="74"/>
      <c r="E168" s="74"/>
      <c r="F168" s="74"/>
      <c r="G168" s="74"/>
      <c r="H168" s="74"/>
      <c r="I168" s="74"/>
      <c r="J168" s="74"/>
      <c r="K168" s="74"/>
      <c r="L168" s="74"/>
      <c r="M168" s="74"/>
      <c r="N168" s="74"/>
      <c r="O168" s="74"/>
      <c r="P168" s="74"/>
      <c r="Q168" s="74"/>
      <c r="R168" s="74"/>
      <c r="S168" s="74"/>
      <c r="T168" s="74"/>
      <c r="U168" s="74"/>
      <c r="V168" s="74"/>
      <c r="W168" s="74"/>
      <c r="X168" s="74"/>
      <c r="Y168" s="74"/>
      <c r="Z168" s="74"/>
      <c r="AA168" s="76"/>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row>
    <row r="169" customFormat="false" ht="15.75" hidden="false" customHeight="true" outlineLevel="0" collapsed="false">
      <c r="A169" s="74"/>
      <c r="B169" s="103"/>
      <c r="C169" s="74"/>
      <c r="D169" s="74"/>
      <c r="E169" s="74"/>
      <c r="F169" s="74"/>
      <c r="G169" s="74"/>
      <c r="H169" s="74"/>
      <c r="I169" s="74"/>
      <c r="J169" s="74"/>
      <c r="K169" s="74"/>
      <c r="L169" s="74"/>
      <c r="M169" s="74"/>
      <c r="N169" s="74"/>
      <c r="O169" s="74"/>
      <c r="P169" s="74"/>
      <c r="Q169" s="74"/>
      <c r="R169" s="74"/>
      <c r="S169" s="74"/>
      <c r="T169" s="74"/>
      <c r="U169" s="74"/>
      <c r="V169" s="74"/>
      <c r="W169" s="74"/>
      <c r="X169" s="74"/>
      <c r="Y169" s="74"/>
      <c r="Z169" s="74"/>
      <c r="AA169" s="76"/>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row>
    <row r="170" customFormat="false" ht="15.75" hidden="false" customHeight="true" outlineLevel="0" collapsed="false">
      <c r="A170" s="74"/>
      <c r="B170" s="103"/>
      <c r="C170" s="74"/>
      <c r="D170" s="74"/>
      <c r="E170" s="74"/>
      <c r="F170" s="74"/>
      <c r="G170" s="74"/>
      <c r="H170" s="74"/>
      <c r="I170" s="74"/>
      <c r="J170" s="74"/>
      <c r="K170" s="74"/>
      <c r="L170" s="74"/>
      <c r="M170" s="74"/>
      <c r="N170" s="74"/>
      <c r="O170" s="74"/>
      <c r="P170" s="74"/>
      <c r="Q170" s="74"/>
      <c r="R170" s="74"/>
      <c r="S170" s="74"/>
      <c r="T170" s="74"/>
      <c r="U170" s="74"/>
      <c r="V170" s="74"/>
      <c r="W170" s="74"/>
      <c r="X170" s="74"/>
      <c r="Y170" s="74"/>
      <c r="Z170" s="74"/>
      <c r="AA170" s="76"/>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row>
    <row r="171" customFormat="false" ht="15.75" hidden="false" customHeight="true" outlineLevel="0" collapsed="false">
      <c r="A171" s="74"/>
      <c r="B171" s="103"/>
      <c r="C171" s="74"/>
      <c r="D171" s="74"/>
      <c r="E171" s="74"/>
      <c r="F171" s="74"/>
      <c r="G171" s="74"/>
      <c r="H171" s="74"/>
      <c r="I171" s="74"/>
      <c r="J171" s="74"/>
      <c r="K171" s="74"/>
      <c r="L171" s="74"/>
      <c r="M171" s="74"/>
      <c r="N171" s="74"/>
      <c r="O171" s="74"/>
      <c r="P171" s="74"/>
      <c r="Q171" s="74"/>
      <c r="R171" s="74"/>
      <c r="S171" s="74"/>
      <c r="T171" s="74"/>
      <c r="U171" s="74"/>
      <c r="V171" s="74"/>
      <c r="W171" s="74"/>
      <c r="X171" s="74"/>
      <c r="Y171" s="74"/>
      <c r="Z171" s="74"/>
      <c r="AA171" s="76"/>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row>
    <row r="172" customFormat="false" ht="15.75" hidden="false" customHeight="true" outlineLevel="0" collapsed="false">
      <c r="A172" s="74"/>
      <c r="B172" s="103"/>
      <c r="C172" s="74"/>
      <c r="D172" s="74"/>
      <c r="E172" s="74"/>
      <c r="F172" s="74"/>
      <c r="G172" s="74"/>
      <c r="H172" s="74"/>
      <c r="I172" s="74"/>
      <c r="J172" s="74"/>
      <c r="K172" s="74"/>
      <c r="L172" s="74"/>
      <c r="M172" s="74"/>
      <c r="N172" s="74"/>
      <c r="O172" s="74"/>
      <c r="P172" s="74"/>
      <c r="Q172" s="74"/>
      <c r="R172" s="74"/>
      <c r="S172" s="74"/>
      <c r="T172" s="74"/>
      <c r="U172" s="74"/>
      <c r="V172" s="74"/>
      <c r="W172" s="74"/>
      <c r="X172" s="74"/>
      <c r="Y172" s="74"/>
      <c r="Z172" s="74"/>
      <c r="AA172" s="76"/>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row>
    <row r="173" customFormat="false" ht="15.75" hidden="false" customHeight="true" outlineLevel="0" collapsed="false">
      <c r="A173" s="74"/>
      <c r="B173" s="103"/>
      <c r="C173" s="74"/>
      <c r="D173" s="74"/>
      <c r="E173" s="74"/>
      <c r="F173" s="74"/>
      <c r="G173" s="74"/>
      <c r="H173" s="74"/>
      <c r="I173" s="74"/>
      <c r="J173" s="74"/>
      <c r="K173" s="74"/>
      <c r="L173" s="74"/>
      <c r="M173" s="74"/>
      <c r="N173" s="74"/>
      <c r="O173" s="74"/>
      <c r="P173" s="74"/>
      <c r="Q173" s="74"/>
      <c r="R173" s="74"/>
      <c r="S173" s="74"/>
      <c r="T173" s="74"/>
      <c r="U173" s="74"/>
      <c r="V173" s="74"/>
      <c r="W173" s="74"/>
      <c r="X173" s="74"/>
      <c r="Y173" s="74"/>
      <c r="Z173" s="74"/>
      <c r="AA173" s="76"/>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row>
    <row r="174" customFormat="false" ht="15.75" hidden="false" customHeight="true" outlineLevel="0" collapsed="false">
      <c r="A174" s="74"/>
      <c r="B174" s="103"/>
      <c r="C174" s="74"/>
      <c r="D174" s="74"/>
      <c r="E174" s="74"/>
      <c r="F174" s="74"/>
      <c r="G174" s="74"/>
      <c r="H174" s="74"/>
      <c r="I174" s="74"/>
      <c r="J174" s="74"/>
      <c r="K174" s="74"/>
      <c r="L174" s="74"/>
      <c r="M174" s="74"/>
      <c r="N174" s="74"/>
      <c r="O174" s="74"/>
      <c r="P174" s="74"/>
      <c r="Q174" s="74"/>
      <c r="R174" s="74"/>
      <c r="S174" s="74"/>
      <c r="T174" s="74"/>
      <c r="U174" s="74"/>
      <c r="V174" s="74"/>
      <c r="W174" s="74"/>
      <c r="X174" s="74"/>
      <c r="Y174" s="74"/>
      <c r="Z174" s="74"/>
      <c r="AA174" s="76"/>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row>
    <row r="175" customFormat="false" ht="15.75" hidden="false" customHeight="true" outlineLevel="0" collapsed="false">
      <c r="A175" s="74"/>
      <c r="B175" s="103"/>
      <c r="C175" s="74"/>
      <c r="D175" s="74"/>
      <c r="E175" s="74"/>
      <c r="F175" s="74"/>
      <c r="G175" s="74"/>
      <c r="H175" s="74"/>
      <c r="I175" s="74"/>
      <c r="J175" s="74"/>
      <c r="K175" s="74"/>
      <c r="L175" s="74"/>
      <c r="M175" s="74"/>
      <c r="N175" s="74"/>
      <c r="O175" s="74"/>
      <c r="P175" s="74"/>
      <c r="Q175" s="74"/>
      <c r="R175" s="74"/>
      <c r="S175" s="74"/>
      <c r="T175" s="74"/>
      <c r="U175" s="74"/>
      <c r="V175" s="74"/>
      <c r="W175" s="74"/>
      <c r="X175" s="74"/>
      <c r="Y175" s="74"/>
      <c r="Z175" s="74"/>
      <c r="AA175" s="76"/>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row>
    <row r="176" customFormat="false" ht="15.75" hidden="false" customHeight="true" outlineLevel="0" collapsed="false">
      <c r="A176" s="74"/>
      <c r="B176" s="103"/>
      <c r="C176" s="74"/>
      <c r="D176" s="74"/>
      <c r="E176" s="74"/>
      <c r="F176" s="74"/>
      <c r="G176" s="74"/>
      <c r="H176" s="74"/>
      <c r="I176" s="74"/>
      <c r="J176" s="74"/>
      <c r="K176" s="74"/>
      <c r="L176" s="74"/>
      <c r="M176" s="74"/>
      <c r="N176" s="74"/>
      <c r="O176" s="74"/>
      <c r="P176" s="74"/>
      <c r="Q176" s="74"/>
      <c r="R176" s="74"/>
      <c r="S176" s="74"/>
      <c r="T176" s="74"/>
      <c r="U176" s="74"/>
      <c r="V176" s="74"/>
      <c r="W176" s="74"/>
      <c r="X176" s="74"/>
      <c r="Y176" s="74"/>
      <c r="Z176" s="74"/>
      <c r="AA176" s="76"/>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row>
    <row r="177" customFormat="false" ht="15.75" hidden="false" customHeight="true" outlineLevel="0" collapsed="false">
      <c r="A177" s="74"/>
      <c r="B177" s="103"/>
      <c r="C177" s="74"/>
      <c r="D177" s="74"/>
      <c r="E177" s="74"/>
      <c r="F177" s="74"/>
      <c r="G177" s="74"/>
      <c r="H177" s="74"/>
      <c r="I177" s="74"/>
      <c r="J177" s="74"/>
      <c r="K177" s="74"/>
      <c r="L177" s="74"/>
      <c r="M177" s="74"/>
      <c r="N177" s="74"/>
      <c r="O177" s="74"/>
      <c r="P177" s="74"/>
      <c r="Q177" s="74"/>
      <c r="R177" s="74"/>
      <c r="S177" s="74"/>
      <c r="T177" s="74"/>
      <c r="U177" s="74"/>
      <c r="V177" s="74"/>
      <c r="W177" s="74"/>
      <c r="X177" s="74"/>
      <c r="Y177" s="74"/>
      <c r="Z177" s="74"/>
      <c r="AA177" s="76"/>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row>
    <row r="178" customFormat="false" ht="15.75" hidden="false" customHeight="true" outlineLevel="0" collapsed="false">
      <c r="A178" s="74"/>
      <c r="B178" s="103"/>
      <c r="C178" s="74"/>
      <c r="D178" s="74"/>
      <c r="E178" s="74"/>
      <c r="F178" s="74"/>
      <c r="G178" s="74"/>
      <c r="H178" s="74"/>
      <c r="I178" s="74"/>
      <c r="J178" s="74"/>
      <c r="K178" s="74"/>
      <c r="L178" s="74"/>
      <c r="M178" s="74"/>
      <c r="N178" s="74"/>
      <c r="O178" s="74"/>
      <c r="P178" s="74"/>
      <c r="Q178" s="74"/>
      <c r="R178" s="74"/>
      <c r="S178" s="74"/>
      <c r="T178" s="74"/>
      <c r="U178" s="74"/>
      <c r="V178" s="74"/>
      <c r="W178" s="74"/>
      <c r="X178" s="74"/>
      <c r="Y178" s="74"/>
      <c r="Z178" s="74"/>
      <c r="AA178" s="76"/>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row>
    <row r="179" customFormat="false" ht="15.75" hidden="false" customHeight="true" outlineLevel="0" collapsed="false">
      <c r="A179" s="74"/>
      <c r="B179" s="103"/>
      <c r="C179" s="74"/>
      <c r="D179" s="74"/>
      <c r="E179" s="74"/>
      <c r="F179" s="74"/>
      <c r="G179" s="74"/>
      <c r="H179" s="74"/>
      <c r="I179" s="74"/>
      <c r="J179" s="74"/>
      <c r="K179" s="74"/>
      <c r="L179" s="74"/>
      <c r="M179" s="74"/>
      <c r="N179" s="74"/>
      <c r="O179" s="74"/>
      <c r="P179" s="74"/>
      <c r="Q179" s="74"/>
      <c r="R179" s="74"/>
      <c r="S179" s="74"/>
      <c r="T179" s="74"/>
      <c r="U179" s="74"/>
      <c r="V179" s="74"/>
      <c r="W179" s="74"/>
      <c r="X179" s="74"/>
      <c r="Y179" s="74"/>
      <c r="Z179" s="74"/>
      <c r="AA179" s="76"/>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row>
    <row r="180" customFormat="false" ht="15.75" hidden="false" customHeight="true" outlineLevel="0" collapsed="false">
      <c r="A180" s="74"/>
      <c r="B180" s="103"/>
      <c r="C180" s="74"/>
      <c r="D180" s="74"/>
      <c r="E180" s="74"/>
      <c r="F180" s="74"/>
      <c r="G180" s="74"/>
      <c r="H180" s="74"/>
      <c r="I180" s="74"/>
      <c r="J180" s="74"/>
      <c r="K180" s="74"/>
      <c r="L180" s="74"/>
      <c r="M180" s="74"/>
      <c r="N180" s="74"/>
      <c r="O180" s="74"/>
      <c r="P180" s="74"/>
      <c r="Q180" s="74"/>
      <c r="R180" s="74"/>
      <c r="S180" s="74"/>
      <c r="T180" s="74"/>
      <c r="U180" s="74"/>
      <c r="V180" s="74"/>
      <c r="W180" s="74"/>
      <c r="X180" s="74"/>
      <c r="Y180" s="74"/>
      <c r="Z180" s="74"/>
      <c r="AA180" s="76"/>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row>
    <row r="181" customFormat="false" ht="15.75" hidden="false" customHeight="true" outlineLevel="0" collapsed="false">
      <c r="A181" s="74"/>
      <c r="B181" s="103"/>
      <c r="C181" s="74"/>
      <c r="D181" s="74"/>
      <c r="E181" s="74"/>
      <c r="F181" s="74"/>
      <c r="G181" s="74"/>
      <c r="H181" s="74"/>
      <c r="I181" s="74"/>
      <c r="J181" s="74"/>
      <c r="K181" s="74"/>
      <c r="L181" s="74"/>
      <c r="M181" s="74"/>
      <c r="N181" s="74"/>
      <c r="O181" s="74"/>
      <c r="P181" s="74"/>
      <c r="Q181" s="74"/>
      <c r="R181" s="74"/>
      <c r="S181" s="74"/>
      <c r="T181" s="74"/>
      <c r="U181" s="74"/>
      <c r="V181" s="74"/>
      <c r="W181" s="74"/>
      <c r="X181" s="74"/>
      <c r="Y181" s="74"/>
      <c r="Z181" s="74"/>
      <c r="AA181" s="76"/>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row>
    <row r="182" customFormat="false" ht="15.75" hidden="false" customHeight="true" outlineLevel="0" collapsed="false">
      <c r="A182" s="74"/>
      <c r="B182" s="103"/>
      <c r="C182" s="74"/>
      <c r="D182" s="74"/>
      <c r="E182" s="74"/>
      <c r="F182" s="74"/>
      <c r="G182" s="74"/>
      <c r="H182" s="74"/>
      <c r="I182" s="74"/>
      <c r="J182" s="74"/>
      <c r="K182" s="74"/>
      <c r="L182" s="74"/>
      <c r="M182" s="74"/>
      <c r="N182" s="74"/>
      <c r="O182" s="74"/>
      <c r="P182" s="74"/>
      <c r="Q182" s="74"/>
      <c r="R182" s="74"/>
      <c r="S182" s="74"/>
      <c r="T182" s="74"/>
      <c r="U182" s="74"/>
      <c r="V182" s="74"/>
      <c r="W182" s="74"/>
      <c r="X182" s="74"/>
      <c r="Y182" s="74"/>
      <c r="Z182" s="74"/>
      <c r="AA182" s="76"/>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row>
    <row r="183" customFormat="false" ht="15.75" hidden="false" customHeight="true" outlineLevel="0" collapsed="false">
      <c r="A183" s="74"/>
      <c r="B183" s="103"/>
      <c r="C183" s="74"/>
      <c r="D183" s="74"/>
      <c r="E183" s="74"/>
      <c r="F183" s="74"/>
      <c r="G183" s="74"/>
      <c r="H183" s="74"/>
      <c r="I183" s="74"/>
      <c r="J183" s="74"/>
      <c r="K183" s="74"/>
      <c r="L183" s="74"/>
      <c r="M183" s="74"/>
      <c r="N183" s="74"/>
      <c r="O183" s="74"/>
      <c r="P183" s="74"/>
      <c r="Q183" s="74"/>
      <c r="R183" s="74"/>
      <c r="S183" s="74"/>
      <c r="T183" s="74"/>
      <c r="U183" s="74"/>
      <c r="V183" s="74"/>
      <c r="W183" s="74"/>
      <c r="X183" s="74"/>
      <c r="Y183" s="74"/>
      <c r="Z183" s="74"/>
      <c r="AA183" s="76"/>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row>
    <row r="184" customFormat="false" ht="15.75" hidden="false" customHeight="true" outlineLevel="0" collapsed="false">
      <c r="A184" s="74"/>
      <c r="B184" s="103"/>
      <c r="C184" s="74"/>
      <c r="D184" s="74"/>
      <c r="E184" s="74"/>
      <c r="F184" s="74"/>
      <c r="G184" s="74"/>
      <c r="H184" s="74"/>
      <c r="I184" s="74"/>
      <c r="J184" s="74"/>
      <c r="K184" s="74"/>
      <c r="L184" s="74"/>
      <c r="M184" s="74"/>
      <c r="N184" s="74"/>
      <c r="O184" s="74"/>
      <c r="P184" s="74"/>
      <c r="Q184" s="74"/>
      <c r="R184" s="74"/>
      <c r="S184" s="74"/>
      <c r="T184" s="74"/>
      <c r="U184" s="74"/>
      <c r="V184" s="74"/>
      <c r="W184" s="74"/>
      <c r="X184" s="74"/>
      <c r="Y184" s="74"/>
      <c r="Z184" s="74"/>
      <c r="AA184" s="76"/>
      <c r="AB184" s="74"/>
      <c r="AC184" s="74"/>
      <c r="AD184" s="74"/>
      <c r="AE184" s="74"/>
      <c r="AF184" s="74"/>
      <c r="AG184" s="74"/>
      <c r="AH184" s="74"/>
      <c r="AI184" s="74"/>
      <c r="AJ184" s="74"/>
      <c r="AK184" s="74"/>
      <c r="AL184" s="74"/>
      <c r="AM184" s="74"/>
      <c r="AN184" s="74"/>
      <c r="AO184" s="74"/>
      <c r="AP184" s="74"/>
      <c r="AQ184" s="74"/>
      <c r="AR184" s="74"/>
      <c r="AS184" s="74"/>
      <c r="AT184" s="74"/>
      <c r="AU184" s="74"/>
      <c r="AV184" s="74"/>
      <c r="AW184" s="74"/>
      <c r="AX184" s="74"/>
      <c r="AY184" s="74"/>
      <c r="AZ184" s="74"/>
      <c r="BA184" s="74"/>
      <c r="BB184" s="74"/>
      <c r="BC184" s="74"/>
      <c r="BD184" s="74"/>
      <c r="BE184" s="74"/>
    </row>
    <row r="185" customFormat="false" ht="15.75" hidden="false" customHeight="true" outlineLevel="0" collapsed="false">
      <c r="A185" s="74"/>
      <c r="B185" s="103"/>
      <c r="C185" s="74"/>
      <c r="D185" s="74"/>
      <c r="E185" s="74"/>
      <c r="F185" s="74"/>
      <c r="G185" s="74"/>
      <c r="H185" s="74"/>
      <c r="I185" s="74"/>
      <c r="J185" s="74"/>
      <c r="K185" s="74"/>
      <c r="L185" s="74"/>
      <c r="M185" s="74"/>
      <c r="N185" s="74"/>
      <c r="O185" s="74"/>
      <c r="P185" s="74"/>
      <c r="Q185" s="74"/>
      <c r="R185" s="74"/>
      <c r="S185" s="74"/>
      <c r="T185" s="74"/>
      <c r="U185" s="74"/>
      <c r="V185" s="74"/>
      <c r="W185" s="74"/>
      <c r="X185" s="74"/>
      <c r="Y185" s="74"/>
      <c r="Z185" s="74"/>
      <c r="AA185" s="76"/>
      <c r="AB185" s="74"/>
      <c r="AC185" s="74"/>
      <c r="AD185" s="74"/>
      <c r="AE185" s="74"/>
      <c r="AF185" s="74"/>
      <c r="AG185" s="74"/>
      <c r="AH185" s="74"/>
      <c r="AI185" s="74"/>
      <c r="AJ185" s="74"/>
      <c r="AK185" s="74"/>
      <c r="AL185" s="74"/>
      <c r="AM185" s="74"/>
      <c r="AN185" s="74"/>
      <c r="AO185" s="74"/>
      <c r="AP185" s="74"/>
      <c r="AQ185" s="74"/>
      <c r="AR185" s="74"/>
      <c r="AS185" s="74"/>
      <c r="AT185" s="74"/>
      <c r="AU185" s="74"/>
      <c r="AV185" s="74"/>
      <c r="AW185" s="74"/>
      <c r="AX185" s="74"/>
      <c r="AY185" s="74"/>
      <c r="AZ185" s="74"/>
      <c r="BA185" s="74"/>
      <c r="BB185" s="74"/>
      <c r="BC185" s="74"/>
      <c r="BD185" s="74"/>
      <c r="BE185" s="74"/>
    </row>
    <row r="186" customFormat="false" ht="15.75" hidden="false" customHeight="true" outlineLevel="0" collapsed="false">
      <c r="A186" s="74"/>
      <c r="B186" s="103"/>
      <c r="C186" s="74"/>
      <c r="D186" s="74"/>
      <c r="E186" s="74"/>
      <c r="F186" s="74"/>
      <c r="G186" s="74"/>
      <c r="H186" s="74"/>
      <c r="I186" s="74"/>
      <c r="J186" s="74"/>
      <c r="K186" s="74"/>
      <c r="L186" s="74"/>
      <c r="M186" s="74"/>
      <c r="N186" s="74"/>
      <c r="O186" s="74"/>
      <c r="P186" s="74"/>
      <c r="Q186" s="74"/>
      <c r="R186" s="74"/>
      <c r="S186" s="74"/>
      <c r="T186" s="74"/>
      <c r="U186" s="74"/>
      <c r="V186" s="74"/>
      <c r="W186" s="74"/>
      <c r="X186" s="74"/>
      <c r="Y186" s="74"/>
      <c r="Z186" s="74"/>
      <c r="AA186" s="76"/>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row>
    <row r="187" customFormat="false" ht="15.75" hidden="false" customHeight="true" outlineLevel="0" collapsed="false">
      <c r="A187" s="74"/>
      <c r="B187" s="103"/>
      <c r="C187" s="74"/>
      <c r="D187" s="74"/>
      <c r="E187" s="74"/>
      <c r="F187" s="74"/>
      <c r="G187" s="74"/>
      <c r="H187" s="74"/>
      <c r="I187" s="74"/>
      <c r="J187" s="74"/>
      <c r="K187" s="74"/>
      <c r="L187" s="74"/>
      <c r="M187" s="74"/>
      <c r="N187" s="74"/>
      <c r="O187" s="74"/>
      <c r="P187" s="74"/>
      <c r="Q187" s="74"/>
      <c r="R187" s="74"/>
      <c r="S187" s="74"/>
      <c r="T187" s="74"/>
      <c r="U187" s="74"/>
      <c r="V187" s="74"/>
      <c r="W187" s="74"/>
      <c r="X187" s="74"/>
      <c r="Y187" s="74"/>
      <c r="Z187" s="74"/>
      <c r="AA187" s="76"/>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row>
    <row r="188" customFormat="false" ht="15.75" hidden="false" customHeight="true" outlineLevel="0" collapsed="false">
      <c r="A188" s="74"/>
      <c r="B188" s="103"/>
      <c r="C188" s="74"/>
      <c r="D188" s="74"/>
      <c r="E188" s="74"/>
      <c r="F188" s="74"/>
      <c r="G188" s="74"/>
      <c r="H188" s="74"/>
      <c r="I188" s="74"/>
      <c r="J188" s="74"/>
      <c r="K188" s="74"/>
      <c r="L188" s="74"/>
      <c r="M188" s="74"/>
      <c r="N188" s="74"/>
      <c r="O188" s="74"/>
      <c r="P188" s="74"/>
      <c r="Q188" s="74"/>
      <c r="R188" s="74"/>
      <c r="S188" s="74"/>
      <c r="T188" s="74"/>
      <c r="U188" s="74"/>
      <c r="V188" s="74"/>
      <c r="W188" s="74"/>
      <c r="X188" s="74"/>
      <c r="Y188" s="74"/>
      <c r="Z188" s="74"/>
      <c r="AA188" s="76"/>
      <c r="AB188" s="74"/>
      <c r="AC188" s="74"/>
      <c r="AD188" s="74"/>
      <c r="AE188" s="74"/>
      <c r="AF188" s="74"/>
      <c r="AG188" s="74"/>
      <c r="AH188" s="74"/>
      <c r="AI188" s="74"/>
      <c r="AJ188" s="74"/>
      <c r="AK188" s="74"/>
      <c r="AL188" s="74"/>
      <c r="AM188" s="74"/>
      <c r="AN188" s="74"/>
      <c r="AO188" s="74"/>
      <c r="AP188" s="74"/>
      <c r="AQ188" s="74"/>
      <c r="AR188" s="74"/>
      <c r="AS188" s="74"/>
      <c r="AT188" s="74"/>
      <c r="AU188" s="74"/>
      <c r="AV188" s="74"/>
      <c r="AW188" s="74"/>
      <c r="AX188" s="74"/>
      <c r="AY188" s="74"/>
      <c r="AZ188" s="74"/>
      <c r="BA188" s="74"/>
      <c r="BB188" s="74"/>
      <c r="BC188" s="74"/>
      <c r="BD188" s="74"/>
      <c r="BE188" s="74"/>
    </row>
    <row r="189" customFormat="false" ht="15.75" hidden="false" customHeight="true" outlineLevel="0" collapsed="false">
      <c r="A189" s="74"/>
      <c r="B189" s="103"/>
      <c r="C189" s="74"/>
      <c r="D189" s="74"/>
      <c r="E189" s="74"/>
      <c r="F189" s="74"/>
      <c r="G189" s="74"/>
      <c r="H189" s="74"/>
      <c r="I189" s="74"/>
      <c r="J189" s="74"/>
      <c r="K189" s="74"/>
      <c r="L189" s="74"/>
      <c r="M189" s="74"/>
      <c r="N189" s="74"/>
      <c r="O189" s="74"/>
      <c r="P189" s="74"/>
      <c r="Q189" s="74"/>
      <c r="R189" s="74"/>
      <c r="S189" s="74"/>
      <c r="T189" s="74"/>
      <c r="U189" s="74"/>
      <c r="V189" s="74"/>
      <c r="W189" s="74"/>
      <c r="X189" s="74"/>
      <c r="Y189" s="74"/>
      <c r="Z189" s="74"/>
      <c r="AA189" s="76"/>
      <c r="AB189" s="74"/>
      <c r="AC189" s="74"/>
      <c r="AD189" s="74"/>
      <c r="AE189" s="74"/>
      <c r="AF189" s="74"/>
      <c r="AG189" s="74"/>
      <c r="AH189" s="74"/>
      <c r="AI189" s="74"/>
      <c r="AJ189" s="74"/>
      <c r="AK189" s="74"/>
      <c r="AL189" s="74"/>
      <c r="AM189" s="74"/>
      <c r="AN189" s="74"/>
      <c r="AO189" s="74"/>
      <c r="AP189" s="74"/>
      <c r="AQ189" s="74"/>
      <c r="AR189" s="74"/>
      <c r="AS189" s="74"/>
      <c r="AT189" s="74"/>
      <c r="AU189" s="74"/>
      <c r="AV189" s="74"/>
      <c r="AW189" s="74"/>
      <c r="AX189" s="74"/>
      <c r="AY189" s="74"/>
      <c r="AZ189" s="74"/>
      <c r="BA189" s="74"/>
      <c r="BB189" s="74"/>
      <c r="BC189" s="74"/>
      <c r="BD189" s="74"/>
      <c r="BE189" s="74"/>
    </row>
    <row r="190" customFormat="false" ht="15.75" hidden="false" customHeight="true" outlineLevel="0" collapsed="false">
      <c r="A190" s="74"/>
      <c r="B190" s="103"/>
      <c r="C190" s="74"/>
      <c r="D190" s="74"/>
      <c r="E190" s="74"/>
      <c r="F190" s="74"/>
      <c r="G190" s="74"/>
      <c r="H190" s="74"/>
      <c r="I190" s="74"/>
      <c r="J190" s="74"/>
      <c r="K190" s="74"/>
      <c r="L190" s="74"/>
      <c r="M190" s="74"/>
      <c r="N190" s="74"/>
      <c r="O190" s="74"/>
      <c r="P190" s="74"/>
      <c r="Q190" s="74"/>
      <c r="R190" s="74"/>
      <c r="S190" s="74"/>
      <c r="T190" s="74"/>
      <c r="U190" s="74"/>
      <c r="V190" s="74"/>
      <c r="W190" s="74"/>
      <c r="X190" s="74"/>
      <c r="Y190" s="74"/>
      <c r="Z190" s="74"/>
      <c r="AA190" s="76"/>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row>
    <row r="191" customFormat="false" ht="15.75" hidden="false" customHeight="true" outlineLevel="0" collapsed="false">
      <c r="A191" s="74"/>
      <c r="B191" s="103"/>
      <c r="C191" s="74"/>
      <c r="D191" s="74"/>
      <c r="E191" s="74"/>
      <c r="F191" s="74"/>
      <c r="G191" s="74"/>
      <c r="H191" s="74"/>
      <c r="I191" s="74"/>
      <c r="J191" s="74"/>
      <c r="K191" s="74"/>
      <c r="L191" s="74"/>
      <c r="M191" s="74"/>
      <c r="N191" s="74"/>
      <c r="O191" s="74"/>
      <c r="P191" s="74"/>
      <c r="Q191" s="74"/>
      <c r="R191" s="74"/>
      <c r="S191" s="74"/>
      <c r="T191" s="74"/>
      <c r="U191" s="74"/>
      <c r="V191" s="74"/>
      <c r="W191" s="74"/>
      <c r="X191" s="74"/>
      <c r="Y191" s="74"/>
      <c r="Z191" s="74"/>
      <c r="AA191" s="76"/>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row>
    <row r="192" customFormat="false" ht="15.75" hidden="false" customHeight="true" outlineLevel="0" collapsed="false">
      <c r="A192" s="74"/>
      <c r="B192" s="103"/>
      <c r="C192" s="74"/>
      <c r="D192" s="74"/>
      <c r="E192" s="74"/>
      <c r="F192" s="74"/>
      <c r="G192" s="74"/>
      <c r="H192" s="74"/>
      <c r="I192" s="74"/>
      <c r="J192" s="74"/>
      <c r="K192" s="74"/>
      <c r="L192" s="74"/>
      <c r="M192" s="74"/>
      <c r="N192" s="74"/>
      <c r="O192" s="74"/>
      <c r="P192" s="74"/>
      <c r="Q192" s="74"/>
      <c r="R192" s="74"/>
      <c r="S192" s="74"/>
      <c r="T192" s="74"/>
      <c r="U192" s="74"/>
      <c r="V192" s="74"/>
      <c r="W192" s="74"/>
      <c r="X192" s="74"/>
      <c r="Y192" s="74"/>
      <c r="Z192" s="74"/>
      <c r="AA192" s="76"/>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row>
    <row r="193" customFormat="false" ht="15.75" hidden="false" customHeight="true" outlineLevel="0" collapsed="false">
      <c r="A193" s="74"/>
      <c r="B193" s="103"/>
      <c r="C193" s="74"/>
      <c r="D193" s="74"/>
      <c r="E193" s="74"/>
      <c r="F193" s="74"/>
      <c r="G193" s="74"/>
      <c r="H193" s="74"/>
      <c r="I193" s="74"/>
      <c r="J193" s="74"/>
      <c r="K193" s="74"/>
      <c r="L193" s="74"/>
      <c r="M193" s="74"/>
      <c r="N193" s="74"/>
      <c r="O193" s="74"/>
      <c r="P193" s="74"/>
      <c r="Q193" s="74"/>
      <c r="R193" s="74"/>
      <c r="S193" s="74"/>
      <c r="T193" s="74"/>
      <c r="U193" s="74"/>
      <c r="V193" s="74"/>
      <c r="W193" s="74"/>
      <c r="X193" s="74"/>
      <c r="Y193" s="74"/>
      <c r="Z193" s="74"/>
      <c r="AA193" s="76"/>
      <c r="AB193" s="74"/>
      <c r="AC193" s="74"/>
      <c r="AD193" s="74"/>
      <c r="AE193" s="74"/>
      <c r="AF193" s="74"/>
      <c r="AG193" s="74"/>
      <c r="AH193" s="74"/>
      <c r="AI193" s="74"/>
      <c r="AJ193" s="74"/>
      <c r="AK193" s="74"/>
      <c r="AL193" s="74"/>
      <c r="AM193" s="74"/>
      <c r="AN193" s="74"/>
      <c r="AO193" s="74"/>
      <c r="AP193" s="74"/>
      <c r="AQ193" s="74"/>
      <c r="AR193" s="74"/>
      <c r="AS193" s="74"/>
      <c r="AT193" s="74"/>
      <c r="AU193" s="74"/>
      <c r="AV193" s="74"/>
      <c r="AW193" s="74"/>
      <c r="AX193" s="74"/>
      <c r="AY193" s="74"/>
      <c r="AZ193" s="74"/>
      <c r="BA193" s="74"/>
      <c r="BB193" s="74"/>
      <c r="BC193" s="74"/>
      <c r="BD193" s="74"/>
      <c r="BE193" s="74"/>
    </row>
    <row r="194" customFormat="false" ht="15.75" hidden="false" customHeight="true" outlineLevel="0" collapsed="false">
      <c r="A194" s="74"/>
      <c r="B194" s="103"/>
      <c r="C194" s="74"/>
      <c r="D194" s="74"/>
      <c r="E194" s="74"/>
      <c r="F194" s="74"/>
      <c r="G194" s="74"/>
      <c r="H194" s="74"/>
      <c r="I194" s="74"/>
      <c r="J194" s="74"/>
      <c r="K194" s="74"/>
      <c r="L194" s="74"/>
      <c r="M194" s="74"/>
      <c r="N194" s="74"/>
      <c r="O194" s="74"/>
      <c r="P194" s="74"/>
      <c r="Q194" s="74"/>
      <c r="R194" s="74"/>
      <c r="S194" s="74"/>
      <c r="T194" s="74"/>
      <c r="U194" s="74"/>
      <c r="V194" s="74"/>
      <c r="W194" s="74"/>
      <c r="X194" s="74"/>
      <c r="Y194" s="74"/>
      <c r="Z194" s="74"/>
      <c r="AA194" s="76"/>
      <c r="AB194" s="74"/>
      <c r="AC194" s="74"/>
      <c r="AD194" s="74"/>
      <c r="AE194" s="74"/>
      <c r="AF194" s="74"/>
      <c r="AG194" s="74"/>
      <c r="AH194" s="74"/>
      <c r="AI194" s="74"/>
      <c r="AJ194" s="74"/>
      <c r="AK194" s="74"/>
      <c r="AL194" s="74"/>
      <c r="AM194" s="74"/>
      <c r="AN194" s="74"/>
      <c r="AO194" s="74"/>
      <c r="AP194" s="74"/>
      <c r="AQ194" s="74"/>
      <c r="AR194" s="74"/>
      <c r="AS194" s="74"/>
      <c r="AT194" s="74"/>
      <c r="AU194" s="74"/>
      <c r="AV194" s="74"/>
      <c r="AW194" s="74"/>
      <c r="AX194" s="74"/>
      <c r="AY194" s="74"/>
      <c r="AZ194" s="74"/>
      <c r="BA194" s="74"/>
      <c r="BB194" s="74"/>
      <c r="BC194" s="74"/>
      <c r="BD194" s="74"/>
      <c r="BE194" s="74"/>
    </row>
    <row r="195" customFormat="false" ht="15.75" hidden="false" customHeight="true" outlineLevel="0" collapsed="false">
      <c r="A195" s="74"/>
      <c r="B195" s="103"/>
      <c r="C195" s="74"/>
      <c r="D195" s="74"/>
      <c r="E195" s="74"/>
      <c r="F195" s="74"/>
      <c r="G195" s="74"/>
      <c r="H195" s="74"/>
      <c r="I195" s="74"/>
      <c r="J195" s="74"/>
      <c r="K195" s="74"/>
      <c r="L195" s="74"/>
      <c r="M195" s="74"/>
      <c r="N195" s="74"/>
      <c r="O195" s="74"/>
      <c r="P195" s="74"/>
      <c r="Q195" s="74"/>
      <c r="R195" s="74"/>
      <c r="S195" s="74"/>
      <c r="T195" s="74"/>
      <c r="U195" s="74"/>
      <c r="V195" s="74"/>
      <c r="W195" s="74"/>
      <c r="X195" s="74"/>
      <c r="Y195" s="74"/>
      <c r="Z195" s="74"/>
      <c r="AA195" s="76"/>
      <c r="AB195" s="74"/>
      <c r="AC195" s="74"/>
      <c r="AD195" s="74"/>
      <c r="AE195" s="74"/>
      <c r="AF195" s="74"/>
      <c r="AG195" s="74"/>
      <c r="AH195" s="74"/>
      <c r="AI195" s="74"/>
      <c r="AJ195" s="74"/>
      <c r="AK195" s="74"/>
      <c r="AL195" s="74"/>
      <c r="AM195" s="74"/>
      <c r="AN195" s="74"/>
      <c r="AO195" s="74"/>
      <c r="AP195" s="74"/>
      <c r="AQ195" s="74"/>
      <c r="AR195" s="74"/>
      <c r="AS195" s="74"/>
      <c r="AT195" s="74"/>
      <c r="AU195" s="74"/>
      <c r="AV195" s="74"/>
      <c r="AW195" s="74"/>
      <c r="AX195" s="74"/>
      <c r="AY195" s="74"/>
      <c r="AZ195" s="74"/>
      <c r="BA195" s="74"/>
      <c r="BB195" s="74"/>
      <c r="BC195" s="74"/>
      <c r="BD195" s="74"/>
      <c r="BE195" s="74"/>
    </row>
    <row r="196" customFormat="false" ht="15.75" hidden="false" customHeight="true" outlineLevel="0" collapsed="false">
      <c r="A196" s="74"/>
      <c r="B196" s="103"/>
      <c r="C196" s="74"/>
      <c r="D196" s="74"/>
      <c r="E196" s="74"/>
      <c r="F196" s="74"/>
      <c r="G196" s="74"/>
      <c r="H196" s="74"/>
      <c r="I196" s="74"/>
      <c r="J196" s="74"/>
      <c r="K196" s="74"/>
      <c r="L196" s="74"/>
      <c r="M196" s="74"/>
      <c r="N196" s="74"/>
      <c r="O196" s="74"/>
      <c r="P196" s="74"/>
      <c r="Q196" s="74"/>
      <c r="R196" s="74"/>
      <c r="S196" s="74"/>
      <c r="T196" s="74"/>
      <c r="U196" s="74"/>
      <c r="V196" s="74"/>
      <c r="W196" s="74"/>
      <c r="X196" s="74"/>
      <c r="Y196" s="74"/>
      <c r="Z196" s="74"/>
      <c r="AA196" s="76"/>
      <c r="AB196" s="74"/>
      <c r="AC196" s="74"/>
      <c r="AD196" s="74"/>
      <c r="AE196" s="74"/>
      <c r="AF196" s="74"/>
      <c r="AG196" s="74"/>
      <c r="AH196" s="74"/>
      <c r="AI196" s="74"/>
      <c r="AJ196" s="74"/>
      <c r="AK196" s="74"/>
      <c r="AL196" s="74"/>
      <c r="AM196" s="74"/>
      <c r="AN196" s="74"/>
      <c r="AO196" s="74"/>
      <c r="AP196" s="74"/>
      <c r="AQ196" s="74"/>
      <c r="AR196" s="74"/>
      <c r="AS196" s="74"/>
      <c r="AT196" s="74"/>
      <c r="AU196" s="74"/>
      <c r="AV196" s="74"/>
      <c r="AW196" s="74"/>
      <c r="AX196" s="74"/>
      <c r="AY196" s="74"/>
      <c r="AZ196" s="74"/>
      <c r="BA196" s="74"/>
      <c r="BB196" s="74"/>
      <c r="BC196" s="74"/>
      <c r="BD196" s="74"/>
      <c r="BE196" s="74"/>
    </row>
    <row r="197" customFormat="false" ht="15.75" hidden="false" customHeight="true" outlineLevel="0" collapsed="false">
      <c r="A197" s="74"/>
      <c r="B197" s="103"/>
      <c r="C197" s="74"/>
      <c r="D197" s="74"/>
      <c r="E197" s="74"/>
      <c r="F197" s="74"/>
      <c r="G197" s="74"/>
      <c r="H197" s="74"/>
      <c r="I197" s="74"/>
      <c r="J197" s="74"/>
      <c r="K197" s="74"/>
      <c r="L197" s="74"/>
      <c r="M197" s="74"/>
      <c r="N197" s="74"/>
      <c r="O197" s="74"/>
      <c r="P197" s="74"/>
      <c r="Q197" s="74"/>
      <c r="R197" s="74"/>
      <c r="S197" s="74"/>
      <c r="T197" s="74"/>
      <c r="U197" s="74"/>
      <c r="V197" s="74"/>
      <c r="W197" s="74"/>
      <c r="X197" s="74"/>
      <c r="Y197" s="74"/>
      <c r="Z197" s="74"/>
      <c r="AA197" s="76"/>
      <c r="AB197" s="74"/>
      <c r="AC197" s="74"/>
      <c r="AD197" s="74"/>
      <c r="AE197" s="74"/>
      <c r="AF197" s="74"/>
      <c r="AG197" s="74"/>
      <c r="AH197" s="74"/>
      <c r="AI197" s="74"/>
      <c r="AJ197" s="74"/>
      <c r="AK197" s="74"/>
      <c r="AL197" s="74"/>
      <c r="AM197" s="74"/>
      <c r="AN197" s="74"/>
      <c r="AO197" s="74"/>
      <c r="AP197" s="74"/>
      <c r="AQ197" s="74"/>
      <c r="AR197" s="74"/>
      <c r="AS197" s="74"/>
      <c r="AT197" s="74"/>
      <c r="AU197" s="74"/>
      <c r="AV197" s="74"/>
      <c r="AW197" s="74"/>
      <c r="AX197" s="74"/>
      <c r="AY197" s="74"/>
      <c r="AZ197" s="74"/>
      <c r="BA197" s="74"/>
      <c r="BB197" s="74"/>
      <c r="BC197" s="74"/>
      <c r="BD197" s="74"/>
      <c r="BE197" s="74"/>
    </row>
    <row r="198" customFormat="false" ht="15.75" hidden="false" customHeight="true" outlineLevel="0" collapsed="false">
      <c r="A198" s="74"/>
      <c r="B198" s="103"/>
      <c r="C198" s="74"/>
      <c r="D198" s="74"/>
      <c r="E198" s="74"/>
      <c r="F198" s="74"/>
      <c r="G198" s="74"/>
      <c r="H198" s="74"/>
      <c r="I198" s="74"/>
      <c r="J198" s="74"/>
      <c r="K198" s="74"/>
      <c r="L198" s="74"/>
      <c r="M198" s="74"/>
      <c r="N198" s="74"/>
      <c r="O198" s="74"/>
      <c r="P198" s="74"/>
      <c r="Q198" s="74"/>
      <c r="R198" s="74"/>
      <c r="S198" s="74"/>
      <c r="T198" s="74"/>
      <c r="U198" s="74"/>
      <c r="V198" s="74"/>
      <c r="W198" s="74"/>
      <c r="X198" s="74"/>
      <c r="Y198" s="74"/>
      <c r="Z198" s="74"/>
      <c r="AA198" s="76"/>
      <c r="AB198" s="74"/>
      <c r="AC198" s="74"/>
      <c r="AD198" s="74"/>
      <c r="AE198" s="74"/>
      <c r="AF198" s="74"/>
      <c r="AG198" s="74"/>
      <c r="AH198" s="74"/>
      <c r="AI198" s="74"/>
      <c r="AJ198" s="74"/>
      <c r="AK198" s="74"/>
      <c r="AL198" s="74"/>
      <c r="AM198" s="74"/>
      <c r="AN198" s="74"/>
      <c r="AO198" s="74"/>
      <c r="AP198" s="74"/>
      <c r="AQ198" s="74"/>
      <c r="AR198" s="74"/>
      <c r="AS198" s="74"/>
      <c r="AT198" s="74"/>
      <c r="AU198" s="74"/>
      <c r="AV198" s="74"/>
      <c r="AW198" s="74"/>
      <c r="AX198" s="74"/>
      <c r="AY198" s="74"/>
      <c r="AZ198" s="74"/>
      <c r="BA198" s="74"/>
      <c r="BB198" s="74"/>
      <c r="BC198" s="74"/>
      <c r="BD198" s="74"/>
      <c r="BE198" s="74"/>
    </row>
    <row r="199" customFormat="false" ht="15.75" hidden="false" customHeight="true" outlineLevel="0" collapsed="false">
      <c r="B199" s="165"/>
      <c r="U199" s="74"/>
      <c r="V199" s="74"/>
      <c r="W199" s="74"/>
      <c r="X199" s="74"/>
      <c r="Y199" s="74"/>
      <c r="Z199" s="74"/>
      <c r="AA199" s="76"/>
      <c r="AB199" s="74"/>
      <c r="AC199" s="74"/>
      <c r="AD199" s="74"/>
      <c r="AE199" s="74"/>
      <c r="AF199" s="74"/>
      <c r="AG199" s="74"/>
      <c r="AH199" s="74"/>
      <c r="AI199" s="74"/>
      <c r="AJ199" s="74"/>
      <c r="AK199" s="74"/>
      <c r="AL199" s="74"/>
      <c r="AM199" s="74"/>
      <c r="AN199" s="74"/>
      <c r="AO199" s="74"/>
      <c r="AP199" s="74"/>
      <c r="AQ199" s="74"/>
      <c r="AR199" s="74"/>
      <c r="AS199" s="74"/>
      <c r="AT199" s="74"/>
      <c r="AU199" s="74"/>
      <c r="AV199" s="74"/>
      <c r="AW199" s="74"/>
      <c r="AX199" s="74"/>
      <c r="AY199" s="74"/>
      <c r="AZ199" s="74"/>
      <c r="BA199" s="74"/>
      <c r="BB199" s="74"/>
      <c r="BC199" s="74"/>
      <c r="BD199" s="74"/>
      <c r="BE199" s="74"/>
    </row>
    <row r="200" customFormat="false" ht="15.75" hidden="false" customHeight="true" outlineLevel="0" collapsed="false">
      <c r="B200" s="165"/>
      <c r="U200" s="74"/>
      <c r="V200" s="74"/>
      <c r="W200" s="74"/>
      <c r="X200" s="74"/>
      <c r="Y200" s="74"/>
      <c r="Z200" s="74"/>
      <c r="AA200" s="76"/>
      <c r="AB200" s="74"/>
      <c r="AC200" s="74"/>
      <c r="AD200" s="74"/>
      <c r="AE200" s="74"/>
      <c r="AF200" s="74"/>
      <c r="AG200" s="74"/>
      <c r="AH200" s="74"/>
      <c r="AI200" s="74"/>
      <c r="AJ200" s="74"/>
      <c r="AK200" s="74"/>
      <c r="AL200" s="74"/>
      <c r="AM200" s="74"/>
      <c r="AN200" s="74"/>
      <c r="AO200" s="74"/>
      <c r="AP200" s="74"/>
      <c r="AQ200" s="74"/>
      <c r="AR200" s="74"/>
      <c r="AS200" s="74"/>
      <c r="AT200" s="74"/>
      <c r="AU200" s="74"/>
      <c r="AV200" s="74"/>
      <c r="AW200" s="74"/>
      <c r="AX200" s="74"/>
      <c r="AY200" s="74"/>
      <c r="AZ200" s="74"/>
      <c r="BA200" s="74"/>
      <c r="BB200" s="74"/>
      <c r="BC200" s="74"/>
      <c r="BD200" s="74"/>
      <c r="BE200" s="74"/>
    </row>
    <row r="201" customFormat="false" ht="15.75" hidden="false" customHeight="true" outlineLevel="0" collapsed="false">
      <c r="B201" s="165"/>
      <c r="U201" s="74"/>
      <c r="V201" s="74"/>
      <c r="W201" s="74"/>
      <c r="X201" s="74"/>
      <c r="Y201" s="74"/>
      <c r="Z201" s="74"/>
      <c r="AA201" s="76"/>
      <c r="AB201" s="74"/>
      <c r="AC201" s="74"/>
      <c r="AD201" s="74"/>
      <c r="AE201" s="74"/>
      <c r="AF201" s="74"/>
      <c r="AG201" s="74"/>
      <c r="AH201" s="74"/>
      <c r="AI201" s="74"/>
      <c r="AJ201" s="74"/>
      <c r="AK201" s="74"/>
      <c r="AL201" s="74"/>
      <c r="AM201" s="74"/>
      <c r="AN201" s="74"/>
      <c r="AO201" s="74"/>
      <c r="AP201" s="74"/>
      <c r="AQ201" s="74"/>
      <c r="AR201" s="74"/>
      <c r="AS201" s="74"/>
      <c r="AT201" s="74"/>
      <c r="AU201" s="74"/>
      <c r="AV201" s="74"/>
      <c r="AW201" s="74"/>
      <c r="AX201" s="74"/>
      <c r="AY201" s="74"/>
      <c r="AZ201" s="74"/>
      <c r="BA201" s="74"/>
      <c r="BB201" s="74"/>
      <c r="BC201" s="74"/>
      <c r="BD201" s="74"/>
      <c r="BE201" s="74"/>
    </row>
    <row r="202" customFormat="false" ht="15.75" hidden="false" customHeight="true" outlineLevel="0" collapsed="false">
      <c r="B202" s="165"/>
      <c r="U202" s="74"/>
      <c r="V202" s="74"/>
      <c r="W202" s="74"/>
      <c r="X202" s="74"/>
      <c r="Y202" s="74"/>
      <c r="Z202" s="74"/>
      <c r="AA202" s="76"/>
      <c r="AB202" s="74"/>
      <c r="AC202" s="74"/>
      <c r="AD202" s="74"/>
      <c r="AE202" s="74"/>
      <c r="AF202" s="74"/>
      <c r="AG202" s="74"/>
      <c r="AH202" s="74"/>
      <c r="AI202" s="74"/>
      <c r="AJ202" s="74"/>
      <c r="AK202" s="74"/>
      <c r="AL202" s="74"/>
      <c r="AM202" s="74"/>
      <c r="AN202" s="74"/>
      <c r="AO202" s="74"/>
      <c r="AP202" s="74"/>
      <c r="AQ202" s="74"/>
      <c r="AR202" s="74"/>
      <c r="AS202" s="74"/>
      <c r="AT202" s="74"/>
      <c r="AU202" s="74"/>
      <c r="AV202" s="74"/>
      <c r="AW202" s="74"/>
      <c r="AX202" s="74"/>
      <c r="AY202" s="74"/>
      <c r="AZ202" s="74"/>
      <c r="BA202" s="74"/>
      <c r="BB202" s="74"/>
      <c r="BC202" s="74"/>
      <c r="BD202" s="74"/>
      <c r="BE202" s="74"/>
    </row>
    <row r="203" customFormat="false" ht="15.75" hidden="false" customHeight="true" outlineLevel="0" collapsed="false">
      <c r="B203" s="165"/>
      <c r="U203" s="74"/>
      <c r="V203" s="74"/>
      <c r="W203" s="74"/>
      <c r="X203" s="74"/>
      <c r="Y203" s="74"/>
      <c r="Z203" s="74"/>
      <c r="AA203" s="76"/>
      <c r="AB203" s="74"/>
      <c r="AC203" s="74"/>
      <c r="AD203" s="74"/>
      <c r="AE203" s="74"/>
      <c r="AF203" s="74"/>
      <c r="AG203" s="74"/>
      <c r="AH203" s="74"/>
      <c r="AI203" s="74"/>
      <c r="AJ203" s="74"/>
      <c r="AK203" s="74"/>
      <c r="AL203" s="74"/>
      <c r="AM203" s="74"/>
      <c r="AN203" s="74"/>
      <c r="AO203" s="74"/>
      <c r="AP203" s="74"/>
      <c r="AQ203" s="74"/>
      <c r="AR203" s="74"/>
      <c r="AS203" s="74"/>
      <c r="AT203" s="74"/>
      <c r="AU203" s="74"/>
      <c r="AV203" s="74"/>
      <c r="AW203" s="74"/>
      <c r="AX203" s="74"/>
      <c r="AY203" s="74"/>
      <c r="AZ203" s="74"/>
      <c r="BA203" s="74"/>
      <c r="BB203" s="74"/>
      <c r="BC203" s="74"/>
      <c r="BD203" s="74"/>
      <c r="BE203" s="74"/>
    </row>
    <row r="204" customFormat="false" ht="15.75" hidden="false" customHeight="true" outlineLevel="0" collapsed="false">
      <c r="B204" s="165"/>
      <c r="U204" s="74"/>
      <c r="V204" s="74"/>
      <c r="W204" s="74"/>
      <c r="X204" s="74"/>
      <c r="Y204" s="74"/>
      <c r="Z204" s="74"/>
      <c r="AA204" s="76"/>
      <c r="AB204" s="74"/>
      <c r="AC204" s="74"/>
      <c r="AD204" s="74"/>
      <c r="AE204" s="74"/>
      <c r="AF204" s="74"/>
      <c r="AG204" s="74"/>
      <c r="AH204" s="74"/>
      <c r="AI204" s="74"/>
      <c r="AJ204" s="74"/>
      <c r="AK204" s="74"/>
      <c r="AL204" s="74"/>
      <c r="AM204" s="74"/>
      <c r="AN204" s="74"/>
      <c r="AO204" s="74"/>
      <c r="AP204" s="74"/>
      <c r="AQ204" s="74"/>
      <c r="AR204" s="74"/>
      <c r="AS204" s="74"/>
      <c r="AT204" s="74"/>
      <c r="AU204" s="74"/>
      <c r="AV204" s="74"/>
      <c r="AW204" s="74"/>
      <c r="AX204" s="74"/>
      <c r="AY204" s="74"/>
      <c r="AZ204" s="74"/>
      <c r="BA204" s="74"/>
      <c r="BB204" s="74"/>
      <c r="BC204" s="74"/>
      <c r="BD204" s="74"/>
      <c r="BE204" s="74"/>
    </row>
    <row r="205" customFormat="false" ht="15.75" hidden="false" customHeight="true" outlineLevel="0" collapsed="false">
      <c r="B205" s="165"/>
      <c r="U205" s="74"/>
      <c r="V205" s="74"/>
      <c r="W205" s="74"/>
      <c r="X205" s="74"/>
      <c r="Y205" s="74"/>
      <c r="Z205" s="74"/>
      <c r="AA205" s="76"/>
      <c r="AB205" s="74"/>
      <c r="AC205" s="74"/>
      <c r="AD205" s="74"/>
      <c r="AE205" s="74"/>
      <c r="AF205" s="74"/>
      <c r="AG205" s="74"/>
      <c r="AH205" s="74"/>
      <c r="AI205" s="74"/>
      <c r="AJ205" s="74"/>
      <c r="AK205" s="74"/>
      <c r="AL205" s="74"/>
      <c r="AM205" s="74"/>
      <c r="AN205" s="74"/>
      <c r="AO205" s="74"/>
      <c r="AP205" s="74"/>
      <c r="AQ205" s="74"/>
      <c r="AR205" s="74"/>
      <c r="AS205" s="74"/>
      <c r="AT205" s="74"/>
      <c r="AU205" s="74"/>
      <c r="AV205" s="74"/>
      <c r="AW205" s="74"/>
      <c r="AX205" s="74"/>
      <c r="AY205" s="74"/>
      <c r="AZ205" s="74"/>
      <c r="BA205" s="74"/>
      <c r="BB205" s="74"/>
      <c r="BC205" s="74"/>
      <c r="BD205" s="74"/>
      <c r="BE205" s="74"/>
    </row>
    <row r="206" customFormat="false" ht="15.75" hidden="false" customHeight="true" outlineLevel="0" collapsed="false">
      <c r="B206" s="165"/>
      <c r="U206" s="74"/>
      <c r="V206" s="74"/>
      <c r="W206" s="74"/>
      <c r="X206" s="74"/>
      <c r="Y206" s="74"/>
      <c r="Z206" s="74"/>
      <c r="AA206" s="76"/>
      <c r="AB206" s="74"/>
      <c r="AC206" s="74"/>
      <c r="AD206" s="74"/>
      <c r="AE206" s="74"/>
      <c r="AF206" s="74"/>
      <c r="AG206" s="74"/>
      <c r="AH206" s="74"/>
      <c r="AI206" s="74"/>
      <c r="AJ206" s="74"/>
      <c r="AK206" s="74"/>
      <c r="AL206" s="74"/>
      <c r="AM206" s="74"/>
      <c r="AN206" s="74"/>
      <c r="AO206" s="74"/>
      <c r="AP206" s="74"/>
      <c r="AQ206" s="74"/>
      <c r="AR206" s="74"/>
      <c r="AS206" s="74"/>
      <c r="AT206" s="74"/>
      <c r="AU206" s="74"/>
      <c r="AV206" s="74"/>
      <c r="AW206" s="74"/>
      <c r="AX206" s="74"/>
      <c r="AY206" s="74"/>
      <c r="AZ206" s="74"/>
      <c r="BA206" s="74"/>
      <c r="BB206" s="74"/>
      <c r="BC206" s="74"/>
      <c r="BD206" s="74"/>
      <c r="BE206" s="74"/>
    </row>
    <row r="207" customFormat="false" ht="15.75" hidden="false" customHeight="true" outlineLevel="0" collapsed="false">
      <c r="B207" s="165"/>
      <c r="U207" s="74"/>
      <c r="V207" s="74"/>
      <c r="W207" s="74"/>
      <c r="X207" s="74"/>
      <c r="Y207" s="74"/>
      <c r="Z207" s="74"/>
      <c r="AA207" s="76"/>
      <c r="AB207" s="74"/>
      <c r="AC207" s="74"/>
      <c r="AD207" s="74"/>
      <c r="AE207" s="74"/>
      <c r="AF207" s="74"/>
      <c r="AG207" s="74"/>
      <c r="AH207" s="74"/>
      <c r="AI207" s="74"/>
      <c r="AJ207" s="74"/>
      <c r="AK207" s="74"/>
      <c r="AL207" s="74"/>
      <c r="AM207" s="74"/>
      <c r="AN207" s="74"/>
      <c r="AO207" s="74"/>
      <c r="AP207" s="74"/>
      <c r="AQ207" s="74"/>
      <c r="AR207" s="74"/>
      <c r="AS207" s="74"/>
      <c r="AT207" s="74"/>
      <c r="AU207" s="74"/>
      <c r="AV207" s="74"/>
      <c r="AW207" s="74"/>
      <c r="AX207" s="74"/>
      <c r="AY207" s="74"/>
      <c r="AZ207" s="74"/>
      <c r="BA207" s="74"/>
      <c r="BB207" s="74"/>
      <c r="BC207" s="74"/>
      <c r="BD207" s="74"/>
      <c r="BE207" s="74"/>
    </row>
    <row r="208" customFormat="false" ht="15.75" hidden="false" customHeight="true" outlineLevel="0" collapsed="false">
      <c r="B208" s="165"/>
      <c r="U208" s="74"/>
      <c r="V208" s="74"/>
      <c r="W208" s="74"/>
      <c r="X208" s="74"/>
      <c r="Y208" s="74"/>
      <c r="Z208" s="74"/>
      <c r="AA208" s="76"/>
      <c r="AB208" s="74"/>
      <c r="AC208" s="74"/>
      <c r="AD208" s="74"/>
      <c r="AE208" s="74"/>
      <c r="AF208" s="74"/>
      <c r="AG208" s="74"/>
      <c r="AH208" s="74"/>
      <c r="AI208" s="74"/>
      <c r="AJ208" s="74"/>
      <c r="AK208" s="74"/>
      <c r="AL208" s="74"/>
      <c r="AM208" s="74"/>
      <c r="AN208" s="74"/>
      <c r="AO208" s="74"/>
      <c r="AP208" s="74"/>
      <c r="AQ208" s="74"/>
      <c r="AR208" s="74"/>
      <c r="AS208" s="74"/>
      <c r="AT208" s="74"/>
      <c r="AU208" s="74"/>
      <c r="AV208" s="74"/>
      <c r="AW208" s="74"/>
      <c r="AX208" s="74"/>
      <c r="AY208" s="74"/>
      <c r="AZ208" s="74"/>
      <c r="BA208" s="74"/>
      <c r="BB208" s="74"/>
      <c r="BC208" s="74"/>
      <c r="BD208" s="74"/>
      <c r="BE208" s="74"/>
    </row>
    <row r="209" customFormat="false" ht="15.75" hidden="false" customHeight="true" outlineLevel="0" collapsed="false">
      <c r="B209" s="165"/>
      <c r="U209" s="74"/>
      <c r="V209" s="74"/>
      <c r="W209" s="74"/>
      <c r="X209" s="74"/>
      <c r="Y209" s="74"/>
      <c r="Z209" s="74"/>
      <c r="AA209" s="76"/>
      <c r="AB209" s="74"/>
      <c r="AC209" s="74"/>
      <c r="AD209" s="74"/>
      <c r="AE209" s="74"/>
      <c r="AF209" s="74"/>
      <c r="AG209" s="74"/>
      <c r="AH209" s="74"/>
      <c r="AI209" s="74"/>
      <c r="AJ209" s="74"/>
      <c r="AK209" s="74"/>
      <c r="AL209" s="74"/>
      <c r="AM209" s="74"/>
      <c r="AN209" s="74"/>
      <c r="AO209" s="74"/>
      <c r="AP209" s="74"/>
      <c r="AQ209" s="74"/>
      <c r="AR209" s="74"/>
      <c r="AS209" s="74"/>
      <c r="AT209" s="74"/>
      <c r="AU209" s="74"/>
      <c r="AV209" s="74"/>
      <c r="AW209" s="74"/>
      <c r="AX209" s="74"/>
      <c r="AY209" s="74"/>
      <c r="AZ209" s="74"/>
      <c r="BA209" s="74"/>
      <c r="BB209" s="74"/>
      <c r="BC209" s="74"/>
      <c r="BD209" s="74"/>
      <c r="BE209" s="74"/>
    </row>
    <row r="210" customFormat="false" ht="15.75" hidden="false" customHeight="true" outlineLevel="0" collapsed="false">
      <c r="B210" s="165"/>
      <c r="U210" s="74"/>
      <c r="V210" s="74"/>
      <c r="W210" s="74"/>
      <c r="X210" s="74"/>
      <c r="Y210" s="74"/>
      <c r="Z210" s="74"/>
      <c r="AA210" s="76"/>
      <c r="AB210" s="74"/>
      <c r="AC210" s="74"/>
      <c r="AD210" s="74"/>
      <c r="AE210" s="74"/>
      <c r="AF210" s="74"/>
      <c r="AG210" s="74"/>
      <c r="AH210" s="74"/>
      <c r="AI210" s="74"/>
      <c r="AJ210" s="74"/>
      <c r="AK210" s="74"/>
      <c r="AL210" s="74"/>
      <c r="AM210" s="74"/>
      <c r="AN210" s="74"/>
      <c r="AO210" s="74"/>
      <c r="AP210" s="74"/>
      <c r="AQ210" s="74"/>
      <c r="AR210" s="74"/>
      <c r="AS210" s="74"/>
      <c r="AT210" s="74"/>
      <c r="AU210" s="74"/>
      <c r="AV210" s="74"/>
      <c r="AW210" s="74"/>
      <c r="AX210" s="74"/>
      <c r="AY210" s="74"/>
      <c r="AZ210" s="74"/>
      <c r="BA210" s="74"/>
      <c r="BB210" s="74"/>
      <c r="BC210" s="74"/>
      <c r="BD210" s="74"/>
      <c r="BE210" s="74"/>
    </row>
    <row r="211" customFormat="false" ht="15.75" hidden="false" customHeight="true" outlineLevel="0" collapsed="false">
      <c r="B211" s="165"/>
      <c r="U211" s="74"/>
      <c r="V211" s="74"/>
      <c r="W211" s="74"/>
      <c r="X211" s="74"/>
      <c r="Y211" s="74"/>
      <c r="Z211" s="74"/>
      <c r="AA211" s="76"/>
      <c r="AB211" s="74"/>
      <c r="AC211" s="74"/>
      <c r="AD211" s="74"/>
      <c r="AE211" s="74"/>
      <c r="AF211" s="74"/>
      <c r="AG211" s="74"/>
      <c r="AH211" s="74"/>
      <c r="AI211" s="74"/>
      <c r="AJ211" s="74"/>
      <c r="AK211" s="74"/>
      <c r="AL211" s="74"/>
      <c r="AM211" s="74"/>
      <c r="AN211" s="74"/>
      <c r="AO211" s="74"/>
      <c r="AP211" s="74"/>
      <c r="AQ211" s="74"/>
      <c r="AR211" s="74"/>
      <c r="AS211" s="74"/>
      <c r="AT211" s="74"/>
      <c r="AU211" s="74"/>
      <c r="AV211" s="74"/>
      <c r="AW211" s="74"/>
      <c r="AX211" s="74"/>
      <c r="AY211" s="74"/>
      <c r="AZ211" s="74"/>
      <c r="BA211" s="74"/>
      <c r="BB211" s="74"/>
      <c r="BC211" s="74"/>
      <c r="BD211" s="74"/>
      <c r="BE211" s="74"/>
    </row>
    <row r="212" customFormat="false" ht="15.75" hidden="false" customHeight="true" outlineLevel="0" collapsed="false">
      <c r="B212" s="165"/>
      <c r="U212" s="74"/>
      <c r="V212" s="74"/>
      <c r="W212" s="74"/>
      <c r="X212" s="74"/>
      <c r="Y212" s="74"/>
      <c r="Z212" s="74"/>
      <c r="AA212" s="76"/>
      <c r="AB212" s="74"/>
      <c r="AC212" s="74"/>
      <c r="AD212" s="74"/>
      <c r="AE212" s="74"/>
      <c r="AF212" s="74"/>
      <c r="AG212" s="74"/>
      <c r="AH212" s="74"/>
      <c r="AI212" s="74"/>
      <c r="AJ212" s="74"/>
      <c r="AK212" s="74"/>
      <c r="AL212" s="74"/>
      <c r="AM212" s="74"/>
      <c r="AN212" s="74"/>
      <c r="AO212" s="74"/>
      <c r="AP212" s="74"/>
      <c r="AQ212" s="74"/>
      <c r="AR212" s="74"/>
      <c r="AS212" s="74"/>
      <c r="AT212" s="74"/>
      <c r="AU212" s="74"/>
      <c r="AV212" s="74"/>
      <c r="AW212" s="74"/>
      <c r="AX212" s="74"/>
      <c r="AY212" s="74"/>
      <c r="AZ212" s="74"/>
      <c r="BA212" s="74"/>
      <c r="BB212" s="74"/>
      <c r="BC212" s="74"/>
      <c r="BD212" s="74"/>
      <c r="BE212" s="74"/>
    </row>
    <row r="213" customFormat="false" ht="15.75" hidden="false" customHeight="true" outlineLevel="0" collapsed="false">
      <c r="B213" s="165"/>
      <c r="U213" s="74"/>
      <c r="V213" s="74"/>
      <c r="W213" s="74"/>
      <c r="X213" s="74"/>
      <c r="Y213" s="74"/>
      <c r="Z213" s="74"/>
      <c r="AA213" s="76"/>
      <c r="AB213" s="74"/>
      <c r="AC213" s="74"/>
      <c r="AD213" s="74"/>
      <c r="AE213" s="74"/>
      <c r="AF213" s="74"/>
      <c r="AG213" s="74"/>
      <c r="AH213" s="74"/>
      <c r="AI213" s="74"/>
      <c r="AJ213" s="74"/>
      <c r="AK213" s="74"/>
      <c r="AL213" s="74"/>
      <c r="AM213" s="74"/>
      <c r="AN213" s="74"/>
      <c r="AO213" s="74"/>
      <c r="AP213" s="74"/>
      <c r="AQ213" s="74"/>
      <c r="AR213" s="74"/>
      <c r="AS213" s="74"/>
      <c r="AT213" s="74"/>
      <c r="AU213" s="74"/>
      <c r="AV213" s="74"/>
      <c r="AW213" s="74"/>
      <c r="AX213" s="74"/>
      <c r="AY213" s="74"/>
      <c r="AZ213" s="74"/>
      <c r="BA213" s="74"/>
      <c r="BB213" s="74"/>
      <c r="BC213" s="74"/>
      <c r="BD213" s="74"/>
      <c r="BE213" s="74"/>
    </row>
    <row r="214" customFormat="false" ht="15.75" hidden="false" customHeight="true" outlineLevel="0" collapsed="false">
      <c r="B214" s="165"/>
      <c r="U214" s="74"/>
      <c r="V214" s="74"/>
      <c r="W214" s="74"/>
      <c r="X214" s="74"/>
      <c r="Y214" s="74"/>
      <c r="Z214" s="74"/>
      <c r="AA214" s="76"/>
      <c r="AB214" s="74"/>
      <c r="AC214" s="74"/>
      <c r="AD214" s="74"/>
      <c r="AE214" s="74"/>
      <c r="AF214" s="74"/>
      <c r="AG214" s="74"/>
      <c r="AH214" s="74"/>
      <c r="AI214" s="74"/>
      <c r="AJ214" s="74"/>
      <c r="AK214" s="74"/>
      <c r="AL214" s="74"/>
      <c r="AM214" s="74"/>
      <c r="AN214" s="74"/>
      <c r="AO214" s="74"/>
      <c r="AP214" s="74"/>
      <c r="AQ214" s="74"/>
      <c r="AR214" s="74"/>
      <c r="AS214" s="74"/>
      <c r="AT214" s="74"/>
      <c r="AU214" s="74"/>
      <c r="AV214" s="74"/>
      <c r="AW214" s="74"/>
      <c r="AX214" s="74"/>
      <c r="AY214" s="74"/>
      <c r="AZ214" s="74"/>
      <c r="BA214" s="74"/>
      <c r="BB214" s="74"/>
      <c r="BC214" s="74"/>
      <c r="BD214" s="74"/>
      <c r="BE214" s="74"/>
    </row>
    <row r="215" customFormat="false" ht="15.75" hidden="false" customHeight="true" outlineLevel="0" collapsed="false">
      <c r="B215" s="165"/>
      <c r="U215" s="74"/>
      <c r="V215" s="74"/>
      <c r="W215" s="74"/>
      <c r="X215" s="74"/>
      <c r="Y215" s="74"/>
      <c r="Z215" s="74"/>
      <c r="AA215" s="76"/>
      <c r="AB215" s="74"/>
      <c r="AC215" s="74"/>
      <c r="AD215" s="74"/>
      <c r="AE215" s="74"/>
      <c r="AF215" s="74"/>
      <c r="AG215" s="74"/>
      <c r="AH215" s="74"/>
      <c r="AI215" s="74"/>
      <c r="AJ215" s="74"/>
      <c r="AK215" s="74"/>
      <c r="AL215" s="74"/>
      <c r="AM215" s="74"/>
      <c r="AN215" s="74"/>
      <c r="AO215" s="74"/>
      <c r="AP215" s="74"/>
      <c r="AQ215" s="74"/>
      <c r="AR215" s="74"/>
      <c r="AS215" s="74"/>
      <c r="AT215" s="74"/>
      <c r="AU215" s="74"/>
      <c r="AV215" s="74"/>
      <c r="AW215" s="74"/>
      <c r="AX215" s="74"/>
      <c r="AY215" s="74"/>
      <c r="AZ215" s="74"/>
      <c r="BA215" s="74"/>
      <c r="BB215" s="74"/>
      <c r="BC215" s="74"/>
      <c r="BD215" s="74"/>
      <c r="BE215" s="74"/>
    </row>
    <row r="216" customFormat="false" ht="15.75" hidden="false" customHeight="true" outlineLevel="0" collapsed="false">
      <c r="B216" s="165"/>
      <c r="AA216" s="150"/>
    </row>
    <row r="217" customFormat="false" ht="15.75" hidden="false" customHeight="true" outlineLevel="0" collapsed="false">
      <c r="B217" s="165"/>
      <c r="AA217" s="150"/>
    </row>
    <row r="218" customFormat="false" ht="15.75" hidden="false" customHeight="true" outlineLevel="0" collapsed="false">
      <c r="B218" s="165"/>
      <c r="AA218" s="150"/>
    </row>
    <row r="219" customFormat="false" ht="15.75" hidden="false" customHeight="true" outlineLevel="0" collapsed="false">
      <c r="B219" s="165"/>
      <c r="AA219" s="150"/>
    </row>
    <row r="220" customFormat="false" ht="15.75" hidden="false" customHeight="true" outlineLevel="0" collapsed="false">
      <c r="B220" s="165"/>
      <c r="AA220" s="150"/>
    </row>
    <row r="221" customFormat="false" ht="15.75" hidden="false" customHeight="true" outlineLevel="0" collapsed="false">
      <c r="B221" s="165"/>
      <c r="AA221" s="150"/>
    </row>
    <row r="222" customFormat="false" ht="15.75" hidden="false" customHeight="true" outlineLevel="0" collapsed="false">
      <c r="B222" s="165"/>
      <c r="AA222" s="150"/>
    </row>
    <row r="223" customFormat="false" ht="15.75" hidden="false" customHeight="true" outlineLevel="0" collapsed="false">
      <c r="B223" s="165"/>
      <c r="AA223" s="150"/>
    </row>
    <row r="224" customFormat="false" ht="15.75" hidden="false" customHeight="true" outlineLevel="0" collapsed="false">
      <c r="B224" s="165"/>
      <c r="AA224" s="150"/>
    </row>
    <row r="225" customFormat="false" ht="15.75" hidden="false" customHeight="true" outlineLevel="0" collapsed="false">
      <c r="B225" s="165"/>
      <c r="AA225" s="150"/>
    </row>
    <row r="226" customFormat="false" ht="15.75" hidden="false" customHeight="true" outlineLevel="0" collapsed="false">
      <c r="B226" s="165"/>
      <c r="AA226" s="150"/>
    </row>
    <row r="227" customFormat="false" ht="15.75" hidden="false" customHeight="true" outlineLevel="0" collapsed="false">
      <c r="B227" s="165"/>
      <c r="AA227" s="150"/>
    </row>
    <row r="228" customFormat="false" ht="15.75" hidden="false" customHeight="true" outlineLevel="0" collapsed="false">
      <c r="B228" s="165"/>
      <c r="AA228" s="150"/>
    </row>
    <row r="229" customFormat="false" ht="15.75" hidden="false" customHeight="true" outlineLevel="0" collapsed="false">
      <c r="B229" s="165"/>
      <c r="AA229" s="150"/>
    </row>
    <row r="230" customFormat="false" ht="15.75" hidden="false" customHeight="true" outlineLevel="0" collapsed="false">
      <c r="B230" s="165"/>
      <c r="AA230" s="150"/>
    </row>
    <row r="231" customFormat="false" ht="15.75" hidden="false" customHeight="true" outlineLevel="0" collapsed="false">
      <c r="B231" s="165"/>
      <c r="AA231" s="150"/>
    </row>
    <row r="232" customFormat="false" ht="15.75" hidden="false" customHeight="true" outlineLevel="0" collapsed="false">
      <c r="B232" s="165"/>
      <c r="AA232" s="150"/>
    </row>
    <row r="233" customFormat="false" ht="15.75" hidden="false" customHeight="true" outlineLevel="0" collapsed="false">
      <c r="B233" s="165"/>
      <c r="AA233" s="150"/>
    </row>
    <row r="234" customFormat="false" ht="15.75" hidden="false" customHeight="true" outlineLevel="0" collapsed="false">
      <c r="B234" s="165"/>
      <c r="AA234" s="150"/>
    </row>
    <row r="235" customFormat="false" ht="15.75" hidden="false" customHeight="true" outlineLevel="0" collapsed="false">
      <c r="B235" s="165"/>
      <c r="AA235" s="150"/>
    </row>
    <row r="236" customFormat="false" ht="15.75" hidden="false" customHeight="true" outlineLevel="0" collapsed="false">
      <c r="B236" s="165"/>
      <c r="AA236" s="150"/>
    </row>
    <row r="237" customFormat="false" ht="15.75" hidden="false" customHeight="true" outlineLevel="0" collapsed="false">
      <c r="B237" s="165"/>
      <c r="AA237" s="150"/>
    </row>
    <row r="238" customFormat="false" ht="15.75" hidden="false" customHeight="true" outlineLevel="0" collapsed="false">
      <c r="B238" s="165"/>
      <c r="AA238" s="150"/>
    </row>
    <row r="239" customFormat="false" ht="15.75" hidden="false" customHeight="true" outlineLevel="0" collapsed="false">
      <c r="B239" s="165"/>
      <c r="AA239" s="150"/>
    </row>
    <row r="240" customFormat="false" ht="15.75" hidden="false" customHeight="true" outlineLevel="0" collapsed="false">
      <c r="B240" s="165"/>
      <c r="AA240" s="150"/>
    </row>
    <row r="241" customFormat="false" ht="15.75" hidden="false" customHeight="true" outlineLevel="0" collapsed="false">
      <c r="B241" s="165"/>
      <c r="AA241" s="150"/>
    </row>
    <row r="242" customFormat="false" ht="15.75" hidden="false" customHeight="true" outlineLevel="0" collapsed="false">
      <c r="B242" s="165"/>
      <c r="AA242" s="150"/>
    </row>
    <row r="243" customFormat="false" ht="15.75" hidden="false" customHeight="true" outlineLevel="0" collapsed="false">
      <c r="B243" s="165"/>
      <c r="AA243" s="150"/>
    </row>
    <row r="244" customFormat="false" ht="15.75" hidden="false" customHeight="true" outlineLevel="0" collapsed="false">
      <c r="B244" s="165"/>
      <c r="AA244" s="150"/>
    </row>
    <row r="245" customFormat="false" ht="15.75" hidden="false" customHeight="true" outlineLevel="0" collapsed="false">
      <c r="B245" s="165"/>
      <c r="AA245" s="150"/>
    </row>
    <row r="246" customFormat="false" ht="15.75" hidden="false" customHeight="true" outlineLevel="0" collapsed="false">
      <c r="B246" s="165"/>
      <c r="AA246" s="150"/>
    </row>
    <row r="247" customFormat="false" ht="15.75" hidden="false" customHeight="true" outlineLevel="0" collapsed="false">
      <c r="B247" s="165"/>
      <c r="AA247" s="150"/>
    </row>
    <row r="248" customFormat="false" ht="15.75" hidden="false" customHeight="true" outlineLevel="0" collapsed="false">
      <c r="B248" s="165"/>
      <c r="AA248" s="150"/>
    </row>
    <row r="249" customFormat="false" ht="15.75" hidden="false" customHeight="true" outlineLevel="0" collapsed="false">
      <c r="B249" s="165"/>
      <c r="AA249" s="150"/>
    </row>
    <row r="250" customFormat="false" ht="15.75" hidden="false" customHeight="true" outlineLevel="0" collapsed="false">
      <c r="B250" s="165"/>
      <c r="AA250" s="150"/>
    </row>
    <row r="251" customFormat="false" ht="15.75" hidden="false" customHeight="true" outlineLevel="0" collapsed="false">
      <c r="B251" s="165"/>
      <c r="AA251" s="150"/>
    </row>
    <row r="252" customFormat="false" ht="15.75" hidden="false" customHeight="true" outlineLevel="0" collapsed="false">
      <c r="B252" s="165"/>
      <c r="AA252" s="150"/>
    </row>
    <row r="253" customFormat="false" ht="15.75" hidden="false" customHeight="true" outlineLevel="0" collapsed="false">
      <c r="B253" s="165"/>
      <c r="AA253" s="150"/>
    </row>
    <row r="254" customFormat="false" ht="15.75" hidden="false" customHeight="true" outlineLevel="0" collapsed="false">
      <c r="B254" s="165"/>
      <c r="AA254" s="150"/>
    </row>
    <row r="255" customFormat="false" ht="15.75" hidden="false" customHeight="true" outlineLevel="0" collapsed="false">
      <c r="B255" s="165"/>
      <c r="AA255" s="150"/>
    </row>
    <row r="256" customFormat="false" ht="15.75" hidden="false" customHeight="true" outlineLevel="0" collapsed="false">
      <c r="B256" s="165"/>
      <c r="AA256" s="150"/>
    </row>
    <row r="257" customFormat="false" ht="15.75" hidden="false" customHeight="true" outlineLevel="0" collapsed="false">
      <c r="B257" s="165"/>
      <c r="AA257" s="150"/>
    </row>
    <row r="258" customFormat="false" ht="15.75" hidden="false" customHeight="true" outlineLevel="0" collapsed="false">
      <c r="B258" s="165"/>
      <c r="AA258" s="150"/>
    </row>
    <row r="259" customFormat="false" ht="15.75" hidden="false" customHeight="true" outlineLevel="0" collapsed="false">
      <c r="B259" s="165"/>
      <c r="AA259" s="150"/>
    </row>
    <row r="260" customFormat="false" ht="15.75" hidden="false" customHeight="true" outlineLevel="0" collapsed="false">
      <c r="B260" s="165"/>
      <c r="AA260" s="150"/>
    </row>
    <row r="261" customFormat="false" ht="15.75" hidden="false" customHeight="true" outlineLevel="0" collapsed="false">
      <c r="B261" s="165"/>
      <c r="AA261" s="150"/>
    </row>
    <row r="262" customFormat="false" ht="15.75" hidden="false" customHeight="true" outlineLevel="0" collapsed="false">
      <c r="B262" s="165"/>
      <c r="AA262" s="150"/>
    </row>
    <row r="263" customFormat="false" ht="15.75" hidden="false" customHeight="true" outlineLevel="0" collapsed="false">
      <c r="B263" s="165"/>
      <c r="AA263" s="150"/>
    </row>
    <row r="264" customFormat="false" ht="15.75" hidden="false" customHeight="true" outlineLevel="0" collapsed="false">
      <c r="B264" s="165"/>
      <c r="AA264" s="150"/>
    </row>
    <row r="265" customFormat="false" ht="15.75" hidden="false" customHeight="true" outlineLevel="0" collapsed="false">
      <c r="B265" s="165"/>
      <c r="AA265" s="150"/>
    </row>
    <row r="266" customFormat="false" ht="15.75" hidden="false" customHeight="true" outlineLevel="0" collapsed="false">
      <c r="B266" s="165"/>
      <c r="AA266" s="150"/>
    </row>
    <row r="267" customFormat="false" ht="15.75" hidden="false" customHeight="true" outlineLevel="0" collapsed="false">
      <c r="B267" s="165"/>
      <c r="AA267" s="150"/>
    </row>
    <row r="268" customFormat="false" ht="15.75" hidden="false" customHeight="true" outlineLevel="0" collapsed="false">
      <c r="B268" s="165"/>
      <c r="AA268" s="150"/>
    </row>
    <row r="269" customFormat="false" ht="15.75" hidden="false" customHeight="true" outlineLevel="0" collapsed="false">
      <c r="B269" s="165"/>
      <c r="AA269" s="150"/>
    </row>
    <row r="270" customFormat="false" ht="15.75" hidden="false" customHeight="true" outlineLevel="0" collapsed="false">
      <c r="B270" s="165"/>
      <c r="AA270" s="150"/>
    </row>
    <row r="271" customFormat="false" ht="15.75" hidden="false" customHeight="true" outlineLevel="0" collapsed="false">
      <c r="B271" s="165"/>
      <c r="AA271" s="150"/>
    </row>
    <row r="272" customFormat="false" ht="15.75" hidden="false" customHeight="true" outlineLevel="0" collapsed="false">
      <c r="B272" s="165"/>
      <c r="AA272" s="150"/>
    </row>
    <row r="273" customFormat="false" ht="15.75" hidden="false" customHeight="true" outlineLevel="0" collapsed="false">
      <c r="B273" s="165"/>
      <c r="AA273" s="150"/>
    </row>
    <row r="274" customFormat="false" ht="15.75" hidden="false" customHeight="true" outlineLevel="0" collapsed="false">
      <c r="B274" s="165"/>
      <c r="AA274" s="150"/>
    </row>
    <row r="275" customFormat="false" ht="15.75" hidden="false" customHeight="true" outlineLevel="0" collapsed="false">
      <c r="B275" s="165"/>
      <c r="AA275" s="150"/>
    </row>
    <row r="276" customFormat="false" ht="15.75" hidden="false" customHeight="true" outlineLevel="0" collapsed="false">
      <c r="B276" s="165"/>
      <c r="AA276" s="150"/>
    </row>
    <row r="277" customFormat="false" ht="15.75" hidden="false" customHeight="true" outlineLevel="0" collapsed="false">
      <c r="B277" s="165"/>
      <c r="AA277" s="150"/>
    </row>
    <row r="278" customFormat="false" ht="15.75" hidden="false" customHeight="true" outlineLevel="0" collapsed="false">
      <c r="B278" s="165"/>
      <c r="AA278" s="150"/>
    </row>
    <row r="279" customFormat="false" ht="15.75" hidden="false" customHeight="true" outlineLevel="0" collapsed="false">
      <c r="B279" s="165"/>
      <c r="AA279" s="150"/>
    </row>
    <row r="280" customFormat="false" ht="15.75" hidden="false" customHeight="true" outlineLevel="0" collapsed="false">
      <c r="B280" s="165"/>
      <c r="AA280" s="150"/>
    </row>
    <row r="281" customFormat="false" ht="15.75" hidden="false" customHeight="true" outlineLevel="0" collapsed="false">
      <c r="B281" s="165"/>
      <c r="AA281" s="150"/>
    </row>
    <row r="282" customFormat="false" ht="15.75" hidden="false" customHeight="true" outlineLevel="0" collapsed="false">
      <c r="B282" s="165"/>
      <c r="AA282" s="150"/>
    </row>
    <row r="283" customFormat="false" ht="15.75" hidden="false" customHeight="true" outlineLevel="0" collapsed="false">
      <c r="B283" s="165"/>
      <c r="AA283" s="150"/>
    </row>
    <row r="284" customFormat="false" ht="15.75" hidden="false" customHeight="true" outlineLevel="0" collapsed="false">
      <c r="B284" s="165"/>
      <c r="AA284" s="150"/>
    </row>
    <row r="285" customFormat="false" ht="15.75" hidden="false" customHeight="true" outlineLevel="0" collapsed="false">
      <c r="B285" s="165"/>
      <c r="AA285" s="150"/>
    </row>
    <row r="286" customFormat="false" ht="15.75" hidden="false" customHeight="true" outlineLevel="0" collapsed="false">
      <c r="B286" s="165"/>
      <c r="AA286" s="150"/>
    </row>
    <row r="287" customFormat="false" ht="15.75" hidden="false" customHeight="true" outlineLevel="0" collapsed="false">
      <c r="B287" s="165"/>
      <c r="AA287" s="150"/>
    </row>
    <row r="288" customFormat="false" ht="15.75" hidden="false" customHeight="true" outlineLevel="0" collapsed="false">
      <c r="B288" s="165"/>
      <c r="AA288" s="150"/>
    </row>
    <row r="289" customFormat="false" ht="15.75" hidden="false" customHeight="true" outlineLevel="0" collapsed="false">
      <c r="B289" s="165"/>
      <c r="AA289" s="150"/>
    </row>
    <row r="290" customFormat="false" ht="15.75" hidden="false" customHeight="true" outlineLevel="0" collapsed="false">
      <c r="B290" s="165"/>
      <c r="AA290" s="150"/>
    </row>
    <row r="291" customFormat="false" ht="15.75" hidden="false" customHeight="true" outlineLevel="0" collapsed="false">
      <c r="B291" s="165"/>
      <c r="AA291" s="150"/>
    </row>
    <row r="292" customFormat="false" ht="15.75" hidden="false" customHeight="true" outlineLevel="0" collapsed="false">
      <c r="B292" s="165"/>
      <c r="AA292" s="150"/>
    </row>
    <row r="293" customFormat="false" ht="15.75" hidden="false" customHeight="true" outlineLevel="0" collapsed="false">
      <c r="B293" s="165"/>
      <c r="AA293" s="150"/>
    </row>
    <row r="294" customFormat="false" ht="15.75" hidden="false" customHeight="true" outlineLevel="0" collapsed="false">
      <c r="B294" s="165"/>
      <c r="AA294" s="150"/>
    </row>
    <row r="295" customFormat="false" ht="15.75" hidden="false" customHeight="true" outlineLevel="0" collapsed="false">
      <c r="B295" s="165"/>
      <c r="AA295" s="150"/>
    </row>
    <row r="296" customFormat="false" ht="15.75" hidden="false" customHeight="true" outlineLevel="0" collapsed="false">
      <c r="B296" s="165"/>
      <c r="AA296" s="150"/>
    </row>
    <row r="297" customFormat="false" ht="15.75" hidden="false" customHeight="true" outlineLevel="0" collapsed="false">
      <c r="B297" s="165"/>
      <c r="AA297" s="150"/>
    </row>
    <row r="298" customFormat="false" ht="15.75" hidden="false" customHeight="true" outlineLevel="0" collapsed="false">
      <c r="B298" s="165"/>
      <c r="AA298" s="150"/>
    </row>
    <row r="299" customFormat="false" ht="15.75" hidden="false" customHeight="true" outlineLevel="0" collapsed="false">
      <c r="B299" s="165"/>
      <c r="AA299" s="150"/>
    </row>
    <row r="300" customFormat="false" ht="15.75" hidden="false" customHeight="true" outlineLevel="0" collapsed="false">
      <c r="B300" s="165"/>
      <c r="AA300" s="150"/>
    </row>
    <row r="301" customFormat="false" ht="15.75" hidden="false" customHeight="true" outlineLevel="0" collapsed="false">
      <c r="B301" s="165"/>
      <c r="AA301" s="150"/>
    </row>
    <row r="302" customFormat="false" ht="15.75" hidden="false" customHeight="true" outlineLevel="0" collapsed="false">
      <c r="B302" s="165"/>
      <c r="AA302" s="150"/>
    </row>
    <row r="303" customFormat="false" ht="15.75" hidden="false" customHeight="true" outlineLevel="0" collapsed="false">
      <c r="B303" s="165"/>
      <c r="AA303" s="150"/>
    </row>
    <row r="304" customFormat="false" ht="15.75" hidden="false" customHeight="true" outlineLevel="0" collapsed="false">
      <c r="B304" s="165"/>
      <c r="AA304" s="150"/>
    </row>
    <row r="305" customFormat="false" ht="15.75" hidden="false" customHeight="true" outlineLevel="0" collapsed="false">
      <c r="B305" s="165"/>
      <c r="AA305" s="150"/>
    </row>
    <row r="306" customFormat="false" ht="15.75" hidden="false" customHeight="true" outlineLevel="0" collapsed="false">
      <c r="B306" s="165"/>
      <c r="AA306" s="150"/>
    </row>
    <row r="307" customFormat="false" ht="15.75" hidden="false" customHeight="true" outlineLevel="0" collapsed="false">
      <c r="B307" s="165"/>
      <c r="AA307" s="150"/>
    </row>
    <row r="308" customFormat="false" ht="15.75" hidden="false" customHeight="true" outlineLevel="0" collapsed="false">
      <c r="B308" s="165"/>
      <c r="AA308" s="150"/>
    </row>
    <row r="309" customFormat="false" ht="15.75" hidden="false" customHeight="true" outlineLevel="0" collapsed="false">
      <c r="B309" s="165"/>
      <c r="AA309" s="150"/>
    </row>
    <row r="310" customFormat="false" ht="15.75" hidden="false" customHeight="true" outlineLevel="0" collapsed="false">
      <c r="B310" s="165"/>
      <c r="AA310" s="150"/>
    </row>
    <row r="311" customFormat="false" ht="15.75" hidden="false" customHeight="true" outlineLevel="0" collapsed="false">
      <c r="B311" s="165"/>
      <c r="AA311" s="150"/>
    </row>
    <row r="312" customFormat="false" ht="15.75" hidden="false" customHeight="true" outlineLevel="0" collapsed="false">
      <c r="B312" s="165"/>
      <c r="AA312" s="150"/>
    </row>
    <row r="313" customFormat="false" ht="15.75" hidden="false" customHeight="true" outlineLevel="0" collapsed="false">
      <c r="B313" s="165"/>
      <c r="AA313" s="150"/>
    </row>
    <row r="314" customFormat="false" ht="15.75" hidden="false" customHeight="true" outlineLevel="0" collapsed="false">
      <c r="B314" s="165"/>
      <c r="AA314" s="150"/>
    </row>
    <row r="315" customFormat="false" ht="15.75" hidden="false" customHeight="true" outlineLevel="0" collapsed="false">
      <c r="B315" s="165"/>
      <c r="AA315" s="150"/>
    </row>
    <row r="316" customFormat="false" ht="15.75" hidden="false" customHeight="true" outlineLevel="0" collapsed="false">
      <c r="B316" s="165"/>
      <c r="AA316" s="150"/>
    </row>
    <row r="317" customFormat="false" ht="15.75" hidden="false" customHeight="true" outlineLevel="0" collapsed="false">
      <c r="B317" s="165"/>
      <c r="AA317" s="150"/>
    </row>
    <row r="318" customFormat="false" ht="15.75" hidden="false" customHeight="true" outlineLevel="0" collapsed="false">
      <c r="B318" s="165"/>
      <c r="AA318" s="150"/>
    </row>
    <row r="319" customFormat="false" ht="15.75" hidden="false" customHeight="true" outlineLevel="0" collapsed="false">
      <c r="B319" s="165"/>
      <c r="AA319" s="150"/>
    </row>
    <row r="320" customFormat="false" ht="15.75" hidden="false" customHeight="true" outlineLevel="0" collapsed="false">
      <c r="B320" s="165"/>
      <c r="AA320" s="150"/>
    </row>
    <row r="321" customFormat="false" ht="15.75" hidden="false" customHeight="true" outlineLevel="0" collapsed="false">
      <c r="B321" s="165"/>
      <c r="AA321" s="150"/>
    </row>
    <row r="322" customFormat="false" ht="15.75" hidden="false" customHeight="true" outlineLevel="0" collapsed="false">
      <c r="B322" s="165"/>
      <c r="AA322" s="150"/>
    </row>
    <row r="323" customFormat="false" ht="15.75" hidden="false" customHeight="true" outlineLevel="0" collapsed="false">
      <c r="B323" s="165"/>
      <c r="AA323" s="150"/>
    </row>
    <row r="324" customFormat="false" ht="15.75" hidden="false" customHeight="true" outlineLevel="0" collapsed="false">
      <c r="B324" s="165"/>
      <c r="AA324" s="150"/>
    </row>
    <row r="325" customFormat="false" ht="15.75" hidden="false" customHeight="true" outlineLevel="0" collapsed="false">
      <c r="B325" s="165"/>
      <c r="AA325" s="150"/>
    </row>
    <row r="326" customFormat="false" ht="15.75" hidden="false" customHeight="true" outlineLevel="0" collapsed="false">
      <c r="B326" s="165"/>
      <c r="AA326" s="150"/>
    </row>
    <row r="327" customFormat="false" ht="15.75" hidden="false" customHeight="true" outlineLevel="0" collapsed="false">
      <c r="B327" s="165"/>
      <c r="AA327" s="150"/>
    </row>
    <row r="328" customFormat="false" ht="15.75" hidden="false" customHeight="true" outlineLevel="0" collapsed="false">
      <c r="B328" s="165"/>
      <c r="AA328" s="150"/>
    </row>
    <row r="329" customFormat="false" ht="15.75" hidden="false" customHeight="true" outlineLevel="0" collapsed="false">
      <c r="B329" s="165"/>
      <c r="AA329" s="150"/>
    </row>
    <row r="330" customFormat="false" ht="15.75" hidden="false" customHeight="true" outlineLevel="0" collapsed="false">
      <c r="B330" s="165"/>
      <c r="AA330" s="150"/>
    </row>
    <row r="331" customFormat="false" ht="15.75" hidden="false" customHeight="true" outlineLevel="0" collapsed="false">
      <c r="B331" s="165"/>
      <c r="AA331" s="150"/>
    </row>
    <row r="332" customFormat="false" ht="15.75" hidden="false" customHeight="true" outlineLevel="0" collapsed="false">
      <c r="B332" s="165"/>
      <c r="AA332" s="150"/>
    </row>
    <row r="333" customFormat="false" ht="15.75" hidden="false" customHeight="true" outlineLevel="0" collapsed="false">
      <c r="B333" s="165"/>
      <c r="AA333" s="150"/>
    </row>
    <row r="334" customFormat="false" ht="15.75" hidden="false" customHeight="true" outlineLevel="0" collapsed="false">
      <c r="B334" s="165"/>
      <c r="AA334" s="150"/>
    </row>
    <row r="335" customFormat="false" ht="15.75" hidden="false" customHeight="true" outlineLevel="0" collapsed="false">
      <c r="B335" s="165"/>
      <c r="AA335" s="150"/>
    </row>
    <row r="336" customFormat="false" ht="15.75" hidden="false" customHeight="true" outlineLevel="0" collapsed="false">
      <c r="B336" s="165"/>
      <c r="AA336" s="150"/>
    </row>
    <row r="337" customFormat="false" ht="15.75" hidden="false" customHeight="true" outlineLevel="0" collapsed="false">
      <c r="B337" s="165"/>
      <c r="AA337" s="150"/>
    </row>
    <row r="338" customFormat="false" ht="15.75" hidden="false" customHeight="true" outlineLevel="0" collapsed="false">
      <c r="B338" s="165"/>
      <c r="AA338" s="150"/>
    </row>
    <row r="339" customFormat="false" ht="15.75" hidden="false" customHeight="true" outlineLevel="0" collapsed="false">
      <c r="B339" s="165"/>
      <c r="AA339" s="150"/>
    </row>
    <row r="340" customFormat="false" ht="15.75" hidden="false" customHeight="true" outlineLevel="0" collapsed="false">
      <c r="B340" s="165"/>
      <c r="AA340" s="150"/>
    </row>
    <row r="341" customFormat="false" ht="15.75" hidden="false" customHeight="true" outlineLevel="0" collapsed="false">
      <c r="B341" s="165"/>
      <c r="AA341" s="150"/>
    </row>
    <row r="342" customFormat="false" ht="15.75" hidden="false" customHeight="true" outlineLevel="0" collapsed="false">
      <c r="B342" s="165"/>
      <c r="AA342" s="150"/>
    </row>
    <row r="343" customFormat="false" ht="15.75" hidden="false" customHeight="true" outlineLevel="0" collapsed="false">
      <c r="B343" s="165"/>
      <c r="AA343" s="150"/>
    </row>
    <row r="344" customFormat="false" ht="15.75" hidden="false" customHeight="true" outlineLevel="0" collapsed="false">
      <c r="B344" s="165"/>
      <c r="AA344" s="150"/>
    </row>
    <row r="345" customFormat="false" ht="15.75" hidden="false" customHeight="true" outlineLevel="0" collapsed="false">
      <c r="B345" s="165"/>
      <c r="AA345" s="150"/>
    </row>
    <row r="346" customFormat="false" ht="15.75" hidden="false" customHeight="true" outlineLevel="0" collapsed="false">
      <c r="B346" s="165"/>
      <c r="AA346" s="150"/>
    </row>
    <row r="347" customFormat="false" ht="15.75" hidden="false" customHeight="true" outlineLevel="0" collapsed="false">
      <c r="B347" s="165"/>
      <c r="AA347" s="150"/>
    </row>
    <row r="348" customFormat="false" ht="15.75" hidden="false" customHeight="true" outlineLevel="0" collapsed="false">
      <c r="B348" s="165"/>
      <c r="AA348" s="150"/>
    </row>
    <row r="349" customFormat="false" ht="15.75" hidden="false" customHeight="true" outlineLevel="0" collapsed="false">
      <c r="B349" s="165"/>
      <c r="AA349" s="150"/>
    </row>
    <row r="350" customFormat="false" ht="15.75" hidden="false" customHeight="true" outlineLevel="0" collapsed="false">
      <c r="B350" s="165"/>
      <c r="AA350" s="150"/>
    </row>
    <row r="351" customFormat="false" ht="15.75" hidden="false" customHeight="true" outlineLevel="0" collapsed="false">
      <c r="B351" s="165"/>
      <c r="AA351" s="150"/>
    </row>
    <row r="352" customFormat="false" ht="15.75" hidden="false" customHeight="true" outlineLevel="0" collapsed="false">
      <c r="B352" s="165"/>
      <c r="AA352" s="150"/>
    </row>
    <row r="353" customFormat="false" ht="15.75" hidden="false" customHeight="true" outlineLevel="0" collapsed="false">
      <c r="B353" s="165"/>
      <c r="AA353" s="150"/>
    </row>
    <row r="354" customFormat="false" ht="15.75" hidden="false" customHeight="true" outlineLevel="0" collapsed="false">
      <c r="B354" s="165"/>
      <c r="AA354" s="150"/>
    </row>
    <row r="355" customFormat="false" ht="15.75" hidden="false" customHeight="true" outlineLevel="0" collapsed="false">
      <c r="B355" s="165"/>
      <c r="AA355" s="150"/>
    </row>
    <row r="356" customFormat="false" ht="15.75" hidden="false" customHeight="true" outlineLevel="0" collapsed="false">
      <c r="B356" s="165"/>
      <c r="AA356" s="150"/>
    </row>
    <row r="357" customFormat="false" ht="15.75" hidden="false" customHeight="true" outlineLevel="0" collapsed="false">
      <c r="B357" s="165"/>
      <c r="AA357" s="150"/>
    </row>
    <row r="358" customFormat="false" ht="15.75" hidden="false" customHeight="true" outlineLevel="0" collapsed="false">
      <c r="B358" s="165"/>
      <c r="AA358" s="150"/>
    </row>
    <row r="359" customFormat="false" ht="15.75" hidden="false" customHeight="true" outlineLevel="0" collapsed="false">
      <c r="B359" s="165"/>
      <c r="AA359" s="150"/>
    </row>
    <row r="360" customFormat="false" ht="15.75" hidden="false" customHeight="true" outlineLevel="0" collapsed="false">
      <c r="B360" s="165"/>
      <c r="AA360" s="150"/>
    </row>
    <row r="361" customFormat="false" ht="15.75" hidden="false" customHeight="true" outlineLevel="0" collapsed="false">
      <c r="B361" s="165"/>
      <c r="AA361" s="150"/>
    </row>
    <row r="362" customFormat="false" ht="15.75" hidden="false" customHeight="true" outlineLevel="0" collapsed="false">
      <c r="B362" s="165"/>
      <c r="AA362" s="150"/>
    </row>
    <row r="363" customFormat="false" ht="15.75" hidden="false" customHeight="true" outlineLevel="0" collapsed="false">
      <c r="B363" s="165"/>
      <c r="AA363" s="150"/>
    </row>
    <row r="364" customFormat="false" ht="15.75" hidden="false" customHeight="true" outlineLevel="0" collapsed="false">
      <c r="B364" s="165"/>
      <c r="AA364" s="150"/>
    </row>
    <row r="365" customFormat="false" ht="15.75" hidden="false" customHeight="true" outlineLevel="0" collapsed="false">
      <c r="B365" s="165"/>
      <c r="AA365" s="150"/>
    </row>
    <row r="366" customFormat="false" ht="15.75" hidden="false" customHeight="true" outlineLevel="0" collapsed="false">
      <c r="B366" s="165"/>
      <c r="AA366" s="150"/>
    </row>
    <row r="367" customFormat="false" ht="15.75" hidden="false" customHeight="true" outlineLevel="0" collapsed="false">
      <c r="B367" s="165"/>
      <c r="AA367" s="150"/>
    </row>
    <row r="368" customFormat="false" ht="15.75" hidden="false" customHeight="true" outlineLevel="0" collapsed="false">
      <c r="B368" s="165"/>
      <c r="AA368" s="150"/>
    </row>
    <row r="369" customFormat="false" ht="15.75" hidden="false" customHeight="true" outlineLevel="0" collapsed="false">
      <c r="B369" s="165"/>
      <c r="AA369" s="150"/>
    </row>
    <row r="370" customFormat="false" ht="15.75" hidden="false" customHeight="true" outlineLevel="0" collapsed="false">
      <c r="B370" s="165"/>
      <c r="AA370" s="150"/>
    </row>
    <row r="371" customFormat="false" ht="15.75" hidden="false" customHeight="true" outlineLevel="0" collapsed="false">
      <c r="B371" s="165"/>
      <c r="AA371" s="150"/>
    </row>
    <row r="372" customFormat="false" ht="15.75" hidden="false" customHeight="true" outlineLevel="0" collapsed="false">
      <c r="B372" s="165"/>
      <c r="AA372" s="150"/>
    </row>
    <row r="373" customFormat="false" ht="15.75" hidden="false" customHeight="true" outlineLevel="0" collapsed="false">
      <c r="B373" s="165"/>
      <c r="AA373" s="150"/>
    </row>
    <row r="374" customFormat="false" ht="15.75" hidden="false" customHeight="true" outlineLevel="0" collapsed="false">
      <c r="B374" s="165"/>
      <c r="AA374" s="150"/>
    </row>
    <row r="375" customFormat="false" ht="15.75" hidden="false" customHeight="true" outlineLevel="0" collapsed="false">
      <c r="B375" s="165"/>
      <c r="AA375" s="150"/>
    </row>
    <row r="376" customFormat="false" ht="15.75" hidden="false" customHeight="true" outlineLevel="0" collapsed="false">
      <c r="B376" s="165"/>
      <c r="AA376" s="150"/>
    </row>
    <row r="377" customFormat="false" ht="15.75" hidden="false" customHeight="true" outlineLevel="0" collapsed="false">
      <c r="B377" s="165"/>
      <c r="AA377" s="150"/>
    </row>
    <row r="378" customFormat="false" ht="15.75" hidden="false" customHeight="true" outlineLevel="0" collapsed="false">
      <c r="B378" s="165"/>
      <c r="AA378" s="150"/>
    </row>
    <row r="379" customFormat="false" ht="15.75" hidden="false" customHeight="true" outlineLevel="0" collapsed="false">
      <c r="B379" s="165"/>
      <c r="AA379" s="150"/>
    </row>
    <row r="380" customFormat="false" ht="15.75" hidden="false" customHeight="true" outlineLevel="0" collapsed="false">
      <c r="B380" s="165"/>
      <c r="AA380" s="150"/>
    </row>
    <row r="381" customFormat="false" ht="15.75" hidden="false" customHeight="true" outlineLevel="0" collapsed="false">
      <c r="B381" s="165"/>
      <c r="AA381" s="150"/>
    </row>
    <row r="382" customFormat="false" ht="15.75" hidden="false" customHeight="true" outlineLevel="0" collapsed="false">
      <c r="B382" s="165"/>
      <c r="AA382" s="150"/>
    </row>
    <row r="383" customFormat="false" ht="15.75" hidden="false" customHeight="true" outlineLevel="0" collapsed="false">
      <c r="B383" s="165"/>
      <c r="AA383" s="150"/>
    </row>
    <row r="384" customFormat="false" ht="15.75" hidden="false" customHeight="true" outlineLevel="0" collapsed="false">
      <c r="B384" s="165"/>
      <c r="AA384" s="150"/>
    </row>
    <row r="385" customFormat="false" ht="15.75" hidden="false" customHeight="true" outlineLevel="0" collapsed="false">
      <c r="B385" s="165"/>
      <c r="AA385" s="150"/>
    </row>
    <row r="386" customFormat="false" ht="15.75" hidden="false" customHeight="true" outlineLevel="0" collapsed="false">
      <c r="B386" s="165"/>
      <c r="AA386" s="150"/>
    </row>
    <row r="387" customFormat="false" ht="15.75" hidden="false" customHeight="true" outlineLevel="0" collapsed="false">
      <c r="B387" s="165"/>
      <c r="AA387" s="150"/>
    </row>
    <row r="388" customFormat="false" ht="15.75" hidden="false" customHeight="true" outlineLevel="0" collapsed="false">
      <c r="B388" s="165"/>
      <c r="AA388" s="150"/>
    </row>
    <row r="389" customFormat="false" ht="15.75" hidden="false" customHeight="true" outlineLevel="0" collapsed="false">
      <c r="B389" s="165"/>
      <c r="AA389" s="150"/>
    </row>
    <row r="390" customFormat="false" ht="15.75" hidden="false" customHeight="true" outlineLevel="0" collapsed="false">
      <c r="B390" s="165"/>
      <c r="AA390" s="150"/>
    </row>
    <row r="391" customFormat="false" ht="15.75" hidden="false" customHeight="true" outlineLevel="0" collapsed="false">
      <c r="B391" s="165"/>
      <c r="AA391" s="150"/>
    </row>
    <row r="392" customFormat="false" ht="15.75" hidden="false" customHeight="true" outlineLevel="0" collapsed="false">
      <c r="B392" s="165"/>
      <c r="AA392" s="150"/>
    </row>
    <row r="393" customFormat="false" ht="15.75" hidden="false" customHeight="true" outlineLevel="0" collapsed="false">
      <c r="B393" s="165"/>
      <c r="AA393" s="150"/>
    </row>
    <row r="394" customFormat="false" ht="15.75" hidden="false" customHeight="true" outlineLevel="0" collapsed="false">
      <c r="B394" s="165"/>
      <c r="AA394" s="150"/>
    </row>
    <row r="395" customFormat="false" ht="15.75" hidden="false" customHeight="true" outlineLevel="0" collapsed="false">
      <c r="B395" s="165"/>
      <c r="AA395" s="150"/>
    </row>
    <row r="396" customFormat="false" ht="15.75" hidden="false" customHeight="true" outlineLevel="0" collapsed="false">
      <c r="B396" s="165"/>
      <c r="AA396" s="150"/>
    </row>
    <row r="397" customFormat="false" ht="15.75" hidden="false" customHeight="true" outlineLevel="0" collapsed="false">
      <c r="B397" s="165"/>
      <c r="AA397" s="150"/>
    </row>
    <row r="398" customFormat="false" ht="15.75" hidden="false" customHeight="true" outlineLevel="0" collapsed="false">
      <c r="B398" s="165"/>
      <c r="AA398" s="150"/>
    </row>
    <row r="399" customFormat="false" ht="15.75" hidden="false" customHeight="true" outlineLevel="0" collapsed="false">
      <c r="B399" s="165"/>
      <c r="AA399" s="150"/>
    </row>
    <row r="400" customFormat="false" ht="15.75" hidden="false" customHeight="true" outlineLevel="0" collapsed="false">
      <c r="B400" s="165"/>
      <c r="AA400" s="150"/>
    </row>
    <row r="401" customFormat="false" ht="15.75" hidden="false" customHeight="true" outlineLevel="0" collapsed="false">
      <c r="B401" s="165"/>
      <c r="AA401" s="150"/>
    </row>
    <row r="402" customFormat="false" ht="15.75" hidden="false" customHeight="true" outlineLevel="0" collapsed="false">
      <c r="B402" s="165"/>
      <c r="AA402" s="150"/>
    </row>
    <row r="403" customFormat="false" ht="15.75" hidden="false" customHeight="true" outlineLevel="0" collapsed="false">
      <c r="B403" s="165"/>
      <c r="AA403" s="150"/>
    </row>
    <row r="404" customFormat="false" ht="15.75" hidden="false" customHeight="true" outlineLevel="0" collapsed="false">
      <c r="B404" s="165"/>
      <c r="AA404" s="150"/>
    </row>
    <row r="405" customFormat="false" ht="15.75" hidden="false" customHeight="true" outlineLevel="0" collapsed="false">
      <c r="B405" s="165"/>
      <c r="AA405" s="150"/>
    </row>
    <row r="406" customFormat="false" ht="15.75" hidden="false" customHeight="true" outlineLevel="0" collapsed="false">
      <c r="B406" s="165"/>
      <c r="AA406" s="150"/>
    </row>
    <row r="407" customFormat="false" ht="15.75" hidden="false" customHeight="true" outlineLevel="0" collapsed="false">
      <c r="B407" s="165"/>
      <c r="AA407" s="150"/>
    </row>
    <row r="408" customFormat="false" ht="15.75" hidden="false" customHeight="true" outlineLevel="0" collapsed="false">
      <c r="B408" s="165"/>
      <c r="AA408" s="150"/>
    </row>
    <row r="409" customFormat="false" ht="15.75" hidden="false" customHeight="true" outlineLevel="0" collapsed="false">
      <c r="B409" s="165"/>
      <c r="AA409" s="150"/>
    </row>
    <row r="410" customFormat="false" ht="15.75" hidden="false" customHeight="true" outlineLevel="0" collapsed="false">
      <c r="B410" s="165"/>
      <c r="AA410" s="150"/>
    </row>
    <row r="411" customFormat="false" ht="15.75" hidden="false" customHeight="true" outlineLevel="0" collapsed="false">
      <c r="B411" s="165"/>
      <c r="AA411" s="150"/>
    </row>
    <row r="412" customFormat="false" ht="15.75" hidden="false" customHeight="true" outlineLevel="0" collapsed="false">
      <c r="B412" s="165"/>
      <c r="AA412" s="150"/>
    </row>
    <row r="413" customFormat="false" ht="15.75" hidden="false" customHeight="true" outlineLevel="0" collapsed="false">
      <c r="B413" s="165"/>
      <c r="AA413" s="150"/>
    </row>
    <row r="414" customFormat="false" ht="15.75" hidden="false" customHeight="true" outlineLevel="0" collapsed="false">
      <c r="B414" s="165"/>
      <c r="AA414" s="150"/>
    </row>
    <row r="415" customFormat="false" ht="15.75" hidden="false" customHeight="true" outlineLevel="0" collapsed="false">
      <c r="B415" s="165"/>
      <c r="AA415" s="150"/>
    </row>
    <row r="416" customFormat="false" ht="15.75" hidden="false" customHeight="true" outlineLevel="0" collapsed="false">
      <c r="B416" s="165"/>
      <c r="AA416" s="150"/>
    </row>
    <row r="417" customFormat="false" ht="15.75" hidden="false" customHeight="true" outlineLevel="0" collapsed="false">
      <c r="B417" s="165"/>
      <c r="AA417" s="150"/>
    </row>
    <row r="418" customFormat="false" ht="15.75" hidden="false" customHeight="true" outlineLevel="0" collapsed="false">
      <c r="B418" s="165"/>
      <c r="AA418" s="150"/>
    </row>
    <row r="419" customFormat="false" ht="15.75" hidden="false" customHeight="true" outlineLevel="0" collapsed="false">
      <c r="B419" s="165"/>
      <c r="AA419" s="150"/>
    </row>
    <row r="420" customFormat="false" ht="15.75" hidden="false" customHeight="true" outlineLevel="0" collapsed="false">
      <c r="B420" s="165"/>
      <c r="AA420" s="150"/>
    </row>
    <row r="421" customFormat="false" ht="15.75" hidden="false" customHeight="true" outlineLevel="0" collapsed="false">
      <c r="B421" s="165"/>
      <c r="AA421" s="150"/>
    </row>
    <row r="422" customFormat="false" ht="15.75" hidden="false" customHeight="true" outlineLevel="0" collapsed="false">
      <c r="B422" s="165"/>
      <c r="AA422" s="150"/>
    </row>
    <row r="423" customFormat="false" ht="15.75" hidden="false" customHeight="true" outlineLevel="0" collapsed="false">
      <c r="B423" s="165"/>
      <c r="AA423" s="150"/>
    </row>
    <row r="424" customFormat="false" ht="15.75" hidden="false" customHeight="true" outlineLevel="0" collapsed="false">
      <c r="B424" s="165"/>
      <c r="AA424" s="150"/>
    </row>
    <row r="425" customFormat="false" ht="15.75" hidden="false" customHeight="true" outlineLevel="0" collapsed="false">
      <c r="B425" s="165"/>
      <c r="AA425" s="150"/>
    </row>
    <row r="426" customFormat="false" ht="15.75" hidden="false" customHeight="true" outlineLevel="0" collapsed="false">
      <c r="B426" s="165"/>
      <c r="AA426" s="150"/>
    </row>
    <row r="427" customFormat="false" ht="15.75" hidden="false" customHeight="true" outlineLevel="0" collapsed="false">
      <c r="B427" s="165"/>
      <c r="AA427" s="150"/>
    </row>
    <row r="428" customFormat="false" ht="15.75" hidden="false" customHeight="true" outlineLevel="0" collapsed="false">
      <c r="B428" s="165"/>
      <c r="AA428" s="150"/>
    </row>
    <row r="429" customFormat="false" ht="15.75" hidden="false" customHeight="true" outlineLevel="0" collapsed="false">
      <c r="B429" s="165"/>
      <c r="AA429" s="150"/>
    </row>
    <row r="430" customFormat="false" ht="15.75" hidden="false" customHeight="true" outlineLevel="0" collapsed="false">
      <c r="B430" s="165"/>
      <c r="AA430" s="150"/>
    </row>
    <row r="431" customFormat="false" ht="15.75" hidden="false" customHeight="true" outlineLevel="0" collapsed="false">
      <c r="B431" s="165"/>
      <c r="AA431" s="150"/>
    </row>
    <row r="432" customFormat="false" ht="15.75" hidden="false" customHeight="true" outlineLevel="0" collapsed="false">
      <c r="B432" s="165"/>
      <c r="AA432" s="150"/>
    </row>
    <row r="433" customFormat="false" ht="15.75" hidden="false" customHeight="true" outlineLevel="0" collapsed="false">
      <c r="B433" s="165"/>
      <c r="AA433" s="150"/>
    </row>
    <row r="434" customFormat="false" ht="15.75" hidden="false" customHeight="true" outlineLevel="0" collapsed="false">
      <c r="B434" s="165"/>
      <c r="AA434" s="150"/>
    </row>
    <row r="435" customFormat="false" ht="15.75" hidden="false" customHeight="true" outlineLevel="0" collapsed="false">
      <c r="B435" s="165"/>
      <c r="AA435" s="150"/>
    </row>
    <row r="436" customFormat="false" ht="15.75" hidden="false" customHeight="true" outlineLevel="0" collapsed="false">
      <c r="B436" s="165"/>
      <c r="AA436" s="150"/>
    </row>
    <row r="437" customFormat="false" ht="15.75" hidden="false" customHeight="true" outlineLevel="0" collapsed="false">
      <c r="B437" s="165"/>
      <c r="AA437" s="150"/>
    </row>
    <row r="438" customFormat="false" ht="15.75" hidden="false" customHeight="true" outlineLevel="0" collapsed="false">
      <c r="B438" s="165"/>
      <c r="AA438" s="150"/>
    </row>
    <row r="439" customFormat="false" ht="15.75" hidden="false" customHeight="true" outlineLevel="0" collapsed="false">
      <c r="B439" s="165"/>
      <c r="AA439" s="150"/>
    </row>
    <row r="440" customFormat="false" ht="15.75" hidden="false" customHeight="true" outlineLevel="0" collapsed="false">
      <c r="B440" s="165"/>
      <c r="AA440" s="150"/>
    </row>
    <row r="441" customFormat="false" ht="15.75" hidden="false" customHeight="true" outlineLevel="0" collapsed="false">
      <c r="B441" s="165"/>
      <c r="AA441" s="150"/>
    </row>
    <row r="442" customFormat="false" ht="15.75" hidden="false" customHeight="true" outlineLevel="0" collapsed="false">
      <c r="B442" s="165"/>
      <c r="AA442" s="150"/>
    </row>
    <row r="443" customFormat="false" ht="15.75" hidden="false" customHeight="true" outlineLevel="0" collapsed="false">
      <c r="B443" s="165"/>
      <c r="AA443" s="150"/>
    </row>
    <row r="444" customFormat="false" ht="15.75" hidden="false" customHeight="true" outlineLevel="0" collapsed="false">
      <c r="B444" s="165"/>
      <c r="AA444" s="150"/>
    </row>
    <row r="445" customFormat="false" ht="15.75" hidden="false" customHeight="true" outlineLevel="0" collapsed="false">
      <c r="B445" s="165"/>
      <c r="AA445" s="150"/>
    </row>
    <row r="446" customFormat="false" ht="15.75" hidden="false" customHeight="true" outlineLevel="0" collapsed="false">
      <c r="B446" s="165"/>
      <c r="AA446" s="150"/>
    </row>
    <row r="447" customFormat="false" ht="15.75" hidden="false" customHeight="true" outlineLevel="0" collapsed="false">
      <c r="B447" s="165"/>
      <c r="AA447" s="150"/>
    </row>
    <row r="448" customFormat="false" ht="15.75" hidden="false" customHeight="true" outlineLevel="0" collapsed="false">
      <c r="B448" s="165"/>
      <c r="AA448" s="150"/>
    </row>
    <row r="449" customFormat="false" ht="15.75" hidden="false" customHeight="true" outlineLevel="0" collapsed="false">
      <c r="B449" s="165"/>
      <c r="AA449" s="150"/>
    </row>
    <row r="450" customFormat="false" ht="15.75" hidden="false" customHeight="true" outlineLevel="0" collapsed="false">
      <c r="B450" s="165"/>
      <c r="AA450" s="150"/>
    </row>
    <row r="451" customFormat="false" ht="15.75" hidden="false" customHeight="true" outlineLevel="0" collapsed="false">
      <c r="B451" s="165"/>
      <c r="AA451" s="150"/>
    </row>
    <row r="452" customFormat="false" ht="15.75" hidden="false" customHeight="true" outlineLevel="0" collapsed="false">
      <c r="B452" s="165"/>
      <c r="AA452" s="150"/>
    </row>
    <row r="453" customFormat="false" ht="15.75" hidden="false" customHeight="true" outlineLevel="0" collapsed="false">
      <c r="B453" s="165"/>
      <c r="AA453" s="150"/>
    </row>
    <row r="454" customFormat="false" ht="15.75" hidden="false" customHeight="true" outlineLevel="0" collapsed="false">
      <c r="B454" s="165"/>
      <c r="AA454" s="150"/>
    </row>
    <row r="455" customFormat="false" ht="15.75" hidden="false" customHeight="true" outlineLevel="0" collapsed="false">
      <c r="B455" s="165"/>
      <c r="AA455" s="150"/>
    </row>
    <row r="456" customFormat="false" ht="15.75" hidden="false" customHeight="true" outlineLevel="0" collapsed="false">
      <c r="B456" s="165"/>
      <c r="AA456" s="150"/>
    </row>
    <row r="457" customFormat="false" ht="15.75" hidden="false" customHeight="true" outlineLevel="0" collapsed="false">
      <c r="B457" s="165"/>
      <c r="AA457" s="150"/>
    </row>
    <row r="458" customFormat="false" ht="15.75" hidden="false" customHeight="true" outlineLevel="0" collapsed="false">
      <c r="B458" s="165"/>
      <c r="AA458" s="150"/>
    </row>
    <row r="459" customFormat="false" ht="15.75" hidden="false" customHeight="true" outlineLevel="0" collapsed="false">
      <c r="B459" s="165"/>
      <c r="AA459" s="150"/>
    </row>
    <row r="460" customFormat="false" ht="15.75" hidden="false" customHeight="true" outlineLevel="0" collapsed="false">
      <c r="B460" s="165"/>
      <c r="AA460" s="150"/>
    </row>
    <row r="461" customFormat="false" ht="15.75" hidden="false" customHeight="true" outlineLevel="0" collapsed="false">
      <c r="B461" s="165"/>
      <c r="AA461" s="150"/>
    </row>
    <row r="462" customFormat="false" ht="15.75" hidden="false" customHeight="true" outlineLevel="0" collapsed="false">
      <c r="B462" s="165"/>
      <c r="AA462" s="150"/>
    </row>
    <row r="463" customFormat="false" ht="15.75" hidden="false" customHeight="true" outlineLevel="0" collapsed="false">
      <c r="B463" s="165"/>
      <c r="AA463" s="150"/>
    </row>
    <row r="464" customFormat="false" ht="15.75" hidden="false" customHeight="true" outlineLevel="0" collapsed="false">
      <c r="B464" s="165"/>
      <c r="AA464" s="150"/>
    </row>
    <row r="465" customFormat="false" ht="15.75" hidden="false" customHeight="true" outlineLevel="0" collapsed="false">
      <c r="B465" s="165"/>
      <c r="AA465" s="150"/>
    </row>
    <row r="466" customFormat="false" ht="15.75" hidden="false" customHeight="true" outlineLevel="0" collapsed="false">
      <c r="B466" s="165"/>
      <c r="AA466" s="150"/>
    </row>
    <row r="467" customFormat="false" ht="15.75" hidden="false" customHeight="true" outlineLevel="0" collapsed="false">
      <c r="B467" s="165"/>
      <c r="AA467" s="150"/>
    </row>
    <row r="468" customFormat="false" ht="15.75" hidden="false" customHeight="true" outlineLevel="0" collapsed="false">
      <c r="B468" s="165"/>
      <c r="AA468" s="150"/>
    </row>
    <row r="469" customFormat="false" ht="15.75" hidden="false" customHeight="true" outlineLevel="0" collapsed="false">
      <c r="B469" s="165"/>
      <c r="AA469" s="150"/>
    </row>
    <row r="470" customFormat="false" ht="15.75" hidden="false" customHeight="true" outlineLevel="0" collapsed="false">
      <c r="B470" s="165"/>
      <c r="AA470" s="150"/>
    </row>
    <row r="471" customFormat="false" ht="15.75" hidden="false" customHeight="true" outlineLevel="0" collapsed="false">
      <c r="B471" s="165"/>
      <c r="AA471" s="150"/>
    </row>
    <row r="472" customFormat="false" ht="15.75" hidden="false" customHeight="true" outlineLevel="0" collapsed="false">
      <c r="B472" s="165"/>
      <c r="AA472" s="150"/>
    </row>
    <row r="473" customFormat="false" ht="15.75" hidden="false" customHeight="true" outlineLevel="0" collapsed="false">
      <c r="B473" s="165"/>
      <c r="AA473" s="150"/>
    </row>
    <row r="474" customFormat="false" ht="15.75" hidden="false" customHeight="true" outlineLevel="0" collapsed="false">
      <c r="B474" s="165"/>
      <c r="AA474" s="150"/>
    </row>
    <row r="475" customFormat="false" ht="15.75" hidden="false" customHeight="true" outlineLevel="0" collapsed="false">
      <c r="B475" s="165"/>
      <c r="AA475" s="150"/>
    </row>
    <row r="476" customFormat="false" ht="15.75" hidden="false" customHeight="true" outlineLevel="0" collapsed="false">
      <c r="B476" s="165"/>
      <c r="AA476" s="150"/>
    </row>
    <row r="477" customFormat="false" ht="15.75" hidden="false" customHeight="true" outlineLevel="0" collapsed="false">
      <c r="B477" s="165"/>
      <c r="AA477" s="150"/>
    </row>
    <row r="478" customFormat="false" ht="15.75" hidden="false" customHeight="true" outlineLevel="0" collapsed="false">
      <c r="B478" s="165"/>
      <c r="AA478" s="150"/>
    </row>
    <row r="479" customFormat="false" ht="15.75" hidden="false" customHeight="true" outlineLevel="0" collapsed="false">
      <c r="B479" s="165"/>
      <c r="AA479" s="150"/>
    </row>
    <row r="480" customFormat="false" ht="15.75" hidden="false" customHeight="true" outlineLevel="0" collapsed="false">
      <c r="B480" s="165"/>
      <c r="AA480" s="150"/>
    </row>
    <row r="481" customFormat="false" ht="15.75" hidden="false" customHeight="true" outlineLevel="0" collapsed="false">
      <c r="B481" s="165"/>
      <c r="AA481" s="150"/>
    </row>
    <row r="482" customFormat="false" ht="15.75" hidden="false" customHeight="true" outlineLevel="0" collapsed="false">
      <c r="B482" s="165"/>
      <c r="AA482" s="150"/>
    </row>
    <row r="483" customFormat="false" ht="15.75" hidden="false" customHeight="true" outlineLevel="0" collapsed="false">
      <c r="B483" s="165"/>
      <c r="AA483" s="150"/>
    </row>
    <row r="484" customFormat="false" ht="15.75" hidden="false" customHeight="true" outlineLevel="0" collapsed="false">
      <c r="B484" s="165"/>
      <c r="AA484" s="150"/>
    </row>
    <row r="485" customFormat="false" ht="15.75" hidden="false" customHeight="true" outlineLevel="0" collapsed="false">
      <c r="B485" s="165"/>
      <c r="AA485" s="150"/>
    </row>
    <row r="486" customFormat="false" ht="15.75" hidden="false" customHeight="true" outlineLevel="0" collapsed="false">
      <c r="B486" s="165"/>
      <c r="AA486" s="150"/>
    </row>
    <row r="487" customFormat="false" ht="15.75" hidden="false" customHeight="true" outlineLevel="0" collapsed="false">
      <c r="B487" s="165"/>
      <c r="AA487" s="150"/>
    </row>
    <row r="488" customFormat="false" ht="15.75" hidden="false" customHeight="true" outlineLevel="0" collapsed="false">
      <c r="B488" s="165"/>
      <c r="AA488" s="150"/>
    </row>
    <row r="489" customFormat="false" ht="15.75" hidden="false" customHeight="true" outlineLevel="0" collapsed="false">
      <c r="B489" s="165"/>
      <c r="AA489" s="150"/>
    </row>
    <row r="490" customFormat="false" ht="15.75" hidden="false" customHeight="true" outlineLevel="0" collapsed="false">
      <c r="B490" s="165"/>
      <c r="AA490" s="150"/>
    </row>
    <row r="491" customFormat="false" ht="15.75" hidden="false" customHeight="true" outlineLevel="0" collapsed="false">
      <c r="B491" s="165"/>
      <c r="AA491" s="150"/>
    </row>
    <row r="492" customFormat="false" ht="15.75" hidden="false" customHeight="true" outlineLevel="0" collapsed="false">
      <c r="B492" s="165"/>
      <c r="AA492" s="150"/>
    </row>
    <row r="493" customFormat="false" ht="15.75" hidden="false" customHeight="true" outlineLevel="0" collapsed="false">
      <c r="B493" s="165"/>
      <c r="AA493" s="150"/>
    </row>
    <row r="494" customFormat="false" ht="15.75" hidden="false" customHeight="true" outlineLevel="0" collapsed="false">
      <c r="B494" s="165"/>
      <c r="AA494" s="150"/>
    </row>
    <row r="495" customFormat="false" ht="15.75" hidden="false" customHeight="true" outlineLevel="0" collapsed="false">
      <c r="B495" s="165"/>
      <c r="AA495" s="150"/>
    </row>
    <row r="496" customFormat="false" ht="15.75" hidden="false" customHeight="true" outlineLevel="0" collapsed="false">
      <c r="B496" s="165"/>
      <c r="AA496" s="150"/>
    </row>
    <row r="497" customFormat="false" ht="15.75" hidden="false" customHeight="true" outlineLevel="0" collapsed="false">
      <c r="B497" s="165"/>
      <c r="AA497" s="150"/>
    </row>
    <row r="498" customFormat="false" ht="15.75" hidden="false" customHeight="true" outlineLevel="0" collapsed="false">
      <c r="B498" s="165"/>
      <c r="AA498" s="150"/>
    </row>
    <row r="499" customFormat="false" ht="15.75" hidden="false" customHeight="true" outlineLevel="0" collapsed="false">
      <c r="B499" s="165"/>
      <c r="AA499" s="150"/>
    </row>
    <row r="500" customFormat="false" ht="15.75" hidden="false" customHeight="true" outlineLevel="0" collapsed="false">
      <c r="B500" s="165"/>
      <c r="AA500" s="150"/>
    </row>
    <row r="501" customFormat="false" ht="15.75" hidden="false" customHeight="true" outlineLevel="0" collapsed="false">
      <c r="B501" s="165"/>
      <c r="AA501" s="150"/>
    </row>
    <row r="502" customFormat="false" ht="15.75" hidden="false" customHeight="true" outlineLevel="0" collapsed="false">
      <c r="B502" s="165"/>
      <c r="AA502" s="150"/>
    </row>
    <row r="503" customFormat="false" ht="15.75" hidden="false" customHeight="true" outlineLevel="0" collapsed="false">
      <c r="B503" s="165"/>
      <c r="AA503" s="150"/>
    </row>
    <row r="504" customFormat="false" ht="15.75" hidden="false" customHeight="true" outlineLevel="0" collapsed="false">
      <c r="B504" s="165"/>
      <c r="AA504" s="150"/>
    </row>
    <row r="505" customFormat="false" ht="15.75" hidden="false" customHeight="true" outlineLevel="0" collapsed="false">
      <c r="B505" s="165"/>
      <c r="AA505" s="150"/>
    </row>
    <row r="506" customFormat="false" ht="15.75" hidden="false" customHeight="true" outlineLevel="0" collapsed="false">
      <c r="B506" s="165"/>
      <c r="AA506" s="150"/>
    </row>
    <row r="507" customFormat="false" ht="15.75" hidden="false" customHeight="true" outlineLevel="0" collapsed="false">
      <c r="B507" s="165"/>
      <c r="AA507" s="150"/>
    </row>
    <row r="508" customFormat="false" ht="15.75" hidden="false" customHeight="true" outlineLevel="0" collapsed="false">
      <c r="B508" s="165"/>
      <c r="AA508" s="150"/>
    </row>
    <row r="509" customFormat="false" ht="15.75" hidden="false" customHeight="true" outlineLevel="0" collapsed="false">
      <c r="B509" s="165"/>
      <c r="AA509" s="150"/>
    </row>
    <row r="510" customFormat="false" ht="15.75" hidden="false" customHeight="true" outlineLevel="0" collapsed="false">
      <c r="B510" s="165"/>
      <c r="AA510" s="150"/>
    </row>
    <row r="511" customFormat="false" ht="15.75" hidden="false" customHeight="true" outlineLevel="0" collapsed="false">
      <c r="B511" s="165"/>
      <c r="AA511" s="150"/>
    </row>
    <row r="512" customFormat="false" ht="15.75" hidden="false" customHeight="true" outlineLevel="0" collapsed="false">
      <c r="B512" s="165"/>
      <c r="AA512" s="150"/>
    </row>
    <row r="513" customFormat="false" ht="15.75" hidden="false" customHeight="true" outlineLevel="0" collapsed="false">
      <c r="B513" s="165"/>
      <c r="AA513" s="150"/>
    </row>
    <row r="514" customFormat="false" ht="15.75" hidden="false" customHeight="true" outlineLevel="0" collapsed="false">
      <c r="B514" s="165"/>
      <c r="AA514" s="150"/>
    </row>
    <row r="515" customFormat="false" ht="15.75" hidden="false" customHeight="true" outlineLevel="0" collapsed="false">
      <c r="B515" s="165"/>
      <c r="AA515" s="150"/>
    </row>
    <row r="516" customFormat="false" ht="15.75" hidden="false" customHeight="true" outlineLevel="0" collapsed="false">
      <c r="B516" s="165"/>
      <c r="AA516" s="150"/>
    </row>
    <row r="517" customFormat="false" ht="15.75" hidden="false" customHeight="true" outlineLevel="0" collapsed="false">
      <c r="B517" s="165"/>
      <c r="AA517" s="150"/>
    </row>
    <row r="518" customFormat="false" ht="15.75" hidden="false" customHeight="true" outlineLevel="0" collapsed="false">
      <c r="B518" s="165"/>
      <c r="AA518" s="150"/>
    </row>
    <row r="519" customFormat="false" ht="15.75" hidden="false" customHeight="true" outlineLevel="0" collapsed="false">
      <c r="B519" s="165"/>
      <c r="AA519" s="150"/>
    </row>
    <row r="520" customFormat="false" ht="15.75" hidden="false" customHeight="true" outlineLevel="0" collapsed="false">
      <c r="B520" s="165"/>
      <c r="AA520" s="150"/>
    </row>
    <row r="521" customFormat="false" ht="15.75" hidden="false" customHeight="true" outlineLevel="0" collapsed="false">
      <c r="B521" s="165"/>
      <c r="AA521" s="150"/>
    </row>
    <row r="522" customFormat="false" ht="15.75" hidden="false" customHeight="true" outlineLevel="0" collapsed="false">
      <c r="B522" s="165"/>
      <c r="AA522" s="150"/>
    </row>
    <row r="523" customFormat="false" ht="15.75" hidden="false" customHeight="true" outlineLevel="0" collapsed="false">
      <c r="B523" s="165"/>
      <c r="AA523" s="150"/>
    </row>
    <row r="524" customFormat="false" ht="15.75" hidden="false" customHeight="true" outlineLevel="0" collapsed="false">
      <c r="B524" s="165"/>
      <c r="AA524" s="150"/>
    </row>
    <row r="525" customFormat="false" ht="15.75" hidden="false" customHeight="true" outlineLevel="0" collapsed="false">
      <c r="B525" s="165"/>
      <c r="AA525" s="150"/>
    </row>
    <row r="526" customFormat="false" ht="15.75" hidden="false" customHeight="true" outlineLevel="0" collapsed="false">
      <c r="B526" s="165"/>
      <c r="AA526" s="150"/>
    </row>
    <row r="527" customFormat="false" ht="15.75" hidden="false" customHeight="true" outlineLevel="0" collapsed="false">
      <c r="B527" s="165"/>
      <c r="AA527" s="150"/>
    </row>
    <row r="528" customFormat="false" ht="15.75" hidden="false" customHeight="true" outlineLevel="0" collapsed="false">
      <c r="B528" s="165"/>
      <c r="AA528" s="150"/>
    </row>
    <row r="529" customFormat="false" ht="15.75" hidden="false" customHeight="true" outlineLevel="0" collapsed="false">
      <c r="B529" s="165"/>
      <c r="AA529" s="150"/>
    </row>
    <row r="530" customFormat="false" ht="15.75" hidden="false" customHeight="true" outlineLevel="0" collapsed="false">
      <c r="B530" s="165"/>
      <c r="AA530" s="150"/>
    </row>
    <row r="531" customFormat="false" ht="15.75" hidden="false" customHeight="true" outlineLevel="0" collapsed="false">
      <c r="B531" s="165"/>
      <c r="AA531" s="150"/>
    </row>
    <row r="532" customFormat="false" ht="15.75" hidden="false" customHeight="true" outlineLevel="0" collapsed="false">
      <c r="B532" s="165"/>
      <c r="AA532" s="150"/>
    </row>
    <row r="533" customFormat="false" ht="15.75" hidden="false" customHeight="true" outlineLevel="0" collapsed="false">
      <c r="B533" s="165"/>
      <c r="AA533" s="150"/>
    </row>
    <row r="534" customFormat="false" ht="15.75" hidden="false" customHeight="true" outlineLevel="0" collapsed="false">
      <c r="B534" s="165"/>
      <c r="AA534" s="150"/>
    </row>
    <row r="535" customFormat="false" ht="15.75" hidden="false" customHeight="true" outlineLevel="0" collapsed="false">
      <c r="B535" s="165"/>
      <c r="AA535" s="150"/>
    </row>
    <row r="536" customFormat="false" ht="15.75" hidden="false" customHeight="true" outlineLevel="0" collapsed="false">
      <c r="B536" s="165"/>
      <c r="AA536" s="150"/>
    </row>
    <row r="537" customFormat="false" ht="15.75" hidden="false" customHeight="true" outlineLevel="0" collapsed="false">
      <c r="B537" s="165"/>
      <c r="AA537" s="150"/>
    </row>
    <row r="538" customFormat="false" ht="15.75" hidden="false" customHeight="true" outlineLevel="0" collapsed="false">
      <c r="B538" s="165"/>
      <c r="AA538" s="150"/>
    </row>
    <row r="539" customFormat="false" ht="15.75" hidden="false" customHeight="true" outlineLevel="0" collapsed="false">
      <c r="B539" s="165"/>
      <c r="AA539" s="150"/>
    </row>
    <row r="540" customFormat="false" ht="15.75" hidden="false" customHeight="true" outlineLevel="0" collapsed="false">
      <c r="B540" s="165"/>
      <c r="AA540" s="150"/>
    </row>
    <row r="541" customFormat="false" ht="15.75" hidden="false" customHeight="true" outlineLevel="0" collapsed="false">
      <c r="B541" s="165"/>
      <c r="AA541" s="150"/>
    </row>
    <row r="542" customFormat="false" ht="15.75" hidden="false" customHeight="true" outlineLevel="0" collapsed="false">
      <c r="B542" s="165"/>
      <c r="AA542" s="150"/>
    </row>
    <row r="543" customFormat="false" ht="15.75" hidden="false" customHeight="true" outlineLevel="0" collapsed="false">
      <c r="B543" s="165"/>
      <c r="AA543" s="150"/>
    </row>
    <row r="544" customFormat="false" ht="15.75" hidden="false" customHeight="true" outlineLevel="0" collapsed="false">
      <c r="B544" s="165"/>
      <c r="AA544" s="150"/>
    </row>
    <row r="545" customFormat="false" ht="15.75" hidden="false" customHeight="true" outlineLevel="0" collapsed="false">
      <c r="B545" s="165"/>
      <c r="AA545" s="150"/>
    </row>
    <row r="546" customFormat="false" ht="15.75" hidden="false" customHeight="true" outlineLevel="0" collapsed="false">
      <c r="B546" s="165"/>
      <c r="AA546" s="150"/>
    </row>
    <row r="547" customFormat="false" ht="15.75" hidden="false" customHeight="true" outlineLevel="0" collapsed="false">
      <c r="B547" s="165"/>
      <c r="AA547" s="150"/>
    </row>
    <row r="548" customFormat="false" ht="15.75" hidden="false" customHeight="true" outlineLevel="0" collapsed="false">
      <c r="B548" s="165"/>
      <c r="AA548" s="150"/>
    </row>
    <row r="549" customFormat="false" ht="15.75" hidden="false" customHeight="true" outlineLevel="0" collapsed="false">
      <c r="B549" s="165"/>
      <c r="AA549" s="150"/>
    </row>
    <row r="550" customFormat="false" ht="15.75" hidden="false" customHeight="true" outlineLevel="0" collapsed="false">
      <c r="B550" s="165"/>
      <c r="AA550" s="150"/>
    </row>
    <row r="551" customFormat="false" ht="15.75" hidden="false" customHeight="true" outlineLevel="0" collapsed="false">
      <c r="B551" s="165"/>
      <c r="AA551" s="150"/>
    </row>
    <row r="552" customFormat="false" ht="15.75" hidden="false" customHeight="true" outlineLevel="0" collapsed="false">
      <c r="B552" s="165"/>
      <c r="AA552" s="150"/>
    </row>
    <row r="553" customFormat="false" ht="15.75" hidden="false" customHeight="true" outlineLevel="0" collapsed="false">
      <c r="B553" s="165"/>
      <c r="AA553" s="150"/>
    </row>
    <row r="554" customFormat="false" ht="15.75" hidden="false" customHeight="true" outlineLevel="0" collapsed="false">
      <c r="B554" s="165"/>
      <c r="AA554" s="150"/>
    </row>
    <row r="555" customFormat="false" ht="15.75" hidden="false" customHeight="true" outlineLevel="0" collapsed="false">
      <c r="B555" s="165"/>
      <c r="AA555" s="150"/>
    </row>
    <row r="556" customFormat="false" ht="15.75" hidden="false" customHeight="true" outlineLevel="0" collapsed="false">
      <c r="B556" s="165"/>
      <c r="AA556" s="150"/>
    </row>
    <row r="557" customFormat="false" ht="15.75" hidden="false" customHeight="true" outlineLevel="0" collapsed="false">
      <c r="B557" s="165"/>
      <c r="AA557" s="150"/>
    </row>
    <row r="558" customFormat="false" ht="15.75" hidden="false" customHeight="true" outlineLevel="0" collapsed="false">
      <c r="B558" s="165"/>
      <c r="AA558" s="150"/>
    </row>
    <row r="559" customFormat="false" ht="15.75" hidden="false" customHeight="true" outlineLevel="0" collapsed="false">
      <c r="B559" s="165"/>
      <c r="AA559" s="150"/>
    </row>
    <row r="560" customFormat="false" ht="15.75" hidden="false" customHeight="true" outlineLevel="0" collapsed="false">
      <c r="B560" s="165"/>
      <c r="AA560" s="150"/>
    </row>
    <row r="561" customFormat="false" ht="15.75" hidden="false" customHeight="true" outlineLevel="0" collapsed="false">
      <c r="B561" s="165"/>
      <c r="AA561" s="150"/>
    </row>
    <row r="562" customFormat="false" ht="15.75" hidden="false" customHeight="true" outlineLevel="0" collapsed="false">
      <c r="B562" s="165"/>
      <c r="AA562" s="150"/>
    </row>
    <row r="563" customFormat="false" ht="15.75" hidden="false" customHeight="true" outlineLevel="0" collapsed="false">
      <c r="B563" s="165"/>
      <c r="AA563" s="150"/>
    </row>
    <row r="564" customFormat="false" ht="15.75" hidden="false" customHeight="true" outlineLevel="0" collapsed="false">
      <c r="B564" s="165"/>
      <c r="AA564" s="150"/>
    </row>
    <row r="565" customFormat="false" ht="15.75" hidden="false" customHeight="true" outlineLevel="0" collapsed="false">
      <c r="B565" s="165"/>
      <c r="AA565" s="150"/>
    </row>
    <row r="566" customFormat="false" ht="15.75" hidden="false" customHeight="true" outlineLevel="0" collapsed="false">
      <c r="B566" s="165"/>
      <c r="AA566" s="150"/>
    </row>
    <row r="567" customFormat="false" ht="15.75" hidden="false" customHeight="true" outlineLevel="0" collapsed="false">
      <c r="B567" s="165"/>
      <c r="AA567" s="150"/>
    </row>
    <row r="568" customFormat="false" ht="15.75" hidden="false" customHeight="true" outlineLevel="0" collapsed="false">
      <c r="B568" s="165"/>
      <c r="AA568" s="150"/>
    </row>
    <row r="569" customFormat="false" ht="15.75" hidden="false" customHeight="true" outlineLevel="0" collapsed="false">
      <c r="B569" s="165"/>
      <c r="AA569" s="150"/>
    </row>
    <row r="570" customFormat="false" ht="15.75" hidden="false" customHeight="true" outlineLevel="0" collapsed="false">
      <c r="B570" s="165"/>
      <c r="AA570" s="150"/>
    </row>
    <row r="571" customFormat="false" ht="15.75" hidden="false" customHeight="true" outlineLevel="0" collapsed="false">
      <c r="B571" s="165"/>
      <c r="AA571" s="150"/>
    </row>
    <row r="572" customFormat="false" ht="15.75" hidden="false" customHeight="true" outlineLevel="0" collapsed="false">
      <c r="B572" s="165"/>
      <c r="AA572" s="150"/>
    </row>
    <row r="573" customFormat="false" ht="15.75" hidden="false" customHeight="true" outlineLevel="0" collapsed="false">
      <c r="B573" s="165"/>
      <c r="AA573" s="150"/>
    </row>
    <row r="574" customFormat="false" ht="15.75" hidden="false" customHeight="true" outlineLevel="0" collapsed="false">
      <c r="B574" s="165"/>
      <c r="AA574" s="150"/>
    </row>
    <row r="575" customFormat="false" ht="15.75" hidden="false" customHeight="true" outlineLevel="0" collapsed="false">
      <c r="B575" s="165"/>
      <c r="AA575" s="150"/>
    </row>
    <row r="576" customFormat="false" ht="15.75" hidden="false" customHeight="true" outlineLevel="0" collapsed="false">
      <c r="B576" s="165"/>
      <c r="AA576" s="150"/>
    </row>
    <row r="577" customFormat="false" ht="15.75" hidden="false" customHeight="true" outlineLevel="0" collapsed="false">
      <c r="B577" s="165"/>
      <c r="AA577" s="150"/>
    </row>
    <row r="578" customFormat="false" ht="15.75" hidden="false" customHeight="true" outlineLevel="0" collapsed="false">
      <c r="B578" s="165"/>
      <c r="AA578" s="150"/>
    </row>
    <row r="579" customFormat="false" ht="15.75" hidden="false" customHeight="true" outlineLevel="0" collapsed="false">
      <c r="B579" s="165"/>
      <c r="AA579" s="150"/>
    </row>
    <row r="580" customFormat="false" ht="15.75" hidden="false" customHeight="true" outlineLevel="0" collapsed="false">
      <c r="B580" s="165"/>
      <c r="AA580" s="150"/>
    </row>
    <row r="581" customFormat="false" ht="15.75" hidden="false" customHeight="true" outlineLevel="0" collapsed="false">
      <c r="B581" s="165"/>
      <c r="AA581" s="150"/>
    </row>
    <row r="582" customFormat="false" ht="15.75" hidden="false" customHeight="true" outlineLevel="0" collapsed="false">
      <c r="B582" s="165"/>
      <c r="AA582" s="150"/>
    </row>
    <row r="583" customFormat="false" ht="15.75" hidden="false" customHeight="true" outlineLevel="0" collapsed="false">
      <c r="B583" s="165"/>
      <c r="AA583" s="150"/>
    </row>
    <row r="584" customFormat="false" ht="15.75" hidden="false" customHeight="true" outlineLevel="0" collapsed="false">
      <c r="B584" s="165"/>
      <c r="AA584" s="150"/>
    </row>
    <row r="585" customFormat="false" ht="15.75" hidden="false" customHeight="true" outlineLevel="0" collapsed="false">
      <c r="B585" s="165"/>
      <c r="AA585" s="150"/>
    </row>
    <row r="586" customFormat="false" ht="15.75" hidden="false" customHeight="true" outlineLevel="0" collapsed="false">
      <c r="B586" s="165"/>
      <c r="AA586" s="150"/>
    </row>
    <row r="587" customFormat="false" ht="15.75" hidden="false" customHeight="true" outlineLevel="0" collapsed="false">
      <c r="B587" s="165"/>
      <c r="AA587" s="150"/>
    </row>
    <row r="588" customFormat="false" ht="15.75" hidden="false" customHeight="true" outlineLevel="0" collapsed="false">
      <c r="B588" s="165"/>
      <c r="AA588" s="150"/>
    </row>
    <row r="589" customFormat="false" ht="15.75" hidden="false" customHeight="true" outlineLevel="0" collapsed="false">
      <c r="B589" s="165"/>
      <c r="AA589" s="150"/>
    </row>
    <row r="590" customFormat="false" ht="15.75" hidden="false" customHeight="true" outlineLevel="0" collapsed="false">
      <c r="B590" s="165"/>
      <c r="AA590" s="150"/>
    </row>
    <row r="591" customFormat="false" ht="15.75" hidden="false" customHeight="true" outlineLevel="0" collapsed="false">
      <c r="B591" s="165"/>
      <c r="AA591" s="150"/>
    </row>
    <row r="592" customFormat="false" ht="15.75" hidden="false" customHeight="true" outlineLevel="0" collapsed="false">
      <c r="B592" s="165"/>
      <c r="AA592" s="150"/>
    </row>
    <row r="593" customFormat="false" ht="15.75" hidden="false" customHeight="true" outlineLevel="0" collapsed="false">
      <c r="B593" s="165"/>
      <c r="AA593" s="150"/>
    </row>
    <row r="594" customFormat="false" ht="15.75" hidden="false" customHeight="true" outlineLevel="0" collapsed="false">
      <c r="B594" s="165"/>
      <c r="AA594" s="150"/>
    </row>
    <row r="595" customFormat="false" ht="15.75" hidden="false" customHeight="true" outlineLevel="0" collapsed="false">
      <c r="B595" s="165"/>
      <c r="AA595" s="150"/>
    </row>
    <row r="596" customFormat="false" ht="15.75" hidden="false" customHeight="true" outlineLevel="0" collapsed="false">
      <c r="B596" s="165"/>
      <c r="AA596" s="150"/>
    </row>
    <row r="597" customFormat="false" ht="15.75" hidden="false" customHeight="true" outlineLevel="0" collapsed="false">
      <c r="B597" s="165"/>
      <c r="AA597" s="150"/>
    </row>
    <row r="598" customFormat="false" ht="15.75" hidden="false" customHeight="true" outlineLevel="0" collapsed="false">
      <c r="B598" s="165"/>
      <c r="AA598" s="150"/>
    </row>
    <row r="599" customFormat="false" ht="15.75" hidden="false" customHeight="true" outlineLevel="0" collapsed="false">
      <c r="B599" s="165"/>
      <c r="AA599" s="150"/>
    </row>
    <row r="600" customFormat="false" ht="15.75" hidden="false" customHeight="true" outlineLevel="0" collapsed="false">
      <c r="B600" s="165"/>
      <c r="AA600" s="150"/>
    </row>
    <row r="601" customFormat="false" ht="15.75" hidden="false" customHeight="true" outlineLevel="0" collapsed="false">
      <c r="B601" s="165"/>
      <c r="AA601" s="150"/>
    </row>
    <row r="602" customFormat="false" ht="15.75" hidden="false" customHeight="true" outlineLevel="0" collapsed="false">
      <c r="B602" s="165"/>
      <c r="AA602" s="150"/>
    </row>
    <row r="603" customFormat="false" ht="15.75" hidden="false" customHeight="true" outlineLevel="0" collapsed="false">
      <c r="B603" s="165"/>
      <c r="AA603" s="150"/>
    </row>
    <row r="604" customFormat="false" ht="15.75" hidden="false" customHeight="true" outlineLevel="0" collapsed="false">
      <c r="B604" s="165"/>
      <c r="AA604" s="150"/>
    </row>
    <row r="605" customFormat="false" ht="15.75" hidden="false" customHeight="true" outlineLevel="0" collapsed="false">
      <c r="B605" s="165"/>
      <c r="AA605" s="150"/>
    </row>
    <row r="606" customFormat="false" ht="15.75" hidden="false" customHeight="true" outlineLevel="0" collapsed="false">
      <c r="B606" s="165"/>
      <c r="AA606" s="150"/>
    </row>
    <row r="607" customFormat="false" ht="15.75" hidden="false" customHeight="true" outlineLevel="0" collapsed="false">
      <c r="B607" s="165"/>
      <c r="AA607" s="150"/>
    </row>
    <row r="608" customFormat="false" ht="15.75" hidden="false" customHeight="true" outlineLevel="0" collapsed="false">
      <c r="B608" s="165"/>
      <c r="AA608" s="150"/>
    </row>
    <row r="609" customFormat="false" ht="15.75" hidden="false" customHeight="true" outlineLevel="0" collapsed="false">
      <c r="B609" s="165"/>
      <c r="AA609" s="150"/>
    </row>
    <row r="610" customFormat="false" ht="15.75" hidden="false" customHeight="true" outlineLevel="0" collapsed="false">
      <c r="B610" s="165"/>
      <c r="AA610" s="150"/>
    </row>
    <row r="611" customFormat="false" ht="15.75" hidden="false" customHeight="true" outlineLevel="0" collapsed="false">
      <c r="B611" s="165"/>
      <c r="AA611" s="150"/>
    </row>
    <row r="612" customFormat="false" ht="15.75" hidden="false" customHeight="true" outlineLevel="0" collapsed="false">
      <c r="B612" s="165"/>
      <c r="AA612" s="150"/>
    </row>
    <row r="613" customFormat="false" ht="15.75" hidden="false" customHeight="true" outlineLevel="0" collapsed="false">
      <c r="B613" s="165"/>
      <c r="AA613" s="150"/>
    </row>
    <row r="614" customFormat="false" ht="15.75" hidden="false" customHeight="true" outlineLevel="0" collapsed="false">
      <c r="B614" s="165"/>
      <c r="AA614" s="150"/>
    </row>
    <row r="615" customFormat="false" ht="15.75" hidden="false" customHeight="true" outlineLevel="0" collapsed="false">
      <c r="B615" s="165"/>
      <c r="AA615" s="150"/>
    </row>
    <row r="616" customFormat="false" ht="15.75" hidden="false" customHeight="true" outlineLevel="0" collapsed="false">
      <c r="B616" s="165"/>
      <c r="AA616" s="150"/>
    </row>
    <row r="617" customFormat="false" ht="15.75" hidden="false" customHeight="true" outlineLevel="0" collapsed="false">
      <c r="B617" s="165"/>
      <c r="AA617" s="150"/>
    </row>
    <row r="618" customFormat="false" ht="15.75" hidden="false" customHeight="true" outlineLevel="0" collapsed="false">
      <c r="B618" s="165"/>
      <c r="AA618" s="150"/>
    </row>
    <row r="619" customFormat="false" ht="15.75" hidden="false" customHeight="true" outlineLevel="0" collapsed="false">
      <c r="B619" s="165"/>
      <c r="AA619" s="150"/>
    </row>
    <row r="620" customFormat="false" ht="15.75" hidden="false" customHeight="true" outlineLevel="0" collapsed="false">
      <c r="B620" s="165"/>
      <c r="AA620" s="150"/>
    </row>
    <row r="621" customFormat="false" ht="15.75" hidden="false" customHeight="true" outlineLevel="0" collapsed="false">
      <c r="B621" s="165"/>
      <c r="AA621" s="150"/>
    </row>
    <row r="622" customFormat="false" ht="15.75" hidden="false" customHeight="true" outlineLevel="0" collapsed="false">
      <c r="B622" s="165"/>
      <c r="AA622" s="150"/>
    </row>
    <row r="623" customFormat="false" ht="15.75" hidden="false" customHeight="true" outlineLevel="0" collapsed="false">
      <c r="B623" s="165"/>
      <c r="AA623" s="150"/>
    </row>
    <row r="624" customFormat="false" ht="15.75" hidden="false" customHeight="true" outlineLevel="0" collapsed="false">
      <c r="B624" s="165"/>
      <c r="AA624" s="150"/>
    </row>
    <row r="625" customFormat="false" ht="15.75" hidden="false" customHeight="true" outlineLevel="0" collapsed="false">
      <c r="B625" s="165"/>
      <c r="AA625" s="150"/>
    </row>
    <row r="626" customFormat="false" ht="15.75" hidden="false" customHeight="true" outlineLevel="0" collapsed="false">
      <c r="B626" s="165"/>
      <c r="AA626" s="150"/>
    </row>
    <row r="627" customFormat="false" ht="15.75" hidden="false" customHeight="true" outlineLevel="0" collapsed="false">
      <c r="B627" s="165"/>
      <c r="AA627" s="150"/>
    </row>
    <row r="628" customFormat="false" ht="15.75" hidden="false" customHeight="true" outlineLevel="0" collapsed="false">
      <c r="B628" s="165"/>
      <c r="AA628" s="150"/>
    </row>
    <row r="629" customFormat="false" ht="15.75" hidden="false" customHeight="true" outlineLevel="0" collapsed="false">
      <c r="B629" s="165"/>
      <c r="AA629" s="150"/>
    </row>
    <row r="630" customFormat="false" ht="15.75" hidden="false" customHeight="true" outlineLevel="0" collapsed="false">
      <c r="B630" s="165"/>
      <c r="AA630" s="150"/>
    </row>
    <row r="631" customFormat="false" ht="15.75" hidden="false" customHeight="true" outlineLevel="0" collapsed="false">
      <c r="B631" s="165"/>
      <c r="AA631" s="150"/>
    </row>
    <row r="632" customFormat="false" ht="15.75" hidden="false" customHeight="true" outlineLevel="0" collapsed="false">
      <c r="B632" s="165"/>
      <c r="AA632" s="150"/>
    </row>
    <row r="633" customFormat="false" ht="15.75" hidden="false" customHeight="true" outlineLevel="0" collapsed="false">
      <c r="B633" s="165"/>
      <c r="AA633" s="150"/>
    </row>
    <row r="634" customFormat="false" ht="15.75" hidden="false" customHeight="true" outlineLevel="0" collapsed="false">
      <c r="B634" s="165"/>
      <c r="AA634" s="150"/>
    </row>
    <row r="635" customFormat="false" ht="15.75" hidden="false" customHeight="true" outlineLevel="0" collapsed="false">
      <c r="B635" s="165"/>
      <c r="AA635" s="150"/>
    </row>
    <row r="636" customFormat="false" ht="15.75" hidden="false" customHeight="true" outlineLevel="0" collapsed="false">
      <c r="B636" s="165"/>
      <c r="AA636" s="150"/>
    </row>
    <row r="637" customFormat="false" ht="15.75" hidden="false" customHeight="true" outlineLevel="0" collapsed="false">
      <c r="B637" s="165"/>
      <c r="AA637" s="150"/>
    </row>
    <row r="638" customFormat="false" ht="15.75" hidden="false" customHeight="true" outlineLevel="0" collapsed="false">
      <c r="B638" s="165"/>
      <c r="AA638" s="150"/>
    </row>
    <row r="639" customFormat="false" ht="15.75" hidden="false" customHeight="true" outlineLevel="0" collapsed="false">
      <c r="B639" s="165"/>
      <c r="AA639" s="150"/>
    </row>
    <row r="640" customFormat="false" ht="15.75" hidden="false" customHeight="true" outlineLevel="0" collapsed="false">
      <c r="B640" s="165"/>
      <c r="AA640" s="150"/>
    </row>
    <row r="641" customFormat="false" ht="15.75" hidden="false" customHeight="true" outlineLevel="0" collapsed="false">
      <c r="B641" s="165"/>
      <c r="AA641" s="150"/>
    </row>
    <row r="642" customFormat="false" ht="15.75" hidden="false" customHeight="true" outlineLevel="0" collapsed="false">
      <c r="B642" s="165"/>
      <c r="AA642" s="150"/>
    </row>
    <row r="643" customFormat="false" ht="15.75" hidden="false" customHeight="true" outlineLevel="0" collapsed="false">
      <c r="B643" s="165"/>
      <c r="AA643" s="150"/>
    </row>
    <row r="644" customFormat="false" ht="15.75" hidden="false" customHeight="true" outlineLevel="0" collapsed="false">
      <c r="B644" s="165"/>
      <c r="AA644" s="150"/>
    </row>
    <row r="645" customFormat="false" ht="15.75" hidden="false" customHeight="true" outlineLevel="0" collapsed="false">
      <c r="B645" s="165"/>
      <c r="AA645" s="150"/>
    </row>
    <row r="646" customFormat="false" ht="15.75" hidden="false" customHeight="true" outlineLevel="0" collapsed="false">
      <c r="B646" s="165"/>
      <c r="AA646" s="150"/>
    </row>
    <row r="647" customFormat="false" ht="15.75" hidden="false" customHeight="true" outlineLevel="0" collapsed="false">
      <c r="B647" s="165"/>
      <c r="AA647" s="150"/>
    </row>
    <row r="648" customFormat="false" ht="15.75" hidden="false" customHeight="true" outlineLevel="0" collapsed="false">
      <c r="B648" s="165"/>
      <c r="AA648" s="150"/>
    </row>
    <row r="649" customFormat="false" ht="15.75" hidden="false" customHeight="true" outlineLevel="0" collapsed="false">
      <c r="B649" s="165"/>
      <c r="AA649" s="150"/>
    </row>
    <row r="650" customFormat="false" ht="15.75" hidden="false" customHeight="true" outlineLevel="0" collapsed="false">
      <c r="B650" s="165"/>
      <c r="AA650" s="150"/>
    </row>
    <row r="651" customFormat="false" ht="15.75" hidden="false" customHeight="true" outlineLevel="0" collapsed="false">
      <c r="B651" s="165"/>
      <c r="AA651" s="150"/>
    </row>
    <row r="652" customFormat="false" ht="15.75" hidden="false" customHeight="true" outlineLevel="0" collapsed="false">
      <c r="B652" s="165"/>
      <c r="AA652" s="150"/>
    </row>
    <row r="653" customFormat="false" ht="15.75" hidden="false" customHeight="true" outlineLevel="0" collapsed="false">
      <c r="B653" s="165"/>
      <c r="AA653" s="150"/>
    </row>
    <row r="654" customFormat="false" ht="15.75" hidden="false" customHeight="true" outlineLevel="0" collapsed="false">
      <c r="B654" s="165"/>
      <c r="AA654" s="150"/>
    </row>
    <row r="655" customFormat="false" ht="15.75" hidden="false" customHeight="true" outlineLevel="0" collapsed="false">
      <c r="B655" s="165"/>
      <c r="AA655" s="150"/>
    </row>
    <row r="656" customFormat="false" ht="15.75" hidden="false" customHeight="true" outlineLevel="0" collapsed="false">
      <c r="B656" s="165"/>
      <c r="AA656" s="150"/>
    </row>
    <row r="657" customFormat="false" ht="15.75" hidden="false" customHeight="true" outlineLevel="0" collapsed="false">
      <c r="B657" s="165"/>
      <c r="AA657" s="150"/>
    </row>
    <row r="658" customFormat="false" ht="15.75" hidden="false" customHeight="true" outlineLevel="0" collapsed="false">
      <c r="B658" s="165"/>
      <c r="AA658" s="150"/>
    </row>
    <row r="659" customFormat="false" ht="15.75" hidden="false" customHeight="true" outlineLevel="0" collapsed="false">
      <c r="B659" s="165"/>
      <c r="AA659" s="150"/>
    </row>
    <row r="660" customFormat="false" ht="15.75" hidden="false" customHeight="true" outlineLevel="0" collapsed="false">
      <c r="B660" s="165"/>
      <c r="AA660" s="150"/>
    </row>
    <row r="661" customFormat="false" ht="15.75" hidden="false" customHeight="true" outlineLevel="0" collapsed="false">
      <c r="B661" s="165"/>
      <c r="AA661" s="150"/>
    </row>
    <row r="662" customFormat="false" ht="15.75" hidden="false" customHeight="true" outlineLevel="0" collapsed="false">
      <c r="B662" s="165"/>
      <c r="AA662" s="150"/>
    </row>
    <row r="663" customFormat="false" ht="15.75" hidden="false" customHeight="true" outlineLevel="0" collapsed="false">
      <c r="B663" s="165"/>
      <c r="AA663" s="150"/>
    </row>
    <row r="664" customFormat="false" ht="15.75" hidden="false" customHeight="true" outlineLevel="0" collapsed="false">
      <c r="B664" s="165"/>
      <c r="AA664" s="150"/>
    </row>
    <row r="665" customFormat="false" ht="15.75" hidden="false" customHeight="true" outlineLevel="0" collapsed="false">
      <c r="B665" s="165"/>
      <c r="AA665" s="150"/>
    </row>
    <row r="666" customFormat="false" ht="15.75" hidden="false" customHeight="true" outlineLevel="0" collapsed="false">
      <c r="B666" s="165"/>
      <c r="AA666" s="150"/>
    </row>
    <row r="667" customFormat="false" ht="15.75" hidden="false" customHeight="true" outlineLevel="0" collapsed="false">
      <c r="B667" s="165"/>
      <c r="AA667" s="150"/>
    </row>
    <row r="668" customFormat="false" ht="15.75" hidden="false" customHeight="true" outlineLevel="0" collapsed="false">
      <c r="B668" s="165"/>
      <c r="AA668" s="150"/>
    </row>
    <row r="669" customFormat="false" ht="15.75" hidden="false" customHeight="true" outlineLevel="0" collapsed="false">
      <c r="B669" s="165"/>
      <c r="AA669" s="150"/>
    </row>
    <row r="670" customFormat="false" ht="15.75" hidden="false" customHeight="true" outlineLevel="0" collapsed="false">
      <c r="B670" s="165"/>
      <c r="AA670" s="150"/>
    </row>
    <row r="671" customFormat="false" ht="15.75" hidden="false" customHeight="true" outlineLevel="0" collapsed="false">
      <c r="B671" s="165"/>
      <c r="AA671" s="150"/>
    </row>
    <row r="672" customFormat="false" ht="15.75" hidden="false" customHeight="true" outlineLevel="0" collapsed="false">
      <c r="B672" s="165"/>
      <c r="AA672" s="150"/>
    </row>
    <row r="673" customFormat="false" ht="15.75" hidden="false" customHeight="true" outlineLevel="0" collapsed="false">
      <c r="B673" s="165"/>
      <c r="AA673" s="150"/>
    </row>
    <row r="674" customFormat="false" ht="15.75" hidden="false" customHeight="true" outlineLevel="0" collapsed="false">
      <c r="B674" s="165"/>
      <c r="AA674" s="150"/>
    </row>
    <row r="675" customFormat="false" ht="15.75" hidden="false" customHeight="true" outlineLevel="0" collapsed="false">
      <c r="B675" s="165"/>
      <c r="AA675" s="150"/>
    </row>
    <row r="676" customFormat="false" ht="15.75" hidden="false" customHeight="true" outlineLevel="0" collapsed="false">
      <c r="B676" s="165"/>
      <c r="AA676" s="150"/>
    </row>
    <row r="677" customFormat="false" ht="15.75" hidden="false" customHeight="true" outlineLevel="0" collapsed="false">
      <c r="B677" s="165"/>
      <c r="AA677" s="150"/>
    </row>
    <row r="678" customFormat="false" ht="15.75" hidden="false" customHeight="true" outlineLevel="0" collapsed="false">
      <c r="B678" s="165"/>
      <c r="AA678" s="150"/>
    </row>
    <row r="679" customFormat="false" ht="15.75" hidden="false" customHeight="true" outlineLevel="0" collapsed="false">
      <c r="B679" s="165"/>
      <c r="AA679" s="150"/>
    </row>
    <row r="680" customFormat="false" ht="15.75" hidden="false" customHeight="true" outlineLevel="0" collapsed="false">
      <c r="B680" s="165"/>
      <c r="AA680" s="150"/>
    </row>
    <row r="681" customFormat="false" ht="15.75" hidden="false" customHeight="true" outlineLevel="0" collapsed="false">
      <c r="B681" s="165"/>
      <c r="AA681" s="150"/>
    </row>
    <row r="682" customFormat="false" ht="15.75" hidden="false" customHeight="true" outlineLevel="0" collapsed="false">
      <c r="B682" s="165"/>
      <c r="AA682" s="150"/>
    </row>
    <row r="683" customFormat="false" ht="15.75" hidden="false" customHeight="true" outlineLevel="0" collapsed="false">
      <c r="B683" s="165"/>
      <c r="AA683" s="150"/>
    </row>
    <row r="684" customFormat="false" ht="15.75" hidden="false" customHeight="true" outlineLevel="0" collapsed="false">
      <c r="B684" s="165"/>
      <c r="AA684" s="150"/>
    </row>
    <row r="685" customFormat="false" ht="15.75" hidden="false" customHeight="true" outlineLevel="0" collapsed="false">
      <c r="B685" s="165"/>
      <c r="AA685" s="150"/>
    </row>
    <row r="686" customFormat="false" ht="15.75" hidden="false" customHeight="true" outlineLevel="0" collapsed="false">
      <c r="B686" s="165"/>
      <c r="AA686" s="150"/>
    </row>
    <row r="687" customFormat="false" ht="15.75" hidden="false" customHeight="true" outlineLevel="0" collapsed="false">
      <c r="B687" s="165"/>
      <c r="AA687" s="150"/>
    </row>
    <row r="688" customFormat="false" ht="15.75" hidden="false" customHeight="true" outlineLevel="0" collapsed="false">
      <c r="B688" s="165"/>
      <c r="AA688" s="150"/>
    </row>
    <row r="689" customFormat="false" ht="15.75" hidden="false" customHeight="true" outlineLevel="0" collapsed="false">
      <c r="B689" s="165"/>
      <c r="AA689" s="150"/>
    </row>
    <row r="690" customFormat="false" ht="15.75" hidden="false" customHeight="true" outlineLevel="0" collapsed="false">
      <c r="B690" s="165"/>
      <c r="AA690" s="150"/>
    </row>
    <row r="691" customFormat="false" ht="15.75" hidden="false" customHeight="true" outlineLevel="0" collapsed="false">
      <c r="B691" s="165"/>
      <c r="AA691" s="150"/>
    </row>
    <row r="692" customFormat="false" ht="15.75" hidden="false" customHeight="true" outlineLevel="0" collapsed="false">
      <c r="B692" s="165"/>
      <c r="AA692" s="150"/>
    </row>
    <row r="693" customFormat="false" ht="15.75" hidden="false" customHeight="true" outlineLevel="0" collapsed="false">
      <c r="B693" s="165"/>
      <c r="AA693" s="150"/>
    </row>
    <row r="694" customFormat="false" ht="15.75" hidden="false" customHeight="true" outlineLevel="0" collapsed="false">
      <c r="B694" s="165"/>
      <c r="AA694" s="150"/>
    </row>
    <row r="695" customFormat="false" ht="15.75" hidden="false" customHeight="true" outlineLevel="0" collapsed="false">
      <c r="B695" s="165"/>
      <c r="AA695" s="150"/>
    </row>
    <row r="696" customFormat="false" ht="15.75" hidden="false" customHeight="true" outlineLevel="0" collapsed="false">
      <c r="B696" s="165"/>
      <c r="AA696" s="150"/>
    </row>
    <row r="697" customFormat="false" ht="15.75" hidden="false" customHeight="true" outlineLevel="0" collapsed="false">
      <c r="B697" s="165"/>
      <c r="AA697" s="150"/>
    </row>
    <row r="698" customFormat="false" ht="15.75" hidden="false" customHeight="true" outlineLevel="0" collapsed="false">
      <c r="B698" s="165"/>
      <c r="AA698" s="150"/>
    </row>
    <row r="699" customFormat="false" ht="15.75" hidden="false" customHeight="true" outlineLevel="0" collapsed="false">
      <c r="B699" s="165"/>
      <c r="AA699" s="150"/>
    </row>
    <row r="700" customFormat="false" ht="15.75" hidden="false" customHeight="true" outlineLevel="0" collapsed="false">
      <c r="B700" s="165"/>
      <c r="AA700" s="150"/>
    </row>
    <row r="701" customFormat="false" ht="15.75" hidden="false" customHeight="true" outlineLevel="0" collapsed="false">
      <c r="B701" s="165"/>
      <c r="AA701" s="150"/>
    </row>
    <row r="702" customFormat="false" ht="15.75" hidden="false" customHeight="true" outlineLevel="0" collapsed="false">
      <c r="B702" s="165"/>
      <c r="AA702" s="150"/>
    </row>
    <row r="703" customFormat="false" ht="15.75" hidden="false" customHeight="true" outlineLevel="0" collapsed="false">
      <c r="B703" s="165"/>
      <c r="AA703" s="150"/>
    </row>
    <row r="704" customFormat="false" ht="15.75" hidden="false" customHeight="true" outlineLevel="0" collapsed="false">
      <c r="B704" s="165"/>
      <c r="AA704" s="150"/>
    </row>
    <row r="705" customFormat="false" ht="15.75" hidden="false" customHeight="true" outlineLevel="0" collapsed="false">
      <c r="B705" s="165"/>
      <c r="AA705" s="150"/>
    </row>
    <row r="706" customFormat="false" ht="15.75" hidden="false" customHeight="true" outlineLevel="0" collapsed="false">
      <c r="B706" s="165"/>
      <c r="AA706" s="150"/>
    </row>
    <row r="707" customFormat="false" ht="15.75" hidden="false" customHeight="true" outlineLevel="0" collapsed="false">
      <c r="B707" s="165"/>
      <c r="AA707" s="150"/>
    </row>
    <row r="708" customFormat="false" ht="15.75" hidden="false" customHeight="true" outlineLevel="0" collapsed="false">
      <c r="B708" s="165"/>
      <c r="AA708" s="150"/>
    </row>
    <row r="709" customFormat="false" ht="15.75" hidden="false" customHeight="true" outlineLevel="0" collapsed="false">
      <c r="B709" s="165"/>
      <c r="AA709" s="150"/>
    </row>
    <row r="710" customFormat="false" ht="15.75" hidden="false" customHeight="true" outlineLevel="0" collapsed="false">
      <c r="B710" s="165"/>
      <c r="AA710" s="150"/>
    </row>
    <row r="711" customFormat="false" ht="15.75" hidden="false" customHeight="true" outlineLevel="0" collapsed="false">
      <c r="B711" s="165"/>
      <c r="AA711" s="150"/>
    </row>
    <row r="712" customFormat="false" ht="15.75" hidden="false" customHeight="true" outlineLevel="0" collapsed="false">
      <c r="B712" s="165"/>
      <c r="AA712" s="150"/>
    </row>
    <row r="713" customFormat="false" ht="15.75" hidden="false" customHeight="true" outlineLevel="0" collapsed="false">
      <c r="B713" s="165"/>
      <c r="AA713" s="150"/>
    </row>
    <row r="714" customFormat="false" ht="15.75" hidden="false" customHeight="true" outlineLevel="0" collapsed="false">
      <c r="B714" s="165"/>
      <c r="AA714" s="150"/>
    </row>
    <row r="715" customFormat="false" ht="15.75" hidden="false" customHeight="true" outlineLevel="0" collapsed="false">
      <c r="B715" s="165"/>
      <c r="AA715" s="150"/>
    </row>
    <row r="716" customFormat="false" ht="15.75" hidden="false" customHeight="true" outlineLevel="0" collapsed="false">
      <c r="B716" s="165"/>
      <c r="AA716" s="150"/>
    </row>
    <row r="717" customFormat="false" ht="15.75" hidden="false" customHeight="true" outlineLevel="0" collapsed="false">
      <c r="B717" s="165"/>
      <c r="AA717" s="150"/>
    </row>
    <row r="718" customFormat="false" ht="15.75" hidden="false" customHeight="true" outlineLevel="0" collapsed="false">
      <c r="B718" s="165"/>
      <c r="AA718" s="150"/>
    </row>
    <row r="719" customFormat="false" ht="15.75" hidden="false" customHeight="true" outlineLevel="0" collapsed="false">
      <c r="B719" s="165"/>
      <c r="AA719" s="150"/>
    </row>
    <row r="720" customFormat="false" ht="15.75" hidden="false" customHeight="true" outlineLevel="0" collapsed="false">
      <c r="B720" s="165"/>
      <c r="AA720" s="150"/>
    </row>
    <row r="721" customFormat="false" ht="15.75" hidden="false" customHeight="true" outlineLevel="0" collapsed="false">
      <c r="B721" s="165"/>
      <c r="AA721" s="150"/>
    </row>
    <row r="722" customFormat="false" ht="15.75" hidden="false" customHeight="true" outlineLevel="0" collapsed="false">
      <c r="B722" s="165"/>
      <c r="AA722" s="150"/>
    </row>
    <row r="723" customFormat="false" ht="15.75" hidden="false" customHeight="true" outlineLevel="0" collapsed="false">
      <c r="B723" s="165"/>
      <c r="AA723" s="150"/>
    </row>
    <row r="724" customFormat="false" ht="15.75" hidden="false" customHeight="true" outlineLevel="0" collapsed="false">
      <c r="B724" s="165"/>
      <c r="AA724" s="150"/>
    </row>
    <row r="725" customFormat="false" ht="15.75" hidden="false" customHeight="true" outlineLevel="0" collapsed="false">
      <c r="B725" s="165"/>
      <c r="AA725" s="150"/>
    </row>
    <row r="726" customFormat="false" ht="15.75" hidden="false" customHeight="true" outlineLevel="0" collapsed="false">
      <c r="B726" s="165"/>
      <c r="AA726" s="150"/>
    </row>
    <row r="727" customFormat="false" ht="15.75" hidden="false" customHeight="true" outlineLevel="0" collapsed="false">
      <c r="B727" s="165"/>
      <c r="AA727" s="150"/>
    </row>
    <row r="728" customFormat="false" ht="15.75" hidden="false" customHeight="true" outlineLevel="0" collapsed="false">
      <c r="B728" s="165"/>
      <c r="AA728" s="150"/>
    </row>
    <row r="729" customFormat="false" ht="15.75" hidden="false" customHeight="true" outlineLevel="0" collapsed="false">
      <c r="B729" s="165"/>
      <c r="AA729" s="150"/>
    </row>
    <row r="730" customFormat="false" ht="15.75" hidden="false" customHeight="true" outlineLevel="0" collapsed="false">
      <c r="B730" s="165"/>
      <c r="AA730" s="150"/>
    </row>
    <row r="731" customFormat="false" ht="15.75" hidden="false" customHeight="true" outlineLevel="0" collapsed="false">
      <c r="B731" s="165"/>
      <c r="AA731" s="150"/>
    </row>
    <row r="732" customFormat="false" ht="15.75" hidden="false" customHeight="true" outlineLevel="0" collapsed="false">
      <c r="B732" s="165"/>
      <c r="AA732" s="150"/>
    </row>
    <row r="733" customFormat="false" ht="15.75" hidden="false" customHeight="true" outlineLevel="0" collapsed="false">
      <c r="B733" s="165"/>
      <c r="AA733" s="150"/>
    </row>
    <row r="734" customFormat="false" ht="15.75" hidden="false" customHeight="true" outlineLevel="0" collapsed="false">
      <c r="B734" s="165"/>
      <c r="AA734" s="150"/>
    </row>
    <row r="735" customFormat="false" ht="15.75" hidden="false" customHeight="true" outlineLevel="0" collapsed="false">
      <c r="B735" s="165"/>
      <c r="AA735" s="150"/>
    </row>
    <row r="736" customFormat="false" ht="15.75" hidden="false" customHeight="true" outlineLevel="0" collapsed="false">
      <c r="B736" s="165"/>
      <c r="AA736" s="150"/>
    </row>
    <row r="737" customFormat="false" ht="15.75" hidden="false" customHeight="true" outlineLevel="0" collapsed="false">
      <c r="B737" s="165"/>
      <c r="AA737" s="150"/>
    </row>
    <row r="738" customFormat="false" ht="15.75" hidden="false" customHeight="true" outlineLevel="0" collapsed="false">
      <c r="B738" s="165"/>
      <c r="AA738" s="150"/>
    </row>
    <row r="739" customFormat="false" ht="15.75" hidden="false" customHeight="true" outlineLevel="0" collapsed="false">
      <c r="B739" s="165"/>
      <c r="AA739" s="150"/>
    </row>
    <row r="740" customFormat="false" ht="15.75" hidden="false" customHeight="true" outlineLevel="0" collapsed="false">
      <c r="B740" s="165"/>
      <c r="AA740" s="150"/>
    </row>
    <row r="741" customFormat="false" ht="15.75" hidden="false" customHeight="true" outlineLevel="0" collapsed="false">
      <c r="B741" s="165"/>
      <c r="AA741" s="150"/>
    </row>
    <row r="742" customFormat="false" ht="15.75" hidden="false" customHeight="true" outlineLevel="0" collapsed="false">
      <c r="B742" s="165"/>
      <c r="AA742" s="150"/>
    </row>
    <row r="743" customFormat="false" ht="15.75" hidden="false" customHeight="true" outlineLevel="0" collapsed="false">
      <c r="B743" s="165"/>
      <c r="AA743" s="150"/>
    </row>
    <row r="744" customFormat="false" ht="15.75" hidden="false" customHeight="true" outlineLevel="0" collapsed="false">
      <c r="B744" s="165"/>
      <c r="AA744" s="150"/>
    </row>
    <row r="745" customFormat="false" ht="15.75" hidden="false" customHeight="true" outlineLevel="0" collapsed="false">
      <c r="B745" s="165"/>
      <c r="AA745" s="150"/>
    </row>
    <row r="746" customFormat="false" ht="15.75" hidden="false" customHeight="true" outlineLevel="0" collapsed="false">
      <c r="B746" s="165"/>
      <c r="AA746" s="150"/>
    </row>
    <row r="747" customFormat="false" ht="15.75" hidden="false" customHeight="true" outlineLevel="0" collapsed="false">
      <c r="B747" s="165"/>
      <c r="AA747" s="150"/>
    </row>
    <row r="748" customFormat="false" ht="15.75" hidden="false" customHeight="true" outlineLevel="0" collapsed="false">
      <c r="B748" s="165"/>
      <c r="AA748" s="150"/>
    </row>
    <row r="749" customFormat="false" ht="15.75" hidden="false" customHeight="true" outlineLevel="0" collapsed="false">
      <c r="B749" s="165"/>
      <c r="AA749" s="150"/>
    </row>
    <row r="750" customFormat="false" ht="15.75" hidden="false" customHeight="true" outlineLevel="0" collapsed="false">
      <c r="B750" s="165"/>
      <c r="AA750" s="150"/>
    </row>
    <row r="751" customFormat="false" ht="15.75" hidden="false" customHeight="true" outlineLevel="0" collapsed="false">
      <c r="B751" s="165"/>
      <c r="AA751" s="150"/>
    </row>
    <row r="752" customFormat="false" ht="15.75" hidden="false" customHeight="true" outlineLevel="0" collapsed="false">
      <c r="B752" s="165"/>
      <c r="AA752" s="150"/>
    </row>
    <row r="753" customFormat="false" ht="15.75" hidden="false" customHeight="true" outlineLevel="0" collapsed="false">
      <c r="B753" s="165"/>
      <c r="AA753" s="150"/>
    </row>
    <row r="754" customFormat="false" ht="15.75" hidden="false" customHeight="true" outlineLevel="0" collapsed="false">
      <c r="B754" s="165"/>
      <c r="AA754" s="150"/>
    </row>
    <row r="755" customFormat="false" ht="15.75" hidden="false" customHeight="true" outlineLevel="0" collapsed="false">
      <c r="B755" s="165"/>
      <c r="AA755" s="150"/>
    </row>
    <row r="756" customFormat="false" ht="15.75" hidden="false" customHeight="true" outlineLevel="0" collapsed="false">
      <c r="B756" s="165"/>
      <c r="AA756" s="150"/>
    </row>
    <row r="757" customFormat="false" ht="15.75" hidden="false" customHeight="true" outlineLevel="0" collapsed="false">
      <c r="B757" s="165"/>
      <c r="AA757" s="150"/>
    </row>
    <row r="758" customFormat="false" ht="15.75" hidden="false" customHeight="true" outlineLevel="0" collapsed="false">
      <c r="B758" s="165"/>
      <c r="AA758" s="150"/>
    </row>
    <row r="759" customFormat="false" ht="15.75" hidden="false" customHeight="true" outlineLevel="0" collapsed="false">
      <c r="B759" s="165"/>
      <c r="AA759" s="150"/>
    </row>
    <row r="760" customFormat="false" ht="15.75" hidden="false" customHeight="true" outlineLevel="0" collapsed="false">
      <c r="B760" s="165"/>
      <c r="AA760" s="150"/>
    </row>
    <row r="761" customFormat="false" ht="15.75" hidden="false" customHeight="true" outlineLevel="0" collapsed="false">
      <c r="B761" s="165"/>
      <c r="AA761" s="150"/>
    </row>
    <row r="762" customFormat="false" ht="15.75" hidden="false" customHeight="true" outlineLevel="0" collapsed="false">
      <c r="B762" s="165"/>
      <c r="AA762" s="150"/>
    </row>
    <row r="763" customFormat="false" ht="15.75" hidden="false" customHeight="true" outlineLevel="0" collapsed="false">
      <c r="B763" s="165"/>
      <c r="AA763" s="150"/>
    </row>
    <row r="764" customFormat="false" ht="15.75" hidden="false" customHeight="true" outlineLevel="0" collapsed="false">
      <c r="B764" s="165"/>
      <c r="AA764" s="150"/>
    </row>
    <row r="765" customFormat="false" ht="15.75" hidden="false" customHeight="true" outlineLevel="0" collapsed="false">
      <c r="B765" s="165"/>
      <c r="AA765" s="150"/>
    </row>
    <row r="766" customFormat="false" ht="15.75" hidden="false" customHeight="true" outlineLevel="0" collapsed="false">
      <c r="B766" s="165"/>
      <c r="AA766" s="150"/>
    </row>
    <row r="767" customFormat="false" ht="15.75" hidden="false" customHeight="true" outlineLevel="0" collapsed="false">
      <c r="B767" s="165"/>
      <c r="AA767" s="150"/>
    </row>
    <row r="768" customFormat="false" ht="15.75" hidden="false" customHeight="true" outlineLevel="0" collapsed="false">
      <c r="B768" s="165"/>
      <c r="AA768" s="150"/>
    </row>
    <row r="769" customFormat="false" ht="15.75" hidden="false" customHeight="true" outlineLevel="0" collapsed="false">
      <c r="B769" s="165"/>
      <c r="AA769" s="150"/>
    </row>
    <row r="770" customFormat="false" ht="15.75" hidden="false" customHeight="true" outlineLevel="0" collapsed="false">
      <c r="B770" s="165"/>
      <c r="AA770" s="150"/>
    </row>
    <row r="771" customFormat="false" ht="15.75" hidden="false" customHeight="true" outlineLevel="0" collapsed="false">
      <c r="B771" s="165"/>
      <c r="AA771" s="150"/>
    </row>
    <row r="772" customFormat="false" ht="15.75" hidden="false" customHeight="true" outlineLevel="0" collapsed="false">
      <c r="B772" s="165"/>
      <c r="AA772" s="150"/>
    </row>
    <row r="773" customFormat="false" ht="15.75" hidden="false" customHeight="true" outlineLevel="0" collapsed="false">
      <c r="B773" s="165"/>
      <c r="AA773" s="150"/>
    </row>
    <row r="774" customFormat="false" ht="15.75" hidden="false" customHeight="true" outlineLevel="0" collapsed="false">
      <c r="B774" s="165"/>
      <c r="AA774" s="150"/>
    </row>
    <row r="775" customFormat="false" ht="15.75" hidden="false" customHeight="true" outlineLevel="0" collapsed="false">
      <c r="B775" s="165"/>
      <c r="AA775" s="150"/>
    </row>
    <row r="776" customFormat="false" ht="15.75" hidden="false" customHeight="true" outlineLevel="0" collapsed="false">
      <c r="B776" s="165"/>
      <c r="AA776" s="150"/>
    </row>
    <row r="777" customFormat="false" ht="15.75" hidden="false" customHeight="true" outlineLevel="0" collapsed="false">
      <c r="B777" s="165"/>
      <c r="AA777" s="150"/>
    </row>
    <row r="778" customFormat="false" ht="15.75" hidden="false" customHeight="true" outlineLevel="0" collapsed="false">
      <c r="B778" s="165"/>
      <c r="AA778" s="150"/>
    </row>
    <row r="779" customFormat="false" ht="15.75" hidden="false" customHeight="true" outlineLevel="0" collapsed="false">
      <c r="B779" s="165"/>
      <c r="AA779" s="150"/>
    </row>
    <row r="780" customFormat="false" ht="15.75" hidden="false" customHeight="true" outlineLevel="0" collapsed="false">
      <c r="B780" s="165"/>
      <c r="AA780" s="150"/>
    </row>
    <row r="781" customFormat="false" ht="15.75" hidden="false" customHeight="true" outlineLevel="0" collapsed="false">
      <c r="B781" s="165"/>
      <c r="AA781" s="150"/>
    </row>
    <row r="782" customFormat="false" ht="15.75" hidden="false" customHeight="true" outlineLevel="0" collapsed="false">
      <c r="B782" s="165"/>
      <c r="AA782" s="150"/>
    </row>
    <row r="783" customFormat="false" ht="15.75" hidden="false" customHeight="true" outlineLevel="0" collapsed="false">
      <c r="B783" s="165"/>
      <c r="AA783" s="150"/>
    </row>
    <row r="784" customFormat="false" ht="15.75" hidden="false" customHeight="true" outlineLevel="0" collapsed="false">
      <c r="B784" s="165"/>
      <c r="AA784" s="150"/>
    </row>
    <row r="785" customFormat="false" ht="15.75" hidden="false" customHeight="true" outlineLevel="0" collapsed="false">
      <c r="B785" s="165"/>
      <c r="AA785" s="150"/>
    </row>
    <row r="786" customFormat="false" ht="15.75" hidden="false" customHeight="true" outlineLevel="0" collapsed="false">
      <c r="B786" s="165"/>
      <c r="AA786" s="150"/>
    </row>
    <row r="787" customFormat="false" ht="15.75" hidden="false" customHeight="true" outlineLevel="0" collapsed="false">
      <c r="B787" s="165"/>
      <c r="AA787" s="150"/>
    </row>
    <row r="788" customFormat="false" ht="15.75" hidden="false" customHeight="true" outlineLevel="0" collapsed="false">
      <c r="B788" s="165"/>
      <c r="AA788" s="150"/>
    </row>
    <row r="789" customFormat="false" ht="15.75" hidden="false" customHeight="true" outlineLevel="0" collapsed="false">
      <c r="B789" s="165"/>
      <c r="AA789" s="150"/>
    </row>
    <row r="790" customFormat="false" ht="15.75" hidden="false" customHeight="true" outlineLevel="0" collapsed="false">
      <c r="B790" s="165"/>
      <c r="AA790" s="150"/>
    </row>
    <row r="791" customFormat="false" ht="15.75" hidden="false" customHeight="true" outlineLevel="0" collapsed="false">
      <c r="B791" s="165"/>
      <c r="AA791" s="150"/>
    </row>
    <row r="792" customFormat="false" ht="15.75" hidden="false" customHeight="true" outlineLevel="0" collapsed="false">
      <c r="B792" s="165"/>
      <c r="AA792" s="150"/>
    </row>
    <row r="793" customFormat="false" ht="15.75" hidden="false" customHeight="true" outlineLevel="0" collapsed="false">
      <c r="B793" s="165"/>
      <c r="AA793" s="150"/>
    </row>
    <row r="794" customFormat="false" ht="15.75" hidden="false" customHeight="true" outlineLevel="0" collapsed="false">
      <c r="B794" s="165"/>
      <c r="AA794" s="150"/>
    </row>
    <row r="795" customFormat="false" ht="15.75" hidden="false" customHeight="true" outlineLevel="0" collapsed="false">
      <c r="B795" s="165"/>
      <c r="AA795" s="150"/>
    </row>
    <row r="796" customFormat="false" ht="15.75" hidden="false" customHeight="true" outlineLevel="0" collapsed="false">
      <c r="B796" s="165"/>
      <c r="AA796" s="150"/>
    </row>
    <row r="797" customFormat="false" ht="15.75" hidden="false" customHeight="true" outlineLevel="0" collapsed="false">
      <c r="B797" s="165"/>
      <c r="AA797" s="150"/>
    </row>
    <row r="798" customFormat="false" ht="15.75" hidden="false" customHeight="true" outlineLevel="0" collapsed="false">
      <c r="B798" s="165"/>
      <c r="AA798" s="150"/>
    </row>
    <row r="799" customFormat="false" ht="15.75" hidden="false" customHeight="true" outlineLevel="0" collapsed="false">
      <c r="B799" s="165"/>
      <c r="AA799" s="150"/>
    </row>
    <row r="800" customFormat="false" ht="15.75" hidden="false" customHeight="true" outlineLevel="0" collapsed="false">
      <c r="B800" s="165"/>
      <c r="AA800" s="150"/>
    </row>
    <row r="801" customFormat="false" ht="15.75" hidden="false" customHeight="true" outlineLevel="0" collapsed="false">
      <c r="B801" s="165"/>
      <c r="AA801" s="150"/>
    </row>
    <row r="802" customFormat="false" ht="15.75" hidden="false" customHeight="true" outlineLevel="0" collapsed="false">
      <c r="B802" s="165"/>
      <c r="AA802" s="150"/>
    </row>
    <row r="803" customFormat="false" ht="15.75" hidden="false" customHeight="true" outlineLevel="0" collapsed="false">
      <c r="B803" s="165"/>
      <c r="AA803" s="150"/>
    </row>
    <row r="804" customFormat="false" ht="15.75" hidden="false" customHeight="true" outlineLevel="0" collapsed="false">
      <c r="B804" s="165"/>
      <c r="AA804" s="150"/>
    </row>
    <row r="805" customFormat="false" ht="15.75" hidden="false" customHeight="true" outlineLevel="0" collapsed="false">
      <c r="B805" s="165"/>
      <c r="AA805" s="150"/>
    </row>
    <row r="806" customFormat="false" ht="15.75" hidden="false" customHeight="true" outlineLevel="0" collapsed="false">
      <c r="B806" s="165"/>
      <c r="AA806" s="150"/>
    </row>
    <row r="807" customFormat="false" ht="15.75" hidden="false" customHeight="true" outlineLevel="0" collapsed="false">
      <c r="B807" s="165"/>
      <c r="AA807" s="150"/>
    </row>
    <row r="808" customFormat="false" ht="15.75" hidden="false" customHeight="true" outlineLevel="0" collapsed="false">
      <c r="B808" s="165"/>
      <c r="AA808" s="150"/>
    </row>
    <row r="809" customFormat="false" ht="15.75" hidden="false" customHeight="true" outlineLevel="0" collapsed="false">
      <c r="B809" s="165"/>
      <c r="AA809" s="150"/>
    </row>
    <row r="810" customFormat="false" ht="15.75" hidden="false" customHeight="true" outlineLevel="0" collapsed="false">
      <c r="B810" s="165"/>
      <c r="AA810" s="150"/>
    </row>
    <row r="811" customFormat="false" ht="15.75" hidden="false" customHeight="true" outlineLevel="0" collapsed="false">
      <c r="B811" s="165"/>
      <c r="AA811" s="150"/>
    </row>
    <row r="812" customFormat="false" ht="15.75" hidden="false" customHeight="true" outlineLevel="0" collapsed="false">
      <c r="B812" s="165"/>
      <c r="AA812" s="150"/>
    </row>
    <row r="813" customFormat="false" ht="15.75" hidden="false" customHeight="true" outlineLevel="0" collapsed="false">
      <c r="B813" s="165"/>
      <c r="AA813" s="150"/>
    </row>
    <row r="814" customFormat="false" ht="15.75" hidden="false" customHeight="true" outlineLevel="0" collapsed="false">
      <c r="B814" s="165"/>
      <c r="AA814" s="150"/>
    </row>
    <row r="815" customFormat="false" ht="15.75" hidden="false" customHeight="true" outlineLevel="0" collapsed="false">
      <c r="B815" s="165"/>
      <c r="AA815" s="150"/>
    </row>
    <row r="816" customFormat="false" ht="15.75" hidden="false" customHeight="true" outlineLevel="0" collapsed="false">
      <c r="B816" s="165"/>
      <c r="AA816" s="150"/>
    </row>
    <row r="817" customFormat="false" ht="15.75" hidden="false" customHeight="true" outlineLevel="0" collapsed="false">
      <c r="B817" s="165"/>
      <c r="AA817" s="150"/>
    </row>
    <row r="818" customFormat="false" ht="15.75" hidden="false" customHeight="true" outlineLevel="0" collapsed="false">
      <c r="B818" s="165"/>
      <c r="AA818" s="150"/>
    </row>
    <row r="819" customFormat="false" ht="15.75" hidden="false" customHeight="true" outlineLevel="0" collapsed="false">
      <c r="B819" s="165"/>
      <c r="AA819" s="150"/>
    </row>
    <row r="820" customFormat="false" ht="15.75" hidden="false" customHeight="true" outlineLevel="0" collapsed="false">
      <c r="B820" s="165"/>
      <c r="AA820" s="150"/>
    </row>
    <row r="821" customFormat="false" ht="15.75" hidden="false" customHeight="true" outlineLevel="0" collapsed="false">
      <c r="B821" s="165"/>
      <c r="AA821" s="150"/>
    </row>
    <row r="822" customFormat="false" ht="15.75" hidden="false" customHeight="true" outlineLevel="0" collapsed="false">
      <c r="B822" s="165"/>
      <c r="AA822" s="150"/>
    </row>
    <row r="823" customFormat="false" ht="15.75" hidden="false" customHeight="true" outlineLevel="0" collapsed="false">
      <c r="B823" s="165"/>
      <c r="AA823" s="150"/>
    </row>
    <row r="824" customFormat="false" ht="15.75" hidden="false" customHeight="true" outlineLevel="0" collapsed="false">
      <c r="B824" s="165"/>
      <c r="AA824" s="150"/>
    </row>
    <row r="825" customFormat="false" ht="15.75" hidden="false" customHeight="true" outlineLevel="0" collapsed="false">
      <c r="B825" s="165"/>
      <c r="AA825" s="150"/>
    </row>
    <row r="826" customFormat="false" ht="15.75" hidden="false" customHeight="true" outlineLevel="0" collapsed="false">
      <c r="B826" s="165"/>
      <c r="AA826" s="150"/>
    </row>
    <row r="827" customFormat="false" ht="15.75" hidden="false" customHeight="true" outlineLevel="0" collapsed="false">
      <c r="B827" s="165"/>
      <c r="AA827" s="150"/>
    </row>
    <row r="828" customFormat="false" ht="15.75" hidden="false" customHeight="true" outlineLevel="0" collapsed="false">
      <c r="B828" s="165"/>
      <c r="AA828" s="150"/>
    </row>
    <row r="829" customFormat="false" ht="15.75" hidden="false" customHeight="true" outlineLevel="0" collapsed="false">
      <c r="B829" s="165"/>
      <c r="AA829" s="150"/>
    </row>
    <row r="830" customFormat="false" ht="15.75" hidden="false" customHeight="true" outlineLevel="0" collapsed="false">
      <c r="B830" s="165"/>
      <c r="AA830" s="150"/>
    </row>
    <row r="831" customFormat="false" ht="15.75" hidden="false" customHeight="true" outlineLevel="0" collapsed="false">
      <c r="B831" s="165"/>
      <c r="AA831" s="150"/>
    </row>
    <row r="832" customFormat="false" ht="15.75" hidden="false" customHeight="true" outlineLevel="0" collapsed="false">
      <c r="B832" s="165"/>
      <c r="AA832" s="150"/>
    </row>
    <row r="833" customFormat="false" ht="15.75" hidden="false" customHeight="true" outlineLevel="0" collapsed="false">
      <c r="B833" s="165"/>
      <c r="AA833" s="150"/>
    </row>
    <row r="834" customFormat="false" ht="15.75" hidden="false" customHeight="true" outlineLevel="0" collapsed="false">
      <c r="B834" s="165"/>
      <c r="AA834" s="150"/>
    </row>
    <row r="835" customFormat="false" ht="15.75" hidden="false" customHeight="true" outlineLevel="0" collapsed="false">
      <c r="B835" s="165"/>
      <c r="AA835" s="150"/>
    </row>
    <row r="836" customFormat="false" ht="15.75" hidden="false" customHeight="true" outlineLevel="0" collapsed="false">
      <c r="B836" s="165"/>
      <c r="AA836" s="150"/>
    </row>
    <row r="837" customFormat="false" ht="15.75" hidden="false" customHeight="true" outlineLevel="0" collapsed="false">
      <c r="B837" s="165"/>
      <c r="AA837" s="150"/>
    </row>
    <row r="838" customFormat="false" ht="15.75" hidden="false" customHeight="true" outlineLevel="0" collapsed="false">
      <c r="B838" s="165"/>
      <c r="AA838" s="150"/>
    </row>
    <row r="839" customFormat="false" ht="15.75" hidden="false" customHeight="true" outlineLevel="0" collapsed="false">
      <c r="B839" s="165"/>
      <c r="AA839" s="150"/>
    </row>
    <row r="840" customFormat="false" ht="15.75" hidden="false" customHeight="true" outlineLevel="0" collapsed="false">
      <c r="B840" s="165"/>
      <c r="AA840" s="150"/>
    </row>
    <row r="841" customFormat="false" ht="15.75" hidden="false" customHeight="true" outlineLevel="0" collapsed="false">
      <c r="B841" s="165"/>
      <c r="AA841" s="150"/>
    </row>
    <row r="842" customFormat="false" ht="15.75" hidden="false" customHeight="true" outlineLevel="0" collapsed="false">
      <c r="B842" s="165"/>
      <c r="AA842" s="150"/>
    </row>
    <row r="843" customFormat="false" ht="15.75" hidden="false" customHeight="true" outlineLevel="0" collapsed="false">
      <c r="B843" s="165"/>
      <c r="AA843" s="150"/>
    </row>
    <row r="844" customFormat="false" ht="15.75" hidden="false" customHeight="true" outlineLevel="0" collapsed="false">
      <c r="B844" s="165"/>
      <c r="AA844" s="150"/>
    </row>
    <row r="845" customFormat="false" ht="15.75" hidden="false" customHeight="true" outlineLevel="0" collapsed="false">
      <c r="B845" s="165"/>
      <c r="AA845" s="150"/>
    </row>
    <row r="846" customFormat="false" ht="15.75" hidden="false" customHeight="true" outlineLevel="0" collapsed="false">
      <c r="B846" s="165"/>
      <c r="AA846" s="150"/>
    </row>
    <row r="847" customFormat="false" ht="15.75" hidden="false" customHeight="true" outlineLevel="0" collapsed="false">
      <c r="B847" s="165"/>
      <c r="AA847" s="150"/>
    </row>
    <row r="848" customFormat="false" ht="15.75" hidden="false" customHeight="true" outlineLevel="0" collapsed="false">
      <c r="B848" s="165"/>
      <c r="AA848" s="150"/>
    </row>
    <row r="849" customFormat="false" ht="15.75" hidden="false" customHeight="true" outlineLevel="0" collapsed="false">
      <c r="B849" s="165"/>
      <c r="AA849" s="150"/>
    </row>
    <row r="850" customFormat="false" ht="15.75" hidden="false" customHeight="true" outlineLevel="0" collapsed="false">
      <c r="B850" s="165"/>
      <c r="AA850" s="150"/>
    </row>
    <row r="851" customFormat="false" ht="15.75" hidden="false" customHeight="true" outlineLevel="0" collapsed="false">
      <c r="B851" s="165"/>
      <c r="AA851" s="150"/>
    </row>
    <row r="852" customFormat="false" ht="15.75" hidden="false" customHeight="true" outlineLevel="0" collapsed="false">
      <c r="B852" s="165"/>
      <c r="AA852" s="150"/>
    </row>
    <row r="853" customFormat="false" ht="15.75" hidden="false" customHeight="true" outlineLevel="0" collapsed="false">
      <c r="B853" s="165"/>
      <c r="AA853" s="150"/>
    </row>
    <row r="854" customFormat="false" ht="15.75" hidden="false" customHeight="true" outlineLevel="0" collapsed="false">
      <c r="B854" s="165"/>
      <c r="AA854" s="150"/>
    </row>
    <row r="855" customFormat="false" ht="15.75" hidden="false" customHeight="true" outlineLevel="0" collapsed="false">
      <c r="B855" s="165"/>
      <c r="AA855" s="150"/>
    </row>
    <row r="856" customFormat="false" ht="15.75" hidden="false" customHeight="true" outlineLevel="0" collapsed="false">
      <c r="B856" s="165"/>
      <c r="AA856" s="150"/>
    </row>
    <row r="857" customFormat="false" ht="15.75" hidden="false" customHeight="true" outlineLevel="0" collapsed="false">
      <c r="B857" s="165"/>
      <c r="AA857" s="150"/>
    </row>
    <row r="858" customFormat="false" ht="15.75" hidden="false" customHeight="true" outlineLevel="0" collapsed="false">
      <c r="B858" s="165"/>
      <c r="AA858" s="150"/>
    </row>
    <row r="859" customFormat="false" ht="15.75" hidden="false" customHeight="true" outlineLevel="0" collapsed="false">
      <c r="B859" s="165"/>
      <c r="AA859" s="150"/>
    </row>
    <row r="860" customFormat="false" ht="15.75" hidden="false" customHeight="true" outlineLevel="0" collapsed="false">
      <c r="B860" s="165"/>
      <c r="AA860" s="150"/>
    </row>
    <row r="861" customFormat="false" ht="15.75" hidden="false" customHeight="true" outlineLevel="0" collapsed="false">
      <c r="B861" s="165"/>
      <c r="AA861" s="150"/>
    </row>
    <row r="862" customFormat="false" ht="15.75" hidden="false" customHeight="true" outlineLevel="0" collapsed="false">
      <c r="B862" s="165"/>
      <c r="AA862" s="150"/>
    </row>
    <row r="863" customFormat="false" ht="15.75" hidden="false" customHeight="true" outlineLevel="0" collapsed="false">
      <c r="B863" s="165"/>
      <c r="AA863" s="150"/>
    </row>
    <row r="864" customFormat="false" ht="15.75" hidden="false" customHeight="true" outlineLevel="0" collapsed="false">
      <c r="B864" s="165"/>
      <c r="AA864" s="150"/>
    </row>
    <row r="865" customFormat="false" ht="15.75" hidden="false" customHeight="true" outlineLevel="0" collapsed="false">
      <c r="B865" s="165"/>
      <c r="AA865" s="150"/>
    </row>
    <row r="866" customFormat="false" ht="15.75" hidden="false" customHeight="true" outlineLevel="0" collapsed="false">
      <c r="B866" s="165"/>
      <c r="AA866" s="150"/>
    </row>
    <row r="867" customFormat="false" ht="15.75" hidden="false" customHeight="true" outlineLevel="0" collapsed="false">
      <c r="B867" s="165"/>
      <c r="AA867" s="150"/>
    </row>
    <row r="868" customFormat="false" ht="15.75" hidden="false" customHeight="true" outlineLevel="0" collapsed="false">
      <c r="B868" s="165"/>
      <c r="AA868" s="150"/>
    </row>
    <row r="869" customFormat="false" ht="15.75" hidden="false" customHeight="true" outlineLevel="0" collapsed="false">
      <c r="B869" s="165"/>
      <c r="AA869" s="150"/>
    </row>
    <row r="870" customFormat="false" ht="15.75" hidden="false" customHeight="true" outlineLevel="0" collapsed="false">
      <c r="B870" s="165"/>
      <c r="AA870" s="150"/>
    </row>
    <row r="871" customFormat="false" ht="15.75" hidden="false" customHeight="true" outlineLevel="0" collapsed="false">
      <c r="B871" s="165"/>
      <c r="AA871" s="150"/>
    </row>
    <row r="872" customFormat="false" ht="15.75" hidden="false" customHeight="true" outlineLevel="0" collapsed="false">
      <c r="B872" s="165"/>
      <c r="AA872" s="150"/>
    </row>
    <row r="873" customFormat="false" ht="15.75" hidden="false" customHeight="true" outlineLevel="0" collapsed="false">
      <c r="B873" s="165"/>
      <c r="AA873" s="150"/>
    </row>
    <row r="874" customFormat="false" ht="15.75" hidden="false" customHeight="true" outlineLevel="0" collapsed="false">
      <c r="B874" s="165"/>
      <c r="AA874" s="150"/>
    </row>
    <row r="875" customFormat="false" ht="15.75" hidden="false" customHeight="true" outlineLevel="0" collapsed="false">
      <c r="B875" s="165"/>
      <c r="AA875" s="150"/>
    </row>
    <row r="876" customFormat="false" ht="15.75" hidden="false" customHeight="true" outlineLevel="0" collapsed="false">
      <c r="B876" s="165"/>
      <c r="AA876" s="150"/>
    </row>
    <row r="877" customFormat="false" ht="15.75" hidden="false" customHeight="true" outlineLevel="0" collapsed="false">
      <c r="B877" s="165"/>
      <c r="AA877" s="150"/>
    </row>
    <row r="878" customFormat="false" ht="15.75" hidden="false" customHeight="true" outlineLevel="0" collapsed="false">
      <c r="B878" s="165"/>
      <c r="AA878" s="150"/>
    </row>
    <row r="879" customFormat="false" ht="15.75" hidden="false" customHeight="true" outlineLevel="0" collapsed="false">
      <c r="B879" s="165"/>
      <c r="AA879" s="150"/>
    </row>
    <row r="880" customFormat="false" ht="15.75" hidden="false" customHeight="true" outlineLevel="0" collapsed="false">
      <c r="B880" s="165"/>
      <c r="AA880" s="150"/>
    </row>
    <row r="881" customFormat="false" ht="15.75" hidden="false" customHeight="true" outlineLevel="0" collapsed="false">
      <c r="B881" s="165"/>
      <c r="AA881" s="150"/>
    </row>
    <row r="882" customFormat="false" ht="15.75" hidden="false" customHeight="true" outlineLevel="0" collapsed="false">
      <c r="B882" s="165"/>
      <c r="AA882" s="150"/>
    </row>
    <row r="883" customFormat="false" ht="15.75" hidden="false" customHeight="true" outlineLevel="0" collapsed="false">
      <c r="B883" s="165"/>
      <c r="AA883" s="150"/>
    </row>
    <row r="884" customFormat="false" ht="15.75" hidden="false" customHeight="true" outlineLevel="0" collapsed="false">
      <c r="B884" s="165"/>
      <c r="AA884" s="150"/>
    </row>
    <row r="885" customFormat="false" ht="15.75" hidden="false" customHeight="true" outlineLevel="0" collapsed="false">
      <c r="B885" s="165"/>
      <c r="AA885" s="150"/>
    </row>
    <row r="886" customFormat="false" ht="15.75" hidden="false" customHeight="true" outlineLevel="0" collapsed="false">
      <c r="B886" s="165"/>
      <c r="AA886" s="150"/>
    </row>
    <row r="887" customFormat="false" ht="15.75" hidden="false" customHeight="true" outlineLevel="0" collapsed="false">
      <c r="B887" s="165"/>
      <c r="AA887" s="150"/>
    </row>
    <row r="888" customFormat="false" ht="15.75" hidden="false" customHeight="true" outlineLevel="0" collapsed="false">
      <c r="B888" s="165"/>
      <c r="AA888" s="150"/>
    </row>
    <row r="889" customFormat="false" ht="15.75" hidden="false" customHeight="true" outlineLevel="0" collapsed="false">
      <c r="B889" s="165"/>
      <c r="AA889" s="150"/>
    </row>
    <row r="890" customFormat="false" ht="15.75" hidden="false" customHeight="true" outlineLevel="0" collapsed="false">
      <c r="B890" s="165"/>
      <c r="AA890" s="150"/>
    </row>
    <row r="891" customFormat="false" ht="15.75" hidden="false" customHeight="true" outlineLevel="0" collapsed="false">
      <c r="B891" s="165"/>
      <c r="AA891" s="150"/>
    </row>
    <row r="892" customFormat="false" ht="15.75" hidden="false" customHeight="true" outlineLevel="0" collapsed="false">
      <c r="B892" s="165"/>
      <c r="AA892" s="150"/>
    </row>
    <row r="893" customFormat="false" ht="15.75" hidden="false" customHeight="true" outlineLevel="0" collapsed="false">
      <c r="B893" s="165"/>
      <c r="AA893" s="150"/>
    </row>
    <row r="894" customFormat="false" ht="15.75" hidden="false" customHeight="true" outlineLevel="0" collapsed="false">
      <c r="B894" s="165"/>
      <c r="AA894" s="150"/>
    </row>
    <row r="895" customFormat="false" ht="15.75" hidden="false" customHeight="true" outlineLevel="0" collapsed="false">
      <c r="B895" s="165"/>
      <c r="AA895" s="150"/>
    </row>
    <row r="896" customFormat="false" ht="15.75" hidden="false" customHeight="true" outlineLevel="0" collapsed="false">
      <c r="B896" s="165"/>
      <c r="AA896" s="150"/>
    </row>
    <row r="897" customFormat="false" ht="15.75" hidden="false" customHeight="true" outlineLevel="0" collapsed="false">
      <c r="B897" s="165"/>
      <c r="AA897" s="150"/>
    </row>
    <row r="898" customFormat="false" ht="15.75" hidden="false" customHeight="true" outlineLevel="0" collapsed="false">
      <c r="B898" s="165"/>
      <c r="AA898" s="150"/>
    </row>
    <row r="899" customFormat="false" ht="15.75" hidden="false" customHeight="true" outlineLevel="0" collapsed="false">
      <c r="B899" s="165"/>
      <c r="AA899" s="150"/>
    </row>
    <row r="900" customFormat="false" ht="15.75" hidden="false" customHeight="true" outlineLevel="0" collapsed="false">
      <c r="B900" s="165"/>
      <c r="AA900" s="150"/>
    </row>
    <row r="901" customFormat="false" ht="15.75" hidden="false" customHeight="true" outlineLevel="0" collapsed="false">
      <c r="B901" s="165"/>
      <c r="AA901" s="150"/>
    </row>
    <row r="902" customFormat="false" ht="15.75" hidden="false" customHeight="true" outlineLevel="0" collapsed="false">
      <c r="B902" s="165"/>
      <c r="AA902" s="150"/>
    </row>
    <row r="903" customFormat="false" ht="15.75" hidden="false" customHeight="true" outlineLevel="0" collapsed="false">
      <c r="B903" s="165"/>
      <c r="AA903" s="150"/>
    </row>
    <row r="904" customFormat="false" ht="15.75" hidden="false" customHeight="true" outlineLevel="0" collapsed="false">
      <c r="B904" s="165"/>
      <c r="AA904" s="150"/>
    </row>
    <row r="905" customFormat="false" ht="15.75" hidden="false" customHeight="true" outlineLevel="0" collapsed="false">
      <c r="B905" s="165"/>
      <c r="AA905" s="150"/>
    </row>
    <row r="906" customFormat="false" ht="15.75" hidden="false" customHeight="true" outlineLevel="0" collapsed="false">
      <c r="B906" s="165"/>
      <c r="AA906" s="150"/>
    </row>
    <row r="907" customFormat="false" ht="15.75" hidden="false" customHeight="true" outlineLevel="0" collapsed="false">
      <c r="B907" s="165"/>
      <c r="AA907" s="150"/>
    </row>
    <row r="908" customFormat="false" ht="15.75" hidden="false" customHeight="true" outlineLevel="0" collapsed="false">
      <c r="B908" s="165"/>
      <c r="AA908" s="150"/>
    </row>
    <row r="909" customFormat="false" ht="15.75" hidden="false" customHeight="true" outlineLevel="0" collapsed="false">
      <c r="B909" s="165"/>
      <c r="AA909" s="150"/>
    </row>
    <row r="910" customFormat="false" ht="15.75" hidden="false" customHeight="true" outlineLevel="0" collapsed="false">
      <c r="B910" s="165"/>
      <c r="AA910" s="150"/>
    </row>
    <row r="911" customFormat="false" ht="15.75" hidden="false" customHeight="true" outlineLevel="0" collapsed="false">
      <c r="B911" s="165"/>
      <c r="AA911" s="150"/>
    </row>
    <row r="912" customFormat="false" ht="15.75" hidden="false" customHeight="true" outlineLevel="0" collapsed="false">
      <c r="B912" s="165"/>
      <c r="AA912" s="150"/>
    </row>
    <row r="913" customFormat="false" ht="15.75" hidden="false" customHeight="true" outlineLevel="0" collapsed="false">
      <c r="B913" s="165"/>
      <c r="AA913" s="150"/>
    </row>
    <row r="914" customFormat="false" ht="15.75" hidden="false" customHeight="true" outlineLevel="0" collapsed="false">
      <c r="B914" s="165"/>
      <c r="AA914" s="150"/>
    </row>
    <row r="915" customFormat="false" ht="15.75" hidden="false" customHeight="true" outlineLevel="0" collapsed="false">
      <c r="B915" s="165"/>
      <c r="AA915" s="150"/>
    </row>
    <row r="916" customFormat="false" ht="15.75" hidden="false" customHeight="true" outlineLevel="0" collapsed="false">
      <c r="B916" s="165"/>
      <c r="AA916" s="150"/>
    </row>
    <row r="917" customFormat="false" ht="15.75" hidden="false" customHeight="true" outlineLevel="0" collapsed="false">
      <c r="B917" s="165"/>
      <c r="AA917" s="150"/>
    </row>
    <row r="918" customFormat="false" ht="15.75" hidden="false" customHeight="true" outlineLevel="0" collapsed="false">
      <c r="B918" s="165"/>
      <c r="AA918" s="150"/>
    </row>
    <row r="919" customFormat="false" ht="15.75" hidden="false" customHeight="true" outlineLevel="0" collapsed="false">
      <c r="B919" s="165"/>
      <c r="AA919" s="150"/>
    </row>
    <row r="920" customFormat="false" ht="15.75" hidden="false" customHeight="true" outlineLevel="0" collapsed="false">
      <c r="B920" s="165"/>
      <c r="AA920" s="150"/>
    </row>
    <row r="921" customFormat="false" ht="15.75" hidden="false" customHeight="true" outlineLevel="0" collapsed="false">
      <c r="B921" s="165"/>
      <c r="AA921" s="150"/>
    </row>
    <row r="922" customFormat="false" ht="15.75" hidden="false" customHeight="true" outlineLevel="0" collapsed="false">
      <c r="B922" s="165"/>
      <c r="AA922" s="150"/>
    </row>
    <row r="923" customFormat="false" ht="15.75" hidden="false" customHeight="true" outlineLevel="0" collapsed="false">
      <c r="B923" s="165"/>
      <c r="AA923" s="150"/>
    </row>
    <row r="924" customFormat="false" ht="15.75" hidden="false" customHeight="true" outlineLevel="0" collapsed="false">
      <c r="B924" s="165"/>
      <c r="AA924" s="150"/>
    </row>
    <row r="925" customFormat="false" ht="15.75" hidden="false" customHeight="true" outlineLevel="0" collapsed="false">
      <c r="B925" s="165"/>
      <c r="AA925" s="150"/>
    </row>
    <row r="926" customFormat="false" ht="15.75" hidden="false" customHeight="true" outlineLevel="0" collapsed="false">
      <c r="B926" s="165"/>
      <c r="AA926" s="150"/>
    </row>
    <row r="927" customFormat="false" ht="15.75" hidden="false" customHeight="true" outlineLevel="0" collapsed="false">
      <c r="B927" s="165"/>
      <c r="AA927" s="150"/>
    </row>
    <row r="928" customFormat="false" ht="15.75" hidden="false" customHeight="true" outlineLevel="0" collapsed="false">
      <c r="B928" s="165"/>
      <c r="AA928" s="150"/>
    </row>
    <row r="929" customFormat="false" ht="15.75" hidden="false" customHeight="true" outlineLevel="0" collapsed="false">
      <c r="B929" s="165"/>
      <c r="AA929" s="150"/>
    </row>
    <row r="930" customFormat="false" ht="15.75" hidden="false" customHeight="true" outlineLevel="0" collapsed="false">
      <c r="B930" s="165"/>
      <c r="AA930" s="150"/>
    </row>
    <row r="931" customFormat="false" ht="15.75" hidden="false" customHeight="true" outlineLevel="0" collapsed="false">
      <c r="B931" s="165"/>
      <c r="AA931" s="150"/>
    </row>
    <row r="932" customFormat="false" ht="15.75" hidden="false" customHeight="true" outlineLevel="0" collapsed="false">
      <c r="B932" s="165"/>
      <c r="AA932" s="150"/>
    </row>
    <row r="933" customFormat="false" ht="15.75" hidden="false" customHeight="true" outlineLevel="0" collapsed="false">
      <c r="B933" s="165"/>
      <c r="AA933" s="150"/>
    </row>
    <row r="934" customFormat="false" ht="15.75" hidden="false" customHeight="true" outlineLevel="0" collapsed="false">
      <c r="B934" s="165"/>
      <c r="AA934" s="150"/>
    </row>
    <row r="935" customFormat="false" ht="15.75" hidden="false" customHeight="true" outlineLevel="0" collapsed="false">
      <c r="B935" s="165"/>
      <c r="AA935" s="150"/>
    </row>
    <row r="936" customFormat="false" ht="15.75" hidden="false" customHeight="true" outlineLevel="0" collapsed="false">
      <c r="B936" s="165"/>
      <c r="AA936" s="150"/>
    </row>
    <row r="937" customFormat="false" ht="15.75" hidden="false" customHeight="true" outlineLevel="0" collapsed="false">
      <c r="B937" s="165"/>
      <c r="AA937" s="150"/>
    </row>
    <row r="938" customFormat="false" ht="15.75" hidden="false" customHeight="true" outlineLevel="0" collapsed="false">
      <c r="B938" s="165"/>
      <c r="AA938" s="150"/>
    </row>
    <row r="939" customFormat="false" ht="15.75" hidden="false" customHeight="true" outlineLevel="0" collapsed="false">
      <c r="B939" s="165"/>
      <c r="AA939" s="150"/>
    </row>
    <row r="940" customFormat="false" ht="15.75" hidden="false" customHeight="true" outlineLevel="0" collapsed="false">
      <c r="B940" s="165"/>
      <c r="AA940" s="150"/>
    </row>
    <row r="941" customFormat="false" ht="15.75" hidden="false" customHeight="true" outlineLevel="0" collapsed="false">
      <c r="B941" s="165"/>
      <c r="AA941" s="150"/>
    </row>
    <row r="942" customFormat="false" ht="15.75" hidden="false" customHeight="true" outlineLevel="0" collapsed="false">
      <c r="B942" s="165"/>
      <c r="AA942" s="150"/>
    </row>
    <row r="943" customFormat="false" ht="15.75" hidden="false" customHeight="true" outlineLevel="0" collapsed="false">
      <c r="B943" s="165"/>
      <c r="AA943" s="150"/>
    </row>
    <row r="944" customFormat="false" ht="15.75" hidden="false" customHeight="true" outlineLevel="0" collapsed="false">
      <c r="B944" s="165"/>
      <c r="AA944" s="150"/>
    </row>
    <row r="945" customFormat="false" ht="15.75" hidden="false" customHeight="true" outlineLevel="0" collapsed="false">
      <c r="B945" s="165"/>
      <c r="AA945" s="150"/>
    </row>
    <row r="946" customFormat="false" ht="15.75" hidden="false" customHeight="true" outlineLevel="0" collapsed="false">
      <c r="B946" s="165"/>
      <c r="AA946" s="150"/>
    </row>
    <row r="947" customFormat="false" ht="15.75" hidden="false" customHeight="true" outlineLevel="0" collapsed="false">
      <c r="B947" s="165"/>
      <c r="AA947" s="150"/>
    </row>
    <row r="948" customFormat="false" ht="15.75" hidden="false" customHeight="true" outlineLevel="0" collapsed="false">
      <c r="B948" s="165"/>
      <c r="AA948" s="150"/>
    </row>
    <row r="949" customFormat="false" ht="15.75" hidden="false" customHeight="true" outlineLevel="0" collapsed="false">
      <c r="B949" s="165"/>
      <c r="AA949" s="150"/>
    </row>
    <row r="950" customFormat="false" ht="15.75" hidden="false" customHeight="true" outlineLevel="0" collapsed="false">
      <c r="B950" s="165"/>
      <c r="AA950" s="150"/>
    </row>
    <row r="951" customFormat="false" ht="15.75" hidden="false" customHeight="true" outlineLevel="0" collapsed="false">
      <c r="B951" s="165"/>
      <c r="AA951" s="150"/>
    </row>
    <row r="952" customFormat="false" ht="15.75" hidden="false" customHeight="true" outlineLevel="0" collapsed="false">
      <c r="B952" s="165"/>
      <c r="AA952" s="150"/>
    </row>
    <row r="953" customFormat="false" ht="15.75" hidden="false" customHeight="true" outlineLevel="0" collapsed="false">
      <c r="B953" s="165"/>
      <c r="AA953" s="150"/>
    </row>
    <row r="954" customFormat="false" ht="15.75" hidden="false" customHeight="true" outlineLevel="0" collapsed="false">
      <c r="B954" s="165"/>
      <c r="AA954" s="150"/>
    </row>
    <row r="955" customFormat="false" ht="15.75" hidden="false" customHeight="true" outlineLevel="0" collapsed="false">
      <c r="B955" s="165"/>
      <c r="AA955" s="150"/>
    </row>
    <row r="956" customFormat="false" ht="15.75" hidden="false" customHeight="true" outlineLevel="0" collapsed="false">
      <c r="B956" s="165"/>
      <c r="AA956" s="150"/>
    </row>
    <row r="957" customFormat="false" ht="15.75" hidden="false" customHeight="true" outlineLevel="0" collapsed="false">
      <c r="B957" s="165"/>
      <c r="AA957" s="150"/>
    </row>
    <row r="958" customFormat="false" ht="15.75" hidden="false" customHeight="true" outlineLevel="0" collapsed="false">
      <c r="B958" s="165"/>
      <c r="AA958" s="150"/>
    </row>
    <row r="959" customFormat="false" ht="15.75" hidden="false" customHeight="true" outlineLevel="0" collapsed="false">
      <c r="B959" s="165"/>
      <c r="AA959" s="150"/>
    </row>
    <row r="960" customFormat="false" ht="15.75" hidden="false" customHeight="true" outlineLevel="0" collapsed="false">
      <c r="B960" s="165"/>
      <c r="AA960" s="150"/>
    </row>
    <row r="961" customFormat="false" ht="15.75" hidden="false" customHeight="true" outlineLevel="0" collapsed="false">
      <c r="B961" s="165"/>
      <c r="AA961" s="150"/>
    </row>
    <row r="962" customFormat="false" ht="15.75" hidden="false" customHeight="true" outlineLevel="0" collapsed="false">
      <c r="B962" s="165"/>
      <c r="AA962" s="150"/>
    </row>
    <row r="963" customFormat="false" ht="15.75" hidden="false" customHeight="true" outlineLevel="0" collapsed="false">
      <c r="B963" s="165"/>
      <c r="AA963" s="150"/>
    </row>
    <row r="964" customFormat="false" ht="15.75" hidden="false" customHeight="true" outlineLevel="0" collapsed="false">
      <c r="B964" s="165"/>
      <c r="AA964" s="150"/>
    </row>
    <row r="965" customFormat="false" ht="15.75" hidden="false" customHeight="true" outlineLevel="0" collapsed="false">
      <c r="B965" s="165"/>
      <c r="AA965" s="150"/>
    </row>
    <row r="966" customFormat="false" ht="15.75" hidden="false" customHeight="true" outlineLevel="0" collapsed="false">
      <c r="B966" s="165"/>
      <c r="AA966" s="150"/>
    </row>
    <row r="967" customFormat="false" ht="15.75" hidden="false" customHeight="true" outlineLevel="0" collapsed="false">
      <c r="B967" s="165"/>
      <c r="AA967" s="150"/>
    </row>
    <row r="968" customFormat="false" ht="15.75" hidden="false" customHeight="true" outlineLevel="0" collapsed="false">
      <c r="B968" s="165"/>
      <c r="AA968" s="150"/>
    </row>
    <row r="969" customFormat="false" ht="15.75" hidden="false" customHeight="true" outlineLevel="0" collapsed="false">
      <c r="B969" s="165"/>
      <c r="AA969" s="150"/>
    </row>
    <row r="970" customFormat="false" ht="15.75" hidden="false" customHeight="true" outlineLevel="0" collapsed="false">
      <c r="B970" s="165"/>
      <c r="AA970" s="150"/>
    </row>
    <row r="971" customFormat="false" ht="15.75" hidden="false" customHeight="true" outlineLevel="0" collapsed="false">
      <c r="B971" s="165"/>
      <c r="AA971" s="150"/>
    </row>
    <row r="972" customFormat="false" ht="15.75" hidden="false" customHeight="true" outlineLevel="0" collapsed="false">
      <c r="B972" s="165"/>
      <c r="AA972" s="150"/>
    </row>
    <row r="973" customFormat="false" ht="15.75" hidden="false" customHeight="true" outlineLevel="0" collapsed="false">
      <c r="B973" s="165"/>
      <c r="AA973" s="150"/>
    </row>
    <row r="974" customFormat="false" ht="15.75" hidden="false" customHeight="true" outlineLevel="0" collapsed="false">
      <c r="B974" s="165"/>
      <c r="AA974" s="150"/>
    </row>
    <row r="975" customFormat="false" ht="15.75" hidden="false" customHeight="true" outlineLevel="0" collapsed="false">
      <c r="B975" s="165"/>
      <c r="AA975" s="150"/>
    </row>
    <row r="976" customFormat="false" ht="15.75" hidden="false" customHeight="true" outlineLevel="0" collapsed="false">
      <c r="B976" s="165"/>
      <c r="AA976" s="150"/>
    </row>
    <row r="977" customFormat="false" ht="15.75" hidden="false" customHeight="true" outlineLevel="0" collapsed="false">
      <c r="B977" s="165"/>
      <c r="AA977" s="150"/>
    </row>
    <row r="978" customFormat="false" ht="15.75" hidden="false" customHeight="true" outlineLevel="0" collapsed="false">
      <c r="B978" s="165"/>
      <c r="AA978" s="150"/>
    </row>
    <row r="979" customFormat="false" ht="15.75" hidden="false" customHeight="true" outlineLevel="0" collapsed="false">
      <c r="B979" s="165"/>
      <c r="AA979" s="150"/>
    </row>
    <row r="980" customFormat="false" ht="15.75" hidden="false" customHeight="true" outlineLevel="0" collapsed="false">
      <c r="B980" s="165"/>
      <c r="AA980" s="150"/>
    </row>
    <row r="981" customFormat="false" ht="15.75" hidden="false" customHeight="true" outlineLevel="0" collapsed="false">
      <c r="B981" s="165"/>
      <c r="AA981" s="150"/>
    </row>
    <row r="982" customFormat="false" ht="15.75" hidden="false" customHeight="true" outlineLevel="0" collapsed="false">
      <c r="B982" s="165"/>
      <c r="AA982" s="150"/>
    </row>
    <row r="983" customFormat="false" ht="15.75" hidden="false" customHeight="true" outlineLevel="0" collapsed="false">
      <c r="B983" s="165"/>
      <c r="AA983" s="150"/>
    </row>
    <row r="984" customFormat="false" ht="15.75" hidden="false" customHeight="true" outlineLevel="0" collapsed="false">
      <c r="B984" s="165"/>
      <c r="AA984" s="150"/>
    </row>
    <row r="985" customFormat="false" ht="15.75" hidden="false" customHeight="true" outlineLevel="0" collapsed="false">
      <c r="B985" s="165"/>
      <c r="AA985" s="150"/>
    </row>
    <row r="986" customFormat="false" ht="15.75" hidden="false" customHeight="true" outlineLevel="0" collapsed="false">
      <c r="B986" s="165"/>
      <c r="AA986" s="150"/>
    </row>
    <row r="987" customFormat="false" ht="15.75" hidden="false" customHeight="true" outlineLevel="0" collapsed="false">
      <c r="B987" s="165"/>
      <c r="AA987" s="150"/>
    </row>
    <row r="988" customFormat="false" ht="15.75" hidden="false" customHeight="true" outlineLevel="0" collapsed="false">
      <c r="B988" s="165"/>
      <c r="AA988" s="150"/>
    </row>
    <row r="989" customFormat="false" ht="15.75" hidden="false" customHeight="true" outlineLevel="0" collapsed="false">
      <c r="B989" s="165"/>
      <c r="AA989" s="150"/>
    </row>
    <row r="990" customFormat="false" ht="15.75" hidden="false" customHeight="true" outlineLevel="0" collapsed="false">
      <c r="B990" s="165"/>
      <c r="AA990" s="150"/>
    </row>
    <row r="991" customFormat="false" ht="15.75" hidden="false" customHeight="true" outlineLevel="0" collapsed="false">
      <c r="B991" s="165"/>
      <c r="AA991" s="150"/>
    </row>
    <row r="992" customFormat="false" ht="15.75" hidden="false" customHeight="true" outlineLevel="0" collapsed="false">
      <c r="B992" s="166"/>
      <c r="C992" s="167"/>
      <c r="D992" s="167"/>
      <c r="E992" s="167"/>
      <c r="F992" s="167"/>
      <c r="AA992" s="150"/>
    </row>
    <row r="993" customFormat="false" ht="15.75" hidden="false" customHeight="true" outlineLevel="0" collapsed="false">
      <c r="AA993" s="150"/>
    </row>
    <row r="994" customFormat="false" ht="15.75" hidden="false" customHeight="true" outlineLevel="0" collapsed="false">
      <c r="AA994" s="150"/>
    </row>
    <row r="995" customFormat="false" ht="15.75" hidden="false" customHeight="true" outlineLevel="0" collapsed="false">
      <c r="AA995" s="150"/>
    </row>
    <row r="996" customFormat="false" ht="15.75" hidden="false" customHeight="true" outlineLevel="0" collapsed="false">
      <c r="AA996" s="150"/>
    </row>
    <row r="997" customFormat="false" ht="15.75" hidden="false" customHeight="true" outlineLevel="0" collapsed="false">
      <c r="AA997" s="150"/>
    </row>
    <row r="998" customFormat="false" ht="15.75" hidden="false" customHeight="true" outlineLevel="0" collapsed="false">
      <c r="AA998" s="150"/>
    </row>
    <row r="999" customFormat="false" ht="15.75" hidden="false" customHeight="true" outlineLevel="0" collapsed="false">
      <c r="AA999" s="150"/>
    </row>
    <row r="1000" customFormat="false" ht="15.75" hidden="false" customHeight="true" outlineLevel="0" collapsed="false">
      <c r="AA1000" s="150"/>
    </row>
    <row r="1001" customFormat="false" ht="15.75" hidden="false" customHeight="true" outlineLevel="0" collapsed="false">
      <c r="AA1001" s="150"/>
    </row>
    <row r="1002" customFormat="false" ht="15.75" hidden="false" customHeight="true" outlineLevel="0" collapsed="false">
      <c r="AA1002" s="150"/>
    </row>
    <row r="1003" customFormat="false" ht="15.75" hidden="false" customHeight="true" outlineLevel="0" collapsed="false">
      <c r="AA1003" s="150"/>
    </row>
    <row r="1004" customFormat="false" ht="15.75" hidden="false" customHeight="true" outlineLevel="0" collapsed="false">
      <c r="AA1004" s="150"/>
    </row>
    <row r="1005" customFormat="false" ht="15.75" hidden="false" customHeight="true" outlineLevel="0" collapsed="false">
      <c r="AA1005" s="150"/>
    </row>
    <row r="1006" customFormat="false" ht="15.75" hidden="false" customHeight="true" outlineLevel="0" collapsed="false">
      <c r="AA1006" s="150"/>
    </row>
    <row r="1007" customFormat="false" ht="15.75" hidden="false" customHeight="true" outlineLevel="0" collapsed="false">
      <c r="AA1007" s="150"/>
    </row>
    <row r="1008" customFormat="false" ht="15.75" hidden="false" customHeight="true" outlineLevel="0" collapsed="false">
      <c r="AA1008" s="150"/>
    </row>
    <row r="1009" customFormat="false" ht="15.75" hidden="false" customHeight="true" outlineLevel="0" collapsed="false">
      <c r="AA1009" s="150"/>
    </row>
  </sheetData>
  <mergeCells count="117">
    <mergeCell ref="A1:B2"/>
    <mergeCell ref="C1:E1"/>
    <mergeCell ref="H1:J2"/>
    <mergeCell ref="K1:K2"/>
    <mergeCell ref="C2:E2"/>
    <mergeCell ref="Y3:AG3"/>
    <mergeCell ref="B4:C4"/>
    <mergeCell ref="D4:E4"/>
    <mergeCell ref="F4:G4"/>
    <mergeCell ref="H4:I4"/>
    <mergeCell ref="J4:K4"/>
    <mergeCell ref="L4:M4"/>
    <mergeCell ref="N4:O4"/>
    <mergeCell ref="AD4:AE4"/>
    <mergeCell ref="AF4:AG4"/>
    <mergeCell ref="A5:A6"/>
    <mergeCell ref="B5:C5"/>
    <mergeCell ref="D5:G5"/>
    <mergeCell ref="H5:K5"/>
    <mergeCell ref="L5:O5"/>
    <mergeCell ref="S5:V5"/>
    <mergeCell ref="W5:X5"/>
    <mergeCell ref="AD22:AF22"/>
    <mergeCell ref="B69:C69"/>
    <mergeCell ref="D69:E69"/>
    <mergeCell ref="F69:G69"/>
    <mergeCell ref="H69:I69"/>
    <mergeCell ref="J69:K69"/>
    <mergeCell ref="L69:M69"/>
    <mergeCell ref="N69:O69"/>
    <mergeCell ref="B70:C70"/>
    <mergeCell ref="D70:E70"/>
    <mergeCell ref="F70:G70"/>
    <mergeCell ref="H70:I70"/>
    <mergeCell ref="J70:K70"/>
    <mergeCell ref="L70:M70"/>
    <mergeCell ref="N70:O70"/>
    <mergeCell ref="B71:C71"/>
    <mergeCell ref="D71:E71"/>
    <mergeCell ref="F71:G71"/>
    <mergeCell ref="H71:I71"/>
    <mergeCell ref="J71:K71"/>
    <mergeCell ref="L71:M71"/>
    <mergeCell ref="N71:O71"/>
    <mergeCell ref="H73:Q73"/>
    <mergeCell ref="R73:T73"/>
    <mergeCell ref="U73:U74"/>
    <mergeCell ref="V73:V74"/>
    <mergeCell ref="B74:G74"/>
    <mergeCell ref="B75:G75"/>
    <mergeCell ref="B76:G76"/>
    <mergeCell ref="B77:G77"/>
    <mergeCell ref="B78:G78"/>
    <mergeCell ref="B79:G79"/>
    <mergeCell ref="B80:G80"/>
    <mergeCell ref="B81:G81"/>
    <mergeCell ref="B82:G82"/>
    <mergeCell ref="B83:G83"/>
    <mergeCell ref="B84:G84"/>
    <mergeCell ref="B85:G85"/>
    <mergeCell ref="B86:G86"/>
    <mergeCell ref="B87:G87"/>
    <mergeCell ref="B88:G88"/>
    <mergeCell ref="B89:G89"/>
    <mergeCell ref="B90:G90"/>
    <mergeCell ref="B91:G91"/>
    <mergeCell ref="B92:G92"/>
    <mergeCell ref="B93:G93"/>
    <mergeCell ref="B94:G94"/>
    <mergeCell ref="B95:G95"/>
    <mergeCell ref="B96:G96"/>
    <mergeCell ref="B97:G97"/>
    <mergeCell ref="B98:G98"/>
    <mergeCell ref="B99:G99"/>
    <mergeCell ref="B100:G100"/>
    <mergeCell ref="B101:G101"/>
    <mergeCell ref="B102:G102"/>
    <mergeCell ref="B103:G103"/>
    <mergeCell ref="B104:G104"/>
    <mergeCell ref="B105:G105"/>
    <mergeCell ref="B106:G106"/>
    <mergeCell ref="B107:G107"/>
    <mergeCell ref="B108:G108"/>
    <mergeCell ref="B109:G109"/>
    <mergeCell ref="B110:G110"/>
    <mergeCell ref="B111:G111"/>
    <mergeCell ref="B112:G112"/>
    <mergeCell ref="B113:G113"/>
    <mergeCell ref="B114:G114"/>
    <mergeCell ref="B115:G115"/>
    <mergeCell ref="B116:G116"/>
    <mergeCell ref="B117:G117"/>
    <mergeCell ref="B118:G118"/>
    <mergeCell ref="B119:G119"/>
    <mergeCell ref="B120:G120"/>
    <mergeCell ref="B121:G121"/>
    <mergeCell ref="B122:G122"/>
    <mergeCell ref="B123:G123"/>
    <mergeCell ref="B124:G124"/>
    <mergeCell ref="B125:G125"/>
    <mergeCell ref="B126:G126"/>
    <mergeCell ref="B127:G127"/>
    <mergeCell ref="B128:G128"/>
    <mergeCell ref="B129:G129"/>
    <mergeCell ref="B130:G130"/>
    <mergeCell ref="B131:G131"/>
    <mergeCell ref="B132:G132"/>
    <mergeCell ref="B133:G133"/>
    <mergeCell ref="B134:G134"/>
    <mergeCell ref="B135:G135"/>
    <mergeCell ref="B136:G136"/>
    <mergeCell ref="B137:G137"/>
    <mergeCell ref="B138:G138"/>
    <mergeCell ref="B139:G139"/>
    <mergeCell ref="B140:G140"/>
    <mergeCell ref="B141:G141"/>
    <mergeCell ref="B142:G142"/>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false"/>
  </sheetPr>
  <dimension ref="A1:AJ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24.86"/>
    <col collapsed="false" customWidth="true" hidden="false" outlineLevel="0" max="2" min="2" style="1" width="15.85"/>
    <col collapsed="false" customWidth="true" hidden="false" outlineLevel="0" max="3" min="3" style="1" width="17.42"/>
    <col collapsed="false" customWidth="true" hidden="false" outlineLevel="0" max="9" min="4" style="1" width="15.85"/>
    <col collapsed="false" customWidth="true" hidden="false" outlineLevel="0" max="10" min="10" style="1" width="12"/>
    <col collapsed="false" customWidth="true" hidden="false" outlineLevel="0" max="11" min="11" style="1" width="11.43"/>
    <col collapsed="false" customWidth="true" hidden="false" outlineLevel="0" max="13" min="13" style="1" width="11.57"/>
    <col collapsed="false" customWidth="true" hidden="false" outlineLevel="0" max="27" min="14" style="1" width="10.42"/>
  </cols>
  <sheetData>
    <row r="1" customFormat="false" ht="46.5" hidden="false" customHeight="true" outlineLevel="0" collapsed="false">
      <c r="A1" s="71"/>
      <c r="B1" s="71"/>
      <c r="C1" s="73" t="s">
        <v>0</v>
      </c>
      <c r="D1" s="73"/>
      <c r="E1" s="73"/>
      <c r="F1" s="3" t="s">
        <v>1</v>
      </c>
      <c r="G1" s="3"/>
      <c r="H1" s="3"/>
      <c r="I1" s="4" t="s">
        <v>2</v>
      </c>
      <c r="J1" s="74"/>
      <c r="K1" s="74"/>
      <c r="L1" s="74"/>
      <c r="M1" s="74"/>
      <c r="N1" s="74"/>
      <c r="O1" s="74"/>
      <c r="P1" s="74"/>
      <c r="Q1" s="74"/>
      <c r="R1" s="74"/>
      <c r="S1" s="75"/>
      <c r="T1" s="75"/>
      <c r="U1" s="75"/>
      <c r="V1" s="74"/>
      <c r="W1" s="74"/>
      <c r="X1" s="74"/>
      <c r="Y1" s="74"/>
      <c r="Z1" s="74"/>
      <c r="AA1" s="74"/>
      <c r="AB1" s="74"/>
      <c r="AC1" s="74"/>
      <c r="AD1" s="74"/>
      <c r="AE1" s="74"/>
      <c r="AF1" s="74"/>
      <c r="AG1" s="74"/>
      <c r="AH1" s="74"/>
      <c r="AI1" s="74"/>
      <c r="AJ1" s="74"/>
    </row>
    <row r="2" customFormat="false" ht="31.5" hidden="false" customHeight="true" outlineLevel="0" collapsed="false">
      <c r="A2" s="71"/>
      <c r="B2" s="71"/>
      <c r="C2" s="77" t="s">
        <v>3</v>
      </c>
      <c r="D2" s="77"/>
      <c r="E2" s="77"/>
      <c r="F2" s="3"/>
      <c r="G2" s="3"/>
      <c r="H2" s="3"/>
      <c r="I2" s="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row>
    <row r="3" customFormat="false" ht="17.25" hidden="false" customHeight="true" outlineLevel="0" collapsed="false">
      <c r="L3" s="1"/>
      <c r="M3" s="168" t="s">
        <v>197</v>
      </c>
      <c r="N3" s="169" t="n">
        <v>0</v>
      </c>
      <c r="AB3" s="1"/>
      <c r="AC3" s="1"/>
      <c r="AD3" s="1"/>
      <c r="AE3" s="1"/>
      <c r="AF3" s="1"/>
      <c r="AG3" s="1"/>
      <c r="AH3" s="1"/>
      <c r="AI3" s="1"/>
      <c r="AJ3" s="1"/>
    </row>
    <row r="4" customFormat="false" ht="19.5" hidden="false" customHeight="true" outlineLevel="0" collapsed="false">
      <c r="A4" s="170" t="s">
        <v>198</v>
      </c>
      <c r="B4" s="171" t="s">
        <v>199</v>
      </c>
      <c r="C4" s="171"/>
      <c r="D4" s="171"/>
      <c r="E4" s="172" t="s">
        <v>200</v>
      </c>
      <c r="F4" s="172"/>
      <c r="G4" s="172"/>
      <c r="H4" s="172" t="s">
        <v>201</v>
      </c>
      <c r="I4" s="172"/>
      <c r="J4" s="172" t="s">
        <v>202</v>
      </c>
      <c r="K4" s="172"/>
      <c r="L4" s="172"/>
      <c r="M4" s="172"/>
      <c r="N4" s="173" t="s">
        <v>203</v>
      </c>
      <c r="O4" s="174"/>
      <c r="P4" s="175"/>
      <c r="Q4" s="175"/>
      <c r="AB4" s="1"/>
      <c r="AC4" s="1"/>
      <c r="AD4" s="1"/>
      <c r="AE4" s="1"/>
      <c r="AF4" s="1"/>
      <c r="AG4" s="1"/>
      <c r="AH4" s="1"/>
      <c r="AI4" s="1"/>
      <c r="AJ4" s="1"/>
    </row>
    <row r="5" customFormat="false" ht="17.25" hidden="false" customHeight="true" outlineLevel="0" collapsed="false">
      <c r="A5" s="170"/>
      <c r="B5" s="176" t="str">
        <f aca="false">IFERROR(B15/O8,"")</f>
        <v/>
      </c>
      <c r="C5" s="176"/>
      <c r="D5" s="176"/>
      <c r="E5" s="176" t="str">
        <f aca="false">IFERROR(E15/O8,"")</f>
        <v/>
      </c>
      <c r="F5" s="176"/>
      <c r="G5" s="176"/>
      <c r="H5" s="177" t="str">
        <f aca="false">IFERROR(H15/O8,"")</f>
        <v/>
      </c>
      <c r="I5" s="177"/>
      <c r="J5" s="176" t="str">
        <f aca="false">IFERROR(J15/O8,"")</f>
        <v/>
      </c>
      <c r="K5" s="176"/>
      <c r="L5" s="176"/>
      <c r="M5" s="176"/>
      <c r="N5" s="176" t="str">
        <f aca="false">IFERROR(N14/O8,"")</f>
        <v/>
      </c>
      <c r="O5" s="176" t="n">
        <f aca="false">SUM(B5:N5)</f>
        <v>0</v>
      </c>
      <c r="P5" s="165"/>
      <c r="Q5" s="175"/>
      <c r="AB5" s="1"/>
      <c r="AC5" s="1"/>
      <c r="AD5" s="1"/>
      <c r="AE5" s="1"/>
      <c r="AF5" s="1"/>
      <c r="AG5" s="1"/>
      <c r="AH5" s="1"/>
      <c r="AI5" s="1"/>
      <c r="AJ5" s="1"/>
    </row>
    <row r="6" customFormat="false" ht="30.75" hidden="false" customHeight="true" outlineLevel="0" collapsed="false">
      <c r="A6" s="170"/>
      <c r="B6" s="178" t="n">
        <v>0.1</v>
      </c>
      <c r="C6" s="178" t="n">
        <v>0.05</v>
      </c>
      <c r="D6" s="179" t="n">
        <v>0.1</v>
      </c>
      <c r="E6" s="180" t="s">
        <v>204</v>
      </c>
      <c r="F6" s="178" t="n">
        <v>0</v>
      </c>
      <c r="G6" s="178" t="n">
        <v>0.1</v>
      </c>
      <c r="H6" s="181" t="s">
        <v>205</v>
      </c>
      <c r="I6" s="178" t="n">
        <v>0.02</v>
      </c>
      <c r="J6" s="182" t="n">
        <v>0.09</v>
      </c>
      <c r="K6" s="182" t="n">
        <v>0.05</v>
      </c>
      <c r="L6" s="182" t="n">
        <v>0.025</v>
      </c>
      <c r="M6" s="182" t="n">
        <v>0.01</v>
      </c>
      <c r="N6" s="183" t="n">
        <v>0.1</v>
      </c>
      <c r="Q6" s="175"/>
      <c r="AB6" s="1"/>
      <c r="AC6" s="1"/>
      <c r="AD6" s="1"/>
      <c r="AE6" s="1"/>
      <c r="AF6" s="1"/>
      <c r="AG6" s="1"/>
      <c r="AH6" s="1"/>
      <c r="AI6" s="1"/>
      <c r="AJ6" s="1"/>
    </row>
    <row r="7" customFormat="false" ht="30" hidden="false" customHeight="true" outlineLevel="0" collapsed="false">
      <c r="A7" s="184" t="s">
        <v>206</v>
      </c>
      <c r="B7" s="185" t="s">
        <v>207</v>
      </c>
      <c r="C7" s="185" t="s">
        <v>140</v>
      </c>
      <c r="D7" s="186" t="s">
        <v>208</v>
      </c>
      <c r="E7" s="187" t="s">
        <v>200</v>
      </c>
      <c r="F7" s="185" t="s">
        <v>209</v>
      </c>
      <c r="G7" s="185" t="s">
        <v>210</v>
      </c>
      <c r="H7" s="185" t="s">
        <v>91</v>
      </c>
      <c r="I7" s="185" t="s">
        <v>211</v>
      </c>
      <c r="J7" s="184" t="s">
        <v>102</v>
      </c>
      <c r="K7" s="184" t="s">
        <v>104</v>
      </c>
      <c r="L7" s="184" t="s">
        <v>31</v>
      </c>
      <c r="M7" s="184" t="s">
        <v>30</v>
      </c>
      <c r="N7" s="184" t="s">
        <v>203</v>
      </c>
      <c r="O7" s="188" t="s">
        <v>212</v>
      </c>
      <c r="Q7" s="175"/>
      <c r="AB7" s="1"/>
      <c r="AC7" s="1"/>
      <c r="AD7" s="1"/>
      <c r="AE7" s="1"/>
      <c r="AF7" s="1"/>
      <c r="AG7" s="1"/>
      <c r="AH7" s="1"/>
      <c r="AI7" s="1"/>
      <c r="AJ7" s="1"/>
    </row>
    <row r="8" customFormat="false" ht="15" hidden="false" customHeight="true" outlineLevel="0" collapsed="false">
      <c r="A8" s="189" t="s">
        <v>213</v>
      </c>
      <c r="B8" s="190" t="e">
        <f aca="false">$E$8*B6</f>
        <v>#NAME?</v>
      </c>
      <c r="C8" s="190" t="e">
        <f aca="false">$E$8*C6</f>
        <v>#NAME?</v>
      </c>
      <c r="D8" s="191" t="e">
        <f aca="false">$E$8*D6</f>
        <v>#NAME?</v>
      </c>
      <c r="E8" s="192" t="e">
        <f aca="false">'4.WBS General Resumido'!B7 + '4.WBS General Resumido'!B6</f>
        <v>#NAME?</v>
      </c>
      <c r="F8" s="190" t="e">
        <f aca="false">$E$8*$F$6</f>
        <v>#NAME?</v>
      </c>
      <c r="G8" s="190" t="e">
        <f aca="false">($E$8+F8)*$G$6</f>
        <v>#NAME?</v>
      </c>
      <c r="H8" s="193" t="n">
        <f aca="false">QA!B49</f>
        <v>1839.16333333333</v>
      </c>
      <c r="I8" s="190" t="e">
        <f aca="false">E8*I6</f>
        <v>#NAME?</v>
      </c>
      <c r="J8" s="194" t="e">
        <f aca="false">(((SUM(B8:I8)-H8)-'4.WBS General Resumido'!L6)*J6)</f>
        <v>#NAME?</v>
      </c>
      <c r="K8" s="194" t="e">
        <f aca="false">(((SUM(B8:I8)-H8)-'4.WBS General Resumido'!L7)*K6)</f>
        <v>#NAME?</v>
      </c>
      <c r="L8" s="194" t="e">
        <f aca="false">SUM(B15:I15)*L6</f>
        <v>#NAME?</v>
      </c>
      <c r="M8" s="194" t="e">
        <f aca="false">SUM(B15:I15)*M6</f>
        <v>#NAME?</v>
      </c>
      <c r="N8" s="195" t="e">
        <f aca="false">SUM(B14:I14)*N6+L8*N3</f>
        <v>#NAME?</v>
      </c>
      <c r="O8" s="196" t="e">
        <f aca="false">SUM(B14:I14)++SUM(J14:M14)+N14</f>
        <v>#NAME?</v>
      </c>
      <c r="Q8" s="175"/>
      <c r="AB8" s="1"/>
      <c r="AC8" s="1"/>
      <c r="AD8" s="1"/>
      <c r="AE8" s="1"/>
      <c r="AF8" s="1"/>
      <c r="AG8" s="1"/>
      <c r="AH8" s="1"/>
      <c r="AI8" s="1"/>
      <c r="AJ8" s="1"/>
    </row>
    <row r="9" customFormat="false" ht="15" hidden="false" customHeight="true" outlineLevel="0" collapsed="false">
      <c r="A9" s="197" t="s">
        <v>214</v>
      </c>
      <c r="B9" s="198"/>
      <c r="C9" s="198"/>
      <c r="D9" s="199"/>
      <c r="E9" s="200"/>
      <c r="F9" s="198"/>
      <c r="G9" s="198"/>
      <c r="H9" s="198"/>
      <c r="I9" s="198"/>
      <c r="J9" s="194"/>
      <c r="K9" s="194"/>
      <c r="L9" s="194"/>
      <c r="M9" s="194"/>
      <c r="N9" s="195"/>
      <c r="O9" s="196"/>
      <c r="Q9" s="175"/>
      <c r="AB9" s="1"/>
      <c r="AC9" s="1"/>
      <c r="AD9" s="1"/>
      <c r="AE9" s="1"/>
      <c r="AF9" s="1"/>
      <c r="AG9" s="1"/>
      <c r="AH9" s="1"/>
      <c r="AI9" s="1"/>
      <c r="AJ9" s="1"/>
    </row>
    <row r="10" customFormat="false" ht="15" hidden="false" customHeight="true" outlineLevel="0" collapsed="false">
      <c r="A10" s="197" t="s">
        <v>215</v>
      </c>
      <c r="B10" s="198"/>
      <c r="C10" s="198"/>
      <c r="D10" s="199"/>
      <c r="E10" s="200"/>
      <c r="F10" s="198"/>
      <c r="G10" s="198"/>
      <c r="H10" s="198"/>
      <c r="I10" s="190" t="n">
        <f aca="false">'4.WBS General Resumido'!B8</f>
        <v>451</v>
      </c>
      <c r="J10" s="194"/>
      <c r="K10" s="194"/>
      <c r="L10" s="194"/>
      <c r="M10" s="194"/>
      <c r="N10" s="195"/>
      <c r="O10" s="196"/>
      <c r="AB10" s="1"/>
      <c r="AC10" s="1"/>
      <c r="AD10" s="1"/>
      <c r="AE10" s="1"/>
      <c r="AF10" s="1"/>
      <c r="AG10" s="1"/>
      <c r="AH10" s="1"/>
      <c r="AI10" s="1"/>
      <c r="AJ10" s="1"/>
    </row>
    <row r="11" customFormat="false" ht="15" hidden="false" customHeight="true" outlineLevel="0" collapsed="false">
      <c r="A11" s="197" t="s">
        <v>216</v>
      </c>
      <c r="B11" s="198"/>
      <c r="C11" s="198"/>
      <c r="D11" s="191" t="n">
        <f aca="false">'4.WBS General Resumido'!B9</f>
        <v>503</v>
      </c>
      <c r="E11" s="200"/>
      <c r="F11" s="198"/>
      <c r="G11" s="198"/>
      <c r="H11" s="198"/>
      <c r="I11" s="198"/>
      <c r="J11" s="194"/>
      <c r="K11" s="194"/>
      <c r="L11" s="194"/>
      <c r="M11" s="194"/>
      <c r="N11" s="195"/>
      <c r="O11" s="196"/>
      <c r="AB11" s="1"/>
      <c r="AC11" s="1"/>
      <c r="AD11" s="1"/>
      <c r="AE11" s="1"/>
      <c r="AF11" s="1"/>
      <c r="AG11" s="1"/>
      <c r="AH11" s="1"/>
      <c r="AI11" s="1"/>
      <c r="AJ11" s="1"/>
    </row>
    <row r="12" customFormat="false" ht="15" hidden="false" customHeight="true" outlineLevel="0" collapsed="false">
      <c r="A12" s="197" t="s">
        <v>217</v>
      </c>
      <c r="B12" s="198"/>
      <c r="C12" s="198"/>
      <c r="D12" s="191" t="n">
        <f aca="false">'4.WBS General Resumido'!B11</f>
        <v>350</v>
      </c>
      <c r="E12" s="200"/>
      <c r="F12" s="198"/>
      <c r="G12" s="198"/>
      <c r="H12" s="198"/>
      <c r="I12" s="198"/>
      <c r="J12" s="194"/>
      <c r="K12" s="194"/>
      <c r="L12" s="194"/>
      <c r="M12" s="194"/>
      <c r="N12" s="195"/>
      <c r="O12" s="196"/>
      <c r="AB12" s="1"/>
      <c r="AC12" s="1"/>
      <c r="AD12" s="1"/>
      <c r="AE12" s="1"/>
      <c r="AF12" s="1"/>
      <c r="AG12" s="1"/>
      <c r="AH12" s="1"/>
      <c r="AI12" s="1"/>
      <c r="AJ12" s="1"/>
    </row>
    <row r="13" customFormat="false" ht="15" hidden="false" customHeight="true" outlineLevel="0" collapsed="false">
      <c r="A13" s="197" t="s">
        <v>218</v>
      </c>
      <c r="B13" s="198"/>
      <c r="C13" s="198"/>
      <c r="D13" s="191" t="n">
        <f aca="false">'4.WBS General Resumido'!B10</f>
        <v>112</v>
      </c>
      <c r="E13" s="200"/>
      <c r="F13" s="198"/>
      <c r="G13" s="198"/>
      <c r="H13" s="198"/>
      <c r="I13" s="198"/>
      <c r="J13" s="194"/>
      <c r="K13" s="194"/>
      <c r="L13" s="194"/>
      <c r="M13" s="194"/>
      <c r="N13" s="195"/>
      <c r="O13" s="196"/>
      <c r="AB13" s="1"/>
      <c r="AC13" s="1"/>
      <c r="AD13" s="1"/>
      <c r="AE13" s="1"/>
      <c r="AF13" s="1"/>
      <c r="AG13" s="1"/>
      <c r="AH13" s="1"/>
      <c r="AI13" s="1"/>
      <c r="AJ13" s="1"/>
    </row>
    <row r="14" customFormat="false" ht="15" hidden="false" customHeight="true" outlineLevel="0" collapsed="false">
      <c r="A14" s="201" t="s">
        <v>192</v>
      </c>
      <c r="B14" s="202" t="e">
        <f aca="false">SUM(B8:B13)</f>
        <v>#NAME?</v>
      </c>
      <c r="C14" s="202" t="e">
        <f aca="false">SUM(C8:C13)</f>
        <v>#NAME?</v>
      </c>
      <c r="D14" s="203" t="e">
        <f aca="false">SUM(D8:D13)</f>
        <v>#NAME?</v>
      </c>
      <c r="E14" s="204" t="e">
        <f aca="false">SUM(E8:E13)</f>
        <v>#NAME?</v>
      </c>
      <c r="F14" s="202" t="e">
        <f aca="false">SUM(F8:F13)</f>
        <v>#NAME?</v>
      </c>
      <c r="G14" s="202" t="e">
        <f aca="false">SUM(G8:G13)</f>
        <v>#NAME?</v>
      </c>
      <c r="H14" s="202" t="n">
        <f aca="false">SUM(H8:H13)</f>
        <v>1839.16333333333</v>
      </c>
      <c r="I14" s="202" t="e">
        <f aca="false">SUM(I8:I13)</f>
        <v>#NAME?</v>
      </c>
      <c r="J14" s="202" t="e">
        <f aca="false">J8</f>
        <v>#NAME?</v>
      </c>
      <c r="K14" s="202" t="e">
        <f aca="false">K8</f>
        <v>#NAME?</v>
      </c>
      <c r="L14" s="202" t="e">
        <f aca="false">L8</f>
        <v>#NAME?</v>
      </c>
      <c r="M14" s="202" t="e">
        <f aca="false">M8</f>
        <v>#NAME?</v>
      </c>
      <c r="N14" s="202" t="e">
        <f aca="false">N8</f>
        <v>#NAME?</v>
      </c>
      <c r="AB14" s="1"/>
      <c r="AC14" s="1"/>
      <c r="AD14" s="1"/>
      <c r="AE14" s="1"/>
      <c r="AF14" s="1"/>
      <c r="AG14" s="1"/>
      <c r="AH14" s="1"/>
      <c r="AI14" s="1"/>
      <c r="AJ14" s="1"/>
    </row>
    <row r="15" customFormat="false" ht="15" hidden="false" customHeight="true" outlineLevel="0" collapsed="false">
      <c r="B15" s="205" t="e">
        <f aca="false">SUM(B14:D14)</f>
        <v>#NAME?</v>
      </c>
      <c r="C15" s="205"/>
      <c r="D15" s="205"/>
      <c r="E15" s="205" t="e">
        <f aca="false">SUM(E14:G14)</f>
        <v>#NAME?</v>
      </c>
      <c r="F15" s="205"/>
      <c r="G15" s="205"/>
      <c r="H15" s="205" t="e">
        <f aca="false">SUM(H14:I14)</f>
        <v>#NAME?</v>
      </c>
      <c r="I15" s="205"/>
      <c r="J15" s="205" t="e">
        <f aca="false">SUM(J14:M14)</f>
        <v>#NAME?</v>
      </c>
      <c r="K15" s="205"/>
      <c r="L15" s="205"/>
      <c r="M15" s="205"/>
      <c r="N15" s="206" t="e">
        <f aca="false">N14</f>
        <v>#NAME?</v>
      </c>
      <c r="AB15" s="1"/>
      <c r="AC15" s="1"/>
      <c r="AD15" s="1"/>
      <c r="AE15" s="1"/>
      <c r="AF15" s="1"/>
      <c r="AG15" s="1"/>
      <c r="AH15" s="1"/>
      <c r="AI15" s="1"/>
      <c r="AJ15" s="1"/>
    </row>
    <row r="16" customFormat="false" ht="48.75" hidden="false" customHeight="true" outlineLevel="0" collapsed="false">
      <c r="J16" s="150" t="e">
        <f aca="false">(J14/7)*60</f>
        <v>#NAME?</v>
      </c>
      <c r="K16" s="150" t="e">
        <f aca="false">(K14/7)*60</f>
        <v>#NAME?</v>
      </c>
      <c r="L16" s="150" t="e">
        <f aca="false">(L14/7)*60</f>
        <v>#NAME?</v>
      </c>
      <c r="M16" s="150" t="e">
        <f aca="false">(M14)*60</f>
        <v>#NAME?</v>
      </c>
      <c r="AB16" s="1"/>
      <c r="AC16" s="1"/>
      <c r="AD16" s="1"/>
      <c r="AE16" s="1"/>
      <c r="AF16" s="1"/>
      <c r="AG16" s="1"/>
      <c r="AH16" s="1"/>
      <c r="AI16" s="1"/>
      <c r="AJ16" s="1"/>
    </row>
    <row r="17" customFormat="false" ht="30" hidden="false" customHeight="true" outlineLevel="0" collapsed="false">
      <c r="A17" s="207" t="s">
        <v>219</v>
      </c>
      <c r="B17" s="185" t="s">
        <v>207</v>
      </c>
      <c r="C17" s="185" t="s">
        <v>140</v>
      </c>
      <c r="D17" s="185" t="s">
        <v>208</v>
      </c>
      <c r="E17" s="185" t="s">
        <v>200</v>
      </c>
      <c r="F17" s="185" t="s">
        <v>209</v>
      </c>
      <c r="G17" s="185" t="s">
        <v>210</v>
      </c>
      <c r="H17" s="185" t="s">
        <v>91</v>
      </c>
      <c r="I17" s="185" t="s">
        <v>211</v>
      </c>
      <c r="J17" s="208" t="s">
        <v>220</v>
      </c>
      <c r="K17" s="209"/>
      <c r="L17" s="1"/>
      <c r="AB17" s="1"/>
      <c r="AC17" s="1"/>
      <c r="AD17" s="1"/>
      <c r="AE17" s="1"/>
      <c r="AF17" s="1"/>
      <c r="AG17" s="1"/>
      <c r="AH17" s="1"/>
      <c r="AI17" s="1"/>
      <c r="AJ17" s="1"/>
    </row>
    <row r="18" customFormat="false" ht="15" hidden="false" customHeight="true" outlineLevel="0" collapsed="false">
      <c r="A18" s="189" t="s">
        <v>193</v>
      </c>
      <c r="B18" s="210" t="n">
        <v>1</v>
      </c>
      <c r="C18" s="210" t="n">
        <v>1</v>
      </c>
      <c r="D18" s="210" t="n">
        <v>1</v>
      </c>
      <c r="E18" s="211"/>
      <c r="F18" s="211"/>
      <c r="G18" s="211"/>
      <c r="H18" s="211"/>
      <c r="I18" s="210"/>
      <c r="J18" s="212" t="n">
        <f aca="false">SUM(B18:I18)/8</f>
        <v>0.375</v>
      </c>
      <c r="K18" s="213"/>
      <c r="L18" s="1"/>
      <c r="M18" s="214" t="s">
        <v>221</v>
      </c>
      <c r="N18" s="214"/>
      <c r="AB18" s="1"/>
      <c r="AC18" s="1"/>
      <c r="AD18" s="1"/>
      <c r="AE18" s="1"/>
      <c r="AF18" s="1"/>
      <c r="AG18" s="1"/>
      <c r="AH18" s="1"/>
      <c r="AI18" s="1"/>
      <c r="AJ18" s="1"/>
    </row>
    <row r="19" customFormat="false" ht="15.75" hidden="false" customHeight="true" outlineLevel="0" collapsed="false">
      <c r="A19" s="189" t="s">
        <v>194</v>
      </c>
      <c r="B19" s="210" t="n">
        <v>1</v>
      </c>
      <c r="C19" s="210" t="n">
        <v>1</v>
      </c>
      <c r="D19" s="210" t="n">
        <v>1</v>
      </c>
      <c r="E19" s="211"/>
      <c r="F19" s="211"/>
      <c r="G19" s="211"/>
      <c r="H19" s="211"/>
      <c r="I19" s="210" t="n">
        <v>1</v>
      </c>
      <c r="J19" s="212" t="n">
        <f aca="false">SUM(B19:I19)/8</f>
        <v>0.5</v>
      </c>
      <c r="K19" s="213"/>
      <c r="L19" s="1"/>
      <c r="AB19" s="1"/>
      <c r="AC19" s="1"/>
      <c r="AD19" s="1"/>
      <c r="AE19" s="1"/>
      <c r="AF19" s="1"/>
      <c r="AG19" s="1"/>
      <c r="AH19" s="1"/>
      <c r="AI19" s="1"/>
      <c r="AJ19" s="1"/>
    </row>
    <row r="20" customFormat="false" ht="15.75" hidden="false" customHeight="true" outlineLevel="0" collapsed="false">
      <c r="A20" s="189" t="s">
        <v>195</v>
      </c>
      <c r="B20" s="210" t="n">
        <v>4</v>
      </c>
      <c r="C20" s="210" t="n">
        <v>4</v>
      </c>
      <c r="D20" s="210" t="n">
        <v>4</v>
      </c>
      <c r="E20" s="210" t="n">
        <v>4</v>
      </c>
      <c r="F20" s="211"/>
      <c r="G20" s="210" t="n">
        <v>1</v>
      </c>
      <c r="H20" s="215"/>
      <c r="I20" s="215" t="n">
        <v>0.9</v>
      </c>
      <c r="J20" s="212" t="n">
        <f aca="false">SUM(B20:I20)/8</f>
        <v>2.2375</v>
      </c>
      <c r="K20" s="213"/>
      <c r="L20" s="1"/>
      <c r="AB20" s="1"/>
      <c r="AC20" s="1"/>
      <c r="AD20" s="1"/>
      <c r="AE20" s="1"/>
      <c r="AF20" s="1"/>
      <c r="AG20" s="1"/>
      <c r="AH20" s="1"/>
      <c r="AI20" s="1"/>
      <c r="AJ20" s="1"/>
    </row>
    <row r="21" customFormat="false" ht="15.75" hidden="false" customHeight="true" outlineLevel="0" collapsed="false">
      <c r="A21" s="189" t="s">
        <v>22</v>
      </c>
      <c r="B21" s="210" t="n">
        <v>2</v>
      </c>
      <c r="C21" s="210" t="n">
        <v>1</v>
      </c>
      <c r="D21" s="210" t="n">
        <v>2</v>
      </c>
      <c r="E21" s="210" t="n">
        <v>2</v>
      </c>
      <c r="F21" s="211"/>
      <c r="G21" s="210" t="n">
        <v>1</v>
      </c>
      <c r="H21" s="215"/>
      <c r="I21" s="215"/>
      <c r="J21" s="212" t="n">
        <f aca="false">SUM(B21:I21)/8</f>
        <v>1</v>
      </c>
      <c r="K21" s="213"/>
      <c r="L21" s="1"/>
      <c r="AB21" s="1"/>
      <c r="AC21" s="1"/>
      <c r="AD21" s="1"/>
      <c r="AE21" s="1"/>
      <c r="AF21" s="1"/>
      <c r="AG21" s="1"/>
      <c r="AH21" s="1"/>
      <c r="AI21" s="1"/>
      <c r="AJ21" s="1"/>
    </row>
    <row r="22" customFormat="false" ht="15.75" hidden="false" customHeight="true" outlineLevel="0" collapsed="false">
      <c r="A22" s="189" t="s">
        <v>24</v>
      </c>
      <c r="B22" s="215"/>
      <c r="C22" s="216"/>
      <c r="D22" s="216"/>
      <c r="E22" s="215"/>
      <c r="F22" s="215"/>
      <c r="G22" s="215"/>
      <c r="H22" s="216" t="n">
        <v>0.5</v>
      </c>
      <c r="I22" s="215"/>
      <c r="J22" s="212" t="n">
        <f aca="false">SUM(B22:I22)/8</f>
        <v>0.0625</v>
      </c>
      <c r="K22" s="213"/>
      <c r="L22" s="1"/>
      <c r="AB22" s="1"/>
      <c r="AC22" s="1"/>
      <c r="AD22" s="1"/>
      <c r="AE22" s="1"/>
      <c r="AF22" s="1"/>
      <c r="AG22" s="1"/>
      <c r="AH22" s="1"/>
      <c r="AI22" s="1"/>
      <c r="AJ22" s="1"/>
    </row>
    <row r="23" customFormat="false" ht="15.75" hidden="false" customHeight="true" outlineLevel="0" collapsed="false">
      <c r="A23" s="189" t="s">
        <v>25</v>
      </c>
      <c r="B23" s="215"/>
      <c r="C23" s="215"/>
      <c r="D23" s="215"/>
      <c r="E23" s="215"/>
      <c r="F23" s="215"/>
      <c r="G23" s="215"/>
      <c r="H23" s="216" t="n">
        <v>2</v>
      </c>
      <c r="I23" s="215"/>
      <c r="J23" s="212" t="n">
        <f aca="false">SUM(B23:I23)/8</f>
        <v>0.25</v>
      </c>
      <c r="K23" s="213"/>
      <c r="L23" s="1"/>
      <c r="AB23" s="1"/>
      <c r="AC23" s="1"/>
      <c r="AD23" s="1"/>
      <c r="AE23" s="1"/>
      <c r="AF23" s="1"/>
      <c r="AG23" s="1"/>
      <c r="AH23" s="1"/>
      <c r="AI23" s="1"/>
      <c r="AJ23" s="1"/>
    </row>
    <row r="24" customFormat="false" ht="15.75" hidden="false" customHeight="true" outlineLevel="0" collapsed="false">
      <c r="A24" s="197" t="s">
        <v>27</v>
      </c>
      <c r="B24" s="215"/>
      <c r="C24" s="215"/>
      <c r="D24" s="216" t="n">
        <v>1</v>
      </c>
      <c r="E24" s="215"/>
      <c r="F24" s="215"/>
      <c r="G24" s="215"/>
      <c r="H24" s="215"/>
      <c r="I24" s="216" t="n">
        <v>1</v>
      </c>
      <c r="J24" s="212" t="n">
        <f aca="false">SUM(B24:I24)/8</f>
        <v>0.25</v>
      </c>
      <c r="K24" s="213"/>
      <c r="L24" s="1"/>
      <c r="AB24" s="1"/>
      <c r="AC24" s="1"/>
      <c r="AD24" s="1"/>
      <c r="AE24" s="1"/>
      <c r="AF24" s="1"/>
      <c r="AG24" s="1"/>
      <c r="AH24" s="1"/>
      <c r="AI24" s="1"/>
      <c r="AJ24" s="1"/>
    </row>
    <row r="25" customFormat="false" ht="15.75" hidden="false" customHeight="true" outlineLevel="0" collapsed="false">
      <c r="A25" s="197" t="s">
        <v>28</v>
      </c>
      <c r="B25" s="215"/>
      <c r="C25" s="215"/>
      <c r="D25" s="216" t="n">
        <v>1</v>
      </c>
      <c r="E25" s="215"/>
      <c r="F25" s="215"/>
      <c r="G25" s="215"/>
      <c r="H25" s="215"/>
      <c r="I25" s="216" t="n">
        <v>0</v>
      </c>
      <c r="J25" s="212" t="n">
        <f aca="false">SUM(B25:I25)/8</f>
        <v>0.125</v>
      </c>
      <c r="K25" s="213"/>
      <c r="L25" s="1"/>
      <c r="AB25" s="1"/>
      <c r="AC25" s="1"/>
      <c r="AD25" s="1"/>
      <c r="AE25" s="1"/>
      <c r="AF25" s="1"/>
      <c r="AG25" s="1"/>
      <c r="AH25" s="1"/>
      <c r="AI25" s="1"/>
      <c r="AJ25" s="1"/>
    </row>
    <row r="26" customFormat="false" ht="15.75" hidden="false" customHeight="true" outlineLevel="0" collapsed="false">
      <c r="A26" s="197" t="s">
        <v>29</v>
      </c>
      <c r="B26" s="215"/>
      <c r="C26" s="215"/>
      <c r="D26" s="216" t="n">
        <v>1</v>
      </c>
      <c r="E26" s="216"/>
      <c r="F26" s="215"/>
      <c r="G26" s="215"/>
      <c r="H26" s="215"/>
      <c r="I26" s="215"/>
      <c r="J26" s="212" t="n">
        <f aca="false">SUM(B26:I26)/8</f>
        <v>0.125</v>
      </c>
      <c r="K26" s="213"/>
      <c r="L26" s="1"/>
      <c r="AB26" s="1"/>
      <c r="AC26" s="1"/>
      <c r="AD26" s="1"/>
      <c r="AE26" s="1"/>
      <c r="AF26" s="1"/>
      <c r="AG26" s="1"/>
      <c r="AH26" s="1"/>
      <c r="AI26" s="1"/>
      <c r="AJ26" s="1"/>
    </row>
    <row r="27" customFormat="false" ht="15.75" hidden="false" customHeight="true" outlineLevel="0" collapsed="false">
      <c r="A27" s="197" t="s">
        <v>30</v>
      </c>
      <c r="B27" s="217"/>
      <c r="C27" s="217"/>
      <c r="D27" s="218" t="n">
        <v>1</v>
      </c>
      <c r="E27" s="217"/>
      <c r="F27" s="217"/>
      <c r="G27" s="217"/>
      <c r="H27" s="217"/>
      <c r="I27" s="218" t="n">
        <v>1</v>
      </c>
      <c r="J27" s="212" t="n">
        <f aca="false">SUM(B27:I27)/8</f>
        <v>0.25</v>
      </c>
      <c r="K27" s="213"/>
      <c r="L27" s="1"/>
      <c r="AB27" s="1"/>
      <c r="AC27" s="1"/>
      <c r="AD27" s="1"/>
      <c r="AE27" s="1"/>
      <c r="AF27" s="1"/>
      <c r="AG27" s="1"/>
      <c r="AH27" s="1"/>
      <c r="AI27" s="1"/>
      <c r="AJ27" s="1"/>
    </row>
    <row r="28" customFormat="false" ht="15.75" hidden="false" customHeight="true" outlineLevel="0" collapsed="false">
      <c r="A28" s="219" t="s">
        <v>222</v>
      </c>
      <c r="B28" s="220" t="n">
        <f aca="false">SUM(B18:B27)</f>
        <v>8</v>
      </c>
      <c r="C28" s="220" t="n">
        <f aca="false">SUM(C18:C27)</f>
        <v>7</v>
      </c>
      <c r="D28" s="220" t="n">
        <f aca="false">SUM(D18:D27)</f>
        <v>12</v>
      </c>
      <c r="E28" s="220" t="n">
        <f aca="false">SUM(E18:E27)</f>
        <v>6</v>
      </c>
      <c r="F28" s="220" t="n">
        <f aca="false">SUM(F18:F27)</f>
        <v>0</v>
      </c>
      <c r="G28" s="220" t="n">
        <f aca="false">SUM(G18:G27)</f>
        <v>2</v>
      </c>
      <c r="H28" s="220" t="n">
        <f aca="false">SUM(H18:H27)</f>
        <v>2.5</v>
      </c>
      <c r="I28" s="220" t="n">
        <f aca="false">SUM(I18:I27)</f>
        <v>3.9</v>
      </c>
      <c r="J28" s="221" t="n">
        <f aca="false">SUM(B28:I28)/8</f>
        <v>5.175</v>
      </c>
      <c r="K28" s="213"/>
      <c r="L28" s="1"/>
      <c r="AB28" s="1"/>
      <c r="AC28" s="1"/>
      <c r="AD28" s="1"/>
      <c r="AE28" s="1"/>
      <c r="AF28" s="1"/>
      <c r="AG28" s="1"/>
      <c r="AH28" s="1"/>
      <c r="AI28" s="1"/>
      <c r="AJ28" s="1"/>
    </row>
    <row r="29" customFormat="false" ht="15.75" hidden="false" customHeight="true" outlineLevel="0" collapsed="false">
      <c r="A29" s="222" t="s">
        <v>223</v>
      </c>
      <c r="B29" s="223" t="n">
        <f aca="false">IFERROR((B14/B28)/$A$70,0)</f>
        <v>0</v>
      </c>
      <c r="C29" s="223" t="n">
        <f aca="false">IFERROR((C14/C28)/$A$70,0)</f>
        <v>0</v>
      </c>
      <c r="D29" s="223" t="n">
        <f aca="false">IFERROR((D14/D28)/$A$70,0)</f>
        <v>0</v>
      </c>
      <c r="E29" s="223" t="n">
        <f aca="false">IFERROR((E14/E28)/$A$70,0)</f>
        <v>0</v>
      </c>
      <c r="F29" s="223" t="n">
        <f aca="false">IFERROR((F14/F28)/$A$70,0)</f>
        <v>0</v>
      </c>
      <c r="G29" s="223" t="n">
        <f aca="false">IFERROR((G14/G28)/$A$70,0)</f>
        <v>0</v>
      </c>
      <c r="H29" s="223" t="n">
        <f aca="false">IFERROR((H14/H28)/$A$70,0)</f>
        <v>4.08702962962963</v>
      </c>
      <c r="I29" s="223" t="n">
        <f aca="false">IFERROR((I14/I28)/$A$70,0)</f>
        <v>0</v>
      </c>
      <c r="J29" s="224" t="n">
        <f aca="false">SUM(B29:I29)</f>
        <v>4.08702962962963</v>
      </c>
      <c r="K29" s="225" t="s">
        <v>223</v>
      </c>
      <c r="L29" s="150"/>
      <c r="AB29" s="1"/>
      <c r="AC29" s="1"/>
      <c r="AD29" s="1"/>
      <c r="AE29" s="1"/>
      <c r="AF29" s="1"/>
      <c r="AG29" s="1"/>
      <c r="AH29" s="1"/>
      <c r="AI29" s="1"/>
      <c r="AJ29" s="1"/>
    </row>
    <row r="30" customFormat="false" ht="15.75" hidden="false" customHeight="true" outlineLevel="0" collapsed="false">
      <c r="A30" s="226" t="s">
        <v>224</v>
      </c>
      <c r="B30" s="109" t="n">
        <f aca="false">IFERROR((B14/B28)/$A$71,0)</f>
        <v>0</v>
      </c>
      <c r="C30" s="109" t="n">
        <f aca="false">IFERROR((C14/C28)/$A$71,0)</f>
        <v>0</v>
      </c>
      <c r="D30" s="109" t="n">
        <f aca="false">IFERROR((D14/D28)/$A$71,0)</f>
        <v>0</v>
      </c>
      <c r="E30" s="109" t="n">
        <f aca="false">IFERROR((E14/E28)/$A$71,0)</f>
        <v>0</v>
      </c>
      <c r="F30" s="109" t="n">
        <f aca="false">IFERROR((F14/F28)/$A$71,0)</f>
        <v>0</v>
      </c>
      <c r="G30" s="109" t="n">
        <f aca="false">IFERROR((G14/G28)/$A$71,0)</f>
        <v>0</v>
      </c>
      <c r="H30" s="109" t="n">
        <f aca="false">IFERROR((H14/H28)/$A$71,0)</f>
        <v>16.3481185185185</v>
      </c>
      <c r="I30" s="109" t="n">
        <f aca="false">IFERROR((I14/I28)/$A$71,0)</f>
        <v>0</v>
      </c>
      <c r="J30" s="108" t="n">
        <f aca="false">SUM(B30:I30)</f>
        <v>16.3481185185185</v>
      </c>
      <c r="K30" s="227" t="s">
        <v>224</v>
      </c>
      <c r="L30" s="1"/>
      <c r="AB30" s="1"/>
      <c r="AC30" s="1"/>
      <c r="AD30" s="1"/>
      <c r="AE30" s="1"/>
      <c r="AF30" s="1"/>
      <c r="AG30" s="1"/>
      <c r="AH30" s="1"/>
      <c r="AI30" s="1"/>
      <c r="AJ30" s="1"/>
    </row>
    <row r="31" customFormat="false" ht="15.75" hidden="false" customHeight="true" outlineLevel="0" collapsed="false">
      <c r="A31" s="228" t="s">
        <v>225</v>
      </c>
      <c r="B31" s="229" t="n">
        <f aca="false">IFERROR((B14/B28)/$A$72,0)</f>
        <v>0</v>
      </c>
      <c r="C31" s="229" t="n">
        <f aca="false">IFERROR((C14/C28)/$A$72,0)</f>
        <v>0</v>
      </c>
      <c r="D31" s="229" t="n">
        <f aca="false">IFERROR((D14/D28)/$A$72,0)</f>
        <v>0</v>
      </c>
      <c r="E31" s="229" t="n">
        <f aca="false">IFERROR((E14/E28)/$A$72,0)</f>
        <v>0</v>
      </c>
      <c r="F31" s="229" t="n">
        <f aca="false">IFERROR((F14/F28)/$A$72,0)</f>
        <v>0</v>
      </c>
      <c r="G31" s="229" t="n">
        <f aca="false">IFERROR((G14/G28)/$A$72,0)</f>
        <v>0</v>
      </c>
      <c r="H31" s="229" t="n">
        <f aca="false">IFERROR((H14/H28)/$A$72,0)</f>
        <v>81.7405925925926</v>
      </c>
      <c r="I31" s="229" t="n">
        <f aca="false">IFERROR((I14/I28)/$A$72,0)</f>
        <v>0</v>
      </c>
      <c r="J31" s="230" t="n">
        <f aca="false">SUM(B31:I31)</f>
        <v>81.7405925925926</v>
      </c>
      <c r="K31" s="231" t="s">
        <v>226</v>
      </c>
      <c r="L31" s="1"/>
      <c r="AB31" s="1"/>
      <c r="AC31" s="1"/>
      <c r="AD31" s="1"/>
      <c r="AE31" s="1"/>
      <c r="AF31" s="1"/>
      <c r="AG31" s="1"/>
      <c r="AH31" s="1"/>
      <c r="AI31" s="1"/>
      <c r="AJ31" s="1"/>
    </row>
    <row r="32" customFormat="false" ht="15.75" hidden="false" customHeight="true" outlineLevel="0" collapsed="false">
      <c r="L32" s="1"/>
      <c r="AB32" s="1"/>
      <c r="AC32" s="1"/>
      <c r="AD32" s="1"/>
      <c r="AE32" s="1"/>
      <c r="AF32" s="1"/>
      <c r="AG32" s="1"/>
      <c r="AH32" s="1"/>
      <c r="AI32" s="1"/>
      <c r="AJ32" s="1"/>
    </row>
    <row r="33" customFormat="false" ht="15.75" hidden="false" customHeight="true" outlineLevel="0" collapsed="false">
      <c r="L33" s="1"/>
      <c r="W33" s="1" t="n">
        <v>103.55</v>
      </c>
      <c r="AB33" s="1"/>
      <c r="AC33" s="1"/>
      <c r="AD33" s="1"/>
      <c r="AE33" s="1"/>
      <c r="AF33" s="1"/>
      <c r="AG33" s="1"/>
      <c r="AH33" s="1"/>
      <c r="AI33" s="1"/>
      <c r="AJ33" s="1"/>
    </row>
    <row r="34" customFormat="false" ht="45" hidden="false" customHeight="true" outlineLevel="0" collapsed="false">
      <c r="A34" s="207" t="s">
        <v>227</v>
      </c>
      <c r="B34" s="232" t="s">
        <v>207</v>
      </c>
      <c r="C34" s="232" t="s">
        <v>140</v>
      </c>
      <c r="D34" s="232" t="s">
        <v>208</v>
      </c>
      <c r="E34" s="232" t="s">
        <v>200</v>
      </c>
      <c r="F34" s="232" t="s">
        <v>209</v>
      </c>
      <c r="G34" s="232" t="s">
        <v>210</v>
      </c>
      <c r="H34" s="232" t="s">
        <v>91</v>
      </c>
      <c r="I34" s="232" t="s">
        <v>211</v>
      </c>
      <c r="J34" s="232" t="s">
        <v>202</v>
      </c>
      <c r="K34" s="232" t="s">
        <v>203</v>
      </c>
      <c r="L34" s="232" t="s">
        <v>228</v>
      </c>
      <c r="M34" s="232" t="s">
        <v>229</v>
      </c>
      <c r="N34" s="185" t="s">
        <v>192</v>
      </c>
      <c r="O34" s="185" t="s">
        <v>80</v>
      </c>
      <c r="P34" s="185" t="s">
        <v>81</v>
      </c>
      <c r="Q34" s="185" t="s">
        <v>230</v>
      </c>
      <c r="S34" s="185" t="s">
        <v>231</v>
      </c>
      <c r="AB34" s="1"/>
      <c r="AC34" s="1"/>
      <c r="AD34" s="1"/>
      <c r="AE34" s="1"/>
      <c r="AF34" s="1"/>
      <c r="AG34" s="1"/>
      <c r="AH34" s="1"/>
      <c r="AI34" s="1"/>
      <c r="AJ34" s="1"/>
    </row>
    <row r="35" customFormat="false" ht="15.75" hidden="false" customHeight="true" outlineLevel="0" collapsed="false">
      <c r="A35" s="233" t="s">
        <v>193</v>
      </c>
      <c r="B35" s="190" t="n">
        <f aca="false">IFERROR((B$8-'4.WBS General Resumido'!C6)/(B$18+B$21)*B18,0)</f>
        <v>0</v>
      </c>
      <c r="C35" s="190" t="n">
        <f aca="false">IFERROR((C$8-'4.WBS General Resumido'!D6)/(C$18+C$21)*C18,0)</f>
        <v>0</v>
      </c>
      <c r="D35" s="190" t="n">
        <f aca="false">IFERROR((D$8-'4.WBS General Resumido'!E6)/(D$18+D$21)*D18,0)</f>
        <v>0</v>
      </c>
      <c r="E35" s="190" t="n">
        <f aca="false">IFERROR((E8-'4.WBS General Resumido'!B6)/(E$18+E$21)*E18,0)</f>
        <v>0</v>
      </c>
      <c r="F35" s="190" t="n">
        <f aca="false">IF(SUM(F$18:F$21)=0,0,SUM(F8)/SUM(F$18:F$21)*F18)</f>
        <v>0</v>
      </c>
      <c r="G35" s="190" t="n">
        <f aca="false">IFERROR((G8-'4.WBS General Resumido'!H6)/(G$18+G$21)*G18,0)</f>
        <v>0</v>
      </c>
      <c r="H35" s="190" t="n">
        <f aca="false">IFERROR(SUM($H$8:$H$9)/SUM($H$18:$H$23)*H18,0)</f>
        <v>0</v>
      </c>
      <c r="I35" s="190" t="n">
        <f aca="false">IFERROR((I$8-'4.WBS General Resumido'!I6)/(I$18+I$21)*I18,0)</f>
        <v>0</v>
      </c>
      <c r="J35" s="190" t="e">
        <f aca="false">J8</f>
        <v>#NAME?</v>
      </c>
      <c r="K35" s="190" t="n">
        <f aca="false">SUM(B35:I35)*$N$6</f>
        <v>0</v>
      </c>
      <c r="L35" s="190" t="e">
        <f aca="false">SUM(B35:J35)</f>
        <v>#NAME?</v>
      </c>
      <c r="M35" s="234" t="str">
        <f aca="false">IFERROR(L35/$L$46,"")</f>
        <v/>
      </c>
      <c r="N35" s="235" t="e">
        <f aca="false">SUM(K35:L35)</f>
        <v>#NAME?</v>
      </c>
      <c r="O35" s="236" t="e">
        <f aca="false">SUMIF('5.Otros'!D3:D17, "FRONTEND", '5.Otros'!H3:H17)</f>
        <v>#NAME?</v>
      </c>
      <c r="P35" s="108" t="n">
        <f aca="false">'Cronograma ALTO NIVEL'!AB15</f>
        <v>17.5</v>
      </c>
      <c r="Q35" s="237" t="e">
        <f aca="false">N35+O35+P35</f>
        <v>#NAME?</v>
      </c>
      <c r="S35" s="237" t="e">
        <f aca="false">L35+O35+P35</f>
        <v>#NAME?</v>
      </c>
      <c r="W35" s="150" t="e">
        <f aca="false">$W$33*M35</f>
        <v>#VALUE!</v>
      </c>
      <c r="AB35" s="1"/>
      <c r="AC35" s="1"/>
      <c r="AD35" s="1"/>
      <c r="AE35" s="1"/>
      <c r="AF35" s="1"/>
      <c r="AG35" s="1"/>
      <c r="AH35" s="1"/>
      <c r="AI35" s="1"/>
      <c r="AJ35" s="1"/>
    </row>
    <row r="36" customFormat="false" ht="15.75" hidden="false" customHeight="true" outlineLevel="0" collapsed="false">
      <c r="A36" s="233" t="s">
        <v>194</v>
      </c>
      <c r="B36" s="190" t="n">
        <f aca="false">IFERROR((B$8-'4.WBS General Resumido'!C7)/(B$19+B$20)*B19,0)</f>
        <v>0</v>
      </c>
      <c r="C36" s="190" t="n">
        <f aca="false">IFERROR((C$8-'4.WBS General Resumido'!D7)/SUM(C$19:C$20)*C19,0)</f>
        <v>0</v>
      </c>
      <c r="D36" s="190" t="n">
        <f aca="false">IFERROR((D$8-'4.WBS General Resumido'!E7)/(D$19+D$20)*D19,0)</f>
        <v>0</v>
      </c>
      <c r="E36" s="190" t="n">
        <f aca="false">IFERROR((E$8-'4.WBS General Resumido'!B7)/(E$19+E$20)*E19,0)</f>
        <v>0</v>
      </c>
      <c r="F36" s="190" t="n">
        <f aca="false">IF(SUM(F$18:F$21)=0,0,F$8/SUM(F$18:F$23)*F19)</f>
        <v>0</v>
      </c>
      <c r="G36" s="190" t="n">
        <f aca="false">IFERROR((G8-'4.WBS General Resumido'!H7)/(G$19+G$20)*G19,0)</f>
        <v>0</v>
      </c>
      <c r="H36" s="190" t="n">
        <f aca="false">IFERROR(SUM($H$8:$H$9)/SUM($H$18:$H$23)*H19,0)</f>
        <v>0</v>
      </c>
      <c r="I36" s="190" t="n">
        <f aca="false">IFERROR((I$8-'4.WBS General Resumido'!I7)/(I$19+I$20)*I19,0)</f>
        <v>0</v>
      </c>
      <c r="J36" s="190" t="e">
        <f aca="false">K8</f>
        <v>#NAME?</v>
      </c>
      <c r="K36" s="190" t="n">
        <f aca="false">SUM(B36:I36)*$N$6</f>
        <v>0</v>
      </c>
      <c r="L36" s="190" t="e">
        <f aca="false">SUM(B36:J36)</f>
        <v>#NAME?</v>
      </c>
      <c r="M36" s="234" t="str">
        <f aca="false">IFERROR(L36/$L$46,"")</f>
        <v/>
      </c>
      <c r="N36" s="235" t="e">
        <f aca="false">SUM(K36:L36)</f>
        <v>#NAME?</v>
      </c>
      <c r="O36" s="236" t="n">
        <f aca="false">SUMIF('5.Otros'!D3:D17, "BACKEND", '5.Otros'!H3:H17)</f>
        <v>14</v>
      </c>
      <c r="P36" s="108" t="n">
        <f aca="false">'Cronograma ALTO NIVEL'!AB16</f>
        <v>17.5</v>
      </c>
      <c r="Q36" s="237" t="e">
        <f aca="false">N36+O36+P36</f>
        <v>#NAME?</v>
      </c>
      <c r="S36" s="237" t="e">
        <f aca="false">L36+O36+P36</f>
        <v>#NAME?</v>
      </c>
      <c r="W36" s="150" t="e">
        <f aca="false">$W$33*M36</f>
        <v>#VALUE!</v>
      </c>
      <c r="AB36" s="1"/>
      <c r="AC36" s="1"/>
      <c r="AD36" s="1"/>
      <c r="AE36" s="1"/>
      <c r="AF36" s="1"/>
      <c r="AG36" s="1"/>
      <c r="AH36" s="1"/>
      <c r="AI36" s="1"/>
      <c r="AJ36" s="1"/>
    </row>
    <row r="37" customFormat="false" ht="15.75" hidden="false" customHeight="true" outlineLevel="0" collapsed="false">
      <c r="A37" s="233" t="s">
        <v>195</v>
      </c>
      <c r="B37" s="190" t="n">
        <f aca="false">IFERROR((B$8-'4.WBS General Resumido'!C7)/(B$19+B$20)*B20,0)</f>
        <v>0</v>
      </c>
      <c r="C37" s="190" t="n">
        <f aca="false">IFERROR((C$8-'4.WBS General Resumido'!D7)/(C$19+C$20)*C20,0)</f>
        <v>0</v>
      </c>
      <c r="D37" s="190" t="n">
        <f aca="false">IFERROR((D$8-'4.WBS General Resumido'!E7)/(D$19+D$20)*D20,0)</f>
        <v>0</v>
      </c>
      <c r="E37" s="190" t="n">
        <f aca="false">IFERROR((E8-'4.WBS General Resumido'!B7)/(E$19+E$20)*E20,0)</f>
        <v>0</v>
      </c>
      <c r="F37" s="190" t="n">
        <f aca="false">IF(SUM(F$18:F$21)=0,0,(F$8)/SUM(F$18:F$23)*F20)</f>
        <v>0</v>
      </c>
      <c r="G37" s="190" t="n">
        <f aca="false">IFERROR((G$8-'4.WBS General Resumido'!H7)/(G$19+G$20)*G20,0)</f>
        <v>0</v>
      </c>
      <c r="H37" s="190" t="n">
        <f aca="false">IFERROR(SUM($H$8:$H$9)/SUM($H$18:$H$23)*H20,0)</f>
        <v>0</v>
      </c>
      <c r="I37" s="190" t="n">
        <f aca="false">IFERROR((I$8-'4.WBS General Resumido'!I7)/(I$19+I$20)*I20,0)</f>
        <v>0</v>
      </c>
      <c r="J37" s="238"/>
      <c r="K37" s="190" t="n">
        <f aca="false">SUM(B37:I37)*$N$6</f>
        <v>0</v>
      </c>
      <c r="L37" s="190" t="n">
        <f aca="false">SUM(B37:J37)</f>
        <v>0</v>
      </c>
      <c r="M37" s="234" t="str">
        <f aca="false">IFERROR(L37/$L$46,"")</f>
        <v/>
      </c>
      <c r="N37" s="235" t="n">
        <f aca="false">SUM(K37:L37)</f>
        <v>0</v>
      </c>
      <c r="P37" s="108" t="n">
        <f aca="false">'Cronograma ALTO NIVEL'!AB5</f>
        <v>70</v>
      </c>
      <c r="Q37" s="237" t="n">
        <f aca="false">N37+O37+P37</f>
        <v>70</v>
      </c>
      <c r="S37" s="237" t="n">
        <f aca="false">L37+O37+P37</f>
        <v>70</v>
      </c>
      <c r="W37" s="150" t="e">
        <f aca="false">$W$33*M37</f>
        <v>#VALUE!</v>
      </c>
      <c r="AB37" s="1"/>
      <c r="AC37" s="1"/>
      <c r="AD37" s="1"/>
      <c r="AE37" s="1"/>
      <c r="AF37" s="1"/>
      <c r="AG37" s="1"/>
      <c r="AH37" s="1"/>
      <c r="AI37" s="1"/>
      <c r="AJ37" s="1"/>
    </row>
    <row r="38" customFormat="false" ht="15.75" hidden="false" customHeight="true" outlineLevel="0" collapsed="false">
      <c r="A38" s="233" t="s">
        <v>22</v>
      </c>
      <c r="B38" s="190" t="n">
        <f aca="false">IFERROR((B$8-'4.WBS General Resumido'!C6)/(B$18+B$21)*B21,0)</f>
        <v>0</v>
      </c>
      <c r="C38" s="190" t="n">
        <f aca="false">IFERROR((C$8-'4.WBS General Resumido'!D6)/(C$18+C$21)*C21,0)</f>
        <v>0</v>
      </c>
      <c r="D38" s="190" t="n">
        <f aca="false">IFERROR((D$8-'4.WBS General Resumido'!E6)/(D$18+D$21)*D21,0)</f>
        <v>0</v>
      </c>
      <c r="E38" s="190" t="n">
        <f aca="false">IFERROR((E8-'4.WBS General Resumido'!B6)/(E$18+E$21)*E21,0)</f>
        <v>0</v>
      </c>
      <c r="F38" s="190" t="n">
        <f aca="false">IF(SUM(F$18:F$21)=0,0,F$8/SUM(F$18:F$23)*F21)</f>
        <v>0</v>
      </c>
      <c r="G38" s="190" t="n">
        <f aca="false">IFERROR((G$8-'4.WBS General Resumido'!H6)/(G$18+G$21)*G21,0)</f>
        <v>0</v>
      </c>
      <c r="H38" s="190" t="n">
        <f aca="false">IFERROR(SUM($H$8:$H$9)/SUM($H$18:$H$23)*H21,0)</f>
        <v>0</v>
      </c>
      <c r="I38" s="190" t="n">
        <f aca="false">IFERROR((I$8-'4.WBS General Resumido'!I6)/(I$18+I$21)*I21,0)</f>
        <v>0</v>
      </c>
      <c r="J38" s="238"/>
      <c r="K38" s="190" t="n">
        <f aca="false">SUM(B38:I38)*$N$6</f>
        <v>0</v>
      </c>
      <c r="L38" s="190" t="n">
        <f aca="false">SUM(B38:J38)</f>
        <v>0</v>
      </c>
      <c r="M38" s="234" t="str">
        <f aca="false">IFERROR(L38/$L$46,"")</f>
        <v/>
      </c>
      <c r="N38" s="235" t="n">
        <f aca="false">SUM(K38:L38)</f>
        <v>0</v>
      </c>
      <c r="P38" s="108" t="n">
        <f aca="false">'Cronograma ALTO NIVEL'!AB6</f>
        <v>35</v>
      </c>
      <c r="Q38" s="237" t="n">
        <f aca="false">N38+O38+P38</f>
        <v>35</v>
      </c>
      <c r="S38" s="237" t="n">
        <f aca="false">L38+O38+P38</f>
        <v>35</v>
      </c>
      <c r="W38" s="150" t="e">
        <f aca="false">$W$33*M38</f>
        <v>#VALUE!</v>
      </c>
      <c r="AB38" s="1"/>
      <c r="AC38" s="1"/>
      <c r="AD38" s="1"/>
      <c r="AE38" s="1"/>
      <c r="AF38" s="1"/>
      <c r="AG38" s="1"/>
      <c r="AH38" s="1"/>
      <c r="AI38" s="1"/>
      <c r="AJ38" s="1"/>
    </row>
    <row r="39" customFormat="false" ht="15.75" hidden="false" customHeight="true" outlineLevel="0" collapsed="false">
      <c r="A39" s="233" t="s">
        <v>24</v>
      </c>
      <c r="B39" s="190" t="n">
        <f aca="false">IFERROR(B$8/SUM(B$18:B$23)*B22,0)</f>
        <v>0</v>
      </c>
      <c r="C39" s="190" t="n">
        <f aca="false">IFERROR(C$8/SUM(C$18:C$23)*C22,0)</f>
        <v>0</v>
      </c>
      <c r="D39" s="190" t="n">
        <f aca="false">IFERROR(D$8/SUM(D$18:D$23)*D22,0)</f>
        <v>0</v>
      </c>
      <c r="E39" s="190" t="n">
        <f aca="false">IFERROR(E$8/SUM(E$18:E$23)*E22,0)</f>
        <v>0</v>
      </c>
      <c r="F39" s="190" t="n">
        <f aca="false">IF(SUM(F$18:F$21)=0,0,F$8/SUM(F$18:F$23)*F22)</f>
        <v>0</v>
      </c>
      <c r="G39" s="190" t="n">
        <f aca="false">IFERROR(G$8/SUM(G$18:G$23)*G22,0)</f>
        <v>0</v>
      </c>
      <c r="H39" s="190" t="n">
        <f aca="false">IFERROR(SUM($H$8:$H$9)/SUM($H$18:$H$23)*H22,0)</f>
        <v>367.832666666667</v>
      </c>
      <c r="I39" s="190" t="n">
        <f aca="false">IFERROR(SUM(I$8:I$9)/SUM(I$18:I$27)*I22,0)</f>
        <v>0</v>
      </c>
      <c r="J39" s="238"/>
      <c r="K39" s="190" t="n">
        <f aca="false">SUM(B39:I39)*$N$6</f>
        <v>36.7832666666667</v>
      </c>
      <c r="L39" s="190" t="n">
        <f aca="false">SUM(B39:J39)</f>
        <v>367.832666666667</v>
      </c>
      <c r="M39" s="234" t="str">
        <f aca="false">IFERROR(L39/$L$46,"")</f>
        <v/>
      </c>
      <c r="N39" s="235" t="n">
        <f aca="false">SUM(K39:L39)</f>
        <v>404.615933333333</v>
      </c>
      <c r="P39" s="108" t="n">
        <f aca="false">'Cronograma ALTO NIVEL'!AB8</f>
        <v>35</v>
      </c>
      <c r="Q39" s="237" t="n">
        <f aca="false">N39+O39+P39</f>
        <v>439.615933333333</v>
      </c>
      <c r="S39" s="237" t="n">
        <f aca="false">L39+O39+P39</f>
        <v>402.832666666667</v>
      </c>
      <c r="W39" s="150" t="e">
        <f aca="false">$W$33*M39</f>
        <v>#VALUE!</v>
      </c>
      <c r="AB39" s="1"/>
      <c r="AC39" s="1"/>
      <c r="AD39" s="1"/>
      <c r="AE39" s="1"/>
      <c r="AF39" s="1"/>
      <c r="AG39" s="1"/>
      <c r="AH39" s="1"/>
      <c r="AI39" s="1"/>
      <c r="AJ39" s="1"/>
    </row>
    <row r="40" customFormat="false" ht="15.75" hidden="false" customHeight="true" outlineLevel="0" collapsed="false">
      <c r="A40" s="233" t="s">
        <v>25</v>
      </c>
      <c r="B40" s="190" t="n">
        <f aca="false">IFERROR(SUM(B$8)/SUM(B$18:B$23)*B23,0)</f>
        <v>0</v>
      </c>
      <c r="C40" s="190" t="n">
        <f aca="false">IFERROR(SUM(C$8)/SUM(C$18:C$23)*C23,0)</f>
        <v>0</v>
      </c>
      <c r="D40" s="190" t="n">
        <f aca="false">IFERROR(SUM(D$8)/SUM(D$18:D$23)*D23,0)</f>
        <v>0</v>
      </c>
      <c r="E40" s="190" t="n">
        <f aca="false">IFERROR(SUM(E$8)/SUM(E$18:E$23)*E23,0)</f>
        <v>0</v>
      </c>
      <c r="F40" s="190" t="n">
        <f aca="false">IF(SUM(F$18:F$21)=0,0,SUM(F$8)/SUM(F$18:F$23)*F23)</f>
        <v>0</v>
      </c>
      <c r="G40" s="190" t="n">
        <f aca="false">IFERROR(SUM(G$8)/SUM(G$18:G$23)*G23,0)</f>
        <v>0</v>
      </c>
      <c r="H40" s="190" t="n">
        <f aca="false">IFERROR(SUM($H$8:$H$9)/SUM($H$18:$H$23)*H23,0)</f>
        <v>1471.33066666667</v>
      </c>
      <c r="I40" s="190" t="n">
        <f aca="false">IFERROR(SUM(I$8:I$9)/SUM(I$18:I$27)*I23,0)</f>
        <v>0</v>
      </c>
      <c r="J40" s="238"/>
      <c r="K40" s="190" t="n">
        <f aca="false">SUM(B40:I40)*$N$6</f>
        <v>147.133066666667</v>
      </c>
      <c r="L40" s="190" t="n">
        <f aca="false">SUM(B40:J40)</f>
        <v>1471.33066666667</v>
      </c>
      <c r="M40" s="234" t="str">
        <f aca="false">IFERROR(L40/$L$46,"")</f>
        <v/>
      </c>
      <c r="N40" s="235" t="n">
        <f aca="false">SUM(K40:L40)</f>
        <v>1618.46373333333</v>
      </c>
      <c r="O40" s="239"/>
      <c r="P40" s="108" t="n">
        <v>0</v>
      </c>
      <c r="Q40" s="237" t="n">
        <f aca="false">N40+O40+P40</f>
        <v>1618.46373333333</v>
      </c>
      <c r="S40" s="237" t="n">
        <f aca="false">L40+O40+P40</f>
        <v>1471.33066666667</v>
      </c>
      <c r="W40" s="150" t="e">
        <f aca="false">$W$33*M40</f>
        <v>#VALUE!</v>
      </c>
      <c r="AB40" s="1"/>
      <c r="AC40" s="1"/>
      <c r="AD40" s="1"/>
      <c r="AE40" s="1"/>
      <c r="AF40" s="1"/>
      <c r="AG40" s="1"/>
      <c r="AH40" s="1"/>
      <c r="AI40" s="1"/>
      <c r="AJ40" s="1"/>
    </row>
    <row r="41" customFormat="false" ht="15.75" hidden="false" customHeight="true" outlineLevel="0" collapsed="false">
      <c r="A41" s="240" t="s">
        <v>27</v>
      </c>
      <c r="B41" s="198"/>
      <c r="C41" s="198"/>
      <c r="D41" s="198" t="n">
        <f aca="false">D10</f>
        <v>0</v>
      </c>
      <c r="E41" s="198"/>
      <c r="F41" s="198"/>
      <c r="G41" s="198"/>
      <c r="H41" s="198"/>
      <c r="I41" s="190" t="n">
        <f aca="false">IFERROR(I$10/I$24*I24,0)</f>
        <v>451</v>
      </c>
      <c r="J41" s="238"/>
      <c r="K41" s="190" t="n">
        <f aca="false">SUM(B41:I41)*$N$6</f>
        <v>45.1</v>
      </c>
      <c r="L41" s="190" t="n">
        <f aca="false">SUM(B41:J41)</f>
        <v>451</v>
      </c>
      <c r="M41" s="234" t="str">
        <f aca="false">IFERROR(L41/$L$46,"")</f>
        <v/>
      </c>
      <c r="N41" s="235" t="n">
        <f aca="false">SUM(K41:L41)</f>
        <v>496.1</v>
      </c>
      <c r="O41" s="236" t="n">
        <f aca="false">SUMIF('5.Otros'!D3:D17, "DEVOPS", '5.Otros'!H3:H17)</f>
        <v>14</v>
      </c>
      <c r="P41" s="108" t="n">
        <f aca="false">'Cronograma ALTO NIVEL'!AB9</f>
        <v>17.5</v>
      </c>
      <c r="Q41" s="237" t="n">
        <f aca="false">N41+O41+P41</f>
        <v>527.6</v>
      </c>
      <c r="S41" s="237" t="n">
        <f aca="false">L41+O41+P41</f>
        <v>482.5</v>
      </c>
      <c r="W41" s="150" t="e">
        <f aca="false">$W$33*M41</f>
        <v>#VALUE!</v>
      </c>
      <c r="AB41" s="1"/>
      <c r="AC41" s="1"/>
      <c r="AD41" s="1"/>
      <c r="AE41" s="1"/>
      <c r="AF41" s="1"/>
      <c r="AG41" s="1"/>
      <c r="AH41" s="1"/>
      <c r="AI41" s="1"/>
      <c r="AJ41" s="1"/>
    </row>
    <row r="42" customFormat="false" ht="15.75" hidden="false" customHeight="true" outlineLevel="0" collapsed="false">
      <c r="A42" s="240" t="s">
        <v>28</v>
      </c>
      <c r="B42" s="198"/>
      <c r="C42" s="198"/>
      <c r="D42" s="190" t="n">
        <f aca="false">D11</f>
        <v>503</v>
      </c>
      <c r="E42" s="198"/>
      <c r="F42" s="198"/>
      <c r="G42" s="198"/>
      <c r="H42" s="198"/>
      <c r="I42" s="190" t="n">
        <f aca="false">IFERROR(SUM(I$8:I$9)/SUM(I$18:I$27)*I25,0)</f>
        <v>0</v>
      </c>
      <c r="J42" s="238"/>
      <c r="K42" s="190" t="n">
        <f aca="false">SUM(B42:I42)*$N$6</f>
        <v>50.3</v>
      </c>
      <c r="L42" s="190" t="n">
        <f aca="false">SUM(B42:J42)</f>
        <v>503</v>
      </c>
      <c r="M42" s="234" t="str">
        <f aca="false">IFERROR(L42/$L$46,"")</f>
        <v/>
      </c>
      <c r="N42" s="235" t="n">
        <f aca="false">SUM(K42:L42)</f>
        <v>553.3</v>
      </c>
      <c r="O42" s="236" t="n">
        <f aca="false">SUMIF('5.Otros'!D3:D17, "DBA", '5.Otros'!H3:H17)</f>
        <v>14</v>
      </c>
      <c r="P42" s="108" t="n">
        <f aca="false">'Cronograma ALTO NIVEL'!AB11</f>
        <v>17.5</v>
      </c>
      <c r="Q42" s="237" t="n">
        <f aca="false">N42+O42+P42</f>
        <v>584.8</v>
      </c>
      <c r="S42" s="237" t="n">
        <f aca="false">L42+O42+P42</f>
        <v>534.5</v>
      </c>
      <c r="W42" s="150" t="e">
        <f aca="false">$W$33*M42</f>
        <v>#VALUE!</v>
      </c>
      <c r="AB42" s="1"/>
      <c r="AC42" s="1"/>
      <c r="AD42" s="1"/>
      <c r="AE42" s="1"/>
      <c r="AF42" s="1"/>
      <c r="AG42" s="1"/>
      <c r="AH42" s="1"/>
      <c r="AI42" s="1"/>
      <c r="AJ42" s="1"/>
    </row>
    <row r="43" customFormat="false" ht="15.75" hidden="false" customHeight="true" outlineLevel="0" collapsed="false">
      <c r="A43" s="240" t="s">
        <v>29</v>
      </c>
      <c r="B43" s="198"/>
      <c r="C43" s="198"/>
      <c r="D43" s="190" t="n">
        <f aca="false">D12</f>
        <v>350</v>
      </c>
      <c r="E43" s="198"/>
      <c r="F43" s="198"/>
      <c r="G43" s="198"/>
      <c r="H43" s="198"/>
      <c r="I43" s="190" t="n">
        <f aca="false">IFERROR(SUM(I$8:I$9)/SUM(I$18:I$27)*I26,0)</f>
        <v>0</v>
      </c>
      <c r="J43" s="238"/>
      <c r="K43" s="190" t="n">
        <f aca="false">SUM(B43:I43)*$N$6</f>
        <v>35</v>
      </c>
      <c r="L43" s="190" t="n">
        <f aca="false">SUM(B43:J43)</f>
        <v>350</v>
      </c>
      <c r="M43" s="234" t="str">
        <f aca="false">IFERROR(L43/$L$46,"")</f>
        <v/>
      </c>
      <c r="N43" s="235" t="n">
        <f aca="false">SUM(K43:L43)</f>
        <v>385</v>
      </c>
      <c r="P43" s="108" t="n">
        <f aca="false">'Cronograma ALTO NIVEL'!AB7</f>
        <v>17.5</v>
      </c>
      <c r="Q43" s="237" t="n">
        <f aca="false">N43+O43+P43</f>
        <v>402.5</v>
      </c>
      <c r="S43" s="237" t="n">
        <f aca="false">L43+O43+P43</f>
        <v>367.5</v>
      </c>
      <c r="W43" s="150" t="e">
        <f aca="false">$W$33*M43</f>
        <v>#VALUE!</v>
      </c>
      <c r="AB43" s="1"/>
      <c r="AC43" s="1"/>
      <c r="AD43" s="1"/>
      <c r="AE43" s="1"/>
      <c r="AF43" s="1"/>
      <c r="AG43" s="1"/>
      <c r="AH43" s="1"/>
      <c r="AI43" s="1"/>
      <c r="AJ43" s="1"/>
    </row>
    <row r="44" customFormat="false" ht="15.75" hidden="false" customHeight="true" outlineLevel="0" collapsed="false">
      <c r="A44" s="240" t="s">
        <v>30</v>
      </c>
      <c r="B44" s="198"/>
      <c r="C44" s="198"/>
      <c r="D44" s="190" t="n">
        <f aca="false">D13</f>
        <v>112</v>
      </c>
      <c r="E44" s="198"/>
      <c r="F44" s="198"/>
      <c r="G44" s="198"/>
      <c r="H44" s="198"/>
      <c r="I44" s="190" t="n">
        <f aca="false">IFERROR(SUM(I$8:I$9)/SUM(I$18:I$27)*I27,0)</f>
        <v>0</v>
      </c>
      <c r="J44" s="190" t="e">
        <f aca="false">M8</f>
        <v>#NAME?</v>
      </c>
      <c r="K44" s="190" t="n">
        <f aca="false">SUM(B44:I44)*$N$6</f>
        <v>11.2</v>
      </c>
      <c r="L44" s="190" t="e">
        <f aca="false">SUM(B44:J44)</f>
        <v>#NAME?</v>
      </c>
      <c r="M44" s="234" t="str">
        <f aca="false">IFERROR(L44/$L$46,"")</f>
        <v/>
      </c>
      <c r="N44" s="235" t="e">
        <f aca="false">SUM(K44:L44)</f>
        <v>#NAME?</v>
      </c>
      <c r="O44" s="236" t="n">
        <f aca="false">SUMIF('5.Otros'!D3:D17, "ARQ", '5.Otros'!H3:H17)</f>
        <v>3.5</v>
      </c>
      <c r="P44" s="108" t="n">
        <f aca="false">'Cronograma ALTO NIVEL'!AB18+'Cronograma ALTO NIVEL'!AB10</f>
        <v>17.5</v>
      </c>
      <c r="Q44" s="237" t="e">
        <f aca="false">N44+O44+P44</f>
        <v>#NAME?</v>
      </c>
      <c r="S44" s="237" t="e">
        <f aca="false">L44+O44+P44</f>
        <v>#NAME?</v>
      </c>
      <c r="W44" s="150" t="e">
        <f aca="false">$W$33*M44</f>
        <v>#VALUE!</v>
      </c>
      <c r="AB44" s="1"/>
      <c r="AC44" s="1"/>
      <c r="AD44" s="1"/>
      <c r="AE44" s="1"/>
      <c r="AF44" s="1"/>
      <c r="AG44" s="1"/>
      <c r="AH44" s="1"/>
      <c r="AI44" s="1"/>
      <c r="AJ44" s="1"/>
    </row>
    <row r="45" customFormat="false" ht="15.75" hidden="false" customHeight="true" outlineLevel="0" collapsed="false">
      <c r="A45" s="241" t="s">
        <v>196</v>
      </c>
      <c r="B45" s="198"/>
      <c r="C45" s="198"/>
      <c r="D45" s="198"/>
      <c r="E45" s="198"/>
      <c r="F45" s="198"/>
      <c r="G45" s="198"/>
      <c r="H45" s="198"/>
      <c r="I45" s="198"/>
      <c r="J45" s="190" t="e">
        <f aca="false">L8</f>
        <v>#NAME?</v>
      </c>
      <c r="K45" s="190" t="e">
        <f aca="false">J45*N3</f>
        <v>#NAME?</v>
      </c>
      <c r="L45" s="190" t="e">
        <f aca="false">SUM(B45:J45)</f>
        <v>#NAME?</v>
      </c>
      <c r="M45" s="234" t="str">
        <f aca="false">IFERROR(L45/$L$46,"")</f>
        <v/>
      </c>
      <c r="N45" s="235" t="e">
        <f aca="false">SUM(K45:L45)</f>
        <v>#NAME?</v>
      </c>
      <c r="O45" s="236" t="n">
        <f aca="false">SUMIF('5.Otros'!D3:D17, "PM", '5.Otros'!H3:H17)</f>
        <v>56</v>
      </c>
      <c r="P45" s="108" t="n">
        <f aca="false">'Cronograma ALTO NIVEL'!AB17</f>
        <v>17.5</v>
      </c>
      <c r="Q45" s="237" t="e">
        <f aca="false">N45+O45+P45</f>
        <v>#NAME?</v>
      </c>
      <c r="S45" s="237" t="e">
        <f aca="false">L45+O45+P45</f>
        <v>#NAME?</v>
      </c>
      <c r="W45" s="150" t="e">
        <f aca="false">$W$33*M45</f>
        <v>#VALUE!</v>
      </c>
      <c r="AB45" s="1"/>
      <c r="AC45" s="1"/>
      <c r="AD45" s="1"/>
      <c r="AE45" s="1"/>
      <c r="AF45" s="1"/>
      <c r="AG45" s="1"/>
      <c r="AH45" s="1"/>
      <c r="AI45" s="1"/>
      <c r="AJ45" s="1"/>
    </row>
    <row r="46" customFormat="false" ht="15.75" hidden="false" customHeight="true" outlineLevel="0" collapsed="false">
      <c r="A46" s="242" t="s">
        <v>232</v>
      </c>
      <c r="B46" s="243" t="n">
        <f aca="false">SUM(B35:B45)</f>
        <v>0</v>
      </c>
      <c r="C46" s="243" t="n">
        <f aca="false">SUM(C35:C45)</f>
        <v>0</v>
      </c>
      <c r="D46" s="243" t="n">
        <f aca="false">SUM(D35:D45)</f>
        <v>965</v>
      </c>
      <c r="E46" s="243" t="n">
        <f aca="false">SUM(E35:E45)</f>
        <v>0</v>
      </c>
      <c r="F46" s="243" t="n">
        <f aca="false">SUM(F35:F45)</f>
        <v>0</v>
      </c>
      <c r="G46" s="243" t="n">
        <f aca="false">SUM(G35:G45)</f>
        <v>0</v>
      </c>
      <c r="H46" s="243" t="n">
        <f aca="false">SUM(H35:H45)</f>
        <v>1839.16333333333</v>
      </c>
      <c r="I46" s="243" t="n">
        <f aca="false">SUM(I35:I45)</f>
        <v>451</v>
      </c>
      <c r="J46" s="243" t="e">
        <f aca="false">SUM(J35:J45)</f>
        <v>#NAME?</v>
      </c>
      <c r="K46" s="243" t="e">
        <f aca="false">SUM(K35:K45)</f>
        <v>#NAME?</v>
      </c>
      <c r="L46" s="243" t="e">
        <f aca="false">SUM(L35:L45)</f>
        <v>#NAME?</v>
      </c>
      <c r="M46" s="244" t="n">
        <f aca="false">SUM(M35:M45)</f>
        <v>0</v>
      </c>
      <c r="N46" s="245" t="e">
        <f aca="false">SUM(N35:N45)</f>
        <v>#NAME?</v>
      </c>
      <c r="O46" s="245" t="e">
        <f aca="false">SUM(O35:O45)</f>
        <v>#NAME?</v>
      </c>
      <c r="P46" s="245" t="n">
        <f aca="false">SUM(P35:P45)</f>
        <v>262.5</v>
      </c>
      <c r="Q46" s="245" t="e">
        <f aca="false">N46+O46+P46</f>
        <v>#NAME?</v>
      </c>
      <c r="S46" s="246" t="e">
        <f aca="false">SUM(S35:S45)</f>
        <v>#NAME?</v>
      </c>
      <c r="U46" s="237" t="e">
        <f aca="false">S46+N8</f>
        <v>#NAME?</v>
      </c>
      <c r="AB46" s="1"/>
      <c r="AC46" s="1"/>
      <c r="AD46" s="1"/>
      <c r="AE46" s="1"/>
      <c r="AF46" s="1"/>
      <c r="AG46" s="1"/>
      <c r="AH46" s="1"/>
      <c r="AI46" s="1"/>
      <c r="AJ46" s="1"/>
    </row>
    <row r="47" customFormat="false" ht="15.75" hidden="false" customHeight="true" outlineLevel="0" collapsed="false">
      <c r="A47" s="247"/>
      <c r="B47" s="248"/>
      <c r="C47" s="248"/>
      <c r="D47" s="248"/>
      <c r="E47" s="248"/>
      <c r="F47" s="248"/>
      <c r="G47" s="248"/>
      <c r="H47" s="248"/>
      <c r="I47" s="248"/>
      <c r="J47" s="150"/>
      <c r="L47" s="249"/>
      <c r="M47" s="150"/>
      <c r="AB47" s="1"/>
      <c r="AC47" s="1"/>
      <c r="AD47" s="1"/>
      <c r="AE47" s="1"/>
      <c r="AF47" s="1"/>
      <c r="AG47" s="1"/>
      <c r="AH47" s="1"/>
      <c r="AI47" s="1"/>
      <c r="AJ47" s="1"/>
    </row>
    <row r="48" customFormat="false" ht="15.75" hidden="false" customHeight="true" outlineLevel="0" collapsed="false">
      <c r="L48" s="1"/>
      <c r="AB48" s="1"/>
      <c r="AC48" s="1"/>
      <c r="AD48" s="1"/>
      <c r="AE48" s="1"/>
      <c r="AF48" s="1"/>
      <c r="AG48" s="1"/>
      <c r="AH48" s="1"/>
      <c r="AI48" s="1"/>
      <c r="AJ48" s="1"/>
    </row>
    <row r="49" customFormat="false" ht="15.75" hidden="false" customHeight="true" outlineLevel="0" collapsed="false">
      <c r="A49" s="250" t="s">
        <v>233</v>
      </c>
      <c r="B49" s="251" t="s">
        <v>234</v>
      </c>
      <c r="C49" s="252" t="s">
        <v>235</v>
      </c>
      <c r="D49" s="253" t="s">
        <v>236</v>
      </c>
      <c r="E49" s="253" t="s">
        <v>237</v>
      </c>
      <c r="F49" s="254" t="s">
        <v>211</v>
      </c>
      <c r="G49" s="255" t="s">
        <v>192</v>
      </c>
      <c r="L49" s="1"/>
      <c r="S49" s="248"/>
      <c r="AB49" s="1"/>
      <c r="AC49" s="1"/>
      <c r="AD49" s="1"/>
      <c r="AE49" s="1"/>
      <c r="AF49" s="1"/>
      <c r="AG49" s="1"/>
      <c r="AH49" s="1"/>
      <c r="AI49" s="1"/>
      <c r="AJ49" s="1"/>
    </row>
    <row r="50" customFormat="false" ht="15.75" hidden="false" customHeight="true" outlineLevel="0" collapsed="false">
      <c r="A50" s="250"/>
      <c r="B50" s="256" t="e">
        <f aca="false">B14+C14/2</f>
        <v>#NAME?</v>
      </c>
      <c r="C50" s="257" t="e">
        <f aca="false">D14+C14/2</f>
        <v>#NAME?</v>
      </c>
      <c r="D50" s="258" t="e">
        <f aca="false">E14+F14+G14</f>
        <v>#NAME?</v>
      </c>
      <c r="E50" s="258" t="n">
        <f aca="false">H14</f>
        <v>1839.16333333333</v>
      </c>
      <c r="F50" s="259" t="e">
        <f aca="false">I14</f>
        <v>#NAME?</v>
      </c>
      <c r="G50" s="260" t="e">
        <f aca="false">SUM(B50:F50)</f>
        <v>#NAME?</v>
      </c>
      <c r="H50" s="74" t="s">
        <v>238</v>
      </c>
      <c r="L50" s="1"/>
      <c r="AB50" s="1"/>
      <c r="AC50" s="1"/>
      <c r="AD50" s="1"/>
      <c r="AE50" s="1"/>
      <c r="AF50" s="1"/>
      <c r="AG50" s="1"/>
      <c r="AH50" s="1"/>
      <c r="AI50" s="1"/>
      <c r="AJ50" s="1"/>
    </row>
    <row r="51" customFormat="false" ht="15.75" hidden="false" customHeight="true" outlineLevel="0" collapsed="false">
      <c r="A51" s="261" t="s">
        <v>229</v>
      </c>
      <c r="B51" s="262" t="str">
        <f aca="false">IFERROR(B50/SUM(B50:F50),"")</f>
        <v/>
      </c>
      <c r="C51" s="234" t="str">
        <f aca="false">IFERROR(C50/SUM(B50:F50),"")</f>
        <v/>
      </c>
      <c r="D51" s="234" t="str">
        <f aca="false">IFERROR(D50/SUM(B50:F50),"")</f>
        <v/>
      </c>
      <c r="E51" s="234" t="str">
        <f aca="false">IFERROR(E50/SUM(B50:F50),"")</f>
        <v/>
      </c>
      <c r="F51" s="263" t="str">
        <f aca="false">IFERROR(F50/SUM(B50:F50),"")</f>
        <v/>
      </c>
      <c r="G51" s="264" t="n">
        <f aca="false">SUM(B51:F51)</f>
        <v>0</v>
      </c>
      <c r="L51" s="1"/>
      <c r="AB51" s="1"/>
      <c r="AC51" s="1"/>
      <c r="AD51" s="1"/>
      <c r="AE51" s="1"/>
      <c r="AF51" s="1"/>
      <c r="AG51" s="1"/>
      <c r="AH51" s="1"/>
      <c r="AI51" s="1"/>
      <c r="AJ51" s="1"/>
    </row>
    <row r="52" customFormat="false" ht="15.75" hidden="false" customHeight="true" outlineLevel="0" collapsed="false">
      <c r="A52" s="265" t="s">
        <v>193</v>
      </c>
      <c r="B52" s="256" t="e">
        <f aca="false">$J$8*B$51</f>
        <v>#VALUE!</v>
      </c>
      <c r="C52" s="256" t="e">
        <f aca="false">$J$8*C$51</f>
        <v>#VALUE!</v>
      </c>
      <c r="D52" s="256" t="e">
        <f aca="false">$J$8*D$51</f>
        <v>#VALUE!</v>
      </c>
      <c r="E52" s="256" t="e">
        <f aca="false">$J$8*E$51</f>
        <v>#VALUE!</v>
      </c>
      <c r="F52" s="256" t="e">
        <f aca="false">$J$8*F$51</f>
        <v>#VALUE!</v>
      </c>
      <c r="G52" s="260" t="e">
        <f aca="false">SUM(B52:F52)</f>
        <v>#VALUE!</v>
      </c>
      <c r="L52" s="1"/>
      <c r="AB52" s="1"/>
      <c r="AC52" s="1"/>
      <c r="AD52" s="1"/>
      <c r="AE52" s="1"/>
      <c r="AF52" s="1"/>
      <c r="AG52" s="1"/>
      <c r="AH52" s="1"/>
      <c r="AI52" s="1"/>
      <c r="AJ52" s="1"/>
    </row>
    <row r="53" customFormat="false" ht="15.75" hidden="false" customHeight="true" outlineLevel="0" collapsed="false">
      <c r="A53" s="265" t="s">
        <v>194</v>
      </c>
      <c r="B53" s="256" t="e">
        <f aca="false">$K$8*B$51</f>
        <v>#VALUE!</v>
      </c>
      <c r="C53" s="256" t="e">
        <f aca="false">$K$8*C$51</f>
        <v>#VALUE!</v>
      </c>
      <c r="D53" s="256" t="e">
        <f aca="false">$K$8*D$51</f>
        <v>#VALUE!</v>
      </c>
      <c r="E53" s="256" t="e">
        <f aca="false">$K$8*E$51</f>
        <v>#VALUE!</v>
      </c>
      <c r="F53" s="256" t="e">
        <f aca="false">$K$8*F$51</f>
        <v>#VALUE!</v>
      </c>
      <c r="G53" s="260" t="e">
        <f aca="false">SUM(B53:F53)</f>
        <v>#VALUE!</v>
      </c>
      <c r="L53" s="1"/>
      <c r="AB53" s="1"/>
      <c r="AC53" s="1"/>
      <c r="AD53" s="1"/>
      <c r="AE53" s="1"/>
      <c r="AF53" s="1"/>
      <c r="AG53" s="1"/>
      <c r="AH53" s="1"/>
      <c r="AI53" s="1"/>
      <c r="AJ53" s="1"/>
    </row>
    <row r="54" customFormat="false" ht="15.75" hidden="false" customHeight="true" outlineLevel="0" collapsed="false">
      <c r="A54" s="265" t="s">
        <v>31</v>
      </c>
      <c r="B54" s="256" t="e">
        <f aca="false">$L$8*B$51</f>
        <v>#VALUE!</v>
      </c>
      <c r="C54" s="256" t="e">
        <f aca="false">$L$8*C$51</f>
        <v>#VALUE!</v>
      </c>
      <c r="D54" s="256" t="e">
        <f aca="false">$L$8*D$51</f>
        <v>#VALUE!</v>
      </c>
      <c r="E54" s="256" t="e">
        <f aca="false">$L$8*E$51</f>
        <v>#VALUE!</v>
      </c>
      <c r="F54" s="256" t="e">
        <f aca="false">$L$8*F$51</f>
        <v>#VALUE!</v>
      </c>
      <c r="G54" s="260" t="e">
        <f aca="false">SUM(B54:F54)</f>
        <v>#VALUE!</v>
      </c>
      <c r="L54" s="1"/>
      <c r="AB54" s="1"/>
      <c r="AC54" s="1"/>
      <c r="AD54" s="1"/>
      <c r="AE54" s="1"/>
      <c r="AF54" s="1"/>
      <c r="AG54" s="1"/>
      <c r="AH54" s="1"/>
      <c r="AI54" s="1"/>
      <c r="AJ54" s="1"/>
    </row>
    <row r="55" customFormat="false" ht="15.75" hidden="false" customHeight="true" outlineLevel="0" collapsed="false">
      <c r="A55" s="265" t="s">
        <v>30</v>
      </c>
      <c r="B55" s="256" t="e">
        <f aca="false">$M$8*B$51</f>
        <v>#VALUE!</v>
      </c>
      <c r="C55" s="256" t="e">
        <f aca="false">$M$8*C$51</f>
        <v>#VALUE!</v>
      </c>
      <c r="D55" s="256" t="e">
        <f aca="false">$M$8*D$51</f>
        <v>#VALUE!</v>
      </c>
      <c r="E55" s="256" t="e">
        <f aca="false">$M$8*E$51</f>
        <v>#VALUE!</v>
      </c>
      <c r="F55" s="256" t="e">
        <f aca="false">$M$8*F$51</f>
        <v>#VALUE!</v>
      </c>
      <c r="G55" s="260" t="e">
        <f aca="false">SUM(B55:F55)</f>
        <v>#VALUE!</v>
      </c>
      <c r="L55" s="1"/>
      <c r="AB55" s="1"/>
      <c r="AC55" s="1"/>
      <c r="AD55" s="1"/>
      <c r="AE55" s="1"/>
      <c r="AF55" s="1"/>
      <c r="AG55" s="1"/>
      <c r="AH55" s="1"/>
      <c r="AI55" s="1"/>
      <c r="AJ55" s="1"/>
    </row>
    <row r="56" customFormat="false" ht="15.75" hidden="false" customHeight="true" outlineLevel="0" collapsed="false">
      <c r="A56" s="266" t="s">
        <v>239</v>
      </c>
      <c r="B56" s="267" t="e">
        <f aca="false">SUM(B52:B55)</f>
        <v>#VALUE!</v>
      </c>
      <c r="C56" s="267" t="e">
        <f aca="false">SUM(C52:C55)</f>
        <v>#VALUE!</v>
      </c>
      <c r="D56" s="267" t="e">
        <f aca="false">SUM(D52:D55)</f>
        <v>#VALUE!</v>
      </c>
      <c r="E56" s="267" t="e">
        <f aca="false">SUM(E52:E55)</f>
        <v>#VALUE!</v>
      </c>
      <c r="F56" s="267" t="e">
        <f aca="false">SUM(F52:F55)</f>
        <v>#VALUE!</v>
      </c>
      <c r="G56" s="268" t="e">
        <f aca="false">SUM(G52:G55)</f>
        <v>#VALUE!</v>
      </c>
      <c r="L56" s="1"/>
      <c r="AB56" s="1"/>
      <c r="AC56" s="1"/>
      <c r="AD56" s="1"/>
      <c r="AE56" s="1"/>
      <c r="AF56" s="1"/>
      <c r="AG56" s="1"/>
      <c r="AH56" s="1"/>
      <c r="AI56" s="1"/>
      <c r="AJ56" s="1"/>
    </row>
    <row r="57" customFormat="false" ht="15.75" hidden="false" customHeight="true" outlineLevel="0" collapsed="false">
      <c r="A57" s="269" t="s">
        <v>203</v>
      </c>
      <c r="B57" s="256" t="e">
        <f aca="false">$N$8*B$51</f>
        <v>#VALUE!</v>
      </c>
      <c r="C57" s="256" t="e">
        <f aca="false">$N$8*C$51</f>
        <v>#VALUE!</v>
      </c>
      <c r="D57" s="256" t="e">
        <f aca="false">$N$8*D$51</f>
        <v>#VALUE!</v>
      </c>
      <c r="E57" s="256" t="e">
        <f aca="false">$N$8*E$51</f>
        <v>#VALUE!</v>
      </c>
      <c r="F57" s="256" t="e">
        <f aca="false">$N$8*F$51</f>
        <v>#VALUE!</v>
      </c>
      <c r="G57" s="260" t="e">
        <f aca="false">SUM(B57:F57)</f>
        <v>#VALUE!</v>
      </c>
      <c r="L57" s="1"/>
      <c r="AB57" s="1"/>
      <c r="AC57" s="1"/>
      <c r="AD57" s="1"/>
      <c r="AE57" s="1"/>
      <c r="AF57" s="1"/>
      <c r="AG57" s="1"/>
      <c r="AH57" s="1"/>
      <c r="AI57" s="1"/>
      <c r="AJ57" s="1"/>
    </row>
    <row r="58" customFormat="false" ht="31.5" hidden="false" customHeight="true" outlineLevel="0" collapsed="false">
      <c r="A58" s="270" t="s">
        <v>240</v>
      </c>
      <c r="B58" s="271" t="e">
        <f aca="false">B50+B56+B57</f>
        <v>#VALUE!</v>
      </c>
      <c r="C58" s="271" t="e">
        <f aca="false">C50+C56+C57</f>
        <v>#VALUE!</v>
      </c>
      <c r="D58" s="271" t="e">
        <f aca="false">D50+D56+D57</f>
        <v>#VALUE!</v>
      </c>
      <c r="E58" s="271" t="e">
        <f aca="false">E50+E56+E57</f>
        <v>#VALUE!</v>
      </c>
      <c r="F58" s="271" t="e">
        <f aca="false">F50+F56+F57</f>
        <v>#VALUE!</v>
      </c>
      <c r="G58" s="272" t="e">
        <f aca="false">G50+G56+G57</f>
        <v>#VALUE!</v>
      </c>
      <c r="H58" s="273" t="s">
        <v>241</v>
      </c>
      <c r="L58" s="1"/>
      <c r="AB58" s="1"/>
      <c r="AC58" s="1"/>
      <c r="AD58" s="1"/>
      <c r="AE58" s="1"/>
      <c r="AF58" s="1"/>
      <c r="AG58" s="1"/>
      <c r="AH58" s="1"/>
      <c r="AI58" s="1"/>
      <c r="AJ58" s="1"/>
    </row>
    <row r="59" customFormat="false" ht="15.75" hidden="false" customHeight="true" outlineLevel="0" collapsed="false">
      <c r="B59" s="274" t="e">
        <f aca="false">B58/'6. Catalogos'!$P$4</f>
        <v>#VALUE!</v>
      </c>
      <c r="C59" s="274" t="e">
        <f aca="false">C58/'6. Catalogos'!$P$4</f>
        <v>#VALUE!</v>
      </c>
      <c r="D59" s="274" t="e">
        <f aca="false">D58/'6. Catalogos'!$P$4</f>
        <v>#VALUE!</v>
      </c>
      <c r="E59" s="274" t="e">
        <f aca="false">E58/'6. Catalogos'!$P$4</f>
        <v>#VALUE!</v>
      </c>
      <c r="F59" s="274" t="e">
        <f aca="false">F58/'6. Catalogos'!$P$4</f>
        <v>#VALUE!</v>
      </c>
      <c r="G59" s="274" t="e">
        <f aca="false">G58/'6. Catalogos'!$P$4</f>
        <v>#VALUE!</v>
      </c>
      <c r="H59" s="273" t="s">
        <v>226</v>
      </c>
      <c r="L59" s="1"/>
      <c r="AB59" s="1"/>
      <c r="AC59" s="1"/>
      <c r="AD59" s="1"/>
      <c r="AE59" s="1"/>
      <c r="AF59" s="1"/>
      <c r="AG59" s="1"/>
      <c r="AH59" s="1"/>
      <c r="AI59" s="1"/>
      <c r="AJ59" s="1"/>
    </row>
    <row r="60" customFormat="false" ht="15.75" hidden="false" customHeight="true" outlineLevel="0" collapsed="false">
      <c r="B60" s="274" t="e">
        <f aca="false">B58/'6. Catalogos'!$P$3</f>
        <v>#VALUE!</v>
      </c>
      <c r="C60" s="274" t="e">
        <f aca="false">C58/'6. Catalogos'!$P$3</f>
        <v>#VALUE!</v>
      </c>
      <c r="D60" s="274" t="e">
        <f aca="false">D58/'6. Catalogos'!$P$3</f>
        <v>#VALUE!</v>
      </c>
      <c r="E60" s="274" t="e">
        <f aca="false">E58/'6. Catalogos'!$P$3</f>
        <v>#VALUE!</v>
      </c>
      <c r="F60" s="274" t="e">
        <f aca="false">F58/'6. Catalogos'!$P$3</f>
        <v>#VALUE!</v>
      </c>
      <c r="G60" s="274" t="e">
        <f aca="false">G58/'6. Catalogos'!$P$3</f>
        <v>#VALUE!</v>
      </c>
      <c r="H60" s="273" t="s">
        <v>224</v>
      </c>
      <c r="L60" s="1"/>
      <c r="AB60" s="1"/>
      <c r="AC60" s="1"/>
      <c r="AD60" s="1"/>
      <c r="AE60" s="1"/>
      <c r="AF60" s="1"/>
      <c r="AG60" s="1"/>
      <c r="AH60" s="1"/>
      <c r="AI60" s="1"/>
      <c r="AJ60" s="1"/>
    </row>
    <row r="61" customFormat="false" ht="15.75" hidden="false" customHeight="true" outlineLevel="0" collapsed="false">
      <c r="B61" s="274" t="e">
        <f aca="false">B58/'6. Catalogos'!$P$2</f>
        <v>#VALUE!</v>
      </c>
      <c r="C61" s="274" t="e">
        <f aca="false">C58/'6. Catalogos'!$P$2</f>
        <v>#VALUE!</v>
      </c>
      <c r="D61" s="274" t="e">
        <f aca="false">D58/'6. Catalogos'!$P$2</f>
        <v>#VALUE!</v>
      </c>
      <c r="E61" s="274" t="e">
        <f aca="false">E58/'6. Catalogos'!$P$2</f>
        <v>#VALUE!</v>
      </c>
      <c r="F61" s="274" t="e">
        <f aca="false">F58/'6. Catalogos'!$P$2</f>
        <v>#VALUE!</v>
      </c>
      <c r="G61" s="274" t="e">
        <f aca="false">G58/'6. Catalogos'!$P$2</f>
        <v>#VALUE!</v>
      </c>
      <c r="H61" s="273" t="s">
        <v>223</v>
      </c>
      <c r="L61" s="1"/>
      <c r="AB61" s="1"/>
      <c r="AC61" s="1"/>
      <c r="AD61" s="1"/>
      <c r="AE61" s="1"/>
      <c r="AF61" s="1"/>
      <c r="AG61" s="1"/>
      <c r="AH61" s="1"/>
      <c r="AI61" s="1"/>
      <c r="AJ61" s="1"/>
    </row>
    <row r="62" customFormat="false" ht="15.75" hidden="false" customHeight="true" outlineLevel="0" collapsed="false">
      <c r="A62" s="74"/>
      <c r="B62" s="74"/>
      <c r="C62" s="74"/>
      <c r="D62" s="74"/>
      <c r="E62" s="74"/>
      <c r="F62" s="74"/>
      <c r="G62" s="74"/>
      <c r="H62" s="74"/>
      <c r="I62" s="74"/>
      <c r="J62" s="74"/>
      <c r="K62" s="74"/>
      <c r="L62" s="74"/>
      <c r="M62" s="74"/>
      <c r="N62" s="74"/>
      <c r="O62" s="74"/>
      <c r="P62" s="74"/>
      <c r="Q62" s="74"/>
      <c r="R62" s="74"/>
      <c r="S62" s="74"/>
      <c r="T62" s="74"/>
      <c r="U62" s="74"/>
      <c r="V62" s="74"/>
      <c r="W62" s="74"/>
      <c r="X62" s="74"/>
      <c r="Y62" s="74"/>
      <c r="Z62" s="74"/>
      <c r="AA62" s="74"/>
      <c r="AB62" s="74"/>
      <c r="AC62" s="74"/>
      <c r="AD62" s="74"/>
      <c r="AE62" s="74"/>
      <c r="AF62" s="74"/>
      <c r="AG62" s="74"/>
      <c r="AH62" s="74"/>
      <c r="AI62" s="74"/>
      <c r="AJ62" s="74"/>
    </row>
    <row r="63" customFormat="false" ht="15.75" hidden="false" customHeight="true" outlineLevel="0" collapsed="false">
      <c r="A63" s="74"/>
      <c r="B63" s="74"/>
      <c r="C63" s="74"/>
      <c r="D63" s="74"/>
      <c r="E63" s="74"/>
      <c r="F63" s="74"/>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row>
    <row r="64" customFormat="false" ht="15.75" hidden="false" customHeight="true" outlineLevel="0" collapsed="false">
      <c r="A64" s="74"/>
      <c r="B64" s="74"/>
      <c r="C64" s="74"/>
      <c r="D64" s="74"/>
      <c r="E64" s="74"/>
      <c r="F64" s="74"/>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c r="AG64" s="74"/>
      <c r="AH64" s="74"/>
      <c r="AI64" s="74"/>
      <c r="AJ64" s="74"/>
    </row>
    <row r="65" customFormat="false" ht="15.75" hidden="false" customHeight="true" outlineLevel="0" collapsed="false">
      <c r="A65" s="74"/>
      <c r="B65" s="74"/>
      <c r="C65" s="74"/>
      <c r="D65" s="74"/>
      <c r="E65" s="74"/>
      <c r="F65" s="74"/>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c r="AG65" s="74"/>
      <c r="AH65" s="74"/>
      <c r="AI65" s="74"/>
      <c r="AJ65" s="74"/>
    </row>
    <row r="66" customFormat="false" ht="15.75" hidden="false" customHeight="true" outlineLevel="0" collapsed="false">
      <c r="A66" s="74"/>
      <c r="B66" s="74"/>
      <c r="C66" s="74"/>
      <c r="D66" s="74"/>
      <c r="E66" s="74"/>
      <c r="F66" s="74"/>
      <c r="G66" s="74"/>
      <c r="H66" s="74"/>
      <c r="I66" s="74"/>
      <c r="J66" s="74"/>
      <c r="K66" s="74"/>
      <c r="L66" s="74"/>
      <c r="M66" s="74"/>
      <c r="N66" s="74"/>
      <c r="O66" s="74"/>
      <c r="P66" s="74"/>
      <c r="Q66" s="74"/>
      <c r="R66" s="74"/>
      <c r="S66" s="74"/>
      <c r="T66" s="74"/>
      <c r="U66" s="74"/>
      <c r="V66" s="74"/>
      <c r="W66" s="74"/>
      <c r="X66" s="74"/>
      <c r="Y66" s="74"/>
      <c r="Z66" s="74"/>
      <c r="AA66" s="74"/>
      <c r="AB66" s="74"/>
      <c r="AC66" s="74"/>
      <c r="AD66" s="74"/>
      <c r="AE66" s="74"/>
      <c r="AF66" s="74"/>
      <c r="AG66" s="74"/>
      <c r="AH66" s="74"/>
      <c r="AI66" s="74"/>
      <c r="AJ66" s="74"/>
    </row>
    <row r="67" customFormat="false" ht="15.75" hidden="false" customHeight="true" outlineLevel="0" collapsed="false">
      <c r="A67" s="74"/>
      <c r="B67" s="74"/>
      <c r="C67" s="74"/>
      <c r="D67" s="74"/>
      <c r="E67" s="74"/>
      <c r="F67" s="74"/>
      <c r="G67" s="74"/>
      <c r="H67" s="74"/>
      <c r="I67" s="74"/>
      <c r="J67" s="74"/>
      <c r="K67" s="74"/>
      <c r="L67" s="74"/>
      <c r="M67" s="74"/>
      <c r="N67" s="74"/>
      <c r="O67" s="74"/>
      <c r="P67" s="74"/>
      <c r="Q67" s="74"/>
      <c r="R67" s="74"/>
      <c r="S67" s="74"/>
      <c r="T67" s="74"/>
      <c r="U67" s="74"/>
      <c r="V67" s="74"/>
      <c r="W67" s="74"/>
      <c r="X67" s="74"/>
      <c r="Y67" s="74"/>
      <c r="Z67" s="74"/>
      <c r="AA67" s="74"/>
      <c r="AB67" s="74"/>
      <c r="AC67" s="74"/>
      <c r="AD67" s="74"/>
      <c r="AE67" s="74"/>
      <c r="AF67" s="74"/>
      <c r="AG67" s="74"/>
      <c r="AH67" s="74"/>
      <c r="AI67" s="74"/>
      <c r="AJ67" s="74"/>
    </row>
    <row r="68" customFormat="false" ht="15.75" hidden="false" customHeight="true" outlineLevel="0" collapsed="false">
      <c r="A68" s="74"/>
      <c r="B68" s="74"/>
      <c r="C68" s="74"/>
      <c r="D68" s="74"/>
      <c r="E68" s="74"/>
      <c r="F68" s="74"/>
      <c r="G68" s="74"/>
      <c r="H68" s="74"/>
      <c r="I68" s="74"/>
      <c r="J68" s="74"/>
      <c r="K68" s="74"/>
      <c r="L68" s="74"/>
      <c r="M68" s="74"/>
      <c r="N68" s="74"/>
      <c r="O68" s="74"/>
      <c r="P68" s="74"/>
      <c r="Q68" s="74"/>
      <c r="R68" s="74"/>
      <c r="S68" s="74"/>
      <c r="T68" s="74"/>
      <c r="U68" s="74"/>
      <c r="V68" s="74"/>
      <c r="W68" s="74"/>
      <c r="X68" s="74"/>
      <c r="Y68" s="74"/>
      <c r="Z68" s="74"/>
      <c r="AA68" s="74"/>
      <c r="AB68" s="74"/>
      <c r="AC68" s="74"/>
      <c r="AD68" s="74"/>
      <c r="AE68" s="74"/>
      <c r="AF68" s="74"/>
      <c r="AG68" s="74"/>
      <c r="AH68" s="74"/>
      <c r="AI68" s="74"/>
      <c r="AJ68" s="74"/>
    </row>
    <row r="69" customFormat="false" ht="15.75" hidden="false" customHeight="true" outlineLevel="0" collapsed="false">
      <c r="A69" s="74"/>
      <c r="B69" s="74"/>
      <c r="C69" s="74"/>
      <c r="D69" s="74"/>
      <c r="E69" s="74"/>
      <c r="F69" s="74"/>
      <c r="G69" s="74"/>
      <c r="H69" s="74"/>
      <c r="I69" s="74"/>
      <c r="J69" s="74"/>
      <c r="K69" s="74"/>
      <c r="L69" s="74"/>
      <c r="M69" s="74"/>
      <c r="N69" s="74"/>
      <c r="O69" s="74"/>
      <c r="P69" s="74"/>
      <c r="Q69" s="74"/>
      <c r="R69" s="74"/>
      <c r="S69" s="74"/>
      <c r="T69" s="74"/>
      <c r="U69" s="74"/>
      <c r="V69" s="74"/>
      <c r="W69" s="74"/>
      <c r="X69" s="74"/>
      <c r="Y69" s="74"/>
      <c r="Z69" s="74"/>
      <c r="AA69" s="74"/>
      <c r="AB69" s="74"/>
      <c r="AC69" s="74"/>
      <c r="AD69" s="74"/>
      <c r="AE69" s="74"/>
      <c r="AF69" s="74"/>
      <c r="AG69" s="74"/>
      <c r="AH69" s="74"/>
      <c r="AI69" s="74"/>
      <c r="AJ69" s="74"/>
    </row>
    <row r="70" customFormat="false" ht="15.75" hidden="false" customHeight="true" outlineLevel="0" collapsed="false">
      <c r="A70" s="74" t="n">
        <v>180</v>
      </c>
      <c r="B70" s="74"/>
      <c r="C70" s="74"/>
      <c r="D70" s="74"/>
      <c r="E70" s="74"/>
      <c r="F70" s="74"/>
      <c r="G70" s="74"/>
      <c r="H70" s="74"/>
      <c r="I70" s="74"/>
      <c r="J70" s="74"/>
      <c r="K70" s="74"/>
      <c r="L70" s="74"/>
      <c r="M70" s="74"/>
      <c r="N70" s="74"/>
      <c r="O70" s="74"/>
      <c r="P70" s="74"/>
      <c r="Q70" s="74"/>
      <c r="R70" s="74"/>
      <c r="S70" s="74"/>
      <c r="T70" s="74"/>
      <c r="U70" s="74"/>
      <c r="V70" s="74"/>
      <c r="W70" s="74"/>
      <c r="X70" s="74"/>
      <c r="Y70" s="74"/>
      <c r="Z70" s="74"/>
      <c r="AA70" s="74"/>
      <c r="AB70" s="74"/>
      <c r="AC70" s="74"/>
      <c r="AD70" s="74"/>
      <c r="AE70" s="74"/>
      <c r="AF70" s="74"/>
      <c r="AG70" s="74"/>
      <c r="AH70" s="74"/>
      <c r="AI70" s="74"/>
      <c r="AJ70" s="74"/>
    </row>
    <row r="71" customFormat="false" ht="15.75" hidden="false" customHeight="true" outlineLevel="0" collapsed="false">
      <c r="A71" s="74" t="n">
        <v>45</v>
      </c>
      <c r="B71" s="74"/>
      <c r="C71" s="74"/>
      <c r="D71" s="74"/>
      <c r="E71" s="74"/>
      <c r="F71" s="74"/>
      <c r="G71" s="74"/>
      <c r="H71" s="74"/>
      <c r="I71" s="74"/>
      <c r="J71" s="74"/>
      <c r="K71" s="74"/>
      <c r="L71" s="74"/>
      <c r="M71" s="74"/>
      <c r="N71" s="74"/>
      <c r="O71" s="74"/>
      <c r="P71" s="74"/>
      <c r="Q71" s="74"/>
      <c r="R71" s="74"/>
      <c r="S71" s="74"/>
      <c r="T71" s="74"/>
      <c r="U71" s="74"/>
      <c r="V71" s="74"/>
      <c r="W71" s="74"/>
      <c r="X71" s="74"/>
      <c r="Y71" s="74"/>
      <c r="Z71" s="74"/>
      <c r="AA71" s="74"/>
      <c r="AB71" s="74"/>
      <c r="AC71" s="74"/>
      <c r="AD71" s="74"/>
      <c r="AE71" s="74"/>
      <c r="AF71" s="74"/>
      <c r="AG71" s="74"/>
      <c r="AH71" s="74"/>
      <c r="AI71" s="74"/>
      <c r="AJ71" s="74"/>
    </row>
    <row r="72" customFormat="false" ht="15.75" hidden="false" customHeight="true" outlineLevel="0" collapsed="false">
      <c r="A72" s="74" t="n">
        <v>9</v>
      </c>
      <c r="B72" s="74"/>
      <c r="C72" s="74"/>
      <c r="D72" s="74"/>
      <c r="E72" s="74"/>
      <c r="F72" s="74"/>
      <c r="G72" s="74"/>
      <c r="H72" s="74"/>
      <c r="I72" s="74"/>
      <c r="J72" s="74"/>
      <c r="K72" s="74"/>
      <c r="L72" s="74"/>
      <c r="M72" s="74"/>
      <c r="N72" s="74"/>
      <c r="O72" s="74"/>
      <c r="P72" s="74"/>
      <c r="Q72" s="74"/>
      <c r="R72" s="74"/>
      <c r="S72" s="74"/>
      <c r="T72" s="74"/>
      <c r="U72" s="74"/>
      <c r="V72" s="74"/>
      <c r="W72" s="74"/>
      <c r="X72" s="74"/>
      <c r="Y72" s="74"/>
      <c r="Z72" s="74"/>
      <c r="AA72" s="74"/>
      <c r="AB72" s="74"/>
      <c r="AC72" s="74"/>
      <c r="AD72" s="74"/>
      <c r="AE72" s="74"/>
      <c r="AF72" s="74"/>
      <c r="AG72" s="74"/>
      <c r="AH72" s="74"/>
      <c r="AI72" s="74"/>
      <c r="AJ72" s="74"/>
    </row>
    <row r="73" customFormat="false" ht="15.75" hidden="false" customHeight="true" outlineLevel="0" collapsed="false">
      <c r="A73" s="74"/>
      <c r="B73" s="74"/>
      <c r="C73" s="74"/>
      <c r="D73" s="74"/>
      <c r="E73" s="74"/>
      <c r="F73" s="74"/>
      <c r="G73" s="74"/>
      <c r="H73" s="74"/>
      <c r="I73" s="74"/>
      <c r="J73" s="74"/>
      <c r="K73" s="74"/>
      <c r="L73" s="74"/>
      <c r="M73" s="74"/>
      <c r="N73" s="74"/>
      <c r="O73" s="74"/>
      <c r="P73" s="74"/>
      <c r="Q73" s="74"/>
      <c r="R73" s="74"/>
      <c r="S73" s="74"/>
      <c r="T73" s="74"/>
      <c r="U73" s="74"/>
      <c r="V73" s="74"/>
      <c r="W73" s="74"/>
      <c r="X73" s="74"/>
      <c r="Y73" s="74"/>
      <c r="Z73" s="74"/>
      <c r="AA73" s="74"/>
      <c r="AB73" s="74"/>
      <c r="AC73" s="74"/>
      <c r="AD73" s="74"/>
      <c r="AE73" s="74"/>
      <c r="AF73" s="74"/>
      <c r="AG73" s="74"/>
      <c r="AH73" s="74"/>
      <c r="AI73" s="74"/>
      <c r="AJ73" s="74"/>
    </row>
    <row r="74" customFormat="false" ht="15.75" hidden="false" customHeight="true" outlineLevel="0" collapsed="false">
      <c r="A74" s="74"/>
      <c r="B74" s="74"/>
      <c r="C74" s="74"/>
      <c r="D74" s="74"/>
      <c r="E74" s="74"/>
      <c r="F74" s="74"/>
      <c r="G74" s="74"/>
      <c r="H74" s="74"/>
      <c r="I74" s="74"/>
      <c r="J74" s="74"/>
      <c r="K74" s="74"/>
      <c r="L74" s="74"/>
      <c r="M74" s="74"/>
      <c r="N74" s="74"/>
      <c r="O74" s="74"/>
      <c r="P74" s="74"/>
      <c r="Q74" s="74"/>
      <c r="R74" s="74"/>
      <c r="S74" s="74"/>
      <c r="T74" s="74"/>
      <c r="U74" s="74"/>
      <c r="V74" s="74"/>
      <c r="W74" s="74"/>
      <c r="X74" s="74"/>
      <c r="Y74" s="74"/>
      <c r="Z74" s="74"/>
      <c r="AA74" s="74"/>
      <c r="AB74" s="74"/>
      <c r="AC74" s="74"/>
      <c r="AD74" s="74"/>
      <c r="AE74" s="74"/>
      <c r="AF74" s="74"/>
      <c r="AG74" s="74"/>
      <c r="AH74" s="74"/>
      <c r="AI74" s="74"/>
      <c r="AJ74" s="74"/>
    </row>
    <row r="75" customFormat="false" ht="15.75" hidden="false" customHeight="true" outlineLevel="0" collapsed="false">
      <c r="A75" s="74"/>
      <c r="B75" s="74"/>
      <c r="C75" s="74"/>
      <c r="D75" s="74"/>
      <c r="E75" s="74"/>
      <c r="F75" s="74"/>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row>
    <row r="76" customFormat="false" ht="15.75" hidden="false" customHeight="true" outlineLevel="0" collapsed="false">
      <c r="A76" s="74"/>
      <c r="B76" s="74"/>
      <c r="C76" s="74"/>
      <c r="D76" s="74"/>
      <c r="E76" s="74"/>
      <c r="F76" s="74"/>
      <c r="G76" s="74"/>
      <c r="H76" s="74"/>
      <c r="I76" s="74"/>
      <c r="J76" s="74"/>
      <c r="K76" s="74"/>
      <c r="L76" s="74"/>
      <c r="M76" s="74"/>
      <c r="N76" s="74"/>
      <c r="O76" s="74"/>
      <c r="P76" s="74"/>
      <c r="Q76" s="74"/>
      <c r="R76" s="74"/>
      <c r="S76" s="74"/>
      <c r="T76" s="74"/>
      <c r="U76" s="74"/>
      <c r="V76" s="74"/>
      <c r="W76" s="74"/>
      <c r="X76" s="74"/>
      <c r="Y76" s="74"/>
      <c r="Z76" s="74"/>
      <c r="AA76" s="74"/>
      <c r="AB76" s="74"/>
      <c r="AC76" s="74"/>
      <c r="AD76" s="74"/>
      <c r="AE76" s="74"/>
      <c r="AF76" s="74"/>
      <c r="AG76" s="74"/>
      <c r="AH76" s="74"/>
      <c r="AI76" s="74"/>
      <c r="AJ76" s="74"/>
    </row>
    <row r="77" customFormat="false" ht="15.75" hidden="false" customHeight="true" outlineLevel="0" collapsed="false">
      <c r="A77" s="74"/>
      <c r="B77" s="74"/>
      <c r="C77" s="74"/>
      <c r="D77" s="74"/>
      <c r="E77" s="74"/>
      <c r="F77" s="74"/>
      <c r="G77" s="74"/>
      <c r="H77" s="74"/>
      <c r="I77" s="74"/>
      <c r="J77" s="74"/>
      <c r="K77" s="74"/>
      <c r="L77" s="74"/>
      <c r="M77" s="74"/>
      <c r="N77" s="74"/>
      <c r="O77" s="74"/>
      <c r="P77" s="74"/>
      <c r="Q77" s="74"/>
      <c r="R77" s="74"/>
      <c r="S77" s="74"/>
      <c r="T77" s="74"/>
      <c r="U77" s="74"/>
      <c r="V77" s="74"/>
      <c r="W77" s="74"/>
      <c r="X77" s="74"/>
      <c r="Y77" s="74"/>
      <c r="Z77" s="74"/>
      <c r="AA77" s="74"/>
      <c r="AB77" s="74"/>
      <c r="AC77" s="74"/>
      <c r="AD77" s="74"/>
      <c r="AE77" s="74"/>
      <c r="AF77" s="74"/>
      <c r="AG77" s="74"/>
      <c r="AH77" s="74"/>
      <c r="AI77" s="74"/>
      <c r="AJ77" s="74"/>
    </row>
    <row r="78" customFormat="false" ht="15.75" hidden="false" customHeight="true" outlineLevel="0" collapsed="false">
      <c r="A78" s="74"/>
      <c r="B78" s="74"/>
      <c r="C78" s="74"/>
      <c r="D78" s="74"/>
      <c r="E78" s="74"/>
      <c r="F78" s="74"/>
      <c r="G78" s="74"/>
      <c r="H78" s="74"/>
      <c r="I78" s="74"/>
      <c r="J78" s="74"/>
      <c r="K78" s="74"/>
      <c r="L78" s="74"/>
      <c r="M78" s="74"/>
      <c r="N78" s="74"/>
      <c r="O78" s="74"/>
      <c r="P78" s="74"/>
      <c r="Q78" s="74"/>
      <c r="R78" s="74"/>
      <c r="S78" s="74"/>
      <c r="T78" s="74"/>
      <c r="U78" s="74"/>
      <c r="V78" s="74"/>
      <c r="W78" s="74"/>
      <c r="X78" s="74"/>
      <c r="Y78" s="74"/>
      <c r="Z78" s="74"/>
      <c r="AA78" s="74"/>
      <c r="AB78" s="74"/>
      <c r="AC78" s="74"/>
      <c r="AD78" s="74"/>
      <c r="AE78" s="74"/>
      <c r="AF78" s="74"/>
      <c r="AG78" s="74"/>
      <c r="AH78" s="74"/>
      <c r="AI78" s="74"/>
      <c r="AJ78" s="74"/>
    </row>
    <row r="79" customFormat="false" ht="15.75" hidden="false" customHeight="true" outlineLevel="0" collapsed="false">
      <c r="A79" s="74"/>
      <c r="B79" s="74"/>
      <c r="C79" s="74"/>
      <c r="D79" s="74"/>
      <c r="E79" s="74"/>
      <c r="F79" s="74"/>
      <c r="G79" s="74"/>
      <c r="H79" s="74"/>
      <c r="I79" s="74"/>
      <c r="J79" s="74"/>
      <c r="K79" s="74"/>
      <c r="L79" s="74"/>
      <c r="M79" s="74"/>
      <c r="N79" s="74"/>
      <c r="O79" s="74"/>
      <c r="P79" s="74"/>
      <c r="Q79" s="74"/>
      <c r="R79" s="74"/>
      <c r="S79" s="74"/>
      <c r="T79" s="74"/>
      <c r="U79" s="74"/>
      <c r="V79" s="74"/>
      <c r="W79" s="74"/>
      <c r="X79" s="74"/>
      <c r="Y79" s="74"/>
      <c r="Z79" s="74"/>
      <c r="AA79" s="74"/>
      <c r="AB79" s="74"/>
      <c r="AC79" s="74"/>
      <c r="AD79" s="74"/>
      <c r="AE79" s="74"/>
      <c r="AF79" s="74"/>
      <c r="AG79" s="74"/>
      <c r="AH79" s="74"/>
      <c r="AI79" s="74"/>
      <c r="AJ79" s="74"/>
    </row>
    <row r="80" customFormat="false" ht="15.75" hidden="false" customHeight="true" outlineLevel="0" collapsed="false">
      <c r="A80" s="74"/>
      <c r="B80" s="74"/>
      <c r="C80" s="74"/>
      <c r="D80" s="74"/>
      <c r="E80" s="74"/>
      <c r="F80" s="74"/>
      <c r="G80" s="74"/>
      <c r="H80" s="74"/>
      <c r="I80" s="74"/>
      <c r="J80" s="74"/>
      <c r="K80" s="74"/>
      <c r="L80" s="74"/>
      <c r="M80" s="74"/>
      <c r="N80" s="74"/>
      <c r="O80" s="74"/>
      <c r="P80" s="74"/>
      <c r="Q80" s="74"/>
      <c r="R80" s="74"/>
      <c r="S80" s="74"/>
      <c r="T80" s="74"/>
      <c r="U80" s="74"/>
      <c r="V80" s="74"/>
      <c r="W80" s="74"/>
      <c r="X80" s="74"/>
      <c r="Y80" s="74"/>
      <c r="Z80" s="74"/>
      <c r="AA80" s="74"/>
      <c r="AB80" s="74"/>
      <c r="AC80" s="74"/>
      <c r="AD80" s="74"/>
      <c r="AE80" s="74"/>
      <c r="AF80" s="74"/>
      <c r="AG80" s="74"/>
      <c r="AH80" s="74"/>
      <c r="AI80" s="74"/>
      <c r="AJ80" s="74"/>
    </row>
    <row r="81" customFormat="false" ht="15.75" hidden="false" customHeight="true" outlineLevel="0" collapsed="false">
      <c r="A81" s="74"/>
      <c r="B81" s="74"/>
      <c r="C81" s="74"/>
      <c r="D81" s="74"/>
      <c r="E81" s="74"/>
      <c r="F81" s="74"/>
      <c r="G81" s="74"/>
      <c r="H81" s="74"/>
      <c r="I81" s="74"/>
      <c r="J81" s="74"/>
      <c r="K81" s="74"/>
      <c r="L81" s="74"/>
      <c r="M81" s="74"/>
      <c r="N81" s="74"/>
      <c r="O81" s="74"/>
      <c r="P81" s="74"/>
      <c r="Q81" s="74"/>
      <c r="R81" s="74"/>
      <c r="S81" s="74"/>
      <c r="T81" s="74"/>
      <c r="U81" s="74"/>
      <c r="V81" s="74"/>
      <c r="W81" s="74"/>
      <c r="X81" s="74"/>
      <c r="Y81" s="74"/>
      <c r="Z81" s="74"/>
      <c r="AA81" s="74"/>
      <c r="AB81" s="74"/>
      <c r="AC81" s="74"/>
      <c r="AD81" s="74"/>
      <c r="AE81" s="74"/>
      <c r="AF81" s="74"/>
      <c r="AG81" s="74"/>
      <c r="AH81" s="74"/>
      <c r="AI81" s="74"/>
      <c r="AJ81" s="74"/>
    </row>
    <row r="82" customFormat="false" ht="15.75" hidden="false" customHeight="true" outlineLevel="0" collapsed="false">
      <c r="A82" s="74"/>
      <c r="B82" s="74"/>
      <c r="C82" s="74"/>
      <c r="D82" s="74"/>
      <c r="E82" s="74"/>
      <c r="F82" s="74"/>
      <c r="G82" s="74"/>
      <c r="H82" s="74"/>
      <c r="I82" s="74"/>
      <c r="J82" s="74"/>
      <c r="K82" s="74"/>
      <c r="L82" s="74"/>
      <c r="M82" s="74"/>
      <c r="N82" s="74"/>
      <c r="O82" s="74"/>
      <c r="P82" s="74"/>
      <c r="Q82" s="74"/>
      <c r="R82" s="74"/>
      <c r="S82" s="74"/>
      <c r="T82" s="74"/>
      <c r="U82" s="74"/>
      <c r="V82" s="74"/>
      <c r="W82" s="74"/>
      <c r="X82" s="74"/>
      <c r="Y82" s="74"/>
      <c r="Z82" s="74"/>
      <c r="AA82" s="74"/>
      <c r="AB82" s="74"/>
      <c r="AC82" s="74"/>
      <c r="AD82" s="74"/>
      <c r="AE82" s="74"/>
      <c r="AF82" s="74"/>
      <c r="AG82" s="74"/>
      <c r="AH82" s="74"/>
      <c r="AI82" s="74"/>
      <c r="AJ82" s="74"/>
    </row>
    <row r="83" customFormat="false" ht="15.75" hidden="false" customHeight="true" outlineLevel="0" collapsed="false">
      <c r="A83" s="74"/>
      <c r="B83" s="74"/>
      <c r="C83" s="74"/>
      <c r="D83" s="74"/>
      <c r="E83" s="74"/>
      <c r="F83" s="74"/>
      <c r="G83" s="74"/>
      <c r="H83" s="74"/>
      <c r="I83" s="74"/>
      <c r="J83" s="74"/>
      <c r="K83" s="74"/>
      <c r="L83" s="74"/>
      <c r="M83" s="74"/>
      <c r="N83" s="74"/>
      <c r="O83" s="74"/>
      <c r="P83" s="74"/>
      <c r="Q83" s="74"/>
      <c r="R83" s="74"/>
      <c r="S83" s="74"/>
      <c r="T83" s="74"/>
      <c r="U83" s="74"/>
      <c r="V83" s="74"/>
      <c r="W83" s="74"/>
      <c r="X83" s="74"/>
      <c r="Y83" s="74"/>
      <c r="Z83" s="74"/>
      <c r="AA83" s="74"/>
      <c r="AB83" s="74"/>
      <c r="AC83" s="74"/>
      <c r="AD83" s="74"/>
      <c r="AE83" s="74"/>
      <c r="AF83" s="74"/>
      <c r="AG83" s="74"/>
      <c r="AH83" s="74"/>
      <c r="AI83" s="74"/>
      <c r="AJ83" s="74"/>
    </row>
    <row r="84" customFormat="false" ht="15.75" hidden="false" customHeight="true" outlineLevel="0" collapsed="false">
      <c r="A84" s="74"/>
      <c r="B84" s="74"/>
      <c r="C84" s="74"/>
      <c r="D84" s="74"/>
      <c r="E84" s="74"/>
      <c r="F84" s="74"/>
      <c r="G84" s="74"/>
      <c r="H84" s="74"/>
      <c r="I84" s="74"/>
      <c r="J84" s="74"/>
      <c r="K84" s="74"/>
      <c r="L84" s="74"/>
      <c r="M84" s="74"/>
      <c r="N84" s="74"/>
      <c r="O84" s="74"/>
      <c r="P84" s="74"/>
      <c r="Q84" s="74"/>
      <c r="R84" s="74"/>
      <c r="S84" s="74"/>
      <c r="T84" s="74"/>
      <c r="U84" s="74"/>
      <c r="V84" s="74"/>
      <c r="W84" s="74"/>
      <c r="X84" s="74"/>
      <c r="Y84" s="74"/>
      <c r="Z84" s="74"/>
      <c r="AA84" s="74"/>
      <c r="AB84" s="74"/>
      <c r="AC84" s="74"/>
      <c r="AD84" s="74"/>
      <c r="AE84" s="74"/>
      <c r="AF84" s="74"/>
      <c r="AG84" s="74"/>
      <c r="AH84" s="74"/>
      <c r="AI84" s="74"/>
      <c r="AJ84" s="74"/>
    </row>
    <row r="85" customFormat="false" ht="15.75" hidden="false" customHeight="true" outlineLevel="0" collapsed="false">
      <c r="A85" s="74"/>
      <c r="B85" s="74"/>
      <c r="C85" s="74"/>
      <c r="D85" s="74"/>
      <c r="E85" s="74"/>
      <c r="F85" s="74"/>
      <c r="G85" s="74"/>
      <c r="H85" s="74"/>
      <c r="I85" s="74"/>
      <c r="J85" s="74"/>
      <c r="K85" s="74"/>
      <c r="L85" s="74"/>
      <c r="M85" s="74"/>
      <c r="N85" s="74"/>
      <c r="O85" s="74"/>
      <c r="P85" s="74"/>
      <c r="Q85" s="74"/>
      <c r="R85" s="74"/>
      <c r="S85" s="74"/>
      <c r="T85" s="74"/>
      <c r="U85" s="74"/>
      <c r="V85" s="74"/>
      <c r="W85" s="74"/>
      <c r="X85" s="74"/>
      <c r="Y85" s="74"/>
      <c r="Z85" s="74"/>
      <c r="AA85" s="74"/>
      <c r="AB85" s="74"/>
      <c r="AC85" s="74"/>
      <c r="AD85" s="74"/>
      <c r="AE85" s="74"/>
      <c r="AF85" s="74"/>
      <c r="AG85" s="74"/>
      <c r="AH85" s="74"/>
      <c r="AI85" s="74"/>
      <c r="AJ85" s="74"/>
    </row>
    <row r="86" customFormat="false" ht="15.75" hidden="false" customHeight="true" outlineLevel="0" collapsed="false">
      <c r="A86" s="74"/>
      <c r="B86" s="74"/>
      <c r="C86" s="74"/>
      <c r="D86" s="74"/>
      <c r="E86" s="74"/>
      <c r="F86" s="74"/>
      <c r="G86" s="74"/>
      <c r="H86" s="74"/>
      <c r="I86" s="74"/>
      <c r="J86" s="74"/>
      <c r="K86" s="74"/>
      <c r="L86" s="74"/>
      <c r="M86" s="74"/>
      <c r="N86" s="74"/>
      <c r="O86" s="74"/>
      <c r="P86" s="74"/>
      <c r="Q86" s="74"/>
      <c r="R86" s="74"/>
      <c r="S86" s="74"/>
      <c r="T86" s="74"/>
      <c r="U86" s="74"/>
      <c r="V86" s="74"/>
      <c r="W86" s="74"/>
      <c r="X86" s="74"/>
      <c r="Y86" s="74"/>
      <c r="Z86" s="74"/>
      <c r="AA86" s="74"/>
      <c r="AB86" s="74"/>
      <c r="AC86" s="74"/>
      <c r="AD86" s="74"/>
      <c r="AE86" s="74"/>
      <c r="AF86" s="74"/>
      <c r="AG86" s="74"/>
      <c r="AH86" s="74"/>
      <c r="AI86" s="74"/>
      <c r="AJ86" s="74"/>
    </row>
    <row r="87" customFormat="false" ht="15.75" hidden="false" customHeight="true" outlineLevel="0" collapsed="false">
      <c r="A87" s="74"/>
      <c r="B87" s="74"/>
      <c r="C87" s="74"/>
      <c r="D87" s="74"/>
      <c r="E87" s="74"/>
      <c r="F87" s="74"/>
      <c r="G87" s="74"/>
      <c r="H87" s="74"/>
      <c r="I87" s="74"/>
      <c r="J87" s="74"/>
      <c r="K87" s="74"/>
      <c r="L87" s="74"/>
      <c r="M87" s="74"/>
      <c r="N87" s="74"/>
      <c r="O87" s="74"/>
      <c r="P87" s="74"/>
      <c r="Q87" s="74"/>
      <c r="R87" s="74"/>
      <c r="S87" s="74"/>
      <c r="T87" s="74"/>
      <c r="U87" s="74"/>
      <c r="V87" s="74"/>
      <c r="W87" s="74"/>
      <c r="X87" s="74"/>
      <c r="Y87" s="74"/>
      <c r="Z87" s="74"/>
      <c r="AA87" s="74"/>
      <c r="AB87" s="74"/>
      <c r="AC87" s="74"/>
      <c r="AD87" s="74"/>
      <c r="AE87" s="74"/>
      <c r="AF87" s="74"/>
      <c r="AG87" s="74"/>
      <c r="AH87" s="74"/>
      <c r="AI87" s="74"/>
      <c r="AJ87" s="74"/>
    </row>
    <row r="88" customFormat="false" ht="15.75" hidden="false" customHeight="true" outlineLevel="0" collapsed="false">
      <c r="A88" s="74"/>
      <c r="B88" s="74"/>
      <c r="C88" s="74"/>
      <c r="D88" s="74"/>
      <c r="E88" s="74"/>
      <c r="F88" s="74"/>
      <c r="G88" s="74"/>
      <c r="H88" s="74"/>
      <c r="I88" s="74"/>
      <c r="J88" s="74"/>
      <c r="K88" s="74"/>
      <c r="L88" s="74"/>
      <c r="M88" s="74"/>
      <c r="N88" s="74"/>
      <c r="O88" s="74"/>
      <c r="P88" s="74"/>
      <c r="Q88" s="74"/>
      <c r="R88" s="74"/>
      <c r="S88" s="74"/>
      <c r="T88" s="74"/>
      <c r="U88" s="74"/>
      <c r="V88" s="74"/>
      <c r="W88" s="74"/>
      <c r="X88" s="74"/>
      <c r="Y88" s="74"/>
      <c r="Z88" s="74"/>
      <c r="AA88" s="74"/>
      <c r="AB88" s="74"/>
      <c r="AC88" s="74"/>
      <c r="AD88" s="74"/>
      <c r="AE88" s="74"/>
      <c r="AF88" s="74"/>
      <c r="AG88" s="74"/>
      <c r="AH88" s="74"/>
      <c r="AI88" s="74"/>
      <c r="AJ88" s="74"/>
    </row>
    <row r="89" customFormat="false" ht="15.75" hidden="false" customHeight="true" outlineLevel="0" collapsed="false">
      <c r="A89" s="74"/>
      <c r="B89" s="74"/>
      <c r="C89" s="74"/>
      <c r="D89" s="74"/>
      <c r="E89" s="74"/>
      <c r="F89" s="74"/>
      <c r="G89" s="74"/>
      <c r="H89" s="74"/>
      <c r="I89" s="74"/>
      <c r="J89" s="74"/>
      <c r="K89" s="74"/>
      <c r="L89" s="74"/>
      <c r="M89" s="74"/>
      <c r="N89" s="74"/>
      <c r="O89" s="74"/>
      <c r="P89" s="74"/>
      <c r="Q89" s="74"/>
      <c r="R89" s="74"/>
      <c r="S89" s="74"/>
      <c r="T89" s="74"/>
      <c r="U89" s="74"/>
      <c r="V89" s="74"/>
      <c r="W89" s="74"/>
      <c r="X89" s="74"/>
      <c r="Y89" s="74"/>
      <c r="Z89" s="74"/>
      <c r="AA89" s="74"/>
      <c r="AB89" s="74"/>
      <c r="AC89" s="74"/>
      <c r="AD89" s="74"/>
      <c r="AE89" s="74"/>
      <c r="AF89" s="74"/>
      <c r="AG89" s="74"/>
      <c r="AH89" s="74"/>
      <c r="AI89" s="74"/>
      <c r="AJ89" s="74"/>
    </row>
    <row r="90" customFormat="false" ht="15.75" hidden="false" customHeight="true" outlineLevel="0" collapsed="false">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row>
    <row r="91" customFormat="false" ht="15.75" hidden="false" customHeight="true" outlineLevel="0" collapsed="false">
      <c r="A91" s="74"/>
      <c r="B91" s="74"/>
      <c r="C91" s="74"/>
      <c r="D91" s="74"/>
      <c r="E91" s="74"/>
      <c r="F91" s="74"/>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row>
    <row r="92" customFormat="false" ht="15.75" hidden="false" customHeight="true" outlineLevel="0" collapsed="false">
      <c r="A92" s="74"/>
      <c r="B92" s="74"/>
      <c r="C92" s="74"/>
      <c r="D92" s="74"/>
      <c r="E92" s="74"/>
      <c r="F92" s="74"/>
      <c r="G92" s="74"/>
      <c r="H92" s="74"/>
      <c r="I92" s="74"/>
      <c r="J92" s="74"/>
      <c r="K92" s="74"/>
      <c r="L92" s="74"/>
      <c r="M92" s="74"/>
      <c r="N92" s="74"/>
      <c r="O92" s="74"/>
      <c r="P92" s="74"/>
      <c r="Q92" s="74"/>
      <c r="R92" s="74"/>
      <c r="S92" s="74"/>
      <c r="T92" s="74"/>
      <c r="U92" s="74"/>
      <c r="V92" s="74"/>
      <c r="W92" s="74"/>
      <c r="X92" s="74"/>
      <c r="Y92" s="74"/>
      <c r="Z92" s="74"/>
      <c r="AA92" s="74"/>
      <c r="AB92" s="74"/>
      <c r="AC92" s="74"/>
      <c r="AD92" s="74"/>
      <c r="AE92" s="74"/>
      <c r="AF92" s="74"/>
      <c r="AG92" s="74"/>
      <c r="AH92" s="74"/>
      <c r="AI92" s="74"/>
      <c r="AJ92" s="74"/>
    </row>
    <row r="93" customFormat="false" ht="15.75" hidden="false" customHeight="true" outlineLevel="0" collapsed="false">
      <c r="A93" s="74"/>
      <c r="B93" s="74"/>
      <c r="C93" s="74"/>
      <c r="D93" s="74"/>
      <c r="E93" s="74"/>
      <c r="F93" s="74"/>
      <c r="G93" s="74"/>
      <c r="H93" s="74"/>
      <c r="I93" s="74"/>
      <c r="J93" s="74"/>
      <c r="K93" s="74"/>
      <c r="L93" s="74"/>
      <c r="M93" s="74"/>
      <c r="N93" s="74"/>
      <c r="O93" s="74"/>
      <c r="P93" s="74"/>
      <c r="Q93" s="74"/>
      <c r="R93" s="74"/>
      <c r="S93" s="74"/>
      <c r="T93" s="74"/>
      <c r="U93" s="74"/>
      <c r="V93" s="74"/>
      <c r="W93" s="74"/>
      <c r="X93" s="74"/>
      <c r="Y93" s="74"/>
      <c r="Z93" s="74"/>
      <c r="AA93" s="74"/>
      <c r="AB93" s="74"/>
      <c r="AC93" s="74"/>
      <c r="AD93" s="74"/>
      <c r="AE93" s="74"/>
      <c r="AF93" s="74"/>
      <c r="AG93" s="74"/>
      <c r="AH93" s="74"/>
      <c r="AI93" s="74"/>
      <c r="AJ93" s="74"/>
    </row>
    <row r="94" customFormat="false" ht="15.75" hidden="false" customHeight="true" outlineLevel="0" collapsed="false">
      <c r="A94" s="74"/>
      <c r="B94" s="74"/>
      <c r="C94" s="74"/>
      <c r="D94" s="74"/>
      <c r="E94" s="74"/>
      <c r="F94" s="74"/>
      <c r="G94" s="74"/>
      <c r="H94" s="74"/>
      <c r="I94" s="74"/>
      <c r="J94" s="74"/>
      <c r="K94" s="74"/>
      <c r="L94" s="74"/>
      <c r="M94" s="74"/>
      <c r="N94" s="74"/>
      <c r="O94" s="74"/>
      <c r="P94" s="74"/>
      <c r="Q94" s="74"/>
      <c r="R94" s="74"/>
      <c r="S94" s="74"/>
      <c r="T94" s="74"/>
      <c r="U94" s="74"/>
      <c r="V94" s="74"/>
      <c r="W94" s="74"/>
      <c r="X94" s="74"/>
      <c r="Y94" s="74"/>
      <c r="Z94" s="74"/>
      <c r="AA94" s="74"/>
      <c r="AB94" s="74"/>
      <c r="AC94" s="74"/>
      <c r="AD94" s="74"/>
      <c r="AE94" s="74"/>
      <c r="AF94" s="74"/>
      <c r="AG94" s="74"/>
      <c r="AH94" s="74"/>
      <c r="AI94" s="74"/>
      <c r="AJ94" s="74"/>
    </row>
    <row r="95" customFormat="false" ht="15.75" hidden="false" customHeight="true" outlineLevel="0" collapsed="false">
      <c r="A95" s="74"/>
      <c r="B95" s="74"/>
      <c r="C95" s="74"/>
      <c r="D95" s="74"/>
      <c r="E95" s="74"/>
      <c r="F95" s="74"/>
      <c r="G95" s="74"/>
      <c r="H95" s="74"/>
      <c r="I95" s="74"/>
      <c r="J95" s="74"/>
      <c r="K95" s="74"/>
      <c r="L95" s="74"/>
      <c r="M95" s="74"/>
      <c r="N95" s="74"/>
      <c r="O95" s="74"/>
      <c r="P95" s="74"/>
      <c r="Q95" s="74"/>
      <c r="R95" s="74"/>
      <c r="S95" s="74"/>
      <c r="T95" s="74"/>
      <c r="U95" s="74"/>
      <c r="V95" s="74"/>
      <c r="W95" s="74"/>
      <c r="X95" s="74"/>
      <c r="Y95" s="74"/>
      <c r="Z95" s="74"/>
      <c r="AA95" s="74"/>
      <c r="AB95" s="74"/>
      <c r="AC95" s="74"/>
      <c r="AD95" s="74"/>
      <c r="AE95" s="74"/>
      <c r="AF95" s="74"/>
      <c r="AG95" s="74"/>
      <c r="AH95" s="74"/>
      <c r="AI95" s="74"/>
      <c r="AJ95" s="74"/>
    </row>
    <row r="96" customFormat="false" ht="15.75" hidden="false" customHeight="true" outlineLevel="0" collapsed="false">
      <c r="A96" s="74"/>
      <c r="B96" s="74"/>
      <c r="C96" s="74"/>
      <c r="D96" s="74"/>
      <c r="E96" s="74"/>
      <c r="F96" s="74"/>
      <c r="G96" s="74"/>
      <c r="H96" s="74"/>
      <c r="I96" s="74"/>
      <c r="J96" s="74"/>
      <c r="K96" s="74"/>
      <c r="L96" s="74"/>
      <c r="M96" s="74"/>
      <c r="N96" s="74"/>
      <c r="O96" s="74"/>
      <c r="P96" s="74"/>
      <c r="Q96" s="74"/>
      <c r="R96" s="74"/>
      <c r="S96" s="74"/>
      <c r="T96" s="74"/>
      <c r="U96" s="74"/>
      <c r="V96" s="74"/>
      <c r="W96" s="74"/>
      <c r="X96" s="74"/>
      <c r="Y96" s="74"/>
      <c r="Z96" s="74"/>
      <c r="AA96" s="74"/>
      <c r="AB96" s="74"/>
      <c r="AC96" s="74"/>
      <c r="AD96" s="74"/>
      <c r="AE96" s="74"/>
      <c r="AF96" s="74"/>
      <c r="AG96" s="74"/>
      <c r="AH96" s="74"/>
      <c r="AI96" s="74"/>
      <c r="AJ96" s="74"/>
    </row>
    <row r="97" customFormat="false" ht="15.75" hidden="false" customHeight="true" outlineLevel="0" collapsed="false">
      <c r="A97" s="74"/>
      <c r="B97" s="74"/>
      <c r="C97" s="74"/>
      <c r="D97" s="74"/>
      <c r="E97" s="74"/>
      <c r="F97" s="74"/>
      <c r="G97" s="74"/>
      <c r="H97" s="74"/>
      <c r="I97" s="74"/>
      <c r="J97" s="74"/>
      <c r="K97" s="74"/>
      <c r="L97" s="74"/>
      <c r="M97" s="74"/>
      <c r="N97" s="74"/>
      <c r="O97" s="74"/>
      <c r="P97" s="74"/>
      <c r="Q97" s="74"/>
      <c r="R97" s="74"/>
      <c r="S97" s="74"/>
      <c r="T97" s="74"/>
      <c r="U97" s="74"/>
      <c r="V97" s="74"/>
      <c r="W97" s="74"/>
      <c r="X97" s="74"/>
      <c r="Y97" s="74"/>
      <c r="Z97" s="74"/>
      <c r="AA97" s="74"/>
      <c r="AB97" s="74"/>
      <c r="AC97" s="74"/>
      <c r="AD97" s="74"/>
      <c r="AE97" s="74"/>
      <c r="AF97" s="74"/>
      <c r="AG97" s="74"/>
      <c r="AH97" s="74"/>
      <c r="AI97" s="74"/>
      <c r="AJ97" s="74"/>
    </row>
    <row r="98" customFormat="false" ht="15.75" hidden="false" customHeight="true" outlineLevel="0" collapsed="false">
      <c r="A98" s="74"/>
      <c r="B98" s="74"/>
      <c r="C98" s="74"/>
      <c r="D98" s="74"/>
      <c r="E98" s="74"/>
      <c r="F98" s="74"/>
      <c r="G98" s="74"/>
      <c r="H98" s="74"/>
      <c r="I98" s="74"/>
      <c r="J98" s="74"/>
      <c r="K98" s="74"/>
      <c r="L98" s="74"/>
      <c r="M98" s="74"/>
      <c r="N98" s="74"/>
      <c r="O98" s="74"/>
      <c r="P98" s="74"/>
      <c r="Q98" s="74"/>
      <c r="R98" s="74"/>
      <c r="S98" s="74"/>
      <c r="T98" s="74"/>
      <c r="U98" s="74"/>
      <c r="V98" s="74"/>
      <c r="W98" s="74"/>
      <c r="X98" s="74"/>
      <c r="Y98" s="74"/>
      <c r="Z98" s="74"/>
      <c r="AA98" s="74"/>
      <c r="AB98" s="74"/>
      <c r="AC98" s="74"/>
      <c r="AD98" s="74"/>
      <c r="AE98" s="74"/>
      <c r="AF98" s="74"/>
      <c r="AG98" s="74"/>
      <c r="AH98" s="74"/>
      <c r="AI98" s="74"/>
      <c r="AJ98" s="74"/>
    </row>
    <row r="99" customFormat="false" ht="15.75" hidden="false" customHeight="true" outlineLevel="0" collapsed="false">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row>
    <row r="100" customFormat="false" ht="15.75" hidden="false" customHeight="true" outlineLevel="0" collapsed="false">
      <c r="A100" s="74"/>
      <c r="B100" s="74"/>
      <c r="C100" s="74"/>
      <c r="D100" s="74"/>
      <c r="E100" s="74"/>
      <c r="F100" s="74"/>
      <c r="G100" s="74"/>
      <c r="H100" s="74"/>
      <c r="I100" s="74"/>
      <c r="J100" s="74"/>
      <c r="K100" s="74"/>
      <c r="L100" s="74"/>
      <c r="M100" s="74"/>
      <c r="N100" s="74"/>
      <c r="O100" s="74"/>
      <c r="P100" s="74"/>
      <c r="Q100" s="74"/>
      <c r="R100" s="74"/>
      <c r="S100" s="74"/>
      <c r="T100" s="74"/>
      <c r="U100" s="74"/>
      <c r="V100" s="74"/>
      <c r="W100" s="74"/>
      <c r="X100" s="74"/>
      <c r="Y100" s="74"/>
      <c r="Z100" s="74"/>
      <c r="AA100" s="74"/>
      <c r="AB100" s="74"/>
      <c r="AC100" s="74"/>
      <c r="AD100" s="74"/>
      <c r="AE100" s="74"/>
      <c r="AF100" s="74"/>
      <c r="AG100" s="74"/>
      <c r="AH100" s="74"/>
      <c r="AI100" s="74"/>
      <c r="AJ100" s="74"/>
    </row>
    <row r="101" customFormat="false" ht="15.75" hidden="false" customHeight="true" outlineLevel="0" collapsed="false">
      <c r="A101" s="74"/>
      <c r="B101" s="74"/>
      <c r="C101" s="74"/>
      <c r="D101" s="74"/>
      <c r="E101" s="74"/>
      <c r="F101" s="74"/>
      <c r="G101" s="74"/>
      <c r="H101" s="74"/>
      <c r="I101" s="74"/>
      <c r="J101" s="74"/>
      <c r="K101" s="74"/>
      <c r="L101" s="74"/>
      <c r="M101" s="74"/>
      <c r="N101" s="74"/>
      <c r="O101" s="74"/>
      <c r="P101" s="74"/>
      <c r="Q101" s="74"/>
      <c r="R101" s="74"/>
      <c r="S101" s="74"/>
      <c r="T101" s="74"/>
      <c r="U101" s="74"/>
      <c r="V101" s="74"/>
      <c r="W101" s="74"/>
      <c r="X101" s="74"/>
      <c r="Y101" s="74"/>
      <c r="Z101" s="74"/>
      <c r="AA101" s="74"/>
      <c r="AB101" s="74"/>
      <c r="AC101" s="74"/>
      <c r="AD101" s="74"/>
      <c r="AE101" s="74"/>
      <c r="AF101" s="74"/>
      <c r="AG101" s="74"/>
      <c r="AH101" s="74"/>
      <c r="AI101" s="74"/>
      <c r="AJ101" s="74"/>
    </row>
    <row r="102" customFormat="false" ht="15.75" hidden="false" customHeight="true" outlineLevel="0" collapsed="false">
      <c r="A102" s="74"/>
      <c r="B102" s="74"/>
      <c r="C102" s="74"/>
      <c r="D102" s="74"/>
      <c r="E102" s="74"/>
      <c r="F102" s="74"/>
      <c r="G102" s="74"/>
      <c r="H102" s="74"/>
      <c r="I102" s="74"/>
      <c r="J102" s="74"/>
      <c r="K102" s="74"/>
      <c r="L102" s="74"/>
      <c r="M102" s="74"/>
      <c r="N102" s="74"/>
      <c r="O102" s="74"/>
      <c r="P102" s="74"/>
      <c r="Q102" s="74"/>
      <c r="R102" s="74"/>
      <c r="S102" s="74"/>
      <c r="T102" s="74"/>
      <c r="U102" s="74"/>
      <c r="V102" s="74"/>
      <c r="W102" s="74"/>
      <c r="X102" s="74"/>
      <c r="Y102" s="74"/>
      <c r="Z102" s="74"/>
      <c r="AA102" s="74"/>
      <c r="AB102" s="74"/>
      <c r="AC102" s="74"/>
      <c r="AD102" s="74"/>
      <c r="AE102" s="74"/>
      <c r="AF102" s="74"/>
      <c r="AG102" s="74"/>
      <c r="AH102" s="74"/>
      <c r="AI102" s="74"/>
      <c r="AJ102" s="74"/>
    </row>
    <row r="103" customFormat="false" ht="15.75" hidden="false" customHeight="true" outlineLevel="0" collapsed="false">
      <c r="A103" s="74"/>
      <c r="B103" s="74"/>
      <c r="C103" s="74"/>
      <c r="D103" s="74"/>
      <c r="E103" s="74"/>
      <c r="F103" s="74"/>
      <c r="G103" s="74"/>
      <c r="H103" s="74"/>
      <c r="I103" s="74"/>
      <c r="J103" s="74"/>
      <c r="K103" s="74"/>
      <c r="L103" s="74"/>
      <c r="M103" s="74"/>
      <c r="N103" s="74"/>
      <c r="O103" s="74"/>
      <c r="P103" s="74"/>
      <c r="Q103" s="74"/>
      <c r="R103" s="74"/>
      <c r="S103" s="74"/>
      <c r="T103" s="74"/>
      <c r="U103" s="74"/>
      <c r="V103" s="74"/>
      <c r="W103" s="74"/>
      <c r="X103" s="74"/>
      <c r="Y103" s="74"/>
      <c r="Z103" s="74"/>
      <c r="AA103" s="74"/>
      <c r="AB103" s="74"/>
      <c r="AC103" s="74"/>
      <c r="AD103" s="74"/>
      <c r="AE103" s="74"/>
      <c r="AF103" s="74"/>
      <c r="AG103" s="74"/>
      <c r="AH103" s="74"/>
      <c r="AI103" s="74"/>
      <c r="AJ103" s="74"/>
    </row>
    <row r="104" customFormat="false" ht="15.75" hidden="false" customHeight="true" outlineLevel="0" collapsed="false">
      <c r="A104" s="74"/>
      <c r="B104" s="74"/>
      <c r="C104" s="74"/>
      <c r="D104" s="74"/>
      <c r="E104" s="74"/>
      <c r="F104" s="74"/>
      <c r="G104" s="74"/>
      <c r="H104" s="74"/>
      <c r="I104" s="74"/>
      <c r="J104" s="74"/>
      <c r="K104" s="74"/>
      <c r="L104" s="74"/>
      <c r="M104" s="74"/>
      <c r="N104" s="74"/>
      <c r="O104" s="74"/>
      <c r="P104" s="74"/>
      <c r="Q104" s="74"/>
      <c r="R104" s="74"/>
      <c r="S104" s="74"/>
      <c r="T104" s="74"/>
      <c r="U104" s="74"/>
      <c r="V104" s="74"/>
      <c r="W104" s="74"/>
      <c r="X104" s="74"/>
      <c r="Y104" s="74"/>
      <c r="Z104" s="74"/>
      <c r="AA104" s="74"/>
      <c r="AB104" s="74"/>
      <c r="AC104" s="74"/>
      <c r="AD104" s="74"/>
      <c r="AE104" s="74"/>
      <c r="AF104" s="74"/>
      <c r="AG104" s="74"/>
      <c r="AH104" s="74"/>
      <c r="AI104" s="74"/>
      <c r="AJ104" s="74"/>
    </row>
    <row r="105" customFormat="false" ht="15.75" hidden="false" customHeight="true" outlineLevel="0" collapsed="false">
      <c r="A105" s="74"/>
      <c r="B105" s="74"/>
      <c r="C105" s="74"/>
      <c r="D105" s="74"/>
      <c r="E105" s="74"/>
      <c r="F105" s="74"/>
      <c r="G105" s="74"/>
      <c r="H105" s="74"/>
      <c r="I105" s="74"/>
      <c r="J105" s="74"/>
      <c r="K105" s="74"/>
      <c r="L105" s="74"/>
      <c r="M105" s="74"/>
      <c r="N105" s="74"/>
      <c r="O105" s="74"/>
      <c r="P105" s="74"/>
      <c r="Q105" s="74"/>
      <c r="R105" s="74"/>
      <c r="S105" s="74"/>
      <c r="T105" s="74"/>
      <c r="U105" s="74"/>
      <c r="V105" s="74"/>
      <c r="W105" s="74"/>
      <c r="X105" s="74"/>
      <c r="Y105" s="74"/>
      <c r="Z105" s="74"/>
      <c r="AA105" s="74"/>
      <c r="AB105" s="74"/>
      <c r="AC105" s="74"/>
      <c r="AD105" s="74"/>
      <c r="AE105" s="74"/>
      <c r="AF105" s="74"/>
      <c r="AG105" s="74"/>
      <c r="AH105" s="74"/>
      <c r="AI105" s="74"/>
      <c r="AJ105" s="74"/>
    </row>
    <row r="106" customFormat="false" ht="15.75" hidden="false" customHeight="true" outlineLevel="0" collapsed="false">
      <c r="A106" s="74"/>
      <c r="B106" s="74"/>
      <c r="C106" s="74"/>
      <c r="D106" s="74"/>
      <c r="E106" s="74"/>
      <c r="F106" s="74"/>
      <c r="G106" s="74"/>
      <c r="H106" s="74"/>
      <c r="I106" s="74"/>
      <c r="J106" s="74"/>
      <c r="K106" s="74"/>
      <c r="L106" s="74"/>
      <c r="M106" s="74"/>
      <c r="N106" s="74"/>
      <c r="O106" s="74"/>
      <c r="P106" s="74"/>
      <c r="Q106" s="74"/>
      <c r="R106" s="74"/>
      <c r="S106" s="74"/>
      <c r="T106" s="74"/>
      <c r="U106" s="74"/>
      <c r="V106" s="74"/>
      <c r="W106" s="74"/>
      <c r="X106" s="74"/>
      <c r="Y106" s="74"/>
      <c r="Z106" s="74"/>
      <c r="AA106" s="74"/>
      <c r="AB106" s="74"/>
      <c r="AC106" s="74"/>
      <c r="AD106" s="74"/>
      <c r="AE106" s="74"/>
      <c r="AF106" s="74"/>
      <c r="AG106" s="74"/>
      <c r="AH106" s="74"/>
      <c r="AI106" s="74"/>
      <c r="AJ106" s="74"/>
    </row>
    <row r="107" customFormat="false" ht="15.75" hidden="false" customHeight="true" outlineLevel="0" collapsed="false">
      <c r="A107" s="74"/>
      <c r="B107" s="74"/>
      <c r="C107" s="74"/>
      <c r="D107" s="74"/>
      <c r="E107" s="74"/>
      <c r="F107" s="74"/>
      <c r="G107" s="74"/>
      <c r="H107" s="74"/>
      <c r="I107" s="74"/>
      <c r="J107" s="74"/>
      <c r="K107" s="74"/>
      <c r="L107" s="74"/>
      <c r="M107" s="74"/>
      <c r="N107" s="74"/>
      <c r="O107" s="74"/>
      <c r="P107" s="74"/>
      <c r="Q107" s="74"/>
      <c r="R107" s="74"/>
      <c r="S107" s="74"/>
      <c r="T107" s="74"/>
      <c r="U107" s="74"/>
      <c r="V107" s="74"/>
      <c r="W107" s="74"/>
      <c r="X107" s="74"/>
      <c r="Y107" s="74"/>
      <c r="Z107" s="74"/>
      <c r="AA107" s="74"/>
      <c r="AB107" s="74"/>
      <c r="AC107" s="74"/>
      <c r="AD107" s="74"/>
      <c r="AE107" s="74"/>
      <c r="AF107" s="74"/>
      <c r="AG107" s="74"/>
      <c r="AH107" s="74"/>
      <c r="AI107" s="74"/>
      <c r="AJ107" s="74"/>
    </row>
    <row r="108" customFormat="false" ht="15.75" hidden="false" customHeight="true" outlineLevel="0" collapsed="false">
      <c r="A108" s="74"/>
      <c r="B108" s="74"/>
      <c r="C108" s="74"/>
      <c r="D108" s="74"/>
      <c r="E108" s="74"/>
      <c r="F108" s="74"/>
      <c r="G108" s="74"/>
      <c r="H108" s="74"/>
      <c r="I108" s="74"/>
      <c r="J108" s="74"/>
      <c r="K108" s="74"/>
      <c r="L108" s="74"/>
      <c r="M108" s="74"/>
      <c r="N108" s="74"/>
      <c r="O108" s="74"/>
      <c r="P108" s="74"/>
      <c r="Q108" s="74"/>
      <c r="R108" s="74"/>
      <c r="S108" s="74"/>
      <c r="T108" s="74"/>
      <c r="U108" s="74"/>
      <c r="V108" s="74"/>
      <c r="W108" s="74"/>
      <c r="X108" s="74"/>
      <c r="Y108" s="74"/>
      <c r="Z108" s="74"/>
      <c r="AA108" s="74"/>
      <c r="AB108" s="74"/>
      <c r="AC108" s="74"/>
      <c r="AD108" s="74"/>
      <c r="AE108" s="74"/>
      <c r="AF108" s="74"/>
      <c r="AG108" s="74"/>
      <c r="AH108" s="74"/>
      <c r="AI108" s="74"/>
      <c r="AJ108" s="74"/>
    </row>
    <row r="109" customFormat="false" ht="15.75" hidden="false" customHeight="true" outlineLevel="0" collapsed="false">
      <c r="A109" s="74"/>
      <c r="B109" s="74"/>
      <c r="C109" s="74"/>
      <c r="D109" s="74"/>
      <c r="E109" s="74"/>
      <c r="F109" s="74"/>
      <c r="G109" s="74"/>
      <c r="H109" s="74"/>
      <c r="I109" s="74"/>
      <c r="J109" s="74"/>
      <c r="K109" s="74"/>
      <c r="L109" s="74"/>
      <c r="M109" s="74"/>
      <c r="N109" s="74"/>
      <c r="O109" s="74"/>
      <c r="P109" s="74"/>
      <c r="Q109" s="74"/>
      <c r="R109" s="74"/>
      <c r="S109" s="74"/>
      <c r="T109" s="74"/>
      <c r="U109" s="74"/>
      <c r="V109" s="74"/>
      <c r="W109" s="74"/>
      <c r="X109" s="74"/>
      <c r="Y109" s="74"/>
      <c r="Z109" s="74"/>
      <c r="AA109" s="74"/>
      <c r="AB109" s="74"/>
      <c r="AC109" s="74"/>
      <c r="AD109" s="74"/>
      <c r="AE109" s="74"/>
      <c r="AF109" s="74"/>
      <c r="AG109" s="74"/>
      <c r="AH109" s="74"/>
      <c r="AI109" s="74"/>
      <c r="AJ109" s="74"/>
    </row>
    <row r="110" customFormat="false" ht="15.75" hidden="false" customHeight="true" outlineLevel="0" collapsed="false">
      <c r="A110" s="74"/>
      <c r="B110" s="74"/>
      <c r="C110" s="74"/>
      <c r="D110" s="74"/>
      <c r="E110" s="74"/>
      <c r="F110" s="74"/>
      <c r="G110" s="74"/>
      <c r="H110" s="74"/>
      <c r="I110" s="74"/>
      <c r="J110" s="74"/>
      <c r="K110" s="74"/>
      <c r="L110" s="74"/>
      <c r="M110" s="74"/>
      <c r="N110" s="74"/>
      <c r="O110" s="74"/>
      <c r="P110" s="74"/>
      <c r="Q110" s="74"/>
      <c r="R110" s="74"/>
      <c r="S110" s="74"/>
      <c r="T110" s="74"/>
      <c r="U110" s="74"/>
      <c r="V110" s="74"/>
      <c r="W110" s="74"/>
      <c r="X110" s="74"/>
      <c r="Y110" s="74"/>
      <c r="Z110" s="74"/>
      <c r="AA110" s="74"/>
      <c r="AB110" s="74"/>
      <c r="AC110" s="74"/>
      <c r="AD110" s="74"/>
      <c r="AE110" s="74"/>
      <c r="AF110" s="74"/>
      <c r="AG110" s="74"/>
      <c r="AH110" s="74"/>
      <c r="AI110" s="74"/>
      <c r="AJ110" s="74"/>
    </row>
    <row r="111" customFormat="false" ht="15.75" hidden="false" customHeight="true" outlineLevel="0" collapsed="false">
      <c r="A111" s="74"/>
      <c r="B111" s="74"/>
      <c r="C111" s="74"/>
      <c r="D111" s="74"/>
      <c r="E111" s="74"/>
      <c r="F111" s="74"/>
      <c r="G111" s="74"/>
      <c r="H111" s="74"/>
      <c r="I111" s="74"/>
      <c r="J111" s="74"/>
      <c r="K111" s="74"/>
      <c r="L111" s="74"/>
      <c r="M111" s="74"/>
      <c r="N111" s="74"/>
      <c r="O111" s="74"/>
      <c r="P111" s="74"/>
      <c r="Q111" s="74"/>
      <c r="R111" s="74"/>
      <c r="S111" s="74"/>
      <c r="T111" s="74"/>
      <c r="U111" s="74"/>
      <c r="V111" s="74"/>
      <c r="W111" s="74"/>
      <c r="X111" s="74"/>
      <c r="Y111" s="74"/>
      <c r="Z111" s="74"/>
      <c r="AA111" s="74"/>
      <c r="AB111" s="74"/>
      <c r="AC111" s="74"/>
      <c r="AD111" s="74"/>
      <c r="AE111" s="74"/>
      <c r="AF111" s="74"/>
      <c r="AG111" s="74"/>
      <c r="AH111" s="74"/>
      <c r="AI111" s="74"/>
      <c r="AJ111" s="74"/>
    </row>
    <row r="112" customFormat="false" ht="15.75" hidden="false" customHeight="true" outlineLevel="0" collapsed="false">
      <c r="A112" s="74"/>
      <c r="B112" s="74"/>
      <c r="C112" s="74"/>
      <c r="D112" s="74"/>
      <c r="E112" s="74"/>
      <c r="F112" s="74"/>
      <c r="G112" s="74"/>
      <c r="H112" s="74"/>
      <c r="I112" s="74"/>
      <c r="J112" s="74"/>
      <c r="K112" s="74"/>
      <c r="L112" s="74"/>
      <c r="M112" s="74"/>
      <c r="N112" s="74"/>
      <c r="O112" s="74"/>
      <c r="P112" s="74"/>
      <c r="Q112" s="74"/>
      <c r="R112" s="74"/>
      <c r="S112" s="74"/>
      <c r="T112" s="74"/>
      <c r="U112" s="74"/>
      <c r="V112" s="74"/>
      <c r="W112" s="74"/>
      <c r="X112" s="74"/>
      <c r="Y112" s="74"/>
      <c r="Z112" s="74"/>
      <c r="AA112" s="74"/>
      <c r="AB112" s="74"/>
      <c r="AC112" s="74"/>
      <c r="AD112" s="74"/>
      <c r="AE112" s="74"/>
      <c r="AF112" s="74"/>
      <c r="AG112" s="74"/>
      <c r="AH112" s="74"/>
      <c r="AI112" s="74"/>
      <c r="AJ112" s="74"/>
    </row>
    <row r="113" customFormat="false" ht="15.75" hidden="false" customHeight="true" outlineLevel="0" collapsed="false">
      <c r="A113" s="74"/>
      <c r="B113" s="74"/>
      <c r="C113" s="74"/>
      <c r="D113" s="74"/>
      <c r="E113" s="74"/>
      <c r="F113" s="74"/>
      <c r="G113" s="74"/>
      <c r="H113" s="74"/>
      <c r="I113" s="74"/>
      <c r="J113" s="74"/>
      <c r="K113" s="74"/>
      <c r="L113" s="74"/>
      <c r="M113" s="74"/>
      <c r="N113" s="74"/>
      <c r="O113" s="74"/>
      <c r="P113" s="74"/>
      <c r="Q113" s="74"/>
      <c r="R113" s="74"/>
      <c r="S113" s="74"/>
      <c r="T113" s="74"/>
      <c r="U113" s="74"/>
      <c r="V113" s="74"/>
      <c r="W113" s="74"/>
      <c r="X113" s="74"/>
      <c r="Y113" s="74"/>
      <c r="Z113" s="74"/>
      <c r="AA113" s="74"/>
      <c r="AB113" s="74"/>
      <c r="AC113" s="74"/>
      <c r="AD113" s="74"/>
      <c r="AE113" s="74"/>
      <c r="AF113" s="74"/>
      <c r="AG113" s="74"/>
      <c r="AH113" s="74"/>
      <c r="AI113" s="74"/>
      <c r="AJ113" s="74"/>
    </row>
    <row r="114" customFormat="false" ht="15.75" hidden="false" customHeight="true" outlineLevel="0" collapsed="false">
      <c r="A114" s="74"/>
      <c r="B114" s="74"/>
      <c r="C114" s="74"/>
      <c r="D114" s="74"/>
      <c r="E114" s="74"/>
      <c r="F114" s="74"/>
      <c r="G114" s="74"/>
      <c r="H114" s="74"/>
      <c r="I114" s="74"/>
      <c r="J114" s="74"/>
      <c r="K114" s="74"/>
      <c r="L114" s="74"/>
      <c r="M114" s="74"/>
      <c r="N114" s="74"/>
      <c r="O114" s="74"/>
      <c r="P114" s="74"/>
      <c r="Q114" s="74"/>
      <c r="R114" s="74"/>
      <c r="S114" s="74"/>
      <c r="T114" s="74"/>
      <c r="U114" s="74"/>
      <c r="V114" s="74"/>
      <c r="W114" s="74"/>
      <c r="X114" s="74"/>
      <c r="Y114" s="74"/>
      <c r="Z114" s="74"/>
      <c r="AA114" s="74"/>
      <c r="AB114" s="74"/>
      <c r="AC114" s="74"/>
      <c r="AD114" s="74"/>
      <c r="AE114" s="74"/>
      <c r="AF114" s="74"/>
      <c r="AG114" s="74"/>
      <c r="AH114" s="74"/>
      <c r="AI114" s="74"/>
      <c r="AJ114" s="74"/>
    </row>
    <row r="115" customFormat="false" ht="15.75" hidden="false" customHeight="true" outlineLevel="0" collapsed="false">
      <c r="A115" s="74"/>
      <c r="B115" s="74"/>
      <c r="C115" s="74"/>
      <c r="D115" s="74"/>
      <c r="E115" s="74"/>
      <c r="F115" s="74"/>
      <c r="G115" s="74"/>
      <c r="H115" s="74"/>
      <c r="I115" s="74"/>
      <c r="J115" s="74"/>
      <c r="K115" s="74"/>
      <c r="L115" s="74"/>
      <c r="M115" s="74"/>
      <c r="N115" s="74"/>
      <c r="O115" s="74"/>
      <c r="P115" s="74"/>
      <c r="Q115" s="74"/>
      <c r="R115" s="74"/>
      <c r="S115" s="74"/>
      <c r="T115" s="74"/>
      <c r="U115" s="74"/>
      <c r="V115" s="74"/>
      <c r="W115" s="74"/>
      <c r="X115" s="74"/>
      <c r="Y115" s="74"/>
      <c r="Z115" s="74"/>
      <c r="AA115" s="74"/>
      <c r="AB115" s="74"/>
      <c r="AC115" s="74"/>
      <c r="AD115" s="74"/>
      <c r="AE115" s="74"/>
      <c r="AF115" s="74"/>
      <c r="AG115" s="74"/>
      <c r="AH115" s="74"/>
      <c r="AI115" s="74"/>
      <c r="AJ115" s="74"/>
    </row>
    <row r="116" customFormat="false" ht="15.75" hidden="false" customHeight="true" outlineLevel="0" collapsed="false">
      <c r="A116" s="74"/>
      <c r="B116" s="74"/>
      <c r="C116" s="74"/>
      <c r="D116" s="74"/>
      <c r="E116" s="74"/>
      <c r="F116" s="74"/>
      <c r="G116" s="74"/>
      <c r="H116" s="74"/>
      <c r="I116" s="74"/>
      <c r="J116" s="74"/>
      <c r="K116" s="74"/>
      <c r="L116" s="74"/>
      <c r="M116" s="74"/>
      <c r="N116" s="74"/>
      <c r="O116" s="74"/>
      <c r="P116" s="74"/>
      <c r="Q116" s="74"/>
      <c r="R116" s="74"/>
      <c r="S116" s="74"/>
      <c r="T116" s="74"/>
      <c r="U116" s="74"/>
      <c r="V116" s="74"/>
      <c r="W116" s="74"/>
      <c r="X116" s="74"/>
      <c r="Y116" s="74"/>
      <c r="Z116" s="74"/>
      <c r="AA116" s="74"/>
      <c r="AB116" s="74"/>
      <c r="AC116" s="74"/>
      <c r="AD116" s="74"/>
      <c r="AE116" s="74"/>
      <c r="AF116" s="74"/>
      <c r="AG116" s="74"/>
      <c r="AH116" s="74"/>
      <c r="AI116" s="74"/>
      <c r="AJ116" s="74"/>
    </row>
    <row r="117" customFormat="false" ht="15.75" hidden="false" customHeight="true" outlineLevel="0" collapsed="false">
      <c r="A117" s="74"/>
      <c r="B117" s="74"/>
      <c r="C117" s="74"/>
      <c r="D117" s="74"/>
      <c r="E117" s="74"/>
      <c r="F117" s="74"/>
      <c r="G117" s="74"/>
      <c r="H117" s="74"/>
      <c r="I117" s="74"/>
      <c r="J117" s="74"/>
      <c r="K117" s="74"/>
      <c r="L117" s="74"/>
      <c r="M117" s="74"/>
      <c r="N117" s="74"/>
      <c r="O117" s="74"/>
      <c r="P117" s="74"/>
      <c r="Q117" s="74"/>
      <c r="R117" s="74"/>
      <c r="S117" s="74"/>
      <c r="T117" s="74"/>
      <c r="U117" s="74"/>
      <c r="V117" s="74"/>
      <c r="W117" s="74"/>
      <c r="X117" s="74"/>
      <c r="Y117" s="74"/>
      <c r="Z117" s="74"/>
      <c r="AA117" s="74"/>
      <c r="AB117" s="74"/>
      <c r="AC117" s="74"/>
      <c r="AD117" s="74"/>
      <c r="AE117" s="74"/>
      <c r="AF117" s="74"/>
      <c r="AG117" s="74"/>
      <c r="AH117" s="74"/>
      <c r="AI117" s="74"/>
      <c r="AJ117" s="74"/>
    </row>
    <row r="118" customFormat="false" ht="15.75" hidden="false" customHeight="true" outlineLevel="0" collapsed="false">
      <c r="A118" s="74"/>
      <c r="B118" s="74"/>
      <c r="C118" s="74"/>
      <c r="D118" s="74"/>
      <c r="E118" s="74"/>
      <c r="F118" s="74"/>
      <c r="G118" s="74"/>
      <c r="H118" s="74"/>
      <c r="I118" s="74"/>
      <c r="J118" s="74"/>
      <c r="K118" s="74"/>
      <c r="L118" s="74"/>
      <c r="M118" s="74"/>
      <c r="N118" s="74"/>
      <c r="O118" s="74"/>
      <c r="P118" s="74"/>
      <c r="Q118" s="74"/>
      <c r="R118" s="74"/>
      <c r="S118" s="74"/>
      <c r="T118" s="74"/>
      <c r="U118" s="74"/>
      <c r="V118" s="74"/>
      <c r="W118" s="74"/>
      <c r="X118" s="74"/>
      <c r="Y118" s="74"/>
      <c r="Z118" s="74"/>
      <c r="AA118" s="74"/>
      <c r="AB118" s="74"/>
      <c r="AC118" s="74"/>
      <c r="AD118" s="74"/>
      <c r="AE118" s="74"/>
      <c r="AF118" s="74"/>
      <c r="AG118" s="74"/>
      <c r="AH118" s="74"/>
      <c r="AI118" s="74"/>
      <c r="AJ118" s="74"/>
    </row>
    <row r="119" customFormat="false" ht="15.75" hidden="false" customHeight="true" outlineLevel="0" collapsed="false">
      <c r="A119" s="74"/>
      <c r="B119" s="74"/>
      <c r="C119" s="74"/>
      <c r="D119" s="74"/>
      <c r="E119" s="74"/>
      <c r="F119" s="74"/>
      <c r="G119" s="74"/>
      <c r="H119" s="74"/>
      <c r="I119" s="74"/>
      <c r="J119" s="74"/>
      <c r="K119" s="74"/>
      <c r="L119" s="74"/>
      <c r="M119" s="74"/>
      <c r="N119" s="74"/>
      <c r="O119" s="74"/>
      <c r="P119" s="74"/>
      <c r="Q119" s="74"/>
      <c r="R119" s="74"/>
      <c r="S119" s="74"/>
      <c r="T119" s="74"/>
      <c r="U119" s="74"/>
      <c r="V119" s="74"/>
      <c r="W119" s="74"/>
      <c r="X119" s="74"/>
      <c r="Y119" s="74"/>
      <c r="Z119" s="74"/>
      <c r="AA119" s="74"/>
      <c r="AB119" s="74"/>
      <c r="AC119" s="74"/>
      <c r="AD119" s="74"/>
      <c r="AE119" s="74"/>
      <c r="AF119" s="74"/>
      <c r="AG119" s="74"/>
      <c r="AH119" s="74"/>
      <c r="AI119" s="74"/>
      <c r="AJ119" s="74"/>
    </row>
    <row r="120" customFormat="false" ht="15.75" hidden="false" customHeight="true" outlineLevel="0" collapsed="false">
      <c r="A120" s="74"/>
      <c r="B120" s="74"/>
      <c r="C120" s="74"/>
      <c r="D120" s="74"/>
      <c r="E120" s="74"/>
      <c r="F120" s="74"/>
      <c r="G120" s="74"/>
      <c r="H120" s="74"/>
      <c r="I120" s="74"/>
      <c r="J120" s="74"/>
      <c r="K120" s="74"/>
      <c r="L120" s="74"/>
      <c r="M120" s="74"/>
      <c r="N120" s="74"/>
      <c r="O120" s="74"/>
      <c r="P120" s="74"/>
      <c r="Q120" s="74"/>
      <c r="R120" s="74"/>
      <c r="S120" s="74"/>
      <c r="T120" s="74"/>
      <c r="U120" s="74"/>
      <c r="V120" s="74"/>
      <c r="W120" s="74"/>
      <c r="X120" s="74"/>
      <c r="Y120" s="74"/>
      <c r="Z120" s="74"/>
      <c r="AA120" s="74"/>
      <c r="AB120" s="74"/>
      <c r="AC120" s="74"/>
      <c r="AD120" s="74"/>
      <c r="AE120" s="74"/>
      <c r="AF120" s="74"/>
      <c r="AG120" s="74"/>
      <c r="AH120" s="74"/>
      <c r="AI120" s="74"/>
      <c r="AJ120" s="74"/>
    </row>
    <row r="121" customFormat="false" ht="15.75" hidden="false" customHeight="true" outlineLevel="0" collapsed="false">
      <c r="A121" s="74"/>
      <c r="B121" s="74"/>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74"/>
      <c r="AC121" s="74"/>
      <c r="AD121" s="74"/>
      <c r="AE121" s="74"/>
      <c r="AF121" s="74"/>
      <c r="AG121" s="74"/>
      <c r="AH121" s="74"/>
      <c r="AI121" s="74"/>
      <c r="AJ121" s="74"/>
    </row>
    <row r="122" customFormat="false" ht="15.75" hidden="false" customHeight="true" outlineLevel="0" collapsed="false">
      <c r="A122" s="74"/>
      <c r="B122" s="74"/>
      <c r="C122" s="74"/>
      <c r="D122" s="74"/>
      <c r="E122" s="74"/>
      <c r="F122" s="74"/>
      <c r="G122" s="74"/>
      <c r="H122" s="74"/>
      <c r="I122" s="74"/>
      <c r="J122" s="74"/>
      <c r="K122" s="74"/>
      <c r="L122" s="74"/>
      <c r="M122" s="74"/>
      <c r="N122" s="74"/>
      <c r="O122" s="74"/>
      <c r="P122" s="74"/>
      <c r="Q122" s="74"/>
      <c r="R122" s="74"/>
      <c r="S122" s="74"/>
      <c r="T122" s="74"/>
      <c r="U122" s="74"/>
      <c r="V122" s="74"/>
      <c r="W122" s="74"/>
      <c r="X122" s="74"/>
      <c r="Y122" s="74"/>
      <c r="Z122" s="74"/>
      <c r="AA122" s="74"/>
      <c r="AB122" s="74"/>
      <c r="AC122" s="74"/>
      <c r="AD122" s="74"/>
      <c r="AE122" s="74"/>
      <c r="AF122" s="74"/>
      <c r="AG122" s="74"/>
      <c r="AH122" s="74"/>
      <c r="AI122" s="74"/>
      <c r="AJ122" s="74"/>
    </row>
    <row r="123" customFormat="false" ht="15.75" hidden="false" customHeight="true" outlineLevel="0" collapsed="false">
      <c r="A123" s="74"/>
      <c r="B123" s="74"/>
      <c r="C123" s="74"/>
      <c r="D123" s="74"/>
      <c r="E123" s="74"/>
      <c r="F123" s="74"/>
      <c r="G123" s="74"/>
      <c r="H123" s="74"/>
      <c r="I123" s="74"/>
      <c r="J123" s="74"/>
      <c r="K123" s="74"/>
      <c r="L123" s="74"/>
      <c r="M123" s="74"/>
      <c r="N123" s="74"/>
      <c r="O123" s="74"/>
      <c r="P123" s="74"/>
      <c r="Q123" s="74"/>
      <c r="R123" s="74"/>
      <c r="S123" s="74"/>
      <c r="T123" s="74"/>
      <c r="U123" s="74"/>
      <c r="V123" s="74"/>
      <c r="W123" s="74"/>
      <c r="X123" s="74"/>
      <c r="Y123" s="74"/>
      <c r="Z123" s="74"/>
      <c r="AA123" s="74"/>
      <c r="AB123" s="74"/>
      <c r="AC123" s="74"/>
      <c r="AD123" s="74"/>
      <c r="AE123" s="74"/>
      <c r="AF123" s="74"/>
      <c r="AG123" s="74"/>
      <c r="AH123" s="74"/>
      <c r="AI123" s="74"/>
      <c r="AJ123" s="74"/>
    </row>
    <row r="124" customFormat="false" ht="15.75" hidden="false" customHeight="true" outlineLevel="0" collapsed="false">
      <c r="A124" s="74"/>
      <c r="B124" s="74"/>
      <c r="C124" s="74"/>
      <c r="D124" s="74"/>
      <c r="E124" s="74"/>
      <c r="F124" s="74"/>
      <c r="G124" s="74"/>
      <c r="H124" s="74"/>
      <c r="I124" s="74"/>
      <c r="J124" s="74"/>
      <c r="K124" s="74"/>
      <c r="L124" s="74"/>
      <c r="M124" s="74"/>
      <c r="N124" s="74"/>
      <c r="O124" s="74"/>
      <c r="P124" s="74"/>
      <c r="Q124" s="74"/>
      <c r="R124" s="74"/>
      <c r="S124" s="74"/>
      <c r="T124" s="74"/>
      <c r="U124" s="74"/>
      <c r="V124" s="74"/>
      <c r="W124" s="74"/>
      <c r="X124" s="74"/>
      <c r="Y124" s="74"/>
      <c r="Z124" s="74"/>
      <c r="AA124" s="74"/>
      <c r="AB124" s="74"/>
      <c r="AC124" s="74"/>
      <c r="AD124" s="74"/>
      <c r="AE124" s="74"/>
      <c r="AF124" s="74"/>
      <c r="AG124" s="74"/>
      <c r="AH124" s="74"/>
      <c r="AI124" s="74"/>
      <c r="AJ124" s="74"/>
    </row>
    <row r="125" customFormat="false" ht="15.75" hidden="false" customHeight="true" outlineLevel="0" collapsed="false">
      <c r="A125" s="74"/>
      <c r="B125" s="74"/>
      <c r="C125" s="74"/>
      <c r="D125" s="74"/>
      <c r="E125" s="74"/>
      <c r="F125" s="74"/>
      <c r="G125" s="74"/>
      <c r="H125" s="74"/>
      <c r="I125" s="74"/>
      <c r="J125" s="74"/>
      <c r="K125" s="74"/>
      <c r="L125" s="74"/>
      <c r="M125" s="74"/>
      <c r="N125" s="74"/>
      <c r="O125" s="74"/>
      <c r="P125" s="74"/>
      <c r="Q125" s="74"/>
      <c r="R125" s="74"/>
      <c r="S125" s="74"/>
      <c r="T125" s="74"/>
      <c r="U125" s="74"/>
      <c r="V125" s="74"/>
      <c r="W125" s="74"/>
      <c r="X125" s="74"/>
      <c r="Y125" s="74"/>
      <c r="Z125" s="74"/>
      <c r="AA125" s="74"/>
      <c r="AB125" s="74"/>
      <c r="AC125" s="74"/>
      <c r="AD125" s="74"/>
      <c r="AE125" s="74"/>
      <c r="AF125" s="74"/>
      <c r="AG125" s="74"/>
      <c r="AH125" s="74"/>
      <c r="AI125" s="74"/>
      <c r="AJ125" s="74"/>
    </row>
    <row r="126" customFormat="false" ht="15.75" hidden="false" customHeight="true" outlineLevel="0" collapsed="false">
      <c r="A126" s="74"/>
      <c r="B126" s="74"/>
      <c r="C126" s="74"/>
      <c r="D126" s="74"/>
      <c r="E126" s="74"/>
      <c r="F126" s="74"/>
      <c r="G126" s="74"/>
      <c r="H126" s="74"/>
      <c r="I126" s="74"/>
      <c r="J126" s="74"/>
      <c r="K126" s="74"/>
      <c r="L126" s="74"/>
      <c r="M126" s="74"/>
      <c r="N126" s="74"/>
      <c r="O126" s="74"/>
      <c r="P126" s="74"/>
      <c r="Q126" s="74"/>
      <c r="R126" s="74"/>
      <c r="S126" s="74"/>
      <c r="T126" s="74"/>
      <c r="U126" s="74"/>
      <c r="V126" s="74"/>
      <c r="W126" s="74"/>
      <c r="X126" s="74"/>
      <c r="Y126" s="74"/>
      <c r="Z126" s="74"/>
      <c r="AA126" s="74"/>
      <c r="AB126" s="74"/>
      <c r="AC126" s="74"/>
      <c r="AD126" s="74"/>
      <c r="AE126" s="74"/>
      <c r="AF126" s="74"/>
      <c r="AG126" s="74"/>
      <c r="AH126" s="74"/>
      <c r="AI126" s="74"/>
      <c r="AJ126" s="74"/>
    </row>
    <row r="127" customFormat="false" ht="15.75" hidden="false" customHeight="true" outlineLevel="0" collapsed="false">
      <c r="A127" s="74"/>
      <c r="B127" s="74"/>
      <c r="C127" s="74"/>
      <c r="D127" s="74"/>
      <c r="E127" s="74"/>
      <c r="F127" s="74"/>
      <c r="G127" s="74"/>
      <c r="H127" s="74"/>
      <c r="I127" s="74"/>
      <c r="J127" s="74"/>
      <c r="K127" s="74"/>
      <c r="L127" s="74"/>
      <c r="M127" s="74"/>
      <c r="N127" s="74"/>
      <c r="O127" s="74"/>
      <c r="P127" s="74"/>
      <c r="Q127" s="74"/>
      <c r="R127" s="74"/>
      <c r="S127" s="74"/>
      <c r="T127" s="74"/>
      <c r="U127" s="74"/>
      <c r="V127" s="74"/>
      <c r="W127" s="74"/>
      <c r="X127" s="74"/>
      <c r="Y127" s="74"/>
      <c r="Z127" s="74"/>
      <c r="AA127" s="74"/>
      <c r="AB127" s="74"/>
      <c r="AC127" s="74"/>
      <c r="AD127" s="74"/>
      <c r="AE127" s="74"/>
      <c r="AF127" s="74"/>
      <c r="AG127" s="74"/>
      <c r="AH127" s="74"/>
      <c r="AI127" s="74"/>
      <c r="AJ127" s="74"/>
    </row>
    <row r="128" customFormat="false" ht="15.75" hidden="false" customHeight="true" outlineLevel="0" collapsed="false">
      <c r="A128" s="74"/>
      <c r="B128" s="74"/>
      <c r="C128" s="74"/>
      <c r="D128" s="74"/>
      <c r="E128" s="74"/>
      <c r="F128" s="74"/>
      <c r="G128" s="74"/>
      <c r="H128" s="74"/>
      <c r="I128" s="74"/>
      <c r="J128" s="74"/>
      <c r="K128" s="74"/>
      <c r="L128" s="74"/>
      <c r="M128" s="74"/>
      <c r="N128" s="74"/>
      <c r="O128" s="74"/>
      <c r="P128" s="74"/>
      <c r="Q128" s="74"/>
      <c r="R128" s="74"/>
      <c r="S128" s="74"/>
      <c r="T128" s="74"/>
      <c r="U128" s="74"/>
      <c r="V128" s="74"/>
      <c r="W128" s="74"/>
      <c r="X128" s="74"/>
      <c r="Y128" s="74"/>
      <c r="Z128" s="74"/>
      <c r="AA128" s="74"/>
      <c r="AB128" s="74"/>
      <c r="AC128" s="74"/>
      <c r="AD128" s="74"/>
      <c r="AE128" s="74"/>
      <c r="AF128" s="74"/>
      <c r="AG128" s="74"/>
      <c r="AH128" s="74"/>
      <c r="AI128" s="74"/>
      <c r="AJ128" s="74"/>
    </row>
    <row r="129" customFormat="false" ht="15.75" hidden="false" customHeight="true" outlineLevel="0" collapsed="false">
      <c r="A129" s="74"/>
      <c r="B129" s="74"/>
      <c r="C129" s="74"/>
      <c r="D129" s="74"/>
      <c r="E129" s="74"/>
      <c r="F129" s="74"/>
      <c r="G129" s="74"/>
      <c r="H129" s="74"/>
      <c r="I129" s="74"/>
      <c r="J129" s="74"/>
      <c r="K129" s="74"/>
      <c r="L129" s="74"/>
      <c r="M129" s="74"/>
      <c r="N129" s="74"/>
      <c r="O129" s="74"/>
      <c r="P129" s="74"/>
      <c r="Q129" s="74"/>
      <c r="R129" s="74"/>
      <c r="S129" s="74"/>
      <c r="T129" s="74"/>
      <c r="U129" s="74"/>
      <c r="V129" s="74"/>
      <c r="W129" s="74"/>
      <c r="X129" s="74"/>
      <c r="Y129" s="74"/>
      <c r="Z129" s="74"/>
      <c r="AA129" s="74"/>
      <c r="AB129" s="74"/>
      <c r="AC129" s="74"/>
      <c r="AD129" s="74"/>
      <c r="AE129" s="74"/>
      <c r="AF129" s="74"/>
      <c r="AG129" s="74"/>
      <c r="AH129" s="74"/>
      <c r="AI129" s="74"/>
      <c r="AJ129" s="74"/>
    </row>
    <row r="130" customFormat="false" ht="15.75" hidden="false" customHeight="true" outlineLevel="0" collapsed="false">
      <c r="A130" s="74"/>
      <c r="B130" s="74"/>
      <c r="C130" s="74"/>
      <c r="D130" s="74"/>
      <c r="E130" s="74"/>
      <c r="F130" s="74"/>
      <c r="G130" s="74"/>
      <c r="H130" s="74"/>
      <c r="I130" s="74"/>
      <c r="J130" s="74"/>
      <c r="K130" s="74"/>
      <c r="L130" s="74"/>
      <c r="M130" s="74"/>
      <c r="N130" s="74"/>
      <c r="O130" s="74"/>
      <c r="P130" s="74"/>
      <c r="Q130" s="74"/>
      <c r="R130" s="74"/>
      <c r="S130" s="74"/>
      <c r="T130" s="74"/>
      <c r="U130" s="74"/>
      <c r="V130" s="74"/>
      <c r="W130" s="74"/>
      <c r="X130" s="74"/>
      <c r="Y130" s="74"/>
      <c r="Z130" s="74"/>
      <c r="AA130" s="74"/>
      <c r="AB130" s="74"/>
      <c r="AC130" s="74"/>
      <c r="AD130" s="74"/>
      <c r="AE130" s="74"/>
      <c r="AF130" s="74"/>
      <c r="AG130" s="74"/>
      <c r="AH130" s="74"/>
      <c r="AI130" s="74"/>
      <c r="AJ130" s="74"/>
    </row>
    <row r="131" customFormat="false" ht="15.75" hidden="false" customHeight="true" outlineLevel="0" collapsed="false">
      <c r="A131" s="74"/>
      <c r="B131" s="74"/>
      <c r="C131" s="74"/>
      <c r="D131" s="74"/>
      <c r="E131" s="74"/>
      <c r="F131" s="74"/>
      <c r="G131" s="74"/>
      <c r="H131" s="74"/>
      <c r="I131" s="74"/>
      <c r="J131" s="74"/>
      <c r="K131" s="74"/>
      <c r="L131" s="74"/>
      <c r="M131" s="74"/>
      <c r="N131" s="74"/>
      <c r="O131" s="74"/>
      <c r="P131" s="74"/>
      <c r="Q131" s="74"/>
      <c r="R131" s="74"/>
      <c r="S131" s="74"/>
      <c r="T131" s="74"/>
      <c r="U131" s="74"/>
      <c r="V131" s="74"/>
      <c r="W131" s="74"/>
      <c r="X131" s="74"/>
      <c r="Y131" s="74"/>
      <c r="Z131" s="74"/>
      <c r="AA131" s="74"/>
      <c r="AB131" s="74"/>
      <c r="AC131" s="74"/>
      <c r="AD131" s="74"/>
      <c r="AE131" s="74"/>
      <c r="AF131" s="74"/>
      <c r="AG131" s="74"/>
      <c r="AH131" s="74"/>
      <c r="AI131" s="74"/>
      <c r="AJ131" s="74"/>
    </row>
    <row r="132" customFormat="false" ht="15.75" hidden="false" customHeight="true" outlineLevel="0" collapsed="false">
      <c r="A132" s="74"/>
      <c r="B132" s="74"/>
      <c r="C132" s="74"/>
      <c r="D132" s="74"/>
      <c r="E132" s="74"/>
      <c r="F132" s="74"/>
      <c r="G132" s="74"/>
      <c r="H132" s="74"/>
      <c r="I132" s="74"/>
      <c r="J132" s="74"/>
      <c r="K132" s="74"/>
      <c r="L132" s="74"/>
      <c r="M132" s="74"/>
      <c r="N132" s="74"/>
      <c r="O132" s="74"/>
      <c r="P132" s="74"/>
      <c r="Q132" s="74"/>
      <c r="R132" s="74"/>
      <c r="S132" s="74"/>
      <c r="T132" s="74"/>
      <c r="U132" s="74"/>
      <c r="V132" s="74"/>
      <c r="W132" s="74"/>
      <c r="X132" s="74"/>
      <c r="Y132" s="74"/>
      <c r="Z132" s="74"/>
      <c r="AA132" s="74"/>
      <c r="AB132" s="74"/>
      <c r="AC132" s="74"/>
      <c r="AD132" s="74"/>
      <c r="AE132" s="74"/>
      <c r="AF132" s="74"/>
      <c r="AG132" s="74"/>
      <c r="AH132" s="74"/>
      <c r="AI132" s="74"/>
      <c r="AJ132" s="74"/>
    </row>
    <row r="133" customFormat="false" ht="15.75" hidden="false" customHeight="true" outlineLevel="0" collapsed="false">
      <c r="A133" s="74"/>
      <c r="B133" s="74"/>
      <c r="C133" s="74"/>
      <c r="D133" s="74"/>
      <c r="E133" s="74"/>
      <c r="F133" s="74"/>
      <c r="G133" s="74"/>
      <c r="H133" s="74"/>
      <c r="I133" s="74"/>
      <c r="J133" s="74"/>
      <c r="K133" s="74"/>
      <c r="L133" s="74"/>
      <c r="M133" s="74"/>
      <c r="N133" s="74"/>
      <c r="O133" s="74"/>
      <c r="P133" s="74"/>
      <c r="Q133" s="74"/>
      <c r="R133" s="74"/>
      <c r="S133" s="74"/>
      <c r="T133" s="74"/>
      <c r="U133" s="74"/>
      <c r="V133" s="74"/>
      <c r="W133" s="74"/>
      <c r="X133" s="74"/>
      <c r="Y133" s="74"/>
      <c r="Z133" s="74"/>
      <c r="AA133" s="74"/>
      <c r="AB133" s="74"/>
      <c r="AC133" s="74"/>
      <c r="AD133" s="74"/>
      <c r="AE133" s="74"/>
      <c r="AF133" s="74"/>
      <c r="AG133" s="74"/>
      <c r="AH133" s="74"/>
      <c r="AI133" s="74"/>
      <c r="AJ133" s="74"/>
    </row>
    <row r="134" customFormat="false" ht="15.75" hidden="false" customHeight="true" outlineLevel="0" collapsed="false">
      <c r="A134" s="74"/>
      <c r="B134" s="74"/>
      <c r="C134" s="74"/>
      <c r="D134" s="74"/>
      <c r="E134" s="74"/>
      <c r="F134" s="74"/>
      <c r="G134" s="74"/>
      <c r="H134" s="74"/>
      <c r="I134" s="74"/>
      <c r="J134" s="74"/>
      <c r="K134" s="74"/>
      <c r="L134" s="74"/>
      <c r="M134" s="74"/>
      <c r="N134" s="74"/>
      <c r="O134" s="74"/>
      <c r="P134" s="74"/>
      <c r="Q134" s="74"/>
      <c r="R134" s="74"/>
      <c r="S134" s="74"/>
      <c r="T134" s="74"/>
      <c r="U134" s="74"/>
      <c r="V134" s="74"/>
      <c r="W134" s="74"/>
      <c r="X134" s="74"/>
      <c r="Y134" s="74"/>
      <c r="Z134" s="74"/>
      <c r="AA134" s="74"/>
      <c r="AB134" s="74"/>
      <c r="AC134" s="74"/>
      <c r="AD134" s="74"/>
      <c r="AE134" s="74"/>
      <c r="AF134" s="74"/>
      <c r="AG134" s="74"/>
      <c r="AH134" s="74"/>
      <c r="AI134" s="74"/>
      <c r="AJ134" s="74"/>
    </row>
    <row r="135" customFormat="false" ht="15.75" hidden="false" customHeight="true" outlineLevel="0" collapsed="false">
      <c r="A135" s="74"/>
      <c r="B135" s="74"/>
      <c r="C135" s="74"/>
      <c r="D135" s="74"/>
      <c r="E135" s="74"/>
      <c r="F135" s="74"/>
      <c r="G135" s="74"/>
      <c r="H135" s="74"/>
      <c r="I135" s="74"/>
      <c r="J135" s="74"/>
      <c r="K135" s="74"/>
      <c r="L135" s="74"/>
      <c r="M135" s="74"/>
      <c r="N135" s="74"/>
      <c r="O135" s="74"/>
      <c r="P135" s="74"/>
      <c r="Q135" s="74"/>
      <c r="R135" s="74"/>
      <c r="S135" s="74"/>
      <c r="T135" s="74"/>
      <c r="U135" s="74"/>
      <c r="V135" s="74"/>
      <c r="W135" s="74"/>
      <c r="X135" s="74"/>
      <c r="Y135" s="74"/>
      <c r="Z135" s="74"/>
      <c r="AA135" s="74"/>
      <c r="AB135" s="74"/>
      <c r="AC135" s="74"/>
      <c r="AD135" s="74"/>
      <c r="AE135" s="74"/>
      <c r="AF135" s="74"/>
      <c r="AG135" s="74"/>
      <c r="AH135" s="74"/>
      <c r="AI135" s="74"/>
      <c r="AJ135" s="74"/>
    </row>
    <row r="136" customFormat="false" ht="15.75" hidden="false" customHeight="true" outlineLevel="0" collapsed="false">
      <c r="A136" s="74"/>
      <c r="B136" s="74"/>
      <c r="C136" s="74"/>
      <c r="D136" s="74"/>
      <c r="E136" s="74"/>
      <c r="F136" s="74"/>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row>
    <row r="137" customFormat="false" ht="15.75" hidden="false" customHeight="true" outlineLevel="0" collapsed="false">
      <c r="A137" s="74"/>
      <c r="B137" s="74"/>
      <c r="C137" s="74"/>
      <c r="D137" s="74"/>
      <c r="E137" s="74"/>
      <c r="F137" s="74"/>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row>
    <row r="138" customFormat="false" ht="15.75" hidden="false" customHeight="true" outlineLevel="0" collapsed="false">
      <c r="A138" s="74"/>
      <c r="B138" s="74"/>
      <c r="C138" s="74"/>
      <c r="D138" s="74"/>
      <c r="E138" s="74"/>
      <c r="F138" s="74"/>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row>
    <row r="139" customFormat="false" ht="15.75" hidden="false" customHeight="true" outlineLevel="0" collapsed="false">
      <c r="A139" s="74"/>
      <c r="B139" s="74"/>
      <c r="C139" s="74"/>
      <c r="D139" s="74"/>
      <c r="E139" s="74"/>
      <c r="F139" s="74"/>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row>
    <row r="140" customFormat="false" ht="15.75" hidden="false" customHeight="true" outlineLevel="0" collapsed="false">
      <c r="A140" s="74"/>
      <c r="B140" s="74"/>
      <c r="C140" s="74"/>
      <c r="D140" s="74"/>
      <c r="E140" s="74"/>
      <c r="F140" s="74"/>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row>
    <row r="141" customFormat="false" ht="15.75" hidden="false" customHeight="true" outlineLevel="0" collapsed="false">
      <c r="A141" s="74"/>
      <c r="B141" s="74"/>
      <c r="C141" s="74"/>
      <c r="D141" s="74"/>
      <c r="E141" s="74"/>
      <c r="F141" s="74"/>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row>
    <row r="142" customFormat="false" ht="15.75" hidden="false" customHeight="true" outlineLevel="0" collapsed="false">
      <c r="A142" s="74"/>
      <c r="B142" s="74"/>
      <c r="C142" s="74"/>
      <c r="D142" s="74"/>
      <c r="E142" s="74"/>
      <c r="F142" s="74"/>
      <c r="G142" s="74"/>
      <c r="H142" s="74"/>
      <c r="I142" s="74"/>
      <c r="J142" s="74"/>
      <c r="K142" s="74"/>
      <c r="L142" s="74"/>
      <c r="M142" s="74"/>
      <c r="N142" s="74"/>
      <c r="O142" s="74"/>
      <c r="P142" s="74"/>
      <c r="Q142" s="74"/>
      <c r="R142" s="74"/>
      <c r="S142" s="74"/>
      <c r="T142" s="74"/>
      <c r="U142" s="74"/>
      <c r="V142" s="74"/>
      <c r="W142" s="74"/>
      <c r="X142" s="74"/>
      <c r="Y142" s="74"/>
      <c r="Z142" s="74"/>
      <c r="AA142" s="74"/>
      <c r="AB142" s="74"/>
      <c r="AC142" s="74"/>
      <c r="AD142" s="74"/>
      <c r="AE142" s="74"/>
      <c r="AF142" s="74"/>
      <c r="AG142" s="74"/>
      <c r="AH142" s="74"/>
      <c r="AI142" s="74"/>
      <c r="AJ142" s="74"/>
    </row>
    <row r="143" customFormat="false" ht="15.75" hidden="false" customHeight="true" outlineLevel="0" collapsed="false">
      <c r="A143" s="74"/>
      <c r="B143" s="74"/>
      <c r="C143" s="74"/>
      <c r="D143" s="74"/>
      <c r="E143" s="74"/>
      <c r="F143" s="74"/>
      <c r="G143" s="74"/>
      <c r="H143" s="74"/>
      <c r="I143" s="74"/>
      <c r="J143" s="74"/>
      <c r="K143" s="74"/>
      <c r="L143" s="74"/>
      <c r="M143" s="74"/>
      <c r="N143" s="74"/>
      <c r="O143" s="74"/>
      <c r="P143" s="74"/>
      <c r="Q143" s="74"/>
      <c r="R143" s="74"/>
      <c r="S143" s="74"/>
      <c r="T143" s="74"/>
      <c r="U143" s="74"/>
      <c r="V143" s="74"/>
      <c r="W143" s="74"/>
      <c r="X143" s="74"/>
      <c r="Y143" s="74"/>
      <c r="Z143" s="74"/>
      <c r="AA143" s="74"/>
      <c r="AB143" s="74"/>
      <c r="AC143" s="74"/>
      <c r="AD143" s="74"/>
      <c r="AE143" s="74"/>
      <c r="AF143" s="74"/>
      <c r="AG143" s="74"/>
      <c r="AH143" s="74"/>
      <c r="AI143" s="74"/>
      <c r="AJ143" s="74"/>
    </row>
    <row r="144" customFormat="false" ht="15.75" hidden="false" customHeight="true" outlineLevel="0" collapsed="false">
      <c r="A144" s="74"/>
      <c r="B144" s="74"/>
      <c r="C144" s="74"/>
      <c r="D144" s="74"/>
      <c r="E144" s="74"/>
      <c r="F144" s="74"/>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row>
    <row r="145" customFormat="false" ht="15.75" hidden="false" customHeight="true" outlineLevel="0" collapsed="false">
      <c r="A145" s="74"/>
      <c r="B145" s="74"/>
      <c r="C145" s="74"/>
      <c r="D145" s="74"/>
      <c r="E145" s="74"/>
      <c r="F145" s="74"/>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row>
    <row r="146" customFormat="false" ht="15.75" hidden="false" customHeight="true" outlineLevel="0" collapsed="false">
      <c r="A146" s="74"/>
      <c r="B146" s="74"/>
      <c r="C146" s="74"/>
      <c r="D146" s="74"/>
      <c r="E146" s="74"/>
      <c r="F146" s="74"/>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row>
    <row r="147" customFormat="false" ht="15.75" hidden="false" customHeight="true" outlineLevel="0" collapsed="false">
      <c r="A147" s="74"/>
      <c r="B147" s="74"/>
      <c r="C147" s="74"/>
      <c r="D147" s="74"/>
      <c r="E147" s="74"/>
      <c r="F147" s="74"/>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row>
    <row r="148" customFormat="false" ht="15.75" hidden="false" customHeight="true" outlineLevel="0" collapsed="false">
      <c r="A148" s="74"/>
      <c r="B148" s="74"/>
      <c r="C148" s="74"/>
      <c r="D148" s="74"/>
      <c r="E148" s="74"/>
      <c r="F148" s="74"/>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row>
    <row r="149" customFormat="false" ht="15.75" hidden="false" customHeight="true" outlineLevel="0" collapsed="false">
      <c r="A149" s="74"/>
      <c r="B149" s="74"/>
      <c r="C149" s="74"/>
      <c r="D149" s="74"/>
      <c r="E149" s="74"/>
      <c r="F149" s="74"/>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row>
    <row r="150" customFormat="false" ht="15.75" hidden="false" customHeight="true" outlineLevel="0" collapsed="false">
      <c r="A150" s="74"/>
      <c r="B150" s="74"/>
      <c r="C150" s="74"/>
      <c r="D150" s="74"/>
      <c r="E150" s="74"/>
      <c r="F150" s="74"/>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row>
    <row r="151" customFormat="false" ht="15.75" hidden="false" customHeight="true" outlineLevel="0" collapsed="false">
      <c r="A151" s="74"/>
      <c r="B151" s="74"/>
      <c r="C151" s="74"/>
      <c r="D151" s="74"/>
      <c r="E151" s="74"/>
      <c r="F151" s="74"/>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row>
    <row r="152" customFormat="false" ht="15.75" hidden="false" customHeight="true" outlineLevel="0" collapsed="false">
      <c r="A152" s="74"/>
      <c r="B152" s="74"/>
      <c r="C152" s="74"/>
      <c r="D152" s="74"/>
      <c r="E152" s="74"/>
      <c r="F152" s="74"/>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row>
    <row r="153" customFormat="false" ht="15.75" hidden="false" customHeight="true" outlineLevel="0" collapsed="false">
      <c r="A153" s="74"/>
      <c r="B153" s="74"/>
      <c r="C153" s="74"/>
      <c r="D153" s="74"/>
      <c r="E153" s="74"/>
      <c r="F153" s="74"/>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row>
    <row r="154" customFormat="false" ht="15.75" hidden="false" customHeight="true" outlineLevel="0" collapsed="false">
      <c r="A154" s="74"/>
      <c r="B154" s="74"/>
      <c r="C154" s="74"/>
      <c r="D154" s="74"/>
      <c r="E154" s="74"/>
      <c r="F154" s="74"/>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row>
    <row r="155" customFormat="false" ht="15.75" hidden="false" customHeight="true" outlineLevel="0" collapsed="false">
      <c r="A155" s="74"/>
      <c r="B155" s="74"/>
      <c r="C155" s="74"/>
      <c r="D155" s="74"/>
      <c r="E155" s="74"/>
      <c r="F155" s="74"/>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row>
    <row r="156" customFormat="false" ht="15.75" hidden="false" customHeight="true" outlineLevel="0" collapsed="false">
      <c r="A156" s="74"/>
      <c r="B156" s="74"/>
      <c r="C156" s="74"/>
      <c r="D156" s="74"/>
      <c r="E156" s="74"/>
      <c r="F156" s="74"/>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row>
    <row r="157" customFormat="false" ht="15.75" hidden="false" customHeight="true" outlineLevel="0" collapsed="false">
      <c r="A157" s="74"/>
      <c r="B157" s="74"/>
      <c r="C157" s="74"/>
      <c r="D157" s="74"/>
      <c r="E157" s="74"/>
      <c r="F157" s="74"/>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row>
    <row r="158" customFormat="false" ht="15.75" hidden="false" customHeight="true" outlineLevel="0" collapsed="false">
      <c r="A158" s="74"/>
      <c r="B158" s="74"/>
      <c r="C158" s="74"/>
      <c r="D158" s="74"/>
      <c r="E158" s="74"/>
      <c r="F158" s="74"/>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row>
    <row r="159" customFormat="false" ht="15.75" hidden="false" customHeight="true" outlineLevel="0" collapsed="false">
      <c r="A159" s="74"/>
      <c r="B159" s="74"/>
      <c r="C159" s="74"/>
      <c r="D159" s="74"/>
      <c r="E159" s="74"/>
      <c r="F159" s="74"/>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row>
    <row r="160" customFormat="false" ht="15.75" hidden="false" customHeight="true" outlineLevel="0" collapsed="false">
      <c r="A160" s="74"/>
      <c r="B160" s="74"/>
      <c r="C160" s="74"/>
      <c r="D160" s="74"/>
      <c r="E160" s="74"/>
      <c r="F160" s="74"/>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row>
    <row r="161" customFormat="false" ht="15.75" hidden="false" customHeight="true" outlineLevel="0" collapsed="false">
      <c r="A161" s="74"/>
      <c r="B161" s="74"/>
      <c r="C161" s="74"/>
      <c r="D161" s="74"/>
      <c r="E161" s="74"/>
      <c r="F161" s="74"/>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row>
    <row r="162" customFormat="false" ht="15.75" hidden="false" customHeight="true" outlineLevel="0" collapsed="false">
      <c r="A162" s="74"/>
      <c r="B162" s="74"/>
      <c r="C162" s="74"/>
      <c r="D162" s="74"/>
      <c r="E162" s="74"/>
      <c r="F162" s="74"/>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row>
    <row r="163" customFormat="false" ht="15.75" hidden="false" customHeight="true" outlineLevel="0" collapsed="false">
      <c r="A163" s="74"/>
      <c r="B163" s="74"/>
      <c r="C163" s="74"/>
      <c r="D163" s="74"/>
      <c r="E163" s="74"/>
      <c r="F163" s="74"/>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row>
    <row r="164" customFormat="false" ht="15.75" hidden="false" customHeight="true" outlineLevel="0" collapsed="false">
      <c r="A164" s="74"/>
      <c r="B164" s="74"/>
      <c r="C164" s="74"/>
      <c r="D164" s="74"/>
      <c r="E164" s="74"/>
      <c r="F164" s="74"/>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row>
    <row r="165" customFormat="false" ht="15.75" hidden="false" customHeight="true" outlineLevel="0" collapsed="false">
      <c r="A165" s="74"/>
      <c r="B165" s="74"/>
      <c r="C165" s="74"/>
      <c r="D165" s="74"/>
      <c r="E165" s="74"/>
      <c r="F165" s="74"/>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row>
    <row r="166" customFormat="false" ht="15.75" hidden="false" customHeight="true" outlineLevel="0" collapsed="false">
      <c r="A166" s="74"/>
      <c r="B166" s="74"/>
      <c r="C166" s="74"/>
      <c r="D166" s="74"/>
      <c r="E166" s="74"/>
      <c r="F166" s="74"/>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row>
    <row r="167" customFormat="false" ht="15.75" hidden="false" customHeight="true" outlineLevel="0" collapsed="false">
      <c r="A167" s="74"/>
      <c r="B167" s="74"/>
      <c r="C167" s="74"/>
      <c r="D167" s="74"/>
      <c r="E167" s="74"/>
      <c r="F167" s="74"/>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row>
    <row r="168" customFormat="false" ht="15.75" hidden="false" customHeight="true" outlineLevel="0" collapsed="false">
      <c r="A168" s="74"/>
      <c r="B168" s="74"/>
      <c r="C168" s="74"/>
      <c r="D168" s="74"/>
      <c r="E168" s="74"/>
      <c r="F168" s="74"/>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row>
    <row r="169" customFormat="false" ht="15.75" hidden="false" customHeight="true" outlineLevel="0" collapsed="false">
      <c r="A169" s="74"/>
      <c r="B169" s="74"/>
      <c r="C169" s="74"/>
      <c r="D169" s="74"/>
      <c r="E169" s="74"/>
      <c r="F169" s="74"/>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row>
    <row r="170" customFormat="false" ht="15.75" hidden="false" customHeight="true" outlineLevel="0" collapsed="false">
      <c r="A170" s="74"/>
      <c r="B170" s="74"/>
      <c r="C170" s="74"/>
      <c r="D170" s="74"/>
      <c r="E170" s="74"/>
      <c r="F170" s="74"/>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row>
    <row r="171" customFormat="false" ht="15.75" hidden="false" customHeight="true" outlineLevel="0" collapsed="false">
      <c r="A171" s="74"/>
      <c r="B171" s="74"/>
      <c r="C171" s="74"/>
      <c r="D171" s="74"/>
      <c r="E171" s="74"/>
      <c r="F171" s="74"/>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row>
    <row r="172" customFormat="false" ht="15.75" hidden="false" customHeight="true" outlineLevel="0" collapsed="false">
      <c r="A172" s="74"/>
      <c r="B172" s="74"/>
      <c r="C172" s="74"/>
      <c r="D172" s="74"/>
      <c r="E172" s="74"/>
      <c r="F172" s="74"/>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row>
    <row r="173" customFormat="false" ht="15.75" hidden="false" customHeight="true" outlineLevel="0" collapsed="false">
      <c r="A173" s="74"/>
      <c r="B173" s="74"/>
      <c r="C173" s="74"/>
      <c r="D173" s="74"/>
      <c r="E173" s="74"/>
      <c r="F173" s="74"/>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row>
    <row r="174" customFormat="false" ht="15.75" hidden="false" customHeight="true" outlineLevel="0" collapsed="false">
      <c r="A174" s="74"/>
      <c r="B174" s="74"/>
      <c r="C174" s="74"/>
      <c r="D174" s="74"/>
      <c r="E174" s="74"/>
      <c r="F174" s="74"/>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row>
    <row r="175" customFormat="false" ht="15.75" hidden="false" customHeight="true" outlineLevel="0" collapsed="false">
      <c r="A175" s="74"/>
      <c r="B175" s="74"/>
      <c r="C175" s="74"/>
      <c r="D175" s="74"/>
      <c r="E175" s="74"/>
      <c r="F175" s="74"/>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row>
    <row r="176" customFormat="false" ht="15.75" hidden="false" customHeight="true" outlineLevel="0" collapsed="false">
      <c r="A176" s="74"/>
      <c r="B176" s="74"/>
      <c r="C176" s="74"/>
      <c r="D176" s="74"/>
      <c r="E176" s="74"/>
      <c r="F176" s="74"/>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row>
    <row r="177" customFormat="false" ht="15.75" hidden="false" customHeight="true" outlineLevel="0" collapsed="false">
      <c r="A177" s="74"/>
      <c r="B177" s="74"/>
      <c r="C177" s="74"/>
      <c r="D177" s="74"/>
      <c r="E177" s="74"/>
      <c r="F177" s="74"/>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row>
    <row r="178" customFormat="false" ht="15.75" hidden="false" customHeight="true" outlineLevel="0" collapsed="false">
      <c r="A178" s="74"/>
      <c r="B178" s="74"/>
      <c r="C178" s="74"/>
      <c r="D178" s="74"/>
      <c r="E178" s="74"/>
      <c r="F178" s="74"/>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row>
    <row r="179" customFormat="false" ht="15.75" hidden="false" customHeight="true" outlineLevel="0" collapsed="false">
      <c r="A179" s="74"/>
      <c r="B179" s="74"/>
      <c r="C179" s="74"/>
      <c r="D179" s="74"/>
      <c r="E179" s="74"/>
      <c r="F179" s="74"/>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row>
    <row r="180" customFormat="false" ht="15.75" hidden="false" customHeight="true" outlineLevel="0" collapsed="false">
      <c r="A180" s="74"/>
      <c r="B180" s="74"/>
      <c r="C180" s="74"/>
      <c r="D180" s="74"/>
      <c r="E180" s="74"/>
      <c r="F180" s="74"/>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row>
    <row r="181" customFormat="false" ht="15.75" hidden="false" customHeight="true" outlineLevel="0" collapsed="false">
      <c r="A181" s="74"/>
      <c r="B181" s="74"/>
      <c r="C181" s="74"/>
      <c r="D181" s="74"/>
      <c r="E181" s="74"/>
      <c r="F181" s="74"/>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row>
    <row r="182" customFormat="false" ht="15.75" hidden="false" customHeight="true" outlineLevel="0" collapsed="false">
      <c r="A182" s="74"/>
      <c r="B182" s="74"/>
      <c r="C182" s="74"/>
      <c r="D182" s="74"/>
      <c r="E182" s="74"/>
      <c r="F182" s="74"/>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row>
    <row r="183" customFormat="false" ht="15.75" hidden="false" customHeight="true" outlineLevel="0" collapsed="false">
      <c r="A183" s="74"/>
      <c r="B183" s="74"/>
      <c r="C183" s="74"/>
      <c r="D183" s="74"/>
      <c r="E183" s="74"/>
      <c r="F183" s="74"/>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row>
    <row r="184" customFormat="false" ht="15.75" hidden="false" customHeight="true" outlineLevel="0" collapsed="false">
      <c r="A184" s="74"/>
      <c r="B184" s="74"/>
      <c r="C184" s="74"/>
      <c r="D184" s="74"/>
      <c r="E184" s="74"/>
      <c r="F184" s="74"/>
      <c r="G184" s="74"/>
      <c r="H184" s="74"/>
      <c r="I184" s="74"/>
      <c r="J184" s="74"/>
      <c r="K184" s="74"/>
      <c r="L184" s="74"/>
      <c r="M184" s="74"/>
      <c r="N184" s="74"/>
      <c r="O184" s="74"/>
      <c r="P184" s="74"/>
      <c r="Q184" s="74"/>
      <c r="R184" s="74"/>
      <c r="S184" s="74"/>
      <c r="T184" s="74"/>
      <c r="U184" s="74"/>
      <c r="V184" s="74"/>
      <c r="W184" s="74"/>
      <c r="X184" s="74"/>
      <c r="Y184" s="74"/>
      <c r="Z184" s="74"/>
      <c r="AA184" s="74"/>
      <c r="AB184" s="74"/>
      <c r="AC184" s="74"/>
      <c r="AD184" s="74"/>
      <c r="AE184" s="74"/>
      <c r="AF184" s="74"/>
      <c r="AG184" s="74"/>
      <c r="AH184" s="74"/>
      <c r="AI184" s="74"/>
      <c r="AJ184" s="74"/>
    </row>
    <row r="185" customFormat="false" ht="15.75" hidden="false" customHeight="true" outlineLevel="0" collapsed="false">
      <c r="A185" s="74"/>
      <c r="B185" s="74"/>
      <c r="C185" s="74"/>
      <c r="D185" s="74"/>
      <c r="E185" s="74"/>
      <c r="F185" s="74"/>
      <c r="G185" s="74"/>
      <c r="H185" s="74"/>
      <c r="I185" s="74"/>
      <c r="J185" s="74"/>
      <c r="K185" s="74"/>
      <c r="L185" s="74"/>
      <c r="M185" s="74"/>
      <c r="N185" s="74"/>
      <c r="O185" s="74"/>
      <c r="P185" s="74"/>
      <c r="Q185" s="74"/>
      <c r="R185" s="74"/>
      <c r="S185" s="74"/>
      <c r="T185" s="74"/>
      <c r="U185" s="74"/>
      <c r="V185" s="74"/>
      <c r="W185" s="74"/>
      <c r="X185" s="74"/>
      <c r="Y185" s="74"/>
      <c r="Z185" s="74"/>
      <c r="AA185" s="74"/>
      <c r="AB185" s="74"/>
      <c r="AC185" s="74"/>
      <c r="AD185" s="74"/>
      <c r="AE185" s="74"/>
      <c r="AF185" s="74"/>
      <c r="AG185" s="74"/>
      <c r="AH185" s="74"/>
      <c r="AI185" s="74"/>
      <c r="AJ185" s="74"/>
    </row>
    <row r="186" customFormat="false" ht="15.75" hidden="false" customHeight="true" outlineLevel="0" collapsed="false">
      <c r="A186" s="74"/>
      <c r="B186" s="74"/>
      <c r="C186" s="74"/>
      <c r="D186" s="74"/>
      <c r="E186" s="74"/>
      <c r="F186" s="74"/>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row>
    <row r="187" customFormat="false" ht="15.75" hidden="false" customHeight="true" outlineLevel="0" collapsed="false">
      <c r="A187" s="74"/>
      <c r="B187" s="74"/>
      <c r="C187" s="74"/>
      <c r="D187" s="74"/>
      <c r="E187" s="74"/>
      <c r="F187" s="74"/>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row>
    <row r="188" customFormat="false" ht="15.75" hidden="false" customHeight="true" outlineLevel="0" collapsed="false">
      <c r="A188" s="74"/>
      <c r="B188" s="74"/>
      <c r="C188" s="74"/>
      <c r="D188" s="74"/>
      <c r="E188" s="74"/>
      <c r="F188" s="74"/>
      <c r="G188" s="74"/>
      <c r="H188" s="74"/>
      <c r="I188" s="74"/>
      <c r="J188" s="74"/>
      <c r="K188" s="74"/>
      <c r="L188" s="74"/>
      <c r="M188" s="74"/>
      <c r="N188" s="74"/>
      <c r="O188" s="74"/>
      <c r="P188" s="74"/>
      <c r="Q188" s="74"/>
      <c r="R188" s="74"/>
      <c r="S188" s="74"/>
      <c r="T188" s="74"/>
      <c r="U188" s="74"/>
      <c r="V188" s="74"/>
      <c r="W188" s="74"/>
      <c r="X188" s="74"/>
      <c r="Y188" s="74"/>
      <c r="Z188" s="74"/>
      <c r="AA188" s="74"/>
      <c r="AB188" s="74"/>
      <c r="AC188" s="74"/>
      <c r="AD188" s="74"/>
      <c r="AE188" s="74"/>
      <c r="AF188" s="74"/>
      <c r="AG188" s="74"/>
      <c r="AH188" s="74"/>
      <c r="AI188" s="74"/>
      <c r="AJ188" s="74"/>
    </row>
    <row r="189" customFormat="false" ht="15.75" hidden="false" customHeight="true" outlineLevel="0" collapsed="false">
      <c r="A189" s="74"/>
      <c r="B189" s="74"/>
      <c r="C189" s="74"/>
      <c r="D189" s="74"/>
      <c r="E189" s="74"/>
      <c r="F189" s="74"/>
      <c r="G189" s="74"/>
      <c r="H189" s="74"/>
      <c r="I189" s="74"/>
      <c r="J189" s="74"/>
      <c r="K189" s="74"/>
      <c r="L189" s="74"/>
      <c r="M189" s="74"/>
      <c r="N189" s="74"/>
      <c r="O189" s="74"/>
      <c r="P189" s="74"/>
      <c r="Q189" s="74"/>
      <c r="R189" s="74"/>
      <c r="S189" s="74"/>
      <c r="T189" s="74"/>
      <c r="U189" s="74"/>
      <c r="V189" s="74"/>
      <c r="W189" s="74"/>
      <c r="X189" s="74"/>
      <c r="Y189" s="74"/>
      <c r="Z189" s="74"/>
      <c r="AA189" s="74"/>
      <c r="AB189" s="74"/>
      <c r="AC189" s="74"/>
      <c r="AD189" s="74"/>
      <c r="AE189" s="74"/>
      <c r="AF189" s="74"/>
      <c r="AG189" s="74"/>
      <c r="AH189" s="74"/>
      <c r="AI189" s="74"/>
      <c r="AJ189" s="74"/>
    </row>
    <row r="190" customFormat="false" ht="15.75" hidden="false" customHeight="true" outlineLevel="0" collapsed="false">
      <c r="A190" s="74"/>
      <c r="B190" s="74"/>
      <c r="C190" s="74"/>
      <c r="D190" s="74"/>
      <c r="E190" s="74"/>
      <c r="F190" s="74"/>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row>
    <row r="191" customFormat="false" ht="15.75" hidden="false" customHeight="true" outlineLevel="0" collapsed="false">
      <c r="A191" s="74"/>
      <c r="B191" s="74"/>
      <c r="C191" s="74"/>
      <c r="D191" s="74"/>
      <c r="E191" s="74"/>
      <c r="F191" s="74"/>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row>
    <row r="192" customFormat="false" ht="15.75" hidden="false" customHeight="true" outlineLevel="0" collapsed="false">
      <c r="A192" s="74"/>
      <c r="B192" s="74"/>
      <c r="C192" s="74"/>
      <c r="D192" s="74"/>
      <c r="E192" s="74"/>
      <c r="F192" s="74"/>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row>
    <row r="193" customFormat="false" ht="15.75" hidden="false" customHeight="true" outlineLevel="0" collapsed="false">
      <c r="A193" s="74"/>
      <c r="B193" s="74"/>
      <c r="C193" s="74"/>
      <c r="D193" s="74"/>
      <c r="E193" s="74"/>
      <c r="F193" s="74"/>
      <c r="G193" s="74"/>
      <c r="H193" s="74"/>
      <c r="I193" s="74"/>
      <c r="J193" s="74"/>
      <c r="K193" s="74"/>
      <c r="L193" s="74"/>
      <c r="M193" s="74"/>
      <c r="N193" s="74"/>
      <c r="O193" s="74"/>
      <c r="P193" s="74"/>
      <c r="Q193" s="74"/>
      <c r="R193" s="74"/>
      <c r="S193" s="74"/>
      <c r="T193" s="74"/>
      <c r="U193" s="74"/>
      <c r="V193" s="74"/>
      <c r="W193" s="74"/>
      <c r="X193" s="74"/>
      <c r="Y193" s="74"/>
      <c r="Z193" s="74"/>
      <c r="AA193" s="74"/>
      <c r="AB193" s="74"/>
      <c r="AC193" s="74"/>
      <c r="AD193" s="74"/>
      <c r="AE193" s="74"/>
      <c r="AF193" s="74"/>
      <c r="AG193" s="74"/>
      <c r="AH193" s="74"/>
      <c r="AI193" s="74"/>
      <c r="AJ193" s="74"/>
    </row>
    <row r="194" customFormat="false" ht="15.75" hidden="false" customHeight="true" outlineLevel="0" collapsed="false">
      <c r="A194" s="74"/>
      <c r="B194" s="74"/>
      <c r="C194" s="74"/>
      <c r="D194" s="74"/>
      <c r="E194" s="74"/>
      <c r="F194" s="74"/>
      <c r="G194" s="74"/>
      <c r="H194" s="74"/>
      <c r="I194" s="74"/>
      <c r="J194" s="74"/>
      <c r="K194" s="74"/>
      <c r="L194" s="74"/>
      <c r="M194" s="74"/>
      <c r="N194" s="74"/>
      <c r="O194" s="74"/>
      <c r="P194" s="74"/>
      <c r="Q194" s="74"/>
      <c r="R194" s="74"/>
      <c r="S194" s="74"/>
      <c r="T194" s="74"/>
      <c r="U194" s="74"/>
      <c r="V194" s="74"/>
      <c r="W194" s="74"/>
      <c r="X194" s="74"/>
      <c r="Y194" s="74"/>
      <c r="Z194" s="74"/>
      <c r="AA194" s="74"/>
      <c r="AB194" s="74"/>
      <c r="AC194" s="74"/>
      <c r="AD194" s="74"/>
      <c r="AE194" s="74"/>
      <c r="AF194" s="74"/>
      <c r="AG194" s="74"/>
      <c r="AH194" s="74"/>
      <c r="AI194" s="74"/>
      <c r="AJ194" s="74"/>
    </row>
    <row r="195" customFormat="false" ht="15.75" hidden="false" customHeight="true" outlineLevel="0" collapsed="false">
      <c r="A195" s="74"/>
      <c r="B195" s="74"/>
      <c r="C195" s="74"/>
      <c r="D195" s="74"/>
      <c r="E195" s="74"/>
      <c r="F195" s="74"/>
      <c r="G195" s="74"/>
      <c r="H195" s="74"/>
      <c r="I195" s="74"/>
      <c r="J195" s="74"/>
      <c r="K195" s="74"/>
      <c r="L195" s="74"/>
      <c r="M195" s="74"/>
      <c r="N195" s="74"/>
      <c r="O195" s="74"/>
      <c r="P195" s="74"/>
      <c r="Q195" s="74"/>
      <c r="R195" s="74"/>
      <c r="S195" s="74"/>
      <c r="T195" s="74"/>
      <c r="U195" s="74"/>
      <c r="V195" s="74"/>
      <c r="W195" s="74"/>
      <c r="X195" s="74"/>
      <c r="Y195" s="74"/>
      <c r="Z195" s="74"/>
      <c r="AA195" s="74"/>
      <c r="AB195" s="74"/>
      <c r="AC195" s="74"/>
      <c r="AD195" s="74"/>
      <c r="AE195" s="74"/>
      <c r="AF195" s="74"/>
      <c r="AG195" s="74"/>
      <c r="AH195" s="74"/>
      <c r="AI195" s="74"/>
      <c r="AJ195" s="74"/>
    </row>
    <row r="196" customFormat="false" ht="15.75" hidden="false" customHeight="true" outlineLevel="0" collapsed="false">
      <c r="A196" s="74"/>
      <c r="B196" s="74"/>
      <c r="C196" s="74"/>
      <c r="D196" s="74"/>
      <c r="E196" s="74"/>
      <c r="F196" s="74"/>
      <c r="G196" s="74"/>
      <c r="H196" s="74"/>
      <c r="I196" s="74"/>
      <c r="J196" s="74"/>
      <c r="K196" s="74"/>
      <c r="L196" s="74"/>
      <c r="M196" s="74"/>
      <c r="N196" s="74"/>
      <c r="O196" s="74"/>
      <c r="P196" s="74"/>
      <c r="Q196" s="74"/>
      <c r="R196" s="74"/>
      <c r="S196" s="74"/>
      <c r="T196" s="74"/>
      <c r="U196" s="74"/>
      <c r="V196" s="74"/>
      <c r="W196" s="74"/>
      <c r="X196" s="74"/>
      <c r="Y196" s="74"/>
      <c r="Z196" s="74"/>
      <c r="AA196" s="74"/>
      <c r="AB196" s="74"/>
      <c r="AC196" s="74"/>
      <c r="AD196" s="74"/>
      <c r="AE196" s="74"/>
      <c r="AF196" s="74"/>
      <c r="AG196" s="74"/>
      <c r="AH196" s="74"/>
      <c r="AI196" s="74"/>
      <c r="AJ196" s="74"/>
    </row>
    <row r="197" customFormat="false" ht="15.75" hidden="false" customHeight="true" outlineLevel="0" collapsed="false">
      <c r="A197" s="74"/>
      <c r="B197" s="74"/>
      <c r="C197" s="74"/>
      <c r="D197" s="74"/>
      <c r="E197" s="74"/>
      <c r="F197" s="74"/>
      <c r="G197" s="74"/>
      <c r="H197" s="74"/>
      <c r="I197" s="74"/>
      <c r="J197" s="74"/>
      <c r="K197" s="74"/>
      <c r="L197" s="74"/>
      <c r="M197" s="74"/>
      <c r="N197" s="74"/>
      <c r="O197" s="74"/>
      <c r="P197" s="74"/>
      <c r="Q197" s="74"/>
      <c r="R197" s="74"/>
      <c r="S197" s="74"/>
      <c r="T197" s="74"/>
      <c r="U197" s="74"/>
      <c r="V197" s="74"/>
      <c r="W197" s="74"/>
      <c r="X197" s="74"/>
      <c r="Y197" s="74"/>
      <c r="Z197" s="74"/>
      <c r="AA197" s="74"/>
      <c r="AB197" s="74"/>
      <c r="AC197" s="74"/>
      <c r="AD197" s="74"/>
      <c r="AE197" s="74"/>
      <c r="AF197" s="74"/>
      <c r="AG197" s="74"/>
      <c r="AH197" s="74"/>
      <c r="AI197" s="74"/>
      <c r="AJ197" s="74"/>
    </row>
    <row r="198" customFormat="false" ht="15.75" hidden="false" customHeight="true" outlineLevel="0" collapsed="false">
      <c r="A198" s="74"/>
      <c r="B198" s="74"/>
      <c r="C198" s="74"/>
      <c r="D198" s="74"/>
      <c r="E198" s="74"/>
      <c r="F198" s="74"/>
      <c r="G198" s="74"/>
      <c r="H198" s="74"/>
      <c r="I198" s="74"/>
      <c r="J198" s="74"/>
      <c r="K198" s="74"/>
      <c r="L198" s="74"/>
      <c r="M198" s="74"/>
      <c r="N198" s="74"/>
      <c r="O198" s="74"/>
      <c r="P198" s="74"/>
      <c r="Q198" s="74"/>
      <c r="R198" s="74"/>
      <c r="S198" s="74"/>
      <c r="T198" s="74"/>
      <c r="U198" s="74"/>
      <c r="V198" s="74"/>
      <c r="W198" s="74"/>
      <c r="X198" s="74"/>
      <c r="Y198" s="74"/>
      <c r="Z198" s="74"/>
      <c r="AA198" s="74"/>
      <c r="AB198" s="74"/>
      <c r="AC198" s="74"/>
      <c r="AD198" s="74"/>
      <c r="AE198" s="74"/>
      <c r="AF198" s="74"/>
      <c r="AG198" s="74"/>
      <c r="AH198" s="74"/>
      <c r="AI198" s="74"/>
      <c r="AJ198" s="74"/>
    </row>
    <row r="199" customFormat="false" ht="15.75" hidden="false" customHeight="true" outlineLevel="0" collapsed="false">
      <c r="A199" s="74"/>
      <c r="B199" s="74"/>
      <c r="C199" s="74"/>
      <c r="D199" s="74"/>
      <c r="E199" s="74"/>
      <c r="F199" s="74"/>
      <c r="G199" s="74"/>
      <c r="H199" s="74"/>
      <c r="I199" s="74"/>
      <c r="J199" s="74"/>
      <c r="K199" s="74"/>
      <c r="L199" s="74"/>
      <c r="M199" s="74"/>
      <c r="N199" s="74"/>
      <c r="O199" s="74"/>
      <c r="P199" s="74"/>
      <c r="Q199" s="74"/>
      <c r="R199" s="74"/>
      <c r="S199" s="74"/>
      <c r="T199" s="74"/>
      <c r="U199" s="74"/>
      <c r="V199" s="74"/>
      <c r="W199" s="74"/>
      <c r="X199" s="74"/>
      <c r="Y199" s="74"/>
      <c r="Z199" s="74"/>
      <c r="AA199" s="74"/>
      <c r="AB199" s="74"/>
      <c r="AC199" s="74"/>
      <c r="AD199" s="74"/>
      <c r="AE199" s="74"/>
      <c r="AF199" s="74"/>
      <c r="AG199" s="74"/>
      <c r="AH199" s="74"/>
      <c r="AI199" s="74"/>
      <c r="AJ199" s="74"/>
    </row>
    <row r="200" customFormat="false" ht="15.75" hidden="false" customHeight="true" outlineLevel="0" collapsed="false">
      <c r="A200" s="74"/>
      <c r="B200" s="74"/>
      <c r="C200" s="74"/>
      <c r="D200" s="74"/>
      <c r="E200" s="74"/>
      <c r="F200" s="74"/>
      <c r="G200" s="74"/>
      <c r="H200" s="74"/>
      <c r="I200" s="74"/>
      <c r="J200" s="74"/>
      <c r="K200" s="74"/>
      <c r="L200" s="74"/>
      <c r="M200" s="74"/>
      <c r="N200" s="74"/>
      <c r="O200" s="74"/>
      <c r="P200" s="74"/>
      <c r="Q200" s="74"/>
      <c r="R200" s="74"/>
      <c r="S200" s="74"/>
      <c r="T200" s="74"/>
      <c r="U200" s="74"/>
      <c r="V200" s="74"/>
      <c r="W200" s="74"/>
      <c r="X200" s="74"/>
      <c r="Y200" s="74"/>
      <c r="Z200" s="74"/>
      <c r="AA200" s="74"/>
      <c r="AB200" s="74"/>
      <c r="AC200" s="74"/>
      <c r="AD200" s="74"/>
      <c r="AE200" s="74"/>
      <c r="AF200" s="74"/>
      <c r="AG200" s="74"/>
      <c r="AH200" s="74"/>
      <c r="AI200" s="74"/>
      <c r="AJ200" s="74"/>
    </row>
    <row r="201" customFormat="false" ht="15.75" hidden="false" customHeight="true" outlineLevel="0" collapsed="false">
      <c r="A201" s="74"/>
      <c r="B201" s="74"/>
      <c r="C201" s="74"/>
      <c r="D201" s="74"/>
      <c r="E201" s="74"/>
      <c r="F201" s="74"/>
      <c r="G201" s="74"/>
      <c r="H201" s="74"/>
      <c r="I201" s="74"/>
      <c r="J201" s="74"/>
      <c r="K201" s="74"/>
      <c r="L201" s="74"/>
      <c r="M201" s="74"/>
      <c r="N201" s="74"/>
      <c r="O201" s="74"/>
      <c r="P201" s="74"/>
      <c r="Q201" s="74"/>
      <c r="R201" s="74"/>
      <c r="S201" s="74"/>
      <c r="T201" s="74"/>
      <c r="U201" s="74"/>
      <c r="V201" s="74"/>
      <c r="W201" s="74"/>
      <c r="X201" s="74"/>
      <c r="Y201" s="74"/>
      <c r="Z201" s="74"/>
      <c r="AA201" s="74"/>
      <c r="AB201" s="74"/>
      <c r="AC201" s="74"/>
      <c r="AD201" s="74"/>
      <c r="AE201" s="74"/>
      <c r="AF201" s="74"/>
      <c r="AG201" s="74"/>
      <c r="AH201" s="74"/>
      <c r="AI201" s="74"/>
      <c r="AJ201" s="74"/>
    </row>
    <row r="202" customFormat="false" ht="15.75" hidden="false" customHeight="true" outlineLevel="0" collapsed="false">
      <c r="A202" s="74"/>
      <c r="B202" s="74"/>
      <c r="C202" s="74"/>
      <c r="D202" s="74"/>
      <c r="E202" s="74"/>
      <c r="F202" s="74"/>
      <c r="G202" s="74"/>
      <c r="H202" s="74"/>
      <c r="I202" s="74"/>
      <c r="J202" s="74"/>
      <c r="K202" s="74"/>
      <c r="L202" s="74"/>
      <c r="M202" s="74"/>
      <c r="N202" s="74"/>
      <c r="O202" s="74"/>
      <c r="P202" s="74"/>
      <c r="Q202" s="74"/>
      <c r="R202" s="74"/>
      <c r="S202" s="74"/>
      <c r="T202" s="74"/>
      <c r="U202" s="74"/>
      <c r="V202" s="74"/>
      <c r="W202" s="74"/>
      <c r="X202" s="74"/>
      <c r="Y202" s="74"/>
      <c r="Z202" s="74"/>
      <c r="AA202" s="74"/>
      <c r="AB202" s="74"/>
      <c r="AC202" s="74"/>
      <c r="AD202" s="74"/>
      <c r="AE202" s="74"/>
      <c r="AF202" s="74"/>
      <c r="AG202" s="74"/>
      <c r="AH202" s="74"/>
      <c r="AI202" s="74"/>
      <c r="AJ202" s="74"/>
    </row>
    <row r="203" customFormat="false" ht="15.75" hidden="false" customHeight="true" outlineLevel="0" collapsed="false">
      <c r="A203" s="74"/>
      <c r="B203" s="74"/>
      <c r="C203" s="74"/>
      <c r="D203" s="74"/>
      <c r="E203" s="74"/>
      <c r="F203" s="74"/>
      <c r="G203" s="74"/>
      <c r="H203" s="74"/>
      <c r="I203" s="74"/>
      <c r="J203" s="74"/>
      <c r="K203" s="74"/>
      <c r="L203" s="74"/>
      <c r="M203" s="74"/>
      <c r="N203" s="74"/>
      <c r="O203" s="74"/>
      <c r="P203" s="74"/>
      <c r="Q203" s="74"/>
      <c r="R203" s="74"/>
      <c r="S203" s="74"/>
      <c r="T203" s="74"/>
      <c r="U203" s="74"/>
      <c r="V203" s="74"/>
      <c r="W203" s="74"/>
      <c r="X203" s="74"/>
      <c r="Y203" s="74"/>
      <c r="Z203" s="74"/>
      <c r="AA203" s="74"/>
      <c r="AB203" s="74"/>
      <c r="AC203" s="74"/>
      <c r="AD203" s="74"/>
      <c r="AE203" s="74"/>
      <c r="AF203" s="74"/>
      <c r="AG203" s="74"/>
      <c r="AH203" s="74"/>
      <c r="AI203" s="74"/>
      <c r="AJ203" s="74"/>
    </row>
    <row r="204" customFormat="false" ht="15.75" hidden="false" customHeight="true" outlineLevel="0" collapsed="false">
      <c r="A204" s="74"/>
      <c r="B204" s="74"/>
      <c r="C204" s="74"/>
      <c r="D204" s="74"/>
      <c r="E204" s="74"/>
      <c r="F204" s="74"/>
      <c r="G204" s="74"/>
      <c r="H204" s="74"/>
      <c r="I204" s="74"/>
      <c r="J204" s="74"/>
      <c r="K204" s="74"/>
      <c r="L204" s="74"/>
      <c r="M204" s="74"/>
      <c r="N204" s="74"/>
      <c r="O204" s="74"/>
      <c r="P204" s="74"/>
      <c r="Q204" s="74"/>
      <c r="R204" s="74"/>
      <c r="S204" s="74"/>
      <c r="T204" s="74"/>
      <c r="U204" s="74"/>
      <c r="V204" s="74"/>
      <c r="W204" s="74"/>
      <c r="X204" s="74"/>
      <c r="Y204" s="74"/>
      <c r="Z204" s="74"/>
      <c r="AA204" s="74"/>
      <c r="AB204" s="74"/>
      <c r="AC204" s="74"/>
      <c r="AD204" s="74"/>
      <c r="AE204" s="74"/>
      <c r="AF204" s="74"/>
      <c r="AG204" s="74"/>
      <c r="AH204" s="74"/>
      <c r="AI204" s="74"/>
      <c r="AJ204" s="74"/>
    </row>
    <row r="205" customFormat="false" ht="15.75" hidden="false" customHeight="true" outlineLevel="0" collapsed="false">
      <c r="A205" s="74"/>
      <c r="B205" s="74"/>
      <c r="C205" s="74"/>
      <c r="D205" s="74"/>
      <c r="E205" s="74"/>
      <c r="F205" s="74"/>
      <c r="G205" s="74"/>
      <c r="H205" s="74"/>
      <c r="I205" s="74"/>
      <c r="J205" s="74"/>
      <c r="K205" s="74"/>
      <c r="L205" s="74"/>
      <c r="M205" s="74"/>
      <c r="N205" s="74"/>
      <c r="O205" s="74"/>
      <c r="P205" s="74"/>
      <c r="Q205" s="74"/>
      <c r="R205" s="74"/>
      <c r="S205" s="74"/>
      <c r="T205" s="74"/>
      <c r="U205" s="74"/>
      <c r="V205" s="74"/>
      <c r="W205" s="74"/>
      <c r="X205" s="74"/>
      <c r="Y205" s="74"/>
      <c r="Z205" s="74"/>
      <c r="AA205" s="74"/>
      <c r="AB205" s="74"/>
      <c r="AC205" s="74"/>
      <c r="AD205" s="74"/>
      <c r="AE205" s="74"/>
      <c r="AF205" s="74"/>
      <c r="AG205" s="74"/>
      <c r="AH205" s="74"/>
      <c r="AI205" s="74"/>
      <c r="AJ205" s="74"/>
    </row>
    <row r="206" customFormat="false" ht="15.75" hidden="false" customHeight="true" outlineLevel="0" collapsed="false">
      <c r="A206" s="74"/>
      <c r="B206" s="74"/>
      <c r="C206" s="74"/>
      <c r="D206" s="74"/>
      <c r="E206" s="74"/>
      <c r="F206" s="74"/>
      <c r="G206" s="74"/>
      <c r="H206" s="74"/>
      <c r="I206" s="74"/>
      <c r="J206" s="74"/>
      <c r="K206" s="74"/>
      <c r="L206" s="74"/>
      <c r="M206" s="74"/>
      <c r="N206" s="74"/>
      <c r="O206" s="74"/>
      <c r="P206" s="74"/>
      <c r="Q206" s="74"/>
      <c r="R206" s="74"/>
      <c r="S206" s="74"/>
      <c r="T206" s="74"/>
      <c r="U206" s="74"/>
      <c r="V206" s="74"/>
      <c r="W206" s="74"/>
      <c r="X206" s="74"/>
      <c r="Y206" s="74"/>
      <c r="Z206" s="74"/>
      <c r="AA206" s="74"/>
      <c r="AB206" s="74"/>
      <c r="AC206" s="74"/>
      <c r="AD206" s="74"/>
      <c r="AE206" s="74"/>
      <c r="AF206" s="74"/>
      <c r="AG206" s="74"/>
      <c r="AH206" s="74"/>
      <c r="AI206" s="74"/>
      <c r="AJ206" s="74"/>
    </row>
    <row r="207" customFormat="false" ht="15.75" hidden="false" customHeight="true" outlineLevel="0" collapsed="false">
      <c r="A207" s="74"/>
      <c r="B207" s="74"/>
      <c r="C207" s="74"/>
      <c r="D207" s="74"/>
      <c r="E207" s="74"/>
      <c r="F207" s="74"/>
      <c r="G207" s="74"/>
      <c r="H207" s="74"/>
      <c r="I207" s="74"/>
      <c r="J207" s="74"/>
      <c r="K207" s="74"/>
      <c r="L207" s="74"/>
      <c r="M207" s="74"/>
      <c r="N207" s="74"/>
      <c r="O207" s="74"/>
      <c r="P207" s="74"/>
      <c r="Q207" s="74"/>
      <c r="R207" s="74"/>
      <c r="S207" s="74"/>
      <c r="T207" s="74"/>
      <c r="U207" s="74"/>
      <c r="V207" s="74"/>
      <c r="W207" s="74"/>
      <c r="X207" s="74"/>
      <c r="Y207" s="74"/>
      <c r="Z207" s="74"/>
      <c r="AA207" s="74"/>
      <c r="AB207" s="74"/>
      <c r="AC207" s="74"/>
      <c r="AD207" s="74"/>
      <c r="AE207" s="74"/>
      <c r="AF207" s="74"/>
      <c r="AG207" s="74"/>
      <c r="AH207" s="74"/>
      <c r="AI207" s="74"/>
      <c r="AJ207" s="74"/>
    </row>
    <row r="208" customFormat="false" ht="15.75" hidden="false" customHeight="true" outlineLevel="0" collapsed="false">
      <c r="A208" s="74"/>
      <c r="B208" s="74"/>
      <c r="C208" s="74"/>
      <c r="D208" s="74"/>
      <c r="E208" s="74"/>
      <c r="F208" s="74"/>
      <c r="G208" s="74"/>
      <c r="H208" s="74"/>
      <c r="I208" s="74"/>
      <c r="J208" s="74"/>
      <c r="K208" s="74"/>
      <c r="L208" s="74"/>
      <c r="M208" s="74"/>
      <c r="N208" s="74"/>
      <c r="O208" s="74"/>
      <c r="P208" s="74"/>
      <c r="Q208" s="74"/>
      <c r="R208" s="74"/>
      <c r="S208" s="74"/>
      <c r="T208" s="74"/>
      <c r="U208" s="74"/>
      <c r="V208" s="74"/>
      <c r="W208" s="74"/>
      <c r="X208" s="74"/>
      <c r="Y208" s="74"/>
      <c r="Z208" s="74"/>
      <c r="AA208" s="74"/>
      <c r="AB208" s="74"/>
      <c r="AC208" s="74"/>
      <c r="AD208" s="74"/>
      <c r="AE208" s="74"/>
      <c r="AF208" s="74"/>
      <c r="AG208" s="74"/>
      <c r="AH208" s="74"/>
      <c r="AI208" s="74"/>
      <c r="AJ208" s="74"/>
    </row>
    <row r="209" customFormat="false" ht="15.75" hidden="false" customHeight="true" outlineLevel="0" collapsed="false">
      <c r="A209" s="74"/>
      <c r="B209" s="74"/>
      <c r="C209" s="74"/>
      <c r="D209" s="74"/>
      <c r="E209" s="74"/>
      <c r="F209" s="74"/>
      <c r="G209" s="74"/>
      <c r="H209" s="74"/>
      <c r="I209" s="74"/>
      <c r="J209" s="74"/>
      <c r="K209" s="74"/>
      <c r="L209" s="74"/>
      <c r="M209" s="74"/>
      <c r="N209" s="74"/>
      <c r="O209" s="74"/>
      <c r="P209" s="74"/>
      <c r="Q209" s="74"/>
      <c r="R209" s="74"/>
      <c r="S209" s="74"/>
      <c r="T209" s="74"/>
      <c r="U209" s="74"/>
      <c r="V209" s="74"/>
      <c r="W209" s="74"/>
      <c r="X209" s="74"/>
      <c r="Y209" s="74"/>
      <c r="Z209" s="74"/>
      <c r="AA209" s="74"/>
      <c r="AB209" s="74"/>
      <c r="AC209" s="74"/>
      <c r="AD209" s="74"/>
      <c r="AE209" s="74"/>
      <c r="AF209" s="74"/>
      <c r="AG209" s="74"/>
      <c r="AH209" s="74"/>
      <c r="AI209" s="74"/>
      <c r="AJ209" s="74"/>
    </row>
    <row r="210" customFormat="false" ht="15.75" hidden="false" customHeight="true" outlineLevel="0" collapsed="false">
      <c r="A210" s="74"/>
      <c r="B210" s="74"/>
      <c r="C210" s="74"/>
      <c r="D210" s="74"/>
      <c r="E210" s="74"/>
      <c r="F210" s="74"/>
      <c r="G210" s="74"/>
      <c r="H210" s="74"/>
      <c r="I210" s="74"/>
      <c r="J210" s="74"/>
      <c r="K210" s="74"/>
      <c r="L210" s="74"/>
      <c r="M210" s="74"/>
      <c r="N210" s="74"/>
      <c r="O210" s="74"/>
      <c r="P210" s="74"/>
      <c r="Q210" s="74"/>
      <c r="R210" s="74"/>
      <c r="S210" s="74"/>
      <c r="T210" s="74"/>
      <c r="U210" s="74"/>
      <c r="V210" s="74"/>
      <c r="W210" s="74"/>
      <c r="X210" s="74"/>
      <c r="Y210" s="74"/>
      <c r="Z210" s="74"/>
      <c r="AA210" s="74"/>
      <c r="AB210" s="74"/>
      <c r="AC210" s="74"/>
      <c r="AD210" s="74"/>
      <c r="AE210" s="74"/>
      <c r="AF210" s="74"/>
      <c r="AG210" s="74"/>
      <c r="AH210" s="74"/>
      <c r="AI210" s="74"/>
      <c r="AJ210" s="74"/>
    </row>
    <row r="211" customFormat="false" ht="15.75" hidden="false" customHeight="true" outlineLevel="0" collapsed="false">
      <c r="A211" s="74"/>
      <c r="B211" s="74"/>
      <c r="C211" s="74"/>
      <c r="D211" s="74"/>
      <c r="E211" s="74"/>
      <c r="F211" s="74"/>
      <c r="G211" s="74"/>
      <c r="H211" s="74"/>
      <c r="I211" s="74"/>
      <c r="J211" s="74"/>
      <c r="K211" s="74"/>
      <c r="L211" s="74"/>
      <c r="M211" s="74"/>
      <c r="N211" s="74"/>
      <c r="O211" s="74"/>
      <c r="P211" s="74"/>
      <c r="Q211" s="74"/>
      <c r="R211" s="74"/>
      <c r="S211" s="74"/>
      <c r="T211" s="74"/>
      <c r="U211" s="74"/>
      <c r="V211" s="74"/>
      <c r="W211" s="74"/>
      <c r="X211" s="74"/>
      <c r="Y211" s="74"/>
      <c r="Z211" s="74"/>
      <c r="AA211" s="74"/>
      <c r="AB211" s="74"/>
      <c r="AC211" s="74"/>
      <c r="AD211" s="74"/>
      <c r="AE211" s="74"/>
      <c r="AF211" s="74"/>
      <c r="AG211" s="74"/>
      <c r="AH211" s="74"/>
      <c r="AI211" s="74"/>
      <c r="AJ211" s="74"/>
    </row>
    <row r="212" customFormat="false" ht="15.75" hidden="false" customHeight="true" outlineLevel="0" collapsed="false">
      <c r="A212" s="74"/>
      <c r="B212" s="74"/>
      <c r="C212" s="74"/>
      <c r="D212" s="74"/>
      <c r="E212" s="74"/>
      <c r="F212" s="74"/>
      <c r="G212" s="74"/>
      <c r="H212" s="74"/>
      <c r="I212" s="74"/>
      <c r="J212" s="74"/>
      <c r="K212" s="74"/>
      <c r="L212" s="74"/>
      <c r="M212" s="74"/>
      <c r="N212" s="74"/>
      <c r="O212" s="74"/>
      <c r="P212" s="74"/>
      <c r="Q212" s="74"/>
      <c r="R212" s="74"/>
      <c r="S212" s="74"/>
      <c r="T212" s="74"/>
      <c r="U212" s="74"/>
      <c r="V212" s="74"/>
      <c r="W212" s="74"/>
      <c r="X212" s="74"/>
      <c r="Y212" s="74"/>
      <c r="Z212" s="74"/>
      <c r="AA212" s="74"/>
      <c r="AB212" s="74"/>
      <c r="AC212" s="74"/>
      <c r="AD212" s="74"/>
      <c r="AE212" s="74"/>
      <c r="AF212" s="74"/>
      <c r="AG212" s="74"/>
      <c r="AH212" s="74"/>
      <c r="AI212" s="74"/>
      <c r="AJ212" s="74"/>
    </row>
    <row r="213" customFormat="false" ht="15.75" hidden="false" customHeight="true" outlineLevel="0" collapsed="false">
      <c r="A213" s="74"/>
      <c r="B213" s="74"/>
      <c r="C213" s="74"/>
      <c r="D213" s="74"/>
      <c r="E213" s="74"/>
      <c r="F213" s="74"/>
      <c r="G213" s="74"/>
      <c r="H213" s="74"/>
      <c r="I213" s="74"/>
      <c r="J213" s="74"/>
      <c r="K213" s="74"/>
      <c r="L213" s="74"/>
      <c r="M213" s="74"/>
      <c r="N213" s="74"/>
      <c r="O213" s="74"/>
      <c r="P213" s="74"/>
      <c r="Q213" s="74"/>
      <c r="R213" s="74"/>
      <c r="S213" s="74"/>
      <c r="T213" s="74"/>
      <c r="U213" s="74"/>
      <c r="V213" s="74"/>
      <c r="W213" s="74"/>
      <c r="X213" s="74"/>
      <c r="Y213" s="74"/>
      <c r="Z213" s="74"/>
      <c r="AA213" s="74"/>
      <c r="AB213" s="74"/>
      <c r="AC213" s="74"/>
      <c r="AD213" s="74"/>
      <c r="AE213" s="74"/>
      <c r="AF213" s="74"/>
      <c r="AG213" s="74"/>
      <c r="AH213" s="74"/>
      <c r="AI213" s="74"/>
      <c r="AJ213" s="74"/>
    </row>
    <row r="214" customFormat="false" ht="15.75" hidden="false" customHeight="true" outlineLevel="0" collapsed="false">
      <c r="A214" s="74"/>
      <c r="B214" s="74"/>
      <c r="C214" s="74"/>
      <c r="D214" s="74"/>
      <c r="E214" s="74"/>
      <c r="F214" s="74"/>
      <c r="G214" s="74"/>
      <c r="H214" s="74"/>
      <c r="I214" s="74"/>
      <c r="J214" s="74"/>
      <c r="K214" s="74"/>
      <c r="L214" s="74"/>
      <c r="M214" s="74"/>
      <c r="N214" s="74"/>
      <c r="O214" s="74"/>
      <c r="P214" s="74"/>
      <c r="Q214" s="74"/>
      <c r="R214" s="74"/>
      <c r="S214" s="74"/>
      <c r="T214" s="74"/>
      <c r="U214" s="74"/>
      <c r="V214" s="74"/>
      <c r="W214" s="74"/>
      <c r="X214" s="74"/>
      <c r="Y214" s="74"/>
      <c r="Z214" s="74"/>
      <c r="AA214" s="74"/>
      <c r="AB214" s="74"/>
      <c r="AC214" s="74"/>
      <c r="AD214" s="74"/>
      <c r="AE214" s="74"/>
      <c r="AF214" s="74"/>
      <c r="AG214" s="74"/>
      <c r="AH214" s="74"/>
      <c r="AI214" s="74"/>
      <c r="AJ214" s="74"/>
    </row>
    <row r="215" customFormat="false" ht="15.75" hidden="false" customHeight="true" outlineLevel="0" collapsed="false">
      <c r="A215" s="74"/>
      <c r="B215" s="74"/>
      <c r="C215" s="74"/>
      <c r="D215" s="74"/>
      <c r="E215" s="74"/>
      <c r="F215" s="74"/>
      <c r="G215" s="74"/>
      <c r="H215" s="74"/>
      <c r="I215" s="74"/>
      <c r="J215" s="74"/>
      <c r="K215" s="74"/>
      <c r="L215" s="74"/>
      <c r="M215" s="74"/>
      <c r="N215" s="74"/>
      <c r="O215" s="74"/>
      <c r="P215" s="74"/>
      <c r="Q215" s="74"/>
      <c r="R215" s="74"/>
      <c r="S215" s="74"/>
      <c r="T215" s="74"/>
      <c r="U215" s="74"/>
      <c r="V215" s="74"/>
      <c r="W215" s="74"/>
      <c r="X215" s="74"/>
      <c r="Y215" s="74"/>
      <c r="Z215" s="74"/>
      <c r="AA215" s="74"/>
      <c r="AB215" s="74"/>
      <c r="AC215" s="74"/>
      <c r="AD215" s="74"/>
      <c r="AE215" s="74"/>
      <c r="AF215" s="74"/>
      <c r="AG215" s="74"/>
      <c r="AH215" s="74"/>
      <c r="AI215" s="74"/>
      <c r="AJ215" s="74"/>
    </row>
    <row r="216" customFormat="false" ht="15.75" hidden="false" customHeight="true" outlineLevel="0" collapsed="false">
      <c r="A216" s="74"/>
      <c r="B216" s="74"/>
      <c r="C216" s="74"/>
      <c r="D216" s="74"/>
      <c r="E216" s="74"/>
      <c r="F216" s="74"/>
      <c r="G216" s="74"/>
      <c r="H216" s="74"/>
      <c r="I216" s="74"/>
      <c r="J216" s="74"/>
      <c r="K216" s="74"/>
      <c r="L216" s="74"/>
      <c r="M216" s="74"/>
      <c r="N216" s="74"/>
      <c r="O216" s="74"/>
      <c r="P216" s="74"/>
      <c r="Q216" s="74"/>
      <c r="R216" s="74"/>
      <c r="S216" s="74"/>
      <c r="T216" s="74"/>
      <c r="U216" s="74"/>
      <c r="V216" s="74"/>
      <c r="W216" s="74"/>
      <c r="X216" s="74"/>
      <c r="Y216" s="74"/>
      <c r="Z216" s="74"/>
      <c r="AA216" s="74"/>
      <c r="AB216" s="74"/>
      <c r="AC216" s="74"/>
      <c r="AD216" s="74"/>
      <c r="AE216" s="74"/>
      <c r="AF216" s="74"/>
      <c r="AG216" s="74"/>
      <c r="AH216" s="74"/>
      <c r="AI216" s="74"/>
      <c r="AJ216" s="74"/>
    </row>
    <row r="217" customFormat="false" ht="15.75" hidden="false" customHeight="true" outlineLevel="0" collapsed="false">
      <c r="A217" s="74"/>
      <c r="B217" s="74"/>
      <c r="C217" s="74"/>
      <c r="D217" s="74"/>
      <c r="E217" s="74"/>
      <c r="F217" s="74"/>
      <c r="G217" s="74"/>
      <c r="H217" s="74"/>
      <c r="I217" s="74"/>
      <c r="J217" s="74"/>
      <c r="K217" s="74"/>
      <c r="L217" s="74"/>
      <c r="M217" s="74"/>
      <c r="N217" s="74"/>
      <c r="O217" s="74"/>
      <c r="P217" s="74"/>
      <c r="Q217" s="74"/>
      <c r="R217" s="74"/>
      <c r="S217" s="74"/>
      <c r="T217" s="74"/>
      <c r="U217" s="74"/>
      <c r="V217" s="74"/>
      <c r="W217" s="74"/>
      <c r="X217" s="74"/>
      <c r="Y217" s="74"/>
      <c r="Z217" s="74"/>
      <c r="AA217" s="74"/>
      <c r="AB217" s="74"/>
      <c r="AC217" s="74"/>
      <c r="AD217" s="74"/>
      <c r="AE217" s="74"/>
      <c r="AF217" s="74"/>
      <c r="AG217" s="74"/>
      <c r="AH217" s="74"/>
      <c r="AI217" s="74"/>
      <c r="AJ217" s="74"/>
    </row>
    <row r="218" customFormat="false" ht="15.75" hidden="false" customHeight="true" outlineLevel="0" collapsed="false">
      <c r="A218" s="74"/>
      <c r="B218" s="74"/>
      <c r="C218" s="74"/>
      <c r="D218" s="74"/>
      <c r="E218" s="74"/>
      <c r="F218" s="74"/>
      <c r="G218" s="74"/>
      <c r="H218" s="74"/>
      <c r="I218" s="74"/>
      <c r="J218" s="74"/>
      <c r="K218" s="74"/>
      <c r="L218" s="74"/>
      <c r="M218" s="74"/>
      <c r="N218" s="74"/>
      <c r="O218" s="74"/>
      <c r="P218" s="74"/>
      <c r="Q218" s="74"/>
      <c r="R218" s="74"/>
      <c r="S218" s="74"/>
      <c r="T218" s="74"/>
      <c r="U218" s="74"/>
      <c r="V218" s="74"/>
      <c r="W218" s="74"/>
      <c r="X218" s="74"/>
      <c r="Y218" s="74"/>
      <c r="Z218" s="74"/>
      <c r="AA218" s="74"/>
      <c r="AB218" s="74"/>
      <c r="AC218" s="74"/>
      <c r="AD218" s="74"/>
      <c r="AE218" s="74"/>
      <c r="AF218" s="74"/>
      <c r="AG218" s="74"/>
      <c r="AH218" s="74"/>
      <c r="AI218" s="74"/>
      <c r="AJ218" s="74"/>
    </row>
    <row r="219" customFormat="false" ht="15.75" hidden="false" customHeight="true" outlineLevel="0" collapsed="false">
      <c r="A219" s="74"/>
      <c r="B219" s="74"/>
      <c r="C219" s="74"/>
      <c r="D219" s="74"/>
      <c r="E219" s="74"/>
      <c r="F219" s="74"/>
      <c r="G219" s="74"/>
      <c r="H219" s="74"/>
      <c r="I219" s="74"/>
      <c r="J219" s="74"/>
      <c r="K219" s="74"/>
      <c r="L219" s="74"/>
      <c r="M219" s="74"/>
      <c r="N219" s="74"/>
      <c r="O219" s="74"/>
      <c r="P219" s="74"/>
      <c r="Q219" s="74"/>
      <c r="R219" s="74"/>
      <c r="S219" s="74"/>
      <c r="T219" s="74"/>
      <c r="U219" s="74"/>
      <c r="V219" s="74"/>
      <c r="W219" s="74"/>
      <c r="X219" s="74"/>
      <c r="Y219" s="74"/>
      <c r="Z219" s="74"/>
      <c r="AA219" s="74"/>
      <c r="AB219" s="74"/>
      <c r="AC219" s="74"/>
      <c r="AD219" s="74"/>
      <c r="AE219" s="74"/>
      <c r="AF219" s="74"/>
      <c r="AG219" s="74"/>
      <c r="AH219" s="74"/>
      <c r="AI219" s="74"/>
      <c r="AJ219" s="74"/>
    </row>
    <row r="220" customFormat="false" ht="15.75" hidden="false" customHeight="true" outlineLevel="0" collapsed="false">
      <c r="A220" s="74"/>
      <c r="B220" s="74"/>
      <c r="C220" s="74"/>
      <c r="D220" s="74"/>
      <c r="E220" s="74"/>
      <c r="F220" s="74"/>
      <c r="G220" s="74"/>
      <c r="H220" s="74"/>
      <c r="I220" s="74"/>
      <c r="J220" s="74"/>
      <c r="K220" s="74"/>
      <c r="L220" s="74"/>
      <c r="M220" s="74"/>
      <c r="N220" s="74"/>
      <c r="O220" s="74"/>
      <c r="P220" s="74"/>
      <c r="Q220" s="74"/>
      <c r="R220" s="74"/>
      <c r="S220" s="74"/>
      <c r="T220" s="74"/>
      <c r="U220" s="74"/>
      <c r="V220" s="74"/>
      <c r="W220" s="74"/>
      <c r="X220" s="74"/>
      <c r="Y220" s="74"/>
      <c r="Z220" s="74"/>
      <c r="AA220" s="74"/>
      <c r="AB220" s="74"/>
      <c r="AC220" s="74"/>
      <c r="AD220" s="74"/>
      <c r="AE220" s="74"/>
      <c r="AF220" s="74"/>
      <c r="AG220" s="74"/>
      <c r="AH220" s="74"/>
      <c r="AI220" s="74"/>
      <c r="AJ220" s="74"/>
    </row>
    <row r="221" customFormat="false" ht="15.75" hidden="false" customHeight="true" outlineLevel="0" collapsed="false">
      <c r="A221" s="74"/>
      <c r="B221" s="74"/>
      <c r="C221" s="74"/>
      <c r="D221" s="74"/>
      <c r="E221" s="74"/>
      <c r="F221" s="74"/>
      <c r="G221" s="74"/>
      <c r="H221" s="74"/>
      <c r="I221" s="74"/>
      <c r="J221" s="74"/>
      <c r="K221" s="74"/>
      <c r="L221" s="74"/>
      <c r="M221" s="74"/>
      <c r="N221" s="74"/>
      <c r="O221" s="74"/>
      <c r="P221" s="74"/>
      <c r="Q221" s="74"/>
      <c r="R221" s="74"/>
      <c r="S221" s="74"/>
      <c r="T221" s="74"/>
      <c r="U221" s="74"/>
      <c r="V221" s="74"/>
      <c r="W221" s="74"/>
      <c r="X221" s="74"/>
      <c r="Y221" s="74"/>
      <c r="Z221" s="74"/>
      <c r="AA221" s="74"/>
      <c r="AB221" s="74"/>
      <c r="AC221" s="74"/>
      <c r="AD221" s="74"/>
      <c r="AE221" s="74"/>
      <c r="AF221" s="74"/>
      <c r="AG221" s="74"/>
      <c r="AH221" s="74"/>
      <c r="AI221" s="74"/>
      <c r="AJ221" s="74"/>
    </row>
    <row r="222" customFormat="false" ht="15.75" hidden="false" customHeight="true" outlineLevel="0" collapsed="false">
      <c r="A222" s="74"/>
      <c r="B222" s="74"/>
      <c r="C222" s="74"/>
      <c r="D222" s="74"/>
      <c r="E222" s="74"/>
      <c r="F222" s="74"/>
      <c r="G222" s="74"/>
      <c r="H222" s="74"/>
      <c r="I222" s="74"/>
      <c r="J222" s="74"/>
      <c r="K222" s="74"/>
      <c r="L222" s="74"/>
      <c r="M222" s="74"/>
      <c r="N222" s="74"/>
      <c r="O222" s="74"/>
      <c r="P222" s="74"/>
      <c r="Q222" s="74"/>
      <c r="R222" s="74"/>
      <c r="S222" s="74"/>
      <c r="T222" s="74"/>
      <c r="U222" s="74"/>
      <c r="V222" s="74"/>
      <c r="W222" s="74"/>
      <c r="X222" s="74"/>
      <c r="Y222" s="74"/>
      <c r="Z222" s="74"/>
      <c r="AA222" s="74"/>
      <c r="AB222" s="74"/>
      <c r="AC222" s="74"/>
      <c r="AD222" s="74"/>
      <c r="AE222" s="74"/>
      <c r="AF222" s="74"/>
      <c r="AG222" s="74"/>
      <c r="AH222" s="74"/>
      <c r="AI222" s="74"/>
      <c r="AJ222" s="74"/>
    </row>
    <row r="223" customFormat="false" ht="15.75" hidden="false" customHeight="true" outlineLevel="0" collapsed="false">
      <c r="A223" s="74"/>
      <c r="B223" s="74"/>
      <c r="C223" s="74"/>
      <c r="D223" s="74"/>
      <c r="E223" s="74"/>
      <c r="F223" s="74"/>
      <c r="G223" s="74"/>
      <c r="H223" s="74"/>
      <c r="I223" s="74"/>
      <c r="J223" s="74"/>
      <c r="K223" s="74"/>
      <c r="L223" s="74"/>
      <c r="M223" s="74"/>
      <c r="N223" s="74"/>
      <c r="O223" s="74"/>
      <c r="P223" s="74"/>
      <c r="Q223" s="74"/>
      <c r="R223" s="74"/>
      <c r="S223" s="74"/>
      <c r="T223" s="74"/>
      <c r="U223" s="74"/>
      <c r="V223" s="74"/>
      <c r="W223" s="74"/>
      <c r="X223" s="74"/>
      <c r="Y223" s="74"/>
      <c r="Z223" s="74"/>
      <c r="AA223" s="74"/>
      <c r="AB223" s="74"/>
      <c r="AC223" s="74"/>
      <c r="AD223" s="74"/>
      <c r="AE223" s="74"/>
      <c r="AF223" s="74"/>
      <c r="AG223" s="74"/>
      <c r="AH223" s="74"/>
      <c r="AI223" s="74"/>
      <c r="AJ223" s="74"/>
    </row>
    <row r="224" customFormat="false" ht="15.75" hidden="false" customHeight="true" outlineLevel="0" collapsed="false">
      <c r="A224" s="74"/>
      <c r="B224" s="74"/>
      <c r="C224" s="74"/>
      <c r="D224" s="74"/>
      <c r="E224" s="74"/>
      <c r="F224" s="74"/>
      <c r="G224" s="74"/>
      <c r="H224" s="74"/>
      <c r="I224" s="74"/>
      <c r="J224" s="74"/>
      <c r="K224" s="74"/>
      <c r="L224" s="74"/>
      <c r="M224" s="74"/>
      <c r="N224" s="74"/>
      <c r="O224" s="74"/>
      <c r="P224" s="74"/>
      <c r="Q224" s="74"/>
      <c r="R224" s="74"/>
      <c r="S224" s="74"/>
      <c r="T224" s="74"/>
      <c r="U224" s="74"/>
      <c r="V224" s="74"/>
      <c r="W224" s="74"/>
      <c r="X224" s="74"/>
      <c r="Y224" s="74"/>
      <c r="Z224" s="74"/>
      <c r="AA224" s="74"/>
      <c r="AB224" s="74"/>
      <c r="AC224" s="74"/>
      <c r="AD224" s="74"/>
      <c r="AE224" s="74"/>
      <c r="AF224" s="74"/>
      <c r="AG224" s="74"/>
      <c r="AH224" s="74"/>
      <c r="AI224" s="74"/>
      <c r="AJ224" s="74"/>
    </row>
    <row r="225" customFormat="false" ht="15.75" hidden="false" customHeight="true" outlineLevel="0" collapsed="false">
      <c r="A225" s="74"/>
      <c r="B225" s="74"/>
      <c r="C225" s="74"/>
      <c r="D225" s="74"/>
      <c r="E225" s="74"/>
      <c r="F225" s="74"/>
      <c r="G225" s="74"/>
      <c r="H225" s="74"/>
      <c r="I225" s="74"/>
      <c r="J225" s="74"/>
      <c r="K225" s="74"/>
      <c r="L225" s="74"/>
      <c r="M225" s="74"/>
      <c r="N225" s="74"/>
      <c r="O225" s="74"/>
      <c r="P225" s="74"/>
      <c r="Q225" s="74"/>
      <c r="R225" s="74"/>
      <c r="S225" s="74"/>
      <c r="T225" s="74"/>
      <c r="U225" s="74"/>
      <c r="V225" s="74"/>
      <c r="W225" s="74"/>
      <c r="X225" s="74"/>
      <c r="Y225" s="74"/>
      <c r="Z225" s="74"/>
      <c r="AA225" s="74"/>
      <c r="AB225" s="74"/>
      <c r="AC225" s="74"/>
      <c r="AD225" s="74"/>
      <c r="AE225" s="74"/>
      <c r="AF225" s="74"/>
      <c r="AG225" s="74"/>
      <c r="AH225" s="74"/>
      <c r="AI225" s="74"/>
      <c r="AJ225" s="74"/>
    </row>
    <row r="226" customFormat="false" ht="15.75" hidden="false" customHeight="true" outlineLevel="0" collapsed="false">
      <c r="A226" s="74"/>
      <c r="B226" s="74"/>
      <c r="C226" s="74"/>
      <c r="D226" s="74"/>
      <c r="E226" s="74"/>
      <c r="F226" s="74"/>
      <c r="G226" s="74"/>
      <c r="H226" s="74"/>
      <c r="I226" s="74"/>
      <c r="J226" s="74"/>
      <c r="K226" s="74"/>
      <c r="L226" s="74"/>
      <c r="M226" s="74"/>
      <c r="N226" s="74"/>
      <c r="O226" s="74"/>
      <c r="P226" s="74"/>
      <c r="Q226" s="74"/>
      <c r="R226" s="74"/>
      <c r="S226" s="74"/>
      <c r="T226" s="74"/>
      <c r="U226" s="74"/>
      <c r="V226" s="74"/>
      <c r="W226" s="74"/>
      <c r="X226" s="74"/>
      <c r="Y226" s="74"/>
      <c r="Z226" s="74"/>
      <c r="AA226" s="74"/>
      <c r="AB226" s="74"/>
      <c r="AC226" s="74"/>
      <c r="AD226" s="74"/>
      <c r="AE226" s="74"/>
      <c r="AF226" s="74"/>
      <c r="AG226" s="74"/>
      <c r="AH226" s="74"/>
      <c r="AI226" s="74"/>
      <c r="AJ226" s="74"/>
    </row>
    <row r="227" customFormat="false" ht="15.75" hidden="false" customHeight="true" outlineLevel="0" collapsed="false">
      <c r="A227" s="74"/>
      <c r="B227" s="74"/>
      <c r="C227" s="74"/>
      <c r="D227" s="74"/>
      <c r="E227" s="74"/>
      <c r="F227" s="74"/>
      <c r="G227" s="74"/>
      <c r="H227" s="74"/>
      <c r="I227" s="74"/>
      <c r="J227" s="74"/>
      <c r="K227" s="74"/>
      <c r="L227" s="74"/>
      <c r="M227" s="74"/>
      <c r="N227" s="74"/>
      <c r="O227" s="74"/>
      <c r="P227" s="74"/>
      <c r="Q227" s="74"/>
      <c r="R227" s="74"/>
      <c r="S227" s="74"/>
      <c r="T227" s="74"/>
      <c r="U227" s="74"/>
      <c r="V227" s="74"/>
      <c r="W227" s="74"/>
      <c r="X227" s="74"/>
      <c r="Y227" s="74"/>
      <c r="Z227" s="74"/>
      <c r="AA227" s="74"/>
      <c r="AB227" s="74"/>
      <c r="AC227" s="74"/>
      <c r="AD227" s="74"/>
      <c r="AE227" s="74"/>
      <c r="AF227" s="74"/>
      <c r="AG227" s="74"/>
      <c r="AH227" s="74"/>
      <c r="AI227" s="74"/>
      <c r="AJ227" s="74"/>
    </row>
    <row r="228" customFormat="false" ht="15.75" hidden="false" customHeight="true" outlineLevel="0" collapsed="false">
      <c r="A228" s="74"/>
      <c r="B228" s="74"/>
      <c r="C228" s="74"/>
      <c r="D228" s="74"/>
      <c r="E228" s="74"/>
      <c r="F228" s="74"/>
      <c r="G228" s="74"/>
      <c r="H228" s="74"/>
      <c r="I228" s="74"/>
      <c r="J228" s="74"/>
      <c r="K228" s="74"/>
      <c r="L228" s="74"/>
      <c r="M228" s="74"/>
      <c r="N228" s="74"/>
      <c r="O228" s="74"/>
      <c r="P228" s="74"/>
      <c r="Q228" s="74"/>
      <c r="R228" s="74"/>
      <c r="S228" s="74"/>
      <c r="T228" s="74"/>
      <c r="U228" s="74"/>
      <c r="V228" s="74"/>
      <c r="W228" s="74"/>
      <c r="X228" s="74"/>
      <c r="Y228" s="74"/>
      <c r="Z228" s="74"/>
      <c r="AA228" s="74"/>
      <c r="AB228" s="74"/>
      <c r="AC228" s="74"/>
      <c r="AD228" s="74"/>
      <c r="AE228" s="74"/>
      <c r="AF228" s="74"/>
      <c r="AG228" s="74"/>
      <c r="AH228" s="74"/>
      <c r="AI228" s="74"/>
      <c r="AJ228" s="74"/>
    </row>
    <row r="229" customFormat="false" ht="15.75" hidden="false" customHeight="true" outlineLevel="0" collapsed="false">
      <c r="A229" s="74"/>
      <c r="B229" s="74"/>
      <c r="C229" s="74"/>
      <c r="D229" s="74"/>
      <c r="E229" s="74"/>
      <c r="F229" s="74"/>
      <c r="G229" s="74"/>
      <c r="H229" s="74"/>
      <c r="I229" s="74"/>
      <c r="J229" s="74"/>
      <c r="K229" s="74"/>
      <c r="L229" s="74"/>
      <c r="M229" s="74"/>
      <c r="N229" s="74"/>
      <c r="O229" s="74"/>
      <c r="P229" s="74"/>
      <c r="Q229" s="74"/>
      <c r="R229" s="74"/>
      <c r="S229" s="74"/>
      <c r="T229" s="74"/>
      <c r="U229" s="74"/>
      <c r="V229" s="74"/>
      <c r="W229" s="74"/>
      <c r="X229" s="74"/>
      <c r="Y229" s="74"/>
      <c r="Z229" s="74"/>
      <c r="AA229" s="74"/>
      <c r="AB229" s="74"/>
      <c r="AC229" s="74"/>
      <c r="AD229" s="74"/>
      <c r="AE229" s="74"/>
      <c r="AF229" s="74"/>
      <c r="AG229" s="74"/>
      <c r="AH229" s="74"/>
      <c r="AI229" s="74"/>
      <c r="AJ229" s="74"/>
    </row>
    <row r="230" customFormat="false" ht="15.75" hidden="false" customHeight="true" outlineLevel="0" collapsed="false">
      <c r="A230" s="74"/>
      <c r="B230" s="74"/>
      <c r="C230" s="74"/>
      <c r="D230" s="74"/>
      <c r="E230" s="74"/>
      <c r="F230" s="74"/>
      <c r="G230" s="74"/>
      <c r="H230" s="74"/>
      <c r="I230" s="74"/>
      <c r="J230" s="74"/>
      <c r="K230" s="74"/>
      <c r="L230" s="74"/>
      <c r="M230" s="74"/>
      <c r="N230" s="74"/>
      <c r="O230" s="74"/>
      <c r="P230" s="74"/>
      <c r="Q230" s="74"/>
      <c r="R230" s="74"/>
      <c r="S230" s="74"/>
      <c r="T230" s="74"/>
      <c r="U230" s="74"/>
      <c r="V230" s="74"/>
      <c r="W230" s="74"/>
      <c r="X230" s="74"/>
      <c r="Y230" s="74"/>
      <c r="Z230" s="74"/>
      <c r="AA230" s="74"/>
      <c r="AB230" s="74"/>
      <c r="AC230" s="74"/>
      <c r="AD230" s="74"/>
      <c r="AE230" s="74"/>
      <c r="AF230" s="74"/>
      <c r="AG230" s="74"/>
      <c r="AH230" s="74"/>
      <c r="AI230" s="74"/>
      <c r="AJ230" s="74"/>
    </row>
    <row r="231" customFormat="false" ht="15.75" hidden="false" customHeight="true" outlineLevel="0" collapsed="false">
      <c r="A231" s="74"/>
      <c r="B231" s="74"/>
      <c r="C231" s="74"/>
      <c r="D231" s="74"/>
      <c r="E231" s="74"/>
      <c r="F231" s="74"/>
      <c r="G231" s="74"/>
      <c r="H231" s="74"/>
      <c r="I231" s="74"/>
      <c r="J231" s="74"/>
      <c r="K231" s="74"/>
      <c r="L231" s="74"/>
      <c r="M231" s="74"/>
      <c r="N231" s="74"/>
      <c r="O231" s="74"/>
      <c r="P231" s="74"/>
      <c r="Q231" s="74"/>
      <c r="R231" s="74"/>
      <c r="S231" s="74"/>
      <c r="T231" s="74"/>
      <c r="U231" s="74"/>
      <c r="V231" s="74"/>
      <c r="W231" s="74"/>
      <c r="X231" s="74"/>
      <c r="Y231" s="74"/>
      <c r="Z231" s="74"/>
      <c r="AA231" s="74"/>
      <c r="AB231" s="74"/>
      <c r="AC231" s="74"/>
      <c r="AD231" s="74"/>
      <c r="AE231" s="74"/>
      <c r="AF231" s="74"/>
      <c r="AG231" s="74"/>
      <c r="AH231" s="74"/>
      <c r="AI231" s="74"/>
      <c r="AJ231" s="74"/>
    </row>
    <row r="232" customFormat="false" ht="15.75" hidden="false" customHeight="true" outlineLevel="0" collapsed="false">
      <c r="A232" s="74"/>
      <c r="B232" s="74"/>
      <c r="C232" s="74"/>
      <c r="D232" s="74"/>
      <c r="E232" s="74"/>
      <c r="F232" s="74"/>
      <c r="G232" s="74"/>
      <c r="H232" s="74"/>
      <c r="I232" s="74"/>
      <c r="J232" s="74"/>
      <c r="K232" s="74"/>
      <c r="L232" s="74"/>
      <c r="M232" s="74"/>
      <c r="N232" s="74"/>
      <c r="O232" s="74"/>
      <c r="P232" s="74"/>
      <c r="Q232" s="74"/>
      <c r="R232" s="74"/>
      <c r="S232" s="74"/>
      <c r="T232" s="74"/>
      <c r="U232" s="74"/>
      <c r="V232" s="74"/>
      <c r="W232" s="74"/>
      <c r="X232" s="74"/>
      <c r="Y232" s="74"/>
      <c r="Z232" s="74"/>
      <c r="AA232" s="74"/>
      <c r="AB232" s="74"/>
      <c r="AC232" s="74"/>
      <c r="AD232" s="74"/>
      <c r="AE232" s="74"/>
      <c r="AF232" s="74"/>
      <c r="AG232" s="74"/>
      <c r="AH232" s="74"/>
      <c r="AI232" s="74"/>
      <c r="AJ232" s="74"/>
    </row>
    <row r="233" customFormat="false" ht="15.75" hidden="false" customHeight="true" outlineLevel="0" collapsed="false">
      <c r="A233" s="74"/>
      <c r="B233" s="74"/>
      <c r="C233" s="74"/>
      <c r="D233" s="74"/>
      <c r="E233" s="74"/>
      <c r="F233" s="74"/>
      <c r="G233" s="74"/>
      <c r="H233" s="74"/>
      <c r="I233" s="74"/>
      <c r="J233" s="74"/>
      <c r="K233" s="74"/>
      <c r="L233" s="74"/>
      <c r="M233" s="74"/>
      <c r="N233" s="74"/>
      <c r="O233" s="74"/>
      <c r="P233" s="74"/>
      <c r="Q233" s="74"/>
      <c r="R233" s="74"/>
      <c r="S233" s="74"/>
      <c r="T233" s="74"/>
      <c r="U233" s="74"/>
      <c r="V233" s="74"/>
      <c r="W233" s="74"/>
      <c r="X233" s="74"/>
      <c r="Y233" s="74"/>
      <c r="Z233" s="74"/>
      <c r="AA233" s="74"/>
      <c r="AB233" s="74"/>
      <c r="AC233" s="74"/>
      <c r="AD233" s="74"/>
      <c r="AE233" s="74"/>
      <c r="AF233" s="74"/>
      <c r="AG233" s="74"/>
      <c r="AH233" s="74"/>
      <c r="AI233" s="74"/>
      <c r="AJ233" s="74"/>
    </row>
    <row r="234" customFormat="false" ht="15.75" hidden="false" customHeight="true" outlineLevel="0" collapsed="false">
      <c r="A234" s="74"/>
      <c r="B234" s="74"/>
      <c r="C234" s="74"/>
      <c r="D234" s="74"/>
      <c r="E234" s="74"/>
      <c r="F234" s="74"/>
      <c r="G234" s="74"/>
      <c r="H234" s="74"/>
      <c r="I234" s="74"/>
      <c r="J234" s="74"/>
      <c r="K234" s="74"/>
      <c r="L234" s="74"/>
      <c r="M234" s="74"/>
      <c r="N234" s="74"/>
      <c r="O234" s="74"/>
      <c r="P234" s="74"/>
      <c r="Q234" s="74"/>
      <c r="R234" s="74"/>
      <c r="S234" s="74"/>
      <c r="T234" s="74"/>
      <c r="U234" s="74"/>
      <c r="V234" s="74"/>
      <c r="W234" s="74"/>
      <c r="X234" s="74"/>
      <c r="Y234" s="74"/>
      <c r="Z234" s="74"/>
      <c r="AA234" s="74"/>
      <c r="AB234" s="74"/>
      <c r="AC234" s="74"/>
      <c r="AD234" s="74"/>
      <c r="AE234" s="74"/>
      <c r="AF234" s="74"/>
      <c r="AG234" s="74"/>
      <c r="AH234" s="74"/>
      <c r="AI234" s="74"/>
      <c r="AJ234" s="74"/>
    </row>
    <row r="235" customFormat="false" ht="15.75" hidden="false" customHeight="true" outlineLevel="0" collapsed="false">
      <c r="A235" s="74"/>
      <c r="B235" s="74"/>
      <c r="C235" s="74"/>
      <c r="D235" s="74"/>
      <c r="E235" s="74"/>
      <c r="F235" s="74"/>
      <c r="G235" s="74"/>
      <c r="H235" s="74"/>
      <c r="I235" s="74"/>
      <c r="J235" s="74"/>
      <c r="K235" s="74"/>
      <c r="L235" s="74"/>
      <c r="M235" s="74"/>
      <c r="N235" s="74"/>
      <c r="O235" s="74"/>
      <c r="P235" s="74"/>
      <c r="Q235" s="74"/>
      <c r="R235" s="74"/>
      <c r="S235" s="74"/>
      <c r="T235" s="74"/>
      <c r="U235" s="74"/>
      <c r="V235" s="74"/>
      <c r="W235" s="74"/>
      <c r="X235" s="74"/>
      <c r="Y235" s="74"/>
      <c r="Z235" s="74"/>
      <c r="AA235" s="74"/>
      <c r="AB235" s="74"/>
      <c r="AC235" s="74"/>
      <c r="AD235" s="74"/>
      <c r="AE235" s="74"/>
      <c r="AF235" s="74"/>
      <c r="AG235" s="74"/>
      <c r="AH235" s="74"/>
      <c r="AI235" s="74"/>
      <c r="AJ235" s="74"/>
    </row>
    <row r="236" customFormat="false" ht="15.75" hidden="false" customHeight="true" outlineLevel="0" collapsed="false">
      <c r="A236" s="74"/>
      <c r="B236" s="74"/>
      <c r="C236" s="74"/>
      <c r="D236" s="74"/>
      <c r="E236" s="74"/>
      <c r="F236" s="74"/>
      <c r="G236" s="74"/>
      <c r="H236" s="74"/>
      <c r="I236" s="74"/>
      <c r="J236" s="74"/>
      <c r="K236" s="74"/>
      <c r="L236" s="74"/>
      <c r="M236" s="74"/>
      <c r="N236" s="74"/>
      <c r="O236" s="74"/>
      <c r="P236" s="74"/>
      <c r="Q236" s="74"/>
      <c r="R236" s="74"/>
      <c r="S236" s="74"/>
      <c r="T236" s="74"/>
      <c r="U236" s="74"/>
      <c r="V236" s="74"/>
      <c r="W236" s="74"/>
      <c r="X236" s="74"/>
      <c r="Y236" s="74"/>
      <c r="Z236" s="74"/>
      <c r="AA236" s="74"/>
      <c r="AB236" s="74"/>
      <c r="AC236" s="74"/>
      <c r="AD236" s="74"/>
      <c r="AE236" s="74"/>
      <c r="AF236" s="74"/>
      <c r="AG236" s="74"/>
      <c r="AH236" s="74"/>
      <c r="AI236" s="74"/>
      <c r="AJ236" s="74"/>
    </row>
    <row r="237" customFormat="false" ht="15.75" hidden="false" customHeight="true" outlineLevel="0" collapsed="false">
      <c r="A237" s="74"/>
      <c r="B237" s="74"/>
      <c r="C237" s="74"/>
      <c r="D237" s="74"/>
      <c r="E237" s="74"/>
      <c r="F237" s="74"/>
      <c r="G237" s="74"/>
      <c r="H237" s="74"/>
      <c r="I237" s="74"/>
      <c r="J237" s="74"/>
      <c r="K237" s="74"/>
      <c r="L237" s="74"/>
      <c r="M237" s="74"/>
      <c r="N237" s="74"/>
      <c r="O237" s="74"/>
      <c r="P237" s="74"/>
      <c r="Q237" s="74"/>
      <c r="R237" s="74"/>
      <c r="S237" s="74"/>
      <c r="T237" s="74"/>
      <c r="U237" s="74"/>
      <c r="V237" s="74"/>
      <c r="W237" s="74"/>
      <c r="X237" s="74"/>
      <c r="Y237" s="74"/>
      <c r="Z237" s="74"/>
      <c r="AA237" s="74"/>
      <c r="AB237" s="74"/>
      <c r="AC237" s="74"/>
      <c r="AD237" s="74"/>
      <c r="AE237" s="74"/>
      <c r="AF237" s="74"/>
      <c r="AG237" s="74"/>
      <c r="AH237" s="74"/>
      <c r="AI237" s="74"/>
      <c r="AJ237" s="74"/>
    </row>
    <row r="238" customFormat="false" ht="15.75" hidden="false" customHeight="true" outlineLevel="0" collapsed="false">
      <c r="A238" s="74"/>
      <c r="B238" s="74"/>
      <c r="C238" s="74"/>
      <c r="D238" s="74"/>
      <c r="E238" s="74"/>
      <c r="F238" s="74"/>
      <c r="G238" s="74"/>
      <c r="H238" s="74"/>
      <c r="I238" s="74"/>
      <c r="J238" s="74"/>
      <c r="K238" s="74"/>
      <c r="L238" s="74"/>
      <c r="M238" s="74"/>
      <c r="N238" s="74"/>
      <c r="O238" s="74"/>
      <c r="P238" s="74"/>
      <c r="Q238" s="74"/>
      <c r="R238" s="74"/>
      <c r="S238" s="74"/>
      <c r="T238" s="74"/>
      <c r="U238" s="74"/>
      <c r="V238" s="74"/>
      <c r="W238" s="74"/>
      <c r="X238" s="74"/>
      <c r="Y238" s="74"/>
      <c r="Z238" s="74"/>
      <c r="AA238" s="74"/>
      <c r="AB238" s="74"/>
      <c r="AC238" s="74"/>
      <c r="AD238" s="74"/>
      <c r="AE238" s="74"/>
      <c r="AF238" s="74"/>
      <c r="AG238" s="74"/>
      <c r="AH238" s="74"/>
      <c r="AI238" s="74"/>
      <c r="AJ238" s="74"/>
    </row>
    <row r="239" customFormat="false" ht="15.75" hidden="false" customHeight="true" outlineLevel="0" collapsed="false">
      <c r="A239" s="74"/>
      <c r="B239" s="74"/>
      <c r="C239" s="74"/>
      <c r="D239" s="74"/>
      <c r="E239" s="74"/>
      <c r="F239" s="74"/>
      <c r="G239" s="74"/>
      <c r="H239" s="74"/>
      <c r="I239" s="74"/>
      <c r="J239" s="74"/>
      <c r="K239" s="74"/>
      <c r="L239" s="74"/>
      <c r="M239" s="74"/>
      <c r="N239" s="74"/>
      <c r="O239" s="74"/>
      <c r="P239" s="74"/>
      <c r="Q239" s="74"/>
      <c r="R239" s="74"/>
      <c r="S239" s="74"/>
      <c r="T239" s="74"/>
      <c r="U239" s="74"/>
      <c r="V239" s="74"/>
      <c r="W239" s="74"/>
      <c r="X239" s="74"/>
      <c r="Y239" s="74"/>
      <c r="Z239" s="74"/>
      <c r="AA239" s="74"/>
      <c r="AB239" s="74"/>
      <c r="AC239" s="74"/>
      <c r="AD239" s="74"/>
      <c r="AE239" s="74"/>
      <c r="AF239" s="74"/>
      <c r="AG239" s="74"/>
      <c r="AH239" s="74"/>
      <c r="AI239" s="74"/>
      <c r="AJ239" s="74"/>
    </row>
    <row r="240" customFormat="false" ht="15.75" hidden="false" customHeight="true" outlineLevel="0" collapsed="false">
      <c r="A240" s="74"/>
      <c r="B240" s="74"/>
      <c r="C240" s="74"/>
      <c r="D240" s="74"/>
      <c r="E240" s="74"/>
      <c r="F240" s="74"/>
      <c r="G240" s="74"/>
      <c r="H240" s="74"/>
      <c r="I240" s="74"/>
      <c r="J240" s="74"/>
      <c r="K240" s="74"/>
      <c r="L240" s="74"/>
      <c r="M240" s="74"/>
      <c r="N240" s="74"/>
      <c r="O240" s="74"/>
      <c r="P240" s="74"/>
      <c r="Q240" s="74"/>
      <c r="R240" s="74"/>
      <c r="S240" s="74"/>
      <c r="T240" s="74"/>
      <c r="U240" s="74"/>
      <c r="V240" s="74"/>
      <c r="W240" s="74"/>
      <c r="X240" s="74"/>
      <c r="Y240" s="74"/>
      <c r="Z240" s="74"/>
      <c r="AA240" s="74"/>
      <c r="AB240" s="74"/>
      <c r="AC240" s="74"/>
      <c r="AD240" s="74"/>
      <c r="AE240" s="74"/>
      <c r="AF240" s="74"/>
      <c r="AG240" s="74"/>
      <c r="AH240" s="74"/>
      <c r="AI240" s="74"/>
      <c r="AJ240" s="74"/>
    </row>
    <row r="241" customFormat="false" ht="15.75" hidden="false" customHeight="true" outlineLevel="0" collapsed="false">
      <c r="A241" s="74"/>
      <c r="B241" s="74"/>
      <c r="C241" s="74"/>
      <c r="D241" s="74"/>
      <c r="E241" s="74"/>
      <c r="F241" s="74"/>
      <c r="G241" s="74"/>
      <c r="H241" s="74"/>
      <c r="I241" s="74"/>
      <c r="J241" s="74"/>
      <c r="K241" s="74"/>
      <c r="L241" s="74"/>
      <c r="M241" s="74"/>
      <c r="N241" s="74"/>
      <c r="O241" s="74"/>
      <c r="P241" s="74"/>
      <c r="Q241" s="74"/>
      <c r="R241" s="74"/>
      <c r="S241" s="74"/>
      <c r="T241" s="74"/>
      <c r="U241" s="74"/>
      <c r="V241" s="74"/>
      <c r="W241" s="74"/>
      <c r="X241" s="74"/>
      <c r="Y241" s="74"/>
      <c r="Z241" s="74"/>
      <c r="AA241" s="74"/>
      <c r="AB241" s="74"/>
      <c r="AC241" s="74"/>
      <c r="AD241" s="74"/>
      <c r="AE241" s="74"/>
      <c r="AF241" s="74"/>
      <c r="AG241" s="74"/>
      <c r="AH241" s="74"/>
      <c r="AI241" s="74"/>
      <c r="AJ241" s="74"/>
    </row>
    <row r="242" customFormat="false" ht="15.75" hidden="false" customHeight="true" outlineLevel="0" collapsed="false">
      <c r="A242" s="74"/>
      <c r="B242" s="74"/>
      <c r="C242" s="74"/>
      <c r="D242" s="74"/>
      <c r="E242" s="74"/>
      <c r="F242" s="74"/>
      <c r="G242" s="74"/>
      <c r="H242" s="74"/>
      <c r="I242" s="74"/>
      <c r="J242" s="74"/>
      <c r="K242" s="74"/>
      <c r="L242" s="74"/>
      <c r="M242" s="74"/>
      <c r="N242" s="74"/>
      <c r="O242" s="74"/>
      <c r="P242" s="74"/>
      <c r="Q242" s="74"/>
      <c r="R242" s="74"/>
      <c r="S242" s="74"/>
      <c r="T242" s="74"/>
      <c r="U242" s="74"/>
      <c r="V242" s="74"/>
      <c r="W242" s="74"/>
      <c r="X242" s="74"/>
      <c r="Y242" s="74"/>
      <c r="Z242" s="74"/>
      <c r="AA242" s="74"/>
      <c r="AB242" s="74"/>
      <c r="AC242" s="74"/>
      <c r="AD242" s="74"/>
      <c r="AE242" s="74"/>
      <c r="AF242" s="74"/>
      <c r="AG242" s="74"/>
      <c r="AH242" s="74"/>
      <c r="AI242" s="74"/>
      <c r="AJ242" s="74"/>
    </row>
    <row r="243" customFormat="false" ht="15.75" hidden="false" customHeight="true" outlineLevel="0" collapsed="false">
      <c r="A243" s="74"/>
      <c r="B243" s="74"/>
      <c r="C243" s="74"/>
      <c r="D243" s="74"/>
      <c r="E243" s="74"/>
      <c r="F243" s="74"/>
      <c r="G243" s="74"/>
      <c r="H243" s="74"/>
      <c r="I243" s="74"/>
      <c r="J243" s="74"/>
      <c r="K243" s="74"/>
      <c r="L243" s="74"/>
      <c r="M243" s="74"/>
      <c r="N243" s="74"/>
      <c r="O243" s="74"/>
      <c r="P243" s="74"/>
      <c r="Q243" s="74"/>
      <c r="R243" s="74"/>
      <c r="S243" s="74"/>
      <c r="T243" s="74"/>
      <c r="U243" s="74"/>
      <c r="V243" s="74"/>
      <c r="W243" s="74"/>
      <c r="X243" s="74"/>
      <c r="Y243" s="74"/>
      <c r="Z243" s="74"/>
      <c r="AA243" s="74"/>
      <c r="AB243" s="74"/>
      <c r="AC243" s="74"/>
      <c r="AD243" s="74"/>
      <c r="AE243" s="74"/>
      <c r="AF243" s="74"/>
      <c r="AG243" s="74"/>
      <c r="AH243" s="74"/>
      <c r="AI243" s="74"/>
      <c r="AJ243" s="74"/>
    </row>
    <row r="244" customFormat="false" ht="15.75" hidden="false" customHeight="true" outlineLevel="0" collapsed="false">
      <c r="A244" s="74"/>
      <c r="B244" s="74"/>
      <c r="C244" s="74"/>
      <c r="D244" s="74"/>
      <c r="E244" s="74"/>
      <c r="F244" s="74"/>
      <c r="G244" s="74"/>
      <c r="H244" s="74"/>
      <c r="I244" s="74"/>
      <c r="J244" s="74"/>
      <c r="K244" s="74"/>
      <c r="L244" s="74"/>
      <c r="M244" s="74"/>
      <c r="N244" s="74"/>
      <c r="O244" s="74"/>
      <c r="P244" s="74"/>
      <c r="Q244" s="74"/>
      <c r="R244" s="74"/>
      <c r="S244" s="74"/>
      <c r="T244" s="74"/>
      <c r="U244" s="74"/>
      <c r="V244" s="74"/>
      <c r="W244" s="74"/>
      <c r="X244" s="74"/>
      <c r="Y244" s="74"/>
      <c r="Z244" s="74"/>
      <c r="AA244" s="74"/>
      <c r="AB244" s="74"/>
      <c r="AC244" s="74"/>
      <c r="AD244" s="74"/>
      <c r="AE244" s="74"/>
      <c r="AF244" s="74"/>
      <c r="AG244" s="74"/>
      <c r="AH244" s="74"/>
      <c r="AI244" s="74"/>
      <c r="AJ244" s="74"/>
    </row>
    <row r="245" customFormat="false" ht="15.75" hidden="false" customHeight="true" outlineLevel="0" collapsed="false">
      <c r="A245" s="74"/>
      <c r="B245" s="74"/>
      <c r="C245" s="74"/>
      <c r="D245" s="74"/>
      <c r="E245" s="74"/>
      <c r="F245" s="74"/>
      <c r="G245" s="74"/>
      <c r="H245" s="74"/>
      <c r="I245" s="74"/>
      <c r="J245" s="74"/>
      <c r="K245" s="74"/>
      <c r="L245" s="74"/>
      <c r="M245" s="74"/>
      <c r="N245" s="74"/>
      <c r="O245" s="74"/>
      <c r="P245" s="74"/>
      <c r="Q245" s="74"/>
      <c r="R245" s="74"/>
      <c r="S245" s="74"/>
      <c r="T245" s="74"/>
      <c r="U245" s="74"/>
      <c r="V245" s="74"/>
      <c r="W245" s="74"/>
      <c r="X245" s="74"/>
      <c r="Y245" s="74"/>
      <c r="Z245" s="74"/>
      <c r="AA245" s="74"/>
      <c r="AB245" s="74"/>
      <c r="AC245" s="74"/>
      <c r="AD245" s="74"/>
      <c r="AE245" s="74"/>
      <c r="AF245" s="74"/>
      <c r="AG245" s="74"/>
      <c r="AH245" s="74"/>
      <c r="AI245" s="74"/>
      <c r="AJ245" s="74"/>
    </row>
    <row r="246" customFormat="false" ht="15.75" hidden="false" customHeight="true" outlineLevel="0" collapsed="false">
      <c r="A246" s="74"/>
      <c r="B246" s="74"/>
      <c r="C246" s="74"/>
      <c r="D246" s="74"/>
      <c r="E246" s="74"/>
      <c r="F246" s="74"/>
      <c r="G246" s="74"/>
      <c r="H246" s="74"/>
      <c r="I246" s="74"/>
      <c r="J246" s="74"/>
      <c r="K246" s="74"/>
      <c r="L246" s="74"/>
      <c r="M246" s="74"/>
      <c r="N246" s="74"/>
      <c r="O246" s="74"/>
      <c r="P246" s="74"/>
      <c r="Q246" s="74"/>
      <c r="R246" s="74"/>
      <c r="S246" s="74"/>
      <c r="T246" s="74"/>
      <c r="U246" s="74"/>
      <c r="V246" s="74"/>
      <c r="W246" s="74"/>
      <c r="X246" s="74"/>
      <c r="Y246" s="74"/>
      <c r="Z246" s="74"/>
      <c r="AA246" s="74"/>
      <c r="AB246" s="74"/>
      <c r="AC246" s="74"/>
      <c r="AD246" s="74"/>
      <c r="AE246" s="74"/>
      <c r="AF246" s="74"/>
      <c r="AG246" s="74"/>
      <c r="AH246" s="74"/>
      <c r="AI246" s="74"/>
      <c r="AJ246" s="74"/>
    </row>
    <row r="247" customFormat="false" ht="15.75" hidden="false" customHeight="true" outlineLevel="0" collapsed="false">
      <c r="A247" s="74"/>
      <c r="B247" s="74"/>
      <c r="C247" s="74"/>
      <c r="D247" s="74"/>
      <c r="E247" s="74"/>
      <c r="F247" s="74"/>
      <c r="G247" s="74"/>
      <c r="H247" s="74"/>
      <c r="I247" s="74"/>
      <c r="J247" s="74"/>
      <c r="K247" s="74"/>
      <c r="L247" s="74"/>
      <c r="M247" s="74"/>
      <c r="N247" s="74"/>
      <c r="O247" s="74"/>
      <c r="P247" s="74"/>
      <c r="Q247" s="74"/>
      <c r="R247" s="74"/>
      <c r="S247" s="74"/>
      <c r="T247" s="74"/>
      <c r="U247" s="74"/>
      <c r="V247" s="74"/>
      <c r="W247" s="74"/>
      <c r="X247" s="74"/>
      <c r="Y247" s="74"/>
      <c r="Z247" s="74"/>
      <c r="AA247" s="74"/>
      <c r="AB247" s="74"/>
      <c r="AC247" s="74"/>
      <c r="AD247" s="74"/>
      <c r="AE247" s="74"/>
      <c r="AF247" s="74"/>
      <c r="AG247" s="74"/>
      <c r="AH247" s="74"/>
      <c r="AI247" s="74"/>
      <c r="AJ247" s="74"/>
    </row>
    <row r="248" customFormat="false" ht="15.75" hidden="false" customHeight="true" outlineLevel="0" collapsed="false">
      <c r="A248" s="74"/>
      <c r="B248" s="74"/>
      <c r="C248" s="74"/>
      <c r="D248" s="74"/>
      <c r="E248" s="74"/>
      <c r="F248" s="74"/>
      <c r="G248" s="74"/>
      <c r="H248" s="74"/>
      <c r="I248" s="74"/>
      <c r="J248" s="74"/>
      <c r="K248" s="74"/>
      <c r="L248" s="74"/>
      <c r="M248" s="74"/>
      <c r="N248" s="74"/>
      <c r="O248" s="74"/>
      <c r="P248" s="74"/>
      <c r="Q248" s="74"/>
      <c r="R248" s="74"/>
      <c r="S248" s="74"/>
      <c r="T248" s="74"/>
      <c r="U248" s="74"/>
      <c r="V248" s="74"/>
      <c r="W248" s="74"/>
      <c r="X248" s="74"/>
      <c r="Y248" s="74"/>
      <c r="Z248" s="74"/>
      <c r="AA248" s="74"/>
      <c r="AB248" s="74"/>
      <c r="AC248" s="74"/>
      <c r="AD248" s="74"/>
      <c r="AE248" s="74"/>
      <c r="AF248" s="74"/>
      <c r="AG248" s="74"/>
      <c r="AH248" s="74"/>
      <c r="AI248" s="74"/>
      <c r="AJ248" s="74"/>
    </row>
    <row r="249" customFormat="false" ht="15.75" hidden="false" customHeight="true" outlineLevel="0" collapsed="false">
      <c r="A249" s="74"/>
      <c r="B249" s="74"/>
      <c r="C249" s="74"/>
      <c r="D249" s="74"/>
      <c r="E249" s="74"/>
      <c r="F249" s="74"/>
      <c r="G249" s="74"/>
      <c r="H249" s="74"/>
      <c r="I249" s="74"/>
      <c r="J249" s="74"/>
      <c r="K249" s="74"/>
      <c r="L249" s="74"/>
      <c r="M249" s="74"/>
      <c r="N249" s="74"/>
      <c r="O249" s="74"/>
      <c r="P249" s="74"/>
      <c r="Q249" s="74"/>
      <c r="R249" s="74"/>
      <c r="S249" s="74"/>
      <c r="T249" s="74"/>
      <c r="U249" s="74"/>
      <c r="V249" s="74"/>
      <c r="W249" s="74"/>
      <c r="X249" s="74"/>
      <c r="Y249" s="74"/>
      <c r="Z249" s="74"/>
      <c r="AA249" s="74"/>
      <c r="AB249" s="74"/>
      <c r="AC249" s="74"/>
      <c r="AD249" s="74"/>
      <c r="AE249" s="74"/>
      <c r="AF249" s="74"/>
      <c r="AG249" s="74"/>
      <c r="AH249" s="74"/>
      <c r="AI249" s="74"/>
      <c r="AJ249" s="74"/>
    </row>
    <row r="250" customFormat="false" ht="15.75" hidden="false" customHeight="true" outlineLevel="0" collapsed="false">
      <c r="A250" s="74"/>
      <c r="B250" s="74"/>
      <c r="C250" s="74"/>
      <c r="D250" s="74"/>
      <c r="E250" s="74"/>
      <c r="F250" s="74"/>
      <c r="G250" s="74"/>
      <c r="H250" s="74"/>
      <c r="I250" s="74"/>
      <c r="J250" s="74"/>
      <c r="K250" s="74"/>
      <c r="L250" s="74"/>
      <c r="M250" s="74"/>
      <c r="N250" s="74"/>
      <c r="O250" s="74"/>
      <c r="P250" s="74"/>
      <c r="Q250" s="74"/>
      <c r="R250" s="74"/>
      <c r="S250" s="74"/>
      <c r="T250" s="74"/>
      <c r="U250" s="74"/>
      <c r="V250" s="74"/>
      <c r="W250" s="74"/>
      <c r="X250" s="74"/>
      <c r="Y250" s="74"/>
      <c r="Z250" s="74"/>
      <c r="AA250" s="74"/>
      <c r="AB250" s="74"/>
      <c r="AC250" s="74"/>
      <c r="AD250" s="74"/>
      <c r="AE250" s="74"/>
      <c r="AF250" s="74"/>
      <c r="AG250" s="74"/>
      <c r="AH250" s="74"/>
      <c r="AI250" s="74"/>
      <c r="AJ250" s="74"/>
    </row>
    <row r="251" customFormat="false" ht="15.75" hidden="false" customHeight="true" outlineLevel="0" collapsed="false">
      <c r="A251" s="74"/>
      <c r="B251" s="74"/>
      <c r="C251" s="74"/>
      <c r="D251" s="74"/>
      <c r="E251" s="74"/>
      <c r="F251" s="74"/>
      <c r="G251" s="74"/>
      <c r="H251" s="74"/>
      <c r="I251" s="74"/>
      <c r="J251" s="74"/>
      <c r="K251" s="74"/>
      <c r="L251" s="74"/>
      <c r="M251" s="74"/>
      <c r="N251" s="74"/>
      <c r="O251" s="74"/>
      <c r="P251" s="74"/>
      <c r="Q251" s="74"/>
      <c r="R251" s="74"/>
      <c r="S251" s="74"/>
      <c r="T251" s="74"/>
      <c r="U251" s="74"/>
      <c r="V251" s="74"/>
      <c r="W251" s="74"/>
      <c r="X251" s="74"/>
      <c r="Y251" s="74"/>
      <c r="Z251" s="74"/>
      <c r="AA251" s="74"/>
      <c r="AB251" s="74"/>
      <c r="AC251" s="74"/>
      <c r="AD251" s="74"/>
      <c r="AE251" s="74"/>
      <c r="AF251" s="74"/>
      <c r="AG251" s="74"/>
      <c r="AH251" s="74"/>
      <c r="AI251" s="74"/>
      <c r="AJ251" s="74"/>
    </row>
    <row r="252" customFormat="false" ht="15.75" hidden="false" customHeight="true" outlineLevel="0" collapsed="false">
      <c r="A252" s="74"/>
      <c r="B252" s="74"/>
      <c r="C252" s="74"/>
      <c r="D252" s="74"/>
      <c r="E252" s="74"/>
      <c r="F252" s="74"/>
      <c r="G252" s="74"/>
      <c r="H252" s="74"/>
      <c r="I252" s="74"/>
      <c r="J252" s="74"/>
      <c r="K252" s="74"/>
      <c r="L252" s="74"/>
      <c r="M252" s="74"/>
      <c r="N252" s="74"/>
      <c r="O252" s="74"/>
      <c r="P252" s="74"/>
      <c r="Q252" s="74"/>
      <c r="R252" s="74"/>
      <c r="S252" s="74"/>
      <c r="T252" s="74"/>
      <c r="U252" s="74"/>
      <c r="V252" s="74"/>
      <c r="W252" s="74"/>
      <c r="X252" s="74"/>
      <c r="Y252" s="74"/>
      <c r="Z252" s="74"/>
      <c r="AA252" s="74"/>
      <c r="AB252" s="74"/>
      <c r="AC252" s="74"/>
      <c r="AD252" s="74"/>
      <c r="AE252" s="74"/>
      <c r="AF252" s="74"/>
      <c r="AG252" s="74"/>
      <c r="AH252" s="74"/>
      <c r="AI252" s="74"/>
      <c r="AJ252" s="74"/>
    </row>
    <row r="253" customFormat="false" ht="15.75" hidden="false" customHeight="true" outlineLevel="0" collapsed="false">
      <c r="A253" s="74"/>
      <c r="B253" s="74"/>
      <c r="C253" s="74"/>
      <c r="D253" s="74"/>
      <c r="E253" s="74"/>
      <c r="F253" s="74"/>
      <c r="G253" s="74"/>
      <c r="H253" s="74"/>
      <c r="I253" s="74"/>
      <c r="J253" s="74"/>
      <c r="K253" s="74"/>
      <c r="L253" s="74"/>
      <c r="M253" s="74"/>
      <c r="N253" s="74"/>
      <c r="O253" s="74"/>
      <c r="P253" s="74"/>
      <c r="Q253" s="74"/>
      <c r="R253" s="74"/>
      <c r="S253" s="74"/>
      <c r="T253" s="74"/>
      <c r="U253" s="74"/>
      <c r="V253" s="74"/>
      <c r="W253" s="74"/>
      <c r="X253" s="74"/>
      <c r="Y253" s="74"/>
      <c r="Z253" s="74"/>
      <c r="AA253" s="74"/>
      <c r="AB253" s="74"/>
      <c r="AC253" s="74"/>
      <c r="AD253" s="74"/>
      <c r="AE253" s="74"/>
      <c r="AF253" s="74"/>
      <c r="AG253" s="74"/>
      <c r="AH253" s="74"/>
      <c r="AI253" s="74"/>
      <c r="AJ253" s="74"/>
    </row>
    <row r="254" customFormat="false" ht="15.75" hidden="false" customHeight="true" outlineLevel="0" collapsed="false">
      <c r="A254" s="74"/>
      <c r="B254" s="74"/>
      <c r="C254" s="74"/>
      <c r="D254" s="74"/>
      <c r="E254" s="74"/>
      <c r="F254" s="74"/>
      <c r="G254" s="74"/>
      <c r="H254" s="74"/>
      <c r="I254" s="74"/>
      <c r="J254" s="74"/>
      <c r="K254" s="74"/>
      <c r="L254" s="74"/>
      <c r="M254" s="74"/>
      <c r="N254" s="74"/>
      <c r="O254" s="74"/>
      <c r="P254" s="74"/>
      <c r="Q254" s="74"/>
      <c r="R254" s="74"/>
      <c r="S254" s="74"/>
      <c r="T254" s="74"/>
      <c r="U254" s="74"/>
      <c r="V254" s="74"/>
      <c r="W254" s="74"/>
      <c r="X254" s="74"/>
      <c r="Y254" s="74"/>
      <c r="Z254" s="74"/>
      <c r="AA254" s="74"/>
      <c r="AB254" s="74"/>
      <c r="AC254" s="74"/>
      <c r="AD254" s="74"/>
      <c r="AE254" s="74"/>
      <c r="AF254" s="74"/>
      <c r="AG254" s="74"/>
      <c r="AH254" s="74"/>
      <c r="AI254" s="74"/>
      <c r="AJ254" s="74"/>
    </row>
    <row r="255" customFormat="false" ht="15.75" hidden="false" customHeight="true" outlineLevel="0" collapsed="false">
      <c r="A255" s="74"/>
      <c r="B255" s="74"/>
      <c r="C255" s="74"/>
      <c r="D255" s="74"/>
      <c r="E255" s="74"/>
      <c r="F255" s="74"/>
      <c r="G255" s="74"/>
      <c r="H255" s="74"/>
      <c r="I255" s="74"/>
      <c r="J255" s="74"/>
      <c r="K255" s="74"/>
      <c r="L255" s="74"/>
      <c r="M255" s="74"/>
      <c r="N255" s="74"/>
      <c r="O255" s="74"/>
      <c r="P255" s="74"/>
      <c r="Q255" s="74"/>
      <c r="R255" s="74"/>
      <c r="S255" s="74"/>
      <c r="T255" s="74"/>
      <c r="U255" s="74"/>
      <c r="V255" s="74"/>
      <c r="W255" s="74"/>
      <c r="X255" s="74"/>
      <c r="Y255" s="74"/>
      <c r="Z255" s="74"/>
      <c r="AA255" s="74"/>
      <c r="AB255" s="74"/>
      <c r="AC255" s="74"/>
      <c r="AD255" s="74"/>
      <c r="AE255" s="74"/>
      <c r="AF255" s="74"/>
      <c r="AG255" s="74"/>
      <c r="AH255" s="74"/>
      <c r="AI255" s="74"/>
      <c r="AJ255" s="74"/>
    </row>
    <row r="256" customFormat="false" ht="15.75" hidden="false" customHeight="true" outlineLevel="0" collapsed="false">
      <c r="A256" s="74"/>
      <c r="B256" s="74"/>
      <c r="C256" s="74"/>
      <c r="D256" s="74"/>
      <c r="E256" s="74"/>
      <c r="F256" s="74"/>
      <c r="G256" s="74"/>
      <c r="H256" s="74"/>
      <c r="I256" s="74"/>
      <c r="J256" s="74"/>
      <c r="K256" s="74"/>
      <c r="L256" s="74"/>
      <c r="M256" s="74"/>
      <c r="N256" s="74"/>
      <c r="O256" s="74"/>
      <c r="P256" s="74"/>
      <c r="Q256" s="74"/>
      <c r="R256" s="74"/>
      <c r="S256" s="74"/>
      <c r="T256" s="74"/>
      <c r="U256" s="74"/>
      <c r="V256" s="74"/>
      <c r="W256" s="74"/>
      <c r="X256" s="74"/>
      <c r="Y256" s="74"/>
      <c r="Z256" s="74"/>
      <c r="AA256" s="74"/>
      <c r="AB256" s="74"/>
      <c r="AC256" s="74"/>
      <c r="AD256" s="74"/>
      <c r="AE256" s="74"/>
      <c r="AF256" s="74"/>
      <c r="AG256" s="74"/>
      <c r="AH256" s="74"/>
      <c r="AI256" s="74"/>
      <c r="AJ256" s="74"/>
    </row>
    <row r="257" customFormat="false" ht="15.75" hidden="false" customHeight="true" outlineLevel="0" collapsed="false">
      <c r="A257" s="74"/>
      <c r="B257" s="74"/>
      <c r="C257" s="74"/>
      <c r="D257" s="74"/>
      <c r="E257" s="74"/>
      <c r="F257" s="74"/>
      <c r="G257" s="74"/>
      <c r="H257" s="74"/>
      <c r="I257" s="74"/>
      <c r="J257" s="74"/>
      <c r="K257" s="74"/>
      <c r="L257" s="74"/>
      <c r="M257" s="74"/>
      <c r="N257" s="74"/>
      <c r="O257" s="74"/>
      <c r="P257" s="74"/>
      <c r="Q257" s="74"/>
      <c r="R257" s="74"/>
      <c r="S257" s="74"/>
      <c r="T257" s="74"/>
      <c r="U257" s="74"/>
      <c r="V257" s="74"/>
      <c r="W257" s="74"/>
      <c r="X257" s="74"/>
      <c r="Y257" s="74"/>
      <c r="Z257" s="74"/>
      <c r="AA257" s="74"/>
      <c r="AB257" s="74"/>
      <c r="AC257" s="74"/>
      <c r="AD257" s="74"/>
      <c r="AE257" s="74"/>
      <c r="AF257" s="74"/>
      <c r="AG257" s="74"/>
      <c r="AH257" s="74"/>
      <c r="AI257" s="74"/>
      <c r="AJ257" s="74"/>
    </row>
    <row r="258" customFormat="false" ht="15.75" hidden="false" customHeight="true" outlineLevel="0" collapsed="false">
      <c r="A258" s="74"/>
      <c r="B258" s="74"/>
      <c r="C258" s="74"/>
      <c r="D258" s="74"/>
      <c r="E258" s="74"/>
      <c r="F258" s="74"/>
      <c r="G258" s="74"/>
      <c r="H258" s="74"/>
      <c r="I258" s="74"/>
      <c r="J258" s="74"/>
      <c r="K258" s="74"/>
      <c r="L258" s="74"/>
      <c r="M258" s="74"/>
      <c r="N258" s="74"/>
      <c r="O258" s="74"/>
      <c r="P258" s="74"/>
      <c r="Q258" s="74"/>
      <c r="R258" s="74"/>
      <c r="S258" s="74"/>
      <c r="T258" s="74"/>
      <c r="U258" s="74"/>
      <c r="V258" s="74"/>
      <c r="W258" s="74"/>
      <c r="X258" s="74"/>
      <c r="Y258" s="74"/>
      <c r="Z258" s="74"/>
      <c r="AA258" s="74"/>
      <c r="AB258" s="74"/>
      <c r="AC258" s="74"/>
      <c r="AD258" s="74"/>
      <c r="AE258" s="74"/>
      <c r="AF258" s="74"/>
      <c r="AG258" s="74"/>
      <c r="AH258" s="74"/>
      <c r="AI258" s="74"/>
      <c r="AJ258" s="74"/>
    </row>
    <row r="259" customFormat="false" ht="15.75" hidden="false" customHeight="true" outlineLevel="0" collapsed="false">
      <c r="A259" s="74"/>
      <c r="B259" s="74"/>
      <c r="C259" s="74"/>
      <c r="D259" s="74"/>
      <c r="E259" s="74"/>
      <c r="F259" s="74"/>
      <c r="G259" s="74"/>
      <c r="H259" s="74"/>
      <c r="I259" s="74"/>
      <c r="J259" s="74"/>
      <c r="K259" s="74"/>
      <c r="L259" s="74"/>
      <c r="M259" s="74"/>
      <c r="N259" s="74"/>
      <c r="O259" s="74"/>
      <c r="P259" s="74"/>
      <c r="Q259" s="74"/>
      <c r="R259" s="74"/>
      <c r="S259" s="74"/>
      <c r="T259" s="74"/>
      <c r="U259" s="74"/>
      <c r="V259" s="74"/>
      <c r="W259" s="74"/>
      <c r="X259" s="74"/>
      <c r="Y259" s="74"/>
      <c r="Z259" s="74"/>
      <c r="AA259" s="74"/>
      <c r="AB259" s="74"/>
      <c r="AC259" s="74"/>
      <c r="AD259" s="74"/>
      <c r="AE259" s="74"/>
      <c r="AF259" s="74"/>
      <c r="AG259" s="74"/>
      <c r="AH259" s="74"/>
      <c r="AI259" s="74"/>
      <c r="AJ259" s="74"/>
    </row>
    <row r="260" customFormat="false" ht="15.75" hidden="false" customHeight="true" outlineLevel="0" collapsed="false">
      <c r="A260" s="74"/>
      <c r="B260" s="74"/>
      <c r="C260" s="74"/>
      <c r="D260" s="74"/>
      <c r="E260" s="74"/>
      <c r="F260" s="74"/>
      <c r="G260" s="74"/>
      <c r="H260" s="74"/>
      <c r="I260" s="74"/>
      <c r="J260" s="74"/>
      <c r="K260" s="74"/>
      <c r="L260" s="74"/>
      <c r="M260" s="74"/>
      <c r="N260" s="74"/>
      <c r="O260" s="74"/>
      <c r="P260" s="74"/>
      <c r="Q260" s="74"/>
      <c r="R260" s="74"/>
      <c r="S260" s="74"/>
      <c r="T260" s="74"/>
      <c r="U260" s="74"/>
      <c r="V260" s="74"/>
      <c r="W260" s="74"/>
      <c r="X260" s="74"/>
      <c r="Y260" s="74"/>
      <c r="Z260" s="74"/>
      <c r="AA260" s="74"/>
      <c r="AB260" s="74"/>
      <c r="AC260" s="74"/>
      <c r="AD260" s="74"/>
      <c r="AE260" s="74"/>
      <c r="AF260" s="74"/>
      <c r="AG260" s="74"/>
      <c r="AH260" s="74"/>
      <c r="AI260" s="74"/>
      <c r="AJ260" s="74"/>
    </row>
    <row r="261" customFormat="false" ht="15.75" hidden="false" customHeight="true" outlineLevel="0" collapsed="false">
      <c r="A261" s="74"/>
      <c r="B261" s="74"/>
      <c r="C261" s="74"/>
      <c r="D261" s="74"/>
      <c r="E261" s="74"/>
      <c r="F261" s="74"/>
      <c r="G261" s="74"/>
      <c r="H261" s="74"/>
      <c r="I261" s="74"/>
      <c r="J261" s="74"/>
      <c r="K261" s="74"/>
      <c r="L261" s="74"/>
      <c r="M261" s="74"/>
      <c r="N261" s="74"/>
      <c r="O261" s="74"/>
      <c r="P261" s="74"/>
      <c r="Q261" s="74"/>
      <c r="R261" s="74"/>
      <c r="S261" s="74"/>
      <c r="T261" s="74"/>
      <c r="U261" s="74"/>
      <c r="V261" s="74"/>
      <c r="W261" s="74"/>
      <c r="X261" s="74"/>
      <c r="Y261" s="74"/>
      <c r="Z261" s="74"/>
      <c r="AA261" s="74"/>
      <c r="AB261" s="74"/>
      <c r="AC261" s="74"/>
      <c r="AD261" s="74"/>
      <c r="AE261" s="74"/>
      <c r="AF261" s="74"/>
      <c r="AG261" s="74"/>
      <c r="AH261" s="74"/>
      <c r="AI261" s="74"/>
      <c r="AJ261" s="74"/>
    </row>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6">
    <mergeCell ref="A1:B2"/>
    <mergeCell ref="C1:E1"/>
    <mergeCell ref="F1:H2"/>
    <mergeCell ref="I1:I2"/>
    <mergeCell ref="C2:E2"/>
    <mergeCell ref="A4:A6"/>
    <mergeCell ref="B4:D4"/>
    <mergeCell ref="E4:G4"/>
    <mergeCell ref="H4:I4"/>
    <mergeCell ref="J4:M4"/>
    <mergeCell ref="B5:D5"/>
    <mergeCell ref="E5:G5"/>
    <mergeCell ref="H5:I5"/>
    <mergeCell ref="J5:M5"/>
    <mergeCell ref="J8:J13"/>
    <mergeCell ref="K8:K13"/>
    <mergeCell ref="L8:L13"/>
    <mergeCell ref="M8:M13"/>
    <mergeCell ref="N8:N13"/>
    <mergeCell ref="O8:O13"/>
    <mergeCell ref="B15:D15"/>
    <mergeCell ref="E15:G15"/>
    <mergeCell ref="H15:I15"/>
    <mergeCell ref="J15:M15"/>
    <mergeCell ref="K18:K28"/>
    <mergeCell ref="A49:A50"/>
  </mergeCells>
  <conditionalFormatting sqref="B18:I21">
    <cfRule type="cellIs" priority="2" operator="greaterThan" aboveAverage="0" equalAverage="0" bottom="0" percent="0" rank="0" text="" dxfId="0">
      <formula>0</formula>
    </cfRule>
    <cfRule type="cellIs" priority="3" operator="greaterThan" aboveAverage="0" equalAverage="0" bottom="0" percent="0" rank="0" text="" dxfId="1">
      <formula>0</formula>
    </cfRule>
  </conditionalFormatting>
  <conditionalFormatting sqref="B21:I23">
    <cfRule type="cellIs" priority="4" operator="greaterThan" aboveAverage="0" equalAverage="0" bottom="0" percent="0" rank="0" text="" dxfId="0">
      <formula>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95959"/>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22"/>
    <col collapsed="false" customWidth="true" hidden="false" outlineLevel="0" max="2" min="2" style="1" width="10.42"/>
    <col collapsed="false" customWidth="true" hidden="false" outlineLevel="0" max="3" min="3" style="1" width="15.42"/>
    <col collapsed="false" customWidth="true" hidden="false" outlineLevel="0" max="4" min="4" style="1" width="12.86"/>
    <col collapsed="false" customWidth="true" hidden="false" outlineLevel="0" max="5" min="5" style="1" width="24.71"/>
    <col collapsed="false" customWidth="true" hidden="false" outlineLevel="0" max="6" min="6" style="1" width="22"/>
    <col collapsed="false" customWidth="true" hidden="false" outlineLevel="0" max="7" min="7" style="1" width="22.57"/>
    <col collapsed="false" customWidth="true" hidden="false" outlineLevel="0" max="8" min="8" style="1" width="13.71"/>
  </cols>
  <sheetData>
    <row r="1" customFormat="false" ht="15" hidden="false" customHeight="true" outlineLevel="0" collapsed="false">
      <c r="A1" s="275" t="s">
        <v>242</v>
      </c>
      <c r="B1" s="276" t="n">
        <v>500</v>
      </c>
      <c r="I1" s="1"/>
      <c r="J1" s="1"/>
      <c r="K1" s="1"/>
      <c r="L1" s="1"/>
      <c r="M1" s="1"/>
      <c r="N1" s="1"/>
      <c r="O1" s="1"/>
      <c r="P1" s="1"/>
      <c r="Q1" s="1"/>
      <c r="R1" s="1"/>
      <c r="S1" s="1"/>
      <c r="T1" s="1"/>
      <c r="U1" s="1"/>
      <c r="V1" s="1"/>
      <c r="W1" s="1"/>
      <c r="X1" s="1"/>
      <c r="Y1" s="1"/>
      <c r="Z1" s="1"/>
    </row>
    <row r="2" customFormat="false" ht="15" hidden="false" customHeight="false" outlineLevel="0" collapsed="false">
      <c r="I2" s="1"/>
      <c r="J2" s="1"/>
      <c r="K2" s="1"/>
      <c r="L2" s="1"/>
      <c r="M2" s="1"/>
      <c r="N2" s="1"/>
      <c r="O2" s="1"/>
      <c r="P2" s="1"/>
      <c r="Q2" s="1"/>
      <c r="R2" s="1"/>
      <c r="S2" s="1"/>
      <c r="T2" s="1"/>
      <c r="U2" s="1"/>
      <c r="V2" s="1"/>
      <c r="W2" s="1"/>
      <c r="X2" s="1"/>
      <c r="Y2" s="1"/>
      <c r="Z2" s="1"/>
    </row>
    <row r="3" customFormat="false" ht="15" hidden="false" customHeight="true" outlineLevel="0" collapsed="false">
      <c r="A3" s="277" t="s">
        <v>243</v>
      </c>
      <c r="B3" s="277"/>
      <c r="C3" s="277"/>
      <c r="I3" s="1"/>
      <c r="J3" s="1"/>
      <c r="K3" s="1"/>
      <c r="L3" s="1"/>
      <c r="M3" s="1"/>
      <c r="N3" s="1"/>
      <c r="O3" s="1"/>
      <c r="P3" s="1"/>
      <c r="Q3" s="1"/>
      <c r="R3" s="1"/>
      <c r="S3" s="1"/>
      <c r="T3" s="1"/>
      <c r="U3" s="1"/>
      <c r="V3" s="1"/>
      <c r="W3" s="1"/>
      <c r="X3" s="1"/>
      <c r="Y3" s="1"/>
      <c r="Z3" s="1"/>
    </row>
    <row r="4" customFormat="false" ht="15" hidden="false" customHeight="false" outlineLevel="0" collapsed="false">
      <c r="A4" s="278" t="s">
        <v>13</v>
      </c>
      <c r="B4" s="278" t="s">
        <v>14</v>
      </c>
      <c r="C4" s="278" t="s">
        <v>244</v>
      </c>
      <c r="E4" s="278" t="s">
        <v>13</v>
      </c>
      <c r="F4" s="278" t="s">
        <v>245</v>
      </c>
      <c r="I4" s="1"/>
      <c r="J4" s="1"/>
      <c r="K4" s="1"/>
      <c r="L4" s="1"/>
      <c r="M4" s="1"/>
      <c r="N4" s="1"/>
      <c r="O4" s="1"/>
      <c r="P4" s="1"/>
      <c r="Q4" s="1"/>
      <c r="R4" s="1"/>
      <c r="S4" s="1"/>
      <c r="T4" s="1"/>
      <c r="U4" s="1"/>
      <c r="V4" s="1"/>
      <c r="W4" s="1"/>
      <c r="X4" s="1"/>
      <c r="Y4" s="1"/>
      <c r="Z4" s="1"/>
    </row>
    <row r="5" customFormat="false" ht="15" hidden="false" customHeight="true" outlineLevel="0" collapsed="false">
      <c r="A5" s="1" t="s">
        <v>20</v>
      </c>
      <c r="B5" s="248" t="e">
        <f aca="false">'2.Tiempo'!Q35</f>
        <v>#NAME?</v>
      </c>
      <c r="C5" s="279" t="e">
        <f aca="false">B5*$B$1</f>
        <v>#NAME?</v>
      </c>
      <c r="E5" s="1" t="s">
        <v>20</v>
      </c>
      <c r="F5" s="280" t="n">
        <v>35000</v>
      </c>
      <c r="I5" s="1"/>
      <c r="J5" s="1"/>
      <c r="K5" s="1"/>
      <c r="L5" s="1"/>
      <c r="M5" s="1"/>
      <c r="N5" s="1"/>
      <c r="O5" s="1"/>
      <c r="P5" s="1"/>
      <c r="Q5" s="1"/>
      <c r="R5" s="1"/>
      <c r="S5" s="1"/>
      <c r="T5" s="1"/>
      <c r="U5" s="1"/>
      <c r="V5" s="1"/>
      <c r="W5" s="1"/>
      <c r="X5" s="1"/>
      <c r="Y5" s="1"/>
      <c r="Z5" s="1"/>
    </row>
    <row r="6" customFormat="false" ht="15" hidden="false" customHeight="true" outlineLevel="0" collapsed="false">
      <c r="A6" s="1" t="s">
        <v>21</v>
      </c>
      <c r="B6" s="248" t="e">
        <f aca="false">'2.Tiempo'!Q36</f>
        <v>#NAME?</v>
      </c>
      <c r="C6" s="279" t="e">
        <f aca="false">B6*$B$1</f>
        <v>#NAME?</v>
      </c>
      <c r="E6" s="1" t="s">
        <v>20</v>
      </c>
      <c r="F6" s="280" t="n">
        <v>30000</v>
      </c>
      <c r="I6" s="1"/>
      <c r="J6" s="1"/>
      <c r="K6" s="1"/>
      <c r="L6" s="1"/>
      <c r="M6" s="1"/>
      <c r="N6" s="1"/>
      <c r="O6" s="1"/>
      <c r="P6" s="1"/>
      <c r="Q6" s="1"/>
      <c r="R6" s="1"/>
      <c r="S6" s="1"/>
      <c r="T6" s="1"/>
      <c r="U6" s="1"/>
      <c r="V6" s="1"/>
      <c r="W6" s="1"/>
      <c r="X6" s="1"/>
      <c r="Y6" s="1"/>
      <c r="Z6" s="1"/>
    </row>
    <row r="7" customFormat="false" ht="15" hidden="false" customHeight="true" outlineLevel="0" collapsed="false">
      <c r="A7" s="1" t="s">
        <v>23</v>
      </c>
      <c r="B7" s="248" t="n">
        <f aca="false">'2.Tiempo'!Q37</f>
        <v>70</v>
      </c>
      <c r="C7" s="279" t="n">
        <f aca="false">B7*$B$1</f>
        <v>35000</v>
      </c>
      <c r="E7" s="1" t="s">
        <v>23</v>
      </c>
      <c r="F7" s="280" t="n">
        <v>20000</v>
      </c>
      <c r="I7" s="1"/>
      <c r="J7" s="1"/>
      <c r="K7" s="1"/>
      <c r="L7" s="1"/>
      <c r="M7" s="1"/>
      <c r="N7" s="1"/>
      <c r="O7" s="1"/>
      <c r="P7" s="1"/>
      <c r="Q7" s="1"/>
      <c r="R7" s="1"/>
      <c r="S7" s="1"/>
      <c r="T7" s="1"/>
      <c r="U7" s="1"/>
      <c r="V7" s="1"/>
      <c r="W7" s="1"/>
      <c r="X7" s="1"/>
      <c r="Y7" s="1"/>
      <c r="Z7" s="1"/>
    </row>
    <row r="8" customFormat="false" ht="15" hidden="false" customHeight="true" outlineLevel="0" collapsed="false">
      <c r="A8" s="1" t="s">
        <v>22</v>
      </c>
      <c r="B8" s="248" t="n">
        <f aca="false">'2.Tiempo'!Q38</f>
        <v>35</v>
      </c>
      <c r="C8" s="279" t="n">
        <f aca="false">B8*$B$1</f>
        <v>17500</v>
      </c>
      <c r="E8" s="1" t="s">
        <v>22</v>
      </c>
      <c r="F8" s="280" t="n">
        <v>20000</v>
      </c>
      <c r="I8" s="1"/>
      <c r="J8" s="1"/>
      <c r="K8" s="1"/>
      <c r="L8" s="1"/>
      <c r="M8" s="1"/>
      <c r="N8" s="1"/>
      <c r="O8" s="1"/>
      <c r="P8" s="1"/>
      <c r="Q8" s="1"/>
      <c r="R8" s="1"/>
      <c r="S8" s="1"/>
      <c r="T8" s="1"/>
      <c r="U8" s="1"/>
      <c r="V8" s="1"/>
      <c r="W8" s="1"/>
      <c r="X8" s="1"/>
      <c r="Y8" s="1"/>
      <c r="Z8" s="1"/>
    </row>
    <row r="9" customFormat="false" ht="15" hidden="false" customHeight="true" outlineLevel="0" collapsed="false">
      <c r="A9" s="1" t="s">
        <v>24</v>
      </c>
      <c r="B9" s="248" t="n">
        <f aca="false">'2.Tiempo'!Q39</f>
        <v>439.615933333333</v>
      </c>
      <c r="C9" s="279" t="n">
        <f aca="false">B9*$B$1</f>
        <v>219807.966666667</v>
      </c>
      <c r="E9" s="1" t="s">
        <v>24</v>
      </c>
      <c r="F9" s="280" t="n">
        <v>22000</v>
      </c>
      <c r="I9" s="1"/>
      <c r="J9" s="1"/>
      <c r="K9" s="1"/>
      <c r="L9" s="1"/>
      <c r="M9" s="1"/>
      <c r="N9" s="1"/>
      <c r="O9" s="1"/>
      <c r="P9" s="1"/>
      <c r="Q9" s="1"/>
      <c r="R9" s="1"/>
      <c r="S9" s="1"/>
      <c r="T9" s="1"/>
      <c r="U9" s="1"/>
      <c r="V9" s="1"/>
      <c r="W9" s="1"/>
      <c r="X9" s="1"/>
      <c r="Y9" s="1"/>
      <c r="Z9" s="1"/>
    </row>
    <row r="10" customFormat="false" ht="15" hidden="false" customHeight="true" outlineLevel="0" collapsed="false">
      <c r="A10" s="1" t="s">
        <v>25</v>
      </c>
      <c r="B10" s="248" t="n">
        <f aca="false">'2.Tiempo'!Q40</f>
        <v>1618.46373333333</v>
      </c>
      <c r="C10" s="279" t="n">
        <f aca="false">B10*$B$1</f>
        <v>809231.866666667</v>
      </c>
      <c r="E10" s="1" t="s">
        <v>25</v>
      </c>
      <c r="F10" s="280" t="n">
        <v>15000</v>
      </c>
      <c r="I10" s="1"/>
      <c r="J10" s="1"/>
      <c r="K10" s="1"/>
      <c r="L10" s="1"/>
      <c r="M10" s="1"/>
      <c r="N10" s="1"/>
      <c r="O10" s="1"/>
      <c r="P10" s="1"/>
      <c r="Q10" s="1"/>
      <c r="R10" s="1"/>
      <c r="S10" s="1"/>
      <c r="T10" s="1"/>
      <c r="U10" s="1"/>
      <c r="V10" s="1"/>
      <c r="W10" s="1"/>
      <c r="X10" s="1"/>
      <c r="Y10" s="1"/>
      <c r="Z10" s="1"/>
    </row>
    <row r="11" customFormat="false" ht="15" hidden="false" customHeight="true" outlineLevel="0" collapsed="false">
      <c r="A11" s="1" t="s">
        <v>27</v>
      </c>
      <c r="B11" s="248" t="n">
        <f aca="false">'2.Tiempo'!Q41</f>
        <v>527.6</v>
      </c>
      <c r="C11" s="279" t="n">
        <f aca="false">B11*$B$1</f>
        <v>263800</v>
      </c>
      <c r="E11" s="1" t="s">
        <v>27</v>
      </c>
      <c r="F11" s="280" t="n">
        <v>35000</v>
      </c>
      <c r="I11" s="1"/>
      <c r="J11" s="1"/>
      <c r="K11" s="1"/>
      <c r="L11" s="1"/>
      <c r="M11" s="1"/>
      <c r="N11" s="1"/>
      <c r="O11" s="1"/>
      <c r="P11" s="1"/>
      <c r="Q11" s="1"/>
      <c r="R11" s="1"/>
      <c r="S11" s="1"/>
      <c r="T11" s="1"/>
      <c r="U11" s="1"/>
      <c r="V11" s="1"/>
      <c r="W11" s="1"/>
      <c r="X11" s="1"/>
      <c r="Y11" s="1"/>
      <c r="Z11" s="1"/>
    </row>
    <row r="12" customFormat="false" ht="15" hidden="false" customHeight="true" outlineLevel="0" collapsed="false">
      <c r="A12" s="1" t="s">
        <v>28</v>
      </c>
      <c r="B12" s="248" t="n">
        <f aca="false">'2.Tiempo'!Q42</f>
        <v>584.8</v>
      </c>
      <c r="C12" s="279" t="n">
        <f aca="false">B12*$B$1</f>
        <v>292400</v>
      </c>
      <c r="E12" s="1" t="s">
        <v>28</v>
      </c>
      <c r="F12" s="280" t="n">
        <v>25000</v>
      </c>
      <c r="I12" s="1"/>
      <c r="J12" s="1"/>
      <c r="K12" s="1"/>
      <c r="L12" s="1"/>
      <c r="M12" s="1"/>
      <c r="N12" s="1"/>
      <c r="O12" s="1"/>
      <c r="P12" s="1"/>
      <c r="Q12" s="1"/>
      <c r="R12" s="1"/>
      <c r="S12" s="1"/>
      <c r="T12" s="1"/>
      <c r="U12" s="1"/>
      <c r="V12" s="1"/>
      <c r="W12" s="1"/>
      <c r="X12" s="1"/>
      <c r="Y12" s="1"/>
      <c r="Z12" s="1"/>
    </row>
    <row r="13" customFormat="false" ht="15" hidden="false" customHeight="true" outlineLevel="0" collapsed="false">
      <c r="A13" s="1" t="s">
        <v>29</v>
      </c>
      <c r="B13" s="248" t="n">
        <f aca="false">'2.Tiempo'!Q43</f>
        <v>402.5</v>
      </c>
      <c r="C13" s="279" t="n">
        <f aca="false">B13*$B$1</f>
        <v>201250</v>
      </c>
      <c r="E13" s="1" t="s">
        <v>29</v>
      </c>
      <c r="F13" s="280" t="n">
        <v>20000</v>
      </c>
      <c r="I13" s="1"/>
      <c r="J13" s="1"/>
      <c r="K13" s="1"/>
      <c r="L13" s="1"/>
      <c r="M13" s="1"/>
      <c r="N13" s="1"/>
      <c r="O13" s="1"/>
      <c r="P13" s="1"/>
      <c r="Q13" s="1"/>
      <c r="R13" s="1"/>
      <c r="S13" s="1"/>
      <c r="T13" s="1"/>
      <c r="U13" s="1"/>
      <c r="V13" s="1"/>
      <c r="W13" s="1"/>
      <c r="X13" s="1"/>
      <c r="Y13" s="1"/>
      <c r="Z13" s="1"/>
    </row>
    <row r="14" customFormat="false" ht="15" hidden="false" customHeight="true" outlineLevel="0" collapsed="false">
      <c r="A14" s="1" t="s">
        <v>30</v>
      </c>
      <c r="B14" s="248" t="e">
        <f aca="false">'2.Tiempo'!Q44</f>
        <v>#NAME?</v>
      </c>
      <c r="C14" s="279" t="e">
        <f aca="false">B14*$B$1</f>
        <v>#NAME?</v>
      </c>
      <c r="E14" s="1" t="s">
        <v>30</v>
      </c>
      <c r="F14" s="280" t="n">
        <v>40000</v>
      </c>
      <c r="I14" s="1"/>
      <c r="J14" s="1"/>
      <c r="K14" s="1"/>
      <c r="L14" s="1"/>
      <c r="M14" s="1"/>
      <c r="N14" s="1"/>
      <c r="O14" s="1"/>
      <c r="P14" s="1"/>
      <c r="Q14" s="1"/>
      <c r="R14" s="1"/>
      <c r="S14" s="1"/>
      <c r="T14" s="1"/>
      <c r="U14" s="1"/>
      <c r="V14" s="1"/>
      <c r="W14" s="1"/>
      <c r="X14" s="1"/>
      <c r="Y14" s="1"/>
      <c r="Z14" s="1"/>
    </row>
    <row r="15" customFormat="false" ht="15" hidden="false" customHeight="true" outlineLevel="0" collapsed="false">
      <c r="A15" s="1" t="s">
        <v>31</v>
      </c>
      <c r="B15" s="248" t="e">
        <f aca="false">'2.Tiempo'!Q45</f>
        <v>#NAME?</v>
      </c>
      <c r="C15" s="279" t="e">
        <f aca="false">B15*$B$1</f>
        <v>#NAME?</v>
      </c>
      <c r="E15" s="1" t="s">
        <v>31</v>
      </c>
      <c r="F15" s="280" t="n">
        <v>45000</v>
      </c>
      <c r="I15" s="1"/>
      <c r="J15" s="1"/>
      <c r="K15" s="1"/>
      <c r="L15" s="1"/>
      <c r="M15" s="1"/>
      <c r="N15" s="1"/>
      <c r="O15" s="1"/>
      <c r="P15" s="1"/>
      <c r="Q15" s="1"/>
      <c r="R15" s="1"/>
      <c r="S15" s="1"/>
      <c r="T15" s="1"/>
      <c r="U15" s="1"/>
      <c r="V15" s="1"/>
      <c r="W15" s="1"/>
      <c r="X15" s="1"/>
      <c r="Y15" s="1"/>
      <c r="Z15" s="1"/>
    </row>
    <row r="16" customFormat="false" ht="15" hidden="false" customHeight="true" outlineLevel="0" collapsed="false">
      <c r="A16" s="275" t="s">
        <v>192</v>
      </c>
      <c r="B16" s="281" t="e">
        <f aca="false">SUM(B5:B15)</f>
        <v>#NAME?</v>
      </c>
      <c r="C16" s="281" t="e">
        <f aca="false">SUM(C5:C15)</f>
        <v>#NAME?</v>
      </c>
      <c r="F16" s="248"/>
      <c r="I16" s="1"/>
      <c r="J16" s="1"/>
      <c r="K16" s="1"/>
      <c r="L16" s="1"/>
      <c r="M16" s="1"/>
      <c r="N16" s="1"/>
      <c r="O16" s="1"/>
      <c r="P16" s="1"/>
      <c r="Q16" s="1"/>
      <c r="R16" s="1"/>
      <c r="S16" s="1"/>
      <c r="T16" s="1"/>
      <c r="U16" s="1"/>
      <c r="V16" s="1"/>
      <c r="W16" s="1"/>
      <c r="X16" s="1"/>
      <c r="Y16" s="1"/>
      <c r="Z16" s="1"/>
    </row>
    <row r="17" customFormat="false" ht="15" hidden="false" customHeight="true" outlineLevel="0" collapsed="false">
      <c r="G17" s="248"/>
      <c r="I17" s="1"/>
      <c r="J17" s="1"/>
      <c r="K17" s="1"/>
      <c r="L17" s="1"/>
      <c r="M17" s="1"/>
      <c r="N17" s="1"/>
      <c r="O17" s="1"/>
      <c r="P17" s="1"/>
      <c r="Q17" s="1"/>
      <c r="R17" s="1"/>
      <c r="S17" s="1"/>
      <c r="T17" s="1"/>
      <c r="U17" s="1"/>
      <c r="V17" s="1"/>
      <c r="W17" s="1"/>
      <c r="X17" s="1"/>
      <c r="Y17" s="1"/>
      <c r="Z17" s="1"/>
    </row>
    <row r="18" customFormat="false" ht="15" hidden="false" customHeight="true" outlineLevel="0" collapsed="false">
      <c r="A18" s="277" t="s">
        <v>246</v>
      </c>
      <c r="B18" s="277"/>
      <c r="C18" s="277"/>
      <c r="D18" s="277"/>
      <c r="E18" s="277"/>
      <c r="I18" s="1"/>
      <c r="J18" s="1"/>
      <c r="K18" s="1"/>
      <c r="L18" s="1"/>
      <c r="M18" s="1"/>
      <c r="N18" s="1"/>
      <c r="O18" s="1"/>
      <c r="P18" s="1"/>
      <c r="Q18" s="1"/>
      <c r="R18" s="1"/>
      <c r="S18" s="1"/>
      <c r="T18" s="1"/>
      <c r="U18" s="1"/>
      <c r="V18" s="1"/>
      <c r="W18" s="1"/>
      <c r="X18" s="1"/>
      <c r="Y18" s="1"/>
      <c r="Z18" s="1"/>
    </row>
    <row r="19" customFormat="false" ht="31.5" hidden="false" customHeight="true" outlineLevel="0" collapsed="false">
      <c r="A19" s="282" t="s">
        <v>13</v>
      </c>
      <c r="B19" s="282" t="s">
        <v>247</v>
      </c>
      <c r="C19" s="282" t="s">
        <v>248</v>
      </c>
      <c r="D19" s="282" t="s">
        <v>249</v>
      </c>
      <c r="E19" s="282" t="s">
        <v>250</v>
      </c>
      <c r="H19" s="1" t="s">
        <v>251</v>
      </c>
      <c r="I19" s="1" t="s">
        <v>252</v>
      </c>
      <c r="J19" s="1"/>
      <c r="K19" s="1"/>
      <c r="L19" s="1"/>
      <c r="M19" s="1"/>
      <c r="N19" s="1"/>
      <c r="O19" s="1"/>
      <c r="P19" s="1"/>
      <c r="Q19" s="1"/>
      <c r="R19" s="1"/>
      <c r="S19" s="1"/>
      <c r="T19" s="1"/>
      <c r="U19" s="1"/>
      <c r="V19" s="1"/>
      <c r="W19" s="1"/>
      <c r="X19" s="1"/>
      <c r="Y19" s="1"/>
      <c r="Z19" s="1"/>
    </row>
    <row r="20" customFormat="false" ht="15" hidden="false" customHeight="true" outlineLevel="0" collapsed="false">
      <c r="A20" s="1" t="s">
        <v>20</v>
      </c>
      <c r="B20" s="248" t="e">
        <f aca="false">'2.Tiempo'!Q35</f>
        <v>#NAME?</v>
      </c>
      <c r="C20" s="279" t="e">
        <f aca="false">B20*F5/'6. Catalogos'!$P$2</f>
        <v>#NAME?</v>
      </c>
      <c r="D20" s="248" t="e">
        <f aca="false">'2.Tiempo'!L35 +'2.Tiempo'!O35+'2.Tiempo'!P35</f>
        <v>#NAME?</v>
      </c>
      <c r="E20" s="279" t="e">
        <f aca="false">D20*F5/'6. Catalogos'!$P$2</f>
        <v>#NAME?</v>
      </c>
      <c r="G20" s="283" t="str">
        <f aca="false">A20</f>
        <v>Lider Tecnico FrontEnd</v>
      </c>
      <c r="H20" s="280" t="e">
        <f aca="false">D20</f>
        <v>#NAME?</v>
      </c>
      <c r="I20" s="283" t="n">
        <v>75.32</v>
      </c>
      <c r="J20" s="280" t="e">
        <f aca="false">H20-I20</f>
        <v>#NAME?</v>
      </c>
      <c r="K20" s="248" t="e">
        <f aca="false">J20+J23</f>
        <v>#NAME?</v>
      </c>
      <c r="L20" s="1" t="e">
        <f aca="false">K20/2</f>
        <v>#NAME?</v>
      </c>
      <c r="M20" s="1"/>
      <c r="N20" s="1"/>
      <c r="O20" s="1"/>
      <c r="P20" s="1"/>
      <c r="Q20" s="1"/>
      <c r="R20" s="1"/>
      <c r="S20" s="1"/>
      <c r="T20" s="1"/>
      <c r="U20" s="1"/>
      <c r="V20" s="1"/>
      <c r="W20" s="1"/>
      <c r="X20" s="1"/>
      <c r="Y20" s="1"/>
      <c r="Z20" s="1"/>
    </row>
    <row r="21" customFormat="false" ht="15" hidden="false" customHeight="true" outlineLevel="0" collapsed="false">
      <c r="A21" s="1" t="s">
        <v>21</v>
      </c>
      <c r="B21" s="248" t="e">
        <f aca="false">'2.Tiempo'!Q36</f>
        <v>#NAME?</v>
      </c>
      <c r="C21" s="279" t="e">
        <f aca="false">B21*F6/'6. Catalogos'!$P$2</f>
        <v>#NAME?</v>
      </c>
      <c r="D21" s="248" t="e">
        <f aca="false">'2.Tiempo'!L36 +'2.Tiempo'!O36 + +'2.Tiempo'!P36</f>
        <v>#NAME?</v>
      </c>
      <c r="E21" s="279" t="e">
        <f aca="false">D21*F6/'6. Catalogos'!$P$2</f>
        <v>#NAME?</v>
      </c>
      <c r="G21" s="283" t="str">
        <f aca="false">A21</f>
        <v>Lider Tecnico BackEnd</v>
      </c>
      <c r="H21" s="280" t="e">
        <f aca="false">D21</f>
        <v>#NAME?</v>
      </c>
      <c r="I21" s="283" t="n">
        <v>407</v>
      </c>
      <c r="J21" s="280" t="e">
        <f aca="false">H21-I21</f>
        <v>#NAME?</v>
      </c>
      <c r="K21" s="248" t="e">
        <f aca="false">(J21+J22)</f>
        <v>#NAME?</v>
      </c>
      <c r="L21" s="1" t="e">
        <f aca="false">K21/6</f>
        <v>#NAME?</v>
      </c>
      <c r="M21" s="1"/>
      <c r="N21" s="1"/>
      <c r="O21" s="1"/>
      <c r="P21" s="1"/>
      <c r="Q21" s="1"/>
      <c r="R21" s="1"/>
      <c r="S21" s="1"/>
      <c r="T21" s="1"/>
      <c r="U21" s="1"/>
      <c r="V21" s="1"/>
      <c r="W21" s="1"/>
      <c r="X21" s="1"/>
      <c r="Y21" s="1"/>
      <c r="Z21" s="1"/>
    </row>
    <row r="22" customFormat="false" ht="15" hidden="false" customHeight="true" outlineLevel="0" collapsed="false">
      <c r="A22" s="1" t="s">
        <v>23</v>
      </c>
      <c r="B22" s="248" t="n">
        <f aca="false">'2.Tiempo'!Q37</f>
        <v>70</v>
      </c>
      <c r="C22" s="279" t="n">
        <f aca="false">B22*F7/'6. Catalogos'!$P$2</f>
        <v>7777.77777777778</v>
      </c>
      <c r="D22" s="248" t="n">
        <f aca="false">'2.Tiempo'!L37 +'2.Tiempo'!O37++'2.Tiempo'!P37</f>
        <v>70</v>
      </c>
      <c r="E22" s="279" t="n">
        <f aca="false">D22*F7/'6. Catalogos'!$P$2</f>
        <v>7777.77777777778</v>
      </c>
      <c r="G22" s="283" t="str">
        <f aca="false">A22</f>
        <v>Desarrollador BackEnd</v>
      </c>
      <c r="H22" s="280" t="n">
        <f aca="false">D22</f>
        <v>70</v>
      </c>
      <c r="I22" s="283" t="n">
        <v>2576.82</v>
      </c>
      <c r="J22" s="280" t="n">
        <f aca="false">H22-I22</f>
        <v>-2506.82</v>
      </c>
      <c r="K22" s="1"/>
      <c r="L22" s="1"/>
      <c r="M22" s="248"/>
      <c r="N22" s="1"/>
      <c r="O22" s="1"/>
      <c r="P22" s="1"/>
      <c r="Q22" s="1"/>
      <c r="R22" s="1"/>
      <c r="S22" s="1"/>
      <c r="T22" s="1"/>
      <c r="U22" s="1"/>
      <c r="V22" s="1"/>
      <c r="W22" s="1"/>
      <c r="X22" s="1"/>
      <c r="Y22" s="1"/>
      <c r="Z22" s="1"/>
    </row>
    <row r="23" customFormat="false" ht="15" hidden="false" customHeight="true" outlineLevel="0" collapsed="false">
      <c r="A23" s="1" t="s">
        <v>22</v>
      </c>
      <c r="B23" s="248" t="n">
        <f aca="false">'2.Tiempo'!Q38</f>
        <v>35</v>
      </c>
      <c r="C23" s="279" t="n">
        <f aca="false">B23*F8/'6. Catalogos'!$P$2</f>
        <v>3888.88888888889</v>
      </c>
      <c r="D23" s="248" t="n">
        <f aca="false">'2.Tiempo'!L38 +'2.Tiempo'!O38+'2.Tiempo'!P38</f>
        <v>35</v>
      </c>
      <c r="E23" s="279" t="n">
        <f aca="false">D23*F8/'6. Catalogos'!$P$2</f>
        <v>3888.88888888889</v>
      </c>
      <c r="G23" s="283" t="str">
        <f aca="false">A23</f>
        <v>Desarrollador FrontEnd</v>
      </c>
      <c r="H23" s="280" t="n">
        <f aca="false">D23</f>
        <v>35</v>
      </c>
      <c r="I23" s="283" t="n">
        <v>193.15</v>
      </c>
      <c r="J23" s="280" t="n">
        <f aca="false">H23-I23</f>
        <v>-158.15</v>
      </c>
      <c r="K23" s="1"/>
      <c r="L23" s="1"/>
      <c r="M23" s="1"/>
      <c r="N23" s="1"/>
      <c r="O23" s="1"/>
      <c r="P23" s="1"/>
      <c r="Q23" s="1"/>
      <c r="R23" s="1"/>
      <c r="S23" s="1"/>
      <c r="T23" s="1"/>
      <c r="U23" s="1"/>
      <c r="V23" s="1"/>
      <c r="W23" s="1"/>
      <c r="X23" s="1"/>
      <c r="Y23" s="1"/>
      <c r="Z23" s="1"/>
    </row>
    <row r="24" customFormat="false" ht="15" hidden="false" customHeight="true" outlineLevel="0" collapsed="false">
      <c r="A24" s="1" t="s">
        <v>24</v>
      </c>
      <c r="B24" s="248" t="n">
        <f aca="false">'2.Tiempo'!Q39</f>
        <v>439.615933333333</v>
      </c>
      <c r="C24" s="279" t="n">
        <f aca="false">B24*F9/'6. Catalogos'!$P$2</f>
        <v>53730.8362962963</v>
      </c>
      <c r="D24" s="248" t="n">
        <f aca="false">'2.Tiempo'!L39 +'2.Tiempo'!O39 + +'2.Tiempo'!P39</f>
        <v>402.832666666667</v>
      </c>
      <c r="E24" s="279" t="n">
        <f aca="false">D24*F9/'6. Catalogos'!$P$2</f>
        <v>49235.1037037037</v>
      </c>
      <c r="G24" s="1" t="str">
        <f aca="false">A24</f>
        <v>Líder QA</v>
      </c>
      <c r="H24" s="248" t="n">
        <f aca="false">D24</f>
        <v>402.832666666667</v>
      </c>
      <c r="I24" s="1" t="n">
        <v>283.9</v>
      </c>
      <c r="J24" s="248" t="n">
        <f aca="false">H24-I24</f>
        <v>118.932666666667</v>
      </c>
      <c r="K24" s="284" t="n">
        <f aca="false">H24+H25</f>
        <v>1874.16333333333</v>
      </c>
      <c r="L24" s="285" t="n">
        <f aca="false">K24-K25</f>
        <v>985.083333333334</v>
      </c>
      <c r="M24" s="1" t="n">
        <v>60</v>
      </c>
      <c r="N24" s="1"/>
      <c r="O24" s="1"/>
      <c r="P24" s="1"/>
      <c r="Q24" s="1"/>
      <c r="R24" s="1"/>
      <c r="S24" s="1"/>
      <c r="T24" s="1"/>
      <c r="U24" s="1"/>
      <c r="V24" s="1"/>
      <c r="W24" s="1"/>
      <c r="X24" s="1"/>
      <c r="Y24" s="1"/>
      <c r="Z24" s="1"/>
    </row>
    <row r="25" customFormat="false" ht="15" hidden="false" customHeight="true" outlineLevel="0" collapsed="false">
      <c r="A25" s="1" t="s">
        <v>25</v>
      </c>
      <c r="B25" s="248" t="n">
        <f aca="false">'2.Tiempo'!Q40</f>
        <v>1618.46373333333</v>
      </c>
      <c r="C25" s="279" t="n">
        <f aca="false">B25*F10/'6. Catalogos'!$P$2</f>
        <v>134871.977777778</v>
      </c>
      <c r="D25" s="248" t="n">
        <f aca="false">'2.Tiempo'!L40 +'2.Tiempo'!O40 + +'2.Tiempo'!P40</f>
        <v>1471.33066666667</v>
      </c>
      <c r="E25" s="279" t="n">
        <f aca="false">D25*F10/'6. Catalogos'!$P$2</f>
        <v>122610.888888889</v>
      </c>
      <c r="G25" s="1" t="str">
        <f aca="false">A25</f>
        <v>Ingeniero QA</v>
      </c>
      <c r="H25" s="248" t="n">
        <f aca="false">D25</f>
        <v>1471.33066666667</v>
      </c>
      <c r="I25" s="1" t="n">
        <v>605.18</v>
      </c>
      <c r="J25" s="248" t="n">
        <f aca="false">H25-I25</f>
        <v>866.150666666667</v>
      </c>
      <c r="K25" s="1" t="n">
        <f aca="false">I24+I25</f>
        <v>889.08</v>
      </c>
      <c r="L25" s="1"/>
      <c r="M25" s="248" t="n">
        <f aca="false">M24-L24</f>
        <v>-925.083333333334</v>
      </c>
      <c r="N25" s="1"/>
      <c r="O25" s="1"/>
      <c r="P25" s="1"/>
      <c r="Q25" s="1"/>
      <c r="R25" s="1"/>
      <c r="S25" s="1"/>
      <c r="T25" s="1"/>
      <c r="U25" s="1"/>
      <c r="V25" s="1"/>
      <c r="W25" s="1"/>
      <c r="X25" s="1"/>
      <c r="Y25" s="1"/>
      <c r="Z25" s="1"/>
    </row>
    <row r="26" customFormat="false" ht="15.75" hidden="false" customHeight="true" outlineLevel="0" collapsed="false">
      <c r="A26" s="1" t="s">
        <v>27</v>
      </c>
      <c r="B26" s="248" t="n">
        <f aca="false">'2.Tiempo'!Q41</f>
        <v>527.6</v>
      </c>
      <c r="C26" s="279" t="n">
        <f aca="false">B26*F11/'6. Catalogos'!$P$2</f>
        <v>102588.888888889</v>
      </c>
      <c r="D26" s="248" t="n">
        <f aca="false">'2.Tiempo'!L41 +'2.Tiempo'!O41 + +'2.Tiempo'!P41</f>
        <v>482.5</v>
      </c>
      <c r="E26" s="279" t="n">
        <f aca="false">D26*F11/'6. Catalogos'!$P$2</f>
        <v>93819.4444444444</v>
      </c>
      <c r="G26" s="283" t="str">
        <f aca="false">A26</f>
        <v>Ingeniero DEV/OPS</v>
      </c>
      <c r="H26" s="280" t="n">
        <f aca="false">D26</f>
        <v>482.5</v>
      </c>
      <c r="I26" s="283" t="n">
        <v>317</v>
      </c>
      <c r="J26" s="280" t="n">
        <f aca="false">H26-I26</f>
        <v>165.5</v>
      </c>
      <c r="K26" s="1"/>
      <c r="L26" s="1"/>
      <c r="M26" s="1"/>
      <c r="N26" s="1"/>
      <c r="O26" s="1"/>
      <c r="P26" s="1"/>
      <c r="Q26" s="1"/>
      <c r="R26" s="1"/>
      <c r="S26" s="1"/>
      <c r="T26" s="1"/>
      <c r="U26" s="1"/>
      <c r="V26" s="1"/>
      <c r="W26" s="1"/>
      <c r="X26" s="1"/>
      <c r="Y26" s="1"/>
      <c r="Z26" s="1"/>
    </row>
    <row r="27" customFormat="false" ht="15.75" hidden="false" customHeight="true" outlineLevel="0" collapsed="false">
      <c r="A27" s="1" t="s">
        <v>28</v>
      </c>
      <c r="B27" s="248" t="n">
        <f aca="false">'2.Tiempo'!Q42</f>
        <v>584.8</v>
      </c>
      <c r="C27" s="279" t="n">
        <f aca="false">B27*F12/'6. Catalogos'!$P$2</f>
        <v>81222.2222222222</v>
      </c>
      <c r="D27" s="248" t="n">
        <f aca="false">'2.Tiempo'!L42 +'2.Tiempo'!O42 + +'2.Tiempo'!P42</f>
        <v>534.5</v>
      </c>
      <c r="E27" s="279" t="n">
        <f aca="false">D27*F12/'6. Catalogos'!$P$2</f>
        <v>74236.1111111111</v>
      </c>
      <c r="G27" s="283" t="str">
        <f aca="false">A27</f>
        <v>Ingeniero DBA</v>
      </c>
      <c r="H27" s="280" t="n">
        <f aca="false">D27</f>
        <v>534.5</v>
      </c>
      <c r="I27" s="283" t="n">
        <v>259</v>
      </c>
      <c r="J27" s="280" t="n">
        <f aca="false">H27-I27</f>
        <v>275.5</v>
      </c>
      <c r="K27" s="1"/>
      <c r="L27" s="1"/>
      <c r="M27" s="1"/>
      <c r="N27" s="1"/>
      <c r="O27" s="1"/>
      <c r="P27" s="1"/>
      <c r="Q27" s="1"/>
      <c r="R27" s="1"/>
      <c r="S27" s="1"/>
      <c r="T27" s="1"/>
      <c r="U27" s="1"/>
      <c r="V27" s="1"/>
      <c r="W27" s="1"/>
      <c r="X27" s="1"/>
      <c r="Y27" s="1"/>
      <c r="Z27" s="1"/>
    </row>
    <row r="28" customFormat="false" ht="15.75" hidden="false" customHeight="true" outlineLevel="0" collapsed="false">
      <c r="A28" s="1" t="s">
        <v>29</v>
      </c>
      <c r="B28" s="248" t="n">
        <f aca="false">'2.Tiempo'!Q43</f>
        <v>402.5</v>
      </c>
      <c r="C28" s="279" t="n">
        <f aca="false">B28*F13/'6. Catalogos'!$P$2</f>
        <v>44722.2222222222</v>
      </c>
      <c r="D28" s="248" t="n">
        <f aca="false">'2.Tiempo'!L43 +'2.Tiempo'!O43 + +'2.Tiempo'!P43</f>
        <v>367.5</v>
      </c>
      <c r="E28" s="279" t="n">
        <f aca="false">D28*F13/'6. Catalogos'!$P$2</f>
        <v>40833.3333333333</v>
      </c>
      <c r="G28" s="283" t="str">
        <f aca="false">A28</f>
        <v>Analista Diseñador UX/UI</v>
      </c>
      <c r="H28" s="280" t="n">
        <f aca="false">D28</f>
        <v>367.5</v>
      </c>
      <c r="I28" s="283" t="n">
        <v>26</v>
      </c>
      <c r="J28" s="280" t="n">
        <f aca="false">H28-I28</f>
        <v>341.5</v>
      </c>
      <c r="K28" s="1"/>
      <c r="L28" s="1"/>
      <c r="M28" s="1"/>
      <c r="N28" s="1"/>
      <c r="O28" s="1"/>
      <c r="P28" s="1"/>
      <c r="Q28" s="1"/>
      <c r="R28" s="1"/>
      <c r="S28" s="1"/>
      <c r="T28" s="1"/>
      <c r="U28" s="1"/>
      <c r="V28" s="1"/>
      <c r="W28" s="1"/>
      <c r="X28" s="1"/>
      <c r="Y28" s="1"/>
      <c r="Z28" s="1"/>
    </row>
    <row r="29" customFormat="false" ht="15.75" hidden="false" customHeight="true" outlineLevel="0" collapsed="false">
      <c r="A29" s="1" t="s">
        <v>30</v>
      </c>
      <c r="B29" s="248" t="e">
        <f aca="false">'2.Tiempo'!Q44</f>
        <v>#NAME?</v>
      </c>
      <c r="C29" s="279" t="e">
        <f aca="false">B29*F14/'6. Catalogos'!$P$2</f>
        <v>#NAME?</v>
      </c>
      <c r="D29" s="248" t="e">
        <f aca="false">'2.Tiempo'!L44 +'2.Tiempo'!O44 + +'2.Tiempo'!P44</f>
        <v>#NAME?</v>
      </c>
      <c r="E29" s="279" t="e">
        <f aca="false">D29*F14/'6. Catalogos'!$P$2</f>
        <v>#NAME?</v>
      </c>
      <c r="G29" s="283" t="str">
        <f aca="false">A29</f>
        <v>Arquitecto</v>
      </c>
      <c r="H29" s="280" t="e">
        <f aca="false">D29</f>
        <v>#NAME?</v>
      </c>
      <c r="I29" s="283" t="n">
        <v>250</v>
      </c>
      <c r="J29" s="280" t="e">
        <f aca="false">H29-I29</f>
        <v>#NAME?</v>
      </c>
      <c r="K29" s="1"/>
      <c r="L29" s="1"/>
      <c r="M29" s="1"/>
      <c r="N29" s="1"/>
      <c r="O29" s="1"/>
      <c r="P29" s="1"/>
      <c r="Q29" s="1"/>
      <c r="R29" s="1"/>
      <c r="S29" s="1"/>
      <c r="T29" s="1"/>
      <c r="U29" s="1"/>
      <c r="V29" s="1"/>
      <c r="W29" s="1"/>
      <c r="X29" s="1"/>
      <c r="Y29" s="1"/>
      <c r="Z29" s="1"/>
    </row>
    <row r="30" customFormat="false" ht="15.75" hidden="false" customHeight="true" outlineLevel="0" collapsed="false">
      <c r="A30" s="1" t="s">
        <v>31</v>
      </c>
      <c r="B30" s="248" t="e">
        <f aca="false">'2.Tiempo'!Q45</f>
        <v>#NAME?</v>
      </c>
      <c r="C30" s="279" t="e">
        <f aca="false">B30*F15/'6. Catalogos'!$P$2</f>
        <v>#NAME?</v>
      </c>
      <c r="D30" s="248" t="e">
        <f aca="false">'2.Tiempo'!L45 +'2.Tiempo'!O45 + +'2.Tiempo'!P45</f>
        <v>#NAME?</v>
      </c>
      <c r="E30" s="279" t="e">
        <f aca="false">D30*F15/'6. Catalogos'!$P$2</f>
        <v>#NAME?</v>
      </c>
      <c r="G30" s="283" t="str">
        <f aca="false">A30</f>
        <v>PM</v>
      </c>
      <c r="H30" s="280" t="e">
        <f aca="false">D30</f>
        <v>#NAME?</v>
      </c>
      <c r="I30" s="283" t="n">
        <v>342.5</v>
      </c>
      <c r="J30" s="280" t="e">
        <f aca="false">H30-I30</f>
        <v>#NAME?</v>
      </c>
      <c r="K30" s="1"/>
      <c r="L30" s="1"/>
      <c r="M30" s="1"/>
      <c r="N30" s="1"/>
      <c r="O30" s="1"/>
      <c r="P30" s="1"/>
      <c r="Q30" s="1"/>
      <c r="R30" s="1"/>
      <c r="S30" s="1"/>
      <c r="T30" s="1"/>
      <c r="U30" s="1"/>
      <c r="V30" s="1"/>
      <c r="W30" s="1"/>
      <c r="X30" s="1"/>
      <c r="Y30" s="1"/>
      <c r="Z30" s="1"/>
    </row>
    <row r="31" customFormat="false" ht="15.75" hidden="false" customHeight="true" outlineLevel="0" collapsed="false">
      <c r="A31" s="275" t="s">
        <v>192</v>
      </c>
      <c r="B31" s="281" t="e">
        <f aca="false">SUM(B20:B30)</f>
        <v>#NAME?</v>
      </c>
      <c r="C31" s="281" t="e">
        <f aca="false">SUM(C20:C30)</f>
        <v>#NAME?</v>
      </c>
      <c r="D31" s="281" t="e">
        <f aca="false">SUM(D20:D30)</f>
        <v>#NAME?</v>
      </c>
      <c r="E31" s="281" t="e">
        <f aca="false">SUM(E20:E30)</f>
        <v>#NAME?</v>
      </c>
      <c r="G31" s="1" t="str">
        <f aca="false">A31</f>
        <v>Total</v>
      </c>
      <c r="H31" s="248" t="e">
        <f aca="false">SUM(H20:H30)</f>
        <v>#NAME?</v>
      </c>
      <c r="I31" s="1" t="n">
        <f aca="false">SUM(I20:I30)</f>
        <v>5335.87</v>
      </c>
      <c r="J31" s="248" t="e">
        <f aca="false">SUM(J20:J30)</f>
        <v>#NAME?</v>
      </c>
      <c r="K31" s="1"/>
      <c r="L31" s="1"/>
      <c r="M31" s="1"/>
      <c r="N31" s="1"/>
      <c r="O31" s="1"/>
      <c r="P31" s="1"/>
      <c r="Q31" s="1"/>
      <c r="R31" s="1"/>
      <c r="S31" s="1"/>
      <c r="T31" s="1"/>
      <c r="U31" s="1"/>
      <c r="V31" s="1"/>
      <c r="W31" s="1"/>
      <c r="X31" s="1"/>
      <c r="Y31" s="1"/>
      <c r="Z31" s="1"/>
    </row>
    <row r="32" customFormat="false" ht="15.75" hidden="false" customHeight="true" outlineLevel="0" collapsed="false">
      <c r="I32" s="1"/>
      <c r="J32" s="1"/>
      <c r="K32" s="1"/>
      <c r="L32" s="1"/>
      <c r="M32" s="1"/>
      <c r="N32" s="1"/>
      <c r="O32" s="1"/>
      <c r="P32" s="1"/>
      <c r="Q32" s="1"/>
      <c r="R32" s="1"/>
      <c r="S32" s="1"/>
      <c r="T32" s="1"/>
      <c r="U32" s="1"/>
      <c r="V32" s="1"/>
      <c r="W32" s="1"/>
      <c r="X32" s="1"/>
      <c r="Y32" s="1"/>
      <c r="Z32" s="1"/>
    </row>
    <row r="33" customFormat="false" ht="15.75" hidden="false" customHeight="true" outlineLevel="0" collapsed="false">
      <c r="I33" s="1"/>
      <c r="J33" s="1"/>
      <c r="K33" s="1"/>
      <c r="L33" s="1"/>
      <c r="M33" s="1"/>
      <c r="N33" s="1"/>
      <c r="O33" s="1"/>
      <c r="P33" s="1"/>
      <c r="Q33" s="1"/>
      <c r="R33" s="1"/>
      <c r="S33" s="1"/>
      <c r="T33" s="1"/>
      <c r="U33" s="1"/>
      <c r="V33" s="1"/>
      <c r="W33" s="1"/>
      <c r="X33" s="1"/>
      <c r="Y33" s="1"/>
      <c r="Z33" s="1"/>
    </row>
    <row r="34" customFormat="false" ht="15.75" hidden="false" customHeight="true" outlineLevel="0" collapsed="false">
      <c r="I34" s="1"/>
      <c r="J34" s="1"/>
      <c r="K34" s="1"/>
      <c r="L34" s="1"/>
      <c r="M34" s="1"/>
      <c r="N34" s="1"/>
      <c r="O34" s="1"/>
      <c r="P34" s="1"/>
      <c r="Q34" s="1"/>
      <c r="R34" s="1"/>
      <c r="S34" s="1"/>
      <c r="T34" s="1"/>
      <c r="U34" s="1"/>
      <c r="V34" s="1"/>
      <c r="W34" s="1"/>
      <c r="X34" s="1"/>
      <c r="Y34" s="1"/>
      <c r="Z34" s="1"/>
    </row>
    <row r="35" customFormat="false" ht="15.75" hidden="false" customHeight="true" outlineLevel="0" collapsed="false">
      <c r="I35" s="1"/>
      <c r="J35" s="1"/>
      <c r="K35" s="1"/>
      <c r="L35" s="1"/>
      <c r="M35" s="1"/>
      <c r="N35" s="1"/>
      <c r="O35" s="1"/>
      <c r="P35" s="1"/>
      <c r="Q35" s="1"/>
      <c r="R35" s="1"/>
      <c r="S35" s="1"/>
      <c r="T35" s="1"/>
      <c r="U35" s="1"/>
      <c r="V35" s="1"/>
      <c r="W35" s="1"/>
      <c r="X35" s="1"/>
      <c r="Y35" s="1"/>
      <c r="Z35" s="1"/>
    </row>
    <row r="36" customFormat="false" ht="15.75" hidden="false" customHeight="true" outlineLevel="0" collapsed="false">
      <c r="M36" s="1"/>
      <c r="N36" s="1"/>
      <c r="O36" s="1"/>
      <c r="P36" s="1"/>
      <c r="Q36" s="1"/>
      <c r="R36" s="1"/>
      <c r="S36" s="1"/>
      <c r="T36" s="1"/>
      <c r="U36" s="1"/>
      <c r="V36" s="1"/>
      <c r="W36" s="1"/>
      <c r="X36" s="1"/>
      <c r="Y36" s="1"/>
      <c r="Z36" s="1"/>
    </row>
    <row r="37" customFormat="false" ht="15.75" hidden="false" customHeight="true" outlineLevel="0" collapsed="false">
      <c r="I37" s="1"/>
      <c r="J37" s="1"/>
      <c r="K37" s="1"/>
      <c r="L37" s="1"/>
      <c r="M37" s="1"/>
      <c r="N37" s="1"/>
      <c r="O37" s="1"/>
      <c r="P37" s="1"/>
      <c r="Q37" s="1"/>
      <c r="R37" s="1"/>
      <c r="S37" s="1"/>
      <c r="T37" s="1"/>
      <c r="U37" s="1"/>
      <c r="V37" s="1"/>
      <c r="W37" s="1"/>
      <c r="X37" s="1"/>
      <c r="Y37" s="1"/>
      <c r="Z37" s="1"/>
    </row>
    <row r="38" customFormat="false" ht="15.75" hidden="false" customHeight="true" outlineLevel="0" collapsed="false">
      <c r="I38" s="1"/>
      <c r="J38" s="1"/>
      <c r="K38" s="1"/>
      <c r="L38" s="1"/>
      <c r="M38" s="1"/>
      <c r="N38" s="1"/>
      <c r="O38" s="1"/>
      <c r="P38" s="1"/>
      <c r="Q38" s="1"/>
      <c r="R38" s="1"/>
      <c r="S38" s="1"/>
      <c r="T38" s="1"/>
      <c r="U38" s="1"/>
      <c r="V38" s="1"/>
      <c r="W38" s="1"/>
      <c r="X38" s="1"/>
      <c r="Y38" s="1"/>
      <c r="Z38" s="1"/>
    </row>
    <row r="39" customFormat="false" ht="15.75" hidden="false" customHeight="true" outlineLevel="0" collapsed="false">
      <c r="I39" s="1"/>
      <c r="J39" s="1"/>
      <c r="K39" s="1"/>
      <c r="L39" s="1"/>
      <c r="M39" s="1"/>
      <c r="N39" s="1"/>
      <c r="O39" s="1"/>
      <c r="P39" s="1"/>
      <c r="Q39" s="1"/>
      <c r="R39" s="1"/>
      <c r="S39" s="1"/>
      <c r="T39" s="1"/>
      <c r="U39" s="1"/>
      <c r="V39" s="1"/>
      <c r="W39" s="1"/>
      <c r="X39" s="1"/>
      <c r="Y39" s="1"/>
      <c r="Z39" s="1"/>
    </row>
    <row r="40" customFormat="false" ht="15.75" hidden="false" customHeight="true" outlineLevel="0" collapsed="false">
      <c r="I40" s="1"/>
      <c r="J40" s="1"/>
      <c r="K40" s="1"/>
      <c r="L40" s="1"/>
      <c r="M40" s="1"/>
      <c r="N40" s="1"/>
      <c r="O40" s="1"/>
      <c r="P40" s="1"/>
      <c r="Q40" s="1"/>
      <c r="R40" s="1"/>
      <c r="S40" s="1"/>
      <c r="T40" s="1"/>
      <c r="U40" s="1"/>
      <c r="V40" s="1"/>
      <c r="W40" s="1"/>
      <c r="X40" s="1"/>
      <c r="Y40" s="1"/>
      <c r="Z40" s="1"/>
    </row>
    <row r="41" customFormat="false" ht="15.75" hidden="false" customHeight="true" outlineLevel="0" collapsed="false">
      <c r="I41" s="1"/>
      <c r="J41" s="1"/>
      <c r="K41" s="1"/>
      <c r="L41" s="1"/>
      <c r="M41" s="1"/>
      <c r="N41" s="1"/>
      <c r="O41" s="1"/>
      <c r="P41" s="1"/>
      <c r="Q41" s="1"/>
      <c r="R41" s="1"/>
      <c r="S41" s="1"/>
      <c r="T41" s="1"/>
      <c r="U41" s="1"/>
      <c r="V41" s="1"/>
      <c r="W41" s="1"/>
      <c r="X41" s="1"/>
      <c r="Y41" s="1"/>
      <c r="Z41" s="1"/>
    </row>
    <row r="42" customFormat="false" ht="15.75" hidden="false" customHeight="true" outlineLevel="0" collapsed="false">
      <c r="I42" s="1"/>
      <c r="J42" s="1"/>
      <c r="K42" s="1"/>
      <c r="L42" s="1"/>
      <c r="M42" s="1"/>
      <c r="N42" s="1"/>
      <c r="O42" s="1"/>
      <c r="P42" s="1"/>
      <c r="Q42" s="1"/>
      <c r="R42" s="1"/>
      <c r="S42" s="1"/>
      <c r="T42" s="1"/>
      <c r="U42" s="1"/>
      <c r="V42" s="1"/>
      <c r="W42" s="1"/>
      <c r="X42" s="1"/>
      <c r="Y42" s="1"/>
      <c r="Z42" s="1"/>
    </row>
    <row r="43" customFormat="false" ht="15.75" hidden="false" customHeight="true" outlineLevel="0" collapsed="false">
      <c r="I43" s="1"/>
      <c r="J43" s="1"/>
      <c r="K43" s="1"/>
      <c r="L43" s="1"/>
      <c r="M43" s="1"/>
      <c r="N43" s="1"/>
      <c r="O43" s="1"/>
      <c r="P43" s="1"/>
      <c r="Q43" s="1"/>
      <c r="R43" s="1"/>
      <c r="S43" s="1"/>
      <c r="T43" s="1"/>
      <c r="U43" s="1"/>
      <c r="V43" s="1"/>
      <c r="W43" s="1"/>
      <c r="X43" s="1"/>
      <c r="Y43" s="1"/>
      <c r="Z43" s="1"/>
    </row>
    <row r="44" customFormat="false" ht="15.75" hidden="false" customHeight="true" outlineLevel="0" collapsed="false">
      <c r="I44" s="1"/>
      <c r="J44" s="1"/>
      <c r="K44" s="1"/>
      <c r="L44" s="1"/>
      <c r="M44" s="1"/>
      <c r="N44" s="1"/>
      <c r="O44" s="1"/>
      <c r="P44" s="1"/>
      <c r="Q44" s="1"/>
      <c r="R44" s="1"/>
      <c r="S44" s="1"/>
      <c r="T44" s="1"/>
      <c r="U44" s="1"/>
      <c r="V44" s="1"/>
      <c r="W44" s="1"/>
      <c r="X44" s="1"/>
      <c r="Y44" s="1"/>
      <c r="Z44" s="1"/>
    </row>
    <row r="45" customFormat="false" ht="15.75" hidden="false" customHeight="true" outlineLevel="0" collapsed="false">
      <c r="I45" s="1"/>
      <c r="J45" s="1"/>
      <c r="K45" s="1"/>
      <c r="L45" s="1"/>
      <c r="M45" s="1"/>
      <c r="N45" s="1"/>
      <c r="O45" s="1"/>
      <c r="P45" s="1"/>
      <c r="Q45" s="1"/>
      <c r="R45" s="1"/>
      <c r="S45" s="1"/>
      <c r="T45" s="1"/>
      <c r="U45" s="1"/>
      <c r="V45" s="1"/>
      <c r="W45" s="1"/>
      <c r="X45" s="1"/>
      <c r="Y45" s="1"/>
      <c r="Z45" s="1"/>
    </row>
    <row r="46" customFormat="false" ht="15.75" hidden="false" customHeight="true" outlineLevel="0" collapsed="false">
      <c r="I46" s="1"/>
      <c r="J46" s="1"/>
      <c r="K46" s="1"/>
      <c r="L46" s="1"/>
      <c r="M46" s="1"/>
      <c r="N46" s="1"/>
      <c r="O46" s="1"/>
      <c r="P46" s="1"/>
      <c r="Q46" s="1"/>
      <c r="R46" s="1"/>
      <c r="S46" s="1"/>
      <c r="T46" s="1"/>
      <c r="U46" s="1"/>
      <c r="V46" s="1"/>
      <c r="W46" s="1"/>
      <c r="X46" s="1"/>
      <c r="Y46" s="1"/>
      <c r="Z46" s="1"/>
    </row>
    <row r="47" customFormat="false" ht="15.75" hidden="false" customHeight="true" outlineLevel="0" collapsed="false">
      <c r="I47" s="1"/>
      <c r="J47" s="1"/>
      <c r="K47" s="1"/>
      <c r="L47" s="1"/>
      <c r="M47" s="1"/>
      <c r="N47" s="1"/>
      <c r="O47" s="1"/>
      <c r="P47" s="1"/>
      <c r="Q47" s="1"/>
      <c r="R47" s="1"/>
      <c r="S47" s="1"/>
      <c r="T47" s="1"/>
      <c r="U47" s="1"/>
      <c r="V47" s="1"/>
      <c r="W47" s="1"/>
      <c r="X47" s="1"/>
      <c r="Y47" s="1"/>
      <c r="Z47" s="1"/>
    </row>
    <row r="48" customFormat="false" ht="15.75" hidden="false" customHeight="true" outlineLevel="0" collapsed="false">
      <c r="I48" s="1"/>
      <c r="J48" s="1"/>
      <c r="K48" s="1"/>
      <c r="L48" s="1"/>
      <c r="M48" s="1"/>
      <c r="N48" s="1"/>
      <c r="O48" s="1"/>
      <c r="P48" s="1"/>
      <c r="Q48" s="1"/>
      <c r="R48" s="1"/>
      <c r="S48" s="1"/>
      <c r="T48" s="1"/>
      <c r="U48" s="1"/>
      <c r="V48" s="1"/>
      <c r="W48" s="1"/>
      <c r="X48" s="1"/>
      <c r="Y48" s="1"/>
      <c r="Z48" s="1"/>
    </row>
    <row r="49" customFormat="false" ht="15.75" hidden="false" customHeight="true" outlineLevel="0" collapsed="false">
      <c r="I49" s="1"/>
      <c r="J49" s="1"/>
      <c r="K49" s="1"/>
      <c r="L49" s="1"/>
      <c r="M49" s="1"/>
      <c r="N49" s="1"/>
      <c r="O49" s="1"/>
      <c r="P49" s="1"/>
      <c r="Q49" s="1"/>
      <c r="R49" s="1"/>
      <c r="S49" s="1"/>
      <c r="T49" s="1"/>
      <c r="U49" s="1"/>
      <c r="V49" s="1"/>
      <c r="W49" s="1"/>
      <c r="X49" s="1"/>
      <c r="Y49" s="1"/>
      <c r="Z49" s="1"/>
    </row>
    <row r="50" customFormat="false" ht="15.75" hidden="false" customHeight="true" outlineLevel="0" collapsed="false">
      <c r="I50" s="1"/>
      <c r="J50" s="1"/>
      <c r="K50" s="1"/>
      <c r="L50" s="1"/>
      <c r="M50" s="1"/>
      <c r="N50" s="1"/>
      <c r="O50" s="1"/>
      <c r="P50" s="1"/>
      <c r="Q50" s="1"/>
      <c r="R50" s="1"/>
      <c r="S50" s="1"/>
      <c r="T50" s="1"/>
      <c r="U50" s="1"/>
      <c r="V50" s="1"/>
      <c r="W50" s="1"/>
      <c r="X50" s="1"/>
      <c r="Y50" s="1"/>
      <c r="Z50" s="1"/>
    </row>
    <row r="51" customFormat="false" ht="15.75" hidden="false" customHeight="true" outlineLevel="0" collapsed="false">
      <c r="I51" s="1"/>
      <c r="J51" s="1"/>
      <c r="K51" s="1"/>
      <c r="L51" s="1"/>
      <c r="M51" s="1"/>
      <c r="N51" s="1"/>
      <c r="O51" s="1"/>
      <c r="P51" s="1"/>
      <c r="Q51" s="1"/>
      <c r="R51" s="1"/>
      <c r="S51" s="1"/>
      <c r="T51" s="1"/>
      <c r="U51" s="1"/>
      <c r="V51" s="1"/>
      <c r="W51" s="1"/>
      <c r="X51" s="1"/>
      <c r="Y51" s="1"/>
      <c r="Z51" s="1"/>
    </row>
    <row r="52" customFormat="false" ht="15.75" hidden="false" customHeight="true" outlineLevel="0" collapsed="false">
      <c r="I52" s="1"/>
      <c r="J52" s="1"/>
      <c r="K52" s="1"/>
      <c r="L52" s="1"/>
      <c r="M52" s="1"/>
      <c r="N52" s="1"/>
      <c r="O52" s="1"/>
      <c r="P52" s="1"/>
      <c r="Q52" s="1"/>
      <c r="R52" s="1"/>
      <c r="S52" s="1"/>
      <c r="T52" s="1"/>
      <c r="U52" s="1"/>
      <c r="V52" s="1"/>
      <c r="W52" s="1"/>
      <c r="X52" s="1"/>
      <c r="Y52" s="1"/>
      <c r="Z52" s="1"/>
    </row>
    <row r="53" customFormat="false" ht="15.75" hidden="false" customHeight="true" outlineLevel="0" collapsed="false">
      <c r="I53" s="1"/>
      <c r="J53" s="1"/>
      <c r="K53" s="1"/>
      <c r="L53" s="1"/>
      <c r="M53" s="1"/>
      <c r="N53" s="1"/>
      <c r="O53" s="1"/>
      <c r="P53" s="1"/>
      <c r="Q53" s="1"/>
      <c r="R53" s="1"/>
      <c r="S53" s="1"/>
      <c r="T53" s="1"/>
      <c r="U53" s="1"/>
      <c r="V53" s="1"/>
      <c r="W53" s="1"/>
      <c r="X53" s="1"/>
      <c r="Y53" s="1"/>
      <c r="Z53" s="1"/>
    </row>
    <row r="54" customFormat="false" ht="15.75" hidden="false" customHeight="true" outlineLevel="0" collapsed="false">
      <c r="I54" s="1"/>
      <c r="J54" s="1"/>
      <c r="K54" s="1"/>
      <c r="L54" s="1"/>
      <c r="M54" s="1"/>
      <c r="N54" s="1"/>
      <c r="O54" s="1"/>
      <c r="P54" s="1"/>
      <c r="Q54" s="1"/>
      <c r="R54" s="1"/>
      <c r="S54" s="1"/>
      <c r="T54" s="1"/>
      <c r="U54" s="1"/>
      <c r="V54" s="1"/>
      <c r="W54" s="1"/>
      <c r="X54" s="1"/>
      <c r="Y54" s="1"/>
      <c r="Z54" s="1"/>
    </row>
    <row r="55" customFormat="false" ht="15.75" hidden="false" customHeight="true" outlineLevel="0" collapsed="false">
      <c r="I55" s="1"/>
      <c r="J55" s="1"/>
      <c r="K55" s="1"/>
      <c r="L55" s="1"/>
      <c r="M55" s="1"/>
      <c r="N55" s="1"/>
      <c r="O55" s="1"/>
      <c r="P55" s="1"/>
      <c r="Q55" s="1"/>
      <c r="R55" s="1"/>
      <c r="S55" s="1"/>
      <c r="T55" s="1"/>
      <c r="U55" s="1"/>
      <c r="V55" s="1"/>
      <c r="W55" s="1"/>
      <c r="X55" s="1"/>
      <c r="Y55" s="1"/>
      <c r="Z55" s="1"/>
    </row>
    <row r="56" customFormat="false" ht="15.75" hidden="false" customHeight="true" outlineLevel="0" collapsed="false">
      <c r="I56" s="1"/>
      <c r="J56" s="1"/>
      <c r="K56" s="1"/>
      <c r="L56" s="1"/>
      <c r="M56" s="1"/>
      <c r="N56" s="1"/>
      <c r="O56" s="1"/>
      <c r="P56" s="1"/>
      <c r="Q56" s="1"/>
      <c r="R56" s="1"/>
      <c r="S56" s="1"/>
      <c r="T56" s="1"/>
      <c r="U56" s="1"/>
      <c r="V56" s="1"/>
      <c r="W56" s="1"/>
      <c r="X56" s="1"/>
      <c r="Y56" s="1"/>
      <c r="Z56" s="1"/>
    </row>
    <row r="57" customFormat="false" ht="15.75" hidden="false" customHeight="true" outlineLevel="0" collapsed="false">
      <c r="I57" s="1"/>
      <c r="J57" s="1"/>
      <c r="K57" s="1"/>
      <c r="L57" s="1"/>
      <c r="M57" s="1"/>
      <c r="N57" s="1"/>
      <c r="O57" s="1"/>
      <c r="P57" s="1"/>
      <c r="Q57" s="1"/>
      <c r="R57" s="1"/>
      <c r="S57" s="1"/>
      <c r="T57" s="1"/>
      <c r="U57" s="1"/>
      <c r="V57" s="1"/>
      <c r="W57" s="1"/>
      <c r="X57" s="1"/>
      <c r="Y57" s="1"/>
      <c r="Z57" s="1"/>
    </row>
    <row r="58" customFormat="false" ht="15.75" hidden="false" customHeight="true" outlineLevel="0" collapsed="false">
      <c r="I58" s="1"/>
      <c r="J58" s="1"/>
      <c r="K58" s="1"/>
      <c r="L58" s="1"/>
      <c r="M58" s="1"/>
      <c r="N58" s="1"/>
      <c r="O58" s="1"/>
      <c r="P58" s="1"/>
      <c r="Q58" s="1"/>
      <c r="R58" s="1"/>
      <c r="S58" s="1"/>
      <c r="T58" s="1"/>
      <c r="U58" s="1"/>
      <c r="V58" s="1"/>
      <c r="W58" s="1"/>
      <c r="X58" s="1"/>
      <c r="Y58" s="1"/>
      <c r="Z58" s="1"/>
    </row>
    <row r="59" customFormat="false" ht="15.75" hidden="false" customHeight="true" outlineLevel="0" collapsed="false">
      <c r="I59" s="1"/>
      <c r="J59" s="1"/>
      <c r="K59" s="1"/>
      <c r="L59" s="1"/>
      <c r="M59" s="1"/>
      <c r="N59" s="1"/>
      <c r="O59" s="1"/>
      <c r="P59" s="1"/>
      <c r="Q59" s="1"/>
      <c r="R59" s="1"/>
      <c r="S59" s="1"/>
      <c r="T59" s="1"/>
      <c r="U59" s="1"/>
      <c r="V59" s="1"/>
      <c r="W59" s="1"/>
      <c r="X59" s="1"/>
      <c r="Y59" s="1"/>
      <c r="Z59" s="1"/>
    </row>
    <row r="60" customFormat="false" ht="15.75" hidden="false" customHeight="true" outlineLevel="0" collapsed="false">
      <c r="I60" s="1"/>
      <c r="J60" s="1"/>
      <c r="K60" s="1"/>
      <c r="L60" s="1"/>
      <c r="M60" s="1"/>
      <c r="N60" s="1"/>
      <c r="O60" s="1"/>
      <c r="P60" s="1"/>
      <c r="Q60" s="1"/>
      <c r="R60" s="1"/>
      <c r="S60" s="1"/>
      <c r="T60" s="1"/>
      <c r="U60" s="1"/>
      <c r="V60" s="1"/>
      <c r="W60" s="1"/>
      <c r="X60" s="1"/>
      <c r="Y60" s="1"/>
      <c r="Z60" s="1"/>
    </row>
    <row r="61" customFormat="false" ht="15.75" hidden="false" customHeight="true" outlineLevel="0" collapsed="false">
      <c r="I61" s="1"/>
      <c r="J61" s="1"/>
      <c r="K61" s="1"/>
      <c r="L61" s="1"/>
      <c r="M61" s="1"/>
      <c r="N61" s="1"/>
      <c r="O61" s="1"/>
      <c r="P61" s="1"/>
      <c r="Q61" s="1"/>
      <c r="R61" s="1"/>
      <c r="S61" s="1"/>
      <c r="T61" s="1"/>
      <c r="U61" s="1"/>
      <c r="V61" s="1"/>
      <c r="W61" s="1"/>
      <c r="X61" s="1"/>
      <c r="Y61" s="1"/>
      <c r="Z61" s="1"/>
    </row>
    <row r="62" customFormat="false" ht="15.75" hidden="false" customHeight="true" outlineLevel="0" collapsed="false">
      <c r="I62" s="1"/>
      <c r="J62" s="1"/>
      <c r="K62" s="1"/>
      <c r="L62" s="1"/>
      <c r="M62" s="1"/>
      <c r="N62" s="1"/>
      <c r="O62" s="1"/>
      <c r="P62" s="1"/>
      <c r="Q62" s="1"/>
      <c r="R62" s="1"/>
      <c r="S62" s="1"/>
      <c r="T62" s="1"/>
      <c r="U62" s="1"/>
      <c r="V62" s="1"/>
      <c r="W62" s="1"/>
      <c r="X62" s="1"/>
      <c r="Y62" s="1"/>
      <c r="Z62" s="1"/>
    </row>
    <row r="63" customFormat="false" ht="15.75" hidden="false" customHeight="true" outlineLevel="0" collapsed="false">
      <c r="I63" s="1"/>
      <c r="J63" s="1"/>
      <c r="K63" s="1"/>
      <c r="L63" s="1"/>
      <c r="M63" s="1"/>
      <c r="N63" s="1"/>
      <c r="O63" s="1"/>
      <c r="P63" s="1"/>
      <c r="Q63" s="1"/>
      <c r="R63" s="1"/>
      <c r="S63" s="1"/>
      <c r="T63" s="1"/>
      <c r="U63" s="1"/>
      <c r="V63" s="1"/>
      <c r="W63" s="1"/>
      <c r="X63" s="1"/>
      <c r="Y63" s="1"/>
      <c r="Z63" s="1"/>
    </row>
    <row r="64" customFormat="false" ht="15.75" hidden="false" customHeight="true" outlineLevel="0" collapsed="false">
      <c r="I64" s="1"/>
      <c r="J64" s="1"/>
      <c r="K64" s="1"/>
      <c r="L64" s="1"/>
      <c r="M64" s="1"/>
      <c r="N64" s="1"/>
      <c r="O64" s="1"/>
      <c r="P64" s="1"/>
      <c r="Q64" s="1"/>
      <c r="R64" s="1"/>
      <c r="S64" s="1"/>
      <c r="T64" s="1"/>
      <c r="U64" s="1"/>
      <c r="V64" s="1"/>
      <c r="W64" s="1"/>
      <c r="X64" s="1"/>
      <c r="Y64" s="1"/>
      <c r="Z64" s="1"/>
    </row>
    <row r="65" customFormat="false" ht="15.75" hidden="false" customHeight="true" outlineLevel="0" collapsed="false">
      <c r="I65" s="1"/>
      <c r="J65" s="1"/>
      <c r="K65" s="1"/>
      <c r="L65" s="1"/>
      <c r="M65" s="1"/>
      <c r="N65" s="1"/>
      <c r="O65" s="1"/>
      <c r="P65" s="1"/>
      <c r="Q65" s="1"/>
      <c r="R65" s="1"/>
      <c r="S65" s="1"/>
      <c r="T65" s="1"/>
      <c r="U65" s="1"/>
      <c r="V65" s="1"/>
      <c r="W65" s="1"/>
      <c r="X65" s="1"/>
      <c r="Y65" s="1"/>
      <c r="Z65" s="1"/>
    </row>
    <row r="66" customFormat="false" ht="15.75" hidden="false" customHeight="true" outlineLevel="0" collapsed="false">
      <c r="I66" s="1"/>
      <c r="J66" s="1"/>
      <c r="K66" s="1"/>
      <c r="L66" s="1"/>
      <c r="M66" s="1"/>
      <c r="N66" s="1"/>
      <c r="O66" s="1"/>
      <c r="P66" s="1"/>
      <c r="Q66" s="1"/>
      <c r="R66" s="1"/>
      <c r="S66" s="1"/>
      <c r="T66" s="1"/>
      <c r="U66" s="1"/>
      <c r="V66" s="1"/>
      <c r="W66" s="1"/>
      <c r="X66" s="1"/>
      <c r="Y66" s="1"/>
      <c r="Z66" s="1"/>
    </row>
    <row r="67" customFormat="false" ht="15.75" hidden="false" customHeight="true" outlineLevel="0" collapsed="false">
      <c r="I67" s="1"/>
      <c r="J67" s="1"/>
      <c r="K67" s="1"/>
      <c r="L67" s="1"/>
      <c r="M67" s="1"/>
      <c r="N67" s="1"/>
      <c r="O67" s="1"/>
      <c r="P67" s="1"/>
      <c r="Q67" s="1"/>
      <c r="R67" s="1"/>
      <c r="S67" s="1"/>
      <c r="T67" s="1"/>
      <c r="U67" s="1"/>
      <c r="V67" s="1"/>
      <c r="W67" s="1"/>
      <c r="X67" s="1"/>
      <c r="Y67" s="1"/>
      <c r="Z67" s="1"/>
    </row>
    <row r="68" customFormat="false" ht="15.75" hidden="false" customHeight="true" outlineLevel="0" collapsed="false">
      <c r="I68" s="1"/>
      <c r="J68" s="1"/>
      <c r="K68" s="1"/>
      <c r="L68" s="1"/>
      <c r="M68" s="1"/>
      <c r="N68" s="1"/>
      <c r="O68" s="1"/>
      <c r="P68" s="1"/>
      <c r="Q68" s="1"/>
      <c r="R68" s="1"/>
      <c r="S68" s="1"/>
      <c r="T68" s="1"/>
      <c r="U68" s="1"/>
      <c r="V68" s="1"/>
      <c r="W68" s="1"/>
      <c r="X68" s="1"/>
      <c r="Y68" s="1"/>
      <c r="Z68" s="1"/>
    </row>
    <row r="69" customFormat="false" ht="15.75" hidden="false" customHeight="true" outlineLevel="0" collapsed="false">
      <c r="I69" s="1"/>
      <c r="J69" s="1"/>
      <c r="K69" s="1"/>
      <c r="L69" s="1"/>
      <c r="M69" s="1"/>
      <c r="N69" s="1"/>
      <c r="O69" s="1"/>
      <c r="P69" s="1"/>
      <c r="Q69" s="1"/>
      <c r="R69" s="1"/>
      <c r="S69" s="1"/>
      <c r="T69" s="1"/>
      <c r="U69" s="1"/>
      <c r="V69" s="1"/>
      <c r="W69" s="1"/>
      <c r="X69" s="1"/>
      <c r="Y69" s="1"/>
      <c r="Z69" s="1"/>
    </row>
    <row r="70" customFormat="false" ht="15.75" hidden="false" customHeight="true" outlineLevel="0" collapsed="false">
      <c r="I70" s="1"/>
      <c r="J70" s="1"/>
      <c r="K70" s="1"/>
      <c r="L70" s="1"/>
      <c r="M70" s="1"/>
      <c r="N70" s="1"/>
      <c r="O70" s="1"/>
      <c r="P70" s="1"/>
      <c r="Q70" s="1"/>
      <c r="R70" s="1"/>
      <c r="S70" s="1"/>
      <c r="T70" s="1"/>
      <c r="U70" s="1"/>
      <c r="V70" s="1"/>
      <c r="W70" s="1"/>
      <c r="X70" s="1"/>
      <c r="Y70" s="1"/>
      <c r="Z70" s="1"/>
    </row>
    <row r="71" customFormat="false" ht="15.75" hidden="false" customHeight="true" outlineLevel="0" collapsed="false">
      <c r="I71" s="1"/>
      <c r="J71" s="1"/>
      <c r="K71" s="1"/>
      <c r="L71" s="1"/>
      <c r="M71" s="1"/>
      <c r="N71" s="1"/>
      <c r="O71" s="1"/>
      <c r="P71" s="1"/>
      <c r="Q71" s="1"/>
      <c r="R71" s="1"/>
      <c r="S71" s="1"/>
      <c r="T71" s="1"/>
      <c r="U71" s="1"/>
      <c r="V71" s="1"/>
      <c r="W71" s="1"/>
      <c r="X71" s="1"/>
      <c r="Y71" s="1"/>
      <c r="Z71" s="1"/>
    </row>
    <row r="72" customFormat="false" ht="15.75" hidden="false" customHeight="true" outlineLevel="0" collapsed="false">
      <c r="I72" s="1"/>
      <c r="J72" s="1"/>
      <c r="K72" s="1"/>
      <c r="L72" s="1"/>
      <c r="M72" s="1"/>
      <c r="N72" s="1"/>
      <c r="O72" s="1"/>
      <c r="P72" s="1"/>
      <c r="Q72" s="1"/>
      <c r="R72" s="1"/>
      <c r="S72" s="1"/>
      <c r="T72" s="1"/>
      <c r="U72" s="1"/>
      <c r="V72" s="1"/>
      <c r="W72" s="1"/>
      <c r="X72" s="1"/>
      <c r="Y72" s="1"/>
      <c r="Z72" s="1"/>
    </row>
    <row r="73" customFormat="false" ht="15.75" hidden="false" customHeight="true" outlineLevel="0" collapsed="false">
      <c r="I73" s="1"/>
      <c r="J73" s="1"/>
      <c r="K73" s="1"/>
      <c r="L73" s="1"/>
      <c r="M73" s="1"/>
      <c r="N73" s="1"/>
      <c r="O73" s="1"/>
      <c r="P73" s="1"/>
      <c r="Q73" s="1"/>
      <c r="R73" s="1"/>
      <c r="S73" s="1"/>
      <c r="T73" s="1"/>
      <c r="U73" s="1"/>
      <c r="V73" s="1"/>
      <c r="W73" s="1"/>
      <c r="X73" s="1"/>
      <c r="Y73" s="1"/>
      <c r="Z73" s="1"/>
    </row>
    <row r="74" customFormat="false" ht="15.75" hidden="false" customHeight="true" outlineLevel="0" collapsed="false">
      <c r="I74" s="1"/>
      <c r="J74" s="1"/>
      <c r="K74" s="1"/>
      <c r="L74" s="1"/>
      <c r="M74" s="1"/>
      <c r="N74" s="1"/>
      <c r="O74" s="1"/>
      <c r="P74" s="1"/>
      <c r="Q74" s="1"/>
      <c r="R74" s="1"/>
      <c r="S74" s="1"/>
      <c r="T74" s="1"/>
      <c r="U74" s="1"/>
      <c r="V74" s="1"/>
      <c r="W74" s="1"/>
      <c r="X74" s="1"/>
      <c r="Y74" s="1"/>
      <c r="Z74" s="1"/>
    </row>
    <row r="75" customFormat="false" ht="15.75" hidden="false" customHeight="true" outlineLevel="0" collapsed="false">
      <c r="I75" s="1"/>
      <c r="J75" s="1"/>
      <c r="K75" s="1"/>
      <c r="L75" s="1"/>
      <c r="M75" s="1"/>
      <c r="N75" s="1"/>
      <c r="O75" s="1"/>
      <c r="P75" s="1"/>
      <c r="Q75" s="1"/>
      <c r="R75" s="1"/>
      <c r="S75" s="1"/>
      <c r="T75" s="1"/>
      <c r="U75" s="1"/>
      <c r="V75" s="1"/>
      <c r="W75" s="1"/>
      <c r="X75" s="1"/>
      <c r="Y75" s="1"/>
      <c r="Z75" s="1"/>
    </row>
    <row r="76" customFormat="false" ht="15.75" hidden="false" customHeight="true" outlineLevel="0" collapsed="false">
      <c r="I76" s="1"/>
      <c r="J76" s="1"/>
      <c r="K76" s="1"/>
      <c r="L76" s="1"/>
      <c r="M76" s="1"/>
      <c r="N76" s="1"/>
      <c r="O76" s="1"/>
      <c r="P76" s="1"/>
      <c r="Q76" s="1"/>
      <c r="R76" s="1"/>
      <c r="S76" s="1"/>
      <c r="T76" s="1"/>
      <c r="U76" s="1"/>
      <c r="V76" s="1"/>
      <c r="W76" s="1"/>
      <c r="X76" s="1"/>
      <c r="Y76" s="1"/>
      <c r="Z76" s="1"/>
    </row>
    <row r="77" customFormat="false" ht="15.75" hidden="false" customHeight="true" outlineLevel="0" collapsed="false">
      <c r="I77" s="1"/>
      <c r="J77" s="1"/>
      <c r="K77" s="1"/>
      <c r="L77" s="1"/>
      <c r="M77" s="1"/>
      <c r="N77" s="1"/>
      <c r="O77" s="1"/>
      <c r="P77" s="1"/>
      <c r="Q77" s="1"/>
      <c r="R77" s="1"/>
      <c r="S77" s="1"/>
      <c r="T77" s="1"/>
      <c r="U77" s="1"/>
      <c r="V77" s="1"/>
      <c r="W77" s="1"/>
      <c r="X77" s="1"/>
      <c r="Y77" s="1"/>
      <c r="Z77" s="1"/>
    </row>
    <row r="78" customFormat="false" ht="15.75" hidden="false" customHeight="true" outlineLevel="0" collapsed="false">
      <c r="I78" s="1"/>
      <c r="J78" s="1"/>
      <c r="K78" s="1"/>
      <c r="L78" s="1"/>
      <c r="M78" s="1"/>
      <c r="N78" s="1"/>
      <c r="O78" s="1"/>
      <c r="P78" s="1"/>
      <c r="Q78" s="1"/>
      <c r="R78" s="1"/>
      <c r="S78" s="1"/>
      <c r="T78" s="1"/>
      <c r="U78" s="1"/>
      <c r="V78" s="1"/>
      <c r="W78" s="1"/>
      <c r="X78" s="1"/>
      <c r="Y78" s="1"/>
      <c r="Z78" s="1"/>
    </row>
    <row r="79" customFormat="false" ht="15.75" hidden="false" customHeight="true" outlineLevel="0" collapsed="false">
      <c r="I79" s="1"/>
      <c r="J79" s="1"/>
      <c r="K79" s="1"/>
      <c r="L79" s="1"/>
      <c r="M79" s="1"/>
      <c r="N79" s="1"/>
      <c r="O79" s="1"/>
      <c r="P79" s="1"/>
      <c r="Q79" s="1"/>
      <c r="R79" s="1"/>
      <c r="S79" s="1"/>
      <c r="T79" s="1"/>
      <c r="U79" s="1"/>
      <c r="V79" s="1"/>
      <c r="W79" s="1"/>
      <c r="X79" s="1"/>
      <c r="Y79" s="1"/>
      <c r="Z79" s="1"/>
    </row>
    <row r="80" customFormat="false" ht="15.75" hidden="false" customHeight="true" outlineLevel="0" collapsed="false">
      <c r="I80" s="1"/>
      <c r="J80" s="1"/>
      <c r="K80" s="1"/>
      <c r="L80" s="1"/>
      <c r="M80" s="1"/>
      <c r="N80" s="1"/>
      <c r="O80" s="1"/>
      <c r="P80" s="1"/>
      <c r="Q80" s="1"/>
      <c r="R80" s="1"/>
      <c r="S80" s="1"/>
      <c r="T80" s="1"/>
      <c r="U80" s="1"/>
      <c r="V80" s="1"/>
      <c r="W80" s="1"/>
      <c r="X80" s="1"/>
      <c r="Y80" s="1"/>
      <c r="Z80" s="1"/>
    </row>
    <row r="81" customFormat="false" ht="15.75" hidden="false" customHeight="true" outlineLevel="0" collapsed="false">
      <c r="I81" s="1"/>
      <c r="J81" s="1"/>
      <c r="K81" s="1"/>
      <c r="L81" s="1"/>
      <c r="M81" s="1"/>
      <c r="N81" s="1"/>
      <c r="O81" s="1"/>
      <c r="P81" s="1"/>
      <c r="Q81" s="1"/>
      <c r="R81" s="1"/>
      <c r="S81" s="1"/>
      <c r="T81" s="1"/>
      <c r="U81" s="1"/>
      <c r="V81" s="1"/>
      <c r="W81" s="1"/>
      <c r="X81" s="1"/>
      <c r="Y81" s="1"/>
      <c r="Z81" s="1"/>
    </row>
    <row r="82" customFormat="false" ht="15.75" hidden="false" customHeight="true" outlineLevel="0" collapsed="false">
      <c r="I82" s="1"/>
      <c r="J82" s="1"/>
      <c r="K82" s="1"/>
      <c r="L82" s="1"/>
      <c r="M82" s="1"/>
      <c r="N82" s="1"/>
      <c r="O82" s="1"/>
      <c r="P82" s="1"/>
      <c r="Q82" s="1"/>
      <c r="R82" s="1"/>
      <c r="S82" s="1"/>
      <c r="T82" s="1"/>
      <c r="U82" s="1"/>
      <c r="V82" s="1"/>
      <c r="W82" s="1"/>
      <c r="X82" s="1"/>
      <c r="Y82" s="1"/>
      <c r="Z82" s="1"/>
    </row>
    <row r="83" customFormat="false" ht="15.75" hidden="false" customHeight="true" outlineLevel="0" collapsed="false">
      <c r="I83" s="1"/>
      <c r="J83" s="1"/>
      <c r="K83" s="1"/>
      <c r="L83" s="1"/>
      <c r="M83" s="1"/>
      <c r="N83" s="1"/>
      <c r="O83" s="1"/>
      <c r="P83" s="1"/>
      <c r="Q83" s="1"/>
      <c r="R83" s="1"/>
      <c r="S83" s="1"/>
      <c r="T83" s="1"/>
      <c r="U83" s="1"/>
      <c r="V83" s="1"/>
      <c r="W83" s="1"/>
      <c r="X83" s="1"/>
      <c r="Y83" s="1"/>
      <c r="Z83" s="1"/>
    </row>
    <row r="84" customFormat="false" ht="15.75" hidden="false" customHeight="true" outlineLevel="0" collapsed="false">
      <c r="I84" s="1"/>
      <c r="J84" s="1"/>
      <c r="K84" s="1"/>
      <c r="L84" s="1"/>
      <c r="M84" s="1"/>
      <c r="N84" s="1"/>
      <c r="O84" s="1"/>
      <c r="P84" s="1"/>
      <c r="Q84" s="1"/>
      <c r="R84" s="1"/>
      <c r="S84" s="1"/>
      <c r="T84" s="1"/>
      <c r="U84" s="1"/>
      <c r="V84" s="1"/>
      <c r="W84" s="1"/>
      <c r="X84" s="1"/>
      <c r="Y84" s="1"/>
      <c r="Z84" s="1"/>
    </row>
    <row r="85" customFormat="false" ht="15.75" hidden="false" customHeight="true" outlineLevel="0" collapsed="false">
      <c r="I85" s="1"/>
      <c r="J85" s="1"/>
      <c r="K85" s="1"/>
      <c r="L85" s="1"/>
      <c r="M85" s="1"/>
      <c r="N85" s="1"/>
      <c r="O85" s="1"/>
      <c r="P85" s="1"/>
      <c r="Q85" s="1"/>
      <c r="R85" s="1"/>
      <c r="S85" s="1"/>
      <c r="T85" s="1"/>
      <c r="U85" s="1"/>
      <c r="V85" s="1"/>
      <c r="W85" s="1"/>
      <c r="X85" s="1"/>
      <c r="Y85" s="1"/>
      <c r="Z85" s="1"/>
    </row>
    <row r="86" customFormat="false" ht="15.75" hidden="false" customHeight="true" outlineLevel="0" collapsed="false">
      <c r="I86" s="1"/>
      <c r="J86" s="1"/>
      <c r="K86" s="1"/>
      <c r="L86" s="1"/>
      <c r="M86" s="1"/>
      <c r="N86" s="1"/>
      <c r="O86" s="1"/>
      <c r="P86" s="1"/>
      <c r="Q86" s="1"/>
      <c r="R86" s="1"/>
      <c r="S86" s="1"/>
      <c r="T86" s="1"/>
      <c r="U86" s="1"/>
      <c r="V86" s="1"/>
      <c r="W86" s="1"/>
      <c r="X86" s="1"/>
      <c r="Y86" s="1"/>
      <c r="Z86" s="1"/>
    </row>
    <row r="87" customFormat="false" ht="15.75" hidden="false" customHeight="true" outlineLevel="0" collapsed="false">
      <c r="I87" s="1"/>
      <c r="J87" s="1"/>
      <c r="K87" s="1"/>
      <c r="L87" s="1"/>
      <c r="M87" s="1"/>
      <c r="N87" s="1"/>
      <c r="O87" s="1"/>
      <c r="P87" s="1"/>
      <c r="Q87" s="1"/>
      <c r="R87" s="1"/>
      <c r="S87" s="1"/>
      <c r="T87" s="1"/>
      <c r="U87" s="1"/>
      <c r="V87" s="1"/>
      <c r="W87" s="1"/>
      <c r="X87" s="1"/>
      <c r="Y87" s="1"/>
      <c r="Z87" s="1"/>
    </row>
    <row r="88" customFormat="false" ht="15.75" hidden="false" customHeight="true" outlineLevel="0" collapsed="false">
      <c r="I88" s="1"/>
      <c r="J88" s="1"/>
      <c r="K88" s="1"/>
      <c r="L88" s="1"/>
      <c r="M88" s="1"/>
      <c r="N88" s="1"/>
      <c r="O88" s="1"/>
      <c r="P88" s="1"/>
      <c r="Q88" s="1"/>
      <c r="R88" s="1"/>
      <c r="S88" s="1"/>
      <c r="T88" s="1"/>
      <c r="U88" s="1"/>
      <c r="V88" s="1"/>
      <c r="W88" s="1"/>
      <c r="X88" s="1"/>
      <c r="Y88" s="1"/>
      <c r="Z88" s="1"/>
    </row>
    <row r="89" customFormat="false" ht="15.75" hidden="false" customHeight="true" outlineLevel="0" collapsed="false">
      <c r="I89" s="1"/>
      <c r="J89" s="1"/>
      <c r="K89" s="1"/>
      <c r="L89" s="1"/>
      <c r="M89" s="1"/>
      <c r="N89" s="1"/>
      <c r="O89" s="1"/>
      <c r="P89" s="1"/>
      <c r="Q89" s="1"/>
      <c r="R89" s="1"/>
      <c r="S89" s="1"/>
      <c r="T89" s="1"/>
      <c r="U89" s="1"/>
      <c r="V89" s="1"/>
      <c r="W89" s="1"/>
      <c r="X89" s="1"/>
      <c r="Y89" s="1"/>
      <c r="Z89" s="1"/>
    </row>
    <row r="90" customFormat="false" ht="15.75" hidden="false" customHeight="true" outlineLevel="0" collapsed="false">
      <c r="I90" s="1"/>
      <c r="J90" s="1"/>
      <c r="K90" s="1"/>
      <c r="L90" s="1"/>
      <c r="M90" s="1"/>
      <c r="N90" s="1"/>
      <c r="O90" s="1"/>
      <c r="P90" s="1"/>
      <c r="Q90" s="1"/>
      <c r="R90" s="1"/>
      <c r="S90" s="1"/>
      <c r="T90" s="1"/>
      <c r="U90" s="1"/>
      <c r="V90" s="1"/>
      <c r="W90" s="1"/>
      <c r="X90" s="1"/>
      <c r="Y90" s="1"/>
      <c r="Z90" s="1"/>
    </row>
    <row r="91" customFormat="false" ht="15.75" hidden="false" customHeight="true" outlineLevel="0" collapsed="false">
      <c r="I91" s="1"/>
      <c r="J91" s="1"/>
      <c r="K91" s="1"/>
      <c r="L91" s="1"/>
      <c r="M91" s="1"/>
      <c r="N91" s="1"/>
      <c r="O91" s="1"/>
      <c r="P91" s="1"/>
      <c r="Q91" s="1"/>
      <c r="R91" s="1"/>
      <c r="S91" s="1"/>
      <c r="T91" s="1"/>
      <c r="U91" s="1"/>
      <c r="V91" s="1"/>
      <c r="W91" s="1"/>
      <c r="X91" s="1"/>
      <c r="Y91" s="1"/>
      <c r="Z91" s="1"/>
    </row>
    <row r="92" customFormat="false" ht="15.75" hidden="false" customHeight="true" outlineLevel="0" collapsed="false">
      <c r="I92" s="1"/>
      <c r="J92" s="1"/>
      <c r="K92" s="1"/>
      <c r="L92" s="1"/>
      <c r="M92" s="1"/>
      <c r="N92" s="1"/>
      <c r="O92" s="1"/>
      <c r="P92" s="1"/>
      <c r="Q92" s="1"/>
      <c r="R92" s="1"/>
      <c r="S92" s="1"/>
      <c r="T92" s="1"/>
      <c r="U92" s="1"/>
      <c r="V92" s="1"/>
      <c r="W92" s="1"/>
      <c r="X92" s="1"/>
      <c r="Y92" s="1"/>
      <c r="Z92" s="1"/>
    </row>
    <row r="93" customFormat="false" ht="15.75" hidden="false" customHeight="true" outlineLevel="0" collapsed="false">
      <c r="I93" s="1"/>
      <c r="J93" s="1"/>
      <c r="K93" s="1"/>
      <c r="L93" s="1"/>
      <c r="M93" s="1"/>
      <c r="N93" s="1"/>
      <c r="O93" s="1"/>
      <c r="P93" s="1"/>
      <c r="Q93" s="1"/>
      <c r="R93" s="1"/>
      <c r="S93" s="1"/>
      <c r="T93" s="1"/>
      <c r="U93" s="1"/>
      <c r="V93" s="1"/>
      <c r="W93" s="1"/>
      <c r="X93" s="1"/>
      <c r="Y93" s="1"/>
      <c r="Z93" s="1"/>
    </row>
    <row r="94" customFormat="false" ht="15.75" hidden="false" customHeight="true" outlineLevel="0" collapsed="false">
      <c r="I94" s="1"/>
      <c r="J94" s="1"/>
      <c r="K94" s="1"/>
      <c r="L94" s="1"/>
      <c r="M94" s="1"/>
      <c r="N94" s="1"/>
      <c r="O94" s="1"/>
      <c r="P94" s="1"/>
      <c r="Q94" s="1"/>
      <c r="R94" s="1"/>
      <c r="S94" s="1"/>
      <c r="T94" s="1"/>
      <c r="U94" s="1"/>
      <c r="V94" s="1"/>
      <c r="W94" s="1"/>
      <c r="X94" s="1"/>
      <c r="Y94" s="1"/>
      <c r="Z94" s="1"/>
    </row>
    <row r="95" customFormat="false" ht="15.75" hidden="false" customHeight="true" outlineLevel="0" collapsed="false">
      <c r="I95" s="1"/>
      <c r="J95" s="1"/>
      <c r="K95" s="1"/>
      <c r="L95" s="1"/>
      <c r="M95" s="1"/>
      <c r="N95" s="1"/>
      <c r="O95" s="1"/>
      <c r="P95" s="1"/>
      <c r="Q95" s="1"/>
      <c r="R95" s="1"/>
      <c r="S95" s="1"/>
      <c r="T95" s="1"/>
      <c r="U95" s="1"/>
      <c r="V95" s="1"/>
      <c r="W95" s="1"/>
      <c r="X95" s="1"/>
      <c r="Y95" s="1"/>
      <c r="Z95" s="1"/>
    </row>
    <row r="96" customFormat="false" ht="15.75" hidden="false" customHeight="true" outlineLevel="0" collapsed="false">
      <c r="I96" s="1"/>
      <c r="J96" s="1"/>
      <c r="K96" s="1"/>
      <c r="L96" s="1"/>
      <c r="M96" s="1"/>
      <c r="N96" s="1"/>
      <c r="O96" s="1"/>
      <c r="P96" s="1"/>
      <c r="Q96" s="1"/>
      <c r="R96" s="1"/>
      <c r="S96" s="1"/>
      <c r="T96" s="1"/>
      <c r="U96" s="1"/>
      <c r="V96" s="1"/>
      <c r="W96" s="1"/>
      <c r="X96" s="1"/>
      <c r="Y96" s="1"/>
      <c r="Z96" s="1"/>
    </row>
    <row r="97" customFormat="false" ht="15.75" hidden="false" customHeight="true" outlineLevel="0" collapsed="false">
      <c r="I97" s="1"/>
      <c r="J97" s="1"/>
      <c r="K97" s="1"/>
      <c r="L97" s="1"/>
      <c r="M97" s="1"/>
      <c r="N97" s="1"/>
      <c r="O97" s="1"/>
      <c r="P97" s="1"/>
      <c r="Q97" s="1"/>
      <c r="R97" s="1"/>
      <c r="S97" s="1"/>
      <c r="T97" s="1"/>
      <c r="U97" s="1"/>
      <c r="V97" s="1"/>
      <c r="W97" s="1"/>
      <c r="X97" s="1"/>
      <c r="Y97" s="1"/>
      <c r="Z97" s="1"/>
    </row>
    <row r="98" customFormat="false" ht="15.75" hidden="false" customHeight="true" outlineLevel="0" collapsed="false">
      <c r="I98" s="1"/>
      <c r="J98" s="1"/>
      <c r="K98" s="1"/>
      <c r="L98" s="1"/>
      <c r="M98" s="1"/>
      <c r="N98" s="1"/>
      <c r="O98" s="1"/>
      <c r="P98" s="1"/>
      <c r="Q98" s="1"/>
      <c r="R98" s="1"/>
      <c r="S98" s="1"/>
      <c r="T98" s="1"/>
      <c r="U98" s="1"/>
      <c r="V98" s="1"/>
      <c r="W98" s="1"/>
      <c r="X98" s="1"/>
      <c r="Y98" s="1"/>
      <c r="Z98" s="1"/>
    </row>
    <row r="99" customFormat="false" ht="15.75" hidden="false" customHeight="true" outlineLevel="0" collapsed="false">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c r="I230" s="1"/>
      <c r="J230" s="1"/>
      <c r="K230" s="1"/>
      <c r="L230" s="1"/>
      <c r="M230" s="1"/>
      <c r="N230" s="1"/>
      <c r="O230" s="1"/>
      <c r="P230" s="1"/>
      <c r="Q230" s="1"/>
      <c r="R230" s="1"/>
      <c r="S230" s="1"/>
      <c r="T230" s="1"/>
      <c r="U230" s="1"/>
      <c r="V230" s="1"/>
      <c r="W230" s="1"/>
      <c r="X230" s="1"/>
      <c r="Y230" s="1"/>
      <c r="Z230" s="1"/>
    </row>
    <row r="231" customFormat="false" ht="15.75" hidden="false" customHeight="true" outlineLevel="0" collapsed="false">
      <c r="I231" s="1"/>
      <c r="J231" s="1"/>
      <c r="K231" s="1"/>
      <c r="L231" s="1"/>
      <c r="M231" s="1"/>
      <c r="N231" s="1"/>
      <c r="O231" s="1"/>
      <c r="P231" s="1"/>
      <c r="Q231" s="1"/>
      <c r="R231" s="1"/>
      <c r="S231" s="1"/>
      <c r="T231" s="1"/>
      <c r="U231" s="1"/>
      <c r="V231" s="1"/>
      <c r="W231" s="1"/>
      <c r="X231" s="1"/>
      <c r="Y231" s="1"/>
      <c r="Z231" s="1"/>
    </row>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
    <mergeCell ref="A3:C3"/>
    <mergeCell ref="A18:E18"/>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D5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B7" activeCellId="0" sqref="B7"/>
    </sheetView>
  </sheetViews>
  <sheetFormatPr defaultColWidth="14.42578125" defaultRowHeight="15" customHeight="true" zeroHeight="false" outlineLevelRow="0" outlineLevelCol="0"/>
  <cols>
    <col collapsed="false" customWidth="true" hidden="false" outlineLevel="0" max="1" min="1" style="1" width="20.85"/>
    <col collapsed="false" customWidth="true" hidden="false" outlineLevel="0" max="2" min="2" style="1" width="36.57"/>
    <col collapsed="false" customWidth="true" hidden="false" outlineLevel="0" max="3" min="3" style="1" width="65.57"/>
    <col collapsed="false" customWidth="true" hidden="false" outlineLevel="0" max="4" min="4" style="1" width="26.86"/>
    <col collapsed="false" customWidth="true" hidden="false" outlineLevel="0" max="5" min="5" style="1" width="78.43"/>
    <col collapsed="false" customWidth="true" hidden="false" outlineLevel="0" max="6" min="6" style="1" width="67.42"/>
    <col collapsed="false" customWidth="true" hidden="false" outlineLevel="0" max="7" min="7" style="1" width="41.86"/>
    <col collapsed="false" customWidth="true" hidden="false" outlineLevel="0" max="8" min="8" style="1" width="52.57"/>
    <col collapsed="false" customWidth="true" hidden="false" outlineLevel="0" max="9" min="9" style="1" width="55.42"/>
    <col collapsed="false" customWidth="true" hidden="false" outlineLevel="0" max="10" min="10" style="1" width="52.57"/>
    <col collapsed="false" customWidth="true" hidden="false" outlineLevel="0" max="11" min="11" style="1" width="13.42"/>
    <col collapsed="false" customWidth="true" hidden="false" outlineLevel="0" max="12" min="12" style="1" width="9.29"/>
    <col collapsed="false" customWidth="true" hidden="false" outlineLevel="0" max="13" min="13" style="1" width="17"/>
    <col collapsed="false" customWidth="true" hidden="false" outlineLevel="0" max="14" min="14" style="1" width="10.71"/>
    <col collapsed="false" customWidth="true" hidden="false" outlineLevel="0" max="15" min="15" style="1" width="14.71"/>
    <col collapsed="false" customWidth="true" hidden="false" outlineLevel="0" max="16" min="16" style="1" width="10.57"/>
    <col collapsed="false" customWidth="true" hidden="false" outlineLevel="0" max="17" min="17" style="1" width="14"/>
    <col collapsed="false" customWidth="true" hidden="false" outlineLevel="0" max="18" min="18" style="1" width="12.42"/>
    <col collapsed="false" customWidth="true" hidden="false" outlineLevel="0" max="19" min="19" style="1" width="13.15"/>
    <col collapsed="false" customWidth="true" hidden="false" outlineLevel="0" max="20" min="20" style="1" width="13.57"/>
    <col collapsed="false" customWidth="true" hidden="false" outlineLevel="0" max="22" min="21" style="1" width="12.29"/>
    <col collapsed="false" customWidth="true" hidden="false" outlineLevel="0" max="23" min="23" style="1" width="8.42"/>
    <col collapsed="false" customWidth="true" hidden="false" outlineLevel="0" max="24" min="24" style="1" width="17.71"/>
    <col collapsed="false" customWidth="true" hidden="false" outlineLevel="0" max="26" min="26" style="1" width="26.71"/>
    <col collapsed="false" customWidth="true" hidden="false" outlineLevel="0" max="30" min="27" style="1" width="18.42"/>
  </cols>
  <sheetData>
    <row r="1" customFormat="false" ht="15.75" hidden="false" customHeight="true" outlineLevel="0" collapsed="false">
      <c r="A1" s="286"/>
      <c r="B1" s="286"/>
      <c r="C1" s="286"/>
      <c r="D1" s="286"/>
      <c r="E1" s="287" t="s">
        <v>0</v>
      </c>
      <c r="F1" s="288"/>
      <c r="G1" s="288" t="s">
        <v>1</v>
      </c>
      <c r="H1" s="288"/>
      <c r="I1" s="288"/>
      <c r="J1" s="288"/>
      <c r="K1" s="289" t="s">
        <v>253</v>
      </c>
      <c r="L1" s="289"/>
      <c r="M1" s="150"/>
      <c r="N1" s="150"/>
      <c r="O1" s="150"/>
      <c r="P1" s="150"/>
      <c r="Q1" s="150"/>
      <c r="R1" s="150"/>
      <c r="S1" s="150"/>
      <c r="T1" s="150"/>
      <c r="U1" s="150"/>
      <c r="V1" s="150"/>
    </row>
    <row r="2" customFormat="false" ht="15.75" hidden="false" customHeight="true" outlineLevel="0" collapsed="false">
      <c r="A2" s="286"/>
      <c r="B2" s="286"/>
      <c r="C2" s="286"/>
      <c r="D2" s="286"/>
      <c r="E2" s="290" t="s">
        <v>254</v>
      </c>
      <c r="F2" s="290"/>
      <c r="G2" s="291"/>
      <c r="H2" s="290"/>
      <c r="I2" s="290"/>
      <c r="J2" s="290"/>
      <c r="K2" s="289"/>
      <c r="L2" s="289"/>
      <c r="M2" s="150"/>
      <c r="N2" s="150"/>
      <c r="O2" s="150"/>
      <c r="P2" s="150"/>
      <c r="Q2" s="150"/>
      <c r="R2" s="150"/>
      <c r="S2" s="150"/>
      <c r="T2" s="150"/>
      <c r="U2" s="150"/>
      <c r="V2" s="150"/>
    </row>
    <row r="3" customFormat="false" ht="30" hidden="false" customHeight="true" outlineLevel="0" collapsed="false">
      <c r="A3" s="292"/>
      <c r="B3" s="292"/>
      <c r="C3" s="292"/>
      <c r="D3" s="292"/>
      <c r="E3" s="293"/>
      <c r="F3" s="293"/>
      <c r="G3" s="293"/>
      <c r="H3" s="293"/>
      <c r="I3" s="293"/>
      <c r="J3" s="293"/>
      <c r="K3" s="294" t="n">
        <f aca="false">SUBTOTAL(9,$K$6:$K$561)</f>
        <v>0</v>
      </c>
      <c r="L3" s="294"/>
      <c r="M3" s="294"/>
      <c r="N3" s="294"/>
      <c r="O3" s="294"/>
      <c r="P3" s="294"/>
      <c r="Q3" s="294"/>
      <c r="R3" s="294" t="n">
        <f aca="false">SUBTOTAL(9,$R$6:$R$561)</f>
        <v>0</v>
      </c>
      <c r="S3" s="294" t="n">
        <f aca="false">SUBTOTAL(9,$S$6:$S$561)</f>
        <v>0</v>
      </c>
      <c r="T3" s="294" t="s">
        <v>255</v>
      </c>
      <c r="U3" s="295" t="n">
        <f aca="false">SUBTOTAL(9,$U$6:$U$561)</f>
        <v>0</v>
      </c>
      <c r="V3" s="295" t="n">
        <f aca="false">SUBTOTAL(9,$V$6:$V$561)</f>
        <v>0</v>
      </c>
      <c r="W3" s="294" t="n">
        <f aca="false">U3-V3</f>
        <v>0</v>
      </c>
    </row>
    <row r="4" customFormat="false" ht="75" hidden="false" customHeight="true" outlineLevel="0" collapsed="false">
      <c r="A4" s="296" t="s">
        <v>256</v>
      </c>
      <c r="B4" s="292" t="s">
        <v>257</v>
      </c>
      <c r="C4" s="292" t="s">
        <v>258</v>
      </c>
      <c r="D4" s="292" t="s">
        <v>259</v>
      </c>
      <c r="E4" s="292" t="s">
        <v>260</v>
      </c>
      <c r="F4" s="296" t="s">
        <v>261</v>
      </c>
      <c r="G4" s="296" t="s">
        <v>262</v>
      </c>
      <c r="H4" s="296" t="s">
        <v>263</v>
      </c>
      <c r="I4" s="296" t="s">
        <v>264</v>
      </c>
      <c r="J4" s="292" t="s">
        <v>265</v>
      </c>
      <c r="K4" s="294" t="s">
        <v>266</v>
      </c>
      <c r="L4" s="294" t="s">
        <v>267</v>
      </c>
      <c r="M4" s="294" t="s">
        <v>140</v>
      </c>
      <c r="N4" s="294" t="s">
        <v>268</v>
      </c>
      <c r="O4" s="294" t="s">
        <v>200</v>
      </c>
      <c r="P4" s="294" t="s">
        <v>209</v>
      </c>
      <c r="Q4" s="294" t="s">
        <v>210</v>
      </c>
      <c r="R4" s="294" t="s">
        <v>269</v>
      </c>
      <c r="S4" s="294" t="s">
        <v>266</v>
      </c>
      <c r="T4" s="294" t="s">
        <v>91</v>
      </c>
      <c r="U4" s="295" t="s">
        <v>270</v>
      </c>
      <c r="V4" s="296" t="s">
        <v>271</v>
      </c>
      <c r="W4" s="292" t="s">
        <v>203</v>
      </c>
    </row>
    <row r="5" customFormat="false" ht="30" hidden="false" customHeight="true" outlineLevel="0" collapsed="false">
      <c r="A5" s="292"/>
      <c r="B5" s="292"/>
      <c r="C5" s="292"/>
      <c r="D5" s="292"/>
      <c r="E5" s="292"/>
      <c r="F5" s="292"/>
      <c r="G5" s="292"/>
      <c r="H5" s="292"/>
      <c r="I5" s="292"/>
      <c r="J5" s="292"/>
      <c r="K5" s="294"/>
      <c r="L5" s="294" t="n">
        <f aca="false">'2.Tiempo'!B6</f>
        <v>0.1</v>
      </c>
      <c r="M5" s="294" t="n">
        <f aca="false">'2.Tiempo'!C6</f>
        <v>0.05</v>
      </c>
      <c r="N5" s="294" t="n">
        <f aca="false">'2.Tiempo'!D6</f>
        <v>0.1</v>
      </c>
      <c r="O5" s="294" t="s">
        <v>272</v>
      </c>
      <c r="P5" s="294" t="n">
        <f aca="false">'2.Tiempo'!F6</f>
        <v>0</v>
      </c>
      <c r="Q5" s="294" t="n">
        <f aca="false">'2.Tiempo'!G6</f>
        <v>0.1</v>
      </c>
      <c r="R5" s="294" t="n">
        <f aca="false">'2.Tiempo'!I6</f>
        <v>0.02</v>
      </c>
      <c r="S5" s="294" t="s">
        <v>91</v>
      </c>
      <c r="T5" s="294"/>
      <c r="U5" s="297"/>
      <c r="V5" s="298"/>
      <c r="W5" s="299" t="n">
        <v>0</v>
      </c>
      <c r="X5" s="296" t="s">
        <v>273</v>
      </c>
      <c r="Y5" s="296" t="s">
        <v>274</v>
      </c>
      <c r="Z5" s="296" t="s">
        <v>275</v>
      </c>
      <c r="AA5" s="296" t="s">
        <v>276</v>
      </c>
      <c r="AB5" s="296"/>
      <c r="AC5" s="296"/>
      <c r="AD5" s="296"/>
    </row>
    <row r="6" customFormat="false" ht="16.5" hidden="false" customHeight="true" outlineLevel="0" collapsed="false">
      <c r="A6" s="300"/>
      <c r="B6" s="301"/>
      <c r="C6" s="301"/>
      <c r="D6" s="301"/>
      <c r="E6" s="301"/>
      <c r="F6" s="301"/>
      <c r="G6" s="301"/>
      <c r="H6" s="301"/>
      <c r="I6" s="301"/>
      <c r="J6" s="300"/>
      <c r="K6" s="302"/>
      <c r="L6" s="300" t="n">
        <f aca="false">$K6*L$5*(1+$W$5)</f>
        <v>0</v>
      </c>
      <c r="M6" s="300" t="n">
        <f aca="false">$K6*M$5*(1+$W$5)</f>
        <v>0</v>
      </c>
      <c r="N6" s="300" t="n">
        <f aca="false">$K6*N$5*(1+$W$5)</f>
        <v>0</v>
      </c>
      <c r="O6" s="301" t="n">
        <f aca="false">$K6*$W$5</f>
        <v>0</v>
      </c>
      <c r="P6" s="303" t="n">
        <f aca="false">K6*P$5*(1+$W$5)</f>
        <v>0</v>
      </c>
      <c r="Q6" s="303" t="n">
        <f aca="false">$K6*Q$5*(1+$W$5)</f>
        <v>0</v>
      </c>
      <c r="R6" s="301" t="n">
        <f aca="false">$K6*R$5*(1+$W$5)</f>
        <v>0</v>
      </c>
      <c r="S6" s="301" t="n">
        <v>0</v>
      </c>
      <c r="T6" s="300" t="n">
        <v>0</v>
      </c>
      <c r="U6" s="304" t="n">
        <f aca="false">SUM(K6:T6)</f>
        <v>0</v>
      </c>
      <c r="V6" s="304" t="n">
        <f aca="false">SUM(K6, M6, O6, P6, Q6, R6)</f>
        <v>0</v>
      </c>
      <c r="X6" s="305"/>
    </row>
    <row r="7" customFormat="false" ht="16.5" hidden="false" customHeight="true" outlineLevel="0" collapsed="false">
      <c r="A7" s="300"/>
      <c r="B7" s="301"/>
      <c r="C7" s="301"/>
      <c r="D7" s="301"/>
      <c r="E7" s="301"/>
      <c r="F7" s="301"/>
      <c r="G7" s="301"/>
      <c r="H7" s="301"/>
      <c r="I7" s="301"/>
      <c r="J7" s="300"/>
      <c r="K7" s="302"/>
      <c r="L7" s="300" t="n">
        <f aca="false">$K7*L$5*(1+$W$5)</f>
        <v>0</v>
      </c>
      <c r="M7" s="300" t="n">
        <f aca="false">$K7*M$5*(1+$W$5)</f>
        <v>0</v>
      </c>
      <c r="N7" s="300" t="n">
        <f aca="false">$K7*N$5*(1+$W$5)</f>
        <v>0</v>
      </c>
      <c r="O7" s="301" t="n">
        <f aca="false">$K7*$W$5</f>
        <v>0</v>
      </c>
      <c r="P7" s="303" t="n">
        <f aca="false">K7*P$5*(1+$W$5)</f>
        <v>0</v>
      </c>
      <c r="Q7" s="303" t="n">
        <f aca="false">$K7*Q$5*(1+$W$5)</f>
        <v>0</v>
      </c>
      <c r="R7" s="301" t="n">
        <f aca="false">$K7*R$5*(1+$W$5)</f>
        <v>0</v>
      </c>
      <c r="S7" s="301" t="n">
        <v>0</v>
      </c>
      <c r="T7" s="300" t="n">
        <v>0</v>
      </c>
      <c r="U7" s="304" t="n">
        <f aca="false">SUM(K7:T7)</f>
        <v>0</v>
      </c>
      <c r="V7" s="304" t="n">
        <f aca="false">SUM(K7, M7, O7, P7, Q7, R7)</f>
        <v>0</v>
      </c>
      <c r="X7" s="305"/>
    </row>
    <row r="8" customFormat="false" ht="16.5" hidden="false" customHeight="true" outlineLevel="0" collapsed="false">
      <c r="A8" s="300"/>
      <c r="B8" s="301"/>
      <c r="C8" s="301"/>
      <c r="D8" s="301"/>
      <c r="E8" s="301"/>
      <c r="F8" s="301"/>
      <c r="G8" s="301"/>
      <c r="H8" s="301"/>
      <c r="I8" s="301"/>
      <c r="J8" s="300"/>
      <c r="K8" s="302"/>
      <c r="L8" s="300" t="n">
        <f aca="false">$K8*L$5*(1+$W$5)</f>
        <v>0</v>
      </c>
      <c r="M8" s="300" t="n">
        <f aca="false">$K8*M$5*(1+$W$5)</f>
        <v>0</v>
      </c>
      <c r="N8" s="300" t="n">
        <f aca="false">$K8*N$5*(1+$W$5)</f>
        <v>0</v>
      </c>
      <c r="O8" s="301" t="n">
        <f aca="false">$K8*$W$5</f>
        <v>0</v>
      </c>
      <c r="P8" s="303" t="n">
        <f aca="false">K8*P$5*(1+$W$5)</f>
        <v>0</v>
      </c>
      <c r="Q8" s="303" t="n">
        <f aca="false">$K8*Q$5*(1+$W$5)</f>
        <v>0</v>
      </c>
      <c r="R8" s="301" t="n">
        <f aca="false">$K8*R$5*(1+$W$5)</f>
        <v>0</v>
      </c>
      <c r="S8" s="301" t="n">
        <v>0</v>
      </c>
      <c r="T8" s="300" t="n">
        <v>0</v>
      </c>
      <c r="U8" s="304" t="n">
        <f aca="false">SUM(K8:T8)</f>
        <v>0</v>
      </c>
      <c r="V8" s="304" t="n">
        <f aca="false">SUM(K8, M8, O8, P8, Q8, R8)</f>
        <v>0</v>
      </c>
      <c r="X8" s="305"/>
      <c r="Z8" s="1" t="s">
        <v>277</v>
      </c>
    </row>
    <row r="9" customFormat="false" ht="16.5" hidden="false" customHeight="true" outlineLevel="0" collapsed="false">
      <c r="A9" s="300"/>
      <c r="B9" s="301"/>
      <c r="C9" s="301"/>
      <c r="D9" s="301"/>
      <c r="E9" s="301"/>
      <c r="F9" s="301"/>
      <c r="G9" s="301"/>
      <c r="H9" s="301"/>
      <c r="I9" s="301"/>
      <c r="J9" s="300"/>
      <c r="K9" s="302"/>
      <c r="L9" s="300" t="n">
        <f aca="false">$K9*L$5*(1+$W$5)</f>
        <v>0</v>
      </c>
      <c r="M9" s="300" t="n">
        <f aca="false">$K9*M$5*(1+$W$5)</f>
        <v>0</v>
      </c>
      <c r="N9" s="300" t="n">
        <f aca="false">$K9*N$5*(1+$W$5)</f>
        <v>0</v>
      </c>
      <c r="O9" s="301" t="n">
        <f aca="false">$K9*$W$5</f>
        <v>0</v>
      </c>
      <c r="P9" s="303" t="n">
        <f aca="false">K9*P$5*(1+$W$5)</f>
        <v>0</v>
      </c>
      <c r="Q9" s="303" t="n">
        <f aca="false">$K9*Q$5*(1+$W$5)</f>
        <v>0</v>
      </c>
      <c r="R9" s="301" t="n">
        <f aca="false">$K9*R$5*(1+$W$5)</f>
        <v>0</v>
      </c>
      <c r="S9" s="301" t="n">
        <v>0</v>
      </c>
      <c r="T9" s="300" t="n">
        <v>0</v>
      </c>
      <c r="U9" s="304" t="n">
        <f aca="false">SUM(K9:T9)</f>
        <v>0</v>
      </c>
      <c r="V9" s="304" t="n">
        <f aca="false">SUM(K9, M9, O9, P9, Q9, R9)</f>
        <v>0</v>
      </c>
      <c r="X9" s="305"/>
      <c r="Z9" s="1" t="s">
        <v>277</v>
      </c>
    </row>
    <row r="10" customFormat="false" ht="16.5" hidden="false" customHeight="true" outlineLevel="0" collapsed="false">
      <c r="A10" s="300"/>
      <c r="B10" s="301"/>
      <c r="C10" s="301"/>
      <c r="D10" s="301"/>
      <c r="E10" s="301"/>
      <c r="F10" s="301"/>
      <c r="G10" s="301"/>
      <c r="H10" s="301"/>
      <c r="I10" s="301"/>
      <c r="J10" s="300"/>
      <c r="K10" s="302"/>
      <c r="L10" s="300" t="n">
        <f aca="false">$K10*L$5*(1+$W$5)</f>
        <v>0</v>
      </c>
      <c r="M10" s="300" t="n">
        <f aca="false">$K10*M$5*(1+$W$5)</f>
        <v>0</v>
      </c>
      <c r="N10" s="300" t="n">
        <f aca="false">$K10*N$5*(1+$W$5)</f>
        <v>0</v>
      </c>
      <c r="O10" s="301" t="n">
        <f aca="false">$K10*$W$5</f>
        <v>0</v>
      </c>
      <c r="P10" s="303" t="n">
        <f aca="false">K10*P$5*(1+$W$5)</f>
        <v>0</v>
      </c>
      <c r="Q10" s="303" t="n">
        <f aca="false">$K10*Q$5*(1+$W$5)</f>
        <v>0</v>
      </c>
      <c r="R10" s="301" t="n">
        <f aca="false">$K10*R$5*(1+$W$5)</f>
        <v>0</v>
      </c>
      <c r="S10" s="301" t="n">
        <v>0</v>
      </c>
      <c r="T10" s="300" t="n">
        <v>0</v>
      </c>
      <c r="U10" s="304" t="n">
        <f aca="false">SUM(K10:T10)</f>
        <v>0</v>
      </c>
      <c r="V10" s="304" t="n">
        <f aca="false">SUM(K10, M10, O10, P10, Q10, R10)</f>
        <v>0</v>
      </c>
      <c r="X10" s="305"/>
      <c r="Z10" s="1" t="s">
        <v>278</v>
      </c>
    </row>
    <row r="11" customFormat="false" ht="16.5" hidden="false" customHeight="true" outlineLevel="0" collapsed="false">
      <c r="A11" s="300"/>
      <c r="B11" s="301"/>
      <c r="C11" s="301"/>
      <c r="D11" s="301"/>
      <c r="E11" s="301"/>
      <c r="F11" s="301"/>
      <c r="G11" s="301"/>
      <c r="H11" s="301"/>
      <c r="I11" s="301"/>
      <c r="J11" s="300"/>
      <c r="K11" s="302"/>
      <c r="L11" s="300" t="n">
        <f aca="false">$K11*L$5*(1+$W$5)</f>
        <v>0</v>
      </c>
      <c r="M11" s="300" t="n">
        <f aca="false">$K11*M$5*(1+$W$5)</f>
        <v>0</v>
      </c>
      <c r="N11" s="300" t="n">
        <f aca="false">$K11*N$5*(1+$W$5)</f>
        <v>0</v>
      </c>
      <c r="O11" s="301" t="n">
        <f aca="false">$K11*$W$5</f>
        <v>0</v>
      </c>
      <c r="P11" s="303" t="n">
        <f aca="false">K11*P$5*(1+$W$5)</f>
        <v>0</v>
      </c>
      <c r="Q11" s="303" t="n">
        <f aca="false">$K11*Q$5*(1+$W$5)</f>
        <v>0</v>
      </c>
      <c r="R11" s="301" t="n">
        <f aca="false">$K11*R$5*(1+$W$5)</f>
        <v>0</v>
      </c>
      <c r="S11" s="301" t="n">
        <v>0</v>
      </c>
      <c r="T11" s="300" t="n">
        <v>0</v>
      </c>
      <c r="U11" s="304" t="n">
        <f aca="false">SUM(K11:T11)</f>
        <v>0</v>
      </c>
      <c r="V11" s="304" t="n">
        <f aca="false">SUM(K11, M11, O11, P11, Q11, R11)</f>
        <v>0</v>
      </c>
      <c r="X11" s="305"/>
      <c r="Z11" s="1" t="s">
        <v>278</v>
      </c>
    </row>
    <row r="12" customFormat="false" ht="16.5" hidden="false" customHeight="true" outlineLevel="0" collapsed="false">
      <c r="A12" s="300"/>
      <c r="B12" s="301"/>
      <c r="C12" s="301"/>
      <c r="D12" s="301"/>
      <c r="E12" s="301"/>
      <c r="F12" s="301"/>
      <c r="G12" s="301"/>
      <c r="H12" s="301"/>
      <c r="I12" s="301"/>
      <c r="J12" s="300"/>
      <c r="K12" s="302"/>
      <c r="L12" s="300" t="n">
        <f aca="false">$K12*L$5*(1+$W$5)</f>
        <v>0</v>
      </c>
      <c r="M12" s="300" t="n">
        <f aca="false">$K12*M$5*(1+$W$5)</f>
        <v>0</v>
      </c>
      <c r="N12" s="300" t="n">
        <f aca="false">$K12*N$5*(1+$W$5)</f>
        <v>0</v>
      </c>
      <c r="O12" s="301" t="n">
        <f aca="false">$K12*$W$5</f>
        <v>0</v>
      </c>
      <c r="P12" s="303" t="n">
        <f aca="false">K12*P$5*(1+$W$5)</f>
        <v>0</v>
      </c>
      <c r="Q12" s="303" t="n">
        <f aca="false">$K12*Q$5*(1+$W$5)</f>
        <v>0</v>
      </c>
      <c r="R12" s="301" t="n">
        <f aca="false">$K12*R$5*(1+$W$5)</f>
        <v>0</v>
      </c>
      <c r="S12" s="301" t="n">
        <v>0</v>
      </c>
      <c r="T12" s="300" t="n">
        <v>0</v>
      </c>
      <c r="U12" s="304" t="n">
        <f aca="false">SUM(K12:T12)</f>
        <v>0</v>
      </c>
      <c r="V12" s="304" t="n">
        <f aca="false">SUM(K12, M12, O12, P12, Q12, R12)</f>
        <v>0</v>
      </c>
      <c r="X12" s="305"/>
      <c r="Z12" s="1" t="s">
        <v>278</v>
      </c>
    </row>
    <row r="13" customFormat="false" ht="16.5" hidden="false" customHeight="true" outlineLevel="0" collapsed="false">
      <c r="A13" s="300"/>
      <c r="B13" s="301"/>
      <c r="C13" s="301"/>
      <c r="D13" s="301"/>
      <c r="E13" s="301"/>
      <c r="F13" s="301"/>
      <c r="G13" s="301"/>
      <c r="H13" s="301"/>
      <c r="I13" s="301"/>
      <c r="J13" s="300"/>
      <c r="K13" s="302"/>
      <c r="L13" s="300" t="n">
        <f aca="false">$K13*L$5*(1+$W$5)</f>
        <v>0</v>
      </c>
      <c r="M13" s="300" t="n">
        <f aca="false">$K13*M$5*(1+$W$5)</f>
        <v>0</v>
      </c>
      <c r="N13" s="300" t="n">
        <f aca="false">$K13*N$5*(1+$W$5)</f>
        <v>0</v>
      </c>
      <c r="O13" s="301" t="n">
        <f aca="false">$K13*$W$5</f>
        <v>0</v>
      </c>
      <c r="P13" s="303" t="n">
        <f aca="false">K13*P$5*(1+$W$5)</f>
        <v>0</v>
      </c>
      <c r="Q13" s="303" t="n">
        <f aca="false">$K13*Q$5*(1+$W$5)</f>
        <v>0</v>
      </c>
      <c r="R13" s="301" t="n">
        <f aca="false">$K13*R$5*(1+$W$5)</f>
        <v>0</v>
      </c>
      <c r="S13" s="301" t="n">
        <v>0</v>
      </c>
      <c r="T13" s="300" t="n">
        <v>0</v>
      </c>
      <c r="U13" s="304" t="n">
        <f aca="false">SUM(K13:T13)</f>
        <v>0</v>
      </c>
      <c r="V13" s="304" t="n">
        <f aca="false">SUM(K13, M13, O13, P13, Q13, R13)</f>
        <v>0</v>
      </c>
      <c r="X13" s="305"/>
      <c r="Z13" s="1" t="s">
        <v>279</v>
      </c>
    </row>
    <row r="14" customFormat="false" ht="16.5" hidden="false" customHeight="true" outlineLevel="0" collapsed="false">
      <c r="A14" s="300"/>
      <c r="B14" s="301"/>
      <c r="C14" s="301"/>
      <c r="D14" s="301"/>
      <c r="E14" s="301"/>
      <c r="F14" s="301"/>
      <c r="G14" s="301"/>
      <c r="H14" s="301"/>
      <c r="I14" s="301"/>
      <c r="J14" s="300"/>
      <c r="K14" s="302"/>
      <c r="L14" s="300" t="n">
        <f aca="false">$K14*L$5*(1+$W$5)</f>
        <v>0</v>
      </c>
      <c r="M14" s="300" t="n">
        <f aca="false">$K14*M$5*(1+$W$5)</f>
        <v>0</v>
      </c>
      <c r="N14" s="300" t="n">
        <f aca="false">$K14*N$5*(1+$W$5)</f>
        <v>0</v>
      </c>
      <c r="O14" s="301" t="n">
        <f aca="false">$K14*$W$5</f>
        <v>0</v>
      </c>
      <c r="P14" s="303" t="n">
        <f aca="false">K14*P$5*(1+$W$5)</f>
        <v>0</v>
      </c>
      <c r="Q14" s="303" t="n">
        <f aca="false">$K14*Q$5*(1+$W$5)</f>
        <v>0</v>
      </c>
      <c r="R14" s="301" t="n">
        <f aca="false">$K14*R$5*(1+$W$5)</f>
        <v>0</v>
      </c>
      <c r="S14" s="301" t="n">
        <v>0</v>
      </c>
      <c r="T14" s="300" t="n">
        <v>0</v>
      </c>
      <c r="U14" s="304" t="n">
        <f aca="false">SUM(K14:T14)</f>
        <v>0</v>
      </c>
      <c r="V14" s="304" t="n">
        <f aca="false">SUM(K14, M14, O14, P14, Q14, R14)</f>
        <v>0</v>
      </c>
      <c r="X14" s="305"/>
      <c r="Z14" s="1" t="s">
        <v>279</v>
      </c>
    </row>
    <row r="15" customFormat="false" ht="16.5" hidden="false" customHeight="true" outlineLevel="0" collapsed="false">
      <c r="A15" s="300"/>
      <c r="B15" s="301"/>
      <c r="C15" s="301"/>
      <c r="D15" s="301"/>
      <c r="E15" s="301"/>
      <c r="F15" s="301"/>
      <c r="G15" s="301"/>
      <c r="H15" s="301"/>
      <c r="I15" s="301"/>
      <c r="J15" s="300"/>
      <c r="K15" s="302"/>
      <c r="L15" s="300" t="n">
        <f aca="false">$K15*L$5*(1+$W$5)</f>
        <v>0</v>
      </c>
      <c r="M15" s="300" t="n">
        <f aca="false">$K15*M$5*(1+$W$5)</f>
        <v>0</v>
      </c>
      <c r="N15" s="300" t="n">
        <f aca="false">$K15*N$5*(1+$W$5)</f>
        <v>0</v>
      </c>
      <c r="O15" s="301" t="n">
        <f aca="false">$K15*$W$5</f>
        <v>0</v>
      </c>
      <c r="P15" s="303" t="n">
        <f aca="false">K15*P$5*(1+$W$5)</f>
        <v>0</v>
      </c>
      <c r="Q15" s="303" t="n">
        <f aca="false">$K15*Q$5*(1+$W$5)</f>
        <v>0</v>
      </c>
      <c r="R15" s="301" t="n">
        <f aca="false">$K15*R$5*(1+$W$5)</f>
        <v>0</v>
      </c>
      <c r="S15" s="301" t="n">
        <v>0</v>
      </c>
      <c r="T15" s="300" t="n">
        <v>0</v>
      </c>
      <c r="U15" s="304" t="n">
        <f aca="false">SUM(K15:T15)</f>
        <v>0</v>
      </c>
      <c r="V15" s="304" t="n">
        <f aca="false">SUM(K15, M15, O15, P15, Q15, R15)</f>
        <v>0</v>
      </c>
      <c r="X15" s="305"/>
      <c r="Z15" s="1" t="s">
        <v>277</v>
      </c>
    </row>
    <row r="16" customFormat="false" ht="16.5" hidden="false" customHeight="true" outlineLevel="0" collapsed="false">
      <c r="A16" s="300"/>
      <c r="B16" s="301"/>
      <c r="C16" s="301"/>
      <c r="D16" s="301"/>
      <c r="E16" s="301"/>
      <c r="F16" s="301"/>
      <c r="G16" s="301"/>
      <c r="H16" s="301"/>
      <c r="I16" s="301"/>
      <c r="J16" s="301"/>
      <c r="K16" s="302"/>
      <c r="L16" s="300" t="n">
        <f aca="false">$K16*L$5*(1+$W$5)</f>
        <v>0</v>
      </c>
      <c r="M16" s="300" t="n">
        <f aca="false">$K16*M$5*(1+$W$5)</f>
        <v>0</v>
      </c>
      <c r="N16" s="300" t="n">
        <f aca="false">$K16*N$5*(1+$W$5)</f>
        <v>0</v>
      </c>
      <c r="O16" s="301" t="n">
        <f aca="false">$K16*$W$5</f>
        <v>0</v>
      </c>
      <c r="P16" s="303" t="n">
        <f aca="false">K16*P$5*(1+$W$5)</f>
        <v>0</v>
      </c>
      <c r="Q16" s="303" t="n">
        <f aca="false">$K16*Q$5*(1+$W$5)</f>
        <v>0</v>
      </c>
      <c r="R16" s="301" t="n">
        <f aca="false">$K16*R$5*(1+$W$5)</f>
        <v>0</v>
      </c>
      <c r="S16" s="301" t="n">
        <v>0</v>
      </c>
      <c r="T16" s="300" t="n">
        <v>0</v>
      </c>
      <c r="U16" s="304" t="n">
        <f aca="false">SUM(K16:T16)</f>
        <v>0</v>
      </c>
      <c r="V16" s="304" t="n">
        <f aca="false">SUM(K16, M16, O16, P16, Q16, R16)</f>
        <v>0</v>
      </c>
      <c r="X16" s="305"/>
    </row>
    <row r="17" customFormat="false" ht="16.5" hidden="false" customHeight="true" outlineLevel="0" collapsed="false">
      <c r="A17" s="300"/>
      <c r="B17" s="301"/>
      <c r="C17" s="301"/>
      <c r="D17" s="301"/>
      <c r="E17" s="301"/>
      <c r="F17" s="301"/>
      <c r="G17" s="301"/>
      <c r="H17" s="301"/>
      <c r="I17" s="301"/>
      <c r="J17" s="301"/>
      <c r="K17" s="302"/>
      <c r="L17" s="300" t="n">
        <f aca="false">$K17*L$5*(1+$W$5)</f>
        <v>0</v>
      </c>
      <c r="M17" s="300" t="n">
        <f aca="false">$K17*M$5*(1+$W$5)</f>
        <v>0</v>
      </c>
      <c r="N17" s="300" t="n">
        <f aca="false">$K17*N$5*(1+$W$5)</f>
        <v>0</v>
      </c>
      <c r="O17" s="301" t="n">
        <f aca="false">$K17*$W$5</f>
        <v>0</v>
      </c>
      <c r="P17" s="303" t="n">
        <f aca="false">K17*P$5*(1+$W$5)</f>
        <v>0</v>
      </c>
      <c r="Q17" s="303" t="n">
        <f aca="false">$K17*Q$5*(1+$W$5)</f>
        <v>0</v>
      </c>
      <c r="R17" s="301" t="n">
        <f aca="false">$K17*R$5*(1+$W$5)</f>
        <v>0</v>
      </c>
      <c r="S17" s="301" t="n">
        <v>0</v>
      </c>
      <c r="T17" s="300" t="n">
        <v>0</v>
      </c>
      <c r="U17" s="304" t="n">
        <f aca="false">SUM(K17:T17)</f>
        <v>0</v>
      </c>
      <c r="V17" s="304" t="n">
        <f aca="false">SUM(K17, M17, O17, P17, Q17, R17)</f>
        <v>0</v>
      </c>
      <c r="X17" s="305"/>
    </row>
    <row r="18" customFormat="false" ht="16.5" hidden="false" customHeight="true" outlineLevel="0" collapsed="false">
      <c r="A18" s="300"/>
      <c r="B18" s="301"/>
      <c r="C18" s="301"/>
      <c r="D18" s="301"/>
      <c r="E18" s="301"/>
      <c r="F18" s="301"/>
      <c r="G18" s="301"/>
      <c r="H18" s="301"/>
      <c r="I18" s="301"/>
      <c r="J18" s="301"/>
      <c r="K18" s="302"/>
      <c r="L18" s="300" t="n">
        <f aca="false">$K18*L$5*(1+$W$5)</f>
        <v>0</v>
      </c>
      <c r="M18" s="300" t="n">
        <f aca="false">$K18*M$5*(1+$W$5)</f>
        <v>0</v>
      </c>
      <c r="N18" s="300" t="n">
        <f aca="false">$K18*N$5*(1+$W$5)</f>
        <v>0</v>
      </c>
      <c r="O18" s="301" t="n">
        <f aca="false">$K18*$W$5</f>
        <v>0</v>
      </c>
      <c r="P18" s="303" t="n">
        <f aca="false">K18*P$5*(1+$W$5)</f>
        <v>0</v>
      </c>
      <c r="Q18" s="303" t="n">
        <f aca="false">$K18*Q$5*(1+$W$5)</f>
        <v>0</v>
      </c>
      <c r="R18" s="301" t="n">
        <f aca="false">$K18*R$5*(1+$W$5)</f>
        <v>0</v>
      </c>
      <c r="S18" s="301" t="n">
        <v>0</v>
      </c>
      <c r="T18" s="300" t="n">
        <v>0</v>
      </c>
      <c r="U18" s="304" t="n">
        <f aca="false">SUM(K18:T18)</f>
        <v>0</v>
      </c>
      <c r="V18" s="304" t="n">
        <f aca="false">SUM(K18, M18, O18, P18, Q18, R18)</f>
        <v>0</v>
      </c>
      <c r="X18" s="305"/>
    </row>
    <row r="19" customFormat="false" ht="16.5" hidden="false" customHeight="true" outlineLevel="0" collapsed="false">
      <c r="A19" s="300"/>
      <c r="B19" s="301"/>
      <c r="C19" s="301"/>
      <c r="D19" s="301"/>
      <c r="E19" s="301"/>
      <c r="F19" s="301"/>
      <c r="G19" s="301"/>
      <c r="H19" s="301"/>
      <c r="I19" s="301"/>
      <c r="J19" s="301"/>
      <c r="K19" s="302"/>
      <c r="L19" s="300" t="n">
        <f aca="false">$K19*L$5*(1+$W$5)</f>
        <v>0</v>
      </c>
      <c r="M19" s="300" t="n">
        <f aca="false">$K19*M$5*(1+$W$5)</f>
        <v>0</v>
      </c>
      <c r="N19" s="300" t="n">
        <f aca="false">$K19*N$5*(1+$W$5)</f>
        <v>0</v>
      </c>
      <c r="O19" s="301" t="n">
        <f aca="false">$K19*$W$5</f>
        <v>0</v>
      </c>
      <c r="P19" s="303" t="n">
        <f aca="false">K19*P$5*(1+$W$5)</f>
        <v>0</v>
      </c>
      <c r="Q19" s="303" t="n">
        <f aca="false">$K19*Q$5*(1+$W$5)</f>
        <v>0</v>
      </c>
      <c r="R19" s="301" t="n">
        <f aca="false">$K19*R$5*(1+$W$5)</f>
        <v>0</v>
      </c>
      <c r="S19" s="301" t="n">
        <v>0</v>
      </c>
      <c r="T19" s="300" t="n">
        <v>0</v>
      </c>
      <c r="U19" s="304" t="n">
        <f aca="false">SUM(K19:T19)</f>
        <v>0</v>
      </c>
      <c r="V19" s="304" t="n">
        <f aca="false">SUM(K19, M19, O19, P19, Q19, R19)</f>
        <v>0</v>
      </c>
      <c r="X19" s="305"/>
    </row>
    <row r="20" customFormat="false" ht="16.5" hidden="false" customHeight="true" outlineLevel="0" collapsed="false">
      <c r="A20" s="300"/>
      <c r="B20" s="301"/>
      <c r="C20" s="301"/>
      <c r="D20" s="301"/>
      <c r="E20" s="301"/>
      <c r="F20" s="301"/>
      <c r="G20" s="301"/>
      <c r="H20" s="301"/>
      <c r="I20" s="301"/>
      <c r="J20" s="301"/>
      <c r="K20" s="302"/>
      <c r="L20" s="300" t="n">
        <f aca="false">$K20*L$5*(1+$W$5)</f>
        <v>0</v>
      </c>
      <c r="M20" s="300" t="n">
        <f aca="false">$K20*M$5*(1+$W$5)</f>
        <v>0</v>
      </c>
      <c r="N20" s="300" t="n">
        <f aca="false">$K20*N$5*(1+$W$5)</f>
        <v>0</v>
      </c>
      <c r="O20" s="301" t="n">
        <f aca="false">$K20*$W$5</f>
        <v>0</v>
      </c>
      <c r="P20" s="303" t="n">
        <f aca="false">K20*P$5*(1+$W$5)</f>
        <v>0</v>
      </c>
      <c r="Q20" s="303" t="n">
        <f aca="false">$K20*Q$5*(1+$W$5)</f>
        <v>0</v>
      </c>
      <c r="R20" s="301" t="n">
        <f aca="false">$K20*R$5*(1+$W$5)</f>
        <v>0</v>
      </c>
      <c r="S20" s="301" t="n">
        <v>0</v>
      </c>
      <c r="T20" s="300" t="n">
        <v>0</v>
      </c>
      <c r="U20" s="304" t="n">
        <f aca="false">SUM(K20:T20)</f>
        <v>0</v>
      </c>
      <c r="V20" s="304" t="n">
        <f aca="false">SUM(K20, M20, O20, P20, Q20, R20)</f>
        <v>0</v>
      </c>
      <c r="X20" s="305"/>
    </row>
    <row r="21" customFormat="false" ht="16.5" hidden="false" customHeight="true" outlineLevel="0" collapsed="false">
      <c r="A21" s="300"/>
      <c r="B21" s="301"/>
      <c r="C21" s="301"/>
      <c r="D21" s="301"/>
      <c r="E21" s="301"/>
      <c r="F21" s="301"/>
      <c r="G21" s="301"/>
      <c r="H21" s="301"/>
      <c r="I21" s="301"/>
      <c r="J21" s="301"/>
      <c r="K21" s="302"/>
      <c r="L21" s="300" t="n">
        <f aca="false">$K21*L$5*(1+$W$5)</f>
        <v>0</v>
      </c>
      <c r="M21" s="300" t="n">
        <f aca="false">$K21*M$5*(1+$W$5)</f>
        <v>0</v>
      </c>
      <c r="N21" s="300" t="n">
        <f aca="false">$K21*N$5*(1+$W$5)</f>
        <v>0</v>
      </c>
      <c r="O21" s="301" t="n">
        <f aca="false">$K21*$W$5</f>
        <v>0</v>
      </c>
      <c r="P21" s="303" t="n">
        <f aca="false">K21*P$5*(1+$W$5)</f>
        <v>0</v>
      </c>
      <c r="Q21" s="303" t="n">
        <f aca="false">$K21*Q$5*(1+$W$5)</f>
        <v>0</v>
      </c>
      <c r="R21" s="301" t="n">
        <f aca="false">$K21*R$5*(1+$W$5)</f>
        <v>0</v>
      </c>
      <c r="S21" s="301" t="n">
        <v>0</v>
      </c>
      <c r="T21" s="300" t="n">
        <v>0</v>
      </c>
      <c r="U21" s="304" t="n">
        <f aca="false">SUM(K21:T21)</f>
        <v>0</v>
      </c>
      <c r="V21" s="304" t="n">
        <f aca="false">SUM(K21, M21, O21, P21, Q21, R21)</f>
        <v>0</v>
      </c>
      <c r="X21" s="305"/>
    </row>
    <row r="22" customFormat="false" ht="16.5" hidden="false" customHeight="true" outlineLevel="0" collapsed="false">
      <c r="A22" s="300"/>
      <c r="B22" s="301"/>
      <c r="C22" s="301"/>
      <c r="D22" s="301"/>
      <c r="E22" s="301"/>
      <c r="F22" s="301"/>
      <c r="G22" s="301"/>
      <c r="H22" s="301"/>
      <c r="I22" s="301"/>
      <c r="J22" s="301"/>
      <c r="K22" s="302"/>
      <c r="L22" s="300" t="n">
        <f aca="false">$K22*L$5*(1+$W$5)</f>
        <v>0</v>
      </c>
      <c r="M22" s="300" t="n">
        <f aca="false">$K22*M$5*(1+$W$5)</f>
        <v>0</v>
      </c>
      <c r="N22" s="300" t="n">
        <f aca="false">$K22*N$5*(1+$W$5)</f>
        <v>0</v>
      </c>
      <c r="O22" s="301" t="n">
        <f aca="false">$K22*$W$5</f>
        <v>0</v>
      </c>
      <c r="P22" s="303" t="n">
        <f aca="false">K22*P$5*(1+$W$5)</f>
        <v>0</v>
      </c>
      <c r="Q22" s="303" t="n">
        <f aca="false">$K22*Q$5*(1+$W$5)</f>
        <v>0</v>
      </c>
      <c r="R22" s="301" t="n">
        <f aca="false">$K22*R$5*(1+$W$5)</f>
        <v>0</v>
      </c>
      <c r="S22" s="301" t="n">
        <v>0</v>
      </c>
      <c r="T22" s="300" t="n">
        <v>0</v>
      </c>
      <c r="U22" s="304" t="n">
        <f aca="false">SUM(K22:T22)</f>
        <v>0</v>
      </c>
      <c r="V22" s="304" t="n">
        <f aca="false">SUM(K22, M22, O22, P22, Q22, R22)</f>
        <v>0</v>
      </c>
      <c r="X22" s="305"/>
    </row>
    <row r="23" customFormat="false" ht="15" hidden="false" customHeight="false" outlineLevel="0" collapsed="false">
      <c r="A23" s="300"/>
      <c r="B23" s="301"/>
      <c r="C23" s="301"/>
      <c r="D23" s="301"/>
      <c r="E23" s="301"/>
      <c r="F23" s="301"/>
      <c r="G23" s="301"/>
      <c r="H23" s="301"/>
      <c r="I23" s="301"/>
      <c r="J23" s="301"/>
      <c r="K23" s="300"/>
      <c r="L23" s="300" t="n">
        <f aca="false">$K23*L$5*(1+$W$5)</f>
        <v>0</v>
      </c>
      <c r="M23" s="300" t="n">
        <f aca="false">$K23*M$5*(1+$W$5)</f>
        <v>0</v>
      </c>
      <c r="N23" s="300" t="n">
        <f aca="false">$K23*N$5*(1+$W$5)</f>
        <v>0</v>
      </c>
      <c r="O23" s="301" t="n">
        <f aca="false">$K23*$W$5</f>
        <v>0</v>
      </c>
      <c r="P23" s="303" t="n">
        <f aca="false">K23*P$5*(1+$W$5)</f>
        <v>0</v>
      </c>
      <c r="Q23" s="303" t="n">
        <f aca="false">$K23*Q$5*(1+$W$5)</f>
        <v>0</v>
      </c>
      <c r="R23" s="301" t="n">
        <f aca="false">$K23*R$5*(1+$W$5)</f>
        <v>0</v>
      </c>
      <c r="S23" s="301" t="n">
        <v>0</v>
      </c>
      <c r="T23" s="300" t="n">
        <v>0</v>
      </c>
      <c r="U23" s="304" t="n">
        <f aca="false">SUM(K23:T23)</f>
        <v>0</v>
      </c>
      <c r="V23" s="304" t="n">
        <f aca="false">SUM(K23, M23, O23, P23, Q23, R23)</f>
        <v>0</v>
      </c>
      <c r="X23" s="305"/>
    </row>
    <row r="24" customFormat="false" ht="15" hidden="false" customHeight="false" outlineLevel="0" collapsed="false">
      <c r="A24" s="300"/>
      <c r="B24" s="301"/>
      <c r="C24" s="301"/>
      <c r="D24" s="301"/>
      <c r="E24" s="301"/>
      <c r="F24" s="301"/>
      <c r="G24" s="301"/>
      <c r="H24" s="301"/>
      <c r="I24" s="301"/>
      <c r="J24" s="301"/>
      <c r="K24" s="302"/>
      <c r="L24" s="300" t="n">
        <f aca="false">$K24*L$5*(1+$W$5)</f>
        <v>0</v>
      </c>
      <c r="M24" s="300" t="n">
        <f aca="false">$K24*M$5*(1+$W$5)</f>
        <v>0</v>
      </c>
      <c r="N24" s="300" t="n">
        <f aca="false">$K24*N$5*(1+$W$5)</f>
        <v>0</v>
      </c>
      <c r="O24" s="301" t="n">
        <f aca="false">$K24*$W$5</f>
        <v>0</v>
      </c>
      <c r="P24" s="303" t="n">
        <f aca="false">K24*P$5*(1+$W$5)</f>
        <v>0</v>
      </c>
      <c r="Q24" s="303" t="n">
        <f aca="false">$K24*Q$5*(1+$W$5)</f>
        <v>0</v>
      </c>
      <c r="R24" s="301" t="n">
        <f aca="false">$K24*R$5*(1+$W$5)</f>
        <v>0</v>
      </c>
      <c r="S24" s="301" t="n">
        <v>0</v>
      </c>
      <c r="T24" s="300" t="n">
        <v>0</v>
      </c>
      <c r="U24" s="304" t="n">
        <f aca="false">SUM(K24:T24)</f>
        <v>0</v>
      </c>
      <c r="V24" s="304" t="n">
        <f aca="false">SUM(K24, M24, O24, P24, Q24, R24)</f>
        <v>0</v>
      </c>
      <c r="X24" s="305"/>
    </row>
    <row r="25" customFormat="false" ht="15" hidden="false" customHeight="false" outlineLevel="0" collapsed="false">
      <c r="A25" s="300"/>
      <c r="B25" s="301"/>
      <c r="C25" s="301"/>
      <c r="D25" s="301"/>
      <c r="E25" s="301"/>
      <c r="F25" s="301"/>
      <c r="G25" s="301"/>
      <c r="H25" s="301"/>
      <c r="I25" s="301"/>
      <c r="J25" s="301"/>
      <c r="K25" s="302"/>
      <c r="L25" s="300" t="n">
        <f aca="false">$K25*L$5*(1+$W$5)</f>
        <v>0</v>
      </c>
      <c r="M25" s="300" t="n">
        <f aca="false">$K25*M$5*(1+$W$5)</f>
        <v>0</v>
      </c>
      <c r="N25" s="300" t="n">
        <f aca="false">$K25*N$5*(1+$W$5)</f>
        <v>0</v>
      </c>
      <c r="O25" s="301" t="n">
        <f aca="false">$K25*$W$5</f>
        <v>0</v>
      </c>
      <c r="P25" s="303" t="n">
        <f aca="false">K25*P$5*(1+$W$5)</f>
        <v>0</v>
      </c>
      <c r="Q25" s="303" t="n">
        <f aca="false">$K25*Q$5*(1+$W$5)</f>
        <v>0</v>
      </c>
      <c r="R25" s="301" t="n">
        <f aca="false">$K25*R$5*(1+$W$5)</f>
        <v>0</v>
      </c>
      <c r="S25" s="301" t="n">
        <v>0</v>
      </c>
      <c r="T25" s="300" t="n">
        <v>0</v>
      </c>
      <c r="U25" s="304" t="n">
        <f aca="false">SUM(K25:T25)</f>
        <v>0</v>
      </c>
      <c r="V25" s="304" t="n">
        <f aca="false">SUM(K25, M25, O25, P25, Q25, R25)</f>
        <v>0</v>
      </c>
      <c r="X25" s="305"/>
    </row>
    <row r="26" customFormat="false" ht="15" hidden="false" customHeight="false" outlineLevel="0" collapsed="false">
      <c r="A26" s="300"/>
      <c r="B26" s="301"/>
      <c r="C26" s="301"/>
      <c r="D26" s="301"/>
      <c r="E26" s="301"/>
      <c r="F26" s="301"/>
      <c r="G26" s="301"/>
      <c r="H26" s="301"/>
      <c r="I26" s="301"/>
      <c r="J26" s="301"/>
      <c r="K26" s="302"/>
      <c r="L26" s="300" t="n">
        <f aca="false">$K26*L$5*(1+$W$5)</f>
        <v>0</v>
      </c>
      <c r="M26" s="300" t="n">
        <f aca="false">$K26*M$5*(1+$W$5)</f>
        <v>0</v>
      </c>
      <c r="N26" s="300" t="n">
        <f aca="false">$K26*N$5*(1+$W$5)</f>
        <v>0</v>
      </c>
      <c r="O26" s="301" t="n">
        <f aca="false">$K26*$W$5</f>
        <v>0</v>
      </c>
      <c r="P26" s="303" t="n">
        <f aca="false">K26*P$5*(1+$W$5)</f>
        <v>0</v>
      </c>
      <c r="Q26" s="303" t="n">
        <f aca="false">$K26*Q$5*(1+$W$5)</f>
        <v>0</v>
      </c>
      <c r="R26" s="301" t="n">
        <f aca="false">$K26*R$5*(1+$W$5)</f>
        <v>0</v>
      </c>
      <c r="S26" s="301" t="n">
        <v>0</v>
      </c>
      <c r="T26" s="300" t="n">
        <v>0</v>
      </c>
      <c r="U26" s="304" t="n">
        <f aca="false">SUM(K26:T26)</f>
        <v>0</v>
      </c>
      <c r="V26" s="304" t="n">
        <f aca="false">SUM(K26, M26, O26, P26, Q26, R26)</f>
        <v>0</v>
      </c>
      <c r="X26" s="305"/>
    </row>
    <row r="27" customFormat="false" ht="15" hidden="false" customHeight="false" outlineLevel="0" collapsed="false">
      <c r="A27" s="300"/>
      <c r="B27" s="301"/>
      <c r="C27" s="301"/>
      <c r="D27" s="301"/>
      <c r="E27" s="301"/>
      <c r="F27" s="301"/>
      <c r="G27" s="301"/>
      <c r="H27" s="301"/>
      <c r="I27" s="301"/>
      <c r="J27" s="301"/>
      <c r="K27" s="302"/>
      <c r="L27" s="300" t="n">
        <f aca="false">$K27*L$5*(1+$W$5)</f>
        <v>0</v>
      </c>
      <c r="M27" s="300" t="n">
        <f aca="false">$K27*M$5*(1+$W$5)</f>
        <v>0</v>
      </c>
      <c r="N27" s="300" t="n">
        <f aca="false">$K27*N$5*(1+$W$5)</f>
        <v>0</v>
      </c>
      <c r="O27" s="301" t="n">
        <f aca="false">$K27*$W$5</f>
        <v>0</v>
      </c>
      <c r="P27" s="303" t="n">
        <f aca="false">K27*P$5*(1+$W$5)</f>
        <v>0</v>
      </c>
      <c r="Q27" s="303" t="n">
        <f aca="false">$K27*Q$5*(1+$W$5)</f>
        <v>0</v>
      </c>
      <c r="R27" s="301" t="n">
        <f aca="false">$K27*R$5*(1+$W$5)</f>
        <v>0</v>
      </c>
      <c r="S27" s="301" t="n">
        <v>0</v>
      </c>
      <c r="T27" s="300" t="n">
        <v>0</v>
      </c>
      <c r="U27" s="304" t="n">
        <f aca="false">SUM(K27:T27)</f>
        <v>0</v>
      </c>
      <c r="V27" s="304" t="n">
        <f aca="false">SUM(K27, M27, O27, P27, Q27, R27)</f>
        <v>0</v>
      </c>
      <c r="X27" s="305"/>
    </row>
    <row r="28" customFormat="false" ht="15" hidden="false" customHeight="false" outlineLevel="0" collapsed="false">
      <c r="A28" s="300"/>
      <c r="B28" s="301"/>
      <c r="C28" s="301"/>
      <c r="D28" s="301"/>
      <c r="E28" s="301"/>
      <c r="F28" s="301"/>
      <c r="G28" s="301"/>
      <c r="H28" s="301"/>
      <c r="I28" s="301"/>
      <c r="J28" s="301"/>
      <c r="K28" s="302"/>
      <c r="L28" s="300" t="n">
        <f aca="false">$K28*L$5*(1+$W$5)</f>
        <v>0</v>
      </c>
      <c r="M28" s="300" t="n">
        <f aca="false">$K28*M$5*(1+$W$5)</f>
        <v>0</v>
      </c>
      <c r="N28" s="300" t="n">
        <f aca="false">$K28*N$5*(1+$W$5)</f>
        <v>0</v>
      </c>
      <c r="O28" s="301" t="n">
        <f aca="false">$K28*$W$5</f>
        <v>0</v>
      </c>
      <c r="P28" s="303" t="n">
        <f aca="false">K28*P$5*(1+$W$5)</f>
        <v>0</v>
      </c>
      <c r="Q28" s="303" t="n">
        <f aca="false">$K28*Q$5*(1+$W$5)</f>
        <v>0</v>
      </c>
      <c r="R28" s="301" t="n">
        <f aca="false">$K28*R$5*(1+$W$5)</f>
        <v>0</v>
      </c>
      <c r="S28" s="301" t="n">
        <v>0</v>
      </c>
      <c r="T28" s="300" t="n">
        <v>0</v>
      </c>
      <c r="U28" s="304" t="n">
        <f aca="false">SUM(K28:T28)</f>
        <v>0</v>
      </c>
      <c r="V28" s="304" t="n">
        <f aca="false">SUM(K28, M28, O28, P28, Q28, R28)</f>
        <v>0</v>
      </c>
      <c r="X28" s="305"/>
    </row>
    <row r="29" customFormat="false" ht="15" hidden="false" customHeight="false" outlineLevel="0" collapsed="false">
      <c r="A29" s="300"/>
      <c r="B29" s="301"/>
      <c r="C29" s="301"/>
      <c r="D29" s="301"/>
      <c r="E29" s="301"/>
      <c r="F29" s="301"/>
      <c r="G29" s="301"/>
      <c r="H29" s="301"/>
      <c r="I29" s="301"/>
      <c r="J29" s="301"/>
      <c r="K29" s="302"/>
      <c r="L29" s="300" t="n">
        <f aca="false">$K29*L$5*(1+$W$5)</f>
        <v>0</v>
      </c>
      <c r="M29" s="300" t="n">
        <f aca="false">$K29*M$5*(1+$W$5)</f>
        <v>0</v>
      </c>
      <c r="N29" s="300" t="n">
        <f aca="false">$K29*N$5*(1+$W$5)</f>
        <v>0</v>
      </c>
      <c r="O29" s="301" t="n">
        <f aca="false">$K29*$W$5</f>
        <v>0</v>
      </c>
      <c r="P29" s="303" t="n">
        <f aca="false">K29*P$5*(1+$W$5)</f>
        <v>0</v>
      </c>
      <c r="Q29" s="303" t="n">
        <f aca="false">$K29*Q$5*(1+$W$5)</f>
        <v>0</v>
      </c>
      <c r="R29" s="301" t="n">
        <f aca="false">$K29*R$5*(1+$W$5)</f>
        <v>0</v>
      </c>
      <c r="S29" s="301" t="n">
        <v>0</v>
      </c>
      <c r="T29" s="300" t="n">
        <v>0</v>
      </c>
      <c r="U29" s="304" t="n">
        <f aca="false">SUM(K29:T29)</f>
        <v>0</v>
      </c>
      <c r="V29" s="304" t="n">
        <f aca="false">SUM(K29, M29, O29, P29, Q29, R29)</f>
        <v>0</v>
      </c>
      <c r="X29" s="305"/>
    </row>
    <row r="30" customFormat="false" ht="15" hidden="false" customHeight="false" outlineLevel="0" collapsed="false">
      <c r="A30" s="300"/>
      <c r="B30" s="301"/>
      <c r="C30" s="301"/>
      <c r="D30" s="301"/>
      <c r="E30" s="301"/>
      <c r="F30" s="301"/>
      <c r="G30" s="301"/>
      <c r="H30" s="301"/>
      <c r="I30" s="301"/>
      <c r="J30" s="301"/>
      <c r="K30" s="302"/>
      <c r="L30" s="300" t="n">
        <f aca="false">$K30*L$5*(1+$W$5)</f>
        <v>0</v>
      </c>
      <c r="M30" s="300" t="n">
        <f aca="false">$K30*M$5*(1+$W$5)</f>
        <v>0</v>
      </c>
      <c r="N30" s="300" t="n">
        <f aca="false">$K30*N$5*(1+$W$5)</f>
        <v>0</v>
      </c>
      <c r="O30" s="301" t="n">
        <f aca="false">$K30*$W$5</f>
        <v>0</v>
      </c>
      <c r="P30" s="303" t="n">
        <f aca="false">K30*P$5*(1+$W$5)</f>
        <v>0</v>
      </c>
      <c r="Q30" s="303" t="n">
        <f aca="false">$K30*Q$5*(1+$W$5)</f>
        <v>0</v>
      </c>
      <c r="R30" s="301" t="n">
        <f aca="false">$K30*R$5*(1+$W$5)</f>
        <v>0</v>
      </c>
      <c r="S30" s="301" t="n">
        <v>0</v>
      </c>
      <c r="T30" s="300" t="n">
        <v>0</v>
      </c>
      <c r="U30" s="304" t="n">
        <f aca="false">SUM(K30:T30)</f>
        <v>0</v>
      </c>
      <c r="V30" s="304" t="n">
        <f aca="false">SUM(K30, M30, O30, P30, Q30, R30)</f>
        <v>0</v>
      </c>
      <c r="X30" s="305"/>
    </row>
    <row r="31" customFormat="false" ht="15" hidden="false" customHeight="false" outlineLevel="0" collapsed="false">
      <c r="A31" s="300"/>
      <c r="B31" s="301"/>
      <c r="C31" s="301"/>
      <c r="D31" s="301"/>
      <c r="E31" s="301"/>
      <c r="F31" s="301"/>
      <c r="G31" s="301"/>
      <c r="H31" s="301"/>
      <c r="I31" s="301"/>
      <c r="J31" s="301"/>
      <c r="K31" s="302"/>
      <c r="L31" s="300" t="n">
        <f aca="false">$K31*L$5*(1+$W$5)</f>
        <v>0</v>
      </c>
      <c r="M31" s="300" t="n">
        <f aca="false">$K31*M$5*(1+$W$5)</f>
        <v>0</v>
      </c>
      <c r="N31" s="300" t="n">
        <f aca="false">$K31*N$5*(1+$W$5)</f>
        <v>0</v>
      </c>
      <c r="O31" s="301" t="n">
        <f aca="false">$K31*$W$5</f>
        <v>0</v>
      </c>
      <c r="P31" s="303" t="n">
        <f aca="false">K31*P$5*(1+$W$5)</f>
        <v>0</v>
      </c>
      <c r="Q31" s="303" t="n">
        <f aca="false">$K31*Q$5*(1+$W$5)</f>
        <v>0</v>
      </c>
      <c r="R31" s="301" t="n">
        <f aca="false">$K31*R$5*(1+$W$5)</f>
        <v>0</v>
      </c>
      <c r="S31" s="301" t="n">
        <v>0</v>
      </c>
      <c r="T31" s="300" t="n">
        <v>0</v>
      </c>
      <c r="U31" s="304" t="n">
        <f aca="false">SUM(K31:T31)</f>
        <v>0</v>
      </c>
      <c r="V31" s="304" t="n">
        <f aca="false">SUM(K31, M31, O31, P31, Q31, R31)</f>
        <v>0</v>
      </c>
      <c r="X31" s="305"/>
    </row>
    <row r="32" customFormat="false" ht="15" hidden="false" customHeight="false" outlineLevel="0" collapsed="false">
      <c r="A32" s="300"/>
      <c r="B32" s="301"/>
      <c r="C32" s="301"/>
      <c r="D32" s="301"/>
      <c r="E32" s="301"/>
      <c r="F32" s="301"/>
      <c r="G32" s="301"/>
      <c r="H32" s="301"/>
      <c r="I32" s="301"/>
      <c r="J32" s="301"/>
      <c r="K32" s="302"/>
      <c r="L32" s="300" t="n">
        <f aca="false">$K32*L$5*(1+$W$5)</f>
        <v>0</v>
      </c>
      <c r="M32" s="300" t="n">
        <f aca="false">$K32*M$5*(1+$W$5)</f>
        <v>0</v>
      </c>
      <c r="N32" s="300" t="n">
        <f aca="false">$K32*N$5*(1+$W$5)</f>
        <v>0</v>
      </c>
      <c r="O32" s="301" t="n">
        <f aca="false">$K32*$W$5</f>
        <v>0</v>
      </c>
      <c r="P32" s="303" t="n">
        <f aca="false">K32*P$5*(1+$W$5)</f>
        <v>0</v>
      </c>
      <c r="Q32" s="303" t="n">
        <f aca="false">$K32*Q$5*(1+$W$5)</f>
        <v>0</v>
      </c>
      <c r="R32" s="301" t="n">
        <f aca="false">$K32*R$5*(1+$W$5)</f>
        <v>0</v>
      </c>
      <c r="S32" s="301" t="n">
        <v>0</v>
      </c>
      <c r="T32" s="300" t="n">
        <v>0</v>
      </c>
      <c r="U32" s="304" t="n">
        <f aca="false">SUM(K32:T32)</f>
        <v>0</v>
      </c>
      <c r="V32" s="304" t="n">
        <f aca="false">SUM(K32, M32, O32, P32, Q32, R32)</f>
        <v>0</v>
      </c>
      <c r="X32" s="305"/>
    </row>
    <row r="33" customFormat="false" ht="15" hidden="false" customHeight="false" outlineLevel="0" collapsed="false">
      <c r="A33" s="300"/>
      <c r="B33" s="301"/>
      <c r="C33" s="301"/>
      <c r="D33" s="301"/>
      <c r="E33" s="301"/>
      <c r="F33" s="301"/>
      <c r="G33" s="301"/>
      <c r="H33" s="301"/>
      <c r="I33" s="301"/>
      <c r="J33" s="301"/>
      <c r="K33" s="302"/>
      <c r="L33" s="300" t="n">
        <f aca="false">$K33*L$5*(1+$W$5)</f>
        <v>0</v>
      </c>
      <c r="M33" s="300" t="n">
        <f aca="false">$K33*M$5*(1+$W$5)</f>
        <v>0</v>
      </c>
      <c r="N33" s="300" t="n">
        <f aca="false">$K33*N$5*(1+$W$5)</f>
        <v>0</v>
      </c>
      <c r="O33" s="301" t="n">
        <f aca="false">$K33*$W$5</f>
        <v>0</v>
      </c>
      <c r="P33" s="303" t="n">
        <f aca="false">K33*P$5*(1+$W$5)</f>
        <v>0</v>
      </c>
      <c r="Q33" s="303" t="n">
        <f aca="false">$K33*Q$5*(1+$W$5)</f>
        <v>0</v>
      </c>
      <c r="R33" s="301" t="n">
        <f aca="false">$K33*R$5*(1+$W$5)</f>
        <v>0</v>
      </c>
      <c r="S33" s="301" t="n">
        <v>0</v>
      </c>
      <c r="T33" s="300" t="n">
        <v>0</v>
      </c>
      <c r="U33" s="304" t="n">
        <f aca="false">SUM(K33:T33)</f>
        <v>0</v>
      </c>
      <c r="V33" s="304" t="n">
        <f aca="false">SUM(K33, M33, O33, P33, Q33, R33)</f>
        <v>0</v>
      </c>
      <c r="X33" s="305"/>
    </row>
    <row r="34" customFormat="false" ht="15" hidden="false" customHeight="false" outlineLevel="0" collapsed="false">
      <c r="A34" s="300"/>
      <c r="B34" s="301"/>
      <c r="C34" s="301"/>
      <c r="D34" s="301"/>
      <c r="E34" s="301"/>
      <c r="F34" s="301"/>
      <c r="G34" s="301"/>
      <c r="H34" s="301"/>
      <c r="I34" s="301"/>
      <c r="J34" s="301"/>
      <c r="K34" s="302"/>
      <c r="L34" s="300" t="n">
        <f aca="false">$K34*L$5*(1+$W$5)</f>
        <v>0</v>
      </c>
      <c r="M34" s="300" t="n">
        <f aca="false">$K34*M$5*(1+$W$5)</f>
        <v>0</v>
      </c>
      <c r="N34" s="300" t="n">
        <f aca="false">$K34*N$5*(1+$W$5)</f>
        <v>0</v>
      </c>
      <c r="O34" s="301" t="n">
        <f aca="false">$K34*$W$5</f>
        <v>0</v>
      </c>
      <c r="P34" s="303" t="n">
        <f aca="false">K34*P$5*(1+$W$5)</f>
        <v>0</v>
      </c>
      <c r="Q34" s="303" t="n">
        <f aca="false">$K34*Q$5*(1+$W$5)</f>
        <v>0</v>
      </c>
      <c r="R34" s="301" t="n">
        <f aca="false">$K34*R$5*(1+$W$5)</f>
        <v>0</v>
      </c>
      <c r="S34" s="301" t="n">
        <v>0</v>
      </c>
      <c r="T34" s="300" t="n">
        <v>0</v>
      </c>
      <c r="U34" s="304" t="n">
        <f aca="false">SUM(K34:T34)</f>
        <v>0</v>
      </c>
      <c r="V34" s="304" t="n">
        <f aca="false">SUM(K34, M34, O34, P34, Q34, R34)</f>
        <v>0</v>
      </c>
      <c r="X34" s="305"/>
    </row>
    <row r="35" customFormat="false" ht="15" hidden="false" customHeight="false" outlineLevel="0" collapsed="false">
      <c r="A35" s="300"/>
      <c r="B35" s="301"/>
      <c r="C35" s="301"/>
      <c r="D35" s="301"/>
      <c r="E35" s="301"/>
      <c r="F35" s="301"/>
      <c r="G35" s="301"/>
      <c r="H35" s="301"/>
      <c r="I35" s="301"/>
      <c r="J35" s="301"/>
      <c r="K35" s="302"/>
      <c r="L35" s="300" t="n">
        <f aca="false">$K35*L$5*(1+$W$5)</f>
        <v>0</v>
      </c>
      <c r="M35" s="300" t="n">
        <f aca="false">$K35*M$5*(1+$W$5)</f>
        <v>0</v>
      </c>
      <c r="N35" s="300" t="n">
        <f aca="false">$K35*N$5*(1+$W$5)</f>
        <v>0</v>
      </c>
      <c r="O35" s="301" t="n">
        <f aca="false">$K35*$W$5</f>
        <v>0</v>
      </c>
      <c r="P35" s="303" t="n">
        <f aca="false">K35*P$5*(1+$W$5)</f>
        <v>0</v>
      </c>
      <c r="Q35" s="303" t="n">
        <f aca="false">$K35*Q$5*(1+$W$5)</f>
        <v>0</v>
      </c>
      <c r="R35" s="301" t="n">
        <f aca="false">$K35*R$5*(1+$W$5)</f>
        <v>0</v>
      </c>
      <c r="S35" s="301" t="n">
        <v>0</v>
      </c>
      <c r="T35" s="300" t="n">
        <v>0</v>
      </c>
      <c r="U35" s="304" t="n">
        <f aca="false">SUM(K35:T35)</f>
        <v>0</v>
      </c>
      <c r="V35" s="304" t="n">
        <f aca="false">SUM(K35, M35, O35, P35, Q35, R35)</f>
        <v>0</v>
      </c>
      <c r="X35" s="305"/>
    </row>
    <row r="36" customFormat="false" ht="15" hidden="false" customHeight="false" outlineLevel="0" collapsed="false">
      <c r="A36" s="300"/>
      <c r="B36" s="301"/>
      <c r="C36" s="301"/>
      <c r="D36" s="301"/>
      <c r="E36" s="301"/>
      <c r="F36" s="301"/>
      <c r="G36" s="301"/>
      <c r="H36" s="301"/>
      <c r="I36" s="301"/>
      <c r="J36" s="301"/>
      <c r="K36" s="302"/>
      <c r="L36" s="300" t="n">
        <f aca="false">$K36*L$5*(1+$W$5)</f>
        <v>0</v>
      </c>
      <c r="M36" s="300" t="n">
        <f aca="false">$K36*M$5*(1+$W$5)</f>
        <v>0</v>
      </c>
      <c r="N36" s="300" t="n">
        <f aca="false">$K36*N$5*(1+$W$5)</f>
        <v>0</v>
      </c>
      <c r="O36" s="301" t="n">
        <f aca="false">$K36*$W$5</f>
        <v>0</v>
      </c>
      <c r="P36" s="303" t="n">
        <f aca="false">K36*P$5*(1+$W$5)</f>
        <v>0</v>
      </c>
      <c r="Q36" s="303" t="n">
        <f aca="false">$K36*Q$5*(1+$W$5)</f>
        <v>0</v>
      </c>
      <c r="R36" s="301" t="n">
        <f aca="false">$K36*R$5*(1+$W$5)</f>
        <v>0</v>
      </c>
      <c r="S36" s="301" t="n">
        <v>0</v>
      </c>
      <c r="T36" s="300" t="n">
        <v>0</v>
      </c>
      <c r="U36" s="304" t="n">
        <f aca="false">SUM(K36:T36)</f>
        <v>0</v>
      </c>
      <c r="V36" s="304" t="n">
        <f aca="false">SUM(K36, M36, O36, P36, Q36, R36)</f>
        <v>0</v>
      </c>
      <c r="X36" s="305"/>
    </row>
    <row r="37" customFormat="false" ht="15" hidden="false" customHeight="false" outlineLevel="0" collapsed="false">
      <c r="A37" s="300"/>
      <c r="B37" s="301"/>
      <c r="C37" s="301"/>
      <c r="D37" s="301"/>
      <c r="E37" s="301"/>
      <c r="F37" s="301"/>
      <c r="G37" s="301"/>
      <c r="H37" s="301"/>
      <c r="I37" s="301"/>
      <c r="J37" s="301"/>
      <c r="K37" s="302"/>
      <c r="L37" s="300" t="n">
        <f aca="false">$K37*L$5*(1+$W$5)</f>
        <v>0</v>
      </c>
      <c r="M37" s="300" t="n">
        <f aca="false">$K37*M$5*(1+$W$5)</f>
        <v>0</v>
      </c>
      <c r="N37" s="300" t="n">
        <f aca="false">$K37*N$5*(1+$W$5)</f>
        <v>0</v>
      </c>
      <c r="O37" s="301" t="n">
        <f aca="false">$K37*$W$5</f>
        <v>0</v>
      </c>
      <c r="P37" s="303" t="n">
        <f aca="false">K37*P$5*(1+$W$5)</f>
        <v>0</v>
      </c>
      <c r="Q37" s="303" t="n">
        <f aca="false">$K37*Q$5*(1+$W$5)</f>
        <v>0</v>
      </c>
      <c r="R37" s="301" t="n">
        <f aca="false">$K37*R$5*(1+$W$5)</f>
        <v>0</v>
      </c>
      <c r="S37" s="301" t="n">
        <v>0</v>
      </c>
      <c r="T37" s="300" t="n">
        <v>0</v>
      </c>
      <c r="U37" s="304" t="n">
        <f aca="false">SUM(K37:T37)</f>
        <v>0</v>
      </c>
      <c r="V37" s="304" t="n">
        <f aca="false">SUM(K37, M37, O37, P37, Q37, R37)</f>
        <v>0</v>
      </c>
      <c r="X37" s="305"/>
    </row>
    <row r="38" customFormat="false" ht="15" hidden="false" customHeight="false" outlineLevel="0" collapsed="false">
      <c r="A38" s="300"/>
      <c r="B38" s="301"/>
      <c r="C38" s="301"/>
      <c r="D38" s="301"/>
      <c r="E38" s="301"/>
      <c r="F38" s="301"/>
      <c r="G38" s="301"/>
      <c r="H38" s="301"/>
      <c r="I38" s="301"/>
      <c r="J38" s="301"/>
      <c r="K38" s="302"/>
      <c r="L38" s="300" t="n">
        <f aca="false">$K38*L$5*(1+$W$5)</f>
        <v>0</v>
      </c>
      <c r="M38" s="300" t="n">
        <f aca="false">$K38*M$5*(1+$W$5)</f>
        <v>0</v>
      </c>
      <c r="N38" s="300" t="n">
        <f aca="false">$K38*N$5*(1+$W$5)</f>
        <v>0</v>
      </c>
      <c r="O38" s="301" t="n">
        <f aca="false">$K38*$W$5</f>
        <v>0</v>
      </c>
      <c r="P38" s="303" t="n">
        <f aca="false">K38*P$5*(1+$W$5)</f>
        <v>0</v>
      </c>
      <c r="Q38" s="303" t="n">
        <f aca="false">$K38*Q$5*(1+$W$5)</f>
        <v>0</v>
      </c>
      <c r="R38" s="301" t="n">
        <f aca="false">$K38*R$5*(1+$W$5)</f>
        <v>0</v>
      </c>
      <c r="S38" s="301" t="n">
        <v>0</v>
      </c>
      <c r="T38" s="300" t="n">
        <v>0</v>
      </c>
      <c r="U38" s="304" t="n">
        <f aca="false">SUM(K38:T38)</f>
        <v>0</v>
      </c>
      <c r="V38" s="304" t="n">
        <f aca="false">SUM(K38, M38, O38, P38, Q38, R38)</f>
        <v>0</v>
      </c>
      <c r="X38" s="305"/>
    </row>
    <row r="39" customFormat="false" ht="15" hidden="false" customHeight="false" outlineLevel="0" collapsed="false">
      <c r="A39" s="300"/>
      <c r="B39" s="301"/>
      <c r="C39" s="301"/>
      <c r="D39" s="301"/>
      <c r="E39" s="301"/>
      <c r="F39" s="301"/>
      <c r="G39" s="301"/>
      <c r="H39" s="301"/>
      <c r="I39" s="301"/>
      <c r="J39" s="301"/>
      <c r="K39" s="302"/>
      <c r="L39" s="300" t="n">
        <f aca="false">$K39*L$5*(1+$W$5)</f>
        <v>0</v>
      </c>
      <c r="M39" s="300" t="n">
        <f aca="false">$K39*M$5*(1+$W$5)</f>
        <v>0</v>
      </c>
      <c r="N39" s="300" t="n">
        <f aca="false">$K39*N$5*(1+$W$5)</f>
        <v>0</v>
      </c>
      <c r="O39" s="301" t="n">
        <f aca="false">$K39*$W$5</f>
        <v>0</v>
      </c>
      <c r="P39" s="303" t="n">
        <f aca="false">K39*P$5*(1+$W$5)</f>
        <v>0</v>
      </c>
      <c r="Q39" s="303" t="n">
        <f aca="false">$K39*Q$5*(1+$W$5)</f>
        <v>0</v>
      </c>
      <c r="R39" s="301" t="n">
        <f aca="false">$K39*R$5*(1+$W$5)</f>
        <v>0</v>
      </c>
      <c r="S39" s="301" t="n">
        <v>0</v>
      </c>
      <c r="T39" s="300" t="n">
        <v>0</v>
      </c>
      <c r="U39" s="304" t="n">
        <f aca="false">SUM(K39:T39)</f>
        <v>0</v>
      </c>
      <c r="V39" s="304" t="n">
        <f aca="false">SUM(K39, M39, O39, P39, Q39, R39)</f>
        <v>0</v>
      </c>
      <c r="X39" s="305"/>
    </row>
    <row r="40" customFormat="false" ht="15" hidden="false" customHeight="false" outlineLevel="0" collapsed="false">
      <c r="A40" s="300"/>
      <c r="B40" s="301"/>
      <c r="C40" s="301"/>
      <c r="D40" s="301"/>
      <c r="E40" s="301"/>
      <c r="F40" s="301"/>
      <c r="G40" s="301"/>
      <c r="H40" s="301"/>
      <c r="I40" s="301"/>
      <c r="J40" s="301"/>
      <c r="K40" s="302"/>
      <c r="L40" s="300" t="n">
        <f aca="false">$K40*L$5*(1+$W$5)</f>
        <v>0</v>
      </c>
      <c r="M40" s="300" t="n">
        <f aca="false">$K40*M$5*(1+$W$5)</f>
        <v>0</v>
      </c>
      <c r="N40" s="300" t="n">
        <f aca="false">$K40*N$5*(1+$W$5)</f>
        <v>0</v>
      </c>
      <c r="O40" s="301" t="n">
        <f aca="false">$K40*$W$5</f>
        <v>0</v>
      </c>
      <c r="P40" s="303" t="n">
        <f aca="false">K40*P$5*(1+$W$5)</f>
        <v>0</v>
      </c>
      <c r="Q40" s="303" t="n">
        <f aca="false">$K40*Q$5*(1+$W$5)</f>
        <v>0</v>
      </c>
      <c r="R40" s="301" t="n">
        <f aca="false">$K40*R$5*(1+$W$5)</f>
        <v>0</v>
      </c>
      <c r="S40" s="301" t="n">
        <v>0</v>
      </c>
      <c r="T40" s="300" t="n">
        <v>0</v>
      </c>
      <c r="U40" s="304" t="n">
        <f aca="false">SUM(K40:T40)</f>
        <v>0</v>
      </c>
      <c r="V40" s="304" t="n">
        <f aca="false">SUM(K40, M40, O40, P40, Q40, R40)</f>
        <v>0</v>
      </c>
      <c r="X40" s="305"/>
    </row>
    <row r="41" customFormat="false" ht="15" hidden="false" customHeight="false" outlineLevel="0" collapsed="false">
      <c r="A41" s="300"/>
      <c r="B41" s="306"/>
      <c r="C41" s="306"/>
      <c r="D41" s="306"/>
      <c r="E41" s="306"/>
      <c r="F41" s="306"/>
      <c r="G41" s="306"/>
      <c r="H41" s="306"/>
      <c r="I41" s="306"/>
      <c r="J41" s="306"/>
      <c r="K41" s="307"/>
      <c r="L41" s="300" t="n">
        <f aca="false">$K41*L$5*(1+$W$5)</f>
        <v>0</v>
      </c>
      <c r="M41" s="300" t="n">
        <f aca="false">$K41*M$5*(1+$W$5)</f>
        <v>0</v>
      </c>
      <c r="N41" s="300" t="n">
        <f aca="false">$K41*N$5*(1+$W$5)</f>
        <v>0</v>
      </c>
      <c r="O41" s="301" t="n">
        <f aca="false">$K41*$W$5</f>
        <v>0</v>
      </c>
      <c r="P41" s="303" t="n">
        <f aca="false">K41*P$5*(1+$W$5)</f>
        <v>0</v>
      </c>
      <c r="Q41" s="303" t="n">
        <f aca="false">$K41*Q$5*(1+$W$5)</f>
        <v>0</v>
      </c>
      <c r="R41" s="301" t="n">
        <f aca="false">$K41*R$5*(1+$W$5)</f>
        <v>0</v>
      </c>
      <c r="S41" s="301" t="n">
        <v>0</v>
      </c>
      <c r="T41" s="300" t="n">
        <v>0</v>
      </c>
      <c r="U41" s="304" t="n">
        <f aca="false">SUM(K41:T41)</f>
        <v>0</v>
      </c>
      <c r="V41" s="304" t="n">
        <f aca="false">SUM(K41, M41, O41, P41, Q41, R41)</f>
        <v>0</v>
      </c>
      <c r="X41" s="305"/>
    </row>
    <row r="42" customFormat="false" ht="15" hidden="false" customHeight="false" outlineLevel="0" collapsed="false">
      <c r="A42" s="300"/>
      <c r="B42" s="306"/>
      <c r="C42" s="306"/>
      <c r="D42" s="306"/>
      <c r="E42" s="306"/>
      <c r="F42" s="306"/>
      <c r="G42" s="306"/>
      <c r="H42" s="306"/>
      <c r="I42" s="306"/>
      <c r="J42" s="306"/>
      <c r="K42" s="307"/>
      <c r="L42" s="300" t="n">
        <f aca="false">$K42*L$5*(1+$W$5)</f>
        <v>0</v>
      </c>
      <c r="M42" s="300" t="n">
        <f aca="false">$K42*M$5*(1+$W$5)</f>
        <v>0</v>
      </c>
      <c r="N42" s="300" t="n">
        <f aca="false">$K42*N$5*(1+$W$5)</f>
        <v>0</v>
      </c>
      <c r="O42" s="301" t="n">
        <f aca="false">$K42*$W$5</f>
        <v>0</v>
      </c>
      <c r="P42" s="303" t="n">
        <f aca="false">K42*P$5*(1+$W$5)</f>
        <v>0</v>
      </c>
      <c r="Q42" s="303" t="n">
        <f aca="false">$K42*Q$5*(1+$W$5)</f>
        <v>0</v>
      </c>
      <c r="R42" s="301" t="n">
        <f aca="false">$K42*R$5*(1+$W$5)</f>
        <v>0</v>
      </c>
      <c r="S42" s="301" t="n">
        <v>0</v>
      </c>
      <c r="T42" s="300" t="n">
        <v>0</v>
      </c>
      <c r="U42" s="304" t="n">
        <f aca="false">SUM(K42:T42)</f>
        <v>0</v>
      </c>
      <c r="V42" s="304" t="n">
        <f aca="false">SUM(K42, M42, O42, P42, Q42, R42)</f>
        <v>0</v>
      </c>
      <c r="X42" s="305"/>
    </row>
    <row r="43" customFormat="false" ht="15" hidden="false" customHeight="false" outlineLevel="0" collapsed="false">
      <c r="A43" s="300"/>
      <c r="B43" s="306"/>
      <c r="C43" s="306"/>
      <c r="D43" s="306"/>
      <c r="E43" s="306"/>
      <c r="F43" s="306"/>
      <c r="G43" s="306"/>
      <c r="H43" s="306"/>
      <c r="I43" s="306"/>
      <c r="J43" s="306"/>
      <c r="K43" s="307"/>
      <c r="L43" s="300" t="n">
        <f aca="false">$K43*L$5*(1+$W$5)</f>
        <v>0</v>
      </c>
      <c r="M43" s="300" t="n">
        <f aca="false">$K43*M$5*(1+$W$5)</f>
        <v>0</v>
      </c>
      <c r="N43" s="300" t="n">
        <f aca="false">$K43*N$5*(1+$W$5)</f>
        <v>0</v>
      </c>
      <c r="O43" s="301" t="n">
        <f aca="false">$K43*$W$5</f>
        <v>0</v>
      </c>
      <c r="P43" s="303" t="n">
        <f aca="false">K43*P$5*(1+$W$5)</f>
        <v>0</v>
      </c>
      <c r="Q43" s="303" t="n">
        <f aca="false">$K43*Q$5*(1+$W$5)</f>
        <v>0</v>
      </c>
      <c r="R43" s="301" t="n">
        <f aca="false">$K43*R$5*(1+$W$5)</f>
        <v>0</v>
      </c>
      <c r="S43" s="301" t="n">
        <v>0</v>
      </c>
      <c r="T43" s="300" t="n">
        <v>0</v>
      </c>
      <c r="U43" s="304" t="n">
        <f aca="false">SUM(K43:T43)</f>
        <v>0</v>
      </c>
      <c r="V43" s="304" t="n">
        <f aca="false">SUM(K43, M43, O43, P43, Q43, R43)</f>
        <v>0</v>
      </c>
      <c r="X43" s="305"/>
    </row>
    <row r="44" customFormat="false" ht="15" hidden="false" customHeight="false" outlineLevel="0" collapsed="false">
      <c r="A44" s="300"/>
      <c r="B44" s="306"/>
      <c r="C44" s="306"/>
      <c r="D44" s="306"/>
      <c r="E44" s="306"/>
      <c r="F44" s="306"/>
      <c r="G44" s="306"/>
      <c r="H44" s="306"/>
      <c r="I44" s="306"/>
      <c r="J44" s="306"/>
      <c r="K44" s="307"/>
      <c r="L44" s="300" t="n">
        <f aca="false">$K44*L$5*(1+$W$5)</f>
        <v>0</v>
      </c>
      <c r="M44" s="300" t="n">
        <f aca="false">$K44*M$5*(1+$W$5)</f>
        <v>0</v>
      </c>
      <c r="N44" s="300" t="n">
        <f aca="false">$K44*N$5*(1+$W$5)</f>
        <v>0</v>
      </c>
      <c r="O44" s="301" t="n">
        <f aca="false">$K44*$W$5</f>
        <v>0</v>
      </c>
      <c r="P44" s="303" t="n">
        <f aca="false">K44*P$5*(1+$W$5)</f>
        <v>0</v>
      </c>
      <c r="Q44" s="303" t="n">
        <f aca="false">$K44*Q$5*(1+$W$5)</f>
        <v>0</v>
      </c>
      <c r="R44" s="301" t="n">
        <f aca="false">$K44*R$5*(1+$W$5)</f>
        <v>0</v>
      </c>
      <c r="S44" s="301" t="n">
        <v>0</v>
      </c>
      <c r="T44" s="300" t="n">
        <v>0</v>
      </c>
      <c r="U44" s="304" t="n">
        <f aca="false">SUM(K44:T44)</f>
        <v>0</v>
      </c>
      <c r="V44" s="304" t="n">
        <f aca="false">SUM(K44, M44, O44, P44, Q44, R44)</f>
        <v>0</v>
      </c>
      <c r="X44" s="305"/>
    </row>
    <row r="45" customFormat="false" ht="15" hidden="false" customHeight="false" outlineLevel="0" collapsed="false">
      <c r="A45" s="300"/>
      <c r="B45" s="306"/>
      <c r="C45" s="306"/>
      <c r="D45" s="306"/>
      <c r="E45" s="306"/>
      <c r="F45" s="306"/>
      <c r="G45" s="306"/>
      <c r="H45" s="306"/>
      <c r="I45" s="306"/>
      <c r="J45" s="306"/>
      <c r="K45" s="307"/>
      <c r="L45" s="300" t="n">
        <f aca="false">$K45*L$5*(1+$W$5)</f>
        <v>0</v>
      </c>
      <c r="M45" s="300" t="n">
        <f aca="false">$K45*M$5*(1+$W$5)</f>
        <v>0</v>
      </c>
      <c r="N45" s="300" t="n">
        <f aca="false">$K45*N$5*(1+$W$5)</f>
        <v>0</v>
      </c>
      <c r="O45" s="301" t="n">
        <f aca="false">$K45*$W$5</f>
        <v>0</v>
      </c>
      <c r="P45" s="303" t="n">
        <f aca="false">K45*P$5*(1+$W$5)</f>
        <v>0</v>
      </c>
      <c r="Q45" s="303" t="n">
        <f aca="false">$K45*Q$5*(1+$W$5)</f>
        <v>0</v>
      </c>
      <c r="R45" s="301" t="n">
        <f aca="false">$K45*R$5*(1+$W$5)</f>
        <v>0</v>
      </c>
      <c r="S45" s="301" t="n">
        <v>0</v>
      </c>
      <c r="T45" s="300" t="n">
        <v>0</v>
      </c>
      <c r="U45" s="304" t="n">
        <f aca="false">SUM(K45:T45)</f>
        <v>0</v>
      </c>
      <c r="V45" s="304" t="n">
        <f aca="false">SUM(K45, M45, O45, P45, Q45, R45)</f>
        <v>0</v>
      </c>
      <c r="X45" s="305"/>
    </row>
    <row r="46" customFormat="false" ht="15" hidden="false" customHeight="false" outlineLevel="0" collapsed="false">
      <c r="A46" s="300"/>
      <c r="B46" s="306"/>
      <c r="C46" s="306"/>
      <c r="D46" s="306"/>
      <c r="E46" s="306"/>
      <c r="F46" s="306"/>
      <c r="G46" s="306"/>
      <c r="H46" s="306"/>
      <c r="I46" s="306"/>
      <c r="J46" s="306"/>
      <c r="K46" s="307"/>
      <c r="L46" s="300" t="n">
        <f aca="false">$K46*L$5*(1+$W$5)</f>
        <v>0</v>
      </c>
      <c r="M46" s="300" t="n">
        <f aca="false">$K46*M$5*(1+$W$5)</f>
        <v>0</v>
      </c>
      <c r="N46" s="300" t="n">
        <f aca="false">$K46*N$5*(1+$W$5)</f>
        <v>0</v>
      </c>
      <c r="O46" s="301" t="n">
        <f aca="false">$K46*$W$5</f>
        <v>0</v>
      </c>
      <c r="P46" s="303" t="n">
        <f aca="false">K46*P$5*(1+$W$5)</f>
        <v>0</v>
      </c>
      <c r="Q46" s="303" t="n">
        <f aca="false">$K46*Q$5*(1+$W$5)</f>
        <v>0</v>
      </c>
      <c r="R46" s="301" t="n">
        <f aca="false">$K46*R$5*(1+$W$5)</f>
        <v>0</v>
      </c>
      <c r="S46" s="301" t="n">
        <v>0</v>
      </c>
      <c r="T46" s="300" t="n">
        <v>0</v>
      </c>
      <c r="U46" s="304" t="n">
        <f aca="false">SUM(K46:T46)</f>
        <v>0</v>
      </c>
      <c r="V46" s="304" t="n">
        <f aca="false">SUM(K46, M46, O46, P46, Q46, R46)</f>
        <v>0</v>
      </c>
      <c r="X46" s="305"/>
    </row>
    <row r="47" customFormat="false" ht="15" hidden="false" customHeight="false" outlineLevel="0" collapsed="false">
      <c r="A47" s="300"/>
      <c r="B47" s="306"/>
      <c r="C47" s="306"/>
      <c r="D47" s="306"/>
      <c r="E47" s="306"/>
      <c r="F47" s="306"/>
      <c r="G47" s="306"/>
      <c r="H47" s="306"/>
      <c r="I47" s="306"/>
      <c r="J47" s="306"/>
      <c r="K47" s="307"/>
      <c r="L47" s="300" t="n">
        <f aca="false">$K47*L$5*(1+$W$5)</f>
        <v>0</v>
      </c>
      <c r="M47" s="300" t="n">
        <f aca="false">$K47*M$5*(1+$W$5)</f>
        <v>0</v>
      </c>
      <c r="N47" s="300" t="n">
        <f aca="false">$K47*N$5*(1+$W$5)</f>
        <v>0</v>
      </c>
      <c r="O47" s="301" t="n">
        <f aca="false">$K47*$W$5</f>
        <v>0</v>
      </c>
      <c r="P47" s="303" t="n">
        <f aca="false">K47*P$5*(1+$W$5)</f>
        <v>0</v>
      </c>
      <c r="Q47" s="303" t="n">
        <f aca="false">$K47*Q$5*(1+$W$5)</f>
        <v>0</v>
      </c>
      <c r="R47" s="301" t="n">
        <f aca="false">$K47*R$5*(1+$W$5)</f>
        <v>0</v>
      </c>
      <c r="S47" s="301" t="n">
        <v>0</v>
      </c>
      <c r="T47" s="300" t="n">
        <v>0</v>
      </c>
      <c r="U47" s="304" t="n">
        <f aca="false">SUM(K47:T47)</f>
        <v>0</v>
      </c>
      <c r="V47" s="304" t="n">
        <f aca="false">SUM(K47, M47, O47, P47, Q47, R47)</f>
        <v>0</v>
      </c>
      <c r="X47" s="305"/>
    </row>
    <row r="48" customFormat="false" ht="15" hidden="false" customHeight="false" outlineLevel="0" collapsed="false">
      <c r="A48" s="300"/>
      <c r="B48" s="306"/>
      <c r="C48" s="306"/>
      <c r="D48" s="306"/>
      <c r="E48" s="306"/>
      <c r="F48" s="306"/>
      <c r="G48" s="306"/>
      <c r="H48" s="306"/>
      <c r="I48" s="306"/>
      <c r="J48" s="306"/>
      <c r="K48" s="307"/>
      <c r="L48" s="300" t="n">
        <f aca="false">$K48*L$5*(1+$W$5)</f>
        <v>0</v>
      </c>
      <c r="M48" s="300" t="n">
        <f aca="false">$K48*M$5*(1+$W$5)</f>
        <v>0</v>
      </c>
      <c r="N48" s="300" t="n">
        <f aca="false">$K48*N$5*(1+$W$5)</f>
        <v>0</v>
      </c>
      <c r="O48" s="301" t="n">
        <f aca="false">$K48*$W$5</f>
        <v>0</v>
      </c>
      <c r="P48" s="303" t="n">
        <f aca="false">K48*P$5*(1+$W$5)</f>
        <v>0</v>
      </c>
      <c r="Q48" s="303" t="n">
        <f aca="false">$K48*Q$5*(1+$W$5)</f>
        <v>0</v>
      </c>
      <c r="R48" s="301" t="n">
        <f aca="false">$K48*R$5*(1+$W$5)</f>
        <v>0</v>
      </c>
      <c r="S48" s="301" t="n">
        <v>0</v>
      </c>
      <c r="T48" s="300" t="n">
        <v>0</v>
      </c>
      <c r="U48" s="304" t="n">
        <f aca="false">SUM(K48:T48)</f>
        <v>0</v>
      </c>
      <c r="V48" s="304" t="n">
        <f aca="false">SUM(K48, M48, O48, P48, Q48, R48)</f>
        <v>0</v>
      </c>
      <c r="X48" s="305"/>
    </row>
    <row r="49" customFormat="false" ht="15" hidden="false" customHeight="false" outlineLevel="0" collapsed="false">
      <c r="A49" s="300"/>
      <c r="B49" s="306"/>
      <c r="C49" s="306"/>
      <c r="D49" s="306"/>
      <c r="E49" s="306"/>
      <c r="F49" s="306"/>
      <c r="G49" s="306"/>
      <c r="H49" s="306"/>
      <c r="I49" s="306"/>
      <c r="J49" s="306"/>
      <c r="K49" s="307"/>
      <c r="L49" s="300" t="n">
        <f aca="false">$K49*L$5*(1+$W$5)</f>
        <v>0</v>
      </c>
      <c r="M49" s="300" t="n">
        <f aca="false">$K49*M$5*(1+$W$5)</f>
        <v>0</v>
      </c>
      <c r="N49" s="300" t="n">
        <f aca="false">$K49*N$5*(1+$W$5)</f>
        <v>0</v>
      </c>
      <c r="O49" s="301" t="n">
        <f aca="false">$K49*$W$5</f>
        <v>0</v>
      </c>
      <c r="P49" s="303" t="n">
        <f aca="false">K49*P$5*(1+$W$5)</f>
        <v>0</v>
      </c>
      <c r="Q49" s="303" t="n">
        <f aca="false">$K49*Q$5*(1+$W$5)</f>
        <v>0</v>
      </c>
      <c r="R49" s="301" t="n">
        <f aca="false">$K49*R$5*(1+$W$5)</f>
        <v>0</v>
      </c>
      <c r="S49" s="301" t="n">
        <v>0</v>
      </c>
      <c r="T49" s="300" t="n">
        <v>0</v>
      </c>
      <c r="U49" s="304" t="n">
        <f aca="false">SUM(K49:T49)</f>
        <v>0</v>
      </c>
      <c r="V49" s="304" t="n">
        <f aca="false">SUM(K49, M49, O49, P49, Q49, R49)</f>
        <v>0</v>
      </c>
      <c r="X49" s="305"/>
    </row>
    <row r="50" customFormat="false" ht="15" hidden="false" customHeight="false" outlineLevel="0" collapsed="false">
      <c r="A50" s="300"/>
      <c r="B50" s="306"/>
      <c r="C50" s="306"/>
      <c r="D50" s="306"/>
      <c r="E50" s="306"/>
      <c r="F50" s="306"/>
      <c r="G50" s="306"/>
      <c r="H50" s="306"/>
      <c r="I50" s="306"/>
      <c r="J50" s="306"/>
      <c r="K50" s="307"/>
      <c r="L50" s="300" t="n">
        <f aca="false">$K50*L$5*(1+$W$5)</f>
        <v>0</v>
      </c>
      <c r="M50" s="300" t="n">
        <f aca="false">$K50*M$5*(1+$W$5)</f>
        <v>0</v>
      </c>
      <c r="N50" s="300" t="n">
        <f aca="false">$K50*N$5*(1+$W$5)</f>
        <v>0</v>
      </c>
      <c r="O50" s="301" t="n">
        <f aca="false">$K50*$W$5</f>
        <v>0</v>
      </c>
      <c r="P50" s="303" t="n">
        <f aca="false">K50*P$5*(1+$W$5)</f>
        <v>0</v>
      </c>
      <c r="Q50" s="303" t="n">
        <f aca="false">$K50*Q$5*(1+$W$5)</f>
        <v>0</v>
      </c>
      <c r="R50" s="301" t="n">
        <f aca="false">$K50*R$5*(1+$W$5)</f>
        <v>0</v>
      </c>
      <c r="S50" s="301" t="n">
        <v>0</v>
      </c>
      <c r="T50" s="300" t="n">
        <v>0</v>
      </c>
      <c r="U50" s="304" t="n">
        <f aca="false">SUM(K50:T50)</f>
        <v>0</v>
      </c>
      <c r="V50" s="304" t="n">
        <f aca="false">SUM(K50, M50, O50, P50, Q50, R50)</f>
        <v>0</v>
      </c>
      <c r="X50" s="305"/>
    </row>
    <row r="51" customFormat="false" ht="15" hidden="false" customHeight="false" outlineLevel="0" collapsed="false">
      <c r="A51" s="300"/>
      <c r="B51" s="306"/>
      <c r="C51" s="306"/>
      <c r="D51" s="306"/>
      <c r="E51" s="306"/>
      <c r="F51" s="306"/>
      <c r="G51" s="306"/>
      <c r="H51" s="306"/>
      <c r="I51" s="306"/>
      <c r="J51" s="306"/>
      <c r="K51" s="307"/>
      <c r="L51" s="300" t="n">
        <f aca="false">$K51*L$5*(1+$W$5)</f>
        <v>0</v>
      </c>
      <c r="M51" s="300" t="n">
        <f aca="false">$K51*M$5*(1+$W$5)</f>
        <v>0</v>
      </c>
      <c r="N51" s="300" t="n">
        <f aca="false">$K51*N$5*(1+$W$5)</f>
        <v>0</v>
      </c>
      <c r="O51" s="301" t="n">
        <f aca="false">$K51*$W$5</f>
        <v>0</v>
      </c>
      <c r="P51" s="303" t="n">
        <f aca="false">K51*P$5*(1+$W$5)</f>
        <v>0</v>
      </c>
      <c r="Q51" s="303" t="n">
        <f aca="false">$K51*Q$5*(1+$W$5)</f>
        <v>0</v>
      </c>
      <c r="R51" s="301" t="n">
        <f aca="false">$K51*R$5*(1+$W$5)</f>
        <v>0</v>
      </c>
      <c r="S51" s="301" t="n">
        <v>0</v>
      </c>
      <c r="T51" s="300" t="n">
        <v>0</v>
      </c>
      <c r="U51" s="304" t="n">
        <f aca="false">SUM(K51:T51)</f>
        <v>0</v>
      </c>
      <c r="V51" s="304" t="n">
        <f aca="false">SUM(K51, M51, O51, P51, Q51, R51)</f>
        <v>0</v>
      </c>
      <c r="X51" s="305"/>
    </row>
    <row r="52" customFormat="false" ht="15" hidden="false" customHeight="false" outlineLevel="0" collapsed="false">
      <c r="A52" s="300"/>
      <c r="B52" s="306"/>
      <c r="C52" s="306"/>
      <c r="D52" s="306"/>
      <c r="E52" s="306"/>
      <c r="F52" s="306"/>
      <c r="G52" s="306"/>
      <c r="H52" s="306"/>
      <c r="I52" s="306"/>
      <c r="J52" s="306"/>
      <c r="K52" s="307"/>
      <c r="L52" s="300" t="n">
        <f aca="false">$K52*L$5*(1+$W$5)</f>
        <v>0</v>
      </c>
      <c r="M52" s="300" t="n">
        <f aca="false">$K52*M$5*(1+$W$5)</f>
        <v>0</v>
      </c>
      <c r="N52" s="300" t="n">
        <f aca="false">$K52*N$5*(1+$W$5)</f>
        <v>0</v>
      </c>
      <c r="O52" s="301" t="n">
        <f aca="false">$K52*$W$5</f>
        <v>0</v>
      </c>
      <c r="P52" s="303" t="n">
        <f aca="false">K52*P$5*(1+$W$5)</f>
        <v>0</v>
      </c>
      <c r="Q52" s="303" t="n">
        <f aca="false">$K52*Q$5*(1+$W$5)</f>
        <v>0</v>
      </c>
      <c r="R52" s="301" t="n">
        <f aca="false">$K52*R$5*(1+$W$5)</f>
        <v>0</v>
      </c>
      <c r="S52" s="301" t="n">
        <v>0</v>
      </c>
      <c r="T52" s="300" t="n">
        <v>0</v>
      </c>
      <c r="U52" s="304" t="n">
        <f aca="false">SUM(K52:T52)</f>
        <v>0</v>
      </c>
      <c r="V52" s="304" t="n">
        <f aca="false">SUM(K52, M52, O52, P52, Q52, R52)</f>
        <v>0</v>
      </c>
      <c r="X52" s="305"/>
    </row>
    <row r="53" customFormat="false" ht="15" hidden="false" customHeight="false" outlineLevel="0" collapsed="false">
      <c r="A53" s="300"/>
      <c r="B53" s="306"/>
      <c r="C53" s="306"/>
      <c r="D53" s="306"/>
      <c r="E53" s="306"/>
      <c r="F53" s="306"/>
      <c r="G53" s="306"/>
      <c r="H53" s="306"/>
      <c r="I53" s="306"/>
      <c r="J53" s="306"/>
      <c r="K53" s="307"/>
      <c r="L53" s="300" t="n">
        <f aca="false">$K53*L$5*(1+$W$5)</f>
        <v>0</v>
      </c>
      <c r="M53" s="300" t="n">
        <f aca="false">$K53*M$5*(1+$W$5)</f>
        <v>0</v>
      </c>
      <c r="N53" s="300" t="n">
        <f aca="false">$K53*N$5*(1+$W$5)</f>
        <v>0</v>
      </c>
      <c r="O53" s="301" t="n">
        <f aca="false">$K53*$W$5</f>
        <v>0</v>
      </c>
      <c r="P53" s="303" t="n">
        <f aca="false">K53*P$5*(1+$W$5)</f>
        <v>0</v>
      </c>
      <c r="Q53" s="303" t="n">
        <f aca="false">$K53*Q$5*(1+$W$5)</f>
        <v>0</v>
      </c>
      <c r="R53" s="301" t="n">
        <f aca="false">$K53*R$5*(1+$W$5)</f>
        <v>0</v>
      </c>
      <c r="S53" s="301" t="n">
        <v>0</v>
      </c>
      <c r="T53" s="300" t="n">
        <v>0</v>
      </c>
      <c r="U53" s="304" t="n">
        <f aca="false">SUM(K53:T53)</f>
        <v>0</v>
      </c>
      <c r="V53" s="304" t="n">
        <f aca="false">SUM(K53, M53, O53, P53, Q53, R53)</f>
        <v>0</v>
      </c>
      <c r="X53" s="305"/>
    </row>
    <row r="54" customFormat="false" ht="15" hidden="false" customHeight="false" outlineLevel="0" collapsed="false">
      <c r="A54" s="300"/>
      <c r="B54" s="306"/>
      <c r="C54" s="306"/>
      <c r="D54" s="306"/>
      <c r="E54" s="306"/>
      <c r="F54" s="306"/>
      <c r="G54" s="306"/>
      <c r="H54" s="306"/>
      <c r="I54" s="306"/>
      <c r="J54" s="306"/>
      <c r="K54" s="307"/>
      <c r="L54" s="300" t="n">
        <f aca="false">$K54*L$5*(1+$W$5)</f>
        <v>0</v>
      </c>
      <c r="M54" s="300" t="n">
        <f aca="false">$K54*M$5*(1+$W$5)</f>
        <v>0</v>
      </c>
      <c r="N54" s="300" t="n">
        <f aca="false">$K54*N$5*(1+$W$5)</f>
        <v>0</v>
      </c>
      <c r="O54" s="301" t="n">
        <f aca="false">$K54*$W$5</f>
        <v>0</v>
      </c>
      <c r="P54" s="303" t="n">
        <f aca="false">K54*P$5*(1+$W$5)</f>
        <v>0</v>
      </c>
      <c r="Q54" s="303" t="n">
        <f aca="false">$K54*Q$5*(1+$W$5)</f>
        <v>0</v>
      </c>
      <c r="R54" s="301" t="n">
        <f aca="false">$K54*R$5*(1+$W$5)</f>
        <v>0</v>
      </c>
      <c r="S54" s="301" t="n">
        <v>0</v>
      </c>
      <c r="T54" s="300" t="n">
        <v>0</v>
      </c>
      <c r="U54" s="304" t="n">
        <f aca="false">SUM(K54:T54)</f>
        <v>0</v>
      </c>
      <c r="V54" s="304" t="n">
        <f aca="false">SUM(K54, M54, O54, P54, Q54, R54)</f>
        <v>0</v>
      </c>
      <c r="X54" s="305"/>
    </row>
    <row r="55" customFormat="false" ht="15" hidden="false" customHeight="false" outlineLevel="0" collapsed="false">
      <c r="A55" s="300"/>
      <c r="B55" s="306"/>
      <c r="C55" s="306"/>
      <c r="D55" s="306"/>
      <c r="E55" s="306"/>
      <c r="F55" s="306"/>
      <c r="G55" s="306"/>
      <c r="H55" s="306"/>
      <c r="I55" s="306"/>
      <c r="J55" s="306"/>
      <c r="K55" s="307"/>
      <c r="L55" s="300" t="n">
        <f aca="false">$K55*L$5*(1+$W$5)</f>
        <v>0</v>
      </c>
      <c r="M55" s="300" t="n">
        <f aca="false">$K55*M$5*(1+$W$5)</f>
        <v>0</v>
      </c>
      <c r="N55" s="300" t="n">
        <f aca="false">$K55*N$5*(1+$W$5)</f>
        <v>0</v>
      </c>
      <c r="O55" s="301" t="n">
        <f aca="false">$K55*$W$5</f>
        <v>0</v>
      </c>
      <c r="P55" s="303" t="n">
        <f aca="false">K55*P$5*(1+$W$5)</f>
        <v>0</v>
      </c>
      <c r="Q55" s="303" t="n">
        <f aca="false">$K55*Q$5*(1+$W$5)</f>
        <v>0</v>
      </c>
      <c r="R55" s="301" t="n">
        <f aca="false">$K55*R$5*(1+$W$5)</f>
        <v>0</v>
      </c>
      <c r="S55" s="301" t="n">
        <v>0</v>
      </c>
      <c r="T55" s="300" t="n">
        <v>0</v>
      </c>
      <c r="U55" s="304" t="n">
        <f aca="false">SUM(K55:T55)</f>
        <v>0</v>
      </c>
      <c r="V55" s="304" t="n">
        <f aca="false">SUM(K55, M55, O55, P55, Q55, R55)</f>
        <v>0</v>
      </c>
      <c r="X55" s="305"/>
    </row>
    <row r="56" customFormat="false" ht="15" hidden="false" customHeight="false" outlineLevel="0" collapsed="false">
      <c r="A56" s="300"/>
      <c r="B56" s="306"/>
      <c r="C56" s="306"/>
      <c r="D56" s="306"/>
      <c r="E56" s="306"/>
      <c r="F56" s="306"/>
      <c r="G56" s="306"/>
      <c r="H56" s="306"/>
      <c r="I56" s="306"/>
      <c r="J56" s="306"/>
      <c r="K56" s="307"/>
      <c r="L56" s="300" t="n">
        <f aca="false">$K56*L$5*(1+$W$5)</f>
        <v>0</v>
      </c>
      <c r="M56" s="300" t="n">
        <f aca="false">$K56*M$5*(1+$W$5)</f>
        <v>0</v>
      </c>
      <c r="N56" s="300" t="n">
        <f aca="false">$K56*N$5*(1+$W$5)</f>
        <v>0</v>
      </c>
      <c r="O56" s="301" t="n">
        <f aca="false">$K56*$W$5</f>
        <v>0</v>
      </c>
      <c r="P56" s="303" t="n">
        <f aca="false">K56*P$5*(1+$W$5)</f>
        <v>0</v>
      </c>
      <c r="Q56" s="303" t="n">
        <f aca="false">$K56*Q$5*(1+$W$5)</f>
        <v>0</v>
      </c>
      <c r="R56" s="301" t="n">
        <f aca="false">$K56*R$5*(1+$W$5)</f>
        <v>0</v>
      </c>
      <c r="S56" s="301" t="n">
        <v>0</v>
      </c>
      <c r="T56" s="300" t="n">
        <v>0</v>
      </c>
      <c r="U56" s="304" t="n">
        <f aca="false">SUM(K56:T56)</f>
        <v>0</v>
      </c>
      <c r="V56" s="304" t="n">
        <f aca="false">SUM(K56, M56, O56, P56, Q56, R56)</f>
        <v>0</v>
      </c>
      <c r="X56" s="305"/>
    </row>
    <row r="57" customFormat="false" ht="15" hidden="false" customHeight="false" outlineLevel="0" collapsed="false">
      <c r="A57" s="300"/>
      <c r="B57" s="306"/>
      <c r="C57" s="306"/>
      <c r="D57" s="306"/>
      <c r="E57" s="306"/>
      <c r="F57" s="306"/>
      <c r="G57" s="306"/>
      <c r="H57" s="306"/>
      <c r="I57" s="306"/>
      <c r="J57" s="306"/>
      <c r="K57" s="307"/>
      <c r="L57" s="300" t="n">
        <f aca="false">$K57*L$5*(1+$W$5)</f>
        <v>0</v>
      </c>
      <c r="M57" s="300" t="n">
        <f aca="false">$K57*M$5*(1+$W$5)</f>
        <v>0</v>
      </c>
      <c r="N57" s="300" t="n">
        <f aca="false">$K57*N$5*(1+$W$5)</f>
        <v>0</v>
      </c>
      <c r="O57" s="301" t="n">
        <f aca="false">$K57*$W$5</f>
        <v>0</v>
      </c>
      <c r="P57" s="303" t="n">
        <f aca="false">K57*P$5*(1+$W$5)</f>
        <v>0</v>
      </c>
      <c r="Q57" s="303" t="n">
        <f aca="false">$K57*Q$5*(1+$W$5)</f>
        <v>0</v>
      </c>
      <c r="R57" s="301" t="n">
        <f aca="false">$K57*R$5*(1+$W$5)</f>
        <v>0</v>
      </c>
      <c r="S57" s="301" t="n">
        <v>0</v>
      </c>
      <c r="T57" s="300" t="n">
        <v>0</v>
      </c>
      <c r="U57" s="304" t="n">
        <f aca="false">SUM(K57:T57)</f>
        <v>0</v>
      </c>
      <c r="V57" s="304" t="n">
        <f aca="false">SUM(K57, M57, O57, P57, Q57, R57)</f>
        <v>0</v>
      </c>
      <c r="X57" s="305"/>
    </row>
    <row r="58" customFormat="false" ht="15" hidden="false" customHeight="false" outlineLevel="0" collapsed="false">
      <c r="A58" s="300"/>
      <c r="B58" s="306"/>
      <c r="C58" s="306"/>
      <c r="D58" s="306"/>
      <c r="E58" s="306"/>
      <c r="F58" s="306"/>
      <c r="G58" s="306"/>
      <c r="H58" s="306"/>
      <c r="I58" s="306"/>
      <c r="J58" s="306"/>
      <c r="K58" s="307"/>
      <c r="L58" s="300" t="n">
        <f aca="false">$K58*L$5*(1+$W$5)</f>
        <v>0</v>
      </c>
      <c r="M58" s="300" t="n">
        <f aca="false">$K58*M$5*(1+$W$5)</f>
        <v>0</v>
      </c>
      <c r="N58" s="300" t="n">
        <f aca="false">$K58*N$5*(1+$W$5)</f>
        <v>0</v>
      </c>
      <c r="O58" s="301" t="n">
        <f aca="false">$K58*$W$5</f>
        <v>0</v>
      </c>
      <c r="P58" s="303" t="n">
        <f aca="false">K58*P$5*(1+$W$5)</f>
        <v>0</v>
      </c>
      <c r="Q58" s="303" t="n">
        <f aca="false">$K58*Q$5*(1+$W$5)</f>
        <v>0</v>
      </c>
      <c r="R58" s="301" t="n">
        <f aca="false">$K58*R$5*(1+$W$5)</f>
        <v>0</v>
      </c>
      <c r="S58" s="301" t="n">
        <v>0</v>
      </c>
      <c r="T58" s="300" t="n">
        <v>0</v>
      </c>
      <c r="U58" s="304" t="n">
        <f aca="false">SUM(K58:T58)</f>
        <v>0</v>
      </c>
      <c r="V58" s="304" t="n">
        <f aca="false">SUM(K58, M58, O58, P58, Q58, R58)</f>
        <v>0</v>
      </c>
      <c r="X58" s="305"/>
    </row>
    <row r="59" customFormat="false" ht="15" hidden="false" customHeight="false" outlineLevel="0" collapsed="false">
      <c r="A59" s="300"/>
      <c r="B59" s="306"/>
      <c r="C59" s="306"/>
      <c r="D59" s="306"/>
      <c r="E59" s="306"/>
      <c r="F59" s="306"/>
      <c r="G59" s="306"/>
      <c r="H59" s="306"/>
      <c r="I59" s="306"/>
      <c r="J59" s="306"/>
      <c r="K59" s="307"/>
      <c r="L59" s="300" t="n">
        <f aca="false">$K59*L$5*(1+$W$5)</f>
        <v>0</v>
      </c>
      <c r="M59" s="300" t="n">
        <f aca="false">$K59*M$5*(1+$W$5)</f>
        <v>0</v>
      </c>
      <c r="N59" s="300" t="n">
        <f aca="false">$K59*N$5*(1+$W$5)</f>
        <v>0</v>
      </c>
      <c r="O59" s="301" t="n">
        <f aca="false">$K59*$W$5</f>
        <v>0</v>
      </c>
      <c r="P59" s="303" t="n">
        <f aca="false">K59*P$5*(1+$W$5)</f>
        <v>0</v>
      </c>
      <c r="Q59" s="303" t="n">
        <f aca="false">$K59*Q$5*(1+$W$5)</f>
        <v>0</v>
      </c>
      <c r="R59" s="301" t="n">
        <f aca="false">$K59*R$5*(1+$W$5)</f>
        <v>0</v>
      </c>
      <c r="S59" s="301" t="n">
        <v>0</v>
      </c>
      <c r="T59" s="300" t="n">
        <v>0</v>
      </c>
      <c r="U59" s="304" t="n">
        <f aca="false">SUM(K59:T59)</f>
        <v>0</v>
      </c>
      <c r="V59" s="304" t="n">
        <f aca="false">SUM(K59, M59, O59, P59, Q59, R59)</f>
        <v>0</v>
      </c>
      <c r="X59" s="305"/>
    </row>
    <row r="60" customFormat="false" ht="15" hidden="false" customHeight="false" outlineLevel="0" collapsed="false">
      <c r="A60" s="300"/>
      <c r="B60" s="306"/>
      <c r="C60" s="306"/>
      <c r="D60" s="306"/>
      <c r="E60" s="306"/>
      <c r="F60" s="306"/>
      <c r="G60" s="306"/>
      <c r="H60" s="306"/>
      <c r="I60" s="306"/>
      <c r="J60" s="306"/>
      <c r="K60" s="307"/>
      <c r="L60" s="300" t="n">
        <f aca="false">$K60*L$5*(1+$W$5)</f>
        <v>0</v>
      </c>
      <c r="M60" s="300" t="n">
        <f aca="false">$K60*M$5*(1+$W$5)</f>
        <v>0</v>
      </c>
      <c r="N60" s="300" t="n">
        <f aca="false">$K60*N$5*(1+$W$5)</f>
        <v>0</v>
      </c>
      <c r="O60" s="301" t="n">
        <f aca="false">$K60*$W$5</f>
        <v>0</v>
      </c>
      <c r="P60" s="303" t="n">
        <f aca="false">K60*P$5*(1+$W$5)</f>
        <v>0</v>
      </c>
      <c r="Q60" s="303" t="n">
        <f aca="false">$K60*Q$5*(1+$W$5)</f>
        <v>0</v>
      </c>
      <c r="R60" s="301" t="n">
        <f aca="false">$K60*R$5*(1+$W$5)</f>
        <v>0</v>
      </c>
      <c r="S60" s="301" t="n">
        <v>0</v>
      </c>
      <c r="T60" s="300" t="n">
        <v>0</v>
      </c>
      <c r="U60" s="304" t="n">
        <f aca="false">SUM(K60:T60)</f>
        <v>0</v>
      </c>
      <c r="V60" s="304" t="n">
        <f aca="false">SUM(K60, M60, O60, P60, Q60, R60)</f>
        <v>0</v>
      </c>
      <c r="X60" s="305"/>
    </row>
    <row r="61" customFormat="false" ht="15" hidden="false" customHeight="false" outlineLevel="0" collapsed="false">
      <c r="A61" s="300"/>
      <c r="B61" s="306"/>
      <c r="C61" s="306"/>
      <c r="D61" s="306"/>
      <c r="E61" s="306"/>
      <c r="F61" s="306"/>
      <c r="G61" s="306"/>
      <c r="H61" s="306"/>
      <c r="I61" s="306"/>
      <c r="J61" s="306"/>
      <c r="K61" s="307"/>
      <c r="L61" s="300" t="n">
        <f aca="false">$K61*L$5*(1+$W$5)</f>
        <v>0</v>
      </c>
      <c r="M61" s="300" t="n">
        <f aca="false">$K61*M$5*(1+$W$5)</f>
        <v>0</v>
      </c>
      <c r="N61" s="300" t="n">
        <f aca="false">$K61*N$5*(1+$W$5)</f>
        <v>0</v>
      </c>
      <c r="O61" s="301" t="n">
        <f aca="false">$K61*$W$5</f>
        <v>0</v>
      </c>
      <c r="P61" s="303" t="n">
        <f aca="false">K61*P$5*(1+$W$5)</f>
        <v>0</v>
      </c>
      <c r="Q61" s="303" t="n">
        <f aca="false">$K61*Q$5*(1+$W$5)</f>
        <v>0</v>
      </c>
      <c r="R61" s="301" t="n">
        <f aca="false">$K61*R$5*(1+$W$5)</f>
        <v>0</v>
      </c>
      <c r="S61" s="301" t="n">
        <v>0</v>
      </c>
      <c r="T61" s="300" t="n">
        <v>0</v>
      </c>
      <c r="U61" s="304" t="n">
        <f aca="false">SUM(K61:T61)</f>
        <v>0</v>
      </c>
      <c r="V61" s="304" t="n">
        <f aca="false">SUM(K61, M61, O61, P61, Q61, R61)</f>
        <v>0</v>
      </c>
      <c r="X61" s="305"/>
    </row>
    <row r="62" customFormat="false" ht="15" hidden="false" customHeight="false" outlineLevel="0" collapsed="false">
      <c r="A62" s="300"/>
      <c r="B62" s="306"/>
      <c r="C62" s="306"/>
      <c r="D62" s="306"/>
      <c r="E62" s="306"/>
      <c r="F62" s="306"/>
      <c r="G62" s="306"/>
      <c r="H62" s="306"/>
      <c r="I62" s="306"/>
      <c r="J62" s="306"/>
      <c r="K62" s="307"/>
      <c r="L62" s="300" t="n">
        <f aca="false">$K62*L$5*(1+$W$5)</f>
        <v>0</v>
      </c>
      <c r="M62" s="300" t="n">
        <f aca="false">$K62*M$5*(1+$W$5)</f>
        <v>0</v>
      </c>
      <c r="N62" s="300" t="n">
        <f aca="false">$K62*N$5*(1+$W$5)</f>
        <v>0</v>
      </c>
      <c r="O62" s="301" t="n">
        <f aca="false">$K62*$W$5</f>
        <v>0</v>
      </c>
      <c r="P62" s="303" t="n">
        <f aca="false">K62*P$5*(1+$W$5)</f>
        <v>0</v>
      </c>
      <c r="Q62" s="303" t="n">
        <f aca="false">$K62*Q$5*(1+$W$5)</f>
        <v>0</v>
      </c>
      <c r="R62" s="301" t="n">
        <f aca="false">$K62*R$5*(1+$W$5)</f>
        <v>0</v>
      </c>
      <c r="S62" s="301" t="n">
        <v>0</v>
      </c>
      <c r="T62" s="300" t="n">
        <v>0</v>
      </c>
      <c r="U62" s="304" t="n">
        <f aca="false">SUM(K62:T62)</f>
        <v>0</v>
      </c>
      <c r="V62" s="304" t="n">
        <f aca="false">SUM(K62, M62, O62, P62, Q62, R62)</f>
        <v>0</v>
      </c>
      <c r="X62" s="305"/>
    </row>
    <row r="63" customFormat="false" ht="15" hidden="false" customHeight="false" outlineLevel="0" collapsed="false">
      <c r="A63" s="300"/>
      <c r="B63" s="306"/>
      <c r="C63" s="306"/>
      <c r="D63" s="306"/>
      <c r="E63" s="306"/>
      <c r="F63" s="306"/>
      <c r="G63" s="306"/>
      <c r="H63" s="306"/>
      <c r="I63" s="306"/>
      <c r="J63" s="306"/>
      <c r="K63" s="307"/>
      <c r="L63" s="300" t="n">
        <f aca="false">$K63*L$5*(1+$W$5)</f>
        <v>0</v>
      </c>
      <c r="M63" s="300" t="n">
        <f aca="false">$K63*M$5*(1+$W$5)</f>
        <v>0</v>
      </c>
      <c r="N63" s="300" t="n">
        <f aca="false">$K63*N$5*(1+$W$5)</f>
        <v>0</v>
      </c>
      <c r="O63" s="301" t="n">
        <f aca="false">$K63*$W$5</f>
        <v>0</v>
      </c>
      <c r="P63" s="303" t="n">
        <f aca="false">K63*P$5*(1+$W$5)</f>
        <v>0</v>
      </c>
      <c r="Q63" s="303" t="n">
        <f aca="false">$K63*Q$5*(1+$W$5)</f>
        <v>0</v>
      </c>
      <c r="R63" s="301" t="n">
        <f aca="false">$K63*R$5*(1+$W$5)</f>
        <v>0</v>
      </c>
      <c r="S63" s="301" t="n">
        <v>0</v>
      </c>
      <c r="T63" s="300" t="n">
        <v>0</v>
      </c>
      <c r="U63" s="304" t="n">
        <f aca="false">SUM(K63:T63)</f>
        <v>0</v>
      </c>
      <c r="V63" s="304" t="n">
        <f aca="false">SUM(K63, M63, O63, P63, Q63, R63)</f>
        <v>0</v>
      </c>
      <c r="X63" s="305"/>
    </row>
    <row r="64" customFormat="false" ht="15" hidden="false" customHeight="false" outlineLevel="0" collapsed="false">
      <c r="A64" s="300"/>
      <c r="B64" s="306"/>
      <c r="C64" s="306"/>
      <c r="D64" s="306"/>
      <c r="E64" s="306"/>
      <c r="F64" s="306"/>
      <c r="G64" s="306"/>
      <c r="H64" s="306"/>
      <c r="I64" s="306"/>
      <c r="J64" s="306"/>
      <c r="K64" s="307"/>
      <c r="L64" s="300" t="n">
        <f aca="false">$K64*L$5*(1+$W$5)</f>
        <v>0</v>
      </c>
      <c r="M64" s="300" t="n">
        <f aca="false">$K64*M$5*(1+$W$5)</f>
        <v>0</v>
      </c>
      <c r="N64" s="300" t="n">
        <f aca="false">$K64*N$5*(1+$W$5)</f>
        <v>0</v>
      </c>
      <c r="O64" s="301" t="n">
        <f aca="false">$K64*$W$5</f>
        <v>0</v>
      </c>
      <c r="P64" s="303" t="n">
        <f aca="false">K64*P$5*(1+$W$5)</f>
        <v>0</v>
      </c>
      <c r="Q64" s="303" t="n">
        <f aca="false">$K64*Q$5*(1+$W$5)</f>
        <v>0</v>
      </c>
      <c r="R64" s="301" t="n">
        <f aca="false">$K64*R$5*(1+$W$5)</f>
        <v>0</v>
      </c>
      <c r="S64" s="301" t="n">
        <v>0</v>
      </c>
      <c r="T64" s="300" t="n">
        <v>0</v>
      </c>
      <c r="U64" s="304" t="n">
        <f aca="false">SUM(K64:T64)</f>
        <v>0</v>
      </c>
      <c r="V64" s="304" t="n">
        <f aca="false">SUM(K64, M64, O64, P64, Q64, R64)</f>
        <v>0</v>
      </c>
      <c r="X64" s="305"/>
    </row>
    <row r="65" customFormat="false" ht="15" hidden="false" customHeight="false" outlineLevel="0" collapsed="false">
      <c r="A65" s="300"/>
      <c r="B65" s="306"/>
      <c r="C65" s="306"/>
      <c r="D65" s="306"/>
      <c r="E65" s="306"/>
      <c r="F65" s="306"/>
      <c r="G65" s="306"/>
      <c r="H65" s="306"/>
      <c r="I65" s="306"/>
      <c r="J65" s="306"/>
      <c r="K65" s="307"/>
      <c r="L65" s="300" t="n">
        <f aca="false">$K65*L$5*(1+$W$5)</f>
        <v>0</v>
      </c>
      <c r="M65" s="300" t="n">
        <f aca="false">$K65*M$5*(1+$W$5)</f>
        <v>0</v>
      </c>
      <c r="N65" s="300" t="n">
        <f aca="false">$K65*N$5*(1+$W$5)</f>
        <v>0</v>
      </c>
      <c r="O65" s="301" t="n">
        <f aca="false">$K65*$W$5</f>
        <v>0</v>
      </c>
      <c r="P65" s="303" t="n">
        <f aca="false">K65*P$5*(1+$W$5)</f>
        <v>0</v>
      </c>
      <c r="Q65" s="303" t="n">
        <f aca="false">$K65*Q$5*(1+$W$5)</f>
        <v>0</v>
      </c>
      <c r="R65" s="301" t="n">
        <f aca="false">$K65*R$5*(1+$W$5)</f>
        <v>0</v>
      </c>
      <c r="S65" s="301" t="n">
        <v>0</v>
      </c>
      <c r="T65" s="300" t="n">
        <v>0</v>
      </c>
      <c r="U65" s="304" t="n">
        <f aca="false">SUM(K65:T65)</f>
        <v>0</v>
      </c>
      <c r="V65" s="304" t="n">
        <f aca="false">SUM(K65, M65, O65, P65, Q65, R65)</f>
        <v>0</v>
      </c>
      <c r="X65" s="305"/>
    </row>
    <row r="66" customFormat="false" ht="15" hidden="false" customHeight="false" outlineLevel="0" collapsed="false">
      <c r="A66" s="300"/>
      <c r="B66" s="306"/>
      <c r="C66" s="306"/>
      <c r="D66" s="306"/>
      <c r="E66" s="306"/>
      <c r="F66" s="306"/>
      <c r="G66" s="306"/>
      <c r="H66" s="306"/>
      <c r="I66" s="306"/>
      <c r="J66" s="306"/>
      <c r="K66" s="307"/>
      <c r="L66" s="300" t="n">
        <f aca="false">$K66*L$5*(1+$W$5)</f>
        <v>0</v>
      </c>
      <c r="M66" s="300" t="n">
        <f aca="false">$K66*M$5*(1+$W$5)</f>
        <v>0</v>
      </c>
      <c r="N66" s="300" t="n">
        <f aca="false">$K66*N$5*(1+$W$5)</f>
        <v>0</v>
      </c>
      <c r="O66" s="301" t="n">
        <f aca="false">$K66*$W$5</f>
        <v>0</v>
      </c>
      <c r="P66" s="303" t="n">
        <f aca="false">K66*P$5*(1+$W$5)</f>
        <v>0</v>
      </c>
      <c r="Q66" s="303" t="n">
        <f aca="false">$K66*Q$5*(1+$W$5)</f>
        <v>0</v>
      </c>
      <c r="R66" s="301" t="n">
        <f aca="false">$K66*R$5*(1+$W$5)</f>
        <v>0</v>
      </c>
      <c r="S66" s="301" t="n">
        <v>0</v>
      </c>
      <c r="T66" s="300" t="n">
        <v>0</v>
      </c>
      <c r="U66" s="304" t="n">
        <f aca="false">SUM(K66:T66)</f>
        <v>0</v>
      </c>
      <c r="V66" s="304" t="n">
        <f aca="false">SUM(K66, M66, O66, P66, Q66, R66)</f>
        <v>0</v>
      </c>
      <c r="X66" s="305"/>
    </row>
    <row r="67" customFormat="false" ht="15" hidden="false" customHeight="false" outlineLevel="0" collapsed="false">
      <c r="A67" s="300"/>
      <c r="B67" s="306"/>
      <c r="C67" s="306"/>
      <c r="D67" s="306"/>
      <c r="E67" s="306"/>
      <c r="F67" s="306"/>
      <c r="G67" s="306"/>
      <c r="H67" s="306"/>
      <c r="I67" s="306"/>
      <c r="J67" s="306"/>
      <c r="K67" s="307"/>
      <c r="L67" s="300" t="n">
        <f aca="false">$K67*L$5*(1+$W$5)</f>
        <v>0</v>
      </c>
      <c r="M67" s="300" t="n">
        <f aca="false">$K67*M$5*(1+$W$5)</f>
        <v>0</v>
      </c>
      <c r="N67" s="300" t="n">
        <f aca="false">$K67*N$5*(1+$W$5)</f>
        <v>0</v>
      </c>
      <c r="O67" s="301" t="n">
        <f aca="false">$K67*$W$5</f>
        <v>0</v>
      </c>
      <c r="P67" s="303" t="n">
        <f aca="false">K67*P$5*(1+$W$5)</f>
        <v>0</v>
      </c>
      <c r="Q67" s="303" t="n">
        <f aca="false">$K67*Q$5*(1+$W$5)</f>
        <v>0</v>
      </c>
      <c r="R67" s="301" t="n">
        <f aca="false">$K67*R$5*(1+$W$5)</f>
        <v>0</v>
      </c>
      <c r="S67" s="301" t="n">
        <v>0</v>
      </c>
      <c r="T67" s="300" t="n">
        <v>0</v>
      </c>
      <c r="U67" s="304" t="n">
        <f aca="false">SUM(K67:T67)</f>
        <v>0</v>
      </c>
      <c r="V67" s="304" t="n">
        <f aca="false">SUM(K67, M67, O67, P67, Q67, R67)</f>
        <v>0</v>
      </c>
      <c r="X67" s="305"/>
    </row>
    <row r="68" customFormat="false" ht="15" hidden="false" customHeight="false" outlineLevel="0" collapsed="false">
      <c r="A68" s="300"/>
      <c r="B68" s="306"/>
      <c r="C68" s="306"/>
      <c r="D68" s="306"/>
      <c r="E68" s="306"/>
      <c r="F68" s="306"/>
      <c r="G68" s="306"/>
      <c r="H68" s="306"/>
      <c r="I68" s="306"/>
      <c r="J68" s="306"/>
      <c r="K68" s="307"/>
      <c r="L68" s="300" t="n">
        <f aca="false">$K68*L$5*(1+$W$5)</f>
        <v>0</v>
      </c>
      <c r="M68" s="300" t="n">
        <f aca="false">$K68*M$5*(1+$W$5)</f>
        <v>0</v>
      </c>
      <c r="N68" s="300" t="n">
        <f aca="false">$K68*N$5*(1+$W$5)</f>
        <v>0</v>
      </c>
      <c r="O68" s="301" t="n">
        <f aca="false">$K68*$W$5</f>
        <v>0</v>
      </c>
      <c r="P68" s="303" t="n">
        <f aca="false">K68*P$5*(1+$W$5)</f>
        <v>0</v>
      </c>
      <c r="Q68" s="303" t="n">
        <f aca="false">$K68*Q$5*(1+$W$5)</f>
        <v>0</v>
      </c>
      <c r="R68" s="301" t="n">
        <f aca="false">$K68*R$5*(1+$W$5)</f>
        <v>0</v>
      </c>
      <c r="S68" s="301" t="n">
        <v>0</v>
      </c>
      <c r="T68" s="300" t="n">
        <v>0</v>
      </c>
      <c r="U68" s="304" t="n">
        <f aca="false">SUM(K68:T68)</f>
        <v>0</v>
      </c>
      <c r="V68" s="304" t="n">
        <f aca="false">SUM(K68, M68, O68, P68, Q68, R68)</f>
        <v>0</v>
      </c>
      <c r="X68" s="305"/>
    </row>
    <row r="69" customFormat="false" ht="15" hidden="false" customHeight="false" outlineLevel="0" collapsed="false">
      <c r="A69" s="300"/>
      <c r="B69" s="306"/>
      <c r="C69" s="306"/>
      <c r="D69" s="306"/>
      <c r="E69" s="306"/>
      <c r="F69" s="306"/>
      <c r="G69" s="306"/>
      <c r="H69" s="306"/>
      <c r="I69" s="306"/>
      <c r="J69" s="306"/>
      <c r="K69" s="307"/>
      <c r="L69" s="300" t="n">
        <f aca="false">$K69*L$5*(1+$W$5)</f>
        <v>0</v>
      </c>
      <c r="M69" s="300" t="n">
        <f aca="false">$K69*M$5*(1+$W$5)</f>
        <v>0</v>
      </c>
      <c r="N69" s="300" t="n">
        <f aca="false">$K69*N$5*(1+$W$5)</f>
        <v>0</v>
      </c>
      <c r="O69" s="301" t="n">
        <f aca="false">$K69*$W$5</f>
        <v>0</v>
      </c>
      <c r="P69" s="303" t="n">
        <f aca="false">K69*P$5*(1+$W$5)</f>
        <v>0</v>
      </c>
      <c r="Q69" s="303" t="n">
        <f aca="false">$K69*Q$5*(1+$W$5)</f>
        <v>0</v>
      </c>
      <c r="R69" s="301" t="n">
        <f aca="false">$K69*R$5*(1+$W$5)</f>
        <v>0</v>
      </c>
      <c r="S69" s="301" t="n">
        <v>0</v>
      </c>
      <c r="T69" s="300" t="n">
        <v>0</v>
      </c>
      <c r="U69" s="304" t="n">
        <f aca="false">SUM(K69:T69)</f>
        <v>0</v>
      </c>
      <c r="V69" s="304" t="n">
        <f aca="false">SUM(K69, M69, O69, P69, Q69, R69)</f>
        <v>0</v>
      </c>
      <c r="X69" s="305"/>
    </row>
    <row r="70" customFormat="false" ht="15" hidden="false" customHeight="false" outlineLevel="0" collapsed="false">
      <c r="A70" s="300"/>
      <c r="B70" s="306"/>
      <c r="C70" s="306"/>
      <c r="D70" s="306"/>
      <c r="E70" s="306"/>
      <c r="F70" s="306"/>
      <c r="G70" s="306"/>
      <c r="H70" s="306"/>
      <c r="I70" s="306"/>
      <c r="J70" s="306"/>
      <c r="K70" s="307"/>
      <c r="L70" s="300" t="n">
        <f aca="false">$K70*L$5*(1+$W$5)</f>
        <v>0</v>
      </c>
      <c r="M70" s="300" t="n">
        <f aca="false">$K70*M$5*(1+$W$5)</f>
        <v>0</v>
      </c>
      <c r="N70" s="300" t="n">
        <f aca="false">$K70*N$5*(1+$W$5)</f>
        <v>0</v>
      </c>
      <c r="O70" s="301" t="n">
        <f aca="false">$K70*$W$5</f>
        <v>0</v>
      </c>
      <c r="P70" s="303" t="n">
        <f aca="false">K70*P$5*(1+$W$5)</f>
        <v>0</v>
      </c>
      <c r="Q70" s="303" t="n">
        <f aca="false">$K70*Q$5*(1+$W$5)</f>
        <v>0</v>
      </c>
      <c r="R70" s="301" t="n">
        <f aca="false">$K70*R$5*(1+$W$5)</f>
        <v>0</v>
      </c>
      <c r="S70" s="301" t="n">
        <v>0</v>
      </c>
      <c r="T70" s="300" t="n">
        <v>0</v>
      </c>
      <c r="U70" s="304" t="n">
        <f aca="false">SUM(K70:T70)</f>
        <v>0</v>
      </c>
      <c r="V70" s="304" t="n">
        <f aca="false">SUM(K70, M70, O70, P70, Q70, R70)</f>
        <v>0</v>
      </c>
      <c r="X70" s="305"/>
    </row>
    <row r="71" customFormat="false" ht="15" hidden="false" customHeight="false" outlineLevel="0" collapsed="false">
      <c r="A71" s="300"/>
      <c r="B71" s="306"/>
      <c r="C71" s="306"/>
      <c r="D71" s="306"/>
      <c r="E71" s="306"/>
      <c r="F71" s="306"/>
      <c r="G71" s="306"/>
      <c r="H71" s="306"/>
      <c r="I71" s="306"/>
      <c r="J71" s="306"/>
      <c r="K71" s="307"/>
      <c r="L71" s="300" t="n">
        <f aca="false">$K71*L$5*(1+$W$5)</f>
        <v>0</v>
      </c>
      <c r="M71" s="300" t="n">
        <f aca="false">$K71*M$5*(1+$W$5)</f>
        <v>0</v>
      </c>
      <c r="N71" s="300" t="n">
        <f aca="false">$K71*N$5*(1+$W$5)</f>
        <v>0</v>
      </c>
      <c r="O71" s="301" t="n">
        <f aca="false">$K71*$W$5</f>
        <v>0</v>
      </c>
      <c r="P71" s="303" t="n">
        <f aca="false">K71*P$5*(1+$W$5)</f>
        <v>0</v>
      </c>
      <c r="Q71" s="303" t="n">
        <f aca="false">$K71*Q$5*(1+$W$5)</f>
        <v>0</v>
      </c>
      <c r="R71" s="301" t="n">
        <f aca="false">$K71*R$5*(1+$W$5)</f>
        <v>0</v>
      </c>
      <c r="S71" s="301" t="n">
        <v>0</v>
      </c>
      <c r="T71" s="300" t="n">
        <v>0</v>
      </c>
      <c r="U71" s="304" t="n">
        <f aca="false">SUM(K71:T71)</f>
        <v>0</v>
      </c>
      <c r="V71" s="304" t="n">
        <f aca="false">SUM(K71, M71, O71, P71, Q71, R71)</f>
        <v>0</v>
      </c>
      <c r="X71" s="305"/>
    </row>
    <row r="72" customFormat="false" ht="15" hidden="false" customHeight="false" outlineLevel="0" collapsed="false">
      <c r="A72" s="300"/>
      <c r="B72" s="306"/>
      <c r="C72" s="306"/>
      <c r="D72" s="306"/>
      <c r="E72" s="306"/>
      <c r="F72" s="306"/>
      <c r="G72" s="306"/>
      <c r="H72" s="306"/>
      <c r="I72" s="306"/>
      <c r="J72" s="306"/>
      <c r="K72" s="307"/>
      <c r="L72" s="300" t="n">
        <f aca="false">$K72*L$5*(1+$W$5)</f>
        <v>0</v>
      </c>
      <c r="M72" s="300" t="n">
        <f aca="false">$K72*M$5*(1+$W$5)</f>
        <v>0</v>
      </c>
      <c r="N72" s="300" t="n">
        <f aca="false">$K72*N$5*(1+$W$5)</f>
        <v>0</v>
      </c>
      <c r="O72" s="301" t="n">
        <f aca="false">$K72*$W$5</f>
        <v>0</v>
      </c>
      <c r="P72" s="303" t="n">
        <f aca="false">K72*P$5*(1+$W$5)</f>
        <v>0</v>
      </c>
      <c r="Q72" s="303" t="n">
        <f aca="false">$K72*Q$5*(1+$W$5)</f>
        <v>0</v>
      </c>
      <c r="R72" s="301" t="n">
        <f aca="false">$K72*R$5*(1+$W$5)</f>
        <v>0</v>
      </c>
      <c r="S72" s="301" t="n">
        <v>0</v>
      </c>
      <c r="T72" s="300" t="n">
        <v>0</v>
      </c>
      <c r="U72" s="304" t="n">
        <f aca="false">SUM(K72:T72)</f>
        <v>0</v>
      </c>
      <c r="V72" s="304" t="n">
        <f aca="false">SUM(K72, M72, O72, P72, Q72, R72)</f>
        <v>0</v>
      </c>
      <c r="X72" s="305"/>
    </row>
    <row r="73" customFormat="false" ht="15" hidden="false" customHeight="false" outlineLevel="0" collapsed="false">
      <c r="A73" s="300"/>
      <c r="B73" s="306"/>
      <c r="C73" s="306"/>
      <c r="D73" s="306"/>
      <c r="E73" s="306"/>
      <c r="F73" s="306"/>
      <c r="G73" s="306"/>
      <c r="H73" s="306"/>
      <c r="I73" s="306"/>
      <c r="J73" s="306"/>
      <c r="K73" s="307"/>
      <c r="L73" s="300" t="n">
        <f aca="false">$K73*L$5*(1+$W$5)</f>
        <v>0</v>
      </c>
      <c r="M73" s="300" t="n">
        <f aca="false">$K73*M$5*(1+$W$5)</f>
        <v>0</v>
      </c>
      <c r="N73" s="300" t="n">
        <f aca="false">$K73*N$5*(1+$W$5)</f>
        <v>0</v>
      </c>
      <c r="O73" s="301" t="n">
        <f aca="false">$K73*$W$5</f>
        <v>0</v>
      </c>
      <c r="P73" s="303" t="n">
        <f aca="false">K73*P$5*(1+$W$5)</f>
        <v>0</v>
      </c>
      <c r="Q73" s="303" t="n">
        <f aca="false">$K73*Q$5*(1+$W$5)</f>
        <v>0</v>
      </c>
      <c r="R73" s="301" t="n">
        <f aca="false">$K73*R$5*(1+$W$5)</f>
        <v>0</v>
      </c>
      <c r="S73" s="301" t="n">
        <v>0</v>
      </c>
      <c r="T73" s="300" t="n">
        <v>0</v>
      </c>
      <c r="U73" s="304" t="n">
        <f aca="false">SUM(K73:T73)</f>
        <v>0</v>
      </c>
      <c r="V73" s="304" t="n">
        <f aca="false">SUM(K73, M73, O73, P73, Q73, R73)</f>
        <v>0</v>
      </c>
      <c r="X73" s="305"/>
    </row>
    <row r="74" customFormat="false" ht="15" hidden="false" customHeight="false" outlineLevel="0" collapsed="false">
      <c r="A74" s="300"/>
      <c r="B74" s="306"/>
      <c r="C74" s="306"/>
      <c r="D74" s="306"/>
      <c r="E74" s="306"/>
      <c r="F74" s="306"/>
      <c r="G74" s="306"/>
      <c r="H74" s="306"/>
      <c r="I74" s="306"/>
      <c r="J74" s="306"/>
      <c r="K74" s="307"/>
      <c r="L74" s="300" t="n">
        <f aca="false">$K74*L$5*(1+$W$5)</f>
        <v>0</v>
      </c>
      <c r="M74" s="300" t="n">
        <f aca="false">$K74*M$5*(1+$W$5)</f>
        <v>0</v>
      </c>
      <c r="N74" s="300" t="n">
        <f aca="false">$K74*N$5*(1+$W$5)</f>
        <v>0</v>
      </c>
      <c r="O74" s="301" t="n">
        <f aca="false">$K74*$W$5</f>
        <v>0</v>
      </c>
      <c r="P74" s="303" t="n">
        <f aca="false">K74*P$5*(1+$W$5)</f>
        <v>0</v>
      </c>
      <c r="Q74" s="303" t="n">
        <f aca="false">$K74*Q$5*(1+$W$5)</f>
        <v>0</v>
      </c>
      <c r="R74" s="301" t="n">
        <f aca="false">$K74*R$5*(1+$W$5)</f>
        <v>0</v>
      </c>
      <c r="S74" s="301" t="n">
        <v>0</v>
      </c>
      <c r="T74" s="300" t="n">
        <v>0</v>
      </c>
      <c r="U74" s="304" t="n">
        <f aca="false">SUM(K74:T74)</f>
        <v>0</v>
      </c>
      <c r="V74" s="304" t="n">
        <f aca="false">SUM(K74, M74, O74, P74, Q74, R74)</f>
        <v>0</v>
      </c>
      <c r="X74" s="305"/>
    </row>
    <row r="75" customFormat="false" ht="15" hidden="false" customHeight="false" outlineLevel="0" collapsed="false">
      <c r="A75" s="300"/>
      <c r="B75" s="306"/>
      <c r="C75" s="306"/>
      <c r="D75" s="306"/>
      <c r="E75" s="306"/>
      <c r="F75" s="306"/>
      <c r="G75" s="306"/>
      <c r="H75" s="306"/>
      <c r="I75" s="306"/>
      <c r="J75" s="306"/>
      <c r="K75" s="307"/>
      <c r="L75" s="300" t="n">
        <f aca="false">$K75*L$5*(1+$W$5)</f>
        <v>0</v>
      </c>
      <c r="M75" s="300" t="n">
        <f aca="false">$K75*M$5*(1+$W$5)</f>
        <v>0</v>
      </c>
      <c r="N75" s="300" t="n">
        <f aca="false">$K75*N$5*(1+$W$5)</f>
        <v>0</v>
      </c>
      <c r="O75" s="301" t="n">
        <f aca="false">$K75*$W$5</f>
        <v>0</v>
      </c>
      <c r="P75" s="303" t="n">
        <f aca="false">K75*P$5*(1+$W$5)</f>
        <v>0</v>
      </c>
      <c r="Q75" s="303" t="n">
        <f aca="false">$K75*Q$5*(1+$W$5)</f>
        <v>0</v>
      </c>
      <c r="R75" s="301" t="n">
        <f aca="false">$K75*R$5*(1+$W$5)</f>
        <v>0</v>
      </c>
      <c r="S75" s="301" t="n">
        <v>0</v>
      </c>
      <c r="T75" s="300" t="n">
        <v>0</v>
      </c>
      <c r="U75" s="304" t="n">
        <f aca="false">SUM(K75:T75)</f>
        <v>0</v>
      </c>
      <c r="V75" s="304" t="n">
        <f aca="false">SUM(K75, M75, O75, P75, Q75, R75)</f>
        <v>0</v>
      </c>
      <c r="X75" s="305"/>
    </row>
    <row r="76" customFormat="false" ht="15" hidden="false" customHeight="false" outlineLevel="0" collapsed="false">
      <c r="A76" s="300"/>
      <c r="B76" s="306"/>
      <c r="C76" s="306"/>
      <c r="D76" s="306"/>
      <c r="E76" s="306"/>
      <c r="F76" s="306"/>
      <c r="G76" s="306"/>
      <c r="H76" s="306"/>
      <c r="I76" s="306"/>
      <c r="J76" s="306"/>
      <c r="K76" s="307"/>
      <c r="L76" s="300" t="n">
        <f aca="false">$K76*L$5*(1+$W$5)</f>
        <v>0</v>
      </c>
      <c r="M76" s="300" t="n">
        <f aca="false">$K76*M$5*(1+$W$5)</f>
        <v>0</v>
      </c>
      <c r="N76" s="300" t="n">
        <f aca="false">$K76*N$5*(1+$W$5)</f>
        <v>0</v>
      </c>
      <c r="O76" s="301" t="n">
        <f aca="false">$K76*$W$5</f>
        <v>0</v>
      </c>
      <c r="P76" s="303" t="n">
        <f aca="false">K76*P$5*(1+$W$5)</f>
        <v>0</v>
      </c>
      <c r="Q76" s="303" t="n">
        <f aca="false">$K76*Q$5*(1+$W$5)</f>
        <v>0</v>
      </c>
      <c r="R76" s="301" t="n">
        <f aca="false">$K76*R$5*(1+$W$5)</f>
        <v>0</v>
      </c>
      <c r="S76" s="301" t="n">
        <v>0</v>
      </c>
      <c r="T76" s="300" t="n">
        <v>0</v>
      </c>
      <c r="U76" s="304" t="n">
        <f aca="false">SUM(K76:T76)</f>
        <v>0</v>
      </c>
      <c r="V76" s="304" t="n">
        <f aca="false">SUM(K76, M76, O76, P76, Q76, R76)</f>
        <v>0</v>
      </c>
      <c r="X76" s="305"/>
    </row>
    <row r="77" customFormat="false" ht="15" hidden="false" customHeight="false" outlineLevel="0" collapsed="false">
      <c r="A77" s="300"/>
      <c r="B77" s="306"/>
      <c r="C77" s="306"/>
      <c r="D77" s="306"/>
      <c r="E77" s="306"/>
      <c r="F77" s="306"/>
      <c r="G77" s="306"/>
      <c r="H77" s="306"/>
      <c r="I77" s="306"/>
      <c r="J77" s="306"/>
      <c r="K77" s="307"/>
      <c r="L77" s="300" t="n">
        <f aca="false">$K77*L$5*(1+$W$5)</f>
        <v>0</v>
      </c>
      <c r="M77" s="300" t="n">
        <f aca="false">$K77*M$5*(1+$W$5)</f>
        <v>0</v>
      </c>
      <c r="N77" s="300" t="n">
        <f aca="false">$K77*N$5*(1+$W$5)</f>
        <v>0</v>
      </c>
      <c r="O77" s="301" t="n">
        <f aca="false">$K77*$W$5</f>
        <v>0</v>
      </c>
      <c r="P77" s="303" t="n">
        <f aca="false">K77*P$5*(1+$W$5)</f>
        <v>0</v>
      </c>
      <c r="Q77" s="303" t="n">
        <f aca="false">$K77*Q$5*(1+$W$5)</f>
        <v>0</v>
      </c>
      <c r="R77" s="301" t="n">
        <f aca="false">$K77*R$5*(1+$W$5)</f>
        <v>0</v>
      </c>
      <c r="S77" s="301" t="n">
        <v>0</v>
      </c>
      <c r="T77" s="300" t="n">
        <v>0</v>
      </c>
      <c r="U77" s="304" t="n">
        <f aca="false">SUM(K77:T77)</f>
        <v>0</v>
      </c>
      <c r="V77" s="304" t="n">
        <f aca="false">SUM(K77, M77, O77, P77, Q77, R77)</f>
        <v>0</v>
      </c>
      <c r="X77" s="305"/>
    </row>
    <row r="78" customFormat="false" ht="15" hidden="false" customHeight="false" outlineLevel="0" collapsed="false">
      <c r="A78" s="300"/>
      <c r="B78" s="306"/>
      <c r="C78" s="306"/>
      <c r="D78" s="306"/>
      <c r="E78" s="306"/>
      <c r="F78" s="306"/>
      <c r="G78" s="306"/>
      <c r="H78" s="306"/>
      <c r="I78" s="306"/>
      <c r="J78" s="306"/>
      <c r="K78" s="307"/>
      <c r="L78" s="300" t="n">
        <f aca="false">$K78*L$5*(1+$W$5)</f>
        <v>0</v>
      </c>
      <c r="M78" s="300" t="n">
        <f aca="false">$K78*M$5*(1+$W$5)</f>
        <v>0</v>
      </c>
      <c r="N78" s="300" t="n">
        <f aca="false">$K78*N$5*(1+$W$5)</f>
        <v>0</v>
      </c>
      <c r="O78" s="301" t="n">
        <f aca="false">$K78*$W$5</f>
        <v>0</v>
      </c>
      <c r="P78" s="303" t="n">
        <f aca="false">K78*P$5*(1+$W$5)</f>
        <v>0</v>
      </c>
      <c r="Q78" s="303" t="n">
        <f aca="false">$K78*Q$5*(1+$W$5)</f>
        <v>0</v>
      </c>
      <c r="R78" s="301" t="n">
        <f aca="false">$K78*R$5*(1+$W$5)</f>
        <v>0</v>
      </c>
      <c r="S78" s="301" t="n">
        <v>0</v>
      </c>
      <c r="T78" s="300" t="n">
        <v>0</v>
      </c>
      <c r="U78" s="304" t="n">
        <f aca="false">SUM(K78:T78)</f>
        <v>0</v>
      </c>
      <c r="V78" s="304" t="n">
        <f aca="false">SUM(K78, M78, O78, P78, Q78, R78)</f>
        <v>0</v>
      </c>
      <c r="X78" s="305"/>
    </row>
    <row r="79" customFormat="false" ht="15" hidden="false" customHeight="false" outlineLevel="0" collapsed="false">
      <c r="A79" s="300"/>
      <c r="B79" s="306"/>
      <c r="C79" s="306"/>
      <c r="D79" s="306"/>
      <c r="E79" s="306"/>
      <c r="F79" s="306"/>
      <c r="G79" s="306"/>
      <c r="H79" s="306"/>
      <c r="I79" s="306"/>
      <c r="J79" s="306"/>
      <c r="K79" s="307"/>
      <c r="L79" s="300" t="n">
        <f aca="false">$K79*L$5*(1+$W$5)</f>
        <v>0</v>
      </c>
      <c r="M79" s="300" t="n">
        <f aca="false">$K79*M$5*(1+$W$5)</f>
        <v>0</v>
      </c>
      <c r="N79" s="300" t="n">
        <f aca="false">$K79*N$5*(1+$W$5)</f>
        <v>0</v>
      </c>
      <c r="O79" s="301" t="n">
        <f aca="false">$K79*$W$5</f>
        <v>0</v>
      </c>
      <c r="P79" s="303" t="n">
        <f aca="false">K79*P$5*(1+$W$5)</f>
        <v>0</v>
      </c>
      <c r="Q79" s="303" t="n">
        <f aca="false">$K79*Q$5*(1+$W$5)</f>
        <v>0</v>
      </c>
      <c r="R79" s="301" t="n">
        <f aca="false">$K79*R$5*(1+$W$5)</f>
        <v>0</v>
      </c>
      <c r="S79" s="301" t="n">
        <v>0</v>
      </c>
      <c r="T79" s="300" t="n">
        <v>0</v>
      </c>
      <c r="U79" s="304" t="n">
        <f aca="false">SUM(K79:T79)</f>
        <v>0</v>
      </c>
      <c r="V79" s="304" t="n">
        <f aca="false">SUM(K79, M79, O79, P79, Q79, R79)</f>
        <v>0</v>
      </c>
      <c r="X79" s="305"/>
    </row>
    <row r="80" customFormat="false" ht="15" hidden="false" customHeight="false" outlineLevel="0" collapsed="false">
      <c r="A80" s="300"/>
      <c r="B80" s="306"/>
      <c r="C80" s="306"/>
      <c r="D80" s="306"/>
      <c r="E80" s="306"/>
      <c r="F80" s="306"/>
      <c r="G80" s="306"/>
      <c r="H80" s="306"/>
      <c r="I80" s="306"/>
      <c r="J80" s="306"/>
      <c r="K80" s="307"/>
      <c r="L80" s="300" t="n">
        <f aca="false">$K80*L$5*(1+$W$5)</f>
        <v>0</v>
      </c>
      <c r="M80" s="300" t="n">
        <f aca="false">$K80*M$5*(1+$W$5)</f>
        <v>0</v>
      </c>
      <c r="N80" s="300" t="n">
        <f aca="false">$K80*N$5*(1+$W$5)</f>
        <v>0</v>
      </c>
      <c r="O80" s="301" t="n">
        <f aca="false">$K80*$W$5</f>
        <v>0</v>
      </c>
      <c r="P80" s="303" t="n">
        <f aca="false">K80*P$5*(1+$W$5)</f>
        <v>0</v>
      </c>
      <c r="Q80" s="303" t="n">
        <f aca="false">$K80*Q$5*(1+$W$5)</f>
        <v>0</v>
      </c>
      <c r="R80" s="301" t="n">
        <f aca="false">$K80*R$5*(1+$W$5)</f>
        <v>0</v>
      </c>
      <c r="S80" s="301" t="n">
        <v>0</v>
      </c>
      <c r="T80" s="300" t="n">
        <v>0</v>
      </c>
      <c r="U80" s="304" t="n">
        <f aca="false">SUM(K80:T80)</f>
        <v>0</v>
      </c>
      <c r="V80" s="304" t="n">
        <f aca="false">SUM(K80, M80, O80, P80, Q80, R80)</f>
        <v>0</v>
      </c>
      <c r="X80" s="305"/>
    </row>
    <row r="81" customFormat="false" ht="15" hidden="false" customHeight="false" outlineLevel="0" collapsed="false">
      <c r="A81" s="300"/>
      <c r="B81" s="306"/>
      <c r="C81" s="306"/>
      <c r="D81" s="306"/>
      <c r="E81" s="306"/>
      <c r="F81" s="306"/>
      <c r="G81" s="306"/>
      <c r="H81" s="306"/>
      <c r="I81" s="306"/>
      <c r="J81" s="306"/>
      <c r="K81" s="307"/>
      <c r="L81" s="300" t="n">
        <f aca="false">$K81*L$5*(1+$W$5)</f>
        <v>0</v>
      </c>
      <c r="M81" s="300" t="n">
        <f aca="false">$K81*M$5*(1+$W$5)</f>
        <v>0</v>
      </c>
      <c r="N81" s="300" t="n">
        <f aca="false">$K81*N$5*(1+$W$5)</f>
        <v>0</v>
      </c>
      <c r="O81" s="301" t="n">
        <f aca="false">$K81*$W$5</f>
        <v>0</v>
      </c>
      <c r="P81" s="303" t="n">
        <f aca="false">K81*P$5*(1+$W$5)</f>
        <v>0</v>
      </c>
      <c r="Q81" s="303" t="n">
        <f aca="false">$K81*Q$5*(1+$W$5)</f>
        <v>0</v>
      </c>
      <c r="R81" s="301" t="n">
        <f aca="false">$K81*R$5*(1+$W$5)</f>
        <v>0</v>
      </c>
      <c r="S81" s="301" t="n">
        <v>0</v>
      </c>
      <c r="T81" s="300" t="n">
        <v>0</v>
      </c>
      <c r="U81" s="304" t="n">
        <f aca="false">SUM(K81:T81)</f>
        <v>0</v>
      </c>
      <c r="V81" s="304" t="n">
        <f aca="false">SUM(K81, M81, O81, P81, Q81, R81)</f>
        <v>0</v>
      </c>
      <c r="X81" s="305"/>
    </row>
    <row r="82" customFormat="false" ht="15" hidden="false" customHeight="false" outlineLevel="0" collapsed="false">
      <c r="A82" s="300"/>
      <c r="B82" s="306"/>
      <c r="C82" s="306"/>
      <c r="D82" s="306"/>
      <c r="E82" s="306"/>
      <c r="F82" s="306"/>
      <c r="G82" s="306"/>
      <c r="H82" s="306"/>
      <c r="I82" s="306"/>
      <c r="J82" s="306"/>
      <c r="K82" s="307"/>
      <c r="L82" s="300" t="n">
        <f aca="false">$K82*L$5*(1+$W$5)</f>
        <v>0</v>
      </c>
      <c r="M82" s="300" t="n">
        <f aca="false">$K82*M$5*(1+$W$5)</f>
        <v>0</v>
      </c>
      <c r="N82" s="300" t="n">
        <f aca="false">$K82*N$5*(1+$W$5)</f>
        <v>0</v>
      </c>
      <c r="O82" s="301" t="n">
        <f aca="false">$K82*$W$5</f>
        <v>0</v>
      </c>
      <c r="P82" s="303" t="n">
        <f aca="false">K82*P$5*(1+$W$5)</f>
        <v>0</v>
      </c>
      <c r="Q82" s="303" t="n">
        <f aca="false">$K82*Q$5*(1+$W$5)</f>
        <v>0</v>
      </c>
      <c r="R82" s="301" t="n">
        <f aca="false">$K82*R$5*(1+$W$5)</f>
        <v>0</v>
      </c>
      <c r="S82" s="301" t="n">
        <v>0</v>
      </c>
      <c r="T82" s="300" t="n">
        <v>0</v>
      </c>
      <c r="U82" s="304" t="n">
        <f aca="false">SUM(K82:T82)</f>
        <v>0</v>
      </c>
      <c r="V82" s="304" t="n">
        <f aca="false">SUM(K82, M82, O82, P82, Q82, R82)</f>
        <v>0</v>
      </c>
      <c r="X82" s="305"/>
    </row>
    <row r="83" customFormat="false" ht="15" hidden="false" customHeight="false" outlineLevel="0" collapsed="false">
      <c r="A83" s="300"/>
      <c r="B83" s="306"/>
      <c r="C83" s="306"/>
      <c r="D83" s="306"/>
      <c r="E83" s="306"/>
      <c r="F83" s="306"/>
      <c r="G83" s="306"/>
      <c r="H83" s="306"/>
      <c r="I83" s="306"/>
      <c r="J83" s="306"/>
      <c r="K83" s="307"/>
      <c r="L83" s="300" t="n">
        <f aca="false">$K83*L$5*(1+$W$5)</f>
        <v>0</v>
      </c>
      <c r="M83" s="300" t="n">
        <f aca="false">$K83*M$5*(1+$W$5)</f>
        <v>0</v>
      </c>
      <c r="N83" s="300" t="n">
        <f aca="false">$K83*N$5*(1+$W$5)</f>
        <v>0</v>
      </c>
      <c r="O83" s="301" t="n">
        <f aca="false">$K83*$W$5</f>
        <v>0</v>
      </c>
      <c r="P83" s="303" t="n">
        <f aca="false">K83*P$5*(1+$W$5)</f>
        <v>0</v>
      </c>
      <c r="Q83" s="303" t="n">
        <f aca="false">$K83*Q$5*(1+$W$5)</f>
        <v>0</v>
      </c>
      <c r="R83" s="301" t="n">
        <f aca="false">$K83*R$5*(1+$W$5)</f>
        <v>0</v>
      </c>
      <c r="S83" s="301" t="n">
        <v>0</v>
      </c>
      <c r="T83" s="300" t="n">
        <v>0</v>
      </c>
      <c r="U83" s="304" t="n">
        <f aca="false">SUM(K83:T83)</f>
        <v>0</v>
      </c>
      <c r="V83" s="304" t="n">
        <f aca="false">SUM(K83, M83, O83, P83, Q83, R83)</f>
        <v>0</v>
      </c>
      <c r="X83" s="305"/>
    </row>
    <row r="84" customFormat="false" ht="15" hidden="false" customHeight="false" outlineLevel="0" collapsed="false">
      <c r="A84" s="300"/>
      <c r="B84" s="306"/>
      <c r="C84" s="306"/>
      <c r="D84" s="306"/>
      <c r="E84" s="306"/>
      <c r="F84" s="306"/>
      <c r="G84" s="306"/>
      <c r="H84" s="306"/>
      <c r="I84" s="306"/>
      <c r="J84" s="306"/>
      <c r="K84" s="307"/>
      <c r="L84" s="300" t="n">
        <f aca="false">$K84*L$5*(1+$W$5)</f>
        <v>0</v>
      </c>
      <c r="M84" s="300" t="n">
        <f aca="false">$K84*M$5*(1+$W$5)</f>
        <v>0</v>
      </c>
      <c r="N84" s="300" t="n">
        <f aca="false">$K84*N$5*(1+$W$5)</f>
        <v>0</v>
      </c>
      <c r="O84" s="301" t="n">
        <f aca="false">$K84*$W$5</f>
        <v>0</v>
      </c>
      <c r="P84" s="303" t="n">
        <f aca="false">K84*P$5*(1+$W$5)</f>
        <v>0</v>
      </c>
      <c r="Q84" s="303" t="n">
        <f aca="false">$K84*Q$5*(1+$W$5)</f>
        <v>0</v>
      </c>
      <c r="R84" s="301" t="n">
        <f aca="false">$K84*R$5*(1+$W$5)</f>
        <v>0</v>
      </c>
      <c r="S84" s="301" t="n">
        <v>0</v>
      </c>
      <c r="T84" s="300" t="n">
        <v>0</v>
      </c>
      <c r="U84" s="304" t="n">
        <f aca="false">SUM(K84:T84)</f>
        <v>0</v>
      </c>
      <c r="V84" s="304" t="n">
        <f aca="false">SUM(K84, M84, O84, P84, Q84, R84)</f>
        <v>0</v>
      </c>
      <c r="X84" s="305"/>
    </row>
    <row r="85" customFormat="false" ht="15" hidden="false" customHeight="false" outlineLevel="0" collapsed="false">
      <c r="A85" s="300"/>
      <c r="B85" s="306"/>
      <c r="C85" s="306"/>
      <c r="D85" s="306"/>
      <c r="E85" s="306"/>
      <c r="F85" s="306"/>
      <c r="G85" s="306"/>
      <c r="H85" s="306"/>
      <c r="I85" s="306"/>
      <c r="J85" s="306"/>
      <c r="K85" s="307"/>
      <c r="L85" s="300" t="n">
        <f aca="false">$K85*L$5*(1+$W$5)</f>
        <v>0</v>
      </c>
      <c r="M85" s="300" t="n">
        <f aca="false">$K85*M$5*(1+$W$5)</f>
        <v>0</v>
      </c>
      <c r="N85" s="300" t="n">
        <f aca="false">$K85*N$5*(1+$W$5)</f>
        <v>0</v>
      </c>
      <c r="O85" s="301" t="n">
        <f aca="false">$K85*$W$5</f>
        <v>0</v>
      </c>
      <c r="P85" s="303" t="n">
        <f aca="false">K85*P$5*(1+$W$5)</f>
        <v>0</v>
      </c>
      <c r="Q85" s="303" t="n">
        <f aca="false">$K85*Q$5*(1+$W$5)</f>
        <v>0</v>
      </c>
      <c r="R85" s="301" t="n">
        <f aca="false">$K85*R$5*(1+$W$5)</f>
        <v>0</v>
      </c>
      <c r="S85" s="301" t="n">
        <v>0</v>
      </c>
      <c r="T85" s="300" t="n">
        <v>0</v>
      </c>
      <c r="U85" s="304" t="n">
        <f aca="false">SUM(K85:T85)</f>
        <v>0</v>
      </c>
      <c r="V85" s="304" t="n">
        <f aca="false">SUM(K85, M85, O85, P85, Q85, R85)</f>
        <v>0</v>
      </c>
      <c r="X85" s="305"/>
    </row>
    <row r="86" customFormat="false" ht="15" hidden="false" customHeight="false" outlineLevel="0" collapsed="false">
      <c r="A86" s="300"/>
      <c r="B86" s="306"/>
      <c r="C86" s="306"/>
      <c r="D86" s="306"/>
      <c r="E86" s="306"/>
      <c r="F86" s="306"/>
      <c r="G86" s="306"/>
      <c r="H86" s="306"/>
      <c r="I86" s="306"/>
      <c r="J86" s="306"/>
      <c r="K86" s="307"/>
      <c r="L86" s="300" t="n">
        <f aca="false">$K86*L$5*(1+$W$5)</f>
        <v>0</v>
      </c>
      <c r="M86" s="300" t="n">
        <f aca="false">$K86*M$5*(1+$W$5)</f>
        <v>0</v>
      </c>
      <c r="N86" s="300" t="n">
        <f aca="false">$K86*N$5*(1+$W$5)</f>
        <v>0</v>
      </c>
      <c r="O86" s="301" t="n">
        <f aca="false">$K86*$W$5</f>
        <v>0</v>
      </c>
      <c r="P86" s="303" t="n">
        <f aca="false">K86*P$5*(1+$W$5)</f>
        <v>0</v>
      </c>
      <c r="Q86" s="303" t="n">
        <f aca="false">$K86*Q$5*(1+$W$5)</f>
        <v>0</v>
      </c>
      <c r="R86" s="301" t="n">
        <f aca="false">$K86*R$5*(1+$W$5)</f>
        <v>0</v>
      </c>
      <c r="S86" s="301" t="n">
        <v>0</v>
      </c>
      <c r="T86" s="300" t="n">
        <v>0</v>
      </c>
      <c r="U86" s="304" t="n">
        <f aca="false">SUM(K86:T86)</f>
        <v>0</v>
      </c>
      <c r="V86" s="304" t="n">
        <f aca="false">SUM(K86, M86, O86, P86, Q86, R86)</f>
        <v>0</v>
      </c>
      <c r="X86" s="305"/>
    </row>
    <row r="87" customFormat="false" ht="15" hidden="false" customHeight="false" outlineLevel="0" collapsed="false">
      <c r="A87" s="300"/>
      <c r="B87" s="306"/>
      <c r="C87" s="306"/>
      <c r="D87" s="306"/>
      <c r="E87" s="306"/>
      <c r="F87" s="306"/>
      <c r="G87" s="306"/>
      <c r="H87" s="306"/>
      <c r="I87" s="306"/>
      <c r="J87" s="306"/>
      <c r="K87" s="307"/>
      <c r="L87" s="300" t="n">
        <f aca="false">$K87*L$5*(1+$W$5)</f>
        <v>0</v>
      </c>
      <c r="M87" s="300" t="n">
        <f aca="false">$K87*M$5*(1+$W$5)</f>
        <v>0</v>
      </c>
      <c r="N87" s="300" t="n">
        <f aca="false">$K87*N$5*(1+$W$5)</f>
        <v>0</v>
      </c>
      <c r="O87" s="301" t="n">
        <f aca="false">$K87*$W$5</f>
        <v>0</v>
      </c>
      <c r="P87" s="303" t="n">
        <f aca="false">K87*P$5*(1+$W$5)</f>
        <v>0</v>
      </c>
      <c r="Q87" s="303" t="n">
        <f aca="false">$K87*Q$5*(1+$W$5)</f>
        <v>0</v>
      </c>
      <c r="R87" s="301" t="n">
        <f aca="false">$K87*R$5*(1+$W$5)</f>
        <v>0</v>
      </c>
      <c r="S87" s="301" t="n">
        <v>0</v>
      </c>
      <c r="T87" s="300" t="n">
        <v>0</v>
      </c>
      <c r="U87" s="304" t="n">
        <f aca="false">SUM(K87:T87)</f>
        <v>0</v>
      </c>
      <c r="V87" s="304" t="n">
        <f aca="false">SUM(K87, M87, O87, P87, Q87, R87)</f>
        <v>0</v>
      </c>
      <c r="X87" s="305"/>
    </row>
    <row r="88" customFormat="false" ht="15" hidden="false" customHeight="false" outlineLevel="0" collapsed="false">
      <c r="A88" s="300"/>
      <c r="B88" s="306"/>
      <c r="C88" s="306"/>
      <c r="D88" s="306"/>
      <c r="E88" s="306"/>
      <c r="F88" s="306"/>
      <c r="G88" s="306"/>
      <c r="H88" s="306"/>
      <c r="I88" s="306"/>
      <c r="J88" s="306"/>
      <c r="K88" s="307"/>
      <c r="L88" s="300" t="n">
        <f aca="false">$K88*L$5*(1+$W$5)</f>
        <v>0</v>
      </c>
      <c r="M88" s="300" t="n">
        <f aca="false">$K88*M$5*(1+$W$5)</f>
        <v>0</v>
      </c>
      <c r="N88" s="300" t="n">
        <f aca="false">$K88*N$5*(1+$W$5)</f>
        <v>0</v>
      </c>
      <c r="O88" s="301" t="n">
        <f aca="false">$K88*$W$5</f>
        <v>0</v>
      </c>
      <c r="P88" s="303" t="n">
        <f aca="false">K88*P$5*(1+$W$5)</f>
        <v>0</v>
      </c>
      <c r="Q88" s="303" t="n">
        <f aca="false">$K88*Q$5*(1+$W$5)</f>
        <v>0</v>
      </c>
      <c r="R88" s="301" t="n">
        <f aca="false">$K88*R$5*(1+$W$5)</f>
        <v>0</v>
      </c>
      <c r="S88" s="301" t="n">
        <v>0</v>
      </c>
      <c r="T88" s="300" t="n">
        <v>0</v>
      </c>
      <c r="U88" s="304" t="n">
        <f aca="false">SUM(K88:T88)</f>
        <v>0</v>
      </c>
      <c r="V88" s="304" t="n">
        <f aca="false">SUM(K88, M88, O88, P88, Q88, R88)</f>
        <v>0</v>
      </c>
      <c r="X88" s="305"/>
    </row>
    <row r="89" customFormat="false" ht="15" hidden="false" customHeight="false" outlineLevel="0" collapsed="false">
      <c r="A89" s="300"/>
      <c r="B89" s="306"/>
      <c r="C89" s="306"/>
      <c r="D89" s="306"/>
      <c r="E89" s="306"/>
      <c r="F89" s="306"/>
      <c r="G89" s="306"/>
      <c r="H89" s="306"/>
      <c r="I89" s="306"/>
      <c r="J89" s="306"/>
      <c r="K89" s="307"/>
      <c r="L89" s="300" t="n">
        <f aca="false">$K89*L$5*(1+$W$5)</f>
        <v>0</v>
      </c>
      <c r="M89" s="300" t="n">
        <f aca="false">$K89*M$5*(1+$W$5)</f>
        <v>0</v>
      </c>
      <c r="N89" s="300" t="n">
        <f aca="false">$K89*N$5*(1+$W$5)</f>
        <v>0</v>
      </c>
      <c r="O89" s="301" t="n">
        <f aca="false">$K89*$W$5</f>
        <v>0</v>
      </c>
      <c r="P89" s="303" t="n">
        <f aca="false">K89*P$5*(1+$W$5)</f>
        <v>0</v>
      </c>
      <c r="Q89" s="303" t="n">
        <f aca="false">$K89*Q$5*(1+$W$5)</f>
        <v>0</v>
      </c>
      <c r="R89" s="301" t="n">
        <f aca="false">$K89*R$5*(1+$W$5)</f>
        <v>0</v>
      </c>
      <c r="S89" s="301" t="n">
        <v>0</v>
      </c>
      <c r="T89" s="300" t="n">
        <v>0</v>
      </c>
      <c r="U89" s="304" t="n">
        <f aca="false">SUM(K89:T89)</f>
        <v>0</v>
      </c>
      <c r="V89" s="304" t="n">
        <f aca="false">SUM(K89, M89, O89, P89, Q89, R89)</f>
        <v>0</v>
      </c>
      <c r="X89" s="305"/>
    </row>
    <row r="90" customFormat="false" ht="15" hidden="false" customHeight="false" outlineLevel="0" collapsed="false">
      <c r="A90" s="300"/>
      <c r="B90" s="306"/>
      <c r="C90" s="306"/>
      <c r="D90" s="306"/>
      <c r="E90" s="306"/>
      <c r="F90" s="306"/>
      <c r="G90" s="306"/>
      <c r="H90" s="306"/>
      <c r="I90" s="306"/>
      <c r="J90" s="306"/>
      <c r="K90" s="307"/>
      <c r="L90" s="300" t="n">
        <f aca="false">$K90*L$5*(1+$W$5)</f>
        <v>0</v>
      </c>
      <c r="M90" s="300" t="n">
        <f aca="false">$K90*M$5*(1+$W$5)</f>
        <v>0</v>
      </c>
      <c r="N90" s="300" t="n">
        <f aca="false">$K90*N$5*(1+$W$5)</f>
        <v>0</v>
      </c>
      <c r="O90" s="301" t="n">
        <f aca="false">$K90*$W$5</f>
        <v>0</v>
      </c>
      <c r="P90" s="303" t="n">
        <f aca="false">K90*P$5*(1+$W$5)</f>
        <v>0</v>
      </c>
      <c r="Q90" s="303" t="n">
        <f aca="false">$K90*Q$5*(1+$W$5)</f>
        <v>0</v>
      </c>
      <c r="R90" s="301" t="n">
        <f aca="false">$K90*R$5*(1+$W$5)</f>
        <v>0</v>
      </c>
      <c r="S90" s="301" t="n">
        <v>0</v>
      </c>
      <c r="T90" s="300" t="n">
        <v>0</v>
      </c>
      <c r="U90" s="304" t="n">
        <f aca="false">SUM(K90:T90)</f>
        <v>0</v>
      </c>
      <c r="V90" s="304" t="n">
        <f aca="false">SUM(K90, M90, O90, P90, Q90, R90)</f>
        <v>0</v>
      </c>
      <c r="X90" s="305"/>
    </row>
    <row r="91" customFormat="false" ht="15" hidden="false" customHeight="false" outlineLevel="0" collapsed="false">
      <c r="A91" s="300"/>
      <c r="B91" s="306"/>
      <c r="C91" s="306"/>
      <c r="D91" s="306"/>
      <c r="E91" s="306"/>
      <c r="F91" s="306"/>
      <c r="G91" s="306"/>
      <c r="H91" s="306"/>
      <c r="I91" s="306"/>
      <c r="J91" s="306"/>
      <c r="K91" s="307"/>
      <c r="L91" s="300" t="n">
        <f aca="false">$K91*L$5*(1+$W$5)</f>
        <v>0</v>
      </c>
      <c r="M91" s="300" t="n">
        <f aca="false">$K91*M$5*(1+$W$5)</f>
        <v>0</v>
      </c>
      <c r="N91" s="300" t="n">
        <f aca="false">$K91*N$5*(1+$W$5)</f>
        <v>0</v>
      </c>
      <c r="O91" s="301" t="n">
        <f aca="false">$K91*$W$5</f>
        <v>0</v>
      </c>
      <c r="P91" s="303" t="n">
        <f aca="false">K91*P$5*(1+$W$5)</f>
        <v>0</v>
      </c>
      <c r="Q91" s="303" t="n">
        <f aca="false">$K91*Q$5*(1+$W$5)</f>
        <v>0</v>
      </c>
      <c r="R91" s="301" t="n">
        <f aca="false">$K91*R$5*(1+$W$5)</f>
        <v>0</v>
      </c>
      <c r="S91" s="301" t="n">
        <v>0</v>
      </c>
      <c r="T91" s="300" t="n">
        <v>0</v>
      </c>
      <c r="U91" s="304" t="n">
        <f aca="false">SUM(K91:T91)</f>
        <v>0</v>
      </c>
      <c r="V91" s="304" t="n">
        <f aca="false">SUM(K91, M91, O91, P91, Q91, R91)</f>
        <v>0</v>
      </c>
      <c r="X91" s="305"/>
    </row>
    <row r="92" customFormat="false" ht="15" hidden="false" customHeight="false" outlineLevel="0" collapsed="false">
      <c r="A92" s="300"/>
      <c r="B92" s="306"/>
      <c r="C92" s="306"/>
      <c r="D92" s="306"/>
      <c r="E92" s="306"/>
      <c r="F92" s="306"/>
      <c r="G92" s="306"/>
      <c r="H92" s="306"/>
      <c r="I92" s="306"/>
      <c r="J92" s="306"/>
      <c r="K92" s="307"/>
      <c r="L92" s="300" t="n">
        <f aca="false">$K92*L$5*(1+$W$5)</f>
        <v>0</v>
      </c>
      <c r="M92" s="300" t="n">
        <f aca="false">$K92*M$5*(1+$W$5)</f>
        <v>0</v>
      </c>
      <c r="N92" s="300" t="n">
        <f aca="false">$K92*N$5*(1+$W$5)</f>
        <v>0</v>
      </c>
      <c r="O92" s="301" t="n">
        <f aca="false">$K92*$W$5</f>
        <v>0</v>
      </c>
      <c r="P92" s="303" t="n">
        <f aca="false">K92*P$5*(1+$W$5)</f>
        <v>0</v>
      </c>
      <c r="Q92" s="303" t="n">
        <f aca="false">$K92*Q$5*(1+$W$5)</f>
        <v>0</v>
      </c>
      <c r="R92" s="301" t="n">
        <f aca="false">$K92*R$5*(1+$W$5)</f>
        <v>0</v>
      </c>
      <c r="S92" s="301" t="n">
        <v>0</v>
      </c>
      <c r="T92" s="300" t="n">
        <v>0</v>
      </c>
      <c r="U92" s="304" t="n">
        <f aca="false">SUM(K92:T92)</f>
        <v>0</v>
      </c>
      <c r="V92" s="304" t="n">
        <f aca="false">SUM(K92, M92, O92, P92, Q92, R92)</f>
        <v>0</v>
      </c>
      <c r="X92" s="305"/>
    </row>
    <row r="93" customFormat="false" ht="15" hidden="false" customHeight="false" outlineLevel="0" collapsed="false">
      <c r="A93" s="300"/>
      <c r="B93" s="306"/>
      <c r="C93" s="306"/>
      <c r="D93" s="306"/>
      <c r="E93" s="306"/>
      <c r="F93" s="306"/>
      <c r="G93" s="306"/>
      <c r="H93" s="306"/>
      <c r="I93" s="306"/>
      <c r="J93" s="306"/>
      <c r="K93" s="307"/>
      <c r="L93" s="300" t="n">
        <f aca="false">$K93*L$5*(1+$W$5)</f>
        <v>0</v>
      </c>
      <c r="M93" s="300" t="n">
        <f aca="false">$K93*M$5*(1+$W$5)</f>
        <v>0</v>
      </c>
      <c r="N93" s="300" t="n">
        <f aca="false">$K93*N$5*(1+$W$5)</f>
        <v>0</v>
      </c>
      <c r="O93" s="301" t="n">
        <f aca="false">$K93*$W$5</f>
        <v>0</v>
      </c>
      <c r="P93" s="303" t="n">
        <f aca="false">K93*P$5*(1+$W$5)</f>
        <v>0</v>
      </c>
      <c r="Q93" s="303" t="n">
        <f aca="false">$K93*Q$5*(1+$W$5)</f>
        <v>0</v>
      </c>
      <c r="R93" s="301" t="n">
        <f aca="false">$K93*R$5*(1+$W$5)</f>
        <v>0</v>
      </c>
      <c r="S93" s="301" t="n">
        <v>0</v>
      </c>
      <c r="T93" s="300" t="n">
        <v>0</v>
      </c>
      <c r="U93" s="304" t="n">
        <f aca="false">SUM(K93:T93)</f>
        <v>0</v>
      </c>
      <c r="V93" s="304" t="n">
        <f aca="false">SUM(K93, M93, O93, P93, Q93, R93)</f>
        <v>0</v>
      </c>
      <c r="X93" s="305"/>
    </row>
    <row r="94" customFormat="false" ht="15" hidden="false" customHeight="false" outlineLevel="0" collapsed="false">
      <c r="A94" s="300"/>
      <c r="B94" s="306"/>
      <c r="C94" s="306"/>
      <c r="D94" s="306"/>
      <c r="E94" s="306"/>
      <c r="F94" s="306"/>
      <c r="G94" s="306"/>
      <c r="H94" s="306"/>
      <c r="I94" s="306"/>
      <c r="J94" s="306"/>
      <c r="K94" s="307"/>
      <c r="L94" s="300" t="n">
        <f aca="false">$K94*L$5*(1+$W$5)</f>
        <v>0</v>
      </c>
      <c r="M94" s="300" t="n">
        <f aca="false">$K94*M$5*(1+$W$5)</f>
        <v>0</v>
      </c>
      <c r="N94" s="300" t="n">
        <f aca="false">$K94*N$5*(1+$W$5)</f>
        <v>0</v>
      </c>
      <c r="O94" s="301" t="n">
        <f aca="false">$K94*$W$5</f>
        <v>0</v>
      </c>
      <c r="P94" s="303" t="n">
        <f aca="false">K94*P$5*(1+$W$5)</f>
        <v>0</v>
      </c>
      <c r="Q94" s="303" t="n">
        <f aca="false">$K94*Q$5*(1+$W$5)</f>
        <v>0</v>
      </c>
      <c r="R94" s="301" t="n">
        <f aca="false">$K94*R$5*(1+$W$5)</f>
        <v>0</v>
      </c>
      <c r="S94" s="301" t="n">
        <v>0</v>
      </c>
      <c r="T94" s="300" t="n">
        <v>0</v>
      </c>
      <c r="U94" s="304" t="n">
        <f aca="false">SUM(K94:T94)</f>
        <v>0</v>
      </c>
      <c r="V94" s="304" t="n">
        <f aca="false">SUM(K94, M94, O94, P94, Q94, R94)</f>
        <v>0</v>
      </c>
      <c r="X94" s="305"/>
    </row>
    <row r="95" customFormat="false" ht="15" hidden="false" customHeight="false" outlineLevel="0" collapsed="false">
      <c r="A95" s="300"/>
      <c r="B95" s="306"/>
      <c r="C95" s="306"/>
      <c r="D95" s="306"/>
      <c r="E95" s="306"/>
      <c r="F95" s="306"/>
      <c r="G95" s="306"/>
      <c r="H95" s="306"/>
      <c r="I95" s="306"/>
      <c r="J95" s="306"/>
      <c r="K95" s="307"/>
      <c r="L95" s="300" t="n">
        <f aca="false">$K95*L$5*(1+$W$5)</f>
        <v>0</v>
      </c>
      <c r="M95" s="300" t="n">
        <f aca="false">$K95*M$5*(1+$W$5)</f>
        <v>0</v>
      </c>
      <c r="N95" s="300" t="n">
        <f aca="false">$K95*N$5*(1+$W$5)</f>
        <v>0</v>
      </c>
      <c r="O95" s="301" t="n">
        <f aca="false">$K95*$W$5</f>
        <v>0</v>
      </c>
      <c r="P95" s="303" t="n">
        <f aca="false">K95*P$5*(1+$W$5)</f>
        <v>0</v>
      </c>
      <c r="Q95" s="303" t="n">
        <f aca="false">$K95*Q$5*(1+$W$5)</f>
        <v>0</v>
      </c>
      <c r="R95" s="301" t="n">
        <f aca="false">$K95*R$5*(1+$W$5)</f>
        <v>0</v>
      </c>
      <c r="S95" s="301" t="n">
        <v>0</v>
      </c>
      <c r="T95" s="300" t="n">
        <v>0</v>
      </c>
      <c r="U95" s="304" t="n">
        <f aca="false">SUM(K95:T95)</f>
        <v>0</v>
      </c>
      <c r="V95" s="304" t="n">
        <f aca="false">SUM(K95, M95, O95, P95, Q95, R95)</f>
        <v>0</v>
      </c>
      <c r="X95" s="305"/>
    </row>
    <row r="96" customFormat="false" ht="15" hidden="false" customHeight="false" outlineLevel="0" collapsed="false">
      <c r="A96" s="300"/>
      <c r="B96" s="306"/>
      <c r="C96" s="306"/>
      <c r="D96" s="306"/>
      <c r="E96" s="306"/>
      <c r="F96" s="306"/>
      <c r="G96" s="306"/>
      <c r="H96" s="306"/>
      <c r="I96" s="306"/>
      <c r="J96" s="306"/>
      <c r="K96" s="307"/>
      <c r="L96" s="300" t="n">
        <f aca="false">$K96*L$5*(1+$W$5)</f>
        <v>0</v>
      </c>
      <c r="M96" s="300" t="n">
        <f aca="false">$K96*M$5*(1+$W$5)</f>
        <v>0</v>
      </c>
      <c r="N96" s="300" t="n">
        <f aca="false">$K96*N$5*(1+$W$5)</f>
        <v>0</v>
      </c>
      <c r="O96" s="301" t="n">
        <f aca="false">$K96*$W$5</f>
        <v>0</v>
      </c>
      <c r="P96" s="303" t="n">
        <f aca="false">K96*P$5*(1+$W$5)</f>
        <v>0</v>
      </c>
      <c r="Q96" s="303" t="n">
        <f aca="false">$K96*Q$5*(1+$W$5)</f>
        <v>0</v>
      </c>
      <c r="R96" s="301" t="n">
        <f aca="false">$K96*R$5*(1+$W$5)</f>
        <v>0</v>
      </c>
      <c r="S96" s="301" t="n">
        <v>0</v>
      </c>
      <c r="T96" s="300" t="n">
        <v>0</v>
      </c>
      <c r="U96" s="304" t="n">
        <f aca="false">SUM(K96:T96)</f>
        <v>0</v>
      </c>
      <c r="V96" s="304" t="n">
        <f aca="false">SUM(K96, M96, O96, P96, Q96, R96)</f>
        <v>0</v>
      </c>
      <c r="X96" s="305"/>
    </row>
    <row r="97" customFormat="false" ht="15" hidden="false" customHeight="false" outlineLevel="0" collapsed="false">
      <c r="A97" s="300"/>
      <c r="B97" s="306"/>
      <c r="C97" s="306"/>
      <c r="D97" s="306"/>
      <c r="E97" s="306"/>
      <c r="F97" s="306"/>
      <c r="G97" s="306"/>
      <c r="H97" s="306"/>
      <c r="I97" s="306"/>
      <c r="J97" s="306"/>
      <c r="K97" s="307"/>
      <c r="L97" s="300" t="n">
        <f aca="false">$K97*L$5*(1+$W$5)</f>
        <v>0</v>
      </c>
      <c r="M97" s="300" t="n">
        <f aca="false">$K97*M$5*(1+$W$5)</f>
        <v>0</v>
      </c>
      <c r="N97" s="300" t="n">
        <f aca="false">$K97*N$5*(1+$W$5)</f>
        <v>0</v>
      </c>
      <c r="O97" s="301" t="n">
        <f aca="false">$K97*$W$5</f>
        <v>0</v>
      </c>
      <c r="P97" s="303" t="n">
        <f aca="false">K97*P$5*(1+$W$5)</f>
        <v>0</v>
      </c>
      <c r="Q97" s="303" t="n">
        <f aca="false">$K97*Q$5*(1+$W$5)</f>
        <v>0</v>
      </c>
      <c r="R97" s="301" t="n">
        <f aca="false">$K97*R$5*(1+$W$5)</f>
        <v>0</v>
      </c>
      <c r="S97" s="301" t="n">
        <v>0</v>
      </c>
      <c r="T97" s="300" t="n">
        <v>0</v>
      </c>
      <c r="U97" s="304" t="n">
        <f aca="false">SUM(K97:T97)</f>
        <v>0</v>
      </c>
      <c r="V97" s="304" t="n">
        <f aca="false">SUM(K97, M97, O97, P97, Q97, R97)</f>
        <v>0</v>
      </c>
      <c r="X97" s="305"/>
    </row>
    <row r="98" customFormat="false" ht="15" hidden="false" customHeight="false" outlineLevel="0" collapsed="false">
      <c r="A98" s="300"/>
      <c r="B98" s="306"/>
      <c r="C98" s="306"/>
      <c r="D98" s="306"/>
      <c r="E98" s="306"/>
      <c r="F98" s="306"/>
      <c r="G98" s="306"/>
      <c r="H98" s="306"/>
      <c r="I98" s="306"/>
      <c r="J98" s="306"/>
      <c r="K98" s="307"/>
      <c r="L98" s="300" t="n">
        <f aca="false">$K98*L$5*(1+$W$5)</f>
        <v>0</v>
      </c>
      <c r="M98" s="300" t="n">
        <f aca="false">$K98*M$5*(1+$W$5)</f>
        <v>0</v>
      </c>
      <c r="N98" s="300" t="n">
        <f aca="false">$K98*N$5*(1+$W$5)</f>
        <v>0</v>
      </c>
      <c r="O98" s="301" t="n">
        <f aca="false">$K98*$W$5</f>
        <v>0</v>
      </c>
      <c r="P98" s="303" t="n">
        <f aca="false">K98*P$5*(1+$W$5)</f>
        <v>0</v>
      </c>
      <c r="Q98" s="303" t="n">
        <f aca="false">$K98*Q$5*(1+$W$5)</f>
        <v>0</v>
      </c>
      <c r="R98" s="301" t="n">
        <f aca="false">$K98*R$5*(1+$W$5)</f>
        <v>0</v>
      </c>
      <c r="S98" s="301" t="n">
        <v>0</v>
      </c>
      <c r="T98" s="300" t="n">
        <v>0</v>
      </c>
      <c r="U98" s="304" t="n">
        <f aca="false">SUM(K98:T98)</f>
        <v>0</v>
      </c>
      <c r="V98" s="304" t="n">
        <f aca="false">SUM(K98, M98, O98, P98, Q98, R98)</f>
        <v>0</v>
      </c>
      <c r="X98" s="305"/>
    </row>
    <row r="99" customFormat="false" ht="15" hidden="false" customHeight="false" outlineLevel="0" collapsed="false">
      <c r="A99" s="300"/>
      <c r="B99" s="306"/>
      <c r="C99" s="306"/>
      <c r="D99" s="306"/>
      <c r="E99" s="306"/>
      <c r="F99" s="306"/>
      <c r="G99" s="306"/>
      <c r="H99" s="306"/>
      <c r="I99" s="306"/>
      <c r="J99" s="306"/>
      <c r="K99" s="307"/>
      <c r="L99" s="300" t="n">
        <f aca="false">$K99*L$5*(1+$W$5)</f>
        <v>0</v>
      </c>
      <c r="M99" s="300" t="n">
        <f aca="false">$K99*M$5*(1+$W$5)</f>
        <v>0</v>
      </c>
      <c r="N99" s="300" t="n">
        <f aca="false">$K99*N$5*(1+$W$5)</f>
        <v>0</v>
      </c>
      <c r="O99" s="301" t="n">
        <f aca="false">$K99*$W$5</f>
        <v>0</v>
      </c>
      <c r="P99" s="303" t="n">
        <f aca="false">K99*P$5*(1+$W$5)</f>
        <v>0</v>
      </c>
      <c r="Q99" s="303" t="n">
        <f aca="false">$K99*Q$5*(1+$W$5)</f>
        <v>0</v>
      </c>
      <c r="R99" s="301" t="n">
        <f aca="false">$K99*R$5*(1+$W$5)</f>
        <v>0</v>
      </c>
      <c r="S99" s="301" t="n">
        <v>0</v>
      </c>
      <c r="T99" s="300" t="n">
        <v>0</v>
      </c>
      <c r="U99" s="304" t="n">
        <f aca="false">SUM(K99:T99)</f>
        <v>0</v>
      </c>
      <c r="V99" s="304" t="n">
        <f aca="false">SUM(K99, M99, O99, P99, Q99, R99)</f>
        <v>0</v>
      </c>
      <c r="X99" s="305"/>
    </row>
    <row r="100" customFormat="false" ht="15" hidden="false" customHeight="false" outlineLevel="0" collapsed="false">
      <c r="A100" s="300"/>
      <c r="B100" s="306"/>
      <c r="C100" s="306"/>
      <c r="D100" s="306"/>
      <c r="E100" s="306"/>
      <c r="F100" s="306"/>
      <c r="G100" s="306"/>
      <c r="H100" s="306"/>
      <c r="I100" s="306"/>
      <c r="J100" s="306"/>
      <c r="K100" s="307"/>
      <c r="L100" s="300" t="n">
        <f aca="false">$K100*L$5*(1+$W$5)</f>
        <v>0</v>
      </c>
      <c r="M100" s="300" t="n">
        <f aca="false">$K100*M$5*(1+$W$5)</f>
        <v>0</v>
      </c>
      <c r="N100" s="300" t="n">
        <f aca="false">$K100*N$5*(1+$W$5)</f>
        <v>0</v>
      </c>
      <c r="O100" s="301" t="n">
        <f aca="false">$K100*$W$5</f>
        <v>0</v>
      </c>
      <c r="P100" s="303" t="n">
        <f aca="false">K100*P$5*(1+$W$5)</f>
        <v>0</v>
      </c>
      <c r="Q100" s="303" t="n">
        <f aca="false">$K100*Q$5*(1+$W$5)</f>
        <v>0</v>
      </c>
      <c r="R100" s="301" t="n">
        <f aca="false">$K100*R$5*(1+$W$5)</f>
        <v>0</v>
      </c>
      <c r="S100" s="301" t="n">
        <v>0</v>
      </c>
      <c r="T100" s="300" t="n">
        <v>0</v>
      </c>
      <c r="U100" s="304" t="n">
        <f aca="false">SUM(K100:T100)</f>
        <v>0</v>
      </c>
      <c r="V100" s="304" t="n">
        <f aca="false">SUM(K100, M100, O100, P100, Q100, R100)</f>
        <v>0</v>
      </c>
      <c r="X100" s="305"/>
    </row>
    <row r="101" customFormat="false" ht="15" hidden="false" customHeight="false" outlineLevel="0" collapsed="false">
      <c r="A101" s="300"/>
      <c r="B101" s="306"/>
      <c r="C101" s="306"/>
      <c r="D101" s="306"/>
      <c r="E101" s="306"/>
      <c r="F101" s="306"/>
      <c r="G101" s="306"/>
      <c r="H101" s="306"/>
      <c r="I101" s="306"/>
      <c r="J101" s="306"/>
      <c r="K101" s="307"/>
      <c r="L101" s="300" t="n">
        <f aca="false">$K101*L$5*(1+$W$5)</f>
        <v>0</v>
      </c>
      <c r="M101" s="300" t="n">
        <f aca="false">$K101*M$5*(1+$W$5)</f>
        <v>0</v>
      </c>
      <c r="N101" s="300" t="n">
        <f aca="false">$K101*N$5*(1+$W$5)</f>
        <v>0</v>
      </c>
      <c r="O101" s="301" t="n">
        <f aca="false">$K101*$W$5</f>
        <v>0</v>
      </c>
      <c r="P101" s="303" t="n">
        <f aca="false">K101*P$5*(1+$W$5)</f>
        <v>0</v>
      </c>
      <c r="Q101" s="303" t="n">
        <f aca="false">$K101*Q$5*(1+$W$5)</f>
        <v>0</v>
      </c>
      <c r="R101" s="301" t="n">
        <f aca="false">$K101*R$5*(1+$W$5)</f>
        <v>0</v>
      </c>
      <c r="S101" s="301" t="n">
        <v>0</v>
      </c>
      <c r="T101" s="300" t="n">
        <v>0</v>
      </c>
      <c r="U101" s="304" t="n">
        <f aca="false">SUM(K101:T101)</f>
        <v>0</v>
      </c>
      <c r="V101" s="304" t="n">
        <f aca="false">SUM(K101, M101, O101, P101, Q101, R101)</f>
        <v>0</v>
      </c>
      <c r="X101" s="305"/>
    </row>
    <row r="102" customFormat="false" ht="15" hidden="false" customHeight="false" outlineLevel="0" collapsed="false">
      <c r="A102" s="300"/>
      <c r="B102" s="306"/>
      <c r="C102" s="306"/>
      <c r="D102" s="306"/>
      <c r="E102" s="306"/>
      <c r="F102" s="306"/>
      <c r="G102" s="306"/>
      <c r="H102" s="306"/>
      <c r="I102" s="306"/>
      <c r="J102" s="306"/>
      <c r="K102" s="307"/>
      <c r="L102" s="300" t="n">
        <f aca="false">$K102*L$5*(1+$W$5)</f>
        <v>0</v>
      </c>
      <c r="M102" s="300" t="n">
        <f aca="false">$K102*M$5*(1+$W$5)</f>
        <v>0</v>
      </c>
      <c r="N102" s="300" t="n">
        <f aca="false">$K102*N$5*(1+$W$5)</f>
        <v>0</v>
      </c>
      <c r="O102" s="301" t="n">
        <f aca="false">$K102*$W$5</f>
        <v>0</v>
      </c>
      <c r="P102" s="303" t="n">
        <f aca="false">K102*P$5*(1+$W$5)</f>
        <v>0</v>
      </c>
      <c r="Q102" s="303" t="n">
        <f aca="false">$K102*Q$5*(1+$W$5)</f>
        <v>0</v>
      </c>
      <c r="R102" s="301" t="n">
        <f aca="false">$K102*R$5*(1+$W$5)</f>
        <v>0</v>
      </c>
      <c r="S102" s="301" t="n">
        <v>0</v>
      </c>
      <c r="T102" s="300" t="n">
        <v>0</v>
      </c>
      <c r="U102" s="304" t="n">
        <f aca="false">SUM(K102:T102)</f>
        <v>0</v>
      </c>
      <c r="V102" s="304" t="n">
        <f aca="false">SUM(K102, M102, O102, P102, Q102, R102)</f>
        <v>0</v>
      </c>
      <c r="X102" s="305"/>
    </row>
    <row r="103" customFormat="false" ht="15" hidden="false" customHeight="false" outlineLevel="0" collapsed="false">
      <c r="A103" s="300"/>
      <c r="B103" s="306"/>
      <c r="C103" s="306"/>
      <c r="D103" s="306"/>
      <c r="E103" s="306"/>
      <c r="F103" s="306"/>
      <c r="G103" s="306"/>
      <c r="H103" s="306"/>
      <c r="I103" s="306"/>
      <c r="J103" s="306"/>
      <c r="K103" s="307"/>
      <c r="L103" s="300" t="n">
        <f aca="false">$K103*L$5*(1+$W$5)</f>
        <v>0</v>
      </c>
      <c r="M103" s="300" t="n">
        <f aca="false">$K103*M$5*(1+$W$5)</f>
        <v>0</v>
      </c>
      <c r="N103" s="300" t="n">
        <f aca="false">$K103*N$5*(1+$W$5)</f>
        <v>0</v>
      </c>
      <c r="O103" s="301" t="n">
        <f aca="false">$K103*$W$5</f>
        <v>0</v>
      </c>
      <c r="P103" s="303" t="n">
        <f aca="false">K103*P$5*(1+$W$5)</f>
        <v>0</v>
      </c>
      <c r="Q103" s="303" t="n">
        <f aca="false">$K103*Q$5*(1+$W$5)</f>
        <v>0</v>
      </c>
      <c r="R103" s="301" t="n">
        <f aca="false">$K103*R$5*(1+$W$5)</f>
        <v>0</v>
      </c>
      <c r="S103" s="301" t="n">
        <v>0</v>
      </c>
      <c r="T103" s="300" t="n">
        <v>0</v>
      </c>
      <c r="U103" s="304" t="n">
        <f aca="false">SUM(K103:T103)</f>
        <v>0</v>
      </c>
      <c r="V103" s="304" t="n">
        <f aca="false">SUM(K103, M103, O103, P103, Q103, R103)</f>
        <v>0</v>
      </c>
      <c r="X103" s="305"/>
    </row>
    <row r="104" customFormat="false" ht="15" hidden="false" customHeight="false" outlineLevel="0" collapsed="false">
      <c r="A104" s="300"/>
      <c r="B104" s="306"/>
      <c r="C104" s="306"/>
      <c r="D104" s="306"/>
      <c r="E104" s="306"/>
      <c r="F104" s="306"/>
      <c r="G104" s="306"/>
      <c r="H104" s="306"/>
      <c r="I104" s="306"/>
      <c r="J104" s="306"/>
      <c r="K104" s="307"/>
      <c r="L104" s="300" t="n">
        <f aca="false">$K104*L$5*(1+$W$5)</f>
        <v>0</v>
      </c>
      <c r="M104" s="300" t="n">
        <f aca="false">$K104*M$5*(1+$W$5)</f>
        <v>0</v>
      </c>
      <c r="N104" s="300" t="n">
        <f aca="false">$K104*N$5*(1+$W$5)</f>
        <v>0</v>
      </c>
      <c r="O104" s="301" t="n">
        <f aca="false">$K104*$W$5</f>
        <v>0</v>
      </c>
      <c r="P104" s="303" t="n">
        <f aca="false">K104*P$5*(1+$W$5)</f>
        <v>0</v>
      </c>
      <c r="Q104" s="303" t="n">
        <f aca="false">$K104*Q$5*(1+$W$5)</f>
        <v>0</v>
      </c>
      <c r="R104" s="301" t="n">
        <f aca="false">$K104*R$5*(1+$W$5)</f>
        <v>0</v>
      </c>
      <c r="S104" s="301" t="n">
        <v>0</v>
      </c>
      <c r="T104" s="300" t="n">
        <v>0</v>
      </c>
      <c r="U104" s="304" t="n">
        <f aca="false">SUM(K104:T104)</f>
        <v>0</v>
      </c>
      <c r="V104" s="304" t="n">
        <f aca="false">SUM(K104, M104, O104, P104, Q104, R104)</f>
        <v>0</v>
      </c>
      <c r="X104" s="305"/>
    </row>
    <row r="105" customFormat="false" ht="15" hidden="false" customHeight="false" outlineLevel="0" collapsed="false">
      <c r="A105" s="300"/>
      <c r="B105" s="306"/>
      <c r="C105" s="306"/>
      <c r="D105" s="306"/>
      <c r="E105" s="306"/>
      <c r="F105" s="306"/>
      <c r="G105" s="306"/>
      <c r="H105" s="306"/>
      <c r="I105" s="306"/>
      <c r="J105" s="306"/>
      <c r="K105" s="307"/>
      <c r="L105" s="300" t="n">
        <f aca="false">$K105*L$5*(1+$W$5)</f>
        <v>0</v>
      </c>
      <c r="M105" s="300" t="n">
        <f aca="false">$K105*M$5*(1+$W$5)</f>
        <v>0</v>
      </c>
      <c r="N105" s="300" t="n">
        <f aca="false">$K105*N$5*(1+$W$5)</f>
        <v>0</v>
      </c>
      <c r="O105" s="301" t="n">
        <f aca="false">$K105*$W$5</f>
        <v>0</v>
      </c>
      <c r="P105" s="303" t="n">
        <f aca="false">K105*P$5*(1+$W$5)</f>
        <v>0</v>
      </c>
      <c r="Q105" s="303" t="n">
        <f aca="false">$K105*Q$5*(1+$W$5)</f>
        <v>0</v>
      </c>
      <c r="R105" s="301" t="n">
        <f aca="false">$K105*R$5*(1+$W$5)</f>
        <v>0</v>
      </c>
      <c r="S105" s="301" t="n">
        <v>0</v>
      </c>
      <c r="T105" s="300" t="n">
        <v>0</v>
      </c>
      <c r="U105" s="304" t="n">
        <f aca="false">SUM(K105:T105)</f>
        <v>0</v>
      </c>
      <c r="V105" s="304" t="n">
        <f aca="false">SUM(K105, M105, O105, P105, Q105, R105)</f>
        <v>0</v>
      </c>
      <c r="X105" s="305"/>
    </row>
    <row r="106" customFormat="false" ht="15" hidden="false" customHeight="false" outlineLevel="0" collapsed="false">
      <c r="A106" s="300"/>
      <c r="B106" s="306"/>
      <c r="C106" s="306"/>
      <c r="D106" s="306"/>
      <c r="E106" s="306"/>
      <c r="F106" s="306"/>
      <c r="G106" s="306"/>
      <c r="H106" s="306"/>
      <c r="I106" s="306"/>
      <c r="J106" s="306"/>
      <c r="K106" s="307"/>
      <c r="L106" s="300" t="n">
        <f aca="false">$K106*L$5*(1+$W$5)</f>
        <v>0</v>
      </c>
      <c r="M106" s="300" t="n">
        <f aca="false">$K106*M$5*(1+$W$5)</f>
        <v>0</v>
      </c>
      <c r="N106" s="300" t="n">
        <f aca="false">$K106*N$5*(1+$W$5)</f>
        <v>0</v>
      </c>
      <c r="O106" s="301" t="n">
        <f aca="false">$K106*$W$5</f>
        <v>0</v>
      </c>
      <c r="P106" s="303" t="n">
        <f aca="false">K106*P$5*(1+$W$5)</f>
        <v>0</v>
      </c>
      <c r="Q106" s="303" t="n">
        <f aca="false">$K106*Q$5*(1+$W$5)</f>
        <v>0</v>
      </c>
      <c r="R106" s="301" t="n">
        <f aca="false">$K106*R$5*(1+$W$5)</f>
        <v>0</v>
      </c>
      <c r="S106" s="301" t="n">
        <v>0</v>
      </c>
      <c r="T106" s="300" t="n">
        <v>0</v>
      </c>
      <c r="U106" s="304" t="n">
        <f aca="false">SUM(K106:T106)</f>
        <v>0</v>
      </c>
      <c r="V106" s="304" t="n">
        <f aca="false">SUM(K106, M106, O106, P106, Q106, R106)</f>
        <v>0</v>
      </c>
      <c r="X106" s="305"/>
    </row>
    <row r="107" customFormat="false" ht="15" hidden="false" customHeight="false" outlineLevel="0" collapsed="false">
      <c r="A107" s="300"/>
      <c r="B107" s="306"/>
      <c r="C107" s="306"/>
      <c r="D107" s="306"/>
      <c r="E107" s="306"/>
      <c r="F107" s="306"/>
      <c r="G107" s="306"/>
      <c r="H107" s="306"/>
      <c r="I107" s="306"/>
      <c r="J107" s="306"/>
      <c r="K107" s="307"/>
      <c r="L107" s="300" t="n">
        <f aca="false">$K107*L$5*(1+$W$5)</f>
        <v>0</v>
      </c>
      <c r="M107" s="300" t="n">
        <f aca="false">$K107*M$5*(1+$W$5)</f>
        <v>0</v>
      </c>
      <c r="N107" s="300" t="n">
        <f aca="false">$K107*N$5*(1+$W$5)</f>
        <v>0</v>
      </c>
      <c r="O107" s="301" t="n">
        <f aca="false">$K107*$W$5</f>
        <v>0</v>
      </c>
      <c r="P107" s="303" t="n">
        <f aca="false">K107*P$5*(1+$W$5)</f>
        <v>0</v>
      </c>
      <c r="Q107" s="303" t="n">
        <f aca="false">$K107*Q$5*(1+$W$5)</f>
        <v>0</v>
      </c>
      <c r="R107" s="301" t="n">
        <f aca="false">$K107*R$5*(1+$W$5)</f>
        <v>0</v>
      </c>
      <c r="S107" s="301" t="n">
        <v>0</v>
      </c>
      <c r="T107" s="300" t="n">
        <v>0</v>
      </c>
      <c r="U107" s="304" t="n">
        <f aca="false">SUM(K107:T107)</f>
        <v>0</v>
      </c>
      <c r="V107" s="304" t="n">
        <f aca="false">SUM(K107, M107, O107, P107, Q107, R107)</f>
        <v>0</v>
      </c>
      <c r="X107" s="305"/>
    </row>
    <row r="108" customFormat="false" ht="15" hidden="false" customHeight="false" outlineLevel="0" collapsed="false">
      <c r="A108" s="300"/>
      <c r="B108" s="306"/>
      <c r="C108" s="306"/>
      <c r="D108" s="306"/>
      <c r="E108" s="306"/>
      <c r="F108" s="306"/>
      <c r="G108" s="306"/>
      <c r="H108" s="306"/>
      <c r="I108" s="306"/>
      <c r="J108" s="306"/>
      <c r="K108" s="307"/>
      <c r="L108" s="300" t="n">
        <f aca="false">$K108*L$5*(1+$W$5)</f>
        <v>0</v>
      </c>
      <c r="M108" s="300" t="n">
        <f aca="false">$K108*M$5*(1+$W$5)</f>
        <v>0</v>
      </c>
      <c r="N108" s="300" t="n">
        <f aca="false">$K108*N$5*(1+$W$5)</f>
        <v>0</v>
      </c>
      <c r="O108" s="301" t="n">
        <f aca="false">$K108*$W$5</f>
        <v>0</v>
      </c>
      <c r="P108" s="303" t="n">
        <f aca="false">K108*P$5*(1+$W$5)</f>
        <v>0</v>
      </c>
      <c r="Q108" s="303" t="n">
        <f aca="false">$K108*Q$5*(1+$W$5)</f>
        <v>0</v>
      </c>
      <c r="R108" s="301" t="n">
        <f aca="false">$K108*R$5*(1+$W$5)</f>
        <v>0</v>
      </c>
      <c r="S108" s="301" t="n">
        <v>0</v>
      </c>
      <c r="T108" s="300" t="n">
        <v>0</v>
      </c>
      <c r="U108" s="304" t="n">
        <f aca="false">SUM(K108:T108)</f>
        <v>0</v>
      </c>
      <c r="V108" s="304" t="n">
        <f aca="false">SUM(K108, M108, O108, P108, Q108, R108)</f>
        <v>0</v>
      </c>
      <c r="X108" s="305"/>
    </row>
    <row r="109" customFormat="false" ht="15" hidden="false" customHeight="false" outlineLevel="0" collapsed="false">
      <c r="A109" s="300"/>
      <c r="B109" s="306"/>
      <c r="C109" s="306"/>
      <c r="D109" s="306"/>
      <c r="E109" s="306"/>
      <c r="F109" s="306"/>
      <c r="G109" s="306"/>
      <c r="H109" s="306"/>
      <c r="I109" s="306"/>
      <c r="J109" s="306"/>
      <c r="K109" s="307"/>
      <c r="L109" s="300" t="n">
        <f aca="false">$K109*L$5*(1+$W$5)</f>
        <v>0</v>
      </c>
      <c r="M109" s="300" t="n">
        <f aca="false">$K109*M$5*(1+$W$5)</f>
        <v>0</v>
      </c>
      <c r="N109" s="300" t="n">
        <f aca="false">$K109*N$5*(1+$W$5)</f>
        <v>0</v>
      </c>
      <c r="O109" s="301" t="n">
        <f aca="false">$K109*$W$5</f>
        <v>0</v>
      </c>
      <c r="P109" s="303" t="n">
        <f aca="false">K109*P$5*(1+$W$5)</f>
        <v>0</v>
      </c>
      <c r="Q109" s="303" t="n">
        <f aca="false">$K109*Q$5*(1+$W$5)</f>
        <v>0</v>
      </c>
      <c r="R109" s="301" t="n">
        <f aca="false">$K109*R$5*(1+$W$5)</f>
        <v>0</v>
      </c>
      <c r="S109" s="301" t="n">
        <v>0</v>
      </c>
      <c r="T109" s="300" t="n">
        <v>0</v>
      </c>
      <c r="U109" s="304" t="n">
        <f aca="false">SUM(K109:T109)</f>
        <v>0</v>
      </c>
      <c r="V109" s="304" t="n">
        <f aca="false">SUM(K109, M109, O109, P109, Q109, R109)</f>
        <v>0</v>
      </c>
      <c r="X109" s="305"/>
    </row>
    <row r="110" customFormat="false" ht="15" hidden="false" customHeight="false" outlineLevel="0" collapsed="false">
      <c r="A110" s="300"/>
      <c r="B110" s="306"/>
      <c r="C110" s="306"/>
      <c r="D110" s="306"/>
      <c r="E110" s="306"/>
      <c r="F110" s="306"/>
      <c r="G110" s="306"/>
      <c r="H110" s="306"/>
      <c r="I110" s="306"/>
      <c r="J110" s="306"/>
      <c r="K110" s="307"/>
      <c r="L110" s="300" t="n">
        <f aca="false">$K110*L$5*(1+$W$5)</f>
        <v>0</v>
      </c>
      <c r="M110" s="300" t="n">
        <f aca="false">$K110*M$5*(1+$W$5)</f>
        <v>0</v>
      </c>
      <c r="N110" s="300" t="n">
        <f aca="false">$K110*N$5*(1+$W$5)</f>
        <v>0</v>
      </c>
      <c r="O110" s="301" t="n">
        <f aca="false">$K110*$W$5</f>
        <v>0</v>
      </c>
      <c r="P110" s="303" t="n">
        <f aca="false">K110*P$5*(1+$W$5)</f>
        <v>0</v>
      </c>
      <c r="Q110" s="303" t="n">
        <f aca="false">$K110*Q$5*(1+$W$5)</f>
        <v>0</v>
      </c>
      <c r="R110" s="301" t="n">
        <f aca="false">$K110*R$5*(1+$W$5)</f>
        <v>0</v>
      </c>
      <c r="S110" s="301" t="n">
        <v>0</v>
      </c>
      <c r="T110" s="300" t="n">
        <v>0</v>
      </c>
      <c r="U110" s="304" t="n">
        <f aca="false">SUM(K110:T110)</f>
        <v>0</v>
      </c>
      <c r="V110" s="304" t="n">
        <f aca="false">SUM(K110, M110, O110, P110, Q110, R110)</f>
        <v>0</v>
      </c>
      <c r="X110" s="305"/>
    </row>
    <row r="111" customFormat="false" ht="15" hidden="false" customHeight="false" outlineLevel="0" collapsed="false">
      <c r="A111" s="300"/>
      <c r="B111" s="306"/>
      <c r="C111" s="306"/>
      <c r="D111" s="306"/>
      <c r="E111" s="306"/>
      <c r="F111" s="306"/>
      <c r="G111" s="306"/>
      <c r="H111" s="306"/>
      <c r="I111" s="306"/>
      <c r="J111" s="306"/>
      <c r="K111" s="307"/>
      <c r="L111" s="300" t="n">
        <f aca="false">$K111*L$5*(1+$W$5)</f>
        <v>0</v>
      </c>
      <c r="M111" s="300" t="n">
        <f aca="false">$K111*M$5*(1+$W$5)</f>
        <v>0</v>
      </c>
      <c r="N111" s="300" t="n">
        <f aca="false">$K111*N$5*(1+$W$5)</f>
        <v>0</v>
      </c>
      <c r="O111" s="301" t="n">
        <f aca="false">$K111*$W$5</f>
        <v>0</v>
      </c>
      <c r="P111" s="303" t="n">
        <f aca="false">K111*P$5*(1+$W$5)</f>
        <v>0</v>
      </c>
      <c r="Q111" s="303" t="n">
        <f aca="false">$K111*Q$5*(1+$W$5)</f>
        <v>0</v>
      </c>
      <c r="R111" s="301" t="n">
        <f aca="false">$K111*R$5*(1+$W$5)</f>
        <v>0</v>
      </c>
      <c r="S111" s="301" t="n">
        <v>0</v>
      </c>
      <c r="T111" s="300" t="n">
        <v>0</v>
      </c>
      <c r="U111" s="304" t="n">
        <f aca="false">SUM(K111:T111)</f>
        <v>0</v>
      </c>
      <c r="V111" s="304" t="n">
        <f aca="false">SUM(K111, M111, O111, P111, Q111, R111)</f>
        <v>0</v>
      </c>
      <c r="X111" s="305"/>
    </row>
    <row r="112" customFormat="false" ht="15" hidden="false" customHeight="false" outlineLevel="0" collapsed="false">
      <c r="A112" s="300"/>
      <c r="B112" s="306"/>
      <c r="C112" s="306"/>
      <c r="D112" s="306"/>
      <c r="E112" s="306"/>
      <c r="F112" s="306"/>
      <c r="G112" s="306"/>
      <c r="H112" s="306"/>
      <c r="I112" s="306"/>
      <c r="J112" s="306"/>
      <c r="K112" s="307"/>
      <c r="L112" s="300" t="n">
        <f aca="false">$K112*L$5*(1+$W$5)</f>
        <v>0</v>
      </c>
      <c r="M112" s="300" t="n">
        <f aca="false">$K112*M$5*(1+$W$5)</f>
        <v>0</v>
      </c>
      <c r="N112" s="300" t="n">
        <f aca="false">$K112*N$5*(1+$W$5)</f>
        <v>0</v>
      </c>
      <c r="O112" s="301" t="n">
        <f aca="false">$K112*$W$5</f>
        <v>0</v>
      </c>
      <c r="P112" s="303" t="n">
        <f aca="false">K112*P$5*(1+$W$5)</f>
        <v>0</v>
      </c>
      <c r="Q112" s="303" t="n">
        <f aca="false">$K112*Q$5*(1+$W$5)</f>
        <v>0</v>
      </c>
      <c r="R112" s="301" t="n">
        <f aca="false">$K112*R$5*(1+$W$5)</f>
        <v>0</v>
      </c>
      <c r="S112" s="301" t="n">
        <v>0</v>
      </c>
      <c r="T112" s="300" t="n">
        <v>0</v>
      </c>
      <c r="U112" s="304" t="n">
        <f aca="false">SUM(K112:T112)</f>
        <v>0</v>
      </c>
      <c r="V112" s="304" t="n">
        <f aca="false">SUM(K112, M112, O112, P112, Q112, R112)</f>
        <v>0</v>
      </c>
      <c r="X112" s="305"/>
    </row>
    <row r="113" customFormat="false" ht="15" hidden="false" customHeight="false" outlineLevel="0" collapsed="false">
      <c r="A113" s="300"/>
      <c r="B113" s="306"/>
      <c r="C113" s="306"/>
      <c r="D113" s="306"/>
      <c r="E113" s="306"/>
      <c r="F113" s="306"/>
      <c r="G113" s="306"/>
      <c r="H113" s="306"/>
      <c r="I113" s="306"/>
      <c r="J113" s="306"/>
      <c r="K113" s="307"/>
      <c r="L113" s="300" t="n">
        <f aca="false">$K113*L$5*(1+$W$5)</f>
        <v>0</v>
      </c>
      <c r="M113" s="300" t="n">
        <f aca="false">$K113*M$5*(1+$W$5)</f>
        <v>0</v>
      </c>
      <c r="N113" s="300" t="n">
        <f aca="false">$K113*N$5*(1+$W$5)</f>
        <v>0</v>
      </c>
      <c r="O113" s="301" t="n">
        <f aca="false">$K113*$W$5</f>
        <v>0</v>
      </c>
      <c r="P113" s="303" t="n">
        <f aca="false">K113*P$5*(1+$W$5)</f>
        <v>0</v>
      </c>
      <c r="Q113" s="303" t="n">
        <f aca="false">$K113*Q$5*(1+$W$5)</f>
        <v>0</v>
      </c>
      <c r="R113" s="301" t="n">
        <f aca="false">$K113*R$5*(1+$W$5)</f>
        <v>0</v>
      </c>
      <c r="S113" s="301" t="n">
        <v>0</v>
      </c>
      <c r="T113" s="300" t="n">
        <v>0</v>
      </c>
      <c r="U113" s="304" t="n">
        <f aca="false">SUM(K113:T113)</f>
        <v>0</v>
      </c>
      <c r="V113" s="304" t="n">
        <f aca="false">SUM(K113, M113, O113, P113, Q113, R113)</f>
        <v>0</v>
      </c>
      <c r="X113" s="305"/>
    </row>
    <row r="114" customFormat="false" ht="15" hidden="false" customHeight="false" outlineLevel="0" collapsed="false">
      <c r="A114" s="300"/>
      <c r="B114" s="306"/>
      <c r="C114" s="306"/>
      <c r="D114" s="306"/>
      <c r="E114" s="306"/>
      <c r="F114" s="306"/>
      <c r="G114" s="306"/>
      <c r="H114" s="306"/>
      <c r="I114" s="306"/>
      <c r="J114" s="306"/>
      <c r="K114" s="307"/>
      <c r="L114" s="300" t="n">
        <f aca="false">$K114*L$5*(1+$W$5)</f>
        <v>0</v>
      </c>
      <c r="M114" s="300" t="n">
        <f aca="false">$K114*M$5*(1+$W$5)</f>
        <v>0</v>
      </c>
      <c r="N114" s="300" t="n">
        <f aca="false">$K114*N$5*(1+$W$5)</f>
        <v>0</v>
      </c>
      <c r="O114" s="301" t="n">
        <f aca="false">$K114*$W$5</f>
        <v>0</v>
      </c>
      <c r="P114" s="303" t="n">
        <f aca="false">K114*P$5*(1+$W$5)</f>
        <v>0</v>
      </c>
      <c r="Q114" s="303" t="n">
        <f aca="false">$K114*Q$5*(1+$W$5)</f>
        <v>0</v>
      </c>
      <c r="R114" s="301" t="n">
        <f aca="false">$K114*R$5*(1+$W$5)</f>
        <v>0</v>
      </c>
      <c r="S114" s="301" t="n">
        <v>0</v>
      </c>
      <c r="T114" s="300" t="n">
        <v>0</v>
      </c>
      <c r="U114" s="304" t="n">
        <f aca="false">SUM(K114:T114)</f>
        <v>0</v>
      </c>
      <c r="V114" s="304" t="n">
        <f aca="false">SUM(K114, M114, O114, P114, Q114, R114)</f>
        <v>0</v>
      </c>
      <c r="X114" s="305"/>
    </row>
    <row r="115" customFormat="false" ht="15" hidden="false" customHeight="false" outlineLevel="0" collapsed="false">
      <c r="A115" s="300"/>
      <c r="B115" s="306"/>
      <c r="C115" s="306"/>
      <c r="D115" s="306"/>
      <c r="E115" s="306"/>
      <c r="F115" s="306"/>
      <c r="G115" s="306"/>
      <c r="H115" s="306"/>
      <c r="I115" s="306"/>
      <c r="J115" s="306"/>
      <c r="K115" s="307"/>
      <c r="L115" s="300" t="n">
        <f aca="false">$K115*L$5*(1+$W$5)</f>
        <v>0</v>
      </c>
      <c r="M115" s="300" t="n">
        <f aca="false">$K115*M$5*(1+$W$5)</f>
        <v>0</v>
      </c>
      <c r="N115" s="300" t="n">
        <f aca="false">$K115*N$5*(1+$W$5)</f>
        <v>0</v>
      </c>
      <c r="O115" s="301" t="n">
        <f aca="false">$K115*$W$5</f>
        <v>0</v>
      </c>
      <c r="P115" s="303" t="n">
        <f aca="false">K115*P$5*(1+$W$5)</f>
        <v>0</v>
      </c>
      <c r="Q115" s="303" t="n">
        <f aca="false">$K115*Q$5*(1+$W$5)</f>
        <v>0</v>
      </c>
      <c r="R115" s="301" t="n">
        <f aca="false">$K115*R$5*(1+$W$5)</f>
        <v>0</v>
      </c>
      <c r="S115" s="301" t="n">
        <v>0</v>
      </c>
      <c r="T115" s="300" t="n">
        <v>0</v>
      </c>
      <c r="U115" s="304" t="n">
        <f aca="false">SUM(K115:T115)</f>
        <v>0</v>
      </c>
      <c r="V115" s="304" t="n">
        <f aca="false">SUM(K115, M115, O115, P115, Q115, R115)</f>
        <v>0</v>
      </c>
      <c r="X115" s="305"/>
    </row>
    <row r="116" customFormat="false" ht="15" hidden="false" customHeight="false" outlineLevel="0" collapsed="false">
      <c r="A116" s="300"/>
      <c r="B116" s="306"/>
      <c r="C116" s="306"/>
      <c r="D116" s="306"/>
      <c r="E116" s="306"/>
      <c r="F116" s="306"/>
      <c r="G116" s="306"/>
      <c r="H116" s="306"/>
      <c r="I116" s="306"/>
      <c r="J116" s="306"/>
      <c r="K116" s="307"/>
      <c r="L116" s="300" t="n">
        <f aca="false">$K116*L$5*(1+$W$5)</f>
        <v>0</v>
      </c>
      <c r="M116" s="300" t="n">
        <f aca="false">$K116*M$5*(1+$W$5)</f>
        <v>0</v>
      </c>
      <c r="N116" s="300" t="n">
        <f aca="false">$K116*N$5*(1+$W$5)</f>
        <v>0</v>
      </c>
      <c r="O116" s="301" t="n">
        <f aca="false">$K116*$W$5</f>
        <v>0</v>
      </c>
      <c r="P116" s="303" t="n">
        <f aca="false">K116*P$5*(1+$W$5)</f>
        <v>0</v>
      </c>
      <c r="Q116" s="303" t="n">
        <f aca="false">$K116*Q$5*(1+$W$5)</f>
        <v>0</v>
      </c>
      <c r="R116" s="301" t="n">
        <f aca="false">$K116*R$5*(1+$W$5)</f>
        <v>0</v>
      </c>
      <c r="S116" s="301" t="n">
        <v>0</v>
      </c>
      <c r="T116" s="300" t="n">
        <v>0</v>
      </c>
      <c r="U116" s="304" t="n">
        <f aca="false">SUM(K116:T116)</f>
        <v>0</v>
      </c>
      <c r="V116" s="304" t="n">
        <f aca="false">SUM(K116, M116, O116, P116, Q116, R116)</f>
        <v>0</v>
      </c>
      <c r="X116" s="305"/>
    </row>
    <row r="117" customFormat="false" ht="15" hidden="false" customHeight="false" outlineLevel="0" collapsed="false">
      <c r="A117" s="300"/>
      <c r="B117" s="306"/>
      <c r="C117" s="306"/>
      <c r="D117" s="306"/>
      <c r="E117" s="306"/>
      <c r="F117" s="306"/>
      <c r="G117" s="306"/>
      <c r="H117" s="306"/>
      <c r="I117" s="306"/>
      <c r="J117" s="306"/>
      <c r="K117" s="307"/>
      <c r="L117" s="300" t="n">
        <f aca="false">$K117*L$5*(1+$W$5)</f>
        <v>0</v>
      </c>
      <c r="M117" s="300" t="n">
        <f aca="false">$K117*M$5*(1+$W$5)</f>
        <v>0</v>
      </c>
      <c r="N117" s="300" t="n">
        <f aca="false">$K117*N$5*(1+$W$5)</f>
        <v>0</v>
      </c>
      <c r="O117" s="301" t="n">
        <f aca="false">$K117*$W$5</f>
        <v>0</v>
      </c>
      <c r="P117" s="303" t="n">
        <f aca="false">K117*P$5*(1+$W$5)</f>
        <v>0</v>
      </c>
      <c r="Q117" s="303" t="n">
        <f aca="false">$K117*Q$5*(1+$W$5)</f>
        <v>0</v>
      </c>
      <c r="R117" s="301" t="n">
        <f aca="false">$K117*R$5*(1+$W$5)</f>
        <v>0</v>
      </c>
      <c r="S117" s="301" t="n">
        <v>0</v>
      </c>
      <c r="T117" s="300" t="n">
        <v>0</v>
      </c>
      <c r="U117" s="304" t="n">
        <f aca="false">SUM(K117:T117)</f>
        <v>0</v>
      </c>
      <c r="V117" s="304" t="n">
        <f aca="false">SUM(K117, M117, O117, P117, Q117, R117)</f>
        <v>0</v>
      </c>
      <c r="X117" s="305"/>
    </row>
    <row r="118" customFormat="false" ht="15" hidden="false" customHeight="false" outlineLevel="0" collapsed="false">
      <c r="A118" s="300"/>
      <c r="B118" s="306"/>
      <c r="C118" s="306"/>
      <c r="D118" s="306"/>
      <c r="E118" s="306"/>
      <c r="F118" s="306"/>
      <c r="G118" s="306"/>
      <c r="H118" s="306"/>
      <c r="I118" s="306"/>
      <c r="J118" s="306"/>
      <c r="K118" s="307"/>
      <c r="L118" s="300" t="n">
        <f aca="false">$K118*L$5*(1+$W$5)</f>
        <v>0</v>
      </c>
      <c r="M118" s="300" t="n">
        <f aca="false">$K118*M$5*(1+$W$5)</f>
        <v>0</v>
      </c>
      <c r="N118" s="300" t="n">
        <f aca="false">$K118*N$5*(1+$W$5)</f>
        <v>0</v>
      </c>
      <c r="O118" s="301" t="n">
        <f aca="false">$K118*$W$5</f>
        <v>0</v>
      </c>
      <c r="P118" s="303" t="n">
        <f aca="false">K118*P$5*(1+$W$5)</f>
        <v>0</v>
      </c>
      <c r="Q118" s="303" t="n">
        <f aca="false">$K118*Q$5*(1+$W$5)</f>
        <v>0</v>
      </c>
      <c r="R118" s="301" t="n">
        <f aca="false">$K118*R$5*(1+$W$5)</f>
        <v>0</v>
      </c>
      <c r="S118" s="301" t="n">
        <v>0</v>
      </c>
      <c r="T118" s="300" t="n">
        <v>0</v>
      </c>
      <c r="U118" s="304" t="n">
        <f aca="false">SUM(K118:T118)</f>
        <v>0</v>
      </c>
      <c r="V118" s="304" t="n">
        <f aca="false">SUM(K118, M118, O118, P118, Q118, R118)</f>
        <v>0</v>
      </c>
      <c r="X118" s="305"/>
    </row>
    <row r="119" customFormat="false" ht="15" hidden="false" customHeight="false" outlineLevel="0" collapsed="false">
      <c r="A119" s="300"/>
      <c r="B119" s="306"/>
      <c r="C119" s="306"/>
      <c r="D119" s="306"/>
      <c r="E119" s="306"/>
      <c r="F119" s="306"/>
      <c r="G119" s="306"/>
      <c r="H119" s="306"/>
      <c r="I119" s="306"/>
      <c r="J119" s="306"/>
      <c r="K119" s="307"/>
      <c r="L119" s="300" t="n">
        <f aca="false">$K119*L$5*(1+$W$5)</f>
        <v>0</v>
      </c>
      <c r="M119" s="300" t="n">
        <f aca="false">$K119*M$5*(1+$W$5)</f>
        <v>0</v>
      </c>
      <c r="N119" s="300" t="n">
        <f aca="false">$K119*N$5*(1+$W$5)</f>
        <v>0</v>
      </c>
      <c r="O119" s="301" t="n">
        <f aca="false">$K119*$W$5</f>
        <v>0</v>
      </c>
      <c r="P119" s="303" t="n">
        <f aca="false">K119*P$5*(1+$W$5)</f>
        <v>0</v>
      </c>
      <c r="Q119" s="303" t="n">
        <f aca="false">$K119*Q$5*(1+$W$5)</f>
        <v>0</v>
      </c>
      <c r="R119" s="301" t="n">
        <f aca="false">$K119*R$5*(1+$W$5)</f>
        <v>0</v>
      </c>
      <c r="S119" s="301" t="n">
        <v>0</v>
      </c>
      <c r="T119" s="300" t="n">
        <v>0</v>
      </c>
      <c r="U119" s="304" t="n">
        <f aca="false">SUM(K119:T119)</f>
        <v>0</v>
      </c>
      <c r="V119" s="304" t="n">
        <f aca="false">SUM(K119, M119, O119, P119, Q119, R119)</f>
        <v>0</v>
      </c>
      <c r="X119" s="305"/>
    </row>
    <row r="120" customFormat="false" ht="15" hidden="false" customHeight="false" outlineLevel="0" collapsed="false">
      <c r="A120" s="300"/>
      <c r="B120" s="306"/>
      <c r="C120" s="306"/>
      <c r="D120" s="306"/>
      <c r="E120" s="306"/>
      <c r="F120" s="306"/>
      <c r="G120" s="306"/>
      <c r="H120" s="306"/>
      <c r="I120" s="306"/>
      <c r="J120" s="306"/>
      <c r="K120" s="307"/>
      <c r="L120" s="300" t="n">
        <f aca="false">$K120*L$5*(1+$W$5)</f>
        <v>0</v>
      </c>
      <c r="M120" s="300" t="n">
        <f aca="false">$K120*M$5*(1+$W$5)</f>
        <v>0</v>
      </c>
      <c r="N120" s="300" t="n">
        <f aca="false">$K120*N$5*(1+$W$5)</f>
        <v>0</v>
      </c>
      <c r="O120" s="301" t="n">
        <f aca="false">$K120*$W$5</f>
        <v>0</v>
      </c>
      <c r="P120" s="303" t="n">
        <f aca="false">K120*P$5*(1+$W$5)</f>
        <v>0</v>
      </c>
      <c r="Q120" s="303" t="n">
        <f aca="false">$K120*Q$5*(1+$W$5)</f>
        <v>0</v>
      </c>
      <c r="R120" s="301" t="n">
        <f aca="false">$K120*R$5*(1+$W$5)</f>
        <v>0</v>
      </c>
      <c r="S120" s="301" t="n">
        <v>0</v>
      </c>
      <c r="T120" s="300" t="n">
        <v>0</v>
      </c>
      <c r="U120" s="304" t="n">
        <f aca="false">SUM(K120:T120)</f>
        <v>0</v>
      </c>
      <c r="V120" s="304" t="n">
        <f aca="false">SUM(K120, M120, O120, P120, Q120, R120)</f>
        <v>0</v>
      </c>
      <c r="X120" s="305"/>
    </row>
    <row r="121" customFormat="false" ht="15" hidden="false" customHeight="false" outlineLevel="0" collapsed="false">
      <c r="A121" s="300"/>
      <c r="B121" s="306"/>
      <c r="C121" s="306"/>
      <c r="D121" s="306"/>
      <c r="E121" s="306"/>
      <c r="F121" s="306"/>
      <c r="G121" s="306"/>
      <c r="H121" s="306"/>
      <c r="I121" s="306"/>
      <c r="J121" s="306"/>
      <c r="K121" s="307"/>
      <c r="L121" s="300" t="n">
        <f aca="false">$K121*L$5*(1+$W$5)</f>
        <v>0</v>
      </c>
      <c r="M121" s="300" t="n">
        <f aca="false">$K121*M$5*(1+$W$5)</f>
        <v>0</v>
      </c>
      <c r="N121" s="300" t="n">
        <f aca="false">$K121*N$5*(1+$W$5)</f>
        <v>0</v>
      </c>
      <c r="O121" s="301" t="n">
        <f aca="false">$K121*$W$5</f>
        <v>0</v>
      </c>
      <c r="P121" s="303" t="n">
        <f aca="false">K121*P$5*(1+$W$5)</f>
        <v>0</v>
      </c>
      <c r="Q121" s="303" t="n">
        <f aca="false">$K121*Q$5*(1+$W$5)</f>
        <v>0</v>
      </c>
      <c r="R121" s="301" t="n">
        <f aca="false">$K121*R$5*(1+$W$5)</f>
        <v>0</v>
      </c>
      <c r="S121" s="301" t="n">
        <v>0</v>
      </c>
      <c r="T121" s="300" t="n">
        <v>0</v>
      </c>
      <c r="U121" s="304" t="n">
        <f aca="false">SUM(K121:T121)</f>
        <v>0</v>
      </c>
      <c r="V121" s="304" t="n">
        <f aca="false">SUM(K121, M121, O121, P121, Q121, R121)</f>
        <v>0</v>
      </c>
      <c r="X121" s="305"/>
    </row>
    <row r="122" customFormat="false" ht="15" hidden="false" customHeight="false" outlineLevel="0" collapsed="false">
      <c r="A122" s="300"/>
      <c r="B122" s="306"/>
      <c r="C122" s="306"/>
      <c r="D122" s="306"/>
      <c r="E122" s="306"/>
      <c r="F122" s="306"/>
      <c r="G122" s="306"/>
      <c r="H122" s="306"/>
      <c r="I122" s="306"/>
      <c r="J122" s="306"/>
      <c r="K122" s="307"/>
      <c r="L122" s="300" t="n">
        <f aca="false">$K122*L$5*(1+$W$5)</f>
        <v>0</v>
      </c>
      <c r="M122" s="300" t="n">
        <f aca="false">$K122*M$5*(1+$W$5)</f>
        <v>0</v>
      </c>
      <c r="N122" s="300" t="n">
        <f aca="false">$K122*N$5*(1+$W$5)</f>
        <v>0</v>
      </c>
      <c r="O122" s="301" t="n">
        <f aca="false">$K122*$W$5</f>
        <v>0</v>
      </c>
      <c r="P122" s="303" t="n">
        <f aca="false">K122*P$5*(1+$W$5)</f>
        <v>0</v>
      </c>
      <c r="Q122" s="303" t="n">
        <f aca="false">$K122*Q$5*(1+$W$5)</f>
        <v>0</v>
      </c>
      <c r="R122" s="301" t="n">
        <f aca="false">$K122*R$5*(1+$W$5)</f>
        <v>0</v>
      </c>
      <c r="S122" s="301" t="n">
        <v>0</v>
      </c>
      <c r="T122" s="300" t="n">
        <v>0</v>
      </c>
      <c r="U122" s="304" t="n">
        <f aca="false">SUM(K122:T122)</f>
        <v>0</v>
      </c>
      <c r="V122" s="304" t="n">
        <f aca="false">SUM(K122, M122, O122, P122, Q122, R122)</f>
        <v>0</v>
      </c>
      <c r="X122" s="305"/>
    </row>
    <row r="123" customFormat="false" ht="15" hidden="false" customHeight="false" outlineLevel="0" collapsed="false">
      <c r="A123" s="300"/>
      <c r="B123" s="306"/>
      <c r="C123" s="306"/>
      <c r="D123" s="306"/>
      <c r="E123" s="306"/>
      <c r="F123" s="306"/>
      <c r="G123" s="306"/>
      <c r="H123" s="306"/>
      <c r="I123" s="306"/>
      <c r="J123" s="306"/>
      <c r="K123" s="307"/>
      <c r="L123" s="300" t="n">
        <f aca="false">$K123*L$5*(1+$W$5)</f>
        <v>0</v>
      </c>
      <c r="M123" s="300" t="n">
        <f aca="false">$K123*M$5*(1+$W$5)</f>
        <v>0</v>
      </c>
      <c r="N123" s="300" t="n">
        <f aca="false">$K123*N$5*(1+$W$5)</f>
        <v>0</v>
      </c>
      <c r="O123" s="301" t="n">
        <f aca="false">$K123*$W$5</f>
        <v>0</v>
      </c>
      <c r="P123" s="303" t="n">
        <f aca="false">K123*P$5*(1+$W$5)</f>
        <v>0</v>
      </c>
      <c r="Q123" s="303" t="n">
        <f aca="false">$K123*Q$5*(1+$W$5)</f>
        <v>0</v>
      </c>
      <c r="R123" s="301" t="n">
        <f aca="false">$K123*R$5*(1+$W$5)</f>
        <v>0</v>
      </c>
      <c r="S123" s="301" t="n">
        <v>0</v>
      </c>
      <c r="T123" s="300" t="n">
        <v>0</v>
      </c>
      <c r="U123" s="304" t="n">
        <f aca="false">SUM(K123:T123)</f>
        <v>0</v>
      </c>
      <c r="V123" s="304" t="n">
        <f aca="false">SUM(K123, M123, O123, P123, Q123, R123)</f>
        <v>0</v>
      </c>
      <c r="X123" s="305"/>
    </row>
    <row r="124" customFormat="false" ht="15" hidden="false" customHeight="false" outlineLevel="0" collapsed="false">
      <c r="A124" s="300"/>
      <c r="B124" s="306"/>
      <c r="C124" s="306"/>
      <c r="D124" s="306"/>
      <c r="E124" s="306"/>
      <c r="F124" s="306"/>
      <c r="G124" s="306"/>
      <c r="H124" s="306"/>
      <c r="I124" s="306"/>
      <c r="J124" s="306"/>
      <c r="K124" s="307"/>
      <c r="L124" s="300" t="n">
        <f aca="false">$K124*L$5*(1+$W$5)</f>
        <v>0</v>
      </c>
      <c r="M124" s="300" t="n">
        <f aca="false">$K124*M$5*(1+$W$5)</f>
        <v>0</v>
      </c>
      <c r="N124" s="300" t="n">
        <f aca="false">$K124*N$5*(1+$W$5)</f>
        <v>0</v>
      </c>
      <c r="O124" s="301" t="n">
        <f aca="false">$K124*$W$5</f>
        <v>0</v>
      </c>
      <c r="P124" s="303" t="n">
        <f aca="false">K124*P$5*(1+$W$5)</f>
        <v>0</v>
      </c>
      <c r="Q124" s="303" t="n">
        <f aca="false">$K124*Q$5*(1+$W$5)</f>
        <v>0</v>
      </c>
      <c r="R124" s="301" t="n">
        <f aca="false">$K124*R$5*(1+$W$5)</f>
        <v>0</v>
      </c>
      <c r="S124" s="301" t="n">
        <v>0</v>
      </c>
      <c r="T124" s="300" t="n">
        <v>0</v>
      </c>
      <c r="U124" s="304" t="n">
        <f aca="false">SUM(K124:T124)</f>
        <v>0</v>
      </c>
      <c r="V124" s="304" t="n">
        <f aca="false">SUM(K124, M124, O124, P124, Q124, R124)</f>
        <v>0</v>
      </c>
      <c r="X124" s="305"/>
    </row>
    <row r="125" customFormat="false" ht="15" hidden="false" customHeight="false" outlineLevel="0" collapsed="false">
      <c r="A125" s="300"/>
      <c r="B125" s="306"/>
      <c r="C125" s="306"/>
      <c r="D125" s="306"/>
      <c r="E125" s="306"/>
      <c r="F125" s="306"/>
      <c r="G125" s="306"/>
      <c r="H125" s="306"/>
      <c r="I125" s="306"/>
      <c r="J125" s="306"/>
      <c r="K125" s="307"/>
      <c r="L125" s="300" t="n">
        <f aca="false">$K125*L$5*(1+$W$5)</f>
        <v>0</v>
      </c>
      <c r="M125" s="300" t="n">
        <f aca="false">$K125*M$5*(1+$W$5)</f>
        <v>0</v>
      </c>
      <c r="N125" s="300" t="n">
        <f aca="false">$K125*N$5*(1+$W$5)</f>
        <v>0</v>
      </c>
      <c r="O125" s="301" t="n">
        <f aca="false">$K125*$W$5</f>
        <v>0</v>
      </c>
      <c r="P125" s="303" t="n">
        <f aca="false">K125*P$5*(1+$W$5)</f>
        <v>0</v>
      </c>
      <c r="Q125" s="303" t="n">
        <f aca="false">$K125*Q$5*(1+$W$5)</f>
        <v>0</v>
      </c>
      <c r="R125" s="301" t="n">
        <f aca="false">$K125*R$5*(1+$W$5)</f>
        <v>0</v>
      </c>
      <c r="S125" s="301" t="n">
        <v>0</v>
      </c>
      <c r="T125" s="300" t="n">
        <v>0</v>
      </c>
      <c r="U125" s="304" t="n">
        <f aca="false">SUM(K125:T125)</f>
        <v>0</v>
      </c>
      <c r="V125" s="304" t="n">
        <f aca="false">SUM(K125, M125, O125, P125, Q125, R125)</f>
        <v>0</v>
      </c>
      <c r="X125" s="305"/>
    </row>
    <row r="126" customFormat="false" ht="15" hidden="false" customHeight="false" outlineLevel="0" collapsed="false">
      <c r="A126" s="300"/>
      <c r="B126" s="306"/>
      <c r="C126" s="306"/>
      <c r="D126" s="306"/>
      <c r="E126" s="306"/>
      <c r="F126" s="306"/>
      <c r="G126" s="306"/>
      <c r="H126" s="306"/>
      <c r="I126" s="306"/>
      <c r="J126" s="306"/>
      <c r="K126" s="307"/>
      <c r="L126" s="300" t="n">
        <f aca="false">$K126*L$5*(1+$W$5)</f>
        <v>0</v>
      </c>
      <c r="M126" s="300" t="n">
        <f aca="false">$K126*M$5*(1+$W$5)</f>
        <v>0</v>
      </c>
      <c r="N126" s="300" t="n">
        <f aca="false">$K126*N$5*(1+$W$5)</f>
        <v>0</v>
      </c>
      <c r="O126" s="301" t="n">
        <f aca="false">$K126*$W$5</f>
        <v>0</v>
      </c>
      <c r="P126" s="303" t="n">
        <f aca="false">K126*P$5*(1+$W$5)</f>
        <v>0</v>
      </c>
      <c r="Q126" s="303" t="n">
        <f aca="false">$K126*Q$5*(1+$W$5)</f>
        <v>0</v>
      </c>
      <c r="R126" s="301" t="n">
        <f aca="false">$K126*R$5*(1+$W$5)</f>
        <v>0</v>
      </c>
      <c r="S126" s="301" t="n">
        <v>0</v>
      </c>
      <c r="T126" s="300" t="n">
        <v>0</v>
      </c>
      <c r="U126" s="304" t="n">
        <f aca="false">SUM(K126:T126)</f>
        <v>0</v>
      </c>
      <c r="V126" s="304" t="n">
        <f aca="false">SUM(K126, M126, O126, P126, Q126, R126)</f>
        <v>0</v>
      </c>
      <c r="X126" s="305"/>
    </row>
    <row r="127" customFormat="false" ht="15" hidden="false" customHeight="false" outlineLevel="0" collapsed="false">
      <c r="A127" s="300"/>
      <c r="B127" s="306"/>
      <c r="C127" s="306"/>
      <c r="D127" s="306"/>
      <c r="E127" s="306"/>
      <c r="F127" s="306"/>
      <c r="G127" s="306"/>
      <c r="H127" s="306"/>
      <c r="I127" s="306"/>
      <c r="J127" s="306"/>
      <c r="K127" s="307"/>
      <c r="L127" s="300" t="n">
        <f aca="false">$K127*L$5*(1+$W$5)</f>
        <v>0</v>
      </c>
      <c r="M127" s="300" t="n">
        <f aca="false">$K127*M$5*(1+$W$5)</f>
        <v>0</v>
      </c>
      <c r="N127" s="300" t="n">
        <f aca="false">$K127*N$5*(1+$W$5)</f>
        <v>0</v>
      </c>
      <c r="O127" s="301" t="n">
        <f aca="false">$K127*$W$5</f>
        <v>0</v>
      </c>
      <c r="P127" s="303" t="n">
        <f aca="false">K127*P$5*(1+$W$5)</f>
        <v>0</v>
      </c>
      <c r="Q127" s="303" t="n">
        <f aca="false">$K127*Q$5*(1+$W$5)</f>
        <v>0</v>
      </c>
      <c r="R127" s="301" t="n">
        <f aca="false">$K127*R$5*(1+$W$5)</f>
        <v>0</v>
      </c>
      <c r="S127" s="301" t="n">
        <v>0</v>
      </c>
      <c r="T127" s="300" t="n">
        <v>0</v>
      </c>
      <c r="U127" s="304" t="n">
        <f aca="false">SUM(K127:T127)</f>
        <v>0</v>
      </c>
      <c r="V127" s="304" t="n">
        <f aca="false">SUM(K127, M127, O127, P127, Q127, R127)</f>
        <v>0</v>
      </c>
      <c r="X127" s="305"/>
    </row>
    <row r="128" customFormat="false" ht="15" hidden="false" customHeight="false" outlineLevel="0" collapsed="false">
      <c r="A128" s="300"/>
      <c r="B128" s="306"/>
      <c r="C128" s="306"/>
      <c r="D128" s="306"/>
      <c r="E128" s="306"/>
      <c r="F128" s="306"/>
      <c r="G128" s="306"/>
      <c r="H128" s="306"/>
      <c r="I128" s="306"/>
      <c r="J128" s="306"/>
      <c r="K128" s="307"/>
      <c r="L128" s="300" t="n">
        <f aca="false">$K128*L$5*(1+$W$5)</f>
        <v>0</v>
      </c>
      <c r="M128" s="300" t="n">
        <f aca="false">$K128*M$5*(1+$W$5)</f>
        <v>0</v>
      </c>
      <c r="N128" s="300" t="n">
        <f aca="false">$K128*N$5*(1+$W$5)</f>
        <v>0</v>
      </c>
      <c r="O128" s="301" t="n">
        <f aca="false">$K128*$W$5</f>
        <v>0</v>
      </c>
      <c r="P128" s="303" t="n">
        <f aca="false">K128*P$5*(1+$W$5)</f>
        <v>0</v>
      </c>
      <c r="Q128" s="303" t="n">
        <f aca="false">$K128*Q$5*(1+$W$5)</f>
        <v>0</v>
      </c>
      <c r="R128" s="301" t="n">
        <f aca="false">$K128*R$5*(1+$W$5)</f>
        <v>0</v>
      </c>
      <c r="S128" s="301" t="n">
        <v>0</v>
      </c>
      <c r="T128" s="300" t="n">
        <v>0</v>
      </c>
      <c r="U128" s="304" t="n">
        <f aca="false">SUM(K128:T128)</f>
        <v>0</v>
      </c>
      <c r="V128" s="304" t="n">
        <f aca="false">SUM(K128, M128, O128, P128, Q128, R128)</f>
        <v>0</v>
      </c>
      <c r="X128" s="305"/>
    </row>
    <row r="129" customFormat="false" ht="15" hidden="false" customHeight="false" outlineLevel="0" collapsed="false">
      <c r="A129" s="300"/>
      <c r="B129" s="306"/>
      <c r="C129" s="306"/>
      <c r="D129" s="306"/>
      <c r="E129" s="306"/>
      <c r="F129" s="306"/>
      <c r="G129" s="306"/>
      <c r="H129" s="306"/>
      <c r="I129" s="306"/>
      <c r="J129" s="306"/>
      <c r="K129" s="307"/>
      <c r="L129" s="300" t="n">
        <f aca="false">$K129*L$5*(1+$W$5)</f>
        <v>0</v>
      </c>
      <c r="M129" s="300" t="n">
        <f aca="false">$K129*M$5*(1+$W$5)</f>
        <v>0</v>
      </c>
      <c r="N129" s="300" t="n">
        <f aca="false">$K129*N$5*(1+$W$5)</f>
        <v>0</v>
      </c>
      <c r="O129" s="301" t="n">
        <f aca="false">$K129*$W$5</f>
        <v>0</v>
      </c>
      <c r="P129" s="303" t="n">
        <f aca="false">K129*P$5*(1+$W$5)</f>
        <v>0</v>
      </c>
      <c r="Q129" s="303" t="n">
        <f aca="false">$K129*Q$5*(1+$W$5)</f>
        <v>0</v>
      </c>
      <c r="R129" s="301" t="n">
        <f aca="false">$K129*R$5*(1+$W$5)</f>
        <v>0</v>
      </c>
      <c r="S129" s="301" t="n">
        <v>0</v>
      </c>
      <c r="T129" s="300" t="n">
        <v>0</v>
      </c>
      <c r="U129" s="304" t="n">
        <f aca="false">SUM(K129:T129)</f>
        <v>0</v>
      </c>
      <c r="V129" s="304" t="n">
        <f aca="false">SUM(K129, M129, O129, P129, Q129, R129)</f>
        <v>0</v>
      </c>
      <c r="X129" s="305"/>
    </row>
    <row r="130" customFormat="false" ht="15" hidden="false" customHeight="false" outlineLevel="0" collapsed="false">
      <c r="A130" s="300"/>
      <c r="B130" s="306"/>
      <c r="C130" s="306"/>
      <c r="D130" s="306"/>
      <c r="E130" s="306"/>
      <c r="F130" s="306"/>
      <c r="G130" s="306"/>
      <c r="H130" s="306"/>
      <c r="I130" s="306"/>
      <c r="J130" s="306"/>
      <c r="K130" s="307"/>
      <c r="L130" s="300" t="n">
        <f aca="false">$K130*L$5*(1+$W$5)</f>
        <v>0</v>
      </c>
      <c r="M130" s="300" t="n">
        <f aca="false">$K130*M$5*(1+$W$5)</f>
        <v>0</v>
      </c>
      <c r="N130" s="300" t="n">
        <f aca="false">$K130*N$5*(1+$W$5)</f>
        <v>0</v>
      </c>
      <c r="O130" s="301" t="n">
        <f aca="false">$K130*$W$5</f>
        <v>0</v>
      </c>
      <c r="P130" s="303" t="n">
        <f aca="false">K130*P$5*(1+$W$5)</f>
        <v>0</v>
      </c>
      <c r="Q130" s="303" t="n">
        <f aca="false">$K130*Q$5*(1+$W$5)</f>
        <v>0</v>
      </c>
      <c r="R130" s="301" t="n">
        <f aca="false">$K130*R$5*(1+$W$5)</f>
        <v>0</v>
      </c>
      <c r="S130" s="301" t="n">
        <v>0</v>
      </c>
      <c r="T130" s="300" t="n">
        <v>0</v>
      </c>
      <c r="U130" s="304" t="n">
        <f aca="false">SUM(K130:T130)</f>
        <v>0</v>
      </c>
      <c r="V130" s="304" t="n">
        <f aca="false">SUM(K130, M130, O130, P130, Q130, R130)</f>
        <v>0</v>
      </c>
      <c r="X130" s="305"/>
    </row>
    <row r="131" customFormat="false" ht="15" hidden="false" customHeight="false" outlineLevel="0" collapsed="false">
      <c r="A131" s="300"/>
      <c r="B131" s="306"/>
      <c r="C131" s="306"/>
      <c r="D131" s="306"/>
      <c r="E131" s="306"/>
      <c r="F131" s="306"/>
      <c r="G131" s="306"/>
      <c r="H131" s="306"/>
      <c r="I131" s="306"/>
      <c r="J131" s="306"/>
      <c r="K131" s="307"/>
      <c r="L131" s="300" t="n">
        <f aca="false">$K131*L$5*(1+$W$5)</f>
        <v>0</v>
      </c>
      <c r="M131" s="300" t="n">
        <f aca="false">$K131*M$5*(1+$W$5)</f>
        <v>0</v>
      </c>
      <c r="N131" s="300" t="n">
        <f aca="false">$K131*N$5*(1+$W$5)</f>
        <v>0</v>
      </c>
      <c r="O131" s="301" t="n">
        <f aca="false">$K131*$W$5</f>
        <v>0</v>
      </c>
      <c r="P131" s="303" t="n">
        <f aca="false">K131*P$5*(1+$W$5)</f>
        <v>0</v>
      </c>
      <c r="Q131" s="303" t="n">
        <f aca="false">$K131*Q$5*(1+$W$5)</f>
        <v>0</v>
      </c>
      <c r="R131" s="301" t="n">
        <f aca="false">$K131*R$5*(1+$W$5)</f>
        <v>0</v>
      </c>
      <c r="S131" s="301" t="n">
        <v>0</v>
      </c>
      <c r="T131" s="300" t="n">
        <v>0</v>
      </c>
      <c r="U131" s="304" t="n">
        <f aca="false">SUM(K131:T131)</f>
        <v>0</v>
      </c>
      <c r="V131" s="304" t="n">
        <f aca="false">SUM(K131, M131, O131, P131, Q131, R131)</f>
        <v>0</v>
      </c>
      <c r="X131" s="305"/>
    </row>
    <row r="132" customFormat="false" ht="15" hidden="false" customHeight="false" outlineLevel="0" collapsed="false">
      <c r="A132" s="300"/>
      <c r="B132" s="306"/>
      <c r="C132" s="306"/>
      <c r="D132" s="306"/>
      <c r="E132" s="306"/>
      <c r="F132" s="306"/>
      <c r="G132" s="306"/>
      <c r="H132" s="306"/>
      <c r="I132" s="306"/>
      <c r="J132" s="306"/>
      <c r="K132" s="307"/>
      <c r="L132" s="300" t="n">
        <f aca="false">$K132*L$5*(1+$W$5)</f>
        <v>0</v>
      </c>
      <c r="M132" s="300" t="n">
        <f aca="false">$K132*M$5*(1+$W$5)</f>
        <v>0</v>
      </c>
      <c r="N132" s="300" t="n">
        <f aca="false">$K132*N$5*(1+$W$5)</f>
        <v>0</v>
      </c>
      <c r="O132" s="301" t="n">
        <f aca="false">$K132*$W$5</f>
        <v>0</v>
      </c>
      <c r="P132" s="303" t="n">
        <f aca="false">K132*P$5*(1+$W$5)</f>
        <v>0</v>
      </c>
      <c r="Q132" s="303" t="n">
        <f aca="false">$K132*Q$5*(1+$W$5)</f>
        <v>0</v>
      </c>
      <c r="R132" s="301" t="n">
        <f aca="false">$K132*R$5*(1+$W$5)</f>
        <v>0</v>
      </c>
      <c r="S132" s="301" t="n">
        <v>0</v>
      </c>
      <c r="T132" s="300" t="n">
        <v>0</v>
      </c>
      <c r="U132" s="304" t="n">
        <f aca="false">SUM(K132:T132)</f>
        <v>0</v>
      </c>
      <c r="V132" s="304" t="n">
        <f aca="false">SUM(K132, M132, O132, P132, Q132, R132)</f>
        <v>0</v>
      </c>
      <c r="X132" s="305"/>
    </row>
    <row r="133" customFormat="false" ht="15" hidden="false" customHeight="false" outlineLevel="0" collapsed="false">
      <c r="A133" s="300"/>
      <c r="B133" s="306"/>
      <c r="C133" s="306"/>
      <c r="D133" s="306"/>
      <c r="E133" s="306"/>
      <c r="F133" s="306"/>
      <c r="G133" s="306"/>
      <c r="H133" s="306"/>
      <c r="I133" s="306"/>
      <c r="J133" s="306"/>
      <c r="K133" s="307"/>
      <c r="L133" s="300" t="n">
        <f aca="false">$K133*L$5*(1+$W$5)</f>
        <v>0</v>
      </c>
      <c r="M133" s="300" t="n">
        <f aca="false">$K133*M$5*(1+$W$5)</f>
        <v>0</v>
      </c>
      <c r="N133" s="300" t="n">
        <f aca="false">$K133*N$5*(1+$W$5)</f>
        <v>0</v>
      </c>
      <c r="O133" s="301" t="n">
        <f aca="false">$K133*$W$5</f>
        <v>0</v>
      </c>
      <c r="P133" s="303" t="n">
        <f aca="false">K133*P$5*(1+$W$5)</f>
        <v>0</v>
      </c>
      <c r="Q133" s="303" t="n">
        <f aca="false">$K133*Q$5*(1+$W$5)</f>
        <v>0</v>
      </c>
      <c r="R133" s="301" t="n">
        <f aca="false">$K133*R$5*(1+$W$5)</f>
        <v>0</v>
      </c>
      <c r="S133" s="301" t="n">
        <v>0</v>
      </c>
      <c r="T133" s="300" t="n">
        <v>0</v>
      </c>
      <c r="U133" s="304" t="n">
        <f aca="false">SUM(K133:T133)</f>
        <v>0</v>
      </c>
      <c r="V133" s="304" t="n">
        <f aca="false">SUM(K133, M133, O133, P133, Q133, R133)</f>
        <v>0</v>
      </c>
      <c r="X133" s="305"/>
    </row>
    <row r="134" customFormat="false" ht="15" hidden="false" customHeight="false" outlineLevel="0" collapsed="false">
      <c r="A134" s="300"/>
      <c r="B134" s="306"/>
      <c r="C134" s="306"/>
      <c r="D134" s="306"/>
      <c r="E134" s="306"/>
      <c r="F134" s="306"/>
      <c r="G134" s="306"/>
      <c r="H134" s="306"/>
      <c r="I134" s="306"/>
      <c r="J134" s="306"/>
      <c r="K134" s="307"/>
      <c r="L134" s="300" t="n">
        <f aca="false">$K134*L$5*(1+$W$5)</f>
        <v>0</v>
      </c>
      <c r="M134" s="300" t="n">
        <f aca="false">$K134*M$5*(1+$W$5)</f>
        <v>0</v>
      </c>
      <c r="N134" s="300" t="n">
        <f aca="false">$K134*N$5*(1+$W$5)</f>
        <v>0</v>
      </c>
      <c r="O134" s="301" t="n">
        <f aca="false">$K134*$W$5</f>
        <v>0</v>
      </c>
      <c r="P134" s="303" t="n">
        <f aca="false">K134*P$5*(1+$W$5)</f>
        <v>0</v>
      </c>
      <c r="Q134" s="303" t="n">
        <f aca="false">$K134*Q$5*(1+$W$5)</f>
        <v>0</v>
      </c>
      <c r="R134" s="301" t="n">
        <f aca="false">$K134*R$5*(1+$W$5)</f>
        <v>0</v>
      </c>
      <c r="S134" s="301" t="n">
        <v>0</v>
      </c>
      <c r="T134" s="300" t="n">
        <v>0</v>
      </c>
      <c r="U134" s="304" t="n">
        <f aca="false">SUM(K134:T134)</f>
        <v>0</v>
      </c>
      <c r="V134" s="304" t="n">
        <f aca="false">SUM(K134, M134, O134, P134, Q134, R134)</f>
        <v>0</v>
      </c>
      <c r="X134" s="305"/>
    </row>
    <row r="135" customFormat="false" ht="15" hidden="false" customHeight="false" outlineLevel="0" collapsed="false">
      <c r="A135" s="300"/>
      <c r="B135" s="306"/>
      <c r="C135" s="306"/>
      <c r="D135" s="306"/>
      <c r="E135" s="306"/>
      <c r="F135" s="306"/>
      <c r="G135" s="306"/>
      <c r="H135" s="306"/>
      <c r="I135" s="306"/>
      <c r="J135" s="306"/>
      <c r="K135" s="307"/>
      <c r="L135" s="300" t="n">
        <f aca="false">$K135*L$5*(1+$W$5)</f>
        <v>0</v>
      </c>
      <c r="M135" s="300" t="n">
        <f aca="false">$K135*M$5*(1+$W$5)</f>
        <v>0</v>
      </c>
      <c r="N135" s="300" t="n">
        <f aca="false">$K135*N$5*(1+$W$5)</f>
        <v>0</v>
      </c>
      <c r="O135" s="301" t="n">
        <f aca="false">$K135*$W$5</f>
        <v>0</v>
      </c>
      <c r="P135" s="303" t="n">
        <f aca="false">K135*P$5*(1+$W$5)</f>
        <v>0</v>
      </c>
      <c r="Q135" s="303" t="n">
        <f aca="false">$K135*Q$5*(1+$W$5)</f>
        <v>0</v>
      </c>
      <c r="R135" s="301" t="n">
        <f aca="false">$K135*R$5*(1+$W$5)</f>
        <v>0</v>
      </c>
      <c r="S135" s="301" t="n">
        <v>0</v>
      </c>
      <c r="T135" s="300" t="n">
        <v>0</v>
      </c>
      <c r="U135" s="304" t="n">
        <f aca="false">SUM(K135:T135)</f>
        <v>0</v>
      </c>
      <c r="V135" s="304" t="n">
        <f aca="false">SUM(K135, M135, O135, P135, Q135, R135)</f>
        <v>0</v>
      </c>
      <c r="X135" s="305"/>
    </row>
    <row r="136" customFormat="false" ht="15" hidden="false" customHeight="false" outlineLevel="0" collapsed="false">
      <c r="A136" s="300"/>
      <c r="B136" s="306"/>
      <c r="C136" s="306"/>
      <c r="D136" s="306"/>
      <c r="E136" s="306"/>
      <c r="F136" s="306"/>
      <c r="G136" s="306"/>
      <c r="H136" s="306"/>
      <c r="I136" s="306"/>
      <c r="J136" s="306"/>
      <c r="K136" s="307"/>
      <c r="L136" s="300" t="n">
        <f aca="false">$K136*L$5*(1+$W$5)</f>
        <v>0</v>
      </c>
      <c r="M136" s="300" t="n">
        <f aca="false">$K136*M$5*(1+$W$5)</f>
        <v>0</v>
      </c>
      <c r="N136" s="300" t="n">
        <f aca="false">$K136*N$5*(1+$W$5)</f>
        <v>0</v>
      </c>
      <c r="O136" s="301" t="n">
        <f aca="false">$K136*$W$5</f>
        <v>0</v>
      </c>
      <c r="P136" s="303" t="n">
        <f aca="false">K136*P$5*(1+$W$5)</f>
        <v>0</v>
      </c>
      <c r="Q136" s="303" t="n">
        <f aca="false">$K136*Q$5*(1+$W$5)</f>
        <v>0</v>
      </c>
      <c r="R136" s="301" t="n">
        <f aca="false">$K136*R$5*(1+$W$5)</f>
        <v>0</v>
      </c>
      <c r="S136" s="301" t="n">
        <v>0</v>
      </c>
      <c r="T136" s="300" t="n">
        <v>0</v>
      </c>
      <c r="U136" s="304" t="n">
        <f aca="false">SUM(K136:T136)</f>
        <v>0</v>
      </c>
      <c r="V136" s="304" t="n">
        <f aca="false">SUM(K136, M136, O136, P136, Q136, R136)</f>
        <v>0</v>
      </c>
      <c r="X136" s="305"/>
    </row>
    <row r="137" customFormat="false" ht="15" hidden="false" customHeight="false" outlineLevel="0" collapsed="false">
      <c r="A137" s="300"/>
      <c r="B137" s="306"/>
      <c r="C137" s="306"/>
      <c r="D137" s="306"/>
      <c r="E137" s="306"/>
      <c r="F137" s="306"/>
      <c r="G137" s="306"/>
      <c r="H137" s="306"/>
      <c r="I137" s="306"/>
      <c r="J137" s="306"/>
      <c r="K137" s="307"/>
      <c r="L137" s="300" t="n">
        <f aca="false">$K137*L$5*(1+$W$5)</f>
        <v>0</v>
      </c>
      <c r="M137" s="300" t="n">
        <f aca="false">$K137*M$5*(1+$W$5)</f>
        <v>0</v>
      </c>
      <c r="N137" s="300" t="n">
        <f aca="false">$K137*N$5*(1+$W$5)</f>
        <v>0</v>
      </c>
      <c r="O137" s="301" t="n">
        <f aca="false">$K137*$W$5</f>
        <v>0</v>
      </c>
      <c r="P137" s="303" t="n">
        <f aca="false">K137*P$5*(1+$W$5)</f>
        <v>0</v>
      </c>
      <c r="Q137" s="303" t="n">
        <f aca="false">$K137*Q$5*(1+$W$5)</f>
        <v>0</v>
      </c>
      <c r="R137" s="301" t="n">
        <f aca="false">$K137*R$5*(1+$W$5)</f>
        <v>0</v>
      </c>
      <c r="S137" s="301" t="n">
        <v>0</v>
      </c>
      <c r="T137" s="300" t="n">
        <v>0</v>
      </c>
      <c r="U137" s="304" t="n">
        <f aca="false">SUM(K137:T137)</f>
        <v>0</v>
      </c>
      <c r="V137" s="304" t="n">
        <f aca="false">SUM(K137, M137, O137, P137, Q137, R137)</f>
        <v>0</v>
      </c>
      <c r="X137" s="305"/>
    </row>
    <row r="138" customFormat="false" ht="15" hidden="false" customHeight="false" outlineLevel="0" collapsed="false">
      <c r="A138" s="300"/>
      <c r="B138" s="306"/>
      <c r="C138" s="306"/>
      <c r="D138" s="306"/>
      <c r="E138" s="306"/>
      <c r="F138" s="306"/>
      <c r="G138" s="306"/>
      <c r="H138" s="306"/>
      <c r="I138" s="306"/>
      <c r="J138" s="306"/>
      <c r="K138" s="307"/>
      <c r="L138" s="300" t="n">
        <f aca="false">$K138*L$5*(1+$W$5)</f>
        <v>0</v>
      </c>
      <c r="M138" s="300" t="n">
        <f aca="false">$K138*M$5*(1+$W$5)</f>
        <v>0</v>
      </c>
      <c r="N138" s="300" t="n">
        <f aca="false">$K138*N$5*(1+$W$5)</f>
        <v>0</v>
      </c>
      <c r="O138" s="301" t="n">
        <f aca="false">$K138*$W$5</f>
        <v>0</v>
      </c>
      <c r="P138" s="303" t="n">
        <f aca="false">K138*P$5*(1+$W$5)</f>
        <v>0</v>
      </c>
      <c r="Q138" s="303" t="n">
        <f aca="false">$K138*Q$5*(1+$W$5)</f>
        <v>0</v>
      </c>
      <c r="R138" s="301" t="n">
        <f aca="false">$K138*R$5*(1+$W$5)</f>
        <v>0</v>
      </c>
      <c r="S138" s="301" t="n">
        <v>0</v>
      </c>
      <c r="T138" s="300" t="n">
        <v>0</v>
      </c>
      <c r="U138" s="304" t="n">
        <f aca="false">SUM(K138:T138)</f>
        <v>0</v>
      </c>
      <c r="V138" s="304" t="n">
        <f aca="false">SUM(K138, M138, O138, P138, Q138, R138)</f>
        <v>0</v>
      </c>
      <c r="X138" s="305"/>
    </row>
    <row r="139" customFormat="false" ht="15" hidden="false" customHeight="false" outlineLevel="0" collapsed="false">
      <c r="A139" s="300"/>
      <c r="B139" s="306"/>
      <c r="C139" s="306"/>
      <c r="D139" s="306"/>
      <c r="E139" s="306"/>
      <c r="F139" s="306"/>
      <c r="G139" s="306"/>
      <c r="H139" s="306"/>
      <c r="I139" s="306"/>
      <c r="J139" s="306"/>
      <c r="K139" s="307"/>
      <c r="L139" s="300" t="n">
        <f aca="false">$K139*L$5*(1+$W$5)</f>
        <v>0</v>
      </c>
      <c r="M139" s="300" t="n">
        <f aca="false">$K139*M$5*(1+$W$5)</f>
        <v>0</v>
      </c>
      <c r="N139" s="300" t="n">
        <f aca="false">$K139*N$5*(1+$W$5)</f>
        <v>0</v>
      </c>
      <c r="O139" s="301" t="n">
        <f aca="false">$K139*$W$5</f>
        <v>0</v>
      </c>
      <c r="P139" s="303" t="n">
        <f aca="false">K139*P$5*(1+$W$5)</f>
        <v>0</v>
      </c>
      <c r="Q139" s="303" t="n">
        <f aca="false">$K139*Q$5*(1+$W$5)</f>
        <v>0</v>
      </c>
      <c r="R139" s="301" t="n">
        <f aca="false">$K139*R$5*(1+$W$5)</f>
        <v>0</v>
      </c>
      <c r="S139" s="301" t="n">
        <v>0</v>
      </c>
      <c r="T139" s="300" t="n">
        <v>0</v>
      </c>
      <c r="U139" s="304" t="n">
        <f aca="false">SUM(K139:T139)</f>
        <v>0</v>
      </c>
      <c r="V139" s="304" t="n">
        <f aca="false">SUM(K139, M139, O139, P139, Q139, R139)</f>
        <v>0</v>
      </c>
      <c r="X139" s="305"/>
    </row>
    <row r="140" customFormat="false" ht="15" hidden="false" customHeight="false" outlineLevel="0" collapsed="false">
      <c r="A140" s="300"/>
      <c r="B140" s="306"/>
      <c r="C140" s="306"/>
      <c r="D140" s="306"/>
      <c r="E140" s="306"/>
      <c r="F140" s="306"/>
      <c r="G140" s="306"/>
      <c r="H140" s="306"/>
      <c r="I140" s="306"/>
      <c r="J140" s="306"/>
      <c r="K140" s="307"/>
      <c r="L140" s="300" t="n">
        <f aca="false">$K140*L$5*(1+$W$5)</f>
        <v>0</v>
      </c>
      <c r="M140" s="300" t="n">
        <f aca="false">$K140*M$5*(1+$W$5)</f>
        <v>0</v>
      </c>
      <c r="N140" s="300" t="n">
        <f aca="false">$K140*N$5*(1+$W$5)</f>
        <v>0</v>
      </c>
      <c r="O140" s="301" t="n">
        <f aca="false">$K140*$W$5</f>
        <v>0</v>
      </c>
      <c r="P140" s="303" t="n">
        <f aca="false">K140*P$5*(1+$W$5)</f>
        <v>0</v>
      </c>
      <c r="Q140" s="303" t="n">
        <f aca="false">$K140*Q$5*(1+$W$5)</f>
        <v>0</v>
      </c>
      <c r="R140" s="301" t="n">
        <f aca="false">$K140*R$5*(1+$W$5)</f>
        <v>0</v>
      </c>
      <c r="S140" s="301" t="n">
        <v>0</v>
      </c>
      <c r="T140" s="300" t="n">
        <v>0</v>
      </c>
      <c r="U140" s="304" t="n">
        <f aca="false">SUM(K140:T140)</f>
        <v>0</v>
      </c>
      <c r="V140" s="304" t="n">
        <f aca="false">SUM(K140, M140, O140, P140, Q140, R140)</f>
        <v>0</v>
      </c>
      <c r="X140" s="305"/>
    </row>
    <row r="141" customFormat="false" ht="15" hidden="false" customHeight="false" outlineLevel="0" collapsed="false">
      <c r="A141" s="300"/>
      <c r="B141" s="306"/>
      <c r="C141" s="306"/>
      <c r="D141" s="306"/>
      <c r="E141" s="306"/>
      <c r="F141" s="306"/>
      <c r="G141" s="306"/>
      <c r="H141" s="306"/>
      <c r="I141" s="306"/>
      <c r="J141" s="306"/>
      <c r="K141" s="307"/>
      <c r="L141" s="300" t="n">
        <f aca="false">$K141*L$5*(1+$W$5)</f>
        <v>0</v>
      </c>
      <c r="M141" s="300" t="n">
        <f aca="false">$K141*M$5*(1+$W$5)</f>
        <v>0</v>
      </c>
      <c r="N141" s="300" t="n">
        <f aca="false">$K141*N$5*(1+$W$5)</f>
        <v>0</v>
      </c>
      <c r="O141" s="301" t="n">
        <f aca="false">$K141*$W$5</f>
        <v>0</v>
      </c>
      <c r="P141" s="303" t="n">
        <f aca="false">K141*P$5*(1+$W$5)</f>
        <v>0</v>
      </c>
      <c r="Q141" s="303" t="n">
        <f aca="false">$K141*Q$5*(1+$W$5)</f>
        <v>0</v>
      </c>
      <c r="R141" s="301" t="n">
        <f aca="false">$K141*R$5*(1+$W$5)</f>
        <v>0</v>
      </c>
      <c r="S141" s="301" t="n">
        <v>0</v>
      </c>
      <c r="T141" s="300" t="n">
        <v>0</v>
      </c>
      <c r="U141" s="304" t="n">
        <f aca="false">SUM(K141:T141)</f>
        <v>0</v>
      </c>
      <c r="V141" s="304" t="n">
        <f aca="false">SUM(K141, M141, O141, P141, Q141, R141)</f>
        <v>0</v>
      </c>
      <c r="X141" s="305"/>
    </row>
    <row r="142" customFormat="false" ht="15" hidden="false" customHeight="false" outlineLevel="0" collapsed="false">
      <c r="A142" s="300"/>
      <c r="B142" s="306"/>
      <c r="C142" s="306"/>
      <c r="D142" s="306"/>
      <c r="E142" s="306"/>
      <c r="F142" s="306"/>
      <c r="G142" s="306"/>
      <c r="H142" s="306"/>
      <c r="I142" s="306"/>
      <c r="J142" s="306"/>
      <c r="K142" s="307"/>
      <c r="L142" s="300" t="n">
        <f aca="false">$K142*L$5*(1+$W$5)</f>
        <v>0</v>
      </c>
      <c r="M142" s="300" t="n">
        <f aca="false">$K142*M$5*(1+$W$5)</f>
        <v>0</v>
      </c>
      <c r="N142" s="300" t="n">
        <f aca="false">$K142*N$5*(1+$W$5)</f>
        <v>0</v>
      </c>
      <c r="O142" s="301" t="n">
        <f aca="false">$K142*$W$5</f>
        <v>0</v>
      </c>
      <c r="P142" s="303" t="n">
        <f aca="false">K142*P$5*(1+$W$5)</f>
        <v>0</v>
      </c>
      <c r="Q142" s="303" t="n">
        <f aca="false">$K142*Q$5*(1+$W$5)</f>
        <v>0</v>
      </c>
      <c r="R142" s="301" t="n">
        <f aca="false">$K142*R$5*(1+$W$5)</f>
        <v>0</v>
      </c>
      <c r="S142" s="301" t="n">
        <v>0</v>
      </c>
      <c r="T142" s="300" t="n">
        <v>0</v>
      </c>
      <c r="U142" s="304" t="n">
        <f aca="false">SUM(K142:T142)</f>
        <v>0</v>
      </c>
      <c r="V142" s="304" t="n">
        <f aca="false">SUM(K142, M142, O142, P142, Q142, R142)</f>
        <v>0</v>
      </c>
      <c r="X142" s="305"/>
    </row>
    <row r="143" customFormat="false" ht="15" hidden="false" customHeight="false" outlineLevel="0" collapsed="false">
      <c r="A143" s="300"/>
      <c r="B143" s="306"/>
      <c r="C143" s="306"/>
      <c r="D143" s="306"/>
      <c r="E143" s="306"/>
      <c r="F143" s="306"/>
      <c r="G143" s="306"/>
      <c r="H143" s="306"/>
      <c r="I143" s="306"/>
      <c r="J143" s="306"/>
      <c r="K143" s="307"/>
      <c r="L143" s="300" t="n">
        <f aca="false">$K143*L$5*(1+$W$5)</f>
        <v>0</v>
      </c>
      <c r="M143" s="300" t="n">
        <f aca="false">$K143*M$5*(1+$W$5)</f>
        <v>0</v>
      </c>
      <c r="N143" s="300" t="n">
        <f aca="false">$K143*N$5*(1+$W$5)</f>
        <v>0</v>
      </c>
      <c r="O143" s="301" t="n">
        <f aca="false">$K143*$W$5</f>
        <v>0</v>
      </c>
      <c r="P143" s="303" t="n">
        <f aca="false">K143*P$5*(1+$W$5)</f>
        <v>0</v>
      </c>
      <c r="Q143" s="303" t="n">
        <f aca="false">$K143*Q$5*(1+$W$5)</f>
        <v>0</v>
      </c>
      <c r="R143" s="301" t="n">
        <f aca="false">$K143*R$5*(1+$W$5)</f>
        <v>0</v>
      </c>
      <c r="S143" s="301" t="n">
        <v>0</v>
      </c>
      <c r="T143" s="300" t="n">
        <v>0</v>
      </c>
      <c r="U143" s="304" t="n">
        <f aca="false">SUM(K143:T143)</f>
        <v>0</v>
      </c>
      <c r="V143" s="304" t="n">
        <f aca="false">SUM(K143, M143, O143, P143, Q143, R143)</f>
        <v>0</v>
      </c>
      <c r="X143" s="305"/>
    </row>
    <row r="144" customFormat="false" ht="15" hidden="false" customHeight="false" outlineLevel="0" collapsed="false">
      <c r="A144" s="300"/>
      <c r="B144" s="306"/>
      <c r="C144" s="306"/>
      <c r="D144" s="306"/>
      <c r="E144" s="306"/>
      <c r="F144" s="306"/>
      <c r="G144" s="306"/>
      <c r="H144" s="306"/>
      <c r="I144" s="306"/>
      <c r="J144" s="306"/>
      <c r="K144" s="307"/>
      <c r="L144" s="300" t="n">
        <f aca="false">$K144*L$5*(1+$W$5)</f>
        <v>0</v>
      </c>
      <c r="M144" s="300" t="n">
        <f aca="false">$K144*M$5*(1+$W$5)</f>
        <v>0</v>
      </c>
      <c r="N144" s="300" t="n">
        <f aca="false">$K144*N$5*(1+$W$5)</f>
        <v>0</v>
      </c>
      <c r="O144" s="301" t="n">
        <f aca="false">$K144*$W$5</f>
        <v>0</v>
      </c>
      <c r="P144" s="303" t="n">
        <f aca="false">K144*P$5*(1+$W$5)</f>
        <v>0</v>
      </c>
      <c r="Q144" s="303" t="n">
        <f aca="false">$K144*Q$5*(1+$W$5)</f>
        <v>0</v>
      </c>
      <c r="R144" s="301" t="n">
        <f aca="false">$K144*R$5*(1+$W$5)</f>
        <v>0</v>
      </c>
      <c r="S144" s="301" t="n">
        <v>0</v>
      </c>
      <c r="T144" s="300" t="n">
        <v>0</v>
      </c>
      <c r="U144" s="304" t="n">
        <f aca="false">SUM(K144:T144)</f>
        <v>0</v>
      </c>
      <c r="V144" s="304" t="n">
        <f aca="false">SUM(K144, M144, O144, P144, Q144, R144)</f>
        <v>0</v>
      </c>
      <c r="X144" s="305"/>
    </row>
    <row r="145" customFormat="false" ht="15" hidden="false" customHeight="false" outlineLevel="0" collapsed="false">
      <c r="A145" s="300"/>
      <c r="B145" s="306"/>
      <c r="C145" s="306"/>
      <c r="D145" s="306"/>
      <c r="E145" s="306"/>
      <c r="F145" s="306"/>
      <c r="G145" s="306"/>
      <c r="H145" s="306"/>
      <c r="I145" s="306"/>
      <c r="J145" s="306"/>
      <c r="K145" s="307"/>
      <c r="L145" s="300" t="n">
        <f aca="false">$K145*L$5*(1+$W$5)</f>
        <v>0</v>
      </c>
      <c r="M145" s="300" t="n">
        <f aca="false">$K145*M$5*(1+$W$5)</f>
        <v>0</v>
      </c>
      <c r="N145" s="300" t="n">
        <f aca="false">$K145*N$5*(1+$W$5)</f>
        <v>0</v>
      </c>
      <c r="O145" s="301" t="n">
        <f aca="false">$K145*$W$5</f>
        <v>0</v>
      </c>
      <c r="P145" s="303" t="n">
        <f aca="false">K145*P$5*(1+$W$5)</f>
        <v>0</v>
      </c>
      <c r="Q145" s="303" t="n">
        <f aca="false">$K145*Q$5*(1+$W$5)</f>
        <v>0</v>
      </c>
      <c r="R145" s="301" t="n">
        <f aca="false">$K145*R$5*(1+$W$5)</f>
        <v>0</v>
      </c>
      <c r="S145" s="301" t="n">
        <v>0</v>
      </c>
      <c r="T145" s="300" t="n">
        <v>0</v>
      </c>
      <c r="U145" s="304" t="n">
        <f aca="false">SUM(K145:T145)</f>
        <v>0</v>
      </c>
      <c r="V145" s="304" t="n">
        <f aca="false">SUM(K145, M145, O145, P145, Q145, R145)</f>
        <v>0</v>
      </c>
      <c r="X145" s="305"/>
    </row>
    <row r="146" customFormat="false" ht="15" hidden="false" customHeight="false" outlineLevel="0" collapsed="false">
      <c r="A146" s="300"/>
      <c r="B146" s="306"/>
      <c r="C146" s="306"/>
      <c r="D146" s="306"/>
      <c r="E146" s="306"/>
      <c r="F146" s="306"/>
      <c r="G146" s="306"/>
      <c r="H146" s="306"/>
      <c r="I146" s="306"/>
      <c r="J146" s="306"/>
      <c r="K146" s="307"/>
      <c r="L146" s="300" t="n">
        <f aca="false">$K146*L$5*(1+$W$5)</f>
        <v>0</v>
      </c>
      <c r="M146" s="300" t="n">
        <f aca="false">$K146*M$5*(1+$W$5)</f>
        <v>0</v>
      </c>
      <c r="N146" s="300" t="n">
        <f aca="false">$K146*N$5*(1+$W$5)</f>
        <v>0</v>
      </c>
      <c r="O146" s="301" t="n">
        <f aca="false">$K146*$W$5</f>
        <v>0</v>
      </c>
      <c r="P146" s="303" t="n">
        <f aca="false">K146*P$5*(1+$W$5)</f>
        <v>0</v>
      </c>
      <c r="Q146" s="303" t="n">
        <f aca="false">$K146*Q$5*(1+$W$5)</f>
        <v>0</v>
      </c>
      <c r="R146" s="301" t="n">
        <f aca="false">$K146*R$5*(1+$W$5)</f>
        <v>0</v>
      </c>
      <c r="S146" s="301" t="n">
        <v>0</v>
      </c>
      <c r="T146" s="300" t="n">
        <v>0</v>
      </c>
      <c r="U146" s="304" t="n">
        <f aca="false">SUM(K146:T146)</f>
        <v>0</v>
      </c>
      <c r="V146" s="304" t="n">
        <f aca="false">SUM(K146, M146, O146, P146, Q146, R146)</f>
        <v>0</v>
      </c>
      <c r="X146" s="305"/>
    </row>
    <row r="147" customFormat="false" ht="15" hidden="false" customHeight="false" outlineLevel="0" collapsed="false">
      <c r="A147" s="300"/>
      <c r="B147" s="306"/>
      <c r="C147" s="306"/>
      <c r="D147" s="306"/>
      <c r="E147" s="306"/>
      <c r="F147" s="306"/>
      <c r="G147" s="306"/>
      <c r="H147" s="306"/>
      <c r="I147" s="306"/>
      <c r="J147" s="306"/>
      <c r="K147" s="307"/>
      <c r="L147" s="300" t="n">
        <f aca="false">$K147*L$5*(1+$W$5)</f>
        <v>0</v>
      </c>
      <c r="M147" s="300" t="n">
        <f aca="false">$K147*M$5*(1+$W$5)</f>
        <v>0</v>
      </c>
      <c r="N147" s="300" t="n">
        <f aca="false">$K147*N$5*(1+$W$5)</f>
        <v>0</v>
      </c>
      <c r="O147" s="301" t="n">
        <f aca="false">$K147*$W$5</f>
        <v>0</v>
      </c>
      <c r="P147" s="303" t="n">
        <f aca="false">K147*P$5*(1+$W$5)</f>
        <v>0</v>
      </c>
      <c r="Q147" s="303" t="n">
        <f aca="false">$K147*Q$5*(1+$W$5)</f>
        <v>0</v>
      </c>
      <c r="R147" s="301" t="n">
        <f aca="false">$K147*R$5*(1+$W$5)</f>
        <v>0</v>
      </c>
      <c r="S147" s="301" t="n">
        <v>0</v>
      </c>
      <c r="T147" s="300" t="n">
        <v>0</v>
      </c>
      <c r="U147" s="304" t="n">
        <f aca="false">SUM(K147:T147)</f>
        <v>0</v>
      </c>
      <c r="V147" s="304" t="n">
        <f aca="false">SUM(K147, M147, O147, P147, Q147, R147)</f>
        <v>0</v>
      </c>
      <c r="X147" s="305"/>
    </row>
    <row r="148" customFormat="false" ht="15" hidden="false" customHeight="false" outlineLevel="0" collapsed="false">
      <c r="A148" s="300"/>
      <c r="B148" s="306"/>
      <c r="C148" s="306"/>
      <c r="D148" s="306"/>
      <c r="E148" s="306"/>
      <c r="F148" s="306"/>
      <c r="G148" s="306"/>
      <c r="H148" s="306"/>
      <c r="I148" s="306"/>
      <c r="J148" s="306"/>
      <c r="K148" s="307"/>
      <c r="L148" s="300" t="n">
        <f aca="false">$K148*L$5*(1+$W$5)</f>
        <v>0</v>
      </c>
      <c r="M148" s="300" t="n">
        <f aca="false">$K148*M$5*(1+$W$5)</f>
        <v>0</v>
      </c>
      <c r="N148" s="300" t="n">
        <f aca="false">$K148*N$5*(1+$W$5)</f>
        <v>0</v>
      </c>
      <c r="O148" s="301" t="n">
        <f aca="false">$K148*$W$5</f>
        <v>0</v>
      </c>
      <c r="P148" s="303" t="n">
        <f aca="false">K148*P$5*(1+$W$5)</f>
        <v>0</v>
      </c>
      <c r="Q148" s="303" t="n">
        <f aca="false">$K148*Q$5*(1+$W$5)</f>
        <v>0</v>
      </c>
      <c r="R148" s="301" t="n">
        <f aca="false">$K148*R$5*(1+$W$5)</f>
        <v>0</v>
      </c>
      <c r="S148" s="301" t="n">
        <v>0</v>
      </c>
      <c r="T148" s="300" t="n">
        <v>0</v>
      </c>
      <c r="U148" s="304" t="n">
        <f aca="false">SUM(K148:T148)</f>
        <v>0</v>
      </c>
      <c r="V148" s="304" t="n">
        <f aca="false">SUM(K148, M148, O148, P148, Q148, R148)</f>
        <v>0</v>
      </c>
      <c r="X148" s="305"/>
    </row>
    <row r="149" customFormat="false" ht="15" hidden="false" customHeight="false" outlineLevel="0" collapsed="false">
      <c r="A149" s="300"/>
      <c r="B149" s="306"/>
      <c r="C149" s="306"/>
      <c r="D149" s="306"/>
      <c r="E149" s="306"/>
      <c r="F149" s="306"/>
      <c r="G149" s="306"/>
      <c r="H149" s="306"/>
      <c r="I149" s="306"/>
      <c r="J149" s="306"/>
      <c r="K149" s="307"/>
      <c r="L149" s="300" t="n">
        <f aca="false">$K149*L$5*(1+$W$5)</f>
        <v>0</v>
      </c>
      <c r="M149" s="300" t="n">
        <f aca="false">$K149*M$5*(1+$W$5)</f>
        <v>0</v>
      </c>
      <c r="N149" s="300" t="n">
        <f aca="false">$K149*N$5*(1+$W$5)</f>
        <v>0</v>
      </c>
      <c r="O149" s="301" t="n">
        <f aca="false">$K149*$W$5</f>
        <v>0</v>
      </c>
      <c r="P149" s="303" t="n">
        <f aca="false">K149*P$5*(1+$W$5)</f>
        <v>0</v>
      </c>
      <c r="Q149" s="303" t="n">
        <f aca="false">$K149*Q$5*(1+$W$5)</f>
        <v>0</v>
      </c>
      <c r="R149" s="301" t="n">
        <f aca="false">$K149*R$5*(1+$W$5)</f>
        <v>0</v>
      </c>
      <c r="S149" s="301" t="n">
        <v>0</v>
      </c>
      <c r="T149" s="300" t="n">
        <v>0</v>
      </c>
      <c r="U149" s="304" t="n">
        <f aca="false">SUM(K149:T149)</f>
        <v>0</v>
      </c>
      <c r="V149" s="304" t="n">
        <f aca="false">SUM(K149, M149, O149, P149, Q149, R149)</f>
        <v>0</v>
      </c>
      <c r="X149" s="305"/>
    </row>
    <row r="150" customFormat="false" ht="15" hidden="false" customHeight="false" outlineLevel="0" collapsed="false">
      <c r="A150" s="300"/>
      <c r="B150" s="306"/>
      <c r="C150" s="306"/>
      <c r="D150" s="306"/>
      <c r="E150" s="306"/>
      <c r="F150" s="306"/>
      <c r="G150" s="306"/>
      <c r="H150" s="306"/>
      <c r="I150" s="306"/>
      <c r="J150" s="306"/>
      <c r="K150" s="307"/>
      <c r="L150" s="300" t="n">
        <f aca="false">$K150*L$5*(1+$W$5)</f>
        <v>0</v>
      </c>
      <c r="M150" s="300" t="n">
        <f aca="false">$K150*M$5*(1+$W$5)</f>
        <v>0</v>
      </c>
      <c r="N150" s="300" t="n">
        <f aca="false">$K150*N$5*(1+$W$5)</f>
        <v>0</v>
      </c>
      <c r="O150" s="301" t="n">
        <f aca="false">$K150*$W$5</f>
        <v>0</v>
      </c>
      <c r="P150" s="303" t="n">
        <f aca="false">K150*P$5*(1+$W$5)</f>
        <v>0</v>
      </c>
      <c r="Q150" s="303" t="n">
        <f aca="false">$K150*Q$5*(1+$W$5)</f>
        <v>0</v>
      </c>
      <c r="R150" s="301" t="n">
        <f aca="false">$K150*R$5*(1+$W$5)</f>
        <v>0</v>
      </c>
      <c r="S150" s="301" t="n">
        <v>0</v>
      </c>
      <c r="T150" s="300" t="n">
        <v>0</v>
      </c>
      <c r="U150" s="304" t="n">
        <f aca="false">SUM(K150:T150)</f>
        <v>0</v>
      </c>
      <c r="V150" s="304" t="n">
        <f aca="false">SUM(K150, M150, O150, P150, Q150, R150)</f>
        <v>0</v>
      </c>
      <c r="X150" s="305"/>
    </row>
    <row r="151" customFormat="false" ht="15" hidden="false" customHeight="false" outlineLevel="0" collapsed="false">
      <c r="A151" s="300"/>
      <c r="B151" s="306"/>
      <c r="C151" s="306"/>
      <c r="D151" s="306"/>
      <c r="E151" s="306"/>
      <c r="F151" s="306"/>
      <c r="G151" s="306"/>
      <c r="H151" s="306"/>
      <c r="I151" s="306"/>
      <c r="J151" s="306"/>
      <c r="K151" s="307"/>
      <c r="L151" s="300" t="n">
        <f aca="false">$K151*L$5*(1+$W$5)</f>
        <v>0</v>
      </c>
      <c r="M151" s="300" t="n">
        <f aca="false">$K151*M$5*(1+$W$5)</f>
        <v>0</v>
      </c>
      <c r="N151" s="300" t="n">
        <f aca="false">$K151*N$5*(1+$W$5)</f>
        <v>0</v>
      </c>
      <c r="O151" s="301" t="n">
        <f aca="false">$K151*$W$5</f>
        <v>0</v>
      </c>
      <c r="P151" s="303" t="n">
        <f aca="false">K151*P$5*(1+$W$5)</f>
        <v>0</v>
      </c>
      <c r="Q151" s="303" t="n">
        <f aca="false">$K151*Q$5*(1+$W$5)</f>
        <v>0</v>
      </c>
      <c r="R151" s="301" t="n">
        <f aca="false">$K151*R$5*(1+$W$5)</f>
        <v>0</v>
      </c>
      <c r="S151" s="301" t="n">
        <v>0</v>
      </c>
      <c r="T151" s="300" t="n">
        <v>0</v>
      </c>
      <c r="U151" s="304" t="n">
        <f aca="false">SUM(K151:T151)</f>
        <v>0</v>
      </c>
      <c r="V151" s="304" t="n">
        <f aca="false">SUM(K151, M151, O151, P151, Q151, R151)</f>
        <v>0</v>
      </c>
      <c r="X151" s="305"/>
    </row>
    <row r="152" customFormat="false" ht="15" hidden="false" customHeight="false" outlineLevel="0" collapsed="false">
      <c r="A152" s="300"/>
      <c r="B152" s="306"/>
      <c r="C152" s="306"/>
      <c r="D152" s="306"/>
      <c r="E152" s="306"/>
      <c r="F152" s="306"/>
      <c r="G152" s="306"/>
      <c r="H152" s="306"/>
      <c r="I152" s="306"/>
      <c r="J152" s="306"/>
      <c r="K152" s="307"/>
      <c r="L152" s="300" t="n">
        <f aca="false">$K152*L$5*(1+$W$5)</f>
        <v>0</v>
      </c>
      <c r="M152" s="300" t="n">
        <f aca="false">$K152*M$5*(1+$W$5)</f>
        <v>0</v>
      </c>
      <c r="N152" s="300" t="n">
        <f aca="false">$K152*N$5*(1+$W$5)</f>
        <v>0</v>
      </c>
      <c r="O152" s="301" t="n">
        <f aca="false">$K152*$W$5</f>
        <v>0</v>
      </c>
      <c r="P152" s="303" t="n">
        <f aca="false">K152*P$5*(1+$W$5)</f>
        <v>0</v>
      </c>
      <c r="Q152" s="303" t="n">
        <f aca="false">$K152*Q$5*(1+$W$5)</f>
        <v>0</v>
      </c>
      <c r="R152" s="301" t="n">
        <f aca="false">$K152*R$5*(1+$W$5)</f>
        <v>0</v>
      </c>
      <c r="S152" s="301" t="n">
        <v>0</v>
      </c>
      <c r="T152" s="300" t="n">
        <v>0</v>
      </c>
      <c r="U152" s="304" t="n">
        <f aca="false">SUM(K152:T152)</f>
        <v>0</v>
      </c>
      <c r="V152" s="304" t="n">
        <f aca="false">SUM(K152, M152, O152, P152, Q152, R152)</f>
        <v>0</v>
      </c>
      <c r="X152" s="305"/>
    </row>
    <row r="153" customFormat="false" ht="15" hidden="false" customHeight="false" outlineLevel="0" collapsed="false">
      <c r="A153" s="300"/>
      <c r="B153" s="306"/>
      <c r="C153" s="306"/>
      <c r="D153" s="306"/>
      <c r="E153" s="306"/>
      <c r="F153" s="306"/>
      <c r="G153" s="306"/>
      <c r="H153" s="306"/>
      <c r="I153" s="306"/>
      <c r="J153" s="306"/>
      <c r="K153" s="307"/>
      <c r="L153" s="300" t="n">
        <f aca="false">$K153*L$5*(1+$W$5)</f>
        <v>0</v>
      </c>
      <c r="M153" s="300" t="n">
        <f aca="false">$K153*M$5*(1+$W$5)</f>
        <v>0</v>
      </c>
      <c r="N153" s="300" t="n">
        <f aca="false">$K153*N$5*(1+$W$5)</f>
        <v>0</v>
      </c>
      <c r="O153" s="301" t="n">
        <f aca="false">$K153*$W$5</f>
        <v>0</v>
      </c>
      <c r="P153" s="303" t="n">
        <f aca="false">K153*P$5*(1+$W$5)</f>
        <v>0</v>
      </c>
      <c r="Q153" s="303" t="n">
        <f aca="false">$K153*Q$5*(1+$W$5)</f>
        <v>0</v>
      </c>
      <c r="R153" s="301" t="n">
        <f aca="false">$K153*R$5*(1+$W$5)</f>
        <v>0</v>
      </c>
      <c r="S153" s="301" t="n">
        <v>0</v>
      </c>
      <c r="T153" s="300" t="n">
        <v>0</v>
      </c>
      <c r="U153" s="304" t="n">
        <f aca="false">SUM(K153:T153)</f>
        <v>0</v>
      </c>
      <c r="V153" s="304" t="n">
        <f aca="false">SUM(K153, M153, O153, P153, Q153, R153)</f>
        <v>0</v>
      </c>
      <c r="X153" s="305"/>
    </row>
    <row r="154" customFormat="false" ht="15" hidden="false" customHeight="false" outlineLevel="0" collapsed="false">
      <c r="A154" s="300"/>
      <c r="B154" s="306"/>
      <c r="C154" s="306"/>
      <c r="D154" s="306"/>
      <c r="E154" s="306"/>
      <c r="F154" s="306"/>
      <c r="G154" s="306"/>
      <c r="H154" s="306"/>
      <c r="I154" s="306"/>
      <c r="J154" s="306"/>
      <c r="K154" s="307"/>
      <c r="L154" s="300" t="n">
        <f aca="false">$K154*L$5*(1+$W$5)</f>
        <v>0</v>
      </c>
      <c r="M154" s="300" t="n">
        <f aca="false">$K154*M$5*(1+$W$5)</f>
        <v>0</v>
      </c>
      <c r="N154" s="300" t="n">
        <f aca="false">$K154*N$5*(1+$W$5)</f>
        <v>0</v>
      </c>
      <c r="O154" s="301" t="n">
        <f aca="false">$K154*$W$5</f>
        <v>0</v>
      </c>
      <c r="P154" s="303" t="n">
        <f aca="false">K154*P$5*(1+$W$5)</f>
        <v>0</v>
      </c>
      <c r="Q154" s="303" t="n">
        <f aca="false">$K154*Q$5*(1+$W$5)</f>
        <v>0</v>
      </c>
      <c r="R154" s="301" t="n">
        <f aca="false">$K154*R$5*(1+$W$5)</f>
        <v>0</v>
      </c>
      <c r="S154" s="301" t="n">
        <v>0</v>
      </c>
      <c r="T154" s="300" t="n">
        <v>0</v>
      </c>
      <c r="U154" s="304" t="n">
        <f aca="false">SUM(K154:T154)</f>
        <v>0</v>
      </c>
      <c r="V154" s="304" t="n">
        <f aca="false">SUM(K154, M154, O154, P154, Q154, R154)</f>
        <v>0</v>
      </c>
      <c r="X154" s="305"/>
    </row>
    <row r="155" customFormat="false" ht="15" hidden="false" customHeight="false" outlineLevel="0" collapsed="false">
      <c r="A155" s="300"/>
      <c r="B155" s="306"/>
      <c r="C155" s="306"/>
      <c r="D155" s="306"/>
      <c r="E155" s="306"/>
      <c r="F155" s="306"/>
      <c r="G155" s="306"/>
      <c r="H155" s="306"/>
      <c r="I155" s="306"/>
      <c r="J155" s="306"/>
      <c r="K155" s="307"/>
      <c r="L155" s="300" t="n">
        <f aca="false">$K155*L$5*(1+$W$5)</f>
        <v>0</v>
      </c>
      <c r="M155" s="300" t="n">
        <f aca="false">$K155*M$5*(1+$W$5)</f>
        <v>0</v>
      </c>
      <c r="N155" s="300" t="n">
        <f aca="false">$K155*N$5*(1+$W$5)</f>
        <v>0</v>
      </c>
      <c r="O155" s="301" t="n">
        <f aca="false">$K155*$W$5</f>
        <v>0</v>
      </c>
      <c r="P155" s="303" t="n">
        <f aca="false">K155*P$5*(1+$W$5)</f>
        <v>0</v>
      </c>
      <c r="Q155" s="303" t="n">
        <f aca="false">$K155*Q$5*(1+$W$5)</f>
        <v>0</v>
      </c>
      <c r="R155" s="301" t="n">
        <f aca="false">$K155*R$5*(1+$W$5)</f>
        <v>0</v>
      </c>
      <c r="S155" s="301" t="n">
        <v>0</v>
      </c>
      <c r="T155" s="300" t="n">
        <v>0</v>
      </c>
      <c r="U155" s="304" t="n">
        <f aca="false">SUM(K155:T155)</f>
        <v>0</v>
      </c>
      <c r="V155" s="304" t="n">
        <f aca="false">SUM(K155, M155, O155, P155, Q155, R155)</f>
        <v>0</v>
      </c>
      <c r="X155" s="305"/>
    </row>
    <row r="156" customFormat="false" ht="15" hidden="false" customHeight="false" outlineLevel="0" collapsed="false">
      <c r="A156" s="300"/>
      <c r="B156" s="306"/>
      <c r="C156" s="306"/>
      <c r="D156" s="306"/>
      <c r="E156" s="306"/>
      <c r="F156" s="306"/>
      <c r="G156" s="306"/>
      <c r="H156" s="306"/>
      <c r="I156" s="306"/>
      <c r="J156" s="306"/>
      <c r="K156" s="307"/>
      <c r="L156" s="300" t="n">
        <f aca="false">$K156*L$5*(1+$W$5)</f>
        <v>0</v>
      </c>
      <c r="M156" s="300" t="n">
        <f aca="false">$K156*M$5*(1+$W$5)</f>
        <v>0</v>
      </c>
      <c r="N156" s="300" t="n">
        <f aca="false">$K156*N$5*(1+$W$5)</f>
        <v>0</v>
      </c>
      <c r="O156" s="301" t="n">
        <f aca="false">$K156*$W$5</f>
        <v>0</v>
      </c>
      <c r="P156" s="303" t="n">
        <f aca="false">K156*P$5*(1+$W$5)</f>
        <v>0</v>
      </c>
      <c r="Q156" s="303" t="n">
        <f aca="false">$K156*Q$5*(1+$W$5)</f>
        <v>0</v>
      </c>
      <c r="R156" s="301" t="n">
        <f aca="false">$K156*R$5*(1+$W$5)</f>
        <v>0</v>
      </c>
      <c r="S156" s="301" t="n">
        <v>0</v>
      </c>
      <c r="T156" s="300" t="n">
        <v>0</v>
      </c>
      <c r="U156" s="304" t="n">
        <f aca="false">SUM(K156:T156)</f>
        <v>0</v>
      </c>
      <c r="V156" s="304" t="n">
        <f aca="false">SUM(K156, M156, O156, P156, Q156, R156)</f>
        <v>0</v>
      </c>
      <c r="X156" s="305"/>
    </row>
    <row r="157" customFormat="false" ht="15" hidden="false" customHeight="false" outlineLevel="0" collapsed="false">
      <c r="A157" s="300"/>
      <c r="B157" s="306"/>
      <c r="C157" s="306"/>
      <c r="D157" s="306"/>
      <c r="E157" s="306"/>
      <c r="F157" s="306"/>
      <c r="G157" s="306"/>
      <c r="H157" s="306"/>
      <c r="I157" s="306"/>
      <c r="J157" s="306"/>
      <c r="K157" s="307"/>
      <c r="L157" s="300" t="n">
        <f aca="false">$K157*L$5*(1+$W$5)</f>
        <v>0</v>
      </c>
      <c r="M157" s="300" t="n">
        <f aca="false">$K157*M$5*(1+$W$5)</f>
        <v>0</v>
      </c>
      <c r="N157" s="300" t="n">
        <f aca="false">$K157*N$5*(1+$W$5)</f>
        <v>0</v>
      </c>
      <c r="O157" s="301" t="n">
        <f aca="false">$K157*$W$5</f>
        <v>0</v>
      </c>
      <c r="P157" s="303" t="n">
        <f aca="false">K157*P$5*(1+$W$5)</f>
        <v>0</v>
      </c>
      <c r="Q157" s="303" t="n">
        <f aca="false">$K157*Q$5*(1+$W$5)</f>
        <v>0</v>
      </c>
      <c r="R157" s="301" t="n">
        <f aca="false">$K157*R$5*(1+$W$5)</f>
        <v>0</v>
      </c>
      <c r="S157" s="301" t="n">
        <v>0</v>
      </c>
      <c r="T157" s="300" t="n">
        <v>0</v>
      </c>
      <c r="U157" s="304" t="n">
        <f aca="false">SUM(K157:T157)</f>
        <v>0</v>
      </c>
      <c r="V157" s="304" t="n">
        <f aca="false">SUM(K157, M157, O157, P157, Q157, R157)</f>
        <v>0</v>
      </c>
      <c r="X157" s="305"/>
    </row>
    <row r="158" customFormat="false" ht="15" hidden="false" customHeight="false" outlineLevel="0" collapsed="false">
      <c r="A158" s="300"/>
      <c r="B158" s="306"/>
      <c r="C158" s="306"/>
      <c r="D158" s="306"/>
      <c r="E158" s="306"/>
      <c r="F158" s="306"/>
      <c r="G158" s="306"/>
      <c r="H158" s="306"/>
      <c r="I158" s="306"/>
      <c r="J158" s="306"/>
      <c r="K158" s="307"/>
      <c r="L158" s="300" t="n">
        <f aca="false">$K158*L$5*(1+$W$5)</f>
        <v>0</v>
      </c>
      <c r="M158" s="300" t="n">
        <f aca="false">$K158*M$5*(1+$W$5)</f>
        <v>0</v>
      </c>
      <c r="N158" s="300" t="n">
        <f aca="false">$K158*N$5*(1+$W$5)</f>
        <v>0</v>
      </c>
      <c r="O158" s="301" t="n">
        <f aca="false">$K158*$W$5</f>
        <v>0</v>
      </c>
      <c r="P158" s="303" t="n">
        <f aca="false">K158*P$5*(1+$W$5)</f>
        <v>0</v>
      </c>
      <c r="Q158" s="303" t="n">
        <f aca="false">$K158*Q$5*(1+$W$5)</f>
        <v>0</v>
      </c>
      <c r="R158" s="301" t="n">
        <f aca="false">$K158*R$5*(1+$W$5)</f>
        <v>0</v>
      </c>
      <c r="S158" s="301" t="n">
        <v>0</v>
      </c>
      <c r="T158" s="300" t="n">
        <v>0</v>
      </c>
      <c r="U158" s="304" t="n">
        <f aca="false">SUM(K158:T158)</f>
        <v>0</v>
      </c>
      <c r="V158" s="304" t="n">
        <f aca="false">SUM(K158, M158, O158, P158, Q158, R158)</f>
        <v>0</v>
      </c>
      <c r="X158" s="305"/>
    </row>
    <row r="159" customFormat="false" ht="15" hidden="false" customHeight="false" outlineLevel="0" collapsed="false">
      <c r="A159" s="300"/>
      <c r="B159" s="306"/>
      <c r="C159" s="306"/>
      <c r="D159" s="306"/>
      <c r="E159" s="306"/>
      <c r="F159" s="306"/>
      <c r="G159" s="306"/>
      <c r="H159" s="306"/>
      <c r="I159" s="306"/>
      <c r="J159" s="306"/>
      <c r="K159" s="307"/>
      <c r="L159" s="300" t="n">
        <f aca="false">$K159*L$5*(1+$W$5)</f>
        <v>0</v>
      </c>
      <c r="M159" s="300" t="n">
        <f aca="false">$K159*M$5*(1+$W$5)</f>
        <v>0</v>
      </c>
      <c r="N159" s="300" t="n">
        <f aca="false">$K159*N$5*(1+$W$5)</f>
        <v>0</v>
      </c>
      <c r="O159" s="301" t="n">
        <f aca="false">$K159*$W$5</f>
        <v>0</v>
      </c>
      <c r="P159" s="303" t="n">
        <f aca="false">K159*P$5*(1+$W$5)</f>
        <v>0</v>
      </c>
      <c r="Q159" s="303" t="n">
        <f aca="false">$K159*Q$5*(1+$W$5)</f>
        <v>0</v>
      </c>
      <c r="R159" s="301" t="n">
        <f aca="false">$K159*R$5*(1+$W$5)</f>
        <v>0</v>
      </c>
      <c r="S159" s="301" t="n">
        <v>0</v>
      </c>
      <c r="T159" s="300" t="n">
        <v>0</v>
      </c>
      <c r="U159" s="304" t="n">
        <f aca="false">SUM(K159:T159)</f>
        <v>0</v>
      </c>
      <c r="V159" s="304" t="n">
        <f aca="false">SUM(K159, M159, O159, P159, Q159, R159)</f>
        <v>0</v>
      </c>
      <c r="X159" s="305"/>
    </row>
    <row r="160" customFormat="false" ht="15" hidden="false" customHeight="false" outlineLevel="0" collapsed="false">
      <c r="A160" s="300"/>
      <c r="B160" s="306"/>
      <c r="C160" s="306"/>
      <c r="D160" s="306"/>
      <c r="E160" s="306"/>
      <c r="F160" s="306"/>
      <c r="G160" s="306"/>
      <c r="H160" s="306"/>
      <c r="I160" s="306"/>
      <c r="J160" s="306"/>
      <c r="K160" s="307"/>
      <c r="L160" s="300" t="n">
        <f aca="false">$K160*L$5*(1+$W$5)</f>
        <v>0</v>
      </c>
      <c r="M160" s="300" t="n">
        <f aca="false">$K160*M$5*(1+$W$5)</f>
        <v>0</v>
      </c>
      <c r="N160" s="300" t="n">
        <f aca="false">$K160*N$5*(1+$W$5)</f>
        <v>0</v>
      </c>
      <c r="O160" s="301" t="n">
        <f aca="false">$K160*$W$5</f>
        <v>0</v>
      </c>
      <c r="P160" s="303" t="n">
        <f aca="false">K160*P$5*(1+$W$5)</f>
        <v>0</v>
      </c>
      <c r="Q160" s="303" t="n">
        <f aca="false">$K160*Q$5*(1+$W$5)</f>
        <v>0</v>
      </c>
      <c r="R160" s="301" t="n">
        <f aca="false">$K160*R$5*(1+$W$5)</f>
        <v>0</v>
      </c>
      <c r="S160" s="301" t="n">
        <v>0</v>
      </c>
      <c r="T160" s="300" t="n">
        <v>0</v>
      </c>
      <c r="U160" s="304" t="n">
        <f aca="false">SUM(K160:T160)</f>
        <v>0</v>
      </c>
      <c r="V160" s="304" t="n">
        <f aca="false">SUM(K160, M160, O160, P160, Q160, R160)</f>
        <v>0</v>
      </c>
      <c r="X160" s="305"/>
    </row>
    <row r="161" customFormat="false" ht="15" hidden="false" customHeight="false" outlineLevel="0" collapsed="false">
      <c r="A161" s="300"/>
      <c r="B161" s="306"/>
      <c r="C161" s="306"/>
      <c r="D161" s="306"/>
      <c r="E161" s="306"/>
      <c r="F161" s="306"/>
      <c r="G161" s="306"/>
      <c r="H161" s="306"/>
      <c r="I161" s="306"/>
      <c r="J161" s="306"/>
      <c r="K161" s="307"/>
      <c r="L161" s="300" t="n">
        <f aca="false">$K161*L$5*(1+$W$5)</f>
        <v>0</v>
      </c>
      <c r="M161" s="300" t="n">
        <f aca="false">$K161*M$5*(1+$W$5)</f>
        <v>0</v>
      </c>
      <c r="N161" s="300" t="n">
        <f aca="false">$K161*N$5*(1+$W$5)</f>
        <v>0</v>
      </c>
      <c r="O161" s="301" t="n">
        <f aca="false">$K161*$W$5</f>
        <v>0</v>
      </c>
      <c r="P161" s="303" t="n">
        <f aca="false">K161*P$5*(1+$W$5)</f>
        <v>0</v>
      </c>
      <c r="Q161" s="303" t="n">
        <f aca="false">$K161*Q$5*(1+$W$5)</f>
        <v>0</v>
      </c>
      <c r="R161" s="301" t="n">
        <f aca="false">$K161*R$5*(1+$W$5)</f>
        <v>0</v>
      </c>
      <c r="S161" s="301" t="n">
        <v>0</v>
      </c>
      <c r="T161" s="300" t="n">
        <v>0</v>
      </c>
      <c r="U161" s="304" t="n">
        <f aca="false">SUM(K161:T161)</f>
        <v>0</v>
      </c>
      <c r="V161" s="304" t="n">
        <f aca="false">SUM(K161, M161, O161, P161, Q161, R161)</f>
        <v>0</v>
      </c>
      <c r="X161" s="305"/>
    </row>
    <row r="162" customFormat="false" ht="15" hidden="false" customHeight="false" outlineLevel="0" collapsed="false">
      <c r="A162" s="300"/>
      <c r="B162" s="306"/>
      <c r="C162" s="306"/>
      <c r="D162" s="306"/>
      <c r="E162" s="306"/>
      <c r="F162" s="306"/>
      <c r="G162" s="306"/>
      <c r="H162" s="306"/>
      <c r="I162" s="306"/>
      <c r="J162" s="306"/>
      <c r="K162" s="307"/>
      <c r="L162" s="300" t="n">
        <f aca="false">$K162*L$5*(1+$W$5)</f>
        <v>0</v>
      </c>
      <c r="M162" s="300" t="n">
        <f aca="false">$K162*M$5*(1+$W$5)</f>
        <v>0</v>
      </c>
      <c r="N162" s="300" t="n">
        <f aca="false">$K162*N$5*(1+$W$5)</f>
        <v>0</v>
      </c>
      <c r="O162" s="301" t="n">
        <f aca="false">$K162*$W$5</f>
        <v>0</v>
      </c>
      <c r="P162" s="303" t="n">
        <f aca="false">K162*P$5*(1+$W$5)</f>
        <v>0</v>
      </c>
      <c r="Q162" s="303" t="n">
        <f aca="false">$K162*Q$5*(1+$W$5)</f>
        <v>0</v>
      </c>
      <c r="R162" s="301" t="n">
        <f aca="false">$K162*R$5*(1+$W$5)</f>
        <v>0</v>
      </c>
      <c r="S162" s="301" t="n">
        <v>0</v>
      </c>
      <c r="T162" s="300" t="n">
        <v>0</v>
      </c>
      <c r="U162" s="304" t="n">
        <f aca="false">SUM(K162:T162)</f>
        <v>0</v>
      </c>
      <c r="V162" s="304" t="n">
        <f aca="false">SUM(K162, M162, O162, P162, Q162, R162)</f>
        <v>0</v>
      </c>
      <c r="X162" s="305"/>
    </row>
    <row r="163" customFormat="false" ht="15" hidden="false" customHeight="false" outlineLevel="0" collapsed="false">
      <c r="A163" s="300"/>
      <c r="B163" s="306"/>
      <c r="C163" s="306"/>
      <c r="D163" s="306"/>
      <c r="E163" s="306"/>
      <c r="F163" s="306"/>
      <c r="G163" s="306"/>
      <c r="H163" s="306"/>
      <c r="I163" s="306"/>
      <c r="J163" s="306"/>
      <c r="K163" s="307"/>
      <c r="L163" s="300" t="n">
        <f aca="false">$K163*L$5*(1+$W$5)</f>
        <v>0</v>
      </c>
      <c r="M163" s="300" t="n">
        <f aca="false">$K163*M$5*(1+$W$5)</f>
        <v>0</v>
      </c>
      <c r="N163" s="300" t="n">
        <f aca="false">$K163*N$5*(1+$W$5)</f>
        <v>0</v>
      </c>
      <c r="O163" s="301" t="n">
        <f aca="false">$K163*$W$5</f>
        <v>0</v>
      </c>
      <c r="P163" s="303" t="n">
        <f aca="false">K163*P$5*(1+$W$5)</f>
        <v>0</v>
      </c>
      <c r="Q163" s="303" t="n">
        <f aca="false">$K163*Q$5*(1+$W$5)</f>
        <v>0</v>
      </c>
      <c r="R163" s="301" t="n">
        <f aca="false">$K163*R$5*(1+$W$5)</f>
        <v>0</v>
      </c>
      <c r="S163" s="301" t="n">
        <v>0</v>
      </c>
      <c r="T163" s="300" t="n">
        <v>0</v>
      </c>
      <c r="U163" s="304" t="n">
        <f aca="false">SUM(K163:T163)</f>
        <v>0</v>
      </c>
      <c r="V163" s="304" t="n">
        <f aca="false">SUM(K163, M163, O163, P163, Q163, R163)</f>
        <v>0</v>
      </c>
      <c r="X163" s="305"/>
    </row>
    <row r="164" customFormat="false" ht="15" hidden="false" customHeight="false" outlineLevel="0" collapsed="false">
      <c r="A164" s="300"/>
      <c r="B164" s="306"/>
      <c r="C164" s="306"/>
      <c r="D164" s="306"/>
      <c r="E164" s="306"/>
      <c r="F164" s="306"/>
      <c r="G164" s="306"/>
      <c r="H164" s="306"/>
      <c r="I164" s="306"/>
      <c r="J164" s="306"/>
      <c r="K164" s="307"/>
      <c r="L164" s="300" t="n">
        <f aca="false">$K164*L$5*(1+$W$5)</f>
        <v>0</v>
      </c>
      <c r="M164" s="300" t="n">
        <f aca="false">$K164*M$5*(1+$W$5)</f>
        <v>0</v>
      </c>
      <c r="N164" s="300" t="n">
        <f aca="false">$K164*N$5*(1+$W$5)</f>
        <v>0</v>
      </c>
      <c r="O164" s="301" t="n">
        <f aca="false">$K164*$W$5</f>
        <v>0</v>
      </c>
      <c r="P164" s="303" t="n">
        <f aca="false">K164*P$5*(1+$W$5)</f>
        <v>0</v>
      </c>
      <c r="Q164" s="303" t="n">
        <f aca="false">$K164*Q$5*(1+$W$5)</f>
        <v>0</v>
      </c>
      <c r="R164" s="301" t="n">
        <f aca="false">$K164*R$5*(1+$W$5)</f>
        <v>0</v>
      </c>
      <c r="S164" s="301" t="n">
        <v>0</v>
      </c>
      <c r="T164" s="300" t="n">
        <v>0</v>
      </c>
      <c r="U164" s="304" t="n">
        <f aca="false">SUM(K164:T164)</f>
        <v>0</v>
      </c>
      <c r="V164" s="304" t="n">
        <f aca="false">SUM(K164, M164, O164, P164, Q164, R164)</f>
        <v>0</v>
      </c>
      <c r="X164" s="305"/>
    </row>
    <row r="165" customFormat="false" ht="15" hidden="false" customHeight="false" outlineLevel="0" collapsed="false">
      <c r="A165" s="300"/>
      <c r="B165" s="306"/>
      <c r="C165" s="306"/>
      <c r="D165" s="306"/>
      <c r="E165" s="306"/>
      <c r="F165" s="306"/>
      <c r="G165" s="306"/>
      <c r="H165" s="306"/>
      <c r="I165" s="306"/>
      <c r="J165" s="306"/>
      <c r="K165" s="307"/>
      <c r="L165" s="300" t="n">
        <f aca="false">$K165*L$5*(1+$W$5)</f>
        <v>0</v>
      </c>
      <c r="M165" s="300" t="n">
        <f aca="false">$K165*M$5*(1+$W$5)</f>
        <v>0</v>
      </c>
      <c r="N165" s="300" t="n">
        <f aca="false">$K165*N$5*(1+$W$5)</f>
        <v>0</v>
      </c>
      <c r="O165" s="301" t="n">
        <f aca="false">$K165*$W$5</f>
        <v>0</v>
      </c>
      <c r="P165" s="303" t="n">
        <f aca="false">K165*P$5*(1+$W$5)</f>
        <v>0</v>
      </c>
      <c r="Q165" s="303" t="n">
        <f aca="false">$K165*Q$5*(1+$W$5)</f>
        <v>0</v>
      </c>
      <c r="R165" s="301" t="n">
        <f aca="false">$K165*R$5*(1+$W$5)</f>
        <v>0</v>
      </c>
      <c r="S165" s="301" t="n">
        <v>0</v>
      </c>
      <c r="T165" s="300" t="n">
        <v>0</v>
      </c>
      <c r="U165" s="304" t="n">
        <f aca="false">SUM(K165:T165)</f>
        <v>0</v>
      </c>
      <c r="V165" s="304" t="n">
        <f aca="false">SUM(K165, M165, O165, P165, Q165, R165)</f>
        <v>0</v>
      </c>
      <c r="X165" s="305"/>
    </row>
    <row r="166" customFormat="false" ht="15" hidden="false" customHeight="false" outlineLevel="0" collapsed="false">
      <c r="A166" s="300"/>
      <c r="B166" s="306"/>
      <c r="C166" s="306"/>
      <c r="D166" s="306"/>
      <c r="E166" s="306"/>
      <c r="F166" s="306"/>
      <c r="G166" s="306"/>
      <c r="H166" s="306"/>
      <c r="I166" s="306"/>
      <c r="J166" s="306"/>
      <c r="K166" s="307"/>
      <c r="L166" s="300" t="n">
        <f aca="false">$K166*L$5*(1+$W$5)</f>
        <v>0</v>
      </c>
      <c r="M166" s="300" t="n">
        <f aca="false">$K166*M$5*(1+$W$5)</f>
        <v>0</v>
      </c>
      <c r="N166" s="300" t="n">
        <f aca="false">$K166*N$5*(1+$W$5)</f>
        <v>0</v>
      </c>
      <c r="O166" s="301" t="n">
        <f aca="false">$K166*$W$5</f>
        <v>0</v>
      </c>
      <c r="P166" s="303" t="n">
        <f aca="false">K166*P$5*(1+$W$5)</f>
        <v>0</v>
      </c>
      <c r="Q166" s="303" t="n">
        <f aca="false">$K166*Q$5*(1+$W$5)</f>
        <v>0</v>
      </c>
      <c r="R166" s="301" t="n">
        <f aca="false">$K166*R$5*(1+$W$5)</f>
        <v>0</v>
      </c>
      <c r="S166" s="301" t="n">
        <v>0</v>
      </c>
      <c r="T166" s="300" t="n">
        <v>0</v>
      </c>
      <c r="U166" s="304" t="n">
        <f aca="false">SUM(K166:T166)</f>
        <v>0</v>
      </c>
      <c r="V166" s="304" t="n">
        <f aca="false">SUM(K166, M166, O166, P166, Q166, R166)</f>
        <v>0</v>
      </c>
      <c r="X166" s="305"/>
    </row>
    <row r="167" customFormat="false" ht="15" hidden="false" customHeight="false" outlineLevel="0" collapsed="false">
      <c r="A167" s="300"/>
      <c r="B167" s="306"/>
      <c r="C167" s="306"/>
      <c r="D167" s="306"/>
      <c r="E167" s="306"/>
      <c r="F167" s="306"/>
      <c r="G167" s="306"/>
      <c r="H167" s="306"/>
      <c r="I167" s="306"/>
      <c r="J167" s="306"/>
      <c r="K167" s="307"/>
      <c r="L167" s="300" t="n">
        <f aca="false">$K167*L$5*(1+$W$5)</f>
        <v>0</v>
      </c>
      <c r="M167" s="300" t="n">
        <f aca="false">$K167*M$5*(1+$W$5)</f>
        <v>0</v>
      </c>
      <c r="N167" s="300" t="n">
        <f aca="false">$K167*N$5*(1+$W$5)</f>
        <v>0</v>
      </c>
      <c r="O167" s="301" t="n">
        <f aca="false">$K167*$W$5</f>
        <v>0</v>
      </c>
      <c r="P167" s="303" t="n">
        <f aca="false">K167*P$5*(1+$W$5)</f>
        <v>0</v>
      </c>
      <c r="Q167" s="303" t="n">
        <f aca="false">$K167*Q$5*(1+$W$5)</f>
        <v>0</v>
      </c>
      <c r="R167" s="301" t="n">
        <f aca="false">$K167*R$5*(1+$W$5)</f>
        <v>0</v>
      </c>
      <c r="S167" s="301" t="n">
        <v>0</v>
      </c>
      <c r="T167" s="300" t="n">
        <v>0</v>
      </c>
      <c r="U167" s="304" t="n">
        <f aca="false">SUM(K167:T167)</f>
        <v>0</v>
      </c>
      <c r="V167" s="304" t="n">
        <f aca="false">SUM(K167, M167, O167, P167, Q167, R167)</f>
        <v>0</v>
      </c>
      <c r="X167" s="305"/>
    </row>
    <row r="168" customFormat="false" ht="15" hidden="false" customHeight="false" outlineLevel="0" collapsed="false">
      <c r="A168" s="300"/>
      <c r="B168" s="306"/>
      <c r="C168" s="306"/>
      <c r="D168" s="306"/>
      <c r="E168" s="306"/>
      <c r="F168" s="306"/>
      <c r="G168" s="306"/>
      <c r="H168" s="306"/>
      <c r="I168" s="306"/>
      <c r="J168" s="306"/>
      <c r="K168" s="307"/>
      <c r="L168" s="300" t="n">
        <f aca="false">$K168*L$5*(1+$W$5)</f>
        <v>0</v>
      </c>
      <c r="M168" s="300" t="n">
        <f aca="false">$K168*M$5*(1+$W$5)</f>
        <v>0</v>
      </c>
      <c r="N168" s="300" t="n">
        <f aca="false">$K168*N$5*(1+$W$5)</f>
        <v>0</v>
      </c>
      <c r="O168" s="301" t="n">
        <f aca="false">$K168*$W$5</f>
        <v>0</v>
      </c>
      <c r="P168" s="303" t="n">
        <f aca="false">K168*P$5*(1+$W$5)</f>
        <v>0</v>
      </c>
      <c r="Q168" s="303" t="n">
        <f aca="false">$K168*Q$5*(1+$W$5)</f>
        <v>0</v>
      </c>
      <c r="R168" s="301" t="n">
        <f aca="false">$K168*R$5*(1+$W$5)</f>
        <v>0</v>
      </c>
      <c r="S168" s="301" t="n">
        <v>0</v>
      </c>
      <c r="T168" s="300" t="n">
        <v>0</v>
      </c>
      <c r="U168" s="304" t="n">
        <f aca="false">SUM(K168:T168)</f>
        <v>0</v>
      </c>
      <c r="V168" s="304" t="n">
        <f aca="false">SUM(K168, M168, O168, P168, Q168, R168)</f>
        <v>0</v>
      </c>
      <c r="X168" s="305"/>
    </row>
    <row r="169" customFormat="false" ht="15" hidden="false" customHeight="false" outlineLevel="0" collapsed="false">
      <c r="A169" s="300"/>
      <c r="B169" s="306"/>
      <c r="C169" s="306"/>
      <c r="D169" s="306"/>
      <c r="E169" s="306"/>
      <c r="F169" s="306"/>
      <c r="G169" s="306"/>
      <c r="H169" s="306"/>
      <c r="I169" s="306"/>
      <c r="J169" s="306"/>
      <c r="K169" s="307"/>
      <c r="L169" s="300" t="n">
        <f aca="false">$K169*L$5*(1+$W$5)</f>
        <v>0</v>
      </c>
      <c r="M169" s="300" t="n">
        <f aca="false">$K169*M$5*(1+$W$5)</f>
        <v>0</v>
      </c>
      <c r="N169" s="300" t="n">
        <f aca="false">$K169*N$5*(1+$W$5)</f>
        <v>0</v>
      </c>
      <c r="O169" s="301" t="n">
        <f aca="false">$K169*$W$5</f>
        <v>0</v>
      </c>
      <c r="P169" s="303" t="n">
        <f aca="false">K169*P$5*(1+$W$5)</f>
        <v>0</v>
      </c>
      <c r="Q169" s="303" t="n">
        <f aca="false">$K169*Q$5*(1+$W$5)</f>
        <v>0</v>
      </c>
      <c r="R169" s="301" t="n">
        <f aca="false">$K169*R$5*(1+$W$5)</f>
        <v>0</v>
      </c>
      <c r="S169" s="301" t="n">
        <v>0</v>
      </c>
      <c r="T169" s="300" t="n">
        <v>0</v>
      </c>
      <c r="U169" s="304" t="n">
        <f aca="false">SUM(K169:T169)</f>
        <v>0</v>
      </c>
      <c r="V169" s="304" t="n">
        <f aca="false">SUM(K169, M169, O169, P169, Q169, R169)</f>
        <v>0</v>
      </c>
      <c r="X169" s="305"/>
    </row>
    <row r="170" customFormat="false" ht="15" hidden="false" customHeight="false" outlineLevel="0" collapsed="false">
      <c r="A170" s="300"/>
      <c r="B170" s="306"/>
      <c r="C170" s="306"/>
      <c r="D170" s="306"/>
      <c r="E170" s="306"/>
      <c r="F170" s="306"/>
      <c r="G170" s="306"/>
      <c r="H170" s="306"/>
      <c r="I170" s="306"/>
      <c r="J170" s="306"/>
      <c r="K170" s="307"/>
      <c r="L170" s="300" t="n">
        <f aca="false">$K170*L$5*(1+$W$5)</f>
        <v>0</v>
      </c>
      <c r="M170" s="300" t="n">
        <f aca="false">$K170*M$5*(1+$W$5)</f>
        <v>0</v>
      </c>
      <c r="N170" s="300" t="n">
        <f aca="false">$K170*N$5*(1+$W$5)</f>
        <v>0</v>
      </c>
      <c r="O170" s="301" t="n">
        <f aca="false">$K170*$W$5</f>
        <v>0</v>
      </c>
      <c r="P170" s="303" t="n">
        <f aca="false">K170*P$5*(1+$W$5)</f>
        <v>0</v>
      </c>
      <c r="Q170" s="303" t="n">
        <f aca="false">$K170*Q$5*(1+$W$5)</f>
        <v>0</v>
      </c>
      <c r="R170" s="301" t="n">
        <f aca="false">$K170*R$5*(1+$W$5)</f>
        <v>0</v>
      </c>
      <c r="S170" s="301" t="n">
        <v>0</v>
      </c>
      <c r="T170" s="300" t="n">
        <v>0</v>
      </c>
      <c r="U170" s="304" t="n">
        <f aca="false">SUM(K170:T170)</f>
        <v>0</v>
      </c>
      <c r="V170" s="304" t="n">
        <f aca="false">SUM(K170, M170, O170, P170, Q170, R170)</f>
        <v>0</v>
      </c>
      <c r="X170" s="305"/>
    </row>
    <row r="171" customFormat="false" ht="15" hidden="false" customHeight="false" outlineLevel="0" collapsed="false">
      <c r="A171" s="300"/>
      <c r="B171" s="306"/>
      <c r="C171" s="306"/>
      <c r="D171" s="306"/>
      <c r="E171" s="306"/>
      <c r="F171" s="306"/>
      <c r="G171" s="306"/>
      <c r="H171" s="306"/>
      <c r="I171" s="306"/>
      <c r="J171" s="306"/>
      <c r="K171" s="307"/>
      <c r="L171" s="300" t="n">
        <f aca="false">$K171*L$5*(1+$W$5)</f>
        <v>0</v>
      </c>
      <c r="M171" s="300" t="n">
        <f aca="false">$K171*M$5*(1+$W$5)</f>
        <v>0</v>
      </c>
      <c r="N171" s="300" t="n">
        <f aca="false">$K171*N$5*(1+$W$5)</f>
        <v>0</v>
      </c>
      <c r="O171" s="301" t="n">
        <f aca="false">$K171*$W$5</f>
        <v>0</v>
      </c>
      <c r="P171" s="303" t="n">
        <f aca="false">K171*P$5*(1+$W$5)</f>
        <v>0</v>
      </c>
      <c r="Q171" s="303" t="n">
        <f aca="false">$K171*Q$5*(1+$W$5)</f>
        <v>0</v>
      </c>
      <c r="R171" s="301" t="n">
        <f aca="false">$K171*R$5*(1+$W$5)</f>
        <v>0</v>
      </c>
      <c r="S171" s="301" t="n">
        <v>0</v>
      </c>
      <c r="T171" s="300" t="n">
        <v>0</v>
      </c>
      <c r="U171" s="304" t="n">
        <f aca="false">SUM(K171:T171)</f>
        <v>0</v>
      </c>
      <c r="V171" s="304" t="n">
        <f aca="false">SUM(K171, M171, O171, P171, Q171, R171)</f>
        <v>0</v>
      </c>
      <c r="X171" s="305"/>
    </row>
    <row r="172" customFormat="false" ht="15" hidden="false" customHeight="false" outlineLevel="0" collapsed="false">
      <c r="A172" s="300"/>
      <c r="B172" s="306"/>
      <c r="C172" s="306"/>
      <c r="D172" s="306"/>
      <c r="E172" s="306"/>
      <c r="F172" s="306"/>
      <c r="G172" s="306"/>
      <c r="H172" s="306"/>
      <c r="I172" s="306"/>
      <c r="J172" s="306"/>
      <c r="K172" s="307"/>
      <c r="L172" s="300" t="n">
        <f aca="false">$K172*L$5*(1+$W$5)</f>
        <v>0</v>
      </c>
      <c r="M172" s="300" t="n">
        <f aca="false">$K172*M$5*(1+$W$5)</f>
        <v>0</v>
      </c>
      <c r="N172" s="300" t="n">
        <f aca="false">$K172*N$5*(1+$W$5)</f>
        <v>0</v>
      </c>
      <c r="O172" s="301" t="n">
        <f aca="false">$K172*$W$5</f>
        <v>0</v>
      </c>
      <c r="P172" s="303" t="n">
        <f aca="false">K172*P$5*(1+$W$5)</f>
        <v>0</v>
      </c>
      <c r="Q172" s="303" t="n">
        <f aca="false">$K172*Q$5*(1+$W$5)</f>
        <v>0</v>
      </c>
      <c r="R172" s="301" t="n">
        <f aca="false">$K172*R$5*(1+$W$5)</f>
        <v>0</v>
      </c>
      <c r="S172" s="301" t="n">
        <v>0</v>
      </c>
      <c r="T172" s="300" t="n">
        <v>0</v>
      </c>
      <c r="U172" s="304" t="n">
        <f aca="false">SUM(K172:T172)</f>
        <v>0</v>
      </c>
      <c r="V172" s="304" t="n">
        <f aca="false">SUM(K172, M172, O172, P172, Q172, R172)</f>
        <v>0</v>
      </c>
      <c r="X172" s="305"/>
    </row>
    <row r="173" customFormat="false" ht="15" hidden="false" customHeight="false" outlineLevel="0" collapsed="false">
      <c r="A173" s="300"/>
      <c r="B173" s="306"/>
      <c r="C173" s="306"/>
      <c r="D173" s="306"/>
      <c r="E173" s="306"/>
      <c r="F173" s="306"/>
      <c r="G173" s="306"/>
      <c r="H173" s="306"/>
      <c r="I173" s="306"/>
      <c r="J173" s="306"/>
      <c r="K173" s="307"/>
      <c r="L173" s="300" t="n">
        <f aca="false">$K173*L$5*(1+$W$5)</f>
        <v>0</v>
      </c>
      <c r="M173" s="300" t="n">
        <f aca="false">$K173*M$5*(1+$W$5)</f>
        <v>0</v>
      </c>
      <c r="N173" s="300" t="n">
        <f aca="false">$K173*N$5*(1+$W$5)</f>
        <v>0</v>
      </c>
      <c r="O173" s="301" t="n">
        <f aca="false">$K173*$W$5</f>
        <v>0</v>
      </c>
      <c r="P173" s="303" t="n">
        <f aca="false">K173*P$5*(1+$W$5)</f>
        <v>0</v>
      </c>
      <c r="Q173" s="303" t="n">
        <f aca="false">$K173*Q$5*(1+$W$5)</f>
        <v>0</v>
      </c>
      <c r="R173" s="301" t="n">
        <f aca="false">$K173*R$5*(1+$W$5)</f>
        <v>0</v>
      </c>
      <c r="S173" s="301" t="n">
        <v>0</v>
      </c>
      <c r="T173" s="300" t="n">
        <v>0</v>
      </c>
      <c r="U173" s="304" t="n">
        <f aca="false">SUM(K173:T173)</f>
        <v>0</v>
      </c>
      <c r="V173" s="304" t="n">
        <f aca="false">SUM(K173, M173, O173, P173, Q173, R173)</f>
        <v>0</v>
      </c>
      <c r="X173" s="305"/>
    </row>
    <row r="174" customFormat="false" ht="15" hidden="false" customHeight="false" outlineLevel="0" collapsed="false">
      <c r="A174" s="300"/>
      <c r="B174" s="306"/>
      <c r="C174" s="306"/>
      <c r="D174" s="306"/>
      <c r="E174" s="306"/>
      <c r="F174" s="306"/>
      <c r="G174" s="306"/>
      <c r="H174" s="306"/>
      <c r="I174" s="306"/>
      <c r="J174" s="306"/>
      <c r="K174" s="307"/>
      <c r="L174" s="300" t="n">
        <f aca="false">$K174*L$5*(1+$W$5)</f>
        <v>0</v>
      </c>
      <c r="M174" s="300" t="n">
        <f aca="false">$K174*M$5*(1+$W$5)</f>
        <v>0</v>
      </c>
      <c r="N174" s="300" t="n">
        <f aca="false">$K174*N$5*(1+$W$5)</f>
        <v>0</v>
      </c>
      <c r="O174" s="301" t="n">
        <f aca="false">$K174*$W$5</f>
        <v>0</v>
      </c>
      <c r="P174" s="303" t="n">
        <f aca="false">K174*P$5*(1+$W$5)</f>
        <v>0</v>
      </c>
      <c r="Q174" s="303" t="n">
        <f aca="false">$K174*Q$5*(1+$W$5)</f>
        <v>0</v>
      </c>
      <c r="R174" s="301" t="n">
        <f aca="false">$K174*R$5*(1+$W$5)</f>
        <v>0</v>
      </c>
      <c r="S174" s="301" t="n">
        <v>0</v>
      </c>
      <c r="T174" s="300" t="n">
        <v>0</v>
      </c>
      <c r="U174" s="304" t="n">
        <f aca="false">SUM(K174:T174)</f>
        <v>0</v>
      </c>
      <c r="V174" s="304" t="n">
        <f aca="false">SUM(K174, M174, O174, P174, Q174, R174)</f>
        <v>0</v>
      </c>
      <c r="X174" s="305"/>
    </row>
    <row r="175" customFormat="false" ht="15" hidden="false" customHeight="false" outlineLevel="0" collapsed="false">
      <c r="A175" s="300"/>
      <c r="B175" s="306"/>
      <c r="C175" s="306"/>
      <c r="D175" s="306"/>
      <c r="E175" s="306"/>
      <c r="F175" s="306"/>
      <c r="G175" s="306"/>
      <c r="H175" s="306"/>
      <c r="I175" s="306"/>
      <c r="J175" s="306"/>
      <c r="K175" s="307"/>
      <c r="L175" s="300" t="n">
        <f aca="false">$K175*L$5*(1+$W$5)</f>
        <v>0</v>
      </c>
      <c r="M175" s="300" t="n">
        <f aca="false">$K175*M$5*(1+$W$5)</f>
        <v>0</v>
      </c>
      <c r="N175" s="300" t="n">
        <f aca="false">$K175*N$5*(1+$W$5)</f>
        <v>0</v>
      </c>
      <c r="O175" s="301" t="n">
        <f aca="false">$K175*$W$5</f>
        <v>0</v>
      </c>
      <c r="P175" s="303" t="n">
        <f aca="false">K175*P$5*(1+$W$5)</f>
        <v>0</v>
      </c>
      <c r="Q175" s="303" t="n">
        <f aca="false">$K175*Q$5*(1+$W$5)</f>
        <v>0</v>
      </c>
      <c r="R175" s="301" t="n">
        <f aca="false">$K175*R$5*(1+$W$5)</f>
        <v>0</v>
      </c>
      <c r="S175" s="301" t="n">
        <v>0</v>
      </c>
      <c r="T175" s="300" t="n">
        <v>0</v>
      </c>
      <c r="U175" s="304" t="n">
        <f aca="false">SUM(K175:T175)</f>
        <v>0</v>
      </c>
      <c r="V175" s="304" t="n">
        <f aca="false">SUM(K175, M175, O175, P175, Q175, R175)</f>
        <v>0</v>
      </c>
      <c r="X175" s="305"/>
    </row>
    <row r="176" customFormat="false" ht="15" hidden="false" customHeight="false" outlineLevel="0" collapsed="false">
      <c r="A176" s="300"/>
      <c r="B176" s="306"/>
      <c r="C176" s="306"/>
      <c r="D176" s="306"/>
      <c r="E176" s="306"/>
      <c r="F176" s="306"/>
      <c r="G176" s="306"/>
      <c r="H176" s="306"/>
      <c r="I176" s="306"/>
      <c r="J176" s="306"/>
      <c r="K176" s="307"/>
      <c r="L176" s="300" t="n">
        <f aca="false">$K176*L$5*(1+$W$5)</f>
        <v>0</v>
      </c>
      <c r="M176" s="300" t="n">
        <f aca="false">$K176*M$5*(1+$W$5)</f>
        <v>0</v>
      </c>
      <c r="N176" s="300" t="n">
        <f aca="false">$K176*N$5*(1+$W$5)</f>
        <v>0</v>
      </c>
      <c r="O176" s="301" t="n">
        <f aca="false">$K176*$W$5</f>
        <v>0</v>
      </c>
      <c r="P176" s="303" t="n">
        <f aca="false">K176*P$5*(1+$W$5)</f>
        <v>0</v>
      </c>
      <c r="Q176" s="303" t="n">
        <f aca="false">$K176*Q$5*(1+$W$5)</f>
        <v>0</v>
      </c>
      <c r="R176" s="301" t="n">
        <f aca="false">$K176*R$5*(1+$W$5)</f>
        <v>0</v>
      </c>
      <c r="S176" s="301" t="n">
        <v>0</v>
      </c>
      <c r="T176" s="300" t="n">
        <v>0</v>
      </c>
      <c r="U176" s="304" t="n">
        <f aca="false">SUM(K176:T176)</f>
        <v>0</v>
      </c>
      <c r="V176" s="304" t="n">
        <f aca="false">SUM(K176, M176, O176, P176, Q176, R176)</f>
        <v>0</v>
      </c>
      <c r="X176" s="305"/>
    </row>
    <row r="177" customFormat="false" ht="15" hidden="false" customHeight="false" outlineLevel="0" collapsed="false">
      <c r="A177" s="300"/>
      <c r="B177" s="306"/>
      <c r="C177" s="306"/>
      <c r="D177" s="306"/>
      <c r="E177" s="306"/>
      <c r="F177" s="306"/>
      <c r="G177" s="306"/>
      <c r="H177" s="306"/>
      <c r="I177" s="306"/>
      <c r="J177" s="306"/>
      <c r="K177" s="307"/>
      <c r="L177" s="300" t="n">
        <f aca="false">$K177*L$5*(1+$W$5)</f>
        <v>0</v>
      </c>
      <c r="M177" s="300" t="n">
        <f aca="false">$K177*M$5*(1+$W$5)</f>
        <v>0</v>
      </c>
      <c r="N177" s="300" t="n">
        <f aca="false">$K177*N$5*(1+$W$5)</f>
        <v>0</v>
      </c>
      <c r="O177" s="301" t="n">
        <f aca="false">$K177*$W$5</f>
        <v>0</v>
      </c>
      <c r="P177" s="303" t="n">
        <f aca="false">K177*P$5*(1+$W$5)</f>
        <v>0</v>
      </c>
      <c r="Q177" s="303" t="n">
        <f aca="false">$K177*Q$5*(1+$W$5)</f>
        <v>0</v>
      </c>
      <c r="R177" s="301" t="n">
        <f aca="false">$K177*R$5*(1+$W$5)</f>
        <v>0</v>
      </c>
      <c r="S177" s="301" t="n">
        <v>0</v>
      </c>
      <c r="T177" s="300" t="n">
        <v>0</v>
      </c>
      <c r="U177" s="304" t="n">
        <f aca="false">SUM(K177:T177)</f>
        <v>0</v>
      </c>
      <c r="V177" s="304" t="n">
        <f aca="false">SUM(K177, M177, O177, P177, Q177, R177)</f>
        <v>0</v>
      </c>
      <c r="X177" s="305"/>
    </row>
    <row r="178" customFormat="false" ht="15" hidden="false" customHeight="false" outlineLevel="0" collapsed="false">
      <c r="A178" s="300"/>
      <c r="B178" s="306"/>
      <c r="C178" s="306"/>
      <c r="D178" s="306"/>
      <c r="E178" s="306"/>
      <c r="F178" s="306"/>
      <c r="G178" s="306"/>
      <c r="H178" s="306"/>
      <c r="I178" s="306"/>
      <c r="J178" s="306"/>
      <c r="K178" s="307"/>
      <c r="L178" s="300" t="n">
        <f aca="false">$K178*L$5*(1+$W$5)</f>
        <v>0</v>
      </c>
      <c r="M178" s="300" t="n">
        <f aca="false">$K178*M$5*(1+$W$5)</f>
        <v>0</v>
      </c>
      <c r="N178" s="300" t="n">
        <f aca="false">$K178*N$5*(1+$W$5)</f>
        <v>0</v>
      </c>
      <c r="O178" s="301" t="n">
        <f aca="false">$K178*$W$5</f>
        <v>0</v>
      </c>
      <c r="P178" s="303" t="n">
        <f aca="false">K178*P$5*(1+$W$5)</f>
        <v>0</v>
      </c>
      <c r="Q178" s="303" t="n">
        <f aca="false">$K178*Q$5*(1+$W$5)</f>
        <v>0</v>
      </c>
      <c r="R178" s="301" t="n">
        <f aca="false">$K178*R$5*(1+$W$5)</f>
        <v>0</v>
      </c>
      <c r="S178" s="301" t="n">
        <v>0</v>
      </c>
      <c r="T178" s="300" t="n">
        <v>0</v>
      </c>
      <c r="U178" s="304" t="n">
        <f aca="false">SUM(K178:T178)</f>
        <v>0</v>
      </c>
      <c r="V178" s="304" t="n">
        <f aca="false">SUM(K178, M178, O178, P178, Q178, R178)</f>
        <v>0</v>
      </c>
      <c r="X178" s="305"/>
    </row>
    <row r="179" customFormat="false" ht="15" hidden="false" customHeight="false" outlineLevel="0" collapsed="false">
      <c r="A179" s="300"/>
      <c r="B179" s="306"/>
      <c r="C179" s="306"/>
      <c r="D179" s="306"/>
      <c r="E179" s="306"/>
      <c r="F179" s="306"/>
      <c r="G179" s="306"/>
      <c r="H179" s="306"/>
      <c r="I179" s="306"/>
      <c r="J179" s="306"/>
      <c r="K179" s="307"/>
      <c r="L179" s="300" t="n">
        <f aca="false">$K179*L$5*(1+$W$5)</f>
        <v>0</v>
      </c>
      <c r="M179" s="300" t="n">
        <f aca="false">$K179*M$5*(1+$W$5)</f>
        <v>0</v>
      </c>
      <c r="N179" s="300" t="n">
        <f aca="false">$K179*N$5*(1+$W$5)</f>
        <v>0</v>
      </c>
      <c r="O179" s="301" t="n">
        <f aca="false">$K179*$W$5</f>
        <v>0</v>
      </c>
      <c r="P179" s="303" t="n">
        <f aca="false">K179*P$5*(1+$W$5)</f>
        <v>0</v>
      </c>
      <c r="Q179" s="303" t="n">
        <f aca="false">$K179*Q$5*(1+$W$5)</f>
        <v>0</v>
      </c>
      <c r="R179" s="301" t="n">
        <f aca="false">$K179*R$5*(1+$W$5)</f>
        <v>0</v>
      </c>
      <c r="S179" s="301" t="n">
        <v>0</v>
      </c>
      <c r="T179" s="300" t="n">
        <v>0</v>
      </c>
      <c r="U179" s="304" t="n">
        <f aca="false">SUM(K179:T179)</f>
        <v>0</v>
      </c>
      <c r="V179" s="304" t="n">
        <f aca="false">SUM(K179, M179, O179, P179, Q179, R179)</f>
        <v>0</v>
      </c>
      <c r="X179" s="305"/>
    </row>
    <row r="180" customFormat="false" ht="15" hidden="false" customHeight="false" outlineLevel="0" collapsed="false">
      <c r="A180" s="300"/>
      <c r="B180" s="306"/>
      <c r="C180" s="306"/>
      <c r="D180" s="306"/>
      <c r="E180" s="306"/>
      <c r="F180" s="306"/>
      <c r="G180" s="306"/>
      <c r="H180" s="306"/>
      <c r="I180" s="306"/>
      <c r="J180" s="306"/>
      <c r="K180" s="307"/>
      <c r="L180" s="300" t="n">
        <f aca="false">$K180*L$5*(1+$W$5)</f>
        <v>0</v>
      </c>
      <c r="M180" s="300" t="n">
        <f aca="false">$K180*M$5*(1+$W$5)</f>
        <v>0</v>
      </c>
      <c r="N180" s="300" t="n">
        <f aca="false">$K180*N$5*(1+$W$5)</f>
        <v>0</v>
      </c>
      <c r="O180" s="301" t="n">
        <f aca="false">$K180*$W$5</f>
        <v>0</v>
      </c>
      <c r="P180" s="303" t="n">
        <f aca="false">K180*P$5*(1+$W$5)</f>
        <v>0</v>
      </c>
      <c r="Q180" s="303" t="n">
        <f aca="false">$K180*Q$5*(1+$W$5)</f>
        <v>0</v>
      </c>
      <c r="R180" s="301" t="n">
        <f aca="false">$K180*R$5*(1+$W$5)</f>
        <v>0</v>
      </c>
      <c r="S180" s="301" t="n">
        <v>0</v>
      </c>
      <c r="T180" s="300" t="n">
        <v>0</v>
      </c>
      <c r="U180" s="304" t="n">
        <f aca="false">SUM(K180:T180)</f>
        <v>0</v>
      </c>
      <c r="V180" s="304" t="n">
        <f aca="false">SUM(K180, M180, O180, P180, Q180, R180)</f>
        <v>0</v>
      </c>
      <c r="X180" s="305"/>
    </row>
    <row r="181" customFormat="false" ht="15" hidden="false" customHeight="false" outlineLevel="0" collapsed="false">
      <c r="A181" s="300"/>
      <c r="B181" s="306"/>
      <c r="C181" s="306"/>
      <c r="D181" s="306"/>
      <c r="E181" s="306"/>
      <c r="F181" s="306"/>
      <c r="G181" s="306"/>
      <c r="H181" s="306"/>
      <c r="I181" s="306"/>
      <c r="J181" s="306"/>
      <c r="K181" s="307"/>
      <c r="L181" s="300" t="n">
        <f aca="false">$K181*L$5*(1+$W$5)</f>
        <v>0</v>
      </c>
      <c r="M181" s="300" t="n">
        <f aca="false">$K181*M$5*(1+$W$5)</f>
        <v>0</v>
      </c>
      <c r="N181" s="300" t="n">
        <f aca="false">$K181*N$5*(1+$W$5)</f>
        <v>0</v>
      </c>
      <c r="O181" s="301" t="n">
        <f aca="false">$K181*$W$5</f>
        <v>0</v>
      </c>
      <c r="P181" s="303" t="n">
        <f aca="false">K181*P$5*(1+$W$5)</f>
        <v>0</v>
      </c>
      <c r="Q181" s="303" t="n">
        <f aca="false">$K181*Q$5*(1+$W$5)</f>
        <v>0</v>
      </c>
      <c r="R181" s="301" t="n">
        <f aca="false">$K181*R$5*(1+$W$5)</f>
        <v>0</v>
      </c>
      <c r="S181" s="301" t="n">
        <v>0</v>
      </c>
      <c r="T181" s="300" t="n">
        <v>0</v>
      </c>
      <c r="U181" s="304" t="n">
        <f aca="false">SUM(K181:T181)</f>
        <v>0</v>
      </c>
      <c r="V181" s="304" t="n">
        <f aca="false">SUM(K181, M181, O181, P181, Q181, R181)</f>
        <v>0</v>
      </c>
      <c r="X181" s="305"/>
    </row>
    <row r="182" customFormat="false" ht="15" hidden="false" customHeight="false" outlineLevel="0" collapsed="false">
      <c r="A182" s="300"/>
      <c r="B182" s="306"/>
      <c r="C182" s="306"/>
      <c r="D182" s="306"/>
      <c r="E182" s="306"/>
      <c r="F182" s="306"/>
      <c r="G182" s="306"/>
      <c r="H182" s="306"/>
      <c r="I182" s="306"/>
      <c r="J182" s="306"/>
      <c r="K182" s="307"/>
      <c r="L182" s="300" t="n">
        <f aca="false">$K182*L$5*(1+$W$5)</f>
        <v>0</v>
      </c>
      <c r="M182" s="300" t="n">
        <f aca="false">$K182*M$5*(1+$W$5)</f>
        <v>0</v>
      </c>
      <c r="N182" s="300" t="n">
        <f aca="false">$K182*N$5*(1+$W$5)</f>
        <v>0</v>
      </c>
      <c r="O182" s="301" t="n">
        <f aca="false">$K182*$W$5</f>
        <v>0</v>
      </c>
      <c r="P182" s="303" t="n">
        <f aca="false">K182*P$5*(1+$W$5)</f>
        <v>0</v>
      </c>
      <c r="Q182" s="303" t="n">
        <f aca="false">$K182*Q$5*(1+$W$5)</f>
        <v>0</v>
      </c>
      <c r="R182" s="301" t="n">
        <f aca="false">$K182*R$5*(1+$W$5)</f>
        <v>0</v>
      </c>
      <c r="S182" s="301" t="n">
        <v>0</v>
      </c>
      <c r="T182" s="300" t="n">
        <v>0</v>
      </c>
      <c r="U182" s="304" t="n">
        <f aca="false">SUM(K182:T182)</f>
        <v>0</v>
      </c>
      <c r="V182" s="304" t="n">
        <f aca="false">SUM(K182, M182, O182, P182, Q182, R182)</f>
        <v>0</v>
      </c>
      <c r="X182" s="305"/>
    </row>
    <row r="183" customFormat="false" ht="15" hidden="false" customHeight="false" outlineLevel="0" collapsed="false">
      <c r="A183" s="300"/>
      <c r="B183" s="306"/>
      <c r="C183" s="306"/>
      <c r="D183" s="306"/>
      <c r="E183" s="306"/>
      <c r="F183" s="306"/>
      <c r="G183" s="306"/>
      <c r="H183" s="306"/>
      <c r="I183" s="306"/>
      <c r="J183" s="306"/>
      <c r="K183" s="307"/>
      <c r="L183" s="300" t="n">
        <f aca="false">$K183*L$5*(1+$W$5)</f>
        <v>0</v>
      </c>
      <c r="M183" s="300" t="n">
        <f aca="false">$K183*M$5*(1+$W$5)</f>
        <v>0</v>
      </c>
      <c r="N183" s="300" t="n">
        <f aca="false">$K183*N$5*(1+$W$5)</f>
        <v>0</v>
      </c>
      <c r="O183" s="301" t="n">
        <f aca="false">$K183*$W$5</f>
        <v>0</v>
      </c>
      <c r="P183" s="303" t="n">
        <f aca="false">K183*P$5*(1+$W$5)</f>
        <v>0</v>
      </c>
      <c r="Q183" s="303" t="n">
        <f aca="false">$K183*Q$5*(1+$W$5)</f>
        <v>0</v>
      </c>
      <c r="R183" s="301" t="n">
        <f aca="false">$K183*R$5*(1+$W$5)</f>
        <v>0</v>
      </c>
      <c r="S183" s="301" t="n">
        <v>0</v>
      </c>
      <c r="T183" s="300" t="n">
        <v>0</v>
      </c>
      <c r="U183" s="304" t="n">
        <f aca="false">SUM(K183:T183)</f>
        <v>0</v>
      </c>
      <c r="V183" s="304" t="n">
        <f aca="false">SUM(K183, M183, O183, P183, Q183, R183)</f>
        <v>0</v>
      </c>
      <c r="X183" s="305"/>
    </row>
    <row r="184" customFormat="false" ht="15" hidden="false" customHeight="false" outlineLevel="0" collapsed="false">
      <c r="A184" s="300"/>
      <c r="B184" s="306"/>
      <c r="C184" s="306"/>
      <c r="D184" s="306"/>
      <c r="E184" s="306"/>
      <c r="F184" s="306"/>
      <c r="G184" s="306"/>
      <c r="H184" s="306"/>
      <c r="I184" s="306"/>
      <c r="J184" s="306"/>
      <c r="K184" s="307"/>
      <c r="L184" s="300" t="n">
        <f aca="false">$K184*L$5*(1+$W$5)</f>
        <v>0</v>
      </c>
      <c r="M184" s="300" t="n">
        <f aca="false">$K184*M$5*(1+$W$5)</f>
        <v>0</v>
      </c>
      <c r="N184" s="300" t="n">
        <f aca="false">$K184*N$5*(1+$W$5)</f>
        <v>0</v>
      </c>
      <c r="O184" s="301" t="n">
        <f aca="false">$K184*$W$5</f>
        <v>0</v>
      </c>
      <c r="P184" s="303" t="n">
        <f aca="false">K184*P$5*(1+$W$5)</f>
        <v>0</v>
      </c>
      <c r="Q184" s="303" t="n">
        <f aca="false">$K184*Q$5*(1+$W$5)</f>
        <v>0</v>
      </c>
      <c r="R184" s="301" t="n">
        <f aca="false">$K184*R$5*(1+$W$5)</f>
        <v>0</v>
      </c>
      <c r="S184" s="301" t="n">
        <v>0</v>
      </c>
      <c r="T184" s="300" t="n">
        <v>0</v>
      </c>
      <c r="U184" s="304" t="n">
        <f aca="false">SUM(K184:T184)</f>
        <v>0</v>
      </c>
      <c r="V184" s="304" t="n">
        <f aca="false">SUM(K184, M184, O184, P184, Q184, R184)</f>
        <v>0</v>
      </c>
      <c r="X184" s="305"/>
    </row>
    <row r="185" customFormat="false" ht="15" hidden="false" customHeight="false" outlineLevel="0" collapsed="false">
      <c r="A185" s="300"/>
      <c r="B185" s="306"/>
      <c r="C185" s="306"/>
      <c r="D185" s="306"/>
      <c r="E185" s="306"/>
      <c r="F185" s="306"/>
      <c r="G185" s="306"/>
      <c r="H185" s="306"/>
      <c r="I185" s="306"/>
      <c r="J185" s="306"/>
      <c r="K185" s="307"/>
      <c r="L185" s="300" t="n">
        <f aca="false">$K185*L$5*(1+$W$5)</f>
        <v>0</v>
      </c>
      <c r="M185" s="300" t="n">
        <f aca="false">$K185*M$5*(1+$W$5)</f>
        <v>0</v>
      </c>
      <c r="N185" s="300" t="n">
        <f aca="false">$K185*N$5*(1+$W$5)</f>
        <v>0</v>
      </c>
      <c r="O185" s="301" t="n">
        <f aca="false">$K185*$W$5</f>
        <v>0</v>
      </c>
      <c r="P185" s="303" t="n">
        <f aca="false">K185*P$5*(1+$W$5)</f>
        <v>0</v>
      </c>
      <c r="Q185" s="303" t="n">
        <f aca="false">$K185*Q$5*(1+$W$5)</f>
        <v>0</v>
      </c>
      <c r="R185" s="301" t="n">
        <f aca="false">$K185*R$5*(1+$W$5)</f>
        <v>0</v>
      </c>
      <c r="S185" s="301" t="n">
        <v>0</v>
      </c>
      <c r="T185" s="300" t="n">
        <v>0</v>
      </c>
      <c r="U185" s="304" t="n">
        <f aca="false">SUM(K185:T185)</f>
        <v>0</v>
      </c>
      <c r="V185" s="304" t="n">
        <f aca="false">SUM(K185, M185, O185, P185, Q185, R185)</f>
        <v>0</v>
      </c>
      <c r="X185" s="305"/>
    </row>
    <row r="186" customFormat="false" ht="15" hidden="false" customHeight="false" outlineLevel="0" collapsed="false">
      <c r="A186" s="300"/>
      <c r="B186" s="306"/>
      <c r="C186" s="306"/>
      <c r="D186" s="306"/>
      <c r="E186" s="306"/>
      <c r="F186" s="306"/>
      <c r="G186" s="306"/>
      <c r="H186" s="306"/>
      <c r="I186" s="306"/>
      <c r="J186" s="306"/>
      <c r="K186" s="307"/>
      <c r="L186" s="300" t="n">
        <f aca="false">$K186*L$5*(1+$W$5)</f>
        <v>0</v>
      </c>
      <c r="M186" s="300" t="n">
        <f aca="false">$K186*M$5*(1+$W$5)</f>
        <v>0</v>
      </c>
      <c r="N186" s="300" t="n">
        <f aca="false">$K186*N$5*(1+$W$5)</f>
        <v>0</v>
      </c>
      <c r="O186" s="301" t="n">
        <f aca="false">$K186*$W$5</f>
        <v>0</v>
      </c>
      <c r="P186" s="303" t="n">
        <f aca="false">K186*P$5*(1+$W$5)</f>
        <v>0</v>
      </c>
      <c r="Q186" s="303" t="n">
        <f aca="false">$K186*Q$5*(1+$W$5)</f>
        <v>0</v>
      </c>
      <c r="R186" s="301" t="n">
        <f aca="false">$K186*R$5*(1+$W$5)</f>
        <v>0</v>
      </c>
      <c r="S186" s="301" t="n">
        <v>0</v>
      </c>
      <c r="T186" s="300" t="n">
        <v>0</v>
      </c>
      <c r="U186" s="304" t="n">
        <f aca="false">SUM(K186:T186)</f>
        <v>0</v>
      </c>
      <c r="V186" s="304" t="n">
        <f aca="false">SUM(K186, M186, O186, P186, Q186, R186)</f>
        <v>0</v>
      </c>
      <c r="X186" s="305"/>
    </row>
    <row r="187" customFormat="false" ht="15" hidden="false" customHeight="false" outlineLevel="0" collapsed="false">
      <c r="A187" s="300"/>
      <c r="B187" s="306"/>
      <c r="C187" s="306"/>
      <c r="D187" s="306"/>
      <c r="E187" s="306"/>
      <c r="F187" s="306"/>
      <c r="G187" s="306"/>
      <c r="H187" s="306"/>
      <c r="I187" s="306"/>
      <c r="J187" s="306"/>
      <c r="K187" s="307"/>
      <c r="L187" s="300" t="n">
        <f aca="false">$K187*L$5*(1+$W$5)</f>
        <v>0</v>
      </c>
      <c r="M187" s="300" t="n">
        <f aca="false">$K187*M$5*(1+$W$5)</f>
        <v>0</v>
      </c>
      <c r="N187" s="300" t="n">
        <f aca="false">$K187*N$5*(1+$W$5)</f>
        <v>0</v>
      </c>
      <c r="O187" s="301" t="n">
        <f aca="false">$K187*$W$5</f>
        <v>0</v>
      </c>
      <c r="P187" s="303" t="n">
        <f aca="false">K187*P$5*(1+$W$5)</f>
        <v>0</v>
      </c>
      <c r="Q187" s="303" t="n">
        <f aca="false">$K187*Q$5*(1+$W$5)</f>
        <v>0</v>
      </c>
      <c r="R187" s="301" t="n">
        <f aca="false">$K187*R$5*(1+$W$5)</f>
        <v>0</v>
      </c>
      <c r="S187" s="301" t="n">
        <v>0</v>
      </c>
      <c r="T187" s="300" t="n">
        <v>0</v>
      </c>
      <c r="U187" s="304" t="n">
        <f aca="false">SUM(K187:T187)</f>
        <v>0</v>
      </c>
      <c r="V187" s="304" t="n">
        <f aca="false">SUM(K187, M187, O187, P187, Q187, R187)</f>
        <v>0</v>
      </c>
      <c r="X187" s="305"/>
    </row>
    <row r="188" customFormat="false" ht="15" hidden="false" customHeight="false" outlineLevel="0" collapsed="false">
      <c r="A188" s="300"/>
      <c r="B188" s="306"/>
      <c r="C188" s="306"/>
      <c r="D188" s="306"/>
      <c r="E188" s="306"/>
      <c r="F188" s="306"/>
      <c r="G188" s="306"/>
      <c r="H188" s="306"/>
      <c r="I188" s="306"/>
      <c r="J188" s="306"/>
      <c r="K188" s="307"/>
      <c r="L188" s="300" t="n">
        <f aca="false">$K188*L$5*(1+$W$5)</f>
        <v>0</v>
      </c>
      <c r="M188" s="300" t="n">
        <f aca="false">$K188*M$5*(1+$W$5)</f>
        <v>0</v>
      </c>
      <c r="N188" s="300" t="n">
        <f aca="false">$K188*N$5*(1+$W$5)</f>
        <v>0</v>
      </c>
      <c r="O188" s="301" t="n">
        <f aca="false">$K188*$W$5</f>
        <v>0</v>
      </c>
      <c r="P188" s="303" t="n">
        <f aca="false">K188*P$5*(1+$W$5)</f>
        <v>0</v>
      </c>
      <c r="Q188" s="303" t="n">
        <f aca="false">$K188*Q$5*(1+$W$5)</f>
        <v>0</v>
      </c>
      <c r="R188" s="301" t="n">
        <f aca="false">$K188*R$5*(1+$W$5)</f>
        <v>0</v>
      </c>
      <c r="S188" s="301" t="n">
        <v>0</v>
      </c>
      <c r="T188" s="300" t="n">
        <v>0</v>
      </c>
      <c r="U188" s="304" t="n">
        <f aca="false">SUM(K188:T188)</f>
        <v>0</v>
      </c>
      <c r="V188" s="304" t="n">
        <f aca="false">SUM(K188, M188, O188, P188, Q188, R188)</f>
        <v>0</v>
      </c>
      <c r="X188" s="305"/>
    </row>
    <row r="189" customFormat="false" ht="15" hidden="false" customHeight="false" outlineLevel="0" collapsed="false">
      <c r="A189" s="300"/>
      <c r="B189" s="306"/>
      <c r="C189" s="306"/>
      <c r="D189" s="306"/>
      <c r="E189" s="306"/>
      <c r="F189" s="306"/>
      <c r="G189" s="306"/>
      <c r="H189" s="306"/>
      <c r="I189" s="306"/>
      <c r="J189" s="306"/>
      <c r="K189" s="307"/>
      <c r="L189" s="300" t="n">
        <f aca="false">$K189*L$5*(1+$W$5)</f>
        <v>0</v>
      </c>
      <c r="M189" s="300" t="n">
        <f aca="false">$K189*M$5*(1+$W$5)</f>
        <v>0</v>
      </c>
      <c r="N189" s="300" t="n">
        <f aca="false">$K189*N$5*(1+$W$5)</f>
        <v>0</v>
      </c>
      <c r="O189" s="301" t="n">
        <f aca="false">$K189*$W$5</f>
        <v>0</v>
      </c>
      <c r="P189" s="303" t="n">
        <f aca="false">K189*P$5*(1+$W$5)</f>
        <v>0</v>
      </c>
      <c r="Q189" s="303" t="n">
        <f aca="false">$K189*Q$5*(1+$W$5)</f>
        <v>0</v>
      </c>
      <c r="R189" s="301" t="n">
        <f aca="false">$K189*R$5*(1+$W$5)</f>
        <v>0</v>
      </c>
      <c r="S189" s="301" t="n">
        <v>0</v>
      </c>
      <c r="T189" s="300" t="n">
        <v>0</v>
      </c>
      <c r="U189" s="304" t="n">
        <f aca="false">SUM(K189:T189)</f>
        <v>0</v>
      </c>
      <c r="V189" s="304" t="n">
        <f aca="false">SUM(K189, M189, O189, P189, Q189, R189)</f>
        <v>0</v>
      </c>
      <c r="X189" s="305"/>
    </row>
    <row r="190" customFormat="false" ht="15" hidden="false" customHeight="false" outlineLevel="0" collapsed="false">
      <c r="A190" s="300"/>
      <c r="B190" s="306"/>
      <c r="C190" s="306"/>
      <c r="D190" s="306"/>
      <c r="E190" s="306"/>
      <c r="F190" s="306"/>
      <c r="G190" s="306"/>
      <c r="H190" s="306"/>
      <c r="I190" s="306"/>
      <c r="J190" s="306"/>
      <c r="K190" s="307"/>
      <c r="L190" s="300" t="n">
        <f aca="false">$K190*L$5*(1+$W$5)</f>
        <v>0</v>
      </c>
      <c r="M190" s="300" t="n">
        <f aca="false">$K190*M$5*(1+$W$5)</f>
        <v>0</v>
      </c>
      <c r="N190" s="300" t="n">
        <f aca="false">$K190*N$5*(1+$W$5)</f>
        <v>0</v>
      </c>
      <c r="O190" s="301" t="n">
        <f aca="false">$K190*$W$5</f>
        <v>0</v>
      </c>
      <c r="P190" s="303" t="n">
        <f aca="false">K190*P$5*(1+$W$5)</f>
        <v>0</v>
      </c>
      <c r="Q190" s="303" t="n">
        <f aca="false">$K190*Q$5*(1+$W$5)</f>
        <v>0</v>
      </c>
      <c r="R190" s="301" t="n">
        <f aca="false">$K190*R$5*(1+$W$5)</f>
        <v>0</v>
      </c>
      <c r="S190" s="301" t="n">
        <v>0</v>
      </c>
      <c r="T190" s="300" t="n">
        <v>0</v>
      </c>
      <c r="U190" s="304" t="n">
        <f aca="false">SUM(K190:T190)</f>
        <v>0</v>
      </c>
      <c r="V190" s="304" t="n">
        <f aca="false">SUM(K190, M190, O190, P190, Q190, R190)</f>
        <v>0</v>
      </c>
      <c r="X190" s="305"/>
    </row>
    <row r="191" customFormat="false" ht="15" hidden="false" customHeight="false" outlineLevel="0" collapsed="false">
      <c r="A191" s="300"/>
      <c r="B191" s="306"/>
      <c r="C191" s="306"/>
      <c r="D191" s="306"/>
      <c r="E191" s="306"/>
      <c r="F191" s="306"/>
      <c r="G191" s="306"/>
      <c r="H191" s="306"/>
      <c r="I191" s="306"/>
      <c r="J191" s="306"/>
      <c r="K191" s="307"/>
      <c r="L191" s="300" t="n">
        <f aca="false">$K191*L$5*(1+$W$5)</f>
        <v>0</v>
      </c>
      <c r="M191" s="300" t="n">
        <f aca="false">$K191*M$5*(1+$W$5)</f>
        <v>0</v>
      </c>
      <c r="N191" s="300" t="n">
        <f aca="false">$K191*N$5*(1+$W$5)</f>
        <v>0</v>
      </c>
      <c r="O191" s="301" t="n">
        <f aca="false">$K191*$W$5</f>
        <v>0</v>
      </c>
      <c r="P191" s="303" t="n">
        <f aca="false">K191*P$5*(1+$W$5)</f>
        <v>0</v>
      </c>
      <c r="Q191" s="303" t="n">
        <f aca="false">$K191*Q$5*(1+$W$5)</f>
        <v>0</v>
      </c>
      <c r="R191" s="301" t="n">
        <f aca="false">$K191*R$5*(1+$W$5)</f>
        <v>0</v>
      </c>
      <c r="S191" s="301" t="n">
        <v>0</v>
      </c>
      <c r="T191" s="300" t="n">
        <v>0</v>
      </c>
      <c r="U191" s="304" t="n">
        <f aca="false">SUM(K191:T191)</f>
        <v>0</v>
      </c>
      <c r="V191" s="304" t="n">
        <f aca="false">SUM(K191, M191, O191, P191, Q191, R191)</f>
        <v>0</v>
      </c>
      <c r="X191" s="305"/>
    </row>
    <row r="192" customFormat="false" ht="15" hidden="false" customHeight="false" outlineLevel="0" collapsed="false">
      <c r="A192" s="300"/>
      <c r="B192" s="306"/>
      <c r="C192" s="306"/>
      <c r="D192" s="306"/>
      <c r="E192" s="306"/>
      <c r="F192" s="306"/>
      <c r="G192" s="306"/>
      <c r="H192" s="306"/>
      <c r="I192" s="306"/>
      <c r="J192" s="306"/>
      <c r="K192" s="307"/>
      <c r="L192" s="300" t="n">
        <f aca="false">$K192*L$5*(1+$W$5)</f>
        <v>0</v>
      </c>
      <c r="M192" s="300" t="n">
        <f aca="false">$K192*M$5*(1+$W$5)</f>
        <v>0</v>
      </c>
      <c r="N192" s="300" t="n">
        <f aca="false">$K192*N$5*(1+$W$5)</f>
        <v>0</v>
      </c>
      <c r="O192" s="301" t="n">
        <f aca="false">$K192*$W$5</f>
        <v>0</v>
      </c>
      <c r="P192" s="303" t="n">
        <f aca="false">K192*P$5*(1+$W$5)</f>
        <v>0</v>
      </c>
      <c r="Q192" s="303" t="n">
        <f aca="false">$K192*Q$5*(1+$W$5)</f>
        <v>0</v>
      </c>
      <c r="R192" s="301" t="n">
        <f aca="false">$K192*R$5*(1+$W$5)</f>
        <v>0</v>
      </c>
      <c r="S192" s="301" t="n">
        <v>0</v>
      </c>
      <c r="T192" s="300" t="n">
        <v>0</v>
      </c>
      <c r="U192" s="304" t="n">
        <f aca="false">SUM(K192:T192)</f>
        <v>0</v>
      </c>
      <c r="V192" s="304" t="n">
        <f aca="false">SUM(K192, M192, O192, P192, Q192, R192)</f>
        <v>0</v>
      </c>
      <c r="X192" s="305"/>
    </row>
    <row r="193" customFormat="false" ht="15" hidden="false" customHeight="true" outlineLevel="0" collapsed="false">
      <c r="A193" s="300"/>
      <c r="B193" s="306"/>
      <c r="C193" s="306"/>
      <c r="D193" s="306"/>
      <c r="E193" s="306"/>
      <c r="F193" s="306"/>
      <c r="G193" s="306"/>
      <c r="H193" s="306"/>
      <c r="I193" s="306"/>
      <c r="J193" s="306"/>
      <c r="K193" s="307"/>
      <c r="L193" s="300" t="n">
        <f aca="false">$K193*L$5*(1+$W$5)</f>
        <v>0</v>
      </c>
      <c r="M193" s="300" t="n">
        <f aca="false">$K193*M$5*(1+$W$5)</f>
        <v>0</v>
      </c>
      <c r="N193" s="300" t="n">
        <f aca="false">$K193*N$5*(1+$W$5)</f>
        <v>0</v>
      </c>
      <c r="O193" s="301" t="n">
        <f aca="false">$K193*$W$5</f>
        <v>0</v>
      </c>
      <c r="P193" s="303" t="n">
        <f aca="false">K193*P$5*(1+$W$5)</f>
        <v>0</v>
      </c>
      <c r="Q193" s="303" t="n">
        <f aca="false">$K193*Q$5*(1+$W$5)</f>
        <v>0</v>
      </c>
      <c r="R193" s="301" t="n">
        <f aca="false">$K193*R$5*(1+$W$5)</f>
        <v>0</v>
      </c>
      <c r="S193" s="301" t="n">
        <v>0</v>
      </c>
      <c r="T193" s="300" t="n">
        <v>0</v>
      </c>
      <c r="U193" s="304" t="n">
        <f aca="false">SUM(K193:T193)</f>
        <v>0</v>
      </c>
      <c r="V193" s="304" t="n">
        <f aca="false">SUM(K193, M193, O193, P193, Q193, R193)</f>
        <v>0</v>
      </c>
      <c r="X193" s="305"/>
    </row>
    <row r="194" customFormat="false" ht="15" hidden="false" customHeight="true" outlineLevel="0" collapsed="false">
      <c r="A194" s="300"/>
      <c r="B194" s="306"/>
      <c r="C194" s="306"/>
      <c r="D194" s="306"/>
      <c r="E194" s="306"/>
      <c r="F194" s="306"/>
      <c r="G194" s="306"/>
      <c r="H194" s="306"/>
      <c r="I194" s="306"/>
      <c r="J194" s="306"/>
      <c r="K194" s="307"/>
      <c r="L194" s="300" t="n">
        <f aca="false">$K194*L$5*(1+$W$5)</f>
        <v>0</v>
      </c>
      <c r="M194" s="300" t="n">
        <f aca="false">$K194*M$5*(1+$W$5)</f>
        <v>0</v>
      </c>
      <c r="N194" s="300" t="n">
        <f aca="false">$K194*N$5*(1+$W$5)</f>
        <v>0</v>
      </c>
      <c r="O194" s="301" t="n">
        <f aca="false">$K194*$W$5</f>
        <v>0</v>
      </c>
      <c r="P194" s="303" t="n">
        <f aca="false">K194*P$5*(1+$W$5)</f>
        <v>0</v>
      </c>
      <c r="Q194" s="303" t="n">
        <f aca="false">$K194*Q$5*(1+$W$5)</f>
        <v>0</v>
      </c>
      <c r="R194" s="301" t="n">
        <f aca="false">$K194*R$5*(1+$W$5)</f>
        <v>0</v>
      </c>
      <c r="S194" s="301" t="n">
        <v>0</v>
      </c>
      <c r="T194" s="300" t="n">
        <v>0</v>
      </c>
      <c r="U194" s="304" t="n">
        <f aca="false">SUM(K194:T194)</f>
        <v>0</v>
      </c>
      <c r="V194" s="304" t="n">
        <f aca="false">SUM(K194, M194, O194, P194, Q194, R194)</f>
        <v>0</v>
      </c>
      <c r="X194" s="305"/>
    </row>
    <row r="195" customFormat="false" ht="15" hidden="false" customHeight="true" outlineLevel="0" collapsed="false">
      <c r="A195" s="300"/>
      <c r="B195" s="306"/>
      <c r="C195" s="306"/>
      <c r="D195" s="306"/>
      <c r="E195" s="306"/>
      <c r="F195" s="306"/>
      <c r="G195" s="306"/>
      <c r="H195" s="306"/>
      <c r="I195" s="306"/>
      <c r="J195" s="306"/>
      <c r="K195" s="307"/>
      <c r="L195" s="300" t="n">
        <f aca="false">$K195*L$5*(1+$W$5)</f>
        <v>0</v>
      </c>
      <c r="M195" s="300" t="n">
        <f aca="false">$K195*M$5*(1+$W$5)</f>
        <v>0</v>
      </c>
      <c r="N195" s="300" t="n">
        <f aca="false">$K195*N$5*(1+$W$5)</f>
        <v>0</v>
      </c>
      <c r="O195" s="301" t="n">
        <f aca="false">$K195*$W$5</f>
        <v>0</v>
      </c>
      <c r="P195" s="303" t="n">
        <f aca="false">K195*P$5*(1+$W$5)</f>
        <v>0</v>
      </c>
      <c r="Q195" s="303" t="n">
        <f aca="false">$K195*Q$5*(1+$W$5)</f>
        <v>0</v>
      </c>
      <c r="R195" s="301" t="n">
        <f aca="false">$K195*R$5*(1+$W$5)</f>
        <v>0</v>
      </c>
      <c r="S195" s="301" t="n">
        <v>0</v>
      </c>
      <c r="T195" s="300" t="n">
        <v>0</v>
      </c>
      <c r="U195" s="304" t="n">
        <f aca="false">SUM(K195:T195)</f>
        <v>0</v>
      </c>
      <c r="V195" s="304" t="n">
        <f aca="false">SUM(K195, M195, O195, P195, Q195, R195)</f>
        <v>0</v>
      </c>
      <c r="X195" s="305"/>
    </row>
    <row r="196" customFormat="false" ht="15" hidden="false" customHeight="true" outlineLevel="0" collapsed="false">
      <c r="A196" s="300"/>
      <c r="B196" s="306"/>
      <c r="C196" s="306"/>
      <c r="D196" s="306"/>
      <c r="E196" s="306"/>
      <c r="F196" s="306"/>
      <c r="G196" s="306"/>
      <c r="H196" s="306"/>
      <c r="I196" s="306"/>
      <c r="J196" s="306"/>
      <c r="K196" s="307"/>
      <c r="L196" s="300" t="n">
        <f aca="false">$K196*L$5*(1+$W$5)</f>
        <v>0</v>
      </c>
      <c r="M196" s="300" t="n">
        <f aca="false">$K196*M$5*(1+$W$5)</f>
        <v>0</v>
      </c>
      <c r="N196" s="300" t="n">
        <f aca="false">$K196*N$5*(1+$W$5)</f>
        <v>0</v>
      </c>
      <c r="O196" s="301" t="n">
        <f aca="false">$K196*$W$5</f>
        <v>0</v>
      </c>
      <c r="P196" s="303" t="n">
        <f aca="false">K196*P$5*(1+$W$5)</f>
        <v>0</v>
      </c>
      <c r="Q196" s="303" t="n">
        <f aca="false">$K196*Q$5*(1+$W$5)</f>
        <v>0</v>
      </c>
      <c r="R196" s="301" t="n">
        <f aca="false">$K196*R$5*(1+$W$5)</f>
        <v>0</v>
      </c>
      <c r="S196" s="301" t="n">
        <v>0</v>
      </c>
      <c r="T196" s="300" t="n">
        <v>0</v>
      </c>
      <c r="U196" s="304" t="n">
        <f aca="false">SUM(K196:T196)</f>
        <v>0</v>
      </c>
      <c r="V196" s="304" t="n">
        <f aca="false">SUM(K196, M196, O196, P196, Q196, R196)</f>
        <v>0</v>
      </c>
      <c r="X196" s="305"/>
    </row>
    <row r="197" customFormat="false" ht="15" hidden="false" customHeight="true" outlineLevel="0" collapsed="false">
      <c r="A197" s="300"/>
      <c r="B197" s="306"/>
      <c r="C197" s="306"/>
      <c r="D197" s="306"/>
      <c r="E197" s="306"/>
      <c r="F197" s="306"/>
      <c r="G197" s="306"/>
      <c r="H197" s="306"/>
      <c r="I197" s="306"/>
      <c r="J197" s="306"/>
      <c r="K197" s="307"/>
      <c r="L197" s="300" t="n">
        <f aca="false">$K197*L$5*(1+$W$5)</f>
        <v>0</v>
      </c>
      <c r="M197" s="300" t="n">
        <f aca="false">$K197*M$5*(1+$W$5)</f>
        <v>0</v>
      </c>
      <c r="N197" s="300" t="n">
        <f aca="false">$K197*N$5*(1+$W$5)</f>
        <v>0</v>
      </c>
      <c r="O197" s="301" t="n">
        <f aca="false">$K197*$W$5</f>
        <v>0</v>
      </c>
      <c r="P197" s="303" t="n">
        <f aca="false">K197*P$5*(1+$W$5)</f>
        <v>0</v>
      </c>
      <c r="Q197" s="303" t="n">
        <f aca="false">$K197*Q$5*(1+$W$5)</f>
        <v>0</v>
      </c>
      <c r="R197" s="301" t="n">
        <f aca="false">$K197*R$5*(1+$W$5)</f>
        <v>0</v>
      </c>
      <c r="S197" s="301" t="n">
        <v>0</v>
      </c>
      <c r="T197" s="300" t="n">
        <v>0</v>
      </c>
      <c r="U197" s="304" t="n">
        <f aca="false">SUM(K197:T197)</f>
        <v>0</v>
      </c>
      <c r="V197" s="304" t="n">
        <f aca="false">SUM(K197, M197, O197, P197, Q197, R197)</f>
        <v>0</v>
      </c>
      <c r="X197" s="305"/>
    </row>
    <row r="198" customFormat="false" ht="15" hidden="false" customHeight="true" outlineLevel="0" collapsed="false">
      <c r="A198" s="300"/>
      <c r="B198" s="306"/>
      <c r="C198" s="306"/>
      <c r="D198" s="306"/>
      <c r="E198" s="306"/>
      <c r="F198" s="306"/>
      <c r="G198" s="306"/>
      <c r="H198" s="306"/>
      <c r="I198" s="306"/>
      <c r="J198" s="306"/>
      <c r="K198" s="307"/>
      <c r="L198" s="300" t="n">
        <f aca="false">$K198*L$5*(1+$W$5)</f>
        <v>0</v>
      </c>
      <c r="M198" s="300" t="n">
        <f aca="false">$K198*M$5*(1+$W$5)</f>
        <v>0</v>
      </c>
      <c r="N198" s="300" t="n">
        <f aca="false">$K198*N$5*(1+$W$5)</f>
        <v>0</v>
      </c>
      <c r="O198" s="301" t="n">
        <f aca="false">$K198*$W$5</f>
        <v>0</v>
      </c>
      <c r="P198" s="303" t="n">
        <f aca="false">K198*P$5*(1+$W$5)</f>
        <v>0</v>
      </c>
      <c r="Q198" s="303" t="n">
        <f aca="false">$K198*Q$5*(1+$W$5)</f>
        <v>0</v>
      </c>
      <c r="R198" s="301" t="n">
        <f aca="false">$K198*R$5*(1+$W$5)</f>
        <v>0</v>
      </c>
      <c r="S198" s="301" t="n">
        <v>0</v>
      </c>
      <c r="T198" s="300" t="n">
        <v>0</v>
      </c>
      <c r="U198" s="304" t="n">
        <f aca="false">SUM(K198:T198)</f>
        <v>0</v>
      </c>
      <c r="V198" s="304" t="n">
        <f aca="false">SUM(K198, M198, O198, P198, Q198, R198)</f>
        <v>0</v>
      </c>
      <c r="X198" s="305"/>
    </row>
    <row r="199" customFormat="false" ht="15" hidden="false" customHeight="true" outlineLevel="0" collapsed="false">
      <c r="A199" s="300"/>
      <c r="B199" s="306"/>
      <c r="C199" s="306"/>
      <c r="D199" s="306"/>
      <c r="E199" s="306"/>
      <c r="F199" s="306"/>
      <c r="G199" s="306"/>
      <c r="H199" s="306"/>
      <c r="I199" s="306"/>
      <c r="J199" s="306"/>
      <c r="K199" s="307"/>
      <c r="L199" s="300" t="n">
        <f aca="false">$K199*L$5*(1+$W$5)</f>
        <v>0</v>
      </c>
      <c r="M199" s="300" t="n">
        <f aca="false">$K199*M$5*(1+$W$5)</f>
        <v>0</v>
      </c>
      <c r="N199" s="300" t="n">
        <f aca="false">$K199*N$5*(1+$W$5)</f>
        <v>0</v>
      </c>
      <c r="O199" s="301" t="n">
        <f aca="false">$K199*$W$5</f>
        <v>0</v>
      </c>
      <c r="P199" s="303" t="n">
        <f aca="false">K199*P$5*(1+$W$5)</f>
        <v>0</v>
      </c>
      <c r="Q199" s="303" t="n">
        <f aca="false">$K199*Q$5*(1+$W$5)</f>
        <v>0</v>
      </c>
      <c r="R199" s="301" t="n">
        <f aca="false">$K199*R$5*(1+$W$5)</f>
        <v>0</v>
      </c>
      <c r="S199" s="301" t="n">
        <v>0</v>
      </c>
      <c r="T199" s="300" t="n">
        <v>0</v>
      </c>
      <c r="U199" s="304" t="n">
        <f aca="false">SUM(K199:T199)</f>
        <v>0</v>
      </c>
      <c r="V199" s="304" t="n">
        <f aca="false">SUM(K199, M199, O199, P199, Q199, R199)</f>
        <v>0</v>
      </c>
      <c r="X199" s="305"/>
    </row>
    <row r="200" customFormat="false" ht="15" hidden="false" customHeight="true" outlineLevel="0" collapsed="false">
      <c r="A200" s="300"/>
      <c r="B200" s="306"/>
      <c r="C200" s="306"/>
      <c r="D200" s="306"/>
      <c r="E200" s="306"/>
      <c r="F200" s="306"/>
      <c r="G200" s="306"/>
      <c r="H200" s="306"/>
      <c r="I200" s="306"/>
      <c r="J200" s="306"/>
      <c r="K200" s="307"/>
      <c r="L200" s="300" t="n">
        <f aca="false">$K200*L$5*(1+$W$5)</f>
        <v>0</v>
      </c>
      <c r="M200" s="300" t="n">
        <f aca="false">$K200*M$5*(1+$W$5)</f>
        <v>0</v>
      </c>
      <c r="N200" s="300" t="n">
        <f aca="false">$K200*N$5*(1+$W$5)</f>
        <v>0</v>
      </c>
      <c r="O200" s="301" t="n">
        <f aca="false">$K200*$W$5</f>
        <v>0</v>
      </c>
      <c r="P200" s="303" t="n">
        <f aca="false">K200*P$5*(1+$W$5)</f>
        <v>0</v>
      </c>
      <c r="Q200" s="303" t="n">
        <f aca="false">$K200*Q$5*(1+$W$5)</f>
        <v>0</v>
      </c>
      <c r="R200" s="301" t="n">
        <f aca="false">$K200*R$5*(1+$W$5)</f>
        <v>0</v>
      </c>
      <c r="S200" s="301" t="n">
        <v>0</v>
      </c>
      <c r="T200" s="300" t="n">
        <v>0</v>
      </c>
      <c r="U200" s="304" t="n">
        <f aca="false">SUM(K200:T200)</f>
        <v>0</v>
      </c>
      <c r="V200" s="304" t="n">
        <f aca="false">SUM(K200, M200, O200, P200, Q200, R200)</f>
        <v>0</v>
      </c>
      <c r="X200" s="305"/>
    </row>
    <row r="201" customFormat="false" ht="15" hidden="false" customHeight="true" outlineLevel="0" collapsed="false">
      <c r="A201" s="300"/>
      <c r="B201" s="306"/>
      <c r="C201" s="306"/>
      <c r="D201" s="306"/>
      <c r="E201" s="306"/>
      <c r="F201" s="306"/>
      <c r="G201" s="306"/>
      <c r="H201" s="306"/>
      <c r="I201" s="306"/>
      <c r="J201" s="306"/>
      <c r="K201" s="307"/>
      <c r="L201" s="300" t="n">
        <f aca="false">$K201*L$5*(1+$W$5)</f>
        <v>0</v>
      </c>
      <c r="M201" s="300" t="n">
        <f aca="false">$K201*M$5*(1+$W$5)</f>
        <v>0</v>
      </c>
      <c r="N201" s="300" t="n">
        <f aca="false">$K201*N$5*(1+$W$5)</f>
        <v>0</v>
      </c>
      <c r="O201" s="301" t="n">
        <f aca="false">$K201*$W$5</f>
        <v>0</v>
      </c>
      <c r="P201" s="303" t="n">
        <f aca="false">K201*P$5*(1+$W$5)</f>
        <v>0</v>
      </c>
      <c r="Q201" s="303" t="n">
        <f aca="false">$K201*Q$5*(1+$W$5)</f>
        <v>0</v>
      </c>
      <c r="R201" s="301" t="n">
        <f aca="false">$K201*R$5*(1+$W$5)</f>
        <v>0</v>
      </c>
      <c r="S201" s="301" t="n">
        <v>0</v>
      </c>
      <c r="T201" s="300" t="n">
        <v>0</v>
      </c>
      <c r="U201" s="304" t="n">
        <f aca="false">SUM(K201:T201)</f>
        <v>0</v>
      </c>
      <c r="V201" s="304" t="n">
        <f aca="false">SUM(K201, M201, O201, P201, Q201, R201)</f>
        <v>0</v>
      </c>
      <c r="X201" s="305"/>
    </row>
    <row r="202" customFormat="false" ht="15" hidden="false" customHeight="true" outlineLevel="0" collapsed="false">
      <c r="A202" s="300"/>
      <c r="B202" s="306"/>
      <c r="C202" s="306"/>
      <c r="D202" s="306"/>
      <c r="E202" s="306"/>
      <c r="F202" s="306"/>
      <c r="G202" s="306"/>
      <c r="H202" s="306"/>
      <c r="I202" s="306"/>
      <c r="J202" s="306"/>
      <c r="K202" s="307"/>
      <c r="L202" s="300" t="n">
        <f aca="false">$K202*L$5*(1+$W$5)</f>
        <v>0</v>
      </c>
      <c r="M202" s="300" t="n">
        <f aca="false">$K202*M$5*(1+$W$5)</f>
        <v>0</v>
      </c>
      <c r="N202" s="300" t="n">
        <f aca="false">$K202*N$5*(1+$W$5)</f>
        <v>0</v>
      </c>
      <c r="O202" s="301" t="n">
        <f aca="false">$K202*$W$5</f>
        <v>0</v>
      </c>
      <c r="P202" s="303" t="n">
        <f aca="false">K202*P$5*(1+$W$5)</f>
        <v>0</v>
      </c>
      <c r="Q202" s="303" t="n">
        <f aca="false">$K202*Q$5*(1+$W$5)</f>
        <v>0</v>
      </c>
      <c r="R202" s="301" t="n">
        <f aca="false">$K202*R$5*(1+$W$5)</f>
        <v>0</v>
      </c>
      <c r="S202" s="301" t="n">
        <v>0</v>
      </c>
      <c r="T202" s="300" t="n">
        <v>0</v>
      </c>
      <c r="U202" s="304" t="n">
        <f aca="false">SUM(K202:T202)</f>
        <v>0</v>
      </c>
      <c r="V202" s="304" t="n">
        <f aca="false">SUM(K202, M202, O202, P202, Q202, R202)</f>
        <v>0</v>
      </c>
      <c r="X202" s="305"/>
    </row>
    <row r="203" customFormat="false" ht="15" hidden="false" customHeight="true" outlineLevel="0" collapsed="false">
      <c r="A203" s="300"/>
      <c r="B203" s="306"/>
      <c r="C203" s="306"/>
      <c r="D203" s="306"/>
      <c r="E203" s="306"/>
      <c r="F203" s="306"/>
      <c r="G203" s="306"/>
      <c r="H203" s="306"/>
      <c r="I203" s="306"/>
      <c r="J203" s="306"/>
      <c r="K203" s="307"/>
      <c r="L203" s="300" t="n">
        <f aca="false">$K203*L$5*(1+$W$5)</f>
        <v>0</v>
      </c>
      <c r="M203" s="300" t="n">
        <f aca="false">$K203*M$5*(1+$W$5)</f>
        <v>0</v>
      </c>
      <c r="N203" s="300" t="n">
        <f aca="false">$K203*N$5*(1+$W$5)</f>
        <v>0</v>
      </c>
      <c r="O203" s="301" t="n">
        <f aca="false">$K203*$W$5</f>
        <v>0</v>
      </c>
      <c r="P203" s="303" t="n">
        <f aca="false">K203*P$5*(1+$W$5)</f>
        <v>0</v>
      </c>
      <c r="Q203" s="303" t="n">
        <f aca="false">$K203*Q$5*(1+$W$5)</f>
        <v>0</v>
      </c>
      <c r="R203" s="301" t="n">
        <f aca="false">$K203*R$5*(1+$W$5)</f>
        <v>0</v>
      </c>
      <c r="S203" s="301" t="n">
        <v>0</v>
      </c>
      <c r="T203" s="300" t="n">
        <v>0</v>
      </c>
      <c r="U203" s="304" t="n">
        <f aca="false">SUM(K203:T203)</f>
        <v>0</v>
      </c>
      <c r="V203" s="304" t="n">
        <f aca="false">SUM(K203, M203, O203, P203, Q203, R203)</f>
        <v>0</v>
      </c>
      <c r="X203" s="305"/>
    </row>
    <row r="204" customFormat="false" ht="15" hidden="false" customHeight="true" outlineLevel="0" collapsed="false">
      <c r="A204" s="300"/>
      <c r="B204" s="306"/>
      <c r="C204" s="306"/>
      <c r="D204" s="306"/>
      <c r="E204" s="306"/>
      <c r="F204" s="306"/>
      <c r="G204" s="306"/>
      <c r="H204" s="306"/>
      <c r="I204" s="306"/>
      <c r="J204" s="306"/>
      <c r="K204" s="307"/>
      <c r="L204" s="300" t="n">
        <f aca="false">$K204*L$5*(1+$W$5)</f>
        <v>0</v>
      </c>
      <c r="M204" s="300" t="n">
        <f aca="false">$K204*M$5*(1+$W$5)</f>
        <v>0</v>
      </c>
      <c r="N204" s="300" t="n">
        <f aca="false">$K204*N$5*(1+$W$5)</f>
        <v>0</v>
      </c>
      <c r="O204" s="301" t="n">
        <f aca="false">$K204*$W$5</f>
        <v>0</v>
      </c>
      <c r="P204" s="303" t="n">
        <f aca="false">K204*P$5*(1+$W$5)</f>
        <v>0</v>
      </c>
      <c r="Q204" s="303" t="n">
        <f aca="false">$K204*Q$5*(1+$W$5)</f>
        <v>0</v>
      </c>
      <c r="R204" s="301" t="n">
        <f aca="false">$K204*R$5*(1+$W$5)</f>
        <v>0</v>
      </c>
      <c r="S204" s="301" t="n">
        <v>0</v>
      </c>
      <c r="T204" s="300" t="n">
        <v>0</v>
      </c>
      <c r="U204" s="304" t="n">
        <f aca="false">SUM(K204:T204)</f>
        <v>0</v>
      </c>
      <c r="V204" s="304" t="n">
        <f aca="false">SUM(K204, M204, O204, P204, Q204, R204)</f>
        <v>0</v>
      </c>
      <c r="X204" s="305"/>
    </row>
    <row r="205" customFormat="false" ht="15" hidden="false" customHeight="true" outlineLevel="0" collapsed="false">
      <c r="A205" s="300"/>
      <c r="B205" s="306"/>
      <c r="C205" s="306"/>
      <c r="D205" s="306"/>
      <c r="E205" s="306"/>
      <c r="F205" s="306"/>
      <c r="G205" s="306"/>
      <c r="H205" s="306"/>
      <c r="I205" s="306"/>
      <c r="J205" s="306"/>
      <c r="K205" s="307"/>
      <c r="L205" s="300" t="n">
        <f aca="false">$K205*L$5*(1+$W$5)</f>
        <v>0</v>
      </c>
      <c r="M205" s="300" t="n">
        <f aca="false">$K205*M$5*(1+$W$5)</f>
        <v>0</v>
      </c>
      <c r="N205" s="300" t="n">
        <f aca="false">$K205*N$5*(1+$W$5)</f>
        <v>0</v>
      </c>
      <c r="O205" s="301" t="n">
        <f aca="false">$K205*$W$5</f>
        <v>0</v>
      </c>
      <c r="P205" s="303" t="n">
        <f aca="false">K205*P$5*(1+$W$5)</f>
        <v>0</v>
      </c>
      <c r="Q205" s="303" t="n">
        <f aca="false">$K205*Q$5*(1+$W$5)</f>
        <v>0</v>
      </c>
      <c r="R205" s="301" t="n">
        <f aca="false">$K205*R$5*(1+$W$5)</f>
        <v>0</v>
      </c>
      <c r="S205" s="301" t="n">
        <v>0</v>
      </c>
      <c r="T205" s="300" t="n">
        <v>0</v>
      </c>
      <c r="U205" s="304" t="n">
        <f aca="false">SUM(K205:T205)</f>
        <v>0</v>
      </c>
      <c r="V205" s="304" t="n">
        <f aca="false">SUM(K205, M205, O205, P205, Q205, R205)</f>
        <v>0</v>
      </c>
      <c r="X205" s="305"/>
    </row>
    <row r="206" customFormat="false" ht="15" hidden="false" customHeight="true" outlineLevel="0" collapsed="false">
      <c r="A206" s="300"/>
      <c r="B206" s="306"/>
      <c r="C206" s="306"/>
      <c r="D206" s="306"/>
      <c r="E206" s="306"/>
      <c r="F206" s="306"/>
      <c r="G206" s="306"/>
      <c r="H206" s="306"/>
      <c r="I206" s="306"/>
      <c r="J206" s="306"/>
      <c r="K206" s="307"/>
      <c r="L206" s="300" t="n">
        <f aca="false">$K206*L$5*(1+$W$5)</f>
        <v>0</v>
      </c>
      <c r="M206" s="300" t="n">
        <f aca="false">$K206*M$5*(1+$W$5)</f>
        <v>0</v>
      </c>
      <c r="N206" s="300" t="n">
        <f aca="false">$K206*N$5*(1+$W$5)</f>
        <v>0</v>
      </c>
      <c r="O206" s="301" t="n">
        <f aca="false">$K206*$W$5</f>
        <v>0</v>
      </c>
      <c r="P206" s="303" t="n">
        <f aca="false">K206*P$5*(1+$W$5)</f>
        <v>0</v>
      </c>
      <c r="Q206" s="303" t="n">
        <f aca="false">$K206*Q$5*(1+$W$5)</f>
        <v>0</v>
      </c>
      <c r="R206" s="301" t="n">
        <f aca="false">$K206*R$5*(1+$W$5)</f>
        <v>0</v>
      </c>
      <c r="S206" s="301" t="n">
        <v>0</v>
      </c>
      <c r="T206" s="300" t="n">
        <v>0</v>
      </c>
      <c r="U206" s="304" t="n">
        <f aca="false">SUM(K206:T206)</f>
        <v>0</v>
      </c>
      <c r="V206" s="304" t="n">
        <f aca="false">SUM(K206, M206, O206, P206, Q206, R206)</f>
        <v>0</v>
      </c>
      <c r="X206" s="305"/>
    </row>
    <row r="207" customFormat="false" ht="15" hidden="false" customHeight="true" outlineLevel="0" collapsed="false">
      <c r="A207" s="300"/>
      <c r="B207" s="306"/>
      <c r="C207" s="306"/>
      <c r="D207" s="306"/>
      <c r="E207" s="306"/>
      <c r="F207" s="306"/>
      <c r="G207" s="306"/>
      <c r="H207" s="306"/>
      <c r="I207" s="306"/>
      <c r="J207" s="306"/>
      <c r="K207" s="307"/>
      <c r="L207" s="300" t="n">
        <f aca="false">$K207*L$5*(1+$W$5)</f>
        <v>0</v>
      </c>
      <c r="M207" s="300" t="n">
        <f aca="false">$K207*M$5*(1+$W$5)</f>
        <v>0</v>
      </c>
      <c r="N207" s="300" t="n">
        <f aca="false">$K207*N$5*(1+$W$5)</f>
        <v>0</v>
      </c>
      <c r="O207" s="301" t="n">
        <f aca="false">$K207*$W$5</f>
        <v>0</v>
      </c>
      <c r="P207" s="303" t="n">
        <f aca="false">K207*P$5*(1+$W$5)</f>
        <v>0</v>
      </c>
      <c r="Q207" s="303" t="n">
        <f aca="false">$K207*Q$5*(1+$W$5)</f>
        <v>0</v>
      </c>
      <c r="R207" s="301" t="n">
        <f aca="false">$K207*R$5*(1+$W$5)</f>
        <v>0</v>
      </c>
      <c r="S207" s="301" t="n">
        <v>0</v>
      </c>
      <c r="T207" s="300" t="n">
        <v>0</v>
      </c>
      <c r="U207" s="304" t="n">
        <f aca="false">SUM(K207:T207)</f>
        <v>0</v>
      </c>
      <c r="V207" s="304" t="n">
        <f aca="false">SUM(K207, M207, O207, P207, Q207, R207)</f>
        <v>0</v>
      </c>
      <c r="X207" s="305"/>
    </row>
    <row r="208" customFormat="false" ht="15" hidden="false" customHeight="true" outlineLevel="0" collapsed="false">
      <c r="A208" s="300"/>
      <c r="B208" s="306"/>
      <c r="C208" s="306"/>
      <c r="D208" s="306"/>
      <c r="E208" s="306"/>
      <c r="F208" s="306"/>
      <c r="G208" s="306"/>
      <c r="H208" s="306"/>
      <c r="I208" s="306"/>
      <c r="J208" s="306"/>
      <c r="K208" s="307"/>
      <c r="L208" s="300" t="n">
        <f aca="false">$K208*L$5*(1+$W$5)</f>
        <v>0</v>
      </c>
      <c r="M208" s="300" t="n">
        <f aca="false">$K208*M$5*(1+$W$5)</f>
        <v>0</v>
      </c>
      <c r="N208" s="300" t="n">
        <f aca="false">$K208*N$5*(1+$W$5)</f>
        <v>0</v>
      </c>
      <c r="O208" s="301" t="n">
        <f aca="false">$K208*$W$5</f>
        <v>0</v>
      </c>
      <c r="P208" s="303" t="n">
        <f aca="false">K208*P$5*(1+$W$5)</f>
        <v>0</v>
      </c>
      <c r="Q208" s="303" t="n">
        <f aca="false">$K208*Q$5*(1+$W$5)</f>
        <v>0</v>
      </c>
      <c r="R208" s="301" t="n">
        <f aca="false">$K208*R$5*(1+$W$5)</f>
        <v>0</v>
      </c>
      <c r="S208" s="301" t="n">
        <v>0</v>
      </c>
      <c r="T208" s="300" t="n">
        <v>0</v>
      </c>
      <c r="U208" s="304" t="n">
        <f aca="false">SUM(K208:T208)</f>
        <v>0</v>
      </c>
      <c r="V208" s="304" t="n">
        <f aca="false">SUM(K208, M208, O208, P208, Q208, R208)</f>
        <v>0</v>
      </c>
      <c r="X208" s="305"/>
    </row>
    <row r="209" customFormat="false" ht="15" hidden="false" customHeight="true" outlineLevel="0" collapsed="false">
      <c r="A209" s="300"/>
      <c r="B209" s="306"/>
      <c r="C209" s="306"/>
      <c r="D209" s="306"/>
      <c r="E209" s="306"/>
      <c r="F209" s="306"/>
      <c r="G209" s="306"/>
      <c r="H209" s="306"/>
      <c r="I209" s="306"/>
      <c r="J209" s="306"/>
      <c r="K209" s="307"/>
      <c r="L209" s="300" t="n">
        <f aca="false">$K209*L$5*(1+$W$5)</f>
        <v>0</v>
      </c>
      <c r="M209" s="300" t="n">
        <f aca="false">$K209*M$5*(1+$W$5)</f>
        <v>0</v>
      </c>
      <c r="N209" s="300" t="n">
        <f aca="false">$K209*N$5*(1+$W$5)</f>
        <v>0</v>
      </c>
      <c r="O209" s="301" t="n">
        <f aca="false">$K209*$W$5</f>
        <v>0</v>
      </c>
      <c r="P209" s="303" t="n">
        <f aca="false">K209*P$5*(1+$W$5)</f>
        <v>0</v>
      </c>
      <c r="Q209" s="303" t="n">
        <f aca="false">$K209*Q$5*(1+$W$5)</f>
        <v>0</v>
      </c>
      <c r="R209" s="301" t="n">
        <f aca="false">$K209*R$5*(1+$W$5)</f>
        <v>0</v>
      </c>
      <c r="S209" s="301" t="n">
        <v>0</v>
      </c>
      <c r="T209" s="300" t="n">
        <v>0</v>
      </c>
      <c r="U209" s="304" t="n">
        <f aca="false">SUM(K209:T209)</f>
        <v>0</v>
      </c>
      <c r="V209" s="304" t="n">
        <f aca="false">SUM(K209, M209, O209, P209, Q209, R209)</f>
        <v>0</v>
      </c>
      <c r="X209" s="305"/>
    </row>
    <row r="210" customFormat="false" ht="15" hidden="false" customHeight="true" outlineLevel="0" collapsed="false">
      <c r="A210" s="300"/>
      <c r="B210" s="306"/>
      <c r="C210" s="306"/>
      <c r="D210" s="306"/>
      <c r="E210" s="306"/>
      <c r="F210" s="306"/>
      <c r="G210" s="306"/>
      <c r="H210" s="306"/>
      <c r="I210" s="306"/>
      <c r="J210" s="306"/>
      <c r="K210" s="307"/>
      <c r="L210" s="300" t="n">
        <f aca="false">$K210*L$5*(1+$W$5)</f>
        <v>0</v>
      </c>
      <c r="M210" s="300" t="n">
        <f aca="false">$K210*M$5*(1+$W$5)</f>
        <v>0</v>
      </c>
      <c r="N210" s="300" t="n">
        <f aca="false">$K210*N$5*(1+$W$5)</f>
        <v>0</v>
      </c>
      <c r="O210" s="301" t="n">
        <f aca="false">$K210*$W$5</f>
        <v>0</v>
      </c>
      <c r="P210" s="303" t="n">
        <f aca="false">K210*P$5*(1+$W$5)</f>
        <v>0</v>
      </c>
      <c r="Q210" s="303" t="n">
        <f aca="false">$K210*Q$5*(1+$W$5)</f>
        <v>0</v>
      </c>
      <c r="R210" s="301" t="n">
        <f aca="false">$K210*R$5*(1+$W$5)</f>
        <v>0</v>
      </c>
      <c r="S210" s="301" t="n">
        <v>0</v>
      </c>
      <c r="T210" s="300" t="n">
        <v>0</v>
      </c>
      <c r="U210" s="304" t="n">
        <f aca="false">SUM(K210:T210)</f>
        <v>0</v>
      </c>
      <c r="V210" s="304" t="n">
        <f aca="false">SUM(K210, M210, O210, P210, Q210, R210)</f>
        <v>0</v>
      </c>
      <c r="X210" s="305"/>
    </row>
    <row r="211" customFormat="false" ht="15" hidden="false" customHeight="true" outlineLevel="0" collapsed="false">
      <c r="A211" s="300"/>
      <c r="B211" s="306"/>
      <c r="C211" s="306"/>
      <c r="D211" s="306"/>
      <c r="E211" s="306"/>
      <c r="F211" s="306"/>
      <c r="G211" s="306"/>
      <c r="H211" s="306"/>
      <c r="I211" s="306"/>
      <c r="J211" s="306"/>
      <c r="K211" s="307"/>
      <c r="L211" s="300" t="n">
        <f aca="false">$K211*L$5*(1+$W$5)</f>
        <v>0</v>
      </c>
      <c r="M211" s="300" t="n">
        <f aca="false">$K211*M$5*(1+$W$5)</f>
        <v>0</v>
      </c>
      <c r="N211" s="300" t="n">
        <f aca="false">$K211*N$5*(1+$W$5)</f>
        <v>0</v>
      </c>
      <c r="O211" s="301" t="n">
        <f aca="false">$K211*$W$5</f>
        <v>0</v>
      </c>
      <c r="P211" s="303" t="n">
        <f aca="false">K211*P$5*(1+$W$5)</f>
        <v>0</v>
      </c>
      <c r="Q211" s="303" t="n">
        <f aca="false">$K211*Q$5*(1+$W$5)</f>
        <v>0</v>
      </c>
      <c r="R211" s="301" t="n">
        <f aca="false">$K211*R$5*(1+$W$5)</f>
        <v>0</v>
      </c>
      <c r="S211" s="301" t="n">
        <v>0</v>
      </c>
      <c r="T211" s="300" t="n">
        <v>0</v>
      </c>
      <c r="U211" s="304" t="n">
        <f aca="false">SUM(K211:T211)</f>
        <v>0</v>
      </c>
      <c r="V211" s="304" t="n">
        <f aca="false">SUM(K211, M211, O211, P211, Q211, R211)</f>
        <v>0</v>
      </c>
      <c r="X211" s="305"/>
    </row>
    <row r="212" customFormat="false" ht="15" hidden="false" customHeight="true" outlineLevel="0" collapsed="false">
      <c r="A212" s="300"/>
      <c r="B212" s="306"/>
      <c r="C212" s="306"/>
      <c r="D212" s="306"/>
      <c r="E212" s="306"/>
      <c r="F212" s="306"/>
      <c r="G212" s="306"/>
      <c r="H212" s="306"/>
      <c r="I212" s="306"/>
      <c r="J212" s="306"/>
      <c r="K212" s="307"/>
      <c r="L212" s="300" t="n">
        <f aca="false">$K212*L$5*(1+$W$5)</f>
        <v>0</v>
      </c>
      <c r="M212" s="300" t="n">
        <f aca="false">$K212*M$5*(1+$W$5)</f>
        <v>0</v>
      </c>
      <c r="N212" s="300" t="n">
        <f aca="false">$K212*N$5*(1+$W$5)</f>
        <v>0</v>
      </c>
      <c r="O212" s="301" t="n">
        <f aca="false">$K212*$W$5</f>
        <v>0</v>
      </c>
      <c r="P212" s="303" t="n">
        <f aca="false">K212*P$5*(1+$W$5)</f>
        <v>0</v>
      </c>
      <c r="Q212" s="303" t="n">
        <f aca="false">$K212*Q$5*(1+$W$5)</f>
        <v>0</v>
      </c>
      <c r="R212" s="301" t="n">
        <f aca="false">$K212*R$5*(1+$W$5)</f>
        <v>0</v>
      </c>
      <c r="S212" s="301" t="n">
        <v>0</v>
      </c>
      <c r="T212" s="300" t="n">
        <v>0</v>
      </c>
      <c r="U212" s="304" t="n">
        <f aca="false">SUM(K212:T212)</f>
        <v>0</v>
      </c>
      <c r="V212" s="304" t="n">
        <f aca="false">SUM(K212, M212, O212, P212, Q212, R212)</f>
        <v>0</v>
      </c>
      <c r="X212" s="305"/>
    </row>
    <row r="213" customFormat="false" ht="15" hidden="false" customHeight="true" outlineLevel="0" collapsed="false">
      <c r="A213" s="300"/>
      <c r="B213" s="306"/>
      <c r="C213" s="306"/>
      <c r="D213" s="306"/>
      <c r="E213" s="306"/>
      <c r="F213" s="306"/>
      <c r="G213" s="306"/>
      <c r="H213" s="306"/>
      <c r="I213" s="306"/>
      <c r="J213" s="306"/>
      <c r="K213" s="307"/>
      <c r="L213" s="300" t="n">
        <f aca="false">$K213*L$5*(1+$W$5)</f>
        <v>0</v>
      </c>
      <c r="M213" s="300" t="n">
        <f aca="false">$K213*M$5*(1+$W$5)</f>
        <v>0</v>
      </c>
      <c r="N213" s="300" t="n">
        <f aca="false">$K213*N$5*(1+$W$5)</f>
        <v>0</v>
      </c>
      <c r="O213" s="301" t="n">
        <f aca="false">$K213*$W$5</f>
        <v>0</v>
      </c>
      <c r="P213" s="303" t="n">
        <f aca="false">K213*P$5*(1+$W$5)</f>
        <v>0</v>
      </c>
      <c r="Q213" s="303" t="n">
        <f aca="false">$K213*Q$5*(1+$W$5)</f>
        <v>0</v>
      </c>
      <c r="R213" s="301" t="n">
        <f aca="false">$K213*R$5*(1+$W$5)</f>
        <v>0</v>
      </c>
      <c r="S213" s="301" t="n">
        <v>0</v>
      </c>
      <c r="T213" s="300" t="n">
        <v>0</v>
      </c>
      <c r="U213" s="304" t="n">
        <f aca="false">SUM(K213:T213)</f>
        <v>0</v>
      </c>
      <c r="V213" s="304" t="n">
        <f aca="false">SUM(K213, M213, O213, P213, Q213, R213)</f>
        <v>0</v>
      </c>
      <c r="X213" s="305"/>
    </row>
    <row r="214" customFormat="false" ht="15" hidden="false" customHeight="true" outlineLevel="0" collapsed="false">
      <c r="A214" s="300"/>
      <c r="B214" s="306"/>
      <c r="C214" s="306"/>
      <c r="D214" s="306"/>
      <c r="E214" s="306"/>
      <c r="F214" s="306"/>
      <c r="G214" s="306"/>
      <c r="H214" s="306"/>
      <c r="I214" s="306"/>
      <c r="J214" s="306"/>
      <c r="K214" s="307"/>
      <c r="L214" s="300" t="n">
        <f aca="false">$K214*L$5*(1+$W$5)</f>
        <v>0</v>
      </c>
      <c r="M214" s="300" t="n">
        <f aca="false">$K214*M$5*(1+$W$5)</f>
        <v>0</v>
      </c>
      <c r="N214" s="300" t="n">
        <f aca="false">$K214*N$5*(1+$W$5)</f>
        <v>0</v>
      </c>
      <c r="O214" s="301" t="n">
        <f aca="false">$K214*$W$5</f>
        <v>0</v>
      </c>
      <c r="P214" s="303" t="n">
        <f aca="false">K214*P$5*(1+$W$5)</f>
        <v>0</v>
      </c>
      <c r="Q214" s="303" t="n">
        <f aca="false">$K214*Q$5*(1+$W$5)</f>
        <v>0</v>
      </c>
      <c r="R214" s="301" t="n">
        <f aca="false">$K214*R$5*(1+$W$5)</f>
        <v>0</v>
      </c>
      <c r="S214" s="301" t="n">
        <v>0</v>
      </c>
      <c r="T214" s="300" t="n">
        <v>0</v>
      </c>
      <c r="U214" s="304" t="n">
        <f aca="false">SUM(K214:T214)</f>
        <v>0</v>
      </c>
      <c r="V214" s="304" t="n">
        <f aca="false">SUM(K214, M214, O214, P214, Q214, R214)</f>
        <v>0</v>
      </c>
      <c r="X214" s="305"/>
    </row>
    <row r="215" customFormat="false" ht="15" hidden="false" customHeight="true" outlineLevel="0" collapsed="false">
      <c r="A215" s="300"/>
      <c r="B215" s="306"/>
      <c r="C215" s="306"/>
      <c r="D215" s="306"/>
      <c r="E215" s="306"/>
      <c r="F215" s="306"/>
      <c r="G215" s="306"/>
      <c r="H215" s="306"/>
      <c r="I215" s="306"/>
      <c r="J215" s="306"/>
      <c r="K215" s="307"/>
      <c r="L215" s="300" t="n">
        <f aca="false">$K215*L$5*(1+$W$5)</f>
        <v>0</v>
      </c>
      <c r="M215" s="300" t="n">
        <f aca="false">$K215*M$5*(1+$W$5)</f>
        <v>0</v>
      </c>
      <c r="N215" s="300" t="n">
        <f aca="false">$K215*N$5*(1+$W$5)</f>
        <v>0</v>
      </c>
      <c r="O215" s="301" t="n">
        <f aca="false">$K215*$W$5</f>
        <v>0</v>
      </c>
      <c r="P215" s="303" t="n">
        <f aca="false">K215*P$5*(1+$W$5)</f>
        <v>0</v>
      </c>
      <c r="Q215" s="303" t="n">
        <f aca="false">$K215*Q$5*(1+$W$5)</f>
        <v>0</v>
      </c>
      <c r="R215" s="301" t="n">
        <f aca="false">$K215*R$5*(1+$W$5)</f>
        <v>0</v>
      </c>
      <c r="S215" s="301" t="n">
        <v>0</v>
      </c>
      <c r="T215" s="300" t="n">
        <v>0</v>
      </c>
      <c r="U215" s="304" t="n">
        <f aca="false">SUM(K215:T215)</f>
        <v>0</v>
      </c>
      <c r="V215" s="304" t="n">
        <f aca="false">SUM(K215, M215, O215, P215, Q215, R215)</f>
        <v>0</v>
      </c>
      <c r="X215" s="305"/>
    </row>
    <row r="216" customFormat="false" ht="15" hidden="false" customHeight="true" outlineLevel="0" collapsed="false">
      <c r="A216" s="300"/>
      <c r="B216" s="306"/>
      <c r="C216" s="306"/>
      <c r="D216" s="306"/>
      <c r="E216" s="306"/>
      <c r="F216" s="306"/>
      <c r="G216" s="306"/>
      <c r="H216" s="306"/>
      <c r="I216" s="306"/>
      <c r="J216" s="306"/>
      <c r="K216" s="307"/>
      <c r="L216" s="300" t="n">
        <f aca="false">$K216*L$5*(1+$W$5)</f>
        <v>0</v>
      </c>
      <c r="M216" s="300" t="n">
        <f aca="false">$K216*M$5*(1+$W$5)</f>
        <v>0</v>
      </c>
      <c r="N216" s="300" t="n">
        <f aca="false">$K216*N$5*(1+$W$5)</f>
        <v>0</v>
      </c>
      <c r="O216" s="301" t="n">
        <f aca="false">$K216*$W$5</f>
        <v>0</v>
      </c>
      <c r="P216" s="303" t="n">
        <f aca="false">K216*P$5*(1+$W$5)</f>
        <v>0</v>
      </c>
      <c r="Q216" s="303" t="n">
        <f aca="false">$K216*Q$5*(1+$W$5)</f>
        <v>0</v>
      </c>
      <c r="R216" s="301" t="n">
        <f aca="false">$K216*R$5*(1+$W$5)</f>
        <v>0</v>
      </c>
      <c r="S216" s="301" t="n">
        <v>0</v>
      </c>
      <c r="T216" s="300" t="n">
        <v>0</v>
      </c>
      <c r="U216" s="304" t="n">
        <f aca="false">SUM(K216:T216)</f>
        <v>0</v>
      </c>
      <c r="V216" s="304" t="n">
        <f aca="false">SUM(K216, M216, O216, P216, Q216, R216)</f>
        <v>0</v>
      </c>
      <c r="X216" s="305"/>
    </row>
    <row r="217" customFormat="false" ht="15" hidden="false" customHeight="true" outlineLevel="0" collapsed="false">
      <c r="A217" s="300"/>
      <c r="B217" s="306"/>
      <c r="C217" s="306"/>
      <c r="D217" s="306"/>
      <c r="E217" s="306"/>
      <c r="F217" s="306"/>
      <c r="G217" s="306"/>
      <c r="H217" s="306"/>
      <c r="I217" s="306"/>
      <c r="J217" s="306"/>
      <c r="K217" s="307"/>
      <c r="L217" s="300" t="n">
        <f aca="false">$K217*L$5*(1+$W$5)</f>
        <v>0</v>
      </c>
      <c r="M217" s="300" t="n">
        <f aca="false">$K217*M$5*(1+$W$5)</f>
        <v>0</v>
      </c>
      <c r="N217" s="300" t="n">
        <f aca="false">$K217*N$5*(1+$W$5)</f>
        <v>0</v>
      </c>
      <c r="O217" s="301" t="n">
        <f aca="false">$K217*$W$5</f>
        <v>0</v>
      </c>
      <c r="P217" s="303" t="n">
        <f aca="false">K217*P$5*(1+$W$5)</f>
        <v>0</v>
      </c>
      <c r="Q217" s="303" t="n">
        <f aca="false">$K217*Q$5*(1+$W$5)</f>
        <v>0</v>
      </c>
      <c r="R217" s="301" t="n">
        <f aca="false">$K217*R$5*(1+$W$5)</f>
        <v>0</v>
      </c>
      <c r="S217" s="301" t="n">
        <v>0</v>
      </c>
      <c r="T217" s="300" t="n">
        <v>0</v>
      </c>
      <c r="U217" s="304" t="n">
        <f aca="false">SUM(K217:T217)</f>
        <v>0</v>
      </c>
      <c r="V217" s="304" t="n">
        <f aca="false">SUM(K217, M217, O217, P217, Q217, R217)</f>
        <v>0</v>
      </c>
      <c r="X217" s="305"/>
    </row>
    <row r="218" customFormat="false" ht="15" hidden="false" customHeight="true" outlineLevel="0" collapsed="false">
      <c r="A218" s="300"/>
      <c r="B218" s="306"/>
      <c r="C218" s="306"/>
      <c r="D218" s="306"/>
      <c r="E218" s="306"/>
      <c r="F218" s="306"/>
      <c r="G218" s="306"/>
      <c r="H218" s="306"/>
      <c r="I218" s="306"/>
      <c r="J218" s="306"/>
      <c r="K218" s="307"/>
      <c r="L218" s="300" t="n">
        <f aca="false">$K218*L$5*(1+$W$5)</f>
        <v>0</v>
      </c>
      <c r="M218" s="300" t="n">
        <f aca="false">$K218*M$5*(1+$W$5)</f>
        <v>0</v>
      </c>
      <c r="N218" s="300" t="n">
        <f aca="false">$K218*N$5*(1+$W$5)</f>
        <v>0</v>
      </c>
      <c r="O218" s="301" t="n">
        <f aca="false">$K218*$W$5</f>
        <v>0</v>
      </c>
      <c r="P218" s="303" t="n">
        <f aca="false">K218*P$5*(1+$W$5)</f>
        <v>0</v>
      </c>
      <c r="Q218" s="303" t="n">
        <f aca="false">$K218*Q$5*(1+$W$5)</f>
        <v>0</v>
      </c>
      <c r="R218" s="301" t="n">
        <f aca="false">$K218*R$5*(1+$W$5)</f>
        <v>0</v>
      </c>
      <c r="S218" s="301" t="n">
        <v>0</v>
      </c>
      <c r="T218" s="300" t="n">
        <v>0</v>
      </c>
      <c r="U218" s="304" t="n">
        <f aca="false">SUM(K218:T218)</f>
        <v>0</v>
      </c>
      <c r="V218" s="304" t="n">
        <f aca="false">SUM(K218, M218, O218, P218, Q218, R218)</f>
        <v>0</v>
      </c>
      <c r="X218" s="305"/>
    </row>
    <row r="219" customFormat="false" ht="15" hidden="false" customHeight="true" outlineLevel="0" collapsed="false">
      <c r="A219" s="300"/>
      <c r="B219" s="306"/>
      <c r="C219" s="306"/>
      <c r="D219" s="306"/>
      <c r="E219" s="306"/>
      <c r="F219" s="306"/>
      <c r="G219" s="306"/>
      <c r="H219" s="306"/>
      <c r="I219" s="306"/>
      <c r="J219" s="306"/>
      <c r="K219" s="307"/>
      <c r="L219" s="300" t="n">
        <f aca="false">$K219*L$5*(1+$W$5)</f>
        <v>0</v>
      </c>
      <c r="M219" s="300" t="n">
        <f aca="false">$K219*M$5*(1+$W$5)</f>
        <v>0</v>
      </c>
      <c r="N219" s="300" t="n">
        <f aca="false">$K219*N$5*(1+$W$5)</f>
        <v>0</v>
      </c>
      <c r="O219" s="301" t="n">
        <f aca="false">$K219*$W$5</f>
        <v>0</v>
      </c>
      <c r="P219" s="303" t="n">
        <f aca="false">K219*P$5*(1+$W$5)</f>
        <v>0</v>
      </c>
      <c r="Q219" s="303" t="n">
        <f aca="false">$K219*Q$5*(1+$W$5)</f>
        <v>0</v>
      </c>
      <c r="R219" s="301" t="n">
        <f aca="false">$K219*R$5*(1+$W$5)</f>
        <v>0</v>
      </c>
      <c r="S219" s="301" t="n">
        <v>0</v>
      </c>
      <c r="T219" s="300" t="n">
        <v>0</v>
      </c>
      <c r="U219" s="304" t="n">
        <f aca="false">SUM(K219:T219)</f>
        <v>0</v>
      </c>
      <c r="V219" s="304" t="n">
        <f aca="false">SUM(K219, M219, O219, P219, Q219, R219)</f>
        <v>0</v>
      </c>
      <c r="X219" s="305"/>
    </row>
    <row r="220" customFormat="false" ht="15" hidden="false" customHeight="true" outlineLevel="0" collapsed="false">
      <c r="A220" s="300"/>
      <c r="B220" s="306"/>
      <c r="C220" s="306"/>
      <c r="D220" s="306"/>
      <c r="E220" s="306"/>
      <c r="F220" s="306"/>
      <c r="G220" s="306"/>
      <c r="H220" s="306"/>
      <c r="I220" s="306"/>
      <c r="J220" s="306"/>
      <c r="K220" s="307"/>
      <c r="L220" s="300" t="n">
        <f aca="false">$K220*L$5*(1+$W$5)</f>
        <v>0</v>
      </c>
      <c r="M220" s="300" t="n">
        <f aca="false">$K220*M$5*(1+$W$5)</f>
        <v>0</v>
      </c>
      <c r="N220" s="300" t="n">
        <f aca="false">$K220*N$5*(1+$W$5)</f>
        <v>0</v>
      </c>
      <c r="O220" s="301" t="n">
        <f aca="false">$K220*$W$5</f>
        <v>0</v>
      </c>
      <c r="P220" s="303" t="n">
        <f aca="false">K220*P$5*(1+$W$5)</f>
        <v>0</v>
      </c>
      <c r="Q220" s="303" t="n">
        <f aca="false">$K220*Q$5*(1+$W$5)</f>
        <v>0</v>
      </c>
      <c r="R220" s="301" t="n">
        <f aca="false">$K220*R$5*(1+$W$5)</f>
        <v>0</v>
      </c>
      <c r="S220" s="301" t="n">
        <v>0</v>
      </c>
      <c r="T220" s="300" t="n">
        <v>0</v>
      </c>
      <c r="U220" s="304" t="n">
        <f aca="false">SUM(K220:T220)</f>
        <v>0</v>
      </c>
      <c r="V220" s="304" t="n">
        <f aca="false">SUM(K220, M220, O220, P220, Q220, R220)</f>
        <v>0</v>
      </c>
      <c r="X220" s="305"/>
    </row>
    <row r="221" customFormat="false" ht="15" hidden="false" customHeight="true" outlineLevel="0" collapsed="false">
      <c r="A221" s="300"/>
      <c r="B221" s="306"/>
      <c r="C221" s="306"/>
      <c r="D221" s="306"/>
      <c r="E221" s="306"/>
      <c r="F221" s="306"/>
      <c r="G221" s="306"/>
      <c r="H221" s="306"/>
      <c r="I221" s="306"/>
      <c r="J221" s="306"/>
      <c r="K221" s="307"/>
      <c r="L221" s="300" t="n">
        <f aca="false">$K221*L$5*(1+$W$5)</f>
        <v>0</v>
      </c>
      <c r="M221" s="300" t="n">
        <f aca="false">$K221*M$5*(1+$W$5)</f>
        <v>0</v>
      </c>
      <c r="N221" s="300" t="n">
        <f aca="false">$K221*N$5*(1+$W$5)</f>
        <v>0</v>
      </c>
      <c r="O221" s="301" t="n">
        <f aca="false">$K221*$W$5</f>
        <v>0</v>
      </c>
      <c r="P221" s="303" t="n">
        <f aca="false">K221*P$5*(1+$W$5)</f>
        <v>0</v>
      </c>
      <c r="Q221" s="303" t="n">
        <f aca="false">$K221*Q$5*(1+$W$5)</f>
        <v>0</v>
      </c>
      <c r="R221" s="301" t="n">
        <f aca="false">$K221*R$5*(1+$W$5)</f>
        <v>0</v>
      </c>
      <c r="S221" s="301" t="n">
        <v>0</v>
      </c>
      <c r="T221" s="300" t="n">
        <v>0</v>
      </c>
      <c r="U221" s="304" t="n">
        <f aca="false">SUM(K221:T221)</f>
        <v>0</v>
      </c>
      <c r="V221" s="304" t="n">
        <f aca="false">SUM(K221, M221, O221, P221, Q221, R221)</f>
        <v>0</v>
      </c>
      <c r="X221" s="305"/>
    </row>
    <row r="222" customFormat="false" ht="15" hidden="false" customHeight="true" outlineLevel="0" collapsed="false">
      <c r="A222" s="300"/>
      <c r="B222" s="306"/>
      <c r="C222" s="306"/>
      <c r="D222" s="306"/>
      <c r="E222" s="306"/>
      <c r="F222" s="306"/>
      <c r="G222" s="306"/>
      <c r="H222" s="306"/>
      <c r="I222" s="306"/>
      <c r="J222" s="306"/>
      <c r="K222" s="307"/>
      <c r="L222" s="300" t="n">
        <f aca="false">$K222*L$5*(1+$W$5)</f>
        <v>0</v>
      </c>
      <c r="M222" s="300" t="n">
        <f aca="false">$K222*M$5*(1+$W$5)</f>
        <v>0</v>
      </c>
      <c r="N222" s="300" t="n">
        <f aca="false">$K222*N$5*(1+$W$5)</f>
        <v>0</v>
      </c>
      <c r="O222" s="301" t="n">
        <f aca="false">$K222*$W$5</f>
        <v>0</v>
      </c>
      <c r="P222" s="303" t="n">
        <f aca="false">K222*P$5*(1+$W$5)</f>
        <v>0</v>
      </c>
      <c r="Q222" s="303" t="n">
        <f aca="false">$K222*Q$5*(1+$W$5)</f>
        <v>0</v>
      </c>
      <c r="R222" s="301" t="n">
        <f aca="false">$K222*R$5*(1+$W$5)</f>
        <v>0</v>
      </c>
      <c r="S222" s="301" t="n">
        <v>0</v>
      </c>
      <c r="T222" s="300" t="n">
        <v>0</v>
      </c>
      <c r="U222" s="304" t="n">
        <f aca="false">SUM(K222:T222)</f>
        <v>0</v>
      </c>
      <c r="V222" s="304" t="n">
        <f aca="false">SUM(K222, M222, O222, P222, Q222, R222)</f>
        <v>0</v>
      </c>
      <c r="X222" s="305"/>
    </row>
    <row r="223" customFormat="false" ht="15" hidden="false" customHeight="true" outlineLevel="0" collapsed="false">
      <c r="A223" s="300"/>
      <c r="B223" s="306"/>
      <c r="C223" s="306"/>
      <c r="D223" s="306"/>
      <c r="E223" s="306"/>
      <c r="F223" s="306"/>
      <c r="G223" s="306"/>
      <c r="H223" s="306"/>
      <c r="I223" s="306"/>
      <c r="J223" s="306"/>
      <c r="K223" s="307"/>
      <c r="L223" s="300" t="n">
        <f aca="false">$K223*L$5*(1+$W$5)</f>
        <v>0</v>
      </c>
      <c r="M223" s="300" t="n">
        <f aca="false">$K223*M$5*(1+$W$5)</f>
        <v>0</v>
      </c>
      <c r="N223" s="300" t="n">
        <f aca="false">$K223*N$5*(1+$W$5)</f>
        <v>0</v>
      </c>
      <c r="O223" s="301" t="n">
        <f aca="false">$K223*$W$5</f>
        <v>0</v>
      </c>
      <c r="P223" s="303" t="n">
        <f aca="false">K223*P$5*(1+$W$5)</f>
        <v>0</v>
      </c>
      <c r="Q223" s="303" t="n">
        <f aca="false">$K223*Q$5*(1+$W$5)</f>
        <v>0</v>
      </c>
      <c r="R223" s="301" t="n">
        <f aca="false">$K223*R$5*(1+$W$5)</f>
        <v>0</v>
      </c>
      <c r="S223" s="301" t="n">
        <v>0</v>
      </c>
      <c r="T223" s="300" t="n">
        <v>0</v>
      </c>
      <c r="U223" s="304" t="n">
        <f aca="false">SUM(K223:T223)</f>
        <v>0</v>
      </c>
      <c r="V223" s="304" t="n">
        <f aca="false">SUM(K223, M223, O223, P223, Q223, R223)</f>
        <v>0</v>
      </c>
      <c r="X223" s="305"/>
    </row>
    <row r="224" customFormat="false" ht="15" hidden="false" customHeight="true" outlineLevel="0" collapsed="false">
      <c r="A224" s="300"/>
      <c r="B224" s="306"/>
      <c r="C224" s="306"/>
      <c r="D224" s="306"/>
      <c r="E224" s="306"/>
      <c r="F224" s="306"/>
      <c r="G224" s="306"/>
      <c r="H224" s="306"/>
      <c r="I224" s="306"/>
      <c r="J224" s="306"/>
      <c r="K224" s="307"/>
      <c r="L224" s="300" t="n">
        <f aca="false">$K224*L$5*(1+$W$5)</f>
        <v>0</v>
      </c>
      <c r="M224" s="300" t="n">
        <f aca="false">$K224*M$5*(1+$W$5)</f>
        <v>0</v>
      </c>
      <c r="N224" s="300" t="n">
        <f aca="false">$K224*N$5*(1+$W$5)</f>
        <v>0</v>
      </c>
      <c r="O224" s="301" t="n">
        <f aca="false">$K224*$W$5</f>
        <v>0</v>
      </c>
      <c r="P224" s="303" t="n">
        <f aca="false">K224*P$5*(1+$W$5)</f>
        <v>0</v>
      </c>
      <c r="Q224" s="303" t="n">
        <f aca="false">$K224*Q$5*(1+$W$5)</f>
        <v>0</v>
      </c>
      <c r="R224" s="301" t="n">
        <f aca="false">$K224*R$5*(1+$W$5)</f>
        <v>0</v>
      </c>
      <c r="S224" s="301" t="n">
        <v>0</v>
      </c>
      <c r="T224" s="300" t="n">
        <v>0</v>
      </c>
      <c r="U224" s="304" t="n">
        <f aca="false">SUM(K224:T224)</f>
        <v>0</v>
      </c>
      <c r="V224" s="304" t="n">
        <f aca="false">SUM(K224, M224, O224, P224, Q224, R224)</f>
        <v>0</v>
      </c>
      <c r="X224" s="305"/>
    </row>
    <row r="225" customFormat="false" ht="15" hidden="false" customHeight="true" outlineLevel="0" collapsed="false">
      <c r="A225" s="300"/>
      <c r="B225" s="306"/>
      <c r="C225" s="306"/>
      <c r="D225" s="306"/>
      <c r="E225" s="306"/>
      <c r="F225" s="306"/>
      <c r="G225" s="306"/>
      <c r="H225" s="306"/>
      <c r="I225" s="306"/>
      <c r="J225" s="306"/>
      <c r="K225" s="307"/>
      <c r="L225" s="300" t="n">
        <f aca="false">$K225*L$5*(1+$W$5)</f>
        <v>0</v>
      </c>
      <c r="M225" s="300" t="n">
        <f aca="false">$K225*M$5*(1+$W$5)</f>
        <v>0</v>
      </c>
      <c r="N225" s="300" t="n">
        <f aca="false">$K225*N$5*(1+$W$5)</f>
        <v>0</v>
      </c>
      <c r="O225" s="301" t="n">
        <f aca="false">$K225*$W$5</f>
        <v>0</v>
      </c>
      <c r="P225" s="303" t="n">
        <f aca="false">K225*P$5*(1+$W$5)</f>
        <v>0</v>
      </c>
      <c r="Q225" s="303" t="n">
        <f aca="false">$K225*Q$5*(1+$W$5)</f>
        <v>0</v>
      </c>
      <c r="R225" s="301" t="n">
        <f aca="false">$K225*R$5*(1+$W$5)</f>
        <v>0</v>
      </c>
      <c r="S225" s="301" t="n">
        <v>0</v>
      </c>
      <c r="T225" s="300" t="n">
        <v>0</v>
      </c>
      <c r="U225" s="304" t="n">
        <f aca="false">SUM(K225:T225)</f>
        <v>0</v>
      </c>
      <c r="V225" s="304" t="n">
        <f aca="false">SUM(K225, M225, O225, P225, Q225, R225)</f>
        <v>0</v>
      </c>
      <c r="X225" s="305"/>
    </row>
    <row r="226" customFormat="false" ht="15" hidden="false" customHeight="true" outlineLevel="0" collapsed="false">
      <c r="A226" s="300"/>
      <c r="B226" s="306"/>
      <c r="C226" s="306"/>
      <c r="D226" s="306"/>
      <c r="E226" s="306"/>
      <c r="F226" s="306"/>
      <c r="G226" s="306"/>
      <c r="H226" s="306"/>
      <c r="I226" s="306"/>
      <c r="J226" s="306"/>
      <c r="K226" s="307"/>
      <c r="L226" s="300" t="n">
        <f aca="false">$K226*L$5*(1+$W$5)</f>
        <v>0</v>
      </c>
      <c r="M226" s="300" t="n">
        <f aca="false">$K226*M$5*(1+$W$5)</f>
        <v>0</v>
      </c>
      <c r="N226" s="300" t="n">
        <f aca="false">$K226*N$5*(1+$W$5)</f>
        <v>0</v>
      </c>
      <c r="O226" s="301" t="n">
        <f aca="false">$K226*$W$5</f>
        <v>0</v>
      </c>
      <c r="P226" s="303" t="n">
        <f aca="false">K226*P$5*(1+$W$5)</f>
        <v>0</v>
      </c>
      <c r="Q226" s="303" t="n">
        <f aca="false">$K226*Q$5*(1+$W$5)</f>
        <v>0</v>
      </c>
      <c r="R226" s="301" t="n">
        <f aca="false">$K226*R$5*(1+$W$5)</f>
        <v>0</v>
      </c>
      <c r="S226" s="301" t="n">
        <v>0</v>
      </c>
      <c r="T226" s="300" t="n">
        <v>0</v>
      </c>
      <c r="U226" s="304" t="n">
        <f aca="false">SUM(K226:T226)</f>
        <v>0</v>
      </c>
      <c r="V226" s="304" t="n">
        <f aca="false">SUM(K226, M226, O226, P226, Q226, R226)</f>
        <v>0</v>
      </c>
      <c r="X226" s="305"/>
    </row>
    <row r="227" customFormat="false" ht="15" hidden="false" customHeight="true" outlineLevel="0" collapsed="false">
      <c r="A227" s="300"/>
      <c r="B227" s="306"/>
      <c r="C227" s="306"/>
      <c r="D227" s="306"/>
      <c r="E227" s="306"/>
      <c r="F227" s="306"/>
      <c r="G227" s="306"/>
      <c r="H227" s="306"/>
      <c r="I227" s="306"/>
      <c r="J227" s="306"/>
      <c r="K227" s="307"/>
      <c r="L227" s="300" t="n">
        <f aca="false">$K227*L$5*(1+$W$5)</f>
        <v>0</v>
      </c>
      <c r="M227" s="300" t="n">
        <f aca="false">$K227*M$5*(1+$W$5)</f>
        <v>0</v>
      </c>
      <c r="N227" s="300" t="n">
        <f aca="false">$K227*N$5*(1+$W$5)</f>
        <v>0</v>
      </c>
      <c r="O227" s="301" t="n">
        <f aca="false">$K227*$W$5</f>
        <v>0</v>
      </c>
      <c r="P227" s="303" t="n">
        <f aca="false">K227*P$5*(1+$W$5)</f>
        <v>0</v>
      </c>
      <c r="Q227" s="303" t="n">
        <f aca="false">$K227*Q$5*(1+$W$5)</f>
        <v>0</v>
      </c>
      <c r="R227" s="301" t="n">
        <f aca="false">$K227*R$5*(1+$W$5)</f>
        <v>0</v>
      </c>
      <c r="S227" s="301" t="n">
        <v>0</v>
      </c>
      <c r="T227" s="300" t="n">
        <v>0</v>
      </c>
      <c r="U227" s="304" t="n">
        <f aca="false">SUM(K227:T227)</f>
        <v>0</v>
      </c>
      <c r="V227" s="304" t="n">
        <f aca="false">SUM(K227, M227, O227, P227, Q227, R227)</f>
        <v>0</v>
      </c>
      <c r="X227" s="305"/>
    </row>
    <row r="228" customFormat="false" ht="15" hidden="false" customHeight="true" outlineLevel="0" collapsed="false">
      <c r="A228" s="300"/>
      <c r="B228" s="306"/>
      <c r="C228" s="306"/>
      <c r="D228" s="306"/>
      <c r="E228" s="306"/>
      <c r="F228" s="306"/>
      <c r="G228" s="306"/>
      <c r="H228" s="306"/>
      <c r="I228" s="306"/>
      <c r="J228" s="306"/>
      <c r="K228" s="307"/>
      <c r="L228" s="300" t="n">
        <f aca="false">$K228*L$5*(1+$W$5)</f>
        <v>0</v>
      </c>
      <c r="M228" s="300" t="n">
        <f aca="false">$K228*M$5*(1+$W$5)</f>
        <v>0</v>
      </c>
      <c r="N228" s="300" t="n">
        <f aca="false">$K228*N$5*(1+$W$5)</f>
        <v>0</v>
      </c>
      <c r="O228" s="301" t="n">
        <f aca="false">$K228*$W$5</f>
        <v>0</v>
      </c>
      <c r="P228" s="303" t="n">
        <f aca="false">K228*P$5*(1+$W$5)</f>
        <v>0</v>
      </c>
      <c r="Q228" s="303" t="n">
        <f aca="false">$K228*Q$5*(1+$W$5)</f>
        <v>0</v>
      </c>
      <c r="R228" s="301" t="n">
        <f aca="false">$K228*R$5*(1+$W$5)</f>
        <v>0</v>
      </c>
      <c r="S228" s="301" t="n">
        <v>0</v>
      </c>
      <c r="T228" s="300" t="n">
        <v>0</v>
      </c>
      <c r="U228" s="304" t="n">
        <f aca="false">SUM(K228:T228)</f>
        <v>0</v>
      </c>
      <c r="V228" s="304" t="n">
        <f aca="false">SUM(K228, M228, O228, P228, Q228, R228)</f>
        <v>0</v>
      </c>
      <c r="X228" s="305"/>
    </row>
    <row r="229" customFormat="false" ht="15" hidden="false" customHeight="true" outlineLevel="0" collapsed="false">
      <c r="A229" s="300"/>
      <c r="B229" s="306"/>
      <c r="C229" s="306"/>
      <c r="D229" s="306"/>
      <c r="E229" s="306"/>
      <c r="F229" s="306"/>
      <c r="G229" s="306"/>
      <c r="H229" s="306"/>
      <c r="I229" s="306"/>
      <c r="J229" s="306"/>
      <c r="K229" s="307"/>
      <c r="L229" s="300" t="n">
        <f aca="false">$K229*L$5*(1+$W$5)</f>
        <v>0</v>
      </c>
      <c r="M229" s="300" t="n">
        <f aca="false">$K229*M$5*(1+$W$5)</f>
        <v>0</v>
      </c>
      <c r="N229" s="300" t="n">
        <f aca="false">$K229*N$5*(1+$W$5)</f>
        <v>0</v>
      </c>
      <c r="O229" s="301" t="n">
        <f aca="false">$K229*$W$5</f>
        <v>0</v>
      </c>
      <c r="P229" s="303" t="n">
        <f aca="false">K229*P$5*(1+$W$5)</f>
        <v>0</v>
      </c>
      <c r="Q229" s="303" t="n">
        <f aca="false">$K229*Q$5*(1+$W$5)</f>
        <v>0</v>
      </c>
      <c r="R229" s="301" t="n">
        <f aca="false">$K229*R$5*(1+$W$5)</f>
        <v>0</v>
      </c>
      <c r="S229" s="301" t="n">
        <v>0</v>
      </c>
      <c r="T229" s="300" t="n">
        <v>0</v>
      </c>
      <c r="U229" s="304" t="n">
        <f aca="false">SUM(K229:T229)</f>
        <v>0</v>
      </c>
      <c r="V229" s="304" t="n">
        <f aca="false">SUM(K229, M229, O229, P229, Q229, R229)</f>
        <v>0</v>
      </c>
      <c r="X229" s="305"/>
    </row>
    <row r="230" customFormat="false" ht="15" hidden="false" customHeight="true" outlineLevel="0" collapsed="false">
      <c r="A230" s="300"/>
      <c r="B230" s="306"/>
      <c r="C230" s="306"/>
      <c r="D230" s="306"/>
      <c r="E230" s="306"/>
      <c r="F230" s="306"/>
      <c r="G230" s="306"/>
      <c r="H230" s="306"/>
      <c r="I230" s="306"/>
      <c r="J230" s="306"/>
      <c r="K230" s="307"/>
      <c r="L230" s="300" t="n">
        <f aca="false">$K230*L$5*(1+$W$5)</f>
        <v>0</v>
      </c>
      <c r="M230" s="300" t="n">
        <f aca="false">$K230*M$5*(1+$W$5)</f>
        <v>0</v>
      </c>
      <c r="N230" s="300" t="n">
        <f aca="false">$K230*N$5*(1+$W$5)</f>
        <v>0</v>
      </c>
      <c r="O230" s="301" t="n">
        <f aca="false">$K230*$W$5</f>
        <v>0</v>
      </c>
      <c r="P230" s="303" t="n">
        <f aca="false">K230*P$5*(1+$W$5)</f>
        <v>0</v>
      </c>
      <c r="Q230" s="303" t="n">
        <f aca="false">$K230*Q$5*(1+$W$5)</f>
        <v>0</v>
      </c>
      <c r="R230" s="301" t="n">
        <f aca="false">$K230*R$5*(1+$W$5)</f>
        <v>0</v>
      </c>
      <c r="S230" s="301" t="n">
        <v>0</v>
      </c>
      <c r="T230" s="300" t="n">
        <v>0</v>
      </c>
      <c r="U230" s="304" t="n">
        <f aca="false">SUM(K230:T230)</f>
        <v>0</v>
      </c>
      <c r="V230" s="304" t="n">
        <f aca="false">SUM(K230, M230, O230, P230, Q230, R230)</f>
        <v>0</v>
      </c>
      <c r="X230" s="305"/>
    </row>
    <row r="231" customFormat="false" ht="15" hidden="false" customHeight="true" outlineLevel="0" collapsed="false">
      <c r="A231" s="300"/>
      <c r="B231" s="306"/>
      <c r="C231" s="306"/>
      <c r="D231" s="306"/>
      <c r="E231" s="306"/>
      <c r="F231" s="306"/>
      <c r="G231" s="306"/>
      <c r="H231" s="306"/>
      <c r="I231" s="306"/>
      <c r="J231" s="306"/>
      <c r="K231" s="307"/>
      <c r="L231" s="300" t="n">
        <f aca="false">$K231*L$5*(1+$W$5)</f>
        <v>0</v>
      </c>
      <c r="M231" s="300" t="n">
        <f aca="false">$K231*M$5*(1+$W$5)</f>
        <v>0</v>
      </c>
      <c r="N231" s="300" t="n">
        <f aca="false">$K231*N$5*(1+$W$5)</f>
        <v>0</v>
      </c>
      <c r="O231" s="301" t="n">
        <f aca="false">$K231*$W$5</f>
        <v>0</v>
      </c>
      <c r="P231" s="303" t="n">
        <f aca="false">K231*P$5*(1+$W$5)</f>
        <v>0</v>
      </c>
      <c r="Q231" s="303" t="n">
        <f aca="false">$K231*Q$5*(1+$W$5)</f>
        <v>0</v>
      </c>
      <c r="R231" s="301" t="n">
        <f aca="false">$K231*R$5*(1+$W$5)</f>
        <v>0</v>
      </c>
      <c r="S231" s="301" t="n">
        <v>0</v>
      </c>
      <c r="T231" s="300" t="n">
        <v>0</v>
      </c>
      <c r="U231" s="304" t="n">
        <f aca="false">SUM(K231:T231)</f>
        <v>0</v>
      </c>
      <c r="V231" s="304" t="n">
        <f aca="false">SUM(K231, M231, O231, P231, Q231, R231)</f>
        <v>0</v>
      </c>
      <c r="X231" s="305"/>
    </row>
    <row r="232" customFormat="false" ht="15" hidden="false" customHeight="true" outlineLevel="0" collapsed="false">
      <c r="A232" s="300"/>
      <c r="B232" s="306"/>
      <c r="C232" s="306"/>
      <c r="D232" s="306"/>
      <c r="E232" s="306"/>
      <c r="F232" s="306"/>
      <c r="G232" s="306"/>
      <c r="H232" s="306"/>
      <c r="I232" s="306"/>
      <c r="J232" s="306"/>
      <c r="K232" s="307"/>
      <c r="L232" s="300" t="n">
        <f aca="false">$K232*L$5*(1+$W$5)</f>
        <v>0</v>
      </c>
      <c r="M232" s="300" t="n">
        <f aca="false">$K232*M$5*(1+$W$5)</f>
        <v>0</v>
      </c>
      <c r="N232" s="300" t="n">
        <f aca="false">$K232*N$5*(1+$W$5)</f>
        <v>0</v>
      </c>
      <c r="O232" s="301" t="n">
        <f aca="false">$K232*$W$5</f>
        <v>0</v>
      </c>
      <c r="P232" s="303" t="n">
        <f aca="false">K232*P$5*(1+$W$5)</f>
        <v>0</v>
      </c>
      <c r="Q232" s="303" t="n">
        <f aca="false">$K232*Q$5*(1+$W$5)</f>
        <v>0</v>
      </c>
      <c r="R232" s="301" t="n">
        <f aca="false">$K232*R$5*(1+$W$5)</f>
        <v>0</v>
      </c>
      <c r="S232" s="301" t="n">
        <v>0</v>
      </c>
      <c r="T232" s="300" t="n">
        <v>0</v>
      </c>
      <c r="U232" s="304" t="n">
        <f aca="false">SUM(K232:T232)</f>
        <v>0</v>
      </c>
      <c r="V232" s="304" t="n">
        <f aca="false">SUM(K232, M232, O232, P232, Q232, R232)</f>
        <v>0</v>
      </c>
      <c r="X232" s="305"/>
    </row>
    <row r="233" customFormat="false" ht="15" hidden="false" customHeight="true" outlineLevel="0" collapsed="false">
      <c r="A233" s="300"/>
      <c r="B233" s="306"/>
      <c r="C233" s="306"/>
      <c r="D233" s="306"/>
      <c r="E233" s="306"/>
      <c r="F233" s="306"/>
      <c r="G233" s="306"/>
      <c r="H233" s="306"/>
      <c r="I233" s="306"/>
      <c r="J233" s="306"/>
      <c r="K233" s="307"/>
      <c r="L233" s="300" t="n">
        <f aca="false">$K233*L$5*(1+$W$5)</f>
        <v>0</v>
      </c>
      <c r="M233" s="300" t="n">
        <f aca="false">$K233*M$5*(1+$W$5)</f>
        <v>0</v>
      </c>
      <c r="N233" s="300" t="n">
        <f aca="false">$K233*N$5*(1+$W$5)</f>
        <v>0</v>
      </c>
      <c r="O233" s="301" t="n">
        <f aca="false">$K233*$W$5</f>
        <v>0</v>
      </c>
      <c r="P233" s="303" t="n">
        <f aca="false">K233*P$5*(1+$W$5)</f>
        <v>0</v>
      </c>
      <c r="Q233" s="303" t="n">
        <f aca="false">$K233*Q$5*(1+$W$5)</f>
        <v>0</v>
      </c>
      <c r="R233" s="301" t="n">
        <f aca="false">$K233*R$5*(1+$W$5)</f>
        <v>0</v>
      </c>
      <c r="S233" s="301" t="n">
        <v>0</v>
      </c>
      <c r="T233" s="300" t="n">
        <v>0</v>
      </c>
      <c r="U233" s="304" t="n">
        <f aca="false">SUM(K233:T233)</f>
        <v>0</v>
      </c>
      <c r="V233" s="304" t="n">
        <f aca="false">SUM(K233, M233, O233, P233, Q233, R233)</f>
        <v>0</v>
      </c>
      <c r="X233" s="305"/>
    </row>
    <row r="234" customFormat="false" ht="15" hidden="false" customHeight="true" outlineLevel="0" collapsed="false">
      <c r="A234" s="300"/>
      <c r="B234" s="306"/>
      <c r="C234" s="306"/>
      <c r="D234" s="306"/>
      <c r="E234" s="306"/>
      <c r="F234" s="306"/>
      <c r="G234" s="306"/>
      <c r="H234" s="306"/>
      <c r="I234" s="306"/>
      <c r="J234" s="306"/>
      <c r="K234" s="307"/>
      <c r="L234" s="300" t="n">
        <f aca="false">$K234*L$5*(1+$W$5)</f>
        <v>0</v>
      </c>
      <c r="M234" s="300" t="n">
        <f aca="false">$K234*M$5*(1+$W$5)</f>
        <v>0</v>
      </c>
      <c r="N234" s="300" t="n">
        <f aca="false">$K234*N$5*(1+$W$5)</f>
        <v>0</v>
      </c>
      <c r="O234" s="301" t="n">
        <f aca="false">$K234*$W$5</f>
        <v>0</v>
      </c>
      <c r="P234" s="303" t="n">
        <f aca="false">K234*P$5*(1+$W$5)</f>
        <v>0</v>
      </c>
      <c r="Q234" s="303" t="n">
        <f aca="false">$K234*Q$5*(1+$W$5)</f>
        <v>0</v>
      </c>
      <c r="R234" s="301" t="n">
        <f aca="false">$K234*R$5*(1+$W$5)</f>
        <v>0</v>
      </c>
      <c r="S234" s="301" t="n">
        <v>0</v>
      </c>
      <c r="T234" s="300" t="n">
        <v>0</v>
      </c>
      <c r="U234" s="304" t="n">
        <f aca="false">SUM(K234:T234)</f>
        <v>0</v>
      </c>
      <c r="V234" s="304" t="n">
        <f aca="false">SUM(K234, M234, O234, P234, Q234, R234)</f>
        <v>0</v>
      </c>
      <c r="X234" s="305"/>
    </row>
    <row r="235" customFormat="false" ht="15" hidden="false" customHeight="true" outlineLevel="0" collapsed="false">
      <c r="A235" s="300"/>
      <c r="B235" s="306"/>
      <c r="C235" s="306"/>
      <c r="D235" s="306"/>
      <c r="E235" s="306"/>
      <c r="F235" s="306"/>
      <c r="G235" s="306"/>
      <c r="H235" s="306"/>
      <c r="I235" s="306"/>
      <c r="J235" s="306"/>
      <c r="K235" s="307"/>
      <c r="L235" s="300" t="n">
        <f aca="false">$K235*L$5*(1+$W$5)</f>
        <v>0</v>
      </c>
      <c r="M235" s="300" t="n">
        <f aca="false">$K235*M$5*(1+$W$5)</f>
        <v>0</v>
      </c>
      <c r="N235" s="300" t="n">
        <f aca="false">$K235*N$5*(1+$W$5)</f>
        <v>0</v>
      </c>
      <c r="O235" s="301" t="n">
        <f aca="false">$K235*$W$5</f>
        <v>0</v>
      </c>
      <c r="P235" s="303" t="n">
        <f aca="false">K235*P$5*(1+$W$5)</f>
        <v>0</v>
      </c>
      <c r="Q235" s="303" t="n">
        <f aca="false">$K235*Q$5*(1+$W$5)</f>
        <v>0</v>
      </c>
      <c r="R235" s="301" t="n">
        <f aca="false">$K235*R$5*(1+$W$5)</f>
        <v>0</v>
      </c>
      <c r="S235" s="301" t="n">
        <v>0</v>
      </c>
      <c r="T235" s="300" t="n">
        <v>0</v>
      </c>
      <c r="U235" s="304" t="n">
        <f aca="false">SUM(K235:T235)</f>
        <v>0</v>
      </c>
      <c r="V235" s="304" t="n">
        <f aca="false">SUM(K235, M235, O235, P235, Q235, R235)</f>
        <v>0</v>
      </c>
      <c r="X235" s="305"/>
    </row>
    <row r="236" customFormat="false" ht="15" hidden="false" customHeight="true" outlineLevel="0" collapsed="false">
      <c r="A236" s="300"/>
      <c r="B236" s="306"/>
      <c r="C236" s="306"/>
      <c r="D236" s="306"/>
      <c r="E236" s="306"/>
      <c r="F236" s="306"/>
      <c r="G236" s="306"/>
      <c r="H236" s="306"/>
      <c r="I236" s="306"/>
      <c r="J236" s="306"/>
      <c r="K236" s="307"/>
      <c r="L236" s="300" t="n">
        <f aca="false">$K236*L$5*(1+$W$5)</f>
        <v>0</v>
      </c>
      <c r="M236" s="300" t="n">
        <f aca="false">$K236*M$5*(1+$W$5)</f>
        <v>0</v>
      </c>
      <c r="N236" s="300" t="n">
        <f aca="false">$K236*N$5*(1+$W$5)</f>
        <v>0</v>
      </c>
      <c r="O236" s="301" t="n">
        <f aca="false">$K236*$W$5</f>
        <v>0</v>
      </c>
      <c r="P236" s="303" t="n">
        <f aca="false">K236*P$5*(1+$W$5)</f>
        <v>0</v>
      </c>
      <c r="Q236" s="303" t="n">
        <f aca="false">$K236*Q$5*(1+$W$5)</f>
        <v>0</v>
      </c>
      <c r="R236" s="301" t="n">
        <f aca="false">$K236*R$5*(1+$W$5)</f>
        <v>0</v>
      </c>
      <c r="S236" s="301" t="n">
        <v>0</v>
      </c>
      <c r="T236" s="300" t="n">
        <v>0</v>
      </c>
      <c r="U236" s="304" t="n">
        <f aca="false">SUM(K236:T236)</f>
        <v>0</v>
      </c>
      <c r="V236" s="304" t="n">
        <f aca="false">SUM(K236, M236, O236, P236, Q236, R236)</f>
        <v>0</v>
      </c>
      <c r="X236" s="305"/>
    </row>
    <row r="237" customFormat="false" ht="15" hidden="false" customHeight="true" outlineLevel="0" collapsed="false">
      <c r="A237" s="300"/>
      <c r="B237" s="306"/>
      <c r="C237" s="306"/>
      <c r="D237" s="306"/>
      <c r="E237" s="306"/>
      <c r="F237" s="306"/>
      <c r="G237" s="306"/>
      <c r="H237" s="306"/>
      <c r="I237" s="306"/>
      <c r="J237" s="306"/>
      <c r="K237" s="307"/>
      <c r="L237" s="300" t="n">
        <f aca="false">$K237*L$5*(1+$W$5)</f>
        <v>0</v>
      </c>
      <c r="M237" s="300" t="n">
        <f aca="false">$K237*M$5*(1+$W$5)</f>
        <v>0</v>
      </c>
      <c r="N237" s="300" t="n">
        <f aca="false">$K237*N$5*(1+$W$5)</f>
        <v>0</v>
      </c>
      <c r="O237" s="301" t="n">
        <f aca="false">$K237*$W$5</f>
        <v>0</v>
      </c>
      <c r="P237" s="303" t="n">
        <f aca="false">K237*P$5*(1+$W$5)</f>
        <v>0</v>
      </c>
      <c r="Q237" s="303" t="n">
        <f aca="false">$K237*Q$5*(1+$W$5)</f>
        <v>0</v>
      </c>
      <c r="R237" s="301" t="n">
        <f aca="false">$K237*R$5*(1+$W$5)</f>
        <v>0</v>
      </c>
      <c r="S237" s="301" t="n">
        <v>0</v>
      </c>
      <c r="T237" s="300" t="n">
        <v>0</v>
      </c>
      <c r="U237" s="304" t="n">
        <f aca="false">SUM(K237:T237)</f>
        <v>0</v>
      </c>
      <c r="V237" s="304" t="n">
        <f aca="false">SUM(K237, M237, O237, P237, Q237, R237)</f>
        <v>0</v>
      </c>
      <c r="X237" s="305"/>
    </row>
    <row r="238" customFormat="false" ht="15" hidden="false" customHeight="true" outlineLevel="0" collapsed="false">
      <c r="A238" s="300"/>
      <c r="B238" s="306"/>
      <c r="C238" s="306"/>
      <c r="D238" s="306"/>
      <c r="E238" s="306"/>
      <c r="F238" s="306"/>
      <c r="G238" s="306"/>
      <c r="H238" s="306"/>
      <c r="I238" s="306"/>
      <c r="J238" s="306"/>
      <c r="K238" s="307"/>
      <c r="L238" s="300" t="n">
        <f aca="false">$K238*L$5*(1+$W$5)</f>
        <v>0</v>
      </c>
      <c r="M238" s="300" t="n">
        <f aca="false">$K238*M$5*(1+$W$5)</f>
        <v>0</v>
      </c>
      <c r="N238" s="300" t="n">
        <f aca="false">$K238*N$5*(1+$W$5)</f>
        <v>0</v>
      </c>
      <c r="O238" s="301" t="n">
        <f aca="false">$K238*$W$5</f>
        <v>0</v>
      </c>
      <c r="P238" s="303" t="n">
        <f aca="false">K238*P$5*(1+$W$5)</f>
        <v>0</v>
      </c>
      <c r="Q238" s="303" t="n">
        <f aca="false">$K238*Q$5*(1+$W$5)</f>
        <v>0</v>
      </c>
      <c r="R238" s="301" t="n">
        <f aca="false">$K238*R$5*(1+$W$5)</f>
        <v>0</v>
      </c>
      <c r="S238" s="301" t="n">
        <v>0</v>
      </c>
      <c r="T238" s="300" t="n">
        <v>0</v>
      </c>
      <c r="U238" s="304" t="n">
        <f aca="false">SUM(K238:T238)</f>
        <v>0</v>
      </c>
      <c r="V238" s="304" t="n">
        <f aca="false">SUM(K238, M238, O238, P238, Q238, R238)</f>
        <v>0</v>
      </c>
      <c r="X238" s="305"/>
    </row>
    <row r="239" customFormat="false" ht="15" hidden="false" customHeight="true" outlineLevel="0" collapsed="false">
      <c r="A239" s="300"/>
      <c r="B239" s="306"/>
      <c r="C239" s="306"/>
      <c r="D239" s="306"/>
      <c r="E239" s="306"/>
      <c r="F239" s="306"/>
      <c r="G239" s="306"/>
      <c r="H239" s="306"/>
      <c r="I239" s="306"/>
      <c r="J239" s="306"/>
      <c r="K239" s="307"/>
      <c r="L239" s="300" t="n">
        <f aca="false">$K239*L$5*(1+$W$5)</f>
        <v>0</v>
      </c>
      <c r="M239" s="300" t="n">
        <f aca="false">$K239*M$5*(1+$W$5)</f>
        <v>0</v>
      </c>
      <c r="N239" s="300" t="n">
        <f aca="false">$K239*N$5*(1+$W$5)</f>
        <v>0</v>
      </c>
      <c r="O239" s="301" t="n">
        <f aca="false">$K239*$W$5</f>
        <v>0</v>
      </c>
      <c r="P239" s="303" t="n">
        <f aca="false">K239*P$5*(1+$W$5)</f>
        <v>0</v>
      </c>
      <c r="Q239" s="303" t="n">
        <f aca="false">$K239*Q$5*(1+$W$5)</f>
        <v>0</v>
      </c>
      <c r="R239" s="301" t="n">
        <f aca="false">$K239*R$5*(1+$W$5)</f>
        <v>0</v>
      </c>
      <c r="S239" s="301" t="n">
        <v>0</v>
      </c>
      <c r="T239" s="300" t="n">
        <v>0</v>
      </c>
      <c r="U239" s="304" t="n">
        <f aca="false">SUM(K239:T239)</f>
        <v>0</v>
      </c>
      <c r="V239" s="304" t="n">
        <f aca="false">SUM(K239, M239, O239, P239, Q239, R239)</f>
        <v>0</v>
      </c>
      <c r="X239" s="305"/>
    </row>
    <row r="240" customFormat="false" ht="15" hidden="false" customHeight="true" outlineLevel="0" collapsed="false">
      <c r="A240" s="300"/>
      <c r="B240" s="306"/>
      <c r="C240" s="306"/>
      <c r="D240" s="306"/>
      <c r="E240" s="306"/>
      <c r="F240" s="306"/>
      <c r="G240" s="306"/>
      <c r="H240" s="306"/>
      <c r="I240" s="306"/>
      <c r="J240" s="306"/>
      <c r="K240" s="307"/>
      <c r="L240" s="300" t="n">
        <f aca="false">$K240*L$5*(1+$W$5)</f>
        <v>0</v>
      </c>
      <c r="M240" s="300" t="n">
        <f aca="false">$K240*M$5*(1+$W$5)</f>
        <v>0</v>
      </c>
      <c r="N240" s="300" t="n">
        <f aca="false">$K240*N$5*(1+$W$5)</f>
        <v>0</v>
      </c>
      <c r="O240" s="301" t="n">
        <f aca="false">$K240*$W$5</f>
        <v>0</v>
      </c>
      <c r="P240" s="303" t="n">
        <f aca="false">K240*P$5*(1+$W$5)</f>
        <v>0</v>
      </c>
      <c r="Q240" s="303" t="n">
        <f aca="false">$K240*Q$5*(1+$W$5)</f>
        <v>0</v>
      </c>
      <c r="R240" s="301" t="n">
        <f aca="false">$K240*R$5*(1+$W$5)</f>
        <v>0</v>
      </c>
      <c r="S240" s="301" t="n">
        <v>0</v>
      </c>
      <c r="T240" s="300" t="n">
        <v>0</v>
      </c>
      <c r="U240" s="304" t="n">
        <f aca="false">SUM(K240:T240)</f>
        <v>0</v>
      </c>
      <c r="V240" s="304" t="n">
        <f aca="false">SUM(K240, M240, O240, P240, Q240, R240)</f>
        <v>0</v>
      </c>
      <c r="X240" s="305"/>
    </row>
    <row r="241" customFormat="false" ht="15" hidden="false" customHeight="true" outlineLevel="0" collapsed="false">
      <c r="A241" s="300"/>
      <c r="B241" s="306"/>
      <c r="C241" s="306"/>
      <c r="D241" s="306"/>
      <c r="E241" s="306"/>
      <c r="F241" s="306"/>
      <c r="G241" s="306"/>
      <c r="H241" s="306"/>
      <c r="I241" s="306"/>
      <c r="J241" s="306"/>
      <c r="K241" s="307"/>
      <c r="L241" s="300" t="n">
        <f aca="false">$K241*L$5*(1+$W$5)</f>
        <v>0</v>
      </c>
      <c r="M241" s="300" t="n">
        <f aca="false">$K241*M$5*(1+$W$5)</f>
        <v>0</v>
      </c>
      <c r="N241" s="300" t="n">
        <f aca="false">$K241*N$5*(1+$W$5)</f>
        <v>0</v>
      </c>
      <c r="O241" s="301" t="n">
        <f aca="false">$K241*$W$5</f>
        <v>0</v>
      </c>
      <c r="P241" s="303" t="n">
        <f aca="false">K241*P$5*(1+$W$5)</f>
        <v>0</v>
      </c>
      <c r="Q241" s="303" t="n">
        <f aca="false">$K241*Q$5*(1+$W$5)</f>
        <v>0</v>
      </c>
      <c r="R241" s="301" t="n">
        <f aca="false">$K241*R$5*(1+$W$5)</f>
        <v>0</v>
      </c>
      <c r="S241" s="301" t="n">
        <v>0</v>
      </c>
      <c r="T241" s="300" t="n">
        <v>0</v>
      </c>
      <c r="U241" s="304" t="n">
        <f aca="false">SUM(K241:T241)</f>
        <v>0</v>
      </c>
      <c r="V241" s="304" t="n">
        <f aca="false">SUM(K241, M241, O241, P241, Q241, R241)</f>
        <v>0</v>
      </c>
      <c r="X241" s="305"/>
    </row>
    <row r="242" customFormat="false" ht="15" hidden="false" customHeight="true" outlineLevel="0" collapsed="false">
      <c r="A242" s="300"/>
      <c r="B242" s="306"/>
      <c r="C242" s="306"/>
      <c r="D242" s="306"/>
      <c r="E242" s="306"/>
      <c r="F242" s="306"/>
      <c r="G242" s="306"/>
      <c r="H242" s="306"/>
      <c r="I242" s="306"/>
      <c r="J242" s="306"/>
      <c r="K242" s="307"/>
      <c r="L242" s="300" t="n">
        <f aca="false">$K242*L$5*(1+$W$5)</f>
        <v>0</v>
      </c>
      <c r="M242" s="300" t="n">
        <f aca="false">$K242*M$5*(1+$W$5)</f>
        <v>0</v>
      </c>
      <c r="N242" s="300" t="n">
        <f aca="false">$K242*N$5*(1+$W$5)</f>
        <v>0</v>
      </c>
      <c r="O242" s="301" t="n">
        <f aca="false">$K242*$W$5</f>
        <v>0</v>
      </c>
      <c r="P242" s="303" t="n">
        <f aca="false">K242*P$5*(1+$W$5)</f>
        <v>0</v>
      </c>
      <c r="Q242" s="303" t="n">
        <f aca="false">$K242*Q$5*(1+$W$5)</f>
        <v>0</v>
      </c>
      <c r="R242" s="301" t="n">
        <f aca="false">$K242*R$5*(1+$W$5)</f>
        <v>0</v>
      </c>
      <c r="S242" s="301" t="n">
        <v>0</v>
      </c>
      <c r="T242" s="300" t="n">
        <v>0</v>
      </c>
      <c r="U242" s="304" t="n">
        <f aca="false">SUM(K242:T242)</f>
        <v>0</v>
      </c>
      <c r="V242" s="304" t="n">
        <f aca="false">SUM(K242, M242, O242, P242, Q242, R242)</f>
        <v>0</v>
      </c>
      <c r="X242" s="305"/>
    </row>
    <row r="243" customFormat="false" ht="15" hidden="false" customHeight="true" outlineLevel="0" collapsed="false">
      <c r="A243" s="300"/>
      <c r="B243" s="306"/>
      <c r="C243" s="306"/>
      <c r="D243" s="306"/>
      <c r="E243" s="306"/>
      <c r="F243" s="306"/>
      <c r="G243" s="306"/>
      <c r="H243" s="306"/>
      <c r="I243" s="306"/>
      <c r="J243" s="306"/>
      <c r="K243" s="307"/>
      <c r="L243" s="300" t="n">
        <f aca="false">$K243*L$5*(1+$W$5)</f>
        <v>0</v>
      </c>
      <c r="M243" s="300" t="n">
        <f aca="false">$K243*M$5*(1+$W$5)</f>
        <v>0</v>
      </c>
      <c r="N243" s="300" t="n">
        <f aca="false">$K243*N$5*(1+$W$5)</f>
        <v>0</v>
      </c>
      <c r="O243" s="301" t="n">
        <f aca="false">$K243*$W$5</f>
        <v>0</v>
      </c>
      <c r="P243" s="303" t="n">
        <f aca="false">K243*P$5*(1+$W$5)</f>
        <v>0</v>
      </c>
      <c r="Q243" s="303" t="n">
        <f aca="false">$K243*Q$5*(1+$W$5)</f>
        <v>0</v>
      </c>
      <c r="R243" s="301" t="n">
        <f aca="false">$K243*R$5*(1+$W$5)</f>
        <v>0</v>
      </c>
      <c r="S243" s="301" t="n">
        <v>0</v>
      </c>
      <c r="T243" s="300" t="n">
        <v>0</v>
      </c>
      <c r="U243" s="304" t="n">
        <f aca="false">SUM(K243:T243)</f>
        <v>0</v>
      </c>
      <c r="V243" s="304" t="n">
        <f aca="false">SUM(K243, M243, O243, P243, Q243, R243)</f>
        <v>0</v>
      </c>
      <c r="X243" s="305"/>
    </row>
    <row r="244" customFormat="false" ht="15" hidden="false" customHeight="true" outlineLevel="0" collapsed="false">
      <c r="A244" s="300"/>
      <c r="B244" s="306"/>
      <c r="C244" s="306"/>
      <c r="D244" s="306"/>
      <c r="E244" s="306"/>
      <c r="F244" s="306"/>
      <c r="G244" s="306"/>
      <c r="H244" s="306"/>
      <c r="I244" s="306"/>
      <c r="J244" s="306"/>
      <c r="K244" s="307"/>
      <c r="L244" s="300" t="n">
        <f aca="false">$K244*L$5*(1+$W$5)</f>
        <v>0</v>
      </c>
      <c r="M244" s="300" t="n">
        <f aca="false">$K244*M$5*(1+$W$5)</f>
        <v>0</v>
      </c>
      <c r="N244" s="300" t="n">
        <f aca="false">$K244*N$5*(1+$W$5)</f>
        <v>0</v>
      </c>
      <c r="O244" s="301" t="n">
        <f aca="false">$K244*$W$5</f>
        <v>0</v>
      </c>
      <c r="P244" s="303" t="n">
        <f aca="false">K244*P$5*(1+$W$5)</f>
        <v>0</v>
      </c>
      <c r="Q244" s="303" t="n">
        <f aca="false">$K244*Q$5*(1+$W$5)</f>
        <v>0</v>
      </c>
      <c r="R244" s="301" t="n">
        <f aca="false">$K244*R$5*(1+$W$5)</f>
        <v>0</v>
      </c>
      <c r="S244" s="301" t="n">
        <v>0</v>
      </c>
      <c r="T244" s="300" t="n">
        <v>0</v>
      </c>
      <c r="U244" s="304" t="n">
        <f aca="false">SUM(K244:T244)</f>
        <v>0</v>
      </c>
      <c r="V244" s="304" t="n">
        <f aca="false">SUM(K244, M244, O244, P244, Q244, R244)</f>
        <v>0</v>
      </c>
      <c r="X244" s="305"/>
    </row>
    <row r="245" customFormat="false" ht="15" hidden="false" customHeight="true" outlineLevel="0" collapsed="false">
      <c r="A245" s="300"/>
      <c r="B245" s="306"/>
      <c r="C245" s="306"/>
      <c r="D245" s="306"/>
      <c r="E245" s="306"/>
      <c r="F245" s="306"/>
      <c r="G245" s="306"/>
      <c r="H245" s="306"/>
      <c r="I245" s="306"/>
      <c r="J245" s="306"/>
      <c r="K245" s="307"/>
      <c r="L245" s="300" t="n">
        <f aca="false">$K245*L$5*(1+$W$5)</f>
        <v>0</v>
      </c>
      <c r="M245" s="300" t="n">
        <f aca="false">$K245*M$5*(1+$W$5)</f>
        <v>0</v>
      </c>
      <c r="N245" s="300" t="n">
        <f aca="false">$K245*N$5*(1+$W$5)</f>
        <v>0</v>
      </c>
      <c r="O245" s="301" t="n">
        <f aca="false">$K245*$W$5</f>
        <v>0</v>
      </c>
      <c r="P245" s="303" t="n">
        <f aca="false">K245*P$5*(1+$W$5)</f>
        <v>0</v>
      </c>
      <c r="Q245" s="303" t="n">
        <f aca="false">$K245*Q$5*(1+$W$5)</f>
        <v>0</v>
      </c>
      <c r="R245" s="301" t="n">
        <f aca="false">$K245*R$5*(1+$W$5)</f>
        <v>0</v>
      </c>
      <c r="S245" s="301" t="n">
        <v>0</v>
      </c>
      <c r="T245" s="300" t="n">
        <v>0</v>
      </c>
      <c r="U245" s="304" t="n">
        <f aca="false">SUM(K245:T245)</f>
        <v>0</v>
      </c>
      <c r="V245" s="304" t="n">
        <f aca="false">SUM(K245, M245, O245, P245, Q245, R245)</f>
        <v>0</v>
      </c>
      <c r="X245" s="305"/>
    </row>
    <row r="246" customFormat="false" ht="15" hidden="false" customHeight="true" outlineLevel="0" collapsed="false">
      <c r="A246" s="300"/>
      <c r="B246" s="306"/>
      <c r="C246" s="306"/>
      <c r="D246" s="306"/>
      <c r="E246" s="306"/>
      <c r="F246" s="306"/>
      <c r="G246" s="306"/>
      <c r="H246" s="306"/>
      <c r="I246" s="306"/>
      <c r="J246" s="306"/>
      <c r="K246" s="307"/>
      <c r="L246" s="300" t="n">
        <f aca="false">$K246*L$5*(1+$W$5)</f>
        <v>0</v>
      </c>
      <c r="M246" s="300" t="n">
        <f aca="false">$K246*M$5*(1+$W$5)</f>
        <v>0</v>
      </c>
      <c r="N246" s="300" t="n">
        <f aca="false">$K246*N$5*(1+$W$5)</f>
        <v>0</v>
      </c>
      <c r="O246" s="301" t="n">
        <f aca="false">$K246*$W$5</f>
        <v>0</v>
      </c>
      <c r="P246" s="303" t="n">
        <f aca="false">K246*P$5*(1+$W$5)</f>
        <v>0</v>
      </c>
      <c r="Q246" s="303" t="n">
        <f aca="false">$K246*Q$5*(1+$W$5)</f>
        <v>0</v>
      </c>
      <c r="R246" s="301" t="n">
        <f aca="false">$K246*R$5*(1+$W$5)</f>
        <v>0</v>
      </c>
      <c r="S246" s="301" t="n">
        <v>0</v>
      </c>
      <c r="T246" s="300" t="n">
        <v>0</v>
      </c>
      <c r="U246" s="304" t="n">
        <f aca="false">SUM(K246:T246)</f>
        <v>0</v>
      </c>
      <c r="V246" s="304" t="n">
        <f aca="false">SUM(K246, M246, O246, P246, Q246, R246)</f>
        <v>0</v>
      </c>
      <c r="X246" s="305"/>
    </row>
    <row r="247" customFormat="false" ht="15" hidden="false" customHeight="true" outlineLevel="0" collapsed="false">
      <c r="A247" s="300"/>
      <c r="B247" s="306"/>
      <c r="C247" s="306"/>
      <c r="D247" s="306"/>
      <c r="E247" s="306"/>
      <c r="F247" s="306"/>
      <c r="G247" s="306"/>
      <c r="H247" s="306"/>
      <c r="I247" s="306"/>
      <c r="J247" s="306"/>
      <c r="K247" s="307"/>
      <c r="L247" s="300" t="n">
        <f aca="false">$K247*L$5*(1+$W$5)</f>
        <v>0</v>
      </c>
      <c r="M247" s="300" t="n">
        <f aca="false">$K247*M$5*(1+$W$5)</f>
        <v>0</v>
      </c>
      <c r="N247" s="300" t="n">
        <f aca="false">$K247*N$5*(1+$W$5)</f>
        <v>0</v>
      </c>
      <c r="O247" s="301" t="n">
        <f aca="false">$K247*$W$5</f>
        <v>0</v>
      </c>
      <c r="P247" s="303" t="n">
        <f aca="false">K247*P$5*(1+$W$5)</f>
        <v>0</v>
      </c>
      <c r="Q247" s="303" t="n">
        <f aca="false">$K247*Q$5*(1+$W$5)</f>
        <v>0</v>
      </c>
      <c r="R247" s="301" t="n">
        <f aca="false">$K247*R$5*(1+$W$5)</f>
        <v>0</v>
      </c>
      <c r="S247" s="301" t="n">
        <v>0</v>
      </c>
      <c r="T247" s="300" t="n">
        <v>0</v>
      </c>
      <c r="U247" s="304" t="n">
        <f aca="false">SUM(K247:T247)</f>
        <v>0</v>
      </c>
      <c r="V247" s="304" t="n">
        <f aca="false">SUM(K247, M247, O247, P247, Q247, R247)</f>
        <v>0</v>
      </c>
      <c r="X247" s="305"/>
    </row>
    <row r="248" customFormat="false" ht="15" hidden="false" customHeight="true" outlineLevel="0" collapsed="false">
      <c r="A248" s="300"/>
      <c r="B248" s="306"/>
      <c r="C248" s="306"/>
      <c r="D248" s="306"/>
      <c r="E248" s="306"/>
      <c r="F248" s="306"/>
      <c r="G248" s="306"/>
      <c r="H248" s="306"/>
      <c r="I248" s="306"/>
      <c r="J248" s="306"/>
      <c r="K248" s="307"/>
      <c r="L248" s="300" t="n">
        <f aca="false">$K248*L$5*(1+$W$5)</f>
        <v>0</v>
      </c>
      <c r="M248" s="300" t="n">
        <f aca="false">$K248*M$5*(1+$W$5)</f>
        <v>0</v>
      </c>
      <c r="N248" s="300" t="n">
        <f aca="false">$K248*N$5*(1+$W$5)</f>
        <v>0</v>
      </c>
      <c r="O248" s="301" t="n">
        <f aca="false">$K248*$W$5</f>
        <v>0</v>
      </c>
      <c r="P248" s="303" t="n">
        <f aca="false">K248*P$5*(1+$W$5)</f>
        <v>0</v>
      </c>
      <c r="Q248" s="303" t="n">
        <f aca="false">$K248*Q$5*(1+$W$5)</f>
        <v>0</v>
      </c>
      <c r="R248" s="301" t="n">
        <f aca="false">$K248*R$5*(1+$W$5)</f>
        <v>0</v>
      </c>
      <c r="S248" s="301" t="n">
        <v>0</v>
      </c>
      <c r="T248" s="300" t="n">
        <v>0</v>
      </c>
      <c r="U248" s="304" t="n">
        <f aca="false">SUM(K248:T248)</f>
        <v>0</v>
      </c>
      <c r="V248" s="304" t="n">
        <f aca="false">SUM(K248, M248, O248, P248, Q248, R248)</f>
        <v>0</v>
      </c>
      <c r="X248" s="305"/>
    </row>
    <row r="249" customFormat="false" ht="15" hidden="false" customHeight="true" outlineLevel="0" collapsed="false">
      <c r="A249" s="300"/>
      <c r="B249" s="306"/>
      <c r="C249" s="306"/>
      <c r="D249" s="306"/>
      <c r="E249" s="306"/>
      <c r="F249" s="306"/>
      <c r="G249" s="306"/>
      <c r="H249" s="306"/>
      <c r="I249" s="306"/>
      <c r="J249" s="306"/>
      <c r="K249" s="307"/>
      <c r="L249" s="300" t="n">
        <f aca="false">$K249*L$5*(1+$W$5)</f>
        <v>0</v>
      </c>
      <c r="M249" s="300" t="n">
        <f aca="false">$K249*M$5*(1+$W$5)</f>
        <v>0</v>
      </c>
      <c r="N249" s="300" t="n">
        <f aca="false">$K249*N$5*(1+$W$5)</f>
        <v>0</v>
      </c>
      <c r="O249" s="301" t="n">
        <f aca="false">$K249*$W$5</f>
        <v>0</v>
      </c>
      <c r="P249" s="303" t="n">
        <f aca="false">K249*P$5*(1+$W$5)</f>
        <v>0</v>
      </c>
      <c r="Q249" s="303" t="n">
        <f aca="false">$K249*Q$5*(1+$W$5)</f>
        <v>0</v>
      </c>
      <c r="R249" s="301" t="n">
        <f aca="false">$K249*R$5*(1+$W$5)</f>
        <v>0</v>
      </c>
      <c r="S249" s="301" t="n">
        <v>0</v>
      </c>
      <c r="T249" s="300" t="n">
        <v>0</v>
      </c>
      <c r="U249" s="304" t="n">
        <f aca="false">SUM(K249:T249)</f>
        <v>0</v>
      </c>
      <c r="V249" s="304" t="n">
        <f aca="false">SUM(K249, M249, O249, P249, Q249, R249)</f>
        <v>0</v>
      </c>
      <c r="X249" s="305"/>
    </row>
    <row r="250" customFormat="false" ht="15" hidden="false" customHeight="true" outlineLevel="0" collapsed="false">
      <c r="A250" s="300"/>
      <c r="B250" s="306"/>
      <c r="C250" s="306"/>
      <c r="D250" s="306"/>
      <c r="E250" s="306"/>
      <c r="F250" s="306"/>
      <c r="G250" s="306"/>
      <c r="H250" s="306"/>
      <c r="I250" s="306"/>
      <c r="J250" s="306"/>
      <c r="K250" s="307"/>
      <c r="L250" s="300" t="n">
        <f aca="false">$K250*L$5*(1+$W$5)</f>
        <v>0</v>
      </c>
      <c r="M250" s="300" t="n">
        <f aca="false">$K250*M$5*(1+$W$5)</f>
        <v>0</v>
      </c>
      <c r="N250" s="300" t="n">
        <f aca="false">$K250*N$5*(1+$W$5)</f>
        <v>0</v>
      </c>
      <c r="O250" s="301" t="n">
        <f aca="false">$K250*$W$5</f>
        <v>0</v>
      </c>
      <c r="P250" s="303" t="n">
        <f aca="false">K250*P$5*(1+$W$5)</f>
        <v>0</v>
      </c>
      <c r="Q250" s="303" t="n">
        <f aca="false">$K250*Q$5*(1+$W$5)</f>
        <v>0</v>
      </c>
      <c r="R250" s="301" t="n">
        <f aca="false">$K250*R$5*(1+$W$5)</f>
        <v>0</v>
      </c>
      <c r="S250" s="301" t="n">
        <v>0</v>
      </c>
      <c r="T250" s="300" t="n">
        <v>0</v>
      </c>
      <c r="U250" s="304" t="n">
        <f aca="false">SUM(K250:T250)</f>
        <v>0</v>
      </c>
      <c r="V250" s="304" t="n">
        <f aca="false">SUM(K250, M250, O250, P250, Q250, R250)</f>
        <v>0</v>
      </c>
      <c r="X250" s="305"/>
    </row>
    <row r="251" customFormat="false" ht="15" hidden="false" customHeight="true" outlineLevel="0" collapsed="false">
      <c r="A251" s="300"/>
      <c r="B251" s="306"/>
      <c r="C251" s="306"/>
      <c r="D251" s="306"/>
      <c r="E251" s="306"/>
      <c r="F251" s="306"/>
      <c r="G251" s="306"/>
      <c r="H251" s="306"/>
      <c r="I251" s="306"/>
      <c r="J251" s="306"/>
      <c r="K251" s="307"/>
      <c r="L251" s="300" t="n">
        <f aca="false">$K251*L$5*(1+$W$5)</f>
        <v>0</v>
      </c>
      <c r="M251" s="300" t="n">
        <f aca="false">$K251*M$5*(1+$W$5)</f>
        <v>0</v>
      </c>
      <c r="N251" s="300" t="n">
        <f aca="false">$K251*N$5*(1+$W$5)</f>
        <v>0</v>
      </c>
      <c r="O251" s="301" t="n">
        <f aca="false">$K251*$W$5</f>
        <v>0</v>
      </c>
      <c r="P251" s="303" t="n">
        <f aca="false">K251*P$5*(1+$W$5)</f>
        <v>0</v>
      </c>
      <c r="Q251" s="303" t="n">
        <f aca="false">$K251*Q$5*(1+$W$5)</f>
        <v>0</v>
      </c>
      <c r="R251" s="301" t="n">
        <f aca="false">$K251*R$5*(1+$W$5)</f>
        <v>0</v>
      </c>
      <c r="S251" s="301" t="n">
        <v>0</v>
      </c>
      <c r="T251" s="300" t="n">
        <v>0</v>
      </c>
      <c r="U251" s="304" t="n">
        <f aca="false">SUM(K251:T251)</f>
        <v>0</v>
      </c>
      <c r="V251" s="304" t="n">
        <f aca="false">SUM(K251, M251, O251, P251, Q251, R251)</f>
        <v>0</v>
      </c>
      <c r="X251" s="305"/>
    </row>
    <row r="252" customFormat="false" ht="15" hidden="false" customHeight="true" outlineLevel="0" collapsed="false">
      <c r="A252" s="300"/>
      <c r="B252" s="306"/>
      <c r="C252" s="306"/>
      <c r="D252" s="306"/>
      <c r="E252" s="306"/>
      <c r="F252" s="306"/>
      <c r="G252" s="306"/>
      <c r="H252" s="306"/>
      <c r="I252" s="306"/>
      <c r="J252" s="306"/>
      <c r="K252" s="307"/>
      <c r="L252" s="300" t="n">
        <f aca="false">$K252*L$5*(1+$W$5)</f>
        <v>0</v>
      </c>
      <c r="M252" s="300" t="n">
        <f aca="false">$K252*M$5*(1+$W$5)</f>
        <v>0</v>
      </c>
      <c r="N252" s="300" t="n">
        <f aca="false">$K252*N$5*(1+$W$5)</f>
        <v>0</v>
      </c>
      <c r="O252" s="301" t="n">
        <f aca="false">$K252*$W$5</f>
        <v>0</v>
      </c>
      <c r="P252" s="303" t="n">
        <f aca="false">K252*P$5*(1+$W$5)</f>
        <v>0</v>
      </c>
      <c r="Q252" s="303" t="n">
        <f aca="false">$K252*Q$5*(1+$W$5)</f>
        <v>0</v>
      </c>
      <c r="R252" s="301" t="n">
        <f aca="false">$K252*R$5*(1+$W$5)</f>
        <v>0</v>
      </c>
      <c r="S252" s="301" t="n">
        <v>0</v>
      </c>
      <c r="T252" s="300" t="n">
        <v>0</v>
      </c>
      <c r="U252" s="304" t="n">
        <f aca="false">SUM(K252:T252)</f>
        <v>0</v>
      </c>
      <c r="V252" s="304" t="n">
        <f aca="false">SUM(K252, M252, O252, P252, Q252, R252)</f>
        <v>0</v>
      </c>
      <c r="X252" s="305"/>
    </row>
    <row r="253" customFormat="false" ht="15" hidden="false" customHeight="true" outlineLevel="0" collapsed="false">
      <c r="A253" s="300"/>
      <c r="B253" s="306"/>
      <c r="C253" s="306"/>
      <c r="D253" s="306"/>
      <c r="E253" s="306"/>
      <c r="F253" s="306"/>
      <c r="G253" s="306"/>
      <c r="H253" s="306"/>
      <c r="I253" s="306"/>
      <c r="J253" s="306"/>
      <c r="K253" s="307"/>
      <c r="L253" s="300" t="n">
        <f aca="false">$K253*L$5*(1+$W$5)</f>
        <v>0</v>
      </c>
      <c r="M253" s="300" t="n">
        <f aca="false">$K253*M$5*(1+$W$5)</f>
        <v>0</v>
      </c>
      <c r="N253" s="300" t="n">
        <f aca="false">$K253*N$5*(1+$W$5)</f>
        <v>0</v>
      </c>
      <c r="O253" s="301" t="n">
        <f aca="false">$K253*$W$5</f>
        <v>0</v>
      </c>
      <c r="P253" s="303" t="n">
        <f aca="false">K253*P$5*(1+$W$5)</f>
        <v>0</v>
      </c>
      <c r="Q253" s="303" t="n">
        <f aca="false">$K253*Q$5*(1+$W$5)</f>
        <v>0</v>
      </c>
      <c r="R253" s="301" t="n">
        <f aca="false">$K253*R$5*(1+$W$5)</f>
        <v>0</v>
      </c>
      <c r="S253" s="301" t="n">
        <v>0</v>
      </c>
      <c r="T253" s="300" t="n">
        <v>0</v>
      </c>
      <c r="U253" s="304" t="n">
        <f aca="false">SUM(K253:T253)</f>
        <v>0</v>
      </c>
      <c r="V253" s="304" t="n">
        <f aca="false">SUM(K253, M253, O253, P253, Q253, R253)</f>
        <v>0</v>
      </c>
      <c r="X253" s="305"/>
    </row>
    <row r="254" customFormat="false" ht="15" hidden="false" customHeight="true" outlineLevel="0" collapsed="false">
      <c r="A254" s="300"/>
      <c r="B254" s="306"/>
      <c r="C254" s="306"/>
      <c r="D254" s="306"/>
      <c r="E254" s="306"/>
      <c r="F254" s="306"/>
      <c r="G254" s="306"/>
      <c r="H254" s="306"/>
      <c r="I254" s="306"/>
      <c r="J254" s="306"/>
      <c r="K254" s="307"/>
      <c r="L254" s="300" t="n">
        <f aca="false">$K254*L$5*(1+$W$5)</f>
        <v>0</v>
      </c>
      <c r="M254" s="300" t="n">
        <f aca="false">$K254*M$5*(1+$W$5)</f>
        <v>0</v>
      </c>
      <c r="N254" s="300" t="n">
        <f aca="false">$K254*N$5*(1+$W$5)</f>
        <v>0</v>
      </c>
      <c r="O254" s="301" t="n">
        <f aca="false">$K254*$W$5</f>
        <v>0</v>
      </c>
      <c r="P254" s="303" t="n">
        <f aca="false">K254*P$5*(1+$W$5)</f>
        <v>0</v>
      </c>
      <c r="Q254" s="303" t="n">
        <f aca="false">$K254*Q$5*(1+$W$5)</f>
        <v>0</v>
      </c>
      <c r="R254" s="301" t="n">
        <f aca="false">$K254*R$5*(1+$W$5)</f>
        <v>0</v>
      </c>
      <c r="S254" s="301" t="n">
        <v>0</v>
      </c>
      <c r="T254" s="300" t="n">
        <v>0</v>
      </c>
      <c r="U254" s="304" t="n">
        <f aca="false">SUM(K254:T254)</f>
        <v>0</v>
      </c>
      <c r="V254" s="304" t="n">
        <f aca="false">SUM(K254, M254, O254, P254, Q254, R254)</f>
        <v>0</v>
      </c>
      <c r="X254" s="305"/>
    </row>
    <row r="255" customFormat="false" ht="15" hidden="false" customHeight="true" outlineLevel="0" collapsed="false">
      <c r="A255" s="300"/>
      <c r="B255" s="306"/>
      <c r="C255" s="306"/>
      <c r="D255" s="306"/>
      <c r="E255" s="306"/>
      <c r="F255" s="306"/>
      <c r="G255" s="306"/>
      <c r="H255" s="306"/>
      <c r="I255" s="306"/>
      <c r="J255" s="306"/>
      <c r="K255" s="307"/>
      <c r="L255" s="300" t="n">
        <f aca="false">$K255*L$5*(1+$W$5)</f>
        <v>0</v>
      </c>
      <c r="M255" s="300" t="n">
        <f aca="false">$K255*M$5*(1+$W$5)</f>
        <v>0</v>
      </c>
      <c r="N255" s="300" t="n">
        <f aca="false">$K255*N$5*(1+$W$5)</f>
        <v>0</v>
      </c>
      <c r="O255" s="301" t="n">
        <f aca="false">$K255*$W$5</f>
        <v>0</v>
      </c>
      <c r="P255" s="303" t="n">
        <f aca="false">K255*P$5*(1+$W$5)</f>
        <v>0</v>
      </c>
      <c r="Q255" s="303" t="n">
        <f aca="false">$K255*Q$5*(1+$W$5)</f>
        <v>0</v>
      </c>
      <c r="R255" s="301" t="n">
        <f aca="false">$K255*R$5*(1+$W$5)</f>
        <v>0</v>
      </c>
      <c r="S255" s="301" t="n">
        <v>0</v>
      </c>
      <c r="T255" s="300" t="n">
        <v>0</v>
      </c>
      <c r="U255" s="304" t="n">
        <f aca="false">SUM(K255:T255)</f>
        <v>0</v>
      </c>
      <c r="V255" s="304" t="n">
        <f aca="false">SUM(K255, M255, O255, P255, Q255, R255)</f>
        <v>0</v>
      </c>
      <c r="X255" s="305"/>
    </row>
    <row r="256" customFormat="false" ht="15" hidden="false" customHeight="true" outlineLevel="0" collapsed="false">
      <c r="A256" s="300"/>
      <c r="B256" s="306"/>
      <c r="C256" s="306"/>
      <c r="D256" s="306"/>
      <c r="E256" s="306"/>
      <c r="F256" s="306"/>
      <c r="G256" s="306"/>
      <c r="H256" s="306"/>
      <c r="I256" s="306"/>
      <c r="J256" s="306"/>
      <c r="K256" s="307"/>
      <c r="L256" s="300" t="n">
        <f aca="false">$K256*L$5*(1+$W$5)</f>
        <v>0</v>
      </c>
      <c r="M256" s="300" t="n">
        <f aca="false">$K256*M$5*(1+$W$5)</f>
        <v>0</v>
      </c>
      <c r="N256" s="300" t="n">
        <f aca="false">$K256*N$5*(1+$W$5)</f>
        <v>0</v>
      </c>
      <c r="O256" s="301" t="n">
        <f aca="false">$K256*$W$5</f>
        <v>0</v>
      </c>
      <c r="P256" s="303" t="n">
        <f aca="false">K256*P$5*(1+$W$5)</f>
        <v>0</v>
      </c>
      <c r="Q256" s="303" t="n">
        <f aca="false">$K256*Q$5*(1+$W$5)</f>
        <v>0</v>
      </c>
      <c r="R256" s="301" t="n">
        <f aca="false">$K256*R$5*(1+$W$5)</f>
        <v>0</v>
      </c>
      <c r="S256" s="301" t="n">
        <v>0</v>
      </c>
      <c r="T256" s="300" t="n">
        <v>0</v>
      </c>
      <c r="U256" s="304" t="n">
        <f aca="false">SUM(K256:T256)</f>
        <v>0</v>
      </c>
      <c r="V256" s="304" t="n">
        <f aca="false">SUM(K256, M256, O256, P256, Q256, R256)</f>
        <v>0</v>
      </c>
      <c r="X256" s="305"/>
    </row>
    <row r="257" customFormat="false" ht="15" hidden="false" customHeight="true" outlineLevel="0" collapsed="false">
      <c r="A257" s="300"/>
      <c r="B257" s="306"/>
      <c r="C257" s="306"/>
      <c r="D257" s="306"/>
      <c r="E257" s="306"/>
      <c r="F257" s="306"/>
      <c r="G257" s="306"/>
      <c r="H257" s="306"/>
      <c r="I257" s="306"/>
      <c r="J257" s="306"/>
      <c r="K257" s="307"/>
      <c r="L257" s="300" t="n">
        <f aca="false">$K257*L$5*(1+$W$5)</f>
        <v>0</v>
      </c>
      <c r="M257" s="300" t="n">
        <f aca="false">$K257*M$5*(1+$W$5)</f>
        <v>0</v>
      </c>
      <c r="N257" s="300" t="n">
        <f aca="false">$K257*N$5*(1+$W$5)</f>
        <v>0</v>
      </c>
      <c r="O257" s="301" t="n">
        <f aca="false">$K257*$W$5</f>
        <v>0</v>
      </c>
      <c r="P257" s="303" t="n">
        <f aca="false">K257*P$5*(1+$W$5)</f>
        <v>0</v>
      </c>
      <c r="Q257" s="303" t="n">
        <f aca="false">$K257*Q$5*(1+$W$5)</f>
        <v>0</v>
      </c>
      <c r="R257" s="301" t="n">
        <f aca="false">$K257*R$5*(1+$W$5)</f>
        <v>0</v>
      </c>
      <c r="S257" s="301" t="n">
        <v>0</v>
      </c>
      <c r="T257" s="300" t="n">
        <v>0</v>
      </c>
      <c r="U257" s="304" t="n">
        <f aca="false">SUM(K257:T257)</f>
        <v>0</v>
      </c>
      <c r="V257" s="304" t="n">
        <f aca="false">SUM(K257, M257, O257, P257, Q257, R257)</f>
        <v>0</v>
      </c>
      <c r="X257" s="305"/>
    </row>
    <row r="258" customFormat="false" ht="15" hidden="false" customHeight="true" outlineLevel="0" collapsed="false">
      <c r="A258" s="300"/>
      <c r="B258" s="306"/>
      <c r="C258" s="306"/>
      <c r="D258" s="306"/>
      <c r="E258" s="306"/>
      <c r="F258" s="306"/>
      <c r="G258" s="306"/>
      <c r="H258" s="306"/>
      <c r="I258" s="306"/>
      <c r="J258" s="306"/>
      <c r="K258" s="307"/>
      <c r="L258" s="300" t="n">
        <f aca="false">$K258*L$5*(1+$W$5)</f>
        <v>0</v>
      </c>
      <c r="M258" s="300" t="n">
        <f aca="false">$K258*M$5*(1+$W$5)</f>
        <v>0</v>
      </c>
      <c r="N258" s="300" t="n">
        <f aca="false">$K258*N$5*(1+$W$5)</f>
        <v>0</v>
      </c>
      <c r="O258" s="301" t="n">
        <f aca="false">$K258*$W$5</f>
        <v>0</v>
      </c>
      <c r="P258" s="303" t="n">
        <f aca="false">K258*P$5*(1+$W$5)</f>
        <v>0</v>
      </c>
      <c r="Q258" s="303" t="n">
        <f aca="false">$K258*Q$5*(1+$W$5)</f>
        <v>0</v>
      </c>
      <c r="R258" s="301" t="n">
        <f aca="false">$K258*R$5*(1+$W$5)</f>
        <v>0</v>
      </c>
      <c r="S258" s="301" t="n">
        <v>0</v>
      </c>
      <c r="T258" s="300" t="n">
        <v>0</v>
      </c>
      <c r="U258" s="304" t="n">
        <f aca="false">SUM(K258:T258)</f>
        <v>0</v>
      </c>
      <c r="V258" s="304" t="n">
        <f aca="false">SUM(K258, M258, O258, P258, Q258, R258)</f>
        <v>0</v>
      </c>
      <c r="X258" s="305"/>
    </row>
    <row r="259" customFormat="false" ht="15" hidden="false" customHeight="true" outlineLevel="0" collapsed="false">
      <c r="A259" s="300"/>
      <c r="B259" s="306"/>
      <c r="C259" s="306"/>
      <c r="D259" s="306"/>
      <c r="E259" s="306"/>
      <c r="F259" s="306"/>
      <c r="G259" s="306"/>
      <c r="H259" s="306"/>
      <c r="I259" s="306"/>
      <c r="J259" s="306"/>
      <c r="K259" s="307"/>
      <c r="L259" s="300" t="n">
        <f aca="false">$K259*L$5*(1+$W$5)</f>
        <v>0</v>
      </c>
      <c r="M259" s="300" t="n">
        <f aca="false">$K259*M$5*(1+$W$5)</f>
        <v>0</v>
      </c>
      <c r="N259" s="300" t="n">
        <f aca="false">$K259*N$5*(1+$W$5)</f>
        <v>0</v>
      </c>
      <c r="O259" s="301" t="n">
        <f aca="false">$K259*$W$5</f>
        <v>0</v>
      </c>
      <c r="P259" s="303" t="n">
        <f aca="false">K259*P$5*(1+$W$5)</f>
        <v>0</v>
      </c>
      <c r="Q259" s="303" t="n">
        <f aca="false">$K259*Q$5*(1+$W$5)</f>
        <v>0</v>
      </c>
      <c r="R259" s="301" t="n">
        <f aca="false">$K259*R$5*(1+$W$5)</f>
        <v>0</v>
      </c>
      <c r="S259" s="301" t="n">
        <v>0</v>
      </c>
      <c r="T259" s="300" t="n">
        <v>0</v>
      </c>
      <c r="U259" s="304" t="n">
        <f aca="false">SUM(K259:T259)</f>
        <v>0</v>
      </c>
      <c r="V259" s="304" t="n">
        <f aca="false">SUM(K259, M259, O259, P259, Q259, R259)</f>
        <v>0</v>
      </c>
      <c r="X259" s="305"/>
    </row>
    <row r="260" customFormat="false" ht="15" hidden="false" customHeight="true" outlineLevel="0" collapsed="false">
      <c r="A260" s="300"/>
      <c r="B260" s="306"/>
      <c r="C260" s="306"/>
      <c r="D260" s="306"/>
      <c r="E260" s="306"/>
      <c r="F260" s="306"/>
      <c r="G260" s="306"/>
      <c r="H260" s="306"/>
      <c r="I260" s="306"/>
      <c r="J260" s="306"/>
      <c r="K260" s="307"/>
      <c r="L260" s="300" t="n">
        <f aca="false">$K260*L$5*(1+$W$5)</f>
        <v>0</v>
      </c>
      <c r="M260" s="300" t="n">
        <f aca="false">$K260*M$5*(1+$W$5)</f>
        <v>0</v>
      </c>
      <c r="N260" s="300" t="n">
        <f aca="false">$K260*N$5*(1+$W$5)</f>
        <v>0</v>
      </c>
      <c r="O260" s="301" t="n">
        <f aca="false">$K260*$W$5</f>
        <v>0</v>
      </c>
      <c r="P260" s="303" t="n">
        <f aca="false">K260*P$5*(1+$W$5)</f>
        <v>0</v>
      </c>
      <c r="Q260" s="303" t="n">
        <f aca="false">$K260*Q$5*(1+$W$5)</f>
        <v>0</v>
      </c>
      <c r="R260" s="301" t="n">
        <f aca="false">$K260*R$5*(1+$W$5)</f>
        <v>0</v>
      </c>
      <c r="S260" s="301" t="n">
        <v>0</v>
      </c>
      <c r="T260" s="300" t="n">
        <v>0</v>
      </c>
      <c r="U260" s="304" t="n">
        <f aca="false">SUM(K260:T260)</f>
        <v>0</v>
      </c>
      <c r="V260" s="304" t="n">
        <f aca="false">SUM(K260, M260, O260, P260, Q260, R260)</f>
        <v>0</v>
      </c>
      <c r="X260" s="305"/>
    </row>
    <row r="261" customFormat="false" ht="15" hidden="false" customHeight="true" outlineLevel="0" collapsed="false">
      <c r="A261" s="300"/>
      <c r="B261" s="306"/>
      <c r="C261" s="306"/>
      <c r="D261" s="306"/>
      <c r="E261" s="306"/>
      <c r="F261" s="306"/>
      <c r="G261" s="306"/>
      <c r="H261" s="306"/>
      <c r="I261" s="306"/>
      <c r="J261" s="306"/>
      <c r="K261" s="307"/>
      <c r="L261" s="300" t="n">
        <f aca="false">$K261*L$5*(1+$W$5)</f>
        <v>0</v>
      </c>
      <c r="M261" s="300" t="n">
        <f aca="false">$K261*M$5*(1+$W$5)</f>
        <v>0</v>
      </c>
      <c r="N261" s="300" t="n">
        <f aca="false">$K261*N$5*(1+$W$5)</f>
        <v>0</v>
      </c>
      <c r="O261" s="301" t="n">
        <f aca="false">$K261*$W$5</f>
        <v>0</v>
      </c>
      <c r="P261" s="303" t="n">
        <f aca="false">K261*P$5*(1+$W$5)</f>
        <v>0</v>
      </c>
      <c r="Q261" s="303" t="n">
        <f aca="false">$K261*Q$5*(1+$W$5)</f>
        <v>0</v>
      </c>
      <c r="R261" s="301" t="n">
        <f aca="false">$K261*R$5*(1+$W$5)</f>
        <v>0</v>
      </c>
      <c r="S261" s="301" t="n">
        <v>0</v>
      </c>
      <c r="T261" s="300" t="n">
        <v>0</v>
      </c>
      <c r="U261" s="304" t="n">
        <f aca="false">SUM(K261:T261)</f>
        <v>0</v>
      </c>
      <c r="V261" s="304" t="n">
        <f aca="false">SUM(K261, M261, O261, P261, Q261, R261)</f>
        <v>0</v>
      </c>
      <c r="X261" s="305"/>
    </row>
    <row r="262" customFormat="false" ht="15" hidden="false" customHeight="true" outlineLevel="0" collapsed="false">
      <c r="A262" s="300"/>
      <c r="B262" s="306"/>
      <c r="C262" s="306"/>
      <c r="D262" s="306"/>
      <c r="E262" s="306"/>
      <c r="F262" s="306"/>
      <c r="G262" s="306"/>
      <c r="H262" s="306"/>
      <c r="I262" s="306"/>
      <c r="J262" s="306"/>
      <c r="K262" s="307"/>
      <c r="L262" s="300" t="n">
        <f aca="false">$K262*L$5*(1+$W$5)</f>
        <v>0</v>
      </c>
      <c r="M262" s="300" t="n">
        <f aca="false">$K262*M$5*(1+$W$5)</f>
        <v>0</v>
      </c>
      <c r="N262" s="300" t="n">
        <f aca="false">$K262*N$5*(1+$W$5)</f>
        <v>0</v>
      </c>
      <c r="O262" s="301" t="n">
        <f aca="false">$K262*$W$5</f>
        <v>0</v>
      </c>
      <c r="P262" s="303" t="n">
        <f aca="false">K262*P$5*(1+$W$5)</f>
        <v>0</v>
      </c>
      <c r="Q262" s="303" t="n">
        <f aca="false">$K262*Q$5*(1+$W$5)</f>
        <v>0</v>
      </c>
      <c r="R262" s="301" t="n">
        <f aca="false">$K262*R$5*(1+$W$5)</f>
        <v>0</v>
      </c>
      <c r="S262" s="301" t="n">
        <v>0</v>
      </c>
      <c r="T262" s="300" t="n">
        <v>0</v>
      </c>
      <c r="U262" s="304" t="n">
        <f aca="false">SUM(K262:T262)</f>
        <v>0</v>
      </c>
      <c r="V262" s="304" t="n">
        <f aca="false">SUM(K262, M262, O262, P262, Q262, R262)</f>
        <v>0</v>
      </c>
      <c r="X262" s="305"/>
    </row>
    <row r="263" customFormat="false" ht="15" hidden="false" customHeight="true" outlineLevel="0" collapsed="false">
      <c r="A263" s="300"/>
      <c r="B263" s="306"/>
      <c r="C263" s="306"/>
      <c r="D263" s="306"/>
      <c r="E263" s="306"/>
      <c r="F263" s="306"/>
      <c r="G263" s="306"/>
      <c r="H263" s="306"/>
      <c r="I263" s="306"/>
      <c r="J263" s="306"/>
      <c r="K263" s="307"/>
      <c r="L263" s="300" t="n">
        <f aca="false">$K263*L$5*(1+$W$5)</f>
        <v>0</v>
      </c>
      <c r="M263" s="300" t="n">
        <f aca="false">$K263*M$5*(1+$W$5)</f>
        <v>0</v>
      </c>
      <c r="N263" s="300" t="n">
        <f aca="false">$K263*N$5*(1+$W$5)</f>
        <v>0</v>
      </c>
      <c r="O263" s="301" t="n">
        <f aca="false">$K263*$W$5</f>
        <v>0</v>
      </c>
      <c r="P263" s="303" t="n">
        <f aca="false">K263*P$5*(1+$W$5)</f>
        <v>0</v>
      </c>
      <c r="Q263" s="303" t="n">
        <f aca="false">$K263*Q$5*(1+$W$5)</f>
        <v>0</v>
      </c>
      <c r="R263" s="301" t="n">
        <f aca="false">$K263*R$5*(1+$W$5)</f>
        <v>0</v>
      </c>
      <c r="S263" s="301" t="n">
        <v>0</v>
      </c>
      <c r="T263" s="300" t="n">
        <v>0</v>
      </c>
      <c r="U263" s="304" t="n">
        <f aca="false">SUM(K263:T263)</f>
        <v>0</v>
      </c>
      <c r="V263" s="304" t="n">
        <f aca="false">SUM(K263, M263, O263, P263, Q263, R263)</f>
        <v>0</v>
      </c>
      <c r="X263" s="305"/>
    </row>
    <row r="264" customFormat="false" ht="15" hidden="false" customHeight="true" outlineLevel="0" collapsed="false">
      <c r="A264" s="300"/>
      <c r="B264" s="306"/>
      <c r="C264" s="306"/>
      <c r="D264" s="306"/>
      <c r="E264" s="306"/>
      <c r="F264" s="306"/>
      <c r="G264" s="306"/>
      <c r="H264" s="306"/>
      <c r="I264" s="306"/>
      <c r="J264" s="306"/>
      <c r="K264" s="307"/>
      <c r="L264" s="300" t="n">
        <f aca="false">$K264*L$5*(1+$W$5)</f>
        <v>0</v>
      </c>
      <c r="M264" s="300" t="n">
        <f aca="false">$K264*M$5*(1+$W$5)</f>
        <v>0</v>
      </c>
      <c r="N264" s="300" t="n">
        <f aca="false">$K264*N$5*(1+$W$5)</f>
        <v>0</v>
      </c>
      <c r="O264" s="301" t="n">
        <f aca="false">$K264*$W$5</f>
        <v>0</v>
      </c>
      <c r="P264" s="303" t="n">
        <f aca="false">K264*P$5*(1+$W$5)</f>
        <v>0</v>
      </c>
      <c r="Q264" s="303" t="n">
        <f aca="false">$K264*Q$5*(1+$W$5)</f>
        <v>0</v>
      </c>
      <c r="R264" s="301" t="n">
        <f aca="false">$K264*R$5*(1+$W$5)</f>
        <v>0</v>
      </c>
      <c r="S264" s="301" t="n">
        <v>0</v>
      </c>
      <c r="T264" s="300" t="n">
        <v>0</v>
      </c>
      <c r="U264" s="304" t="n">
        <f aca="false">SUM(K264:T264)</f>
        <v>0</v>
      </c>
      <c r="V264" s="304" t="n">
        <f aca="false">SUM(K264, M264, O264, P264, Q264, R264)</f>
        <v>0</v>
      </c>
      <c r="X264" s="305"/>
    </row>
    <row r="265" customFormat="false" ht="15" hidden="false" customHeight="true" outlineLevel="0" collapsed="false">
      <c r="A265" s="300"/>
      <c r="B265" s="306"/>
      <c r="C265" s="306"/>
      <c r="D265" s="306"/>
      <c r="E265" s="306"/>
      <c r="F265" s="306"/>
      <c r="G265" s="306"/>
      <c r="H265" s="306"/>
      <c r="I265" s="306"/>
      <c r="J265" s="306"/>
      <c r="K265" s="307"/>
      <c r="L265" s="300" t="n">
        <f aca="false">$K265*L$5*(1+$W$5)</f>
        <v>0</v>
      </c>
      <c r="M265" s="300" t="n">
        <f aca="false">$K265*M$5*(1+$W$5)</f>
        <v>0</v>
      </c>
      <c r="N265" s="300" t="n">
        <f aca="false">$K265*N$5*(1+$W$5)</f>
        <v>0</v>
      </c>
      <c r="O265" s="301" t="n">
        <f aca="false">$K265*$W$5</f>
        <v>0</v>
      </c>
      <c r="P265" s="303" t="n">
        <f aca="false">K265*P$5*(1+$W$5)</f>
        <v>0</v>
      </c>
      <c r="Q265" s="303" t="n">
        <f aca="false">$K265*Q$5*(1+$W$5)</f>
        <v>0</v>
      </c>
      <c r="R265" s="301" t="n">
        <f aca="false">$K265*R$5*(1+$W$5)</f>
        <v>0</v>
      </c>
      <c r="S265" s="301" t="n">
        <v>0</v>
      </c>
      <c r="T265" s="300" t="n">
        <v>0</v>
      </c>
      <c r="U265" s="304" t="n">
        <f aca="false">SUM(K265:T265)</f>
        <v>0</v>
      </c>
      <c r="V265" s="304" t="n">
        <f aca="false">SUM(K265, M265, O265, P265, Q265, R265)</f>
        <v>0</v>
      </c>
      <c r="X265" s="305"/>
    </row>
    <row r="266" customFormat="false" ht="15" hidden="false" customHeight="true" outlineLevel="0" collapsed="false">
      <c r="A266" s="300"/>
      <c r="B266" s="306"/>
      <c r="C266" s="306"/>
      <c r="D266" s="306"/>
      <c r="E266" s="306"/>
      <c r="F266" s="306"/>
      <c r="G266" s="306"/>
      <c r="H266" s="306"/>
      <c r="I266" s="306"/>
      <c r="J266" s="306"/>
      <c r="K266" s="307"/>
      <c r="L266" s="300" t="n">
        <f aca="false">$K266*L$5*(1+$W$5)</f>
        <v>0</v>
      </c>
      <c r="M266" s="300" t="n">
        <f aca="false">$K266*M$5*(1+$W$5)</f>
        <v>0</v>
      </c>
      <c r="N266" s="300" t="n">
        <f aca="false">$K266*N$5*(1+$W$5)</f>
        <v>0</v>
      </c>
      <c r="O266" s="301" t="n">
        <f aca="false">$K266*$W$5</f>
        <v>0</v>
      </c>
      <c r="P266" s="303" t="n">
        <f aca="false">K266*P$5*(1+$W$5)</f>
        <v>0</v>
      </c>
      <c r="Q266" s="303" t="n">
        <f aca="false">$K266*Q$5*(1+$W$5)</f>
        <v>0</v>
      </c>
      <c r="R266" s="301" t="n">
        <f aca="false">$K266*R$5*(1+$W$5)</f>
        <v>0</v>
      </c>
      <c r="S266" s="301" t="n">
        <v>0</v>
      </c>
      <c r="T266" s="300" t="n">
        <v>0</v>
      </c>
      <c r="U266" s="304" t="n">
        <f aca="false">SUM(K266:T266)</f>
        <v>0</v>
      </c>
      <c r="V266" s="304" t="n">
        <f aca="false">SUM(K266, M266, O266, P266, Q266, R266)</f>
        <v>0</v>
      </c>
      <c r="X266" s="305"/>
    </row>
    <row r="267" customFormat="false" ht="15" hidden="false" customHeight="true" outlineLevel="0" collapsed="false">
      <c r="A267" s="300"/>
      <c r="B267" s="306"/>
      <c r="C267" s="306"/>
      <c r="D267" s="306"/>
      <c r="E267" s="306"/>
      <c r="F267" s="306"/>
      <c r="G267" s="306"/>
      <c r="H267" s="306"/>
      <c r="I267" s="306"/>
      <c r="J267" s="306"/>
      <c r="K267" s="307"/>
      <c r="L267" s="300" t="n">
        <f aca="false">$K267*L$5*(1+$W$5)</f>
        <v>0</v>
      </c>
      <c r="M267" s="300" t="n">
        <f aca="false">$K267*M$5*(1+$W$5)</f>
        <v>0</v>
      </c>
      <c r="N267" s="300" t="n">
        <f aca="false">$K267*N$5*(1+$W$5)</f>
        <v>0</v>
      </c>
      <c r="O267" s="301" t="n">
        <f aca="false">$K267*$W$5</f>
        <v>0</v>
      </c>
      <c r="P267" s="303" t="n">
        <f aca="false">K267*P$5*(1+$W$5)</f>
        <v>0</v>
      </c>
      <c r="Q267" s="303" t="n">
        <f aca="false">$K267*Q$5*(1+$W$5)</f>
        <v>0</v>
      </c>
      <c r="R267" s="301" t="n">
        <f aca="false">$K267*R$5*(1+$W$5)</f>
        <v>0</v>
      </c>
      <c r="S267" s="301" t="n">
        <v>0</v>
      </c>
      <c r="T267" s="300" t="n">
        <v>0</v>
      </c>
      <c r="U267" s="304" t="n">
        <f aca="false">SUM(K267:T267)</f>
        <v>0</v>
      </c>
      <c r="V267" s="304" t="n">
        <f aca="false">SUM(K267, M267, O267, P267, Q267, R267)</f>
        <v>0</v>
      </c>
      <c r="X267" s="305"/>
    </row>
    <row r="268" customFormat="false" ht="15" hidden="false" customHeight="true" outlineLevel="0" collapsed="false">
      <c r="A268" s="300"/>
      <c r="B268" s="306"/>
      <c r="C268" s="306"/>
      <c r="D268" s="306"/>
      <c r="E268" s="306"/>
      <c r="F268" s="306"/>
      <c r="G268" s="306"/>
      <c r="H268" s="306"/>
      <c r="I268" s="306"/>
      <c r="J268" s="306"/>
      <c r="K268" s="307"/>
      <c r="L268" s="300" t="n">
        <f aca="false">$K268*L$5*(1+$W$5)</f>
        <v>0</v>
      </c>
      <c r="M268" s="300" t="n">
        <f aca="false">$K268*M$5*(1+$W$5)</f>
        <v>0</v>
      </c>
      <c r="N268" s="300" t="n">
        <f aca="false">$K268*N$5*(1+$W$5)</f>
        <v>0</v>
      </c>
      <c r="O268" s="301" t="n">
        <f aca="false">$K268*$W$5</f>
        <v>0</v>
      </c>
      <c r="P268" s="303" t="n">
        <f aca="false">K268*P$5*(1+$W$5)</f>
        <v>0</v>
      </c>
      <c r="Q268" s="303" t="n">
        <f aca="false">$K268*Q$5*(1+$W$5)</f>
        <v>0</v>
      </c>
      <c r="R268" s="301" t="n">
        <f aca="false">$K268*R$5*(1+$W$5)</f>
        <v>0</v>
      </c>
      <c r="S268" s="301" t="n">
        <v>0</v>
      </c>
      <c r="T268" s="300" t="n">
        <v>0</v>
      </c>
      <c r="U268" s="304" t="n">
        <f aca="false">SUM(K268:T268)</f>
        <v>0</v>
      </c>
      <c r="V268" s="304" t="n">
        <f aca="false">SUM(K268, M268, O268, P268, Q268, R268)</f>
        <v>0</v>
      </c>
      <c r="X268" s="305"/>
    </row>
    <row r="269" customFormat="false" ht="15" hidden="false" customHeight="true" outlineLevel="0" collapsed="false">
      <c r="A269" s="300"/>
      <c r="B269" s="306"/>
      <c r="C269" s="306"/>
      <c r="D269" s="306"/>
      <c r="E269" s="306"/>
      <c r="F269" s="306"/>
      <c r="G269" s="306"/>
      <c r="H269" s="306"/>
      <c r="I269" s="306"/>
      <c r="J269" s="306"/>
      <c r="K269" s="307"/>
      <c r="L269" s="300" t="n">
        <f aca="false">$K269*L$5*(1+$W$5)</f>
        <v>0</v>
      </c>
      <c r="M269" s="300" t="n">
        <f aca="false">$K269*M$5*(1+$W$5)</f>
        <v>0</v>
      </c>
      <c r="N269" s="300" t="n">
        <f aca="false">$K269*N$5*(1+$W$5)</f>
        <v>0</v>
      </c>
      <c r="O269" s="301" t="n">
        <f aca="false">$K269*$W$5</f>
        <v>0</v>
      </c>
      <c r="P269" s="303" t="n">
        <f aca="false">K269*P$5*(1+$W$5)</f>
        <v>0</v>
      </c>
      <c r="Q269" s="303" t="n">
        <f aca="false">$K269*Q$5*(1+$W$5)</f>
        <v>0</v>
      </c>
      <c r="R269" s="301" t="n">
        <f aca="false">$K269*R$5*(1+$W$5)</f>
        <v>0</v>
      </c>
      <c r="S269" s="301" t="n">
        <v>0</v>
      </c>
      <c r="T269" s="300" t="n">
        <v>0</v>
      </c>
      <c r="U269" s="304" t="n">
        <f aca="false">SUM(K269:T269)</f>
        <v>0</v>
      </c>
      <c r="V269" s="304" t="n">
        <f aca="false">SUM(K269, M269, O269, P269, Q269, R269)</f>
        <v>0</v>
      </c>
      <c r="X269" s="305"/>
    </row>
    <row r="270" customFormat="false" ht="15" hidden="false" customHeight="true" outlineLevel="0" collapsed="false">
      <c r="A270" s="300"/>
      <c r="B270" s="306"/>
      <c r="C270" s="306"/>
      <c r="D270" s="306"/>
      <c r="E270" s="306"/>
      <c r="F270" s="306"/>
      <c r="G270" s="306"/>
      <c r="H270" s="306"/>
      <c r="I270" s="306"/>
      <c r="J270" s="306"/>
      <c r="K270" s="307"/>
      <c r="L270" s="300" t="n">
        <f aca="false">$K270*L$5*(1+$W$5)</f>
        <v>0</v>
      </c>
      <c r="M270" s="300" t="n">
        <f aca="false">$K270*M$5*(1+$W$5)</f>
        <v>0</v>
      </c>
      <c r="N270" s="300" t="n">
        <f aca="false">$K270*N$5*(1+$W$5)</f>
        <v>0</v>
      </c>
      <c r="O270" s="301" t="n">
        <f aca="false">$K270*$W$5</f>
        <v>0</v>
      </c>
      <c r="P270" s="303" t="n">
        <f aca="false">K270*P$5*(1+$W$5)</f>
        <v>0</v>
      </c>
      <c r="Q270" s="303" t="n">
        <f aca="false">$K270*Q$5*(1+$W$5)</f>
        <v>0</v>
      </c>
      <c r="R270" s="301" t="n">
        <f aca="false">$K270*R$5*(1+$W$5)</f>
        <v>0</v>
      </c>
      <c r="S270" s="301" t="n">
        <v>0</v>
      </c>
      <c r="T270" s="300" t="n">
        <v>0</v>
      </c>
      <c r="U270" s="304" t="n">
        <f aca="false">SUM(K270:T270)</f>
        <v>0</v>
      </c>
      <c r="V270" s="304" t="n">
        <f aca="false">SUM(K270, M270, O270, P270, Q270, R270)</f>
        <v>0</v>
      </c>
      <c r="X270" s="305"/>
    </row>
    <row r="271" customFormat="false" ht="15" hidden="false" customHeight="true" outlineLevel="0" collapsed="false">
      <c r="A271" s="300"/>
      <c r="B271" s="306"/>
      <c r="C271" s="306"/>
      <c r="D271" s="306"/>
      <c r="E271" s="306"/>
      <c r="F271" s="306"/>
      <c r="G271" s="306"/>
      <c r="H271" s="306"/>
      <c r="I271" s="306"/>
      <c r="J271" s="306"/>
      <c r="K271" s="307"/>
      <c r="L271" s="300" t="n">
        <f aca="false">$K271*L$5*(1+$W$5)</f>
        <v>0</v>
      </c>
      <c r="M271" s="300" t="n">
        <f aca="false">$K271*M$5*(1+$W$5)</f>
        <v>0</v>
      </c>
      <c r="N271" s="300" t="n">
        <f aca="false">$K271*N$5*(1+$W$5)</f>
        <v>0</v>
      </c>
      <c r="O271" s="301" t="n">
        <f aca="false">$K271*$W$5</f>
        <v>0</v>
      </c>
      <c r="P271" s="303" t="n">
        <f aca="false">K271*P$5*(1+$W$5)</f>
        <v>0</v>
      </c>
      <c r="Q271" s="303" t="n">
        <f aca="false">$K271*Q$5*(1+$W$5)</f>
        <v>0</v>
      </c>
      <c r="R271" s="301" t="n">
        <f aca="false">$K271*R$5*(1+$W$5)</f>
        <v>0</v>
      </c>
      <c r="S271" s="301" t="n">
        <v>0</v>
      </c>
      <c r="T271" s="300" t="n">
        <v>0</v>
      </c>
      <c r="U271" s="304" t="n">
        <f aca="false">SUM(K271:T271)</f>
        <v>0</v>
      </c>
      <c r="V271" s="304" t="n">
        <f aca="false">SUM(K271, M271, O271, P271, Q271, R271)</f>
        <v>0</v>
      </c>
      <c r="X271" s="305"/>
    </row>
    <row r="272" customFormat="false" ht="15" hidden="false" customHeight="true" outlineLevel="0" collapsed="false">
      <c r="A272" s="300"/>
      <c r="B272" s="306"/>
      <c r="C272" s="306"/>
      <c r="D272" s="306"/>
      <c r="E272" s="306"/>
      <c r="F272" s="306"/>
      <c r="G272" s="306"/>
      <c r="H272" s="306"/>
      <c r="I272" s="306"/>
      <c r="J272" s="306"/>
      <c r="K272" s="307"/>
      <c r="L272" s="300" t="n">
        <f aca="false">$K272*L$5*(1+$W$5)</f>
        <v>0</v>
      </c>
      <c r="M272" s="300" t="n">
        <f aca="false">$K272*M$5*(1+$W$5)</f>
        <v>0</v>
      </c>
      <c r="N272" s="300" t="n">
        <f aca="false">$K272*N$5*(1+$W$5)</f>
        <v>0</v>
      </c>
      <c r="O272" s="301" t="n">
        <f aca="false">$K272*$W$5</f>
        <v>0</v>
      </c>
      <c r="P272" s="303" t="n">
        <f aca="false">K272*P$5*(1+$W$5)</f>
        <v>0</v>
      </c>
      <c r="Q272" s="303" t="n">
        <f aca="false">$K272*Q$5*(1+$W$5)</f>
        <v>0</v>
      </c>
      <c r="R272" s="301" t="n">
        <f aca="false">$K272*R$5*(1+$W$5)</f>
        <v>0</v>
      </c>
      <c r="S272" s="301" t="n">
        <v>0</v>
      </c>
      <c r="T272" s="300" t="n">
        <v>0</v>
      </c>
      <c r="U272" s="304" t="n">
        <f aca="false">SUM(K272:T272)</f>
        <v>0</v>
      </c>
      <c r="V272" s="304" t="n">
        <f aca="false">SUM(K272, M272, O272, P272, Q272, R272)</f>
        <v>0</v>
      </c>
      <c r="X272" s="305"/>
    </row>
    <row r="273" customFormat="false" ht="15" hidden="false" customHeight="true" outlineLevel="0" collapsed="false">
      <c r="A273" s="300"/>
      <c r="B273" s="306"/>
      <c r="C273" s="306"/>
      <c r="D273" s="306"/>
      <c r="E273" s="306"/>
      <c r="F273" s="306"/>
      <c r="G273" s="306"/>
      <c r="H273" s="306"/>
      <c r="I273" s="306"/>
      <c r="J273" s="306"/>
      <c r="K273" s="307"/>
      <c r="L273" s="300" t="n">
        <f aca="false">$K273*L$5*(1+$W$5)</f>
        <v>0</v>
      </c>
      <c r="M273" s="300" t="n">
        <f aca="false">$K273*M$5*(1+$W$5)</f>
        <v>0</v>
      </c>
      <c r="N273" s="300" t="n">
        <f aca="false">$K273*N$5*(1+$W$5)</f>
        <v>0</v>
      </c>
      <c r="O273" s="301" t="n">
        <f aca="false">$K273*$W$5</f>
        <v>0</v>
      </c>
      <c r="P273" s="303" t="n">
        <f aca="false">K273*P$5*(1+$W$5)</f>
        <v>0</v>
      </c>
      <c r="Q273" s="303" t="n">
        <f aca="false">$K273*Q$5*(1+$W$5)</f>
        <v>0</v>
      </c>
      <c r="R273" s="301" t="n">
        <f aca="false">$K273*R$5*(1+$W$5)</f>
        <v>0</v>
      </c>
      <c r="S273" s="301" t="n">
        <v>0</v>
      </c>
      <c r="T273" s="300" t="n">
        <v>0</v>
      </c>
      <c r="U273" s="304" t="n">
        <f aca="false">SUM(K273:T273)</f>
        <v>0</v>
      </c>
      <c r="V273" s="304" t="n">
        <f aca="false">SUM(K273, M273, O273, P273, Q273, R273)</f>
        <v>0</v>
      </c>
      <c r="X273" s="305"/>
    </row>
    <row r="274" customFormat="false" ht="15" hidden="false" customHeight="true" outlineLevel="0" collapsed="false">
      <c r="A274" s="300"/>
      <c r="B274" s="306"/>
      <c r="C274" s="306"/>
      <c r="D274" s="306"/>
      <c r="E274" s="306"/>
      <c r="F274" s="306"/>
      <c r="G274" s="306"/>
      <c r="H274" s="306"/>
      <c r="I274" s="306"/>
      <c r="J274" s="306"/>
      <c r="K274" s="307"/>
      <c r="L274" s="300" t="n">
        <f aca="false">$K274*L$5*(1+$W$5)</f>
        <v>0</v>
      </c>
      <c r="M274" s="300" t="n">
        <f aca="false">$K274*M$5*(1+$W$5)</f>
        <v>0</v>
      </c>
      <c r="N274" s="300" t="n">
        <f aca="false">$K274*N$5*(1+$W$5)</f>
        <v>0</v>
      </c>
      <c r="O274" s="301" t="n">
        <f aca="false">$K274*$W$5</f>
        <v>0</v>
      </c>
      <c r="P274" s="303" t="n">
        <f aca="false">K274*P$5*(1+$W$5)</f>
        <v>0</v>
      </c>
      <c r="Q274" s="303" t="n">
        <f aca="false">$K274*Q$5*(1+$W$5)</f>
        <v>0</v>
      </c>
      <c r="R274" s="301" t="n">
        <f aca="false">$K274*R$5*(1+$W$5)</f>
        <v>0</v>
      </c>
      <c r="S274" s="301" t="n">
        <v>0</v>
      </c>
      <c r="T274" s="300" t="n">
        <v>0</v>
      </c>
      <c r="U274" s="304" t="n">
        <f aca="false">SUM(K274:T274)</f>
        <v>0</v>
      </c>
      <c r="V274" s="304" t="n">
        <f aca="false">SUM(K274, M274, O274, P274, Q274, R274)</f>
        <v>0</v>
      </c>
      <c r="X274" s="305"/>
    </row>
    <row r="275" customFormat="false" ht="15" hidden="false" customHeight="true" outlineLevel="0" collapsed="false">
      <c r="A275" s="300"/>
      <c r="B275" s="306"/>
      <c r="C275" s="306"/>
      <c r="D275" s="306"/>
      <c r="E275" s="306"/>
      <c r="F275" s="306"/>
      <c r="G275" s="306"/>
      <c r="H275" s="306"/>
      <c r="I275" s="306"/>
      <c r="J275" s="306"/>
      <c r="K275" s="307"/>
      <c r="L275" s="300" t="n">
        <f aca="false">$K275*L$5*(1+$W$5)</f>
        <v>0</v>
      </c>
      <c r="M275" s="300" t="n">
        <f aca="false">$K275*M$5*(1+$W$5)</f>
        <v>0</v>
      </c>
      <c r="N275" s="300" t="n">
        <f aca="false">$K275*N$5*(1+$W$5)</f>
        <v>0</v>
      </c>
      <c r="O275" s="301" t="n">
        <f aca="false">$K275*$W$5</f>
        <v>0</v>
      </c>
      <c r="P275" s="303" t="n">
        <f aca="false">K275*P$5*(1+$W$5)</f>
        <v>0</v>
      </c>
      <c r="Q275" s="303" t="n">
        <f aca="false">$K275*Q$5*(1+$W$5)</f>
        <v>0</v>
      </c>
      <c r="R275" s="301" t="n">
        <f aca="false">$K275*R$5*(1+$W$5)</f>
        <v>0</v>
      </c>
      <c r="S275" s="301" t="n">
        <v>0</v>
      </c>
      <c r="T275" s="300" t="n">
        <v>0</v>
      </c>
      <c r="U275" s="304" t="n">
        <f aca="false">SUM(K275:T275)</f>
        <v>0</v>
      </c>
      <c r="V275" s="304" t="n">
        <f aca="false">SUM(K275, M275, O275, P275, Q275, R275)</f>
        <v>0</v>
      </c>
      <c r="X275" s="305"/>
    </row>
    <row r="276" customFormat="false" ht="15" hidden="false" customHeight="true" outlineLevel="0" collapsed="false">
      <c r="A276" s="300"/>
      <c r="B276" s="306"/>
      <c r="C276" s="306"/>
      <c r="D276" s="306"/>
      <c r="E276" s="306"/>
      <c r="F276" s="306"/>
      <c r="G276" s="306"/>
      <c r="H276" s="306"/>
      <c r="I276" s="306"/>
      <c r="J276" s="306"/>
      <c r="K276" s="307"/>
      <c r="L276" s="300" t="n">
        <f aca="false">$K276*L$5*(1+$W$5)</f>
        <v>0</v>
      </c>
      <c r="M276" s="300" t="n">
        <f aca="false">$K276*M$5*(1+$W$5)</f>
        <v>0</v>
      </c>
      <c r="N276" s="300" t="n">
        <f aca="false">$K276*N$5*(1+$W$5)</f>
        <v>0</v>
      </c>
      <c r="O276" s="301" t="n">
        <f aca="false">$K276*$W$5</f>
        <v>0</v>
      </c>
      <c r="P276" s="303" t="n">
        <f aca="false">K276*P$5*(1+$W$5)</f>
        <v>0</v>
      </c>
      <c r="Q276" s="303" t="n">
        <f aca="false">$K276*Q$5*(1+$W$5)</f>
        <v>0</v>
      </c>
      <c r="R276" s="301" t="n">
        <f aca="false">$K276*R$5*(1+$W$5)</f>
        <v>0</v>
      </c>
      <c r="S276" s="301" t="n">
        <v>0</v>
      </c>
      <c r="T276" s="300" t="n">
        <v>0</v>
      </c>
      <c r="U276" s="304" t="n">
        <f aca="false">SUM(K276:T276)</f>
        <v>0</v>
      </c>
      <c r="V276" s="304" t="n">
        <f aca="false">SUM(K276, M276, O276, P276, Q276, R276)</f>
        <v>0</v>
      </c>
      <c r="X276" s="305"/>
    </row>
    <row r="277" customFormat="false" ht="15" hidden="false" customHeight="true" outlineLevel="0" collapsed="false">
      <c r="A277" s="300"/>
      <c r="B277" s="306"/>
      <c r="C277" s="306"/>
      <c r="D277" s="306"/>
      <c r="E277" s="306"/>
      <c r="F277" s="306"/>
      <c r="G277" s="306"/>
      <c r="H277" s="306"/>
      <c r="I277" s="306"/>
      <c r="J277" s="306"/>
      <c r="K277" s="307"/>
      <c r="L277" s="300" t="n">
        <f aca="false">$K277*L$5*(1+$W$5)</f>
        <v>0</v>
      </c>
      <c r="M277" s="300" t="n">
        <f aca="false">$K277*M$5*(1+$W$5)</f>
        <v>0</v>
      </c>
      <c r="N277" s="300" t="n">
        <f aca="false">$K277*N$5*(1+$W$5)</f>
        <v>0</v>
      </c>
      <c r="O277" s="301" t="n">
        <f aca="false">$K277*$W$5</f>
        <v>0</v>
      </c>
      <c r="P277" s="303" t="n">
        <f aca="false">K277*P$5*(1+$W$5)</f>
        <v>0</v>
      </c>
      <c r="Q277" s="303" t="n">
        <f aca="false">$K277*Q$5*(1+$W$5)</f>
        <v>0</v>
      </c>
      <c r="R277" s="301" t="n">
        <f aca="false">$K277*R$5*(1+$W$5)</f>
        <v>0</v>
      </c>
      <c r="S277" s="301" t="n">
        <v>0</v>
      </c>
      <c r="T277" s="300" t="n">
        <v>0</v>
      </c>
      <c r="U277" s="304" t="n">
        <f aca="false">SUM(K277:T277)</f>
        <v>0</v>
      </c>
      <c r="V277" s="304" t="n">
        <f aca="false">SUM(K277, M277, O277, P277, Q277, R277)</f>
        <v>0</v>
      </c>
      <c r="X277" s="305"/>
    </row>
    <row r="278" customFormat="false" ht="15" hidden="false" customHeight="true" outlineLevel="0" collapsed="false">
      <c r="A278" s="300"/>
      <c r="B278" s="306"/>
      <c r="C278" s="306"/>
      <c r="D278" s="306"/>
      <c r="E278" s="306"/>
      <c r="F278" s="306"/>
      <c r="G278" s="306"/>
      <c r="H278" s="306"/>
      <c r="I278" s="306"/>
      <c r="J278" s="306"/>
      <c r="K278" s="307"/>
      <c r="L278" s="300" t="n">
        <f aca="false">$K278*L$5*(1+$W$5)</f>
        <v>0</v>
      </c>
      <c r="M278" s="300" t="n">
        <f aca="false">$K278*M$5*(1+$W$5)</f>
        <v>0</v>
      </c>
      <c r="N278" s="300" t="n">
        <f aca="false">$K278*N$5*(1+$W$5)</f>
        <v>0</v>
      </c>
      <c r="O278" s="301" t="n">
        <f aca="false">$K278*$W$5</f>
        <v>0</v>
      </c>
      <c r="P278" s="303" t="n">
        <f aca="false">K278*P$5*(1+$W$5)</f>
        <v>0</v>
      </c>
      <c r="Q278" s="303" t="n">
        <f aca="false">$K278*Q$5*(1+$W$5)</f>
        <v>0</v>
      </c>
      <c r="R278" s="301" t="n">
        <f aca="false">$K278*R$5*(1+$W$5)</f>
        <v>0</v>
      </c>
      <c r="S278" s="301" t="n">
        <v>0</v>
      </c>
      <c r="T278" s="300" t="n">
        <v>0</v>
      </c>
      <c r="U278" s="304" t="n">
        <f aca="false">SUM(K278:T278)</f>
        <v>0</v>
      </c>
      <c r="V278" s="304" t="n">
        <f aca="false">SUM(K278, M278, O278, P278, Q278, R278)</f>
        <v>0</v>
      </c>
      <c r="X278" s="305"/>
    </row>
    <row r="279" customFormat="false" ht="15" hidden="false" customHeight="true" outlineLevel="0" collapsed="false">
      <c r="A279" s="300"/>
      <c r="B279" s="306"/>
      <c r="C279" s="306"/>
      <c r="D279" s="306"/>
      <c r="E279" s="306"/>
      <c r="F279" s="306"/>
      <c r="G279" s="306"/>
      <c r="H279" s="306"/>
      <c r="I279" s="306"/>
      <c r="J279" s="306"/>
      <c r="K279" s="307"/>
      <c r="L279" s="300" t="n">
        <f aca="false">$K279*L$5*(1+$W$5)</f>
        <v>0</v>
      </c>
      <c r="M279" s="300" t="n">
        <f aca="false">$K279*M$5*(1+$W$5)</f>
        <v>0</v>
      </c>
      <c r="N279" s="300" t="n">
        <f aca="false">$K279*N$5*(1+$W$5)</f>
        <v>0</v>
      </c>
      <c r="O279" s="301" t="n">
        <f aca="false">$K279*$W$5</f>
        <v>0</v>
      </c>
      <c r="P279" s="303" t="n">
        <f aca="false">K279*P$5*(1+$W$5)</f>
        <v>0</v>
      </c>
      <c r="Q279" s="303" t="n">
        <f aca="false">$K279*Q$5*(1+$W$5)</f>
        <v>0</v>
      </c>
      <c r="R279" s="301" t="n">
        <f aca="false">$K279*R$5*(1+$W$5)</f>
        <v>0</v>
      </c>
      <c r="S279" s="301" t="n">
        <v>0</v>
      </c>
      <c r="T279" s="300" t="n">
        <v>0</v>
      </c>
      <c r="U279" s="304" t="n">
        <f aca="false">SUM(K279:T279)</f>
        <v>0</v>
      </c>
      <c r="V279" s="304" t="n">
        <f aca="false">SUM(K279, M279, O279, P279, Q279, R279)</f>
        <v>0</v>
      </c>
      <c r="X279" s="305"/>
    </row>
    <row r="280" customFormat="false" ht="15" hidden="false" customHeight="true" outlineLevel="0" collapsed="false">
      <c r="A280" s="300"/>
      <c r="B280" s="306"/>
      <c r="C280" s="306"/>
      <c r="D280" s="306"/>
      <c r="E280" s="306"/>
      <c r="F280" s="306"/>
      <c r="G280" s="306"/>
      <c r="H280" s="306"/>
      <c r="I280" s="306"/>
      <c r="J280" s="306"/>
      <c r="K280" s="307"/>
      <c r="L280" s="300" t="n">
        <f aca="false">$K280*L$5*(1+$W$5)</f>
        <v>0</v>
      </c>
      <c r="M280" s="300" t="n">
        <f aca="false">$K280*M$5*(1+$W$5)</f>
        <v>0</v>
      </c>
      <c r="N280" s="300" t="n">
        <f aca="false">$K280*N$5*(1+$W$5)</f>
        <v>0</v>
      </c>
      <c r="O280" s="301" t="n">
        <f aca="false">$K280*$W$5</f>
        <v>0</v>
      </c>
      <c r="P280" s="303" t="n">
        <f aca="false">K280*P$5*(1+$W$5)</f>
        <v>0</v>
      </c>
      <c r="Q280" s="303" t="n">
        <f aca="false">$K280*Q$5*(1+$W$5)</f>
        <v>0</v>
      </c>
      <c r="R280" s="301" t="n">
        <f aca="false">$K280*R$5*(1+$W$5)</f>
        <v>0</v>
      </c>
      <c r="S280" s="301" t="n">
        <v>0</v>
      </c>
      <c r="T280" s="300" t="n">
        <v>0</v>
      </c>
      <c r="U280" s="304" t="n">
        <f aca="false">SUM(K280:T280)</f>
        <v>0</v>
      </c>
      <c r="V280" s="304" t="n">
        <f aca="false">SUM(K280, M280, O280, P280, Q280, R280)</f>
        <v>0</v>
      </c>
      <c r="X280" s="305"/>
    </row>
    <row r="281" customFormat="false" ht="15" hidden="false" customHeight="true" outlineLevel="0" collapsed="false">
      <c r="A281" s="300"/>
      <c r="B281" s="306"/>
      <c r="C281" s="306"/>
      <c r="D281" s="306"/>
      <c r="E281" s="306"/>
      <c r="F281" s="306"/>
      <c r="G281" s="306"/>
      <c r="H281" s="306"/>
      <c r="I281" s="306"/>
      <c r="J281" s="306"/>
      <c r="K281" s="307"/>
      <c r="L281" s="300" t="n">
        <f aca="false">$K281*L$5*(1+$W$5)</f>
        <v>0</v>
      </c>
      <c r="M281" s="300" t="n">
        <f aca="false">$K281*M$5*(1+$W$5)</f>
        <v>0</v>
      </c>
      <c r="N281" s="300" t="n">
        <f aca="false">$K281*N$5*(1+$W$5)</f>
        <v>0</v>
      </c>
      <c r="O281" s="301" t="n">
        <f aca="false">$K281*$W$5</f>
        <v>0</v>
      </c>
      <c r="P281" s="303" t="n">
        <f aca="false">K281*P$5*(1+$W$5)</f>
        <v>0</v>
      </c>
      <c r="Q281" s="303" t="n">
        <f aca="false">$K281*Q$5*(1+$W$5)</f>
        <v>0</v>
      </c>
      <c r="R281" s="301" t="n">
        <f aca="false">$K281*R$5*(1+$W$5)</f>
        <v>0</v>
      </c>
      <c r="S281" s="301" t="n">
        <v>0</v>
      </c>
      <c r="T281" s="300" t="n">
        <v>0</v>
      </c>
      <c r="U281" s="304" t="n">
        <f aca="false">SUM(K281:T281)</f>
        <v>0</v>
      </c>
      <c r="V281" s="304" t="n">
        <f aca="false">SUM(K281, M281, O281, P281, Q281, R281)</f>
        <v>0</v>
      </c>
      <c r="X281" s="305"/>
    </row>
    <row r="282" customFormat="false" ht="15" hidden="false" customHeight="true" outlineLevel="0" collapsed="false">
      <c r="A282" s="300"/>
      <c r="B282" s="306"/>
      <c r="C282" s="306"/>
      <c r="D282" s="306"/>
      <c r="E282" s="306"/>
      <c r="F282" s="306"/>
      <c r="G282" s="306"/>
      <c r="H282" s="306"/>
      <c r="I282" s="306"/>
      <c r="J282" s="306"/>
      <c r="K282" s="307"/>
      <c r="L282" s="300" t="n">
        <f aca="false">$K282*L$5*(1+$W$5)</f>
        <v>0</v>
      </c>
      <c r="M282" s="300" t="n">
        <f aca="false">$K282*M$5*(1+$W$5)</f>
        <v>0</v>
      </c>
      <c r="N282" s="300" t="n">
        <f aca="false">$K282*N$5*(1+$W$5)</f>
        <v>0</v>
      </c>
      <c r="O282" s="301" t="n">
        <f aca="false">$K282*$W$5</f>
        <v>0</v>
      </c>
      <c r="P282" s="303" t="n">
        <f aca="false">K282*P$5*(1+$W$5)</f>
        <v>0</v>
      </c>
      <c r="Q282" s="303" t="n">
        <f aca="false">$K282*Q$5*(1+$W$5)</f>
        <v>0</v>
      </c>
      <c r="R282" s="301" t="n">
        <f aca="false">$K282*R$5*(1+$W$5)</f>
        <v>0</v>
      </c>
      <c r="S282" s="301" t="n">
        <v>0</v>
      </c>
      <c r="T282" s="300" t="n">
        <v>0</v>
      </c>
      <c r="U282" s="304" t="n">
        <f aca="false">SUM(K282:T282)</f>
        <v>0</v>
      </c>
      <c r="V282" s="304" t="n">
        <f aca="false">SUM(K282, M282, O282, P282, Q282, R282)</f>
        <v>0</v>
      </c>
      <c r="X282" s="305"/>
    </row>
    <row r="283" customFormat="false" ht="15" hidden="false" customHeight="true" outlineLevel="0" collapsed="false">
      <c r="A283" s="300"/>
      <c r="B283" s="306"/>
      <c r="C283" s="306"/>
      <c r="D283" s="306"/>
      <c r="E283" s="306"/>
      <c r="F283" s="306"/>
      <c r="G283" s="306"/>
      <c r="H283" s="306"/>
      <c r="I283" s="306"/>
      <c r="J283" s="306"/>
      <c r="K283" s="307"/>
      <c r="L283" s="300" t="n">
        <f aca="false">$K283*L$5*(1+$W$5)</f>
        <v>0</v>
      </c>
      <c r="M283" s="300" t="n">
        <f aca="false">$K283*M$5*(1+$W$5)</f>
        <v>0</v>
      </c>
      <c r="N283" s="300" t="n">
        <f aca="false">$K283*N$5*(1+$W$5)</f>
        <v>0</v>
      </c>
      <c r="O283" s="301" t="n">
        <f aca="false">$K283*$W$5</f>
        <v>0</v>
      </c>
      <c r="P283" s="303" t="n">
        <f aca="false">K283*P$5*(1+$W$5)</f>
        <v>0</v>
      </c>
      <c r="Q283" s="303" t="n">
        <f aca="false">$K283*Q$5*(1+$W$5)</f>
        <v>0</v>
      </c>
      <c r="R283" s="301" t="n">
        <f aca="false">$K283*R$5*(1+$W$5)</f>
        <v>0</v>
      </c>
      <c r="S283" s="301" t="n">
        <v>0</v>
      </c>
      <c r="T283" s="300" t="n">
        <v>0</v>
      </c>
      <c r="U283" s="304" t="n">
        <f aca="false">SUM(K283:T283)</f>
        <v>0</v>
      </c>
      <c r="V283" s="304" t="n">
        <f aca="false">SUM(K283, M283, O283, P283, Q283, R283)</f>
        <v>0</v>
      </c>
      <c r="X283" s="305"/>
    </row>
    <row r="284" customFormat="false" ht="15" hidden="false" customHeight="true" outlineLevel="0" collapsed="false">
      <c r="A284" s="300"/>
      <c r="B284" s="306"/>
      <c r="C284" s="306"/>
      <c r="D284" s="306"/>
      <c r="E284" s="306"/>
      <c r="F284" s="306"/>
      <c r="G284" s="306"/>
      <c r="H284" s="306"/>
      <c r="I284" s="306"/>
      <c r="J284" s="306"/>
      <c r="K284" s="307"/>
      <c r="L284" s="300" t="n">
        <f aca="false">$K284*L$5*(1+$W$5)</f>
        <v>0</v>
      </c>
      <c r="M284" s="300" t="n">
        <f aca="false">$K284*M$5*(1+$W$5)</f>
        <v>0</v>
      </c>
      <c r="N284" s="300" t="n">
        <f aca="false">$K284*N$5*(1+$W$5)</f>
        <v>0</v>
      </c>
      <c r="O284" s="301" t="n">
        <f aca="false">$K284*$W$5</f>
        <v>0</v>
      </c>
      <c r="P284" s="303" t="n">
        <f aca="false">K284*P$5*(1+$W$5)</f>
        <v>0</v>
      </c>
      <c r="Q284" s="303" t="n">
        <f aca="false">$K284*Q$5*(1+$W$5)</f>
        <v>0</v>
      </c>
      <c r="R284" s="301" t="n">
        <f aca="false">$K284*R$5*(1+$W$5)</f>
        <v>0</v>
      </c>
      <c r="S284" s="301" t="n">
        <v>0</v>
      </c>
      <c r="T284" s="300" t="n">
        <v>0</v>
      </c>
      <c r="U284" s="304" t="n">
        <f aca="false">SUM(K284:T284)</f>
        <v>0</v>
      </c>
      <c r="V284" s="304" t="n">
        <f aca="false">SUM(K284, M284, O284, P284, Q284, R284)</f>
        <v>0</v>
      </c>
      <c r="X284" s="305"/>
    </row>
    <row r="285" customFormat="false" ht="15" hidden="false" customHeight="true" outlineLevel="0" collapsed="false">
      <c r="A285" s="300"/>
      <c r="B285" s="306"/>
      <c r="C285" s="306"/>
      <c r="D285" s="306"/>
      <c r="E285" s="306"/>
      <c r="F285" s="306"/>
      <c r="G285" s="306"/>
      <c r="H285" s="306"/>
      <c r="I285" s="306"/>
      <c r="J285" s="306"/>
      <c r="K285" s="307"/>
      <c r="L285" s="300" t="n">
        <f aca="false">$K285*L$5*(1+$W$5)</f>
        <v>0</v>
      </c>
      <c r="M285" s="300" t="n">
        <f aca="false">$K285*M$5*(1+$W$5)</f>
        <v>0</v>
      </c>
      <c r="N285" s="300" t="n">
        <f aca="false">$K285*N$5*(1+$W$5)</f>
        <v>0</v>
      </c>
      <c r="O285" s="301" t="n">
        <f aca="false">$K285*$W$5</f>
        <v>0</v>
      </c>
      <c r="P285" s="303" t="n">
        <f aca="false">K285*P$5*(1+$W$5)</f>
        <v>0</v>
      </c>
      <c r="Q285" s="303" t="n">
        <f aca="false">$K285*Q$5*(1+$W$5)</f>
        <v>0</v>
      </c>
      <c r="R285" s="301" t="n">
        <f aca="false">$K285*R$5*(1+$W$5)</f>
        <v>0</v>
      </c>
      <c r="S285" s="301" t="n">
        <v>0</v>
      </c>
      <c r="T285" s="300" t="n">
        <v>0</v>
      </c>
      <c r="U285" s="304" t="n">
        <f aca="false">SUM(K285:T285)</f>
        <v>0</v>
      </c>
      <c r="V285" s="304" t="n">
        <f aca="false">SUM(K285, M285, O285, P285, Q285, R285)</f>
        <v>0</v>
      </c>
      <c r="X285" s="305"/>
    </row>
    <row r="286" customFormat="false" ht="15" hidden="false" customHeight="true" outlineLevel="0" collapsed="false">
      <c r="A286" s="300"/>
      <c r="B286" s="306"/>
      <c r="C286" s="306"/>
      <c r="D286" s="306"/>
      <c r="E286" s="306"/>
      <c r="F286" s="306"/>
      <c r="G286" s="306"/>
      <c r="H286" s="306"/>
      <c r="I286" s="306"/>
      <c r="J286" s="306"/>
      <c r="K286" s="307"/>
      <c r="L286" s="300" t="n">
        <f aca="false">$K286*L$5*(1+$W$5)</f>
        <v>0</v>
      </c>
      <c r="M286" s="300" t="n">
        <f aca="false">$K286*M$5*(1+$W$5)</f>
        <v>0</v>
      </c>
      <c r="N286" s="300" t="n">
        <f aca="false">$K286*N$5*(1+$W$5)</f>
        <v>0</v>
      </c>
      <c r="O286" s="301" t="n">
        <f aca="false">$K286*$W$5</f>
        <v>0</v>
      </c>
      <c r="P286" s="303" t="n">
        <f aca="false">K286*P$5*(1+$W$5)</f>
        <v>0</v>
      </c>
      <c r="Q286" s="303" t="n">
        <f aca="false">$K286*Q$5*(1+$W$5)</f>
        <v>0</v>
      </c>
      <c r="R286" s="301" t="n">
        <f aca="false">$K286*R$5*(1+$W$5)</f>
        <v>0</v>
      </c>
      <c r="S286" s="301" t="n">
        <v>0</v>
      </c>
      <c r="T286" s="300" t="n">
        <v>0</v>
      </c>
      <c r="U286" s="304" t="n">
        <f aca="false">SUM(K286:T286)</f>
        <v>0</v>
      </c>
      <c r="V286" s="304" t="n">
        <f aca="false">SUM(K286, M286, O286, P286, Q286, R286)</f>
        <v>0</v>
      </c>
      <c r="X286" s="305"/>
    </row>
    <row r="287" customFormat="false" ht="15" hidden="false" customHeight="true" outlineLevel="0" collapsed="false">
      <c r="A287" s="300"/>
      <c r="B287" s="306"/>
      <c r="C287" s="306"/>
      <c r="D287" s="306"/>
      <c r="E287" s="306"/>
      <c r="F287" s="306"/>
      <c r="G287" s="306"/>
      <c r="H287" s="306"/>
      <c r="I287" s="306"/>
      <c r="J287" s="306"/>
      <c r="K287" s="307"/>
      <c r="L287" s="300" t="n">
        <f aca="false">$K287*L$5*(1+$W$5)</f>
        <v>0</v>
      </c>
      <c r="M287" s="300" t="n">
        <f aca="false">$K287*M$5*(1+$W$5)</f>
        <v>0</v>
      </c>
      <c r="N287" s="300" t="n">
        <f aca="false">$K287*N$5*(1+$W$5)</f>
        <v>0</v>
      </c>
      <c r="O287" s="301" t="n">
        <f aca="false">$K287*$W$5</f>
        <v>0</v>
      </c>
      <c r="P287" s="303" t="n">
        <f aca="false">K287*P$5*(1+$W$5)</f>
        <v>0</v>
      </c>
      <c r="Q287" s="303" t="n">
        <f aca="false">$K287*Q$5*(1+$W$5)</f>
        <v>0</v>
      </c>
      <c r="R287" s="301" t="n">
        <f aca="false">$K287*R$5*(1+$W$5)</f>
        <v>0</v>
      </c>
      <c r="S287" s="301" t="n">
        <v>0</v>
      </c>
      <c r="T287" s="300" t="n">
        <v>0</v>
      </c>
      <c r="U287" s="304" t="n">
        <f aca="false">SUM(K287:T287)</f>
        <v>0</v>
      </c>
      <c r="V287" s="304" t="n">
        <f aca="false">SUM(K287, M287, O287, P287, Q287, R287)</f>
        <v>0</v>
      </c>
      <c r="X287" s="305"/>
    </row>
    <row r="288" customFormat="false" ht="15" hidden="false" customHeight="true" outlineLevel="0" collapsed="false">
      <c r="A288" s="300"/>
      <c r="B288" s="306"/>
      <c r="C288" s="306"/>
      <c r="D288" s="306"/>
      <c r="E288" s="306"/>
      <c r="F288" s="306"/>
      <c r="G288" s="306"/>
      <c r="H288" s="306"/>
      <c r="I288" s="306"/>
      <c r="J288" s="306"/>
      <c r="K288" s="307"/>
      <c r="L288" s="300" t="n">
        <f aca="false">$K288*L$5*(1+$W$5)</f>
        <v>0</v>
      </c>
      <c r="M288" s="300" t="n">
        <f aca="false">$K288*M$5*(1+$W$5)</f>
        <v>0</v>
      </c>
      <c r="N288" s="300" t="n">
        <f aca="false">$K288*N$5*(1+$W$5)</f>
        <v>0</v>
      </c>
      <c r="O288" s="301" t="n">
        <f aca="false">$K288*$W$5</f>
        <v>0</v>
      </c>
      <c r="P288" s="303" t="n">
        <f aca="false">K288*P$5*(1+$W$5)</f>
        <v>0</v>
      </c>
      <c r="Q288" s="303" t="n">
        <f aca="false">$K288*Q$5*(1+$W$5)</f>
        <v>0</v>
      </c>
      <c r="R288" s="301" t="n">
        <f aca="false">$K288*R$5*(1+$W$5)</f>
        <v>0</v>
      </c>
      <c r="S288" s="301" t="n">
        <v>0</v>
      </c>
      <c r="T288" s="300" t="n">
        <v>0</v>
      </c>
      <c r="U288" s="304" t="n">
        <f aca="false">SUM(K288:T288)</f>
        <v>0</v>
      </c>
      <c r="V288" s="304" t="n">
        <f aca="false">SUM(K288, M288, O288, P288, Q288, R288)</f>
        <v>0</v>
      </c>
      <c r="X288" s="305"/>
    </row>
    <row r="289" customFormat="false" ht="15" hidden="false" customHeight="true" outlineLevel="0" collapsed="false">
      <c r="A289" s="300"/>
      <c r="B289" s="306"/>
      <c r="C289" s="306"/>
      <c r="D289" s="306"/>
      <c r="E289" s="306"/>
      <c r="F289" s="306"/>
      <c r="G289" s="306"/>
      <c r="H289" s="306"/>
      <c r="I289" s="306"/>
      <c r="J289" s="306"/>
      <c r="K289" s="307"/>
      <c r="L289" s="300" t="n">
        <f aca="false">$K289*L$5*(1+$W$5)</f>
        <v>0</v>
      </c>
      <c r="M289" s="300" t="n">
        <f aca="false">$K289*M$5*(1+$W$5)</f>
        <v>0</v>
      </c>
      <c r="N289" s="300" t="n">
        <f aca="false">$K289*N$5*(1+$W$5)</f>
        <v>0</v>
      </c>
      <c r="O289" s="301" t="n">
        <f aca="false">$K289*$W$5</f>
        <v>0</v>
      </c>
      <c r="P289" s="303" t="n">
        <f aca="false">K289*P$5*(1+$W$5)</f>
        <v>0</v>
      </c>
      <c r="Q289" s="303" t="n">
        <f aca="false">$K289*Q$5*(1+$W$5)</f>
        <v>0</v>
      </c>
      <c r="R289" s="301" t="n">
        <f aca="false">$K289*R$5*(1+$W$5)</f>
        <v>0</v>
      </c>
      <c r="S289" s="301" t="n">
        <v>0</v>
      </c>
      <c r="T289" s="300" t="n">
        <v>0</v>
      </c>
      <c r="U289" s="304" t="n">
        <f aca="false">SUM(K289:T289)</f>
        <v>0</v>
      </c>
      <c r="V289" s="304" t="n">
        <f aca="false">SUM(K289, M289, O289, P289, Q289, R289)</f>
        <v>0</v>
      </c>
      <c r="X289" s="305"/>
    </row>
    <row r="290" customFormat="false" ht="15" hidden="false" customHeight="true" outlineLevel="0" collapsed="false">
      <c r="A290" s="300"/>
      <c r="B290" s="306"/>
      <c r="C290" s="306"/>
      <c r="D290" s="306"/>
      <c r="E290" s="306"/>
      <c r="F290" s="306"/>
      <c r="G290" s="306"/>
      <c r="H290" s="306"/>
      <c r="I290" s="306"/>
      <c r="J290" s="306"/>
      <c r="K290" s="307"/>
      <c r="L290" s="300" t="n">
        <f aca="false">$K290*L$5*(1+$W$5)</f>
        <v>0</v>
      </c>
      <c r="M290" s="300" t="n">
        <f aca="false">$K290*M$5*(1+$W$5)</f>
        <v>0</v>
      </c>
      <c r="N290" s="300" t="n">
        <f aca="false">$K290*N$5*(1+$W$5)</f>
        <v>0</v>
      </c>
      <c r="O290" s="301" t="n">
        <f aca="false">$K290*$W$5</f>
        <v>0</v>
      </c>
      <c r="P290" s="303" t="n">
        <f aca="false">K290*P$5*(1+$W$5)</f>
        <v>0</v>
      </c>
      <c r="Q290" s="303" t="n">
        <f aca="false">$K290*Q$5*(1+$W$5)</f>
        <v>0</v>
      </c>
      <c r="R290" s="301" t="n">
        <f aca="false">$K290*R$5*(1+$W$5)</f>
        <v>0</v>
      </c>
      <c r="S290" s="301" t="n">
        <v>0</v>
      </c>
      <c r="T290" s="300" t="n">
        <v>0</v>
      </c>
      <c r="U290" s="304" t="n">
        <f aca="false">SUM(K290:T290)</f>
        <v>0</v>
      </c>
      <c r="V290" s="304" t="n">
        <f aca="false">SUM(K290, M290, O290, P290, Q290, R290)</f>
        <v>0</v>
      </c>
      <c r="X290" s="305"/>
    </row>
    <row r="291" customFormat="false" ht="15" hidden="false" customHeight="true" outlineLevel="0" collapsed="false">
      <c r="A291" s="300"/>
      <c r="B291" s="306"/>
      <c r="C291" s="306"/>
      <c r="D291" s="306"/>
      <c r="E291" s="306"/>
      <c r="F291" s="306"/>
      <c r="G291" s="306"/>
      <c r="H291" s="306"/>
      <c r="I291" s="306"/>
      <c r="J291" s="306"/>
      <c r="K291" s="307"/>
      <c r="L291" s="300" t="n">
        <f aca="false">$K291*L$5*(1+$W$5)</f>
        <v>0</v>
      </c>
      <c r="M291" s="300" t="n">
        <f aca="false">$K291*M$5*(1+$W$5)</f>
        <v>0</v>
      </c>
      <c r="N291" s="300" t="n">
        <f aca="false">$K291*N$5*(1+$W$5)</f>
        <v>0</v>
      </c>
      <c r="O291" s="301" t="n">
        <f aca="false">$K291*$W$5</f>
        <v>0</v>
      </c>
      <c r="P291" s="303" t="n">
        <f aca="false">K291*P$5*(1+$W$5)</f>
        <v>0</v>
      </c>
      <c r="Q291" s="303" t="n">
        <f aca="false">$K291*Q$5*(1+$W$5)</f>
        <v>0</v>
      </c>
      <c r="R291" s="301" t="n">
        <f aca="false">$K291*R$5*(1+$W$5)</f>
        <v>0</v>
      </c>
      <c r="S291" s="301" t="n">
        <v>0</v>
      </c>
      <c r="T291" s="300" t="n">
        <v>0</v>
      </c>
      <c r="U291" s="304" t="n">
        <f aca="false">SUM(K291:T291)</f>
        <v>0</v>
      </c>
      <c r="V291" s="304" t="n">
        <f aca="false">SUM(K291, M291, O291, P291, Q291, R291)</f>
        <v>0</v>
      </c>
      <c r="X291" s="305"/>
    </row>
    <row r="292" customFormat="false" ht="15" hidden="false" customHeight="true" outlineLevel="0" collapsed="false">
      <c r="A292" s="300"/>
      <c r="B292" s="306"/>
      <c r="C292" s="306"/>
      <c r="D292" s="306"/>
      <c r="E292" s="306"/>
      <c r="F292" s="306"/>
      <c r="G292" s="306"/>
      <c r="H292" s="306"/>
      <c r="I292" s="306"/>
      <c r="J292" s="306"/>
      <c r="K292" s="307"/>
      <c r="L292" s="300" t="n">
        <f aca="false">$K292*L$5*(1+$W$5)</f>
        <v>0</v>
      </c>
      <c r="M292" s="300" t="n">
        <f aca="false">$K292*M$5*(1+$W$5)</f>
        <v>0</v>
      </c>
      <c r="N292" s="300" t="n">
        <f aca="false">$K292*N$5*(1+$W$5)</f>
        <v>0</v>
      </c>
      <c r="O292" s="301" t="n">
        <f aca="false">$K292*$W$5</f>
        <v>0</v>
      </c>
      <c r="P292" s="303" t="n">
        <f aca="false">K292*P$5*(1+$W$5)</f>
        <v>0</v>
      </c>
      <c r="Q292" s="303" t="n">
        <f aca="false">$K292*Q$5*(1+$W$5)</f>
        <v>0</v>
      </c>
      <c r="R292" s="301" t="n">
        <f aca="false">$K292*R$5*(1+$W$5)</f>
        <v>0</v>
      </c>
      <c r="S292" s="301" t="n">
        <v>0</v>
      </c>
      <c r="T292" s="300" t="n">
        <v>0</v>
      </c>
      <c r="U292" s="304" t="n">
        <f aca="false">SUM(K292:T292)</f>
        <v>0</v>
      </c>
      <c r="V292" s="304" t="n">
        <f aca="false">SUM(K292, M292, O292, P292, Q292, R292)</f>
        <v>0</v>
      </c>
      <c r="X292" s="305"/>
    </row>
    <row r="293" customFormat="false" ht="15" hidden="false" customHeight="true" outlineLevel="0" collapsed="false">
      <c r="A293" s="300"/>
      <c r="B293" s="306"/>
      <c r="C293" s="306"/>
      <c r="D293" s="306"/>
      <c r="E293" s="306"/>
      <c r="F293" s="306"/>
      <c r="G293" s="306"/>
      <c r="H293" s="306"/>
      <c r="I293" s="306"/>
      <c r="J293" s="306"/>
      <c r="K293" s="307"/>
      <c r="L293" s="300" t="n">
        <f aca="false">$K293*L$5*(1+$W$5)</f>
        <v>0</v>
      </c>
      <c r="M293" s="300" t="n">
        <f aca="false">$K293*M$5*(1+$W$5)</f>
        <v>0</v>
      </c>
      <c r="N293" s="300" t="n">
        <f aca="false">$K293*N$5*(1+$W$5)</f>
        <v>0</v>
      </c>
      <c r="O293" s="301" t="n">
        <f aca="false">$K293*$W$5</f>
        <v>0</v>
      </c>
      <c r="P293" s="303" t="n">
        <f aca="false">K293*P$5*(1+$W$5)</f>
        <v>0</v>
      </c>
      <c r="Q293" s="303" t="n">
        <f aca="false">$K293*Q$5*(1+$W$5)</f>
        <v>0</v>
      </c>
      <c r="R293" s="301" t="n">
        <f aca="false">$K293*R$5*(1+$W$5)</f>
        <v>0</v>
      </c>
      <c r="S293" s="301" t="n">
        <v>0</v>
      </c>
      <c r="T293" s="300" t="n">
        <v>0</v>
      </c>
      <c r="U293" s="304" t="n">
        <f aca="false">SUM(K293:T293)</f>
        <v>0</v>
      </c>
      <c r="V293" s="304" t="n">
        <f aca="false">SUM(K293, M293, O293, P293, Q293, R293)</f>
        <v>0</v>
      </c>
      <c r="X293" s="305"/>
    </row>
    <row r="294" customFormat="false" ht="15" hidden="false" customHeight="true" outlineLevel="0" collapsed="false">
      <c r="A294" s="300"/>
      <c r="B294" s="306"/>
      <c r="C294" s="306"/>
      <c r="D294" s="306"/>
      <c r="E294" s="306"/>
      <c r="F294" s="306"/>
      <c r="G294" s="306"/>
      <c r="H294" s="306"/>
      <c r="I294" s="306"/>
      <c r="J294" s="306"/>
      <c r="K294" s="307"/>
      <c r="L294" s="300" t="n">
        <f aca="false">$K294*L$5*(1+$W$5)</f>
        <v>0</v>
      </c>
      <c r="M294" s="300" t="n">
        <f aca="false">$K294*M$5*(1+$W$5)</f>
        <v>0</v>
      </c>
      <c r="N294" s="300" t="n">
        <f aca="false">$K294*N$5*(1+$W$5)</f>
        <v>0</v>
      </c>
      <c r="O294" s="301" t="n">
        <f aca="false">$K294*$W$5</f>
        <v>0</v>
      </c>
      <c r="P294" s="303" t="n">
        <f aca="false">K294*P$5*(1+$W$5)</f>
        <v>0</v>
      </c>
      <c r="Q294" s="303" t="n">
        <f aca="false">$K294*Q$5*(1+$W$5)</f>
        <v>0</v>
      </c>
      <c r="R294" s="301" t="n">
        <f aca="false">$K294*R$5*(1+$W$5)</f>
        <v>0</v>
      </c>
      <c r="S294" s="301" t="n">
        <v>0</v>
      </c>
      <c r="T294" s="300" t="n">
        <v>0</v>
      </c>
      <c r="U294" s="304" t="n">
        <f aca="false">SUM(K294:T294)</f>
        <v>0</v>
      </c>
      <c r="V294" s="304" t="n">
        <f aca="false">SUM(K294, M294, O294, P294, Q294, R294)</f>
        <v>0</v>
      </c>
      <c r="X294" s="305"/>
    </row>
    <row r="295" customFormat="false" ht="15" hidden="false" customHeight="true" outlineLevel="0" collapsed="false">
      <c r="A295" s="300"/>
      <c r="B295" s="306"/>
      <c r="C295" s="306"/>
      <c r="D295" s="306"/>
      <c r="E295" s="306"/>
      <c r="F295" s="306"/>
      <c r="G295" s="306"/>
      <c r="H295" s="306"/>
      <c r="I295" s="306"/>
      <c r="J295" s="306"/>
      <c r="K295" s="307"/>
      <c r="L295" s="300" t="n">
        <f aca="false">$K295*L$5*(1+$W$5)</f>
        <v>0</v>
      </c>
      <c r="M295" s="300" t="n">
        <f aca="false">$K295*M$5*(1+$W$5)</f>
        <v>0</v>
      </c>
      <c r="N295" s="300" t="n">
        <f aca="false">$K295*N$5*(1+$W$5)</f>
        <v>0</v>
      </c>
      <c r="O295" s="301" t="n">
        <f aca="false">$K295*$W$5</f>
        <v>0</v>
      </c>
      <c r="P295" s="303" t="n">
        <f aca="false">K295*P$5*(1+$W$5)</f>
        <v>0</v>
      </c>
      <c r="Q295" s="303" t="n">
        <f aca="false">$K295*Q$5*(1+$W$5)</f>
        <v>0</v>
      </c>
      <c r="R295" s="301" t="n">
        <f aca="false">$K295*R$5*(1+$W$5)</f>
        <v>0</v>
      </c>
      <c r="S295" s="301" t="n">
        <v>0</v>
      </c>
      <c r="T295" s="300" t="n">
        <v>0</v>
      </c>
      <c r="U295" s="304" t="n">
        <f aca="false">SUM(K295:T295)</f>
        <v>0</v>
      </c>
      <c r="V295" s="304" t="n">
        <f aca="false">SUM(K295, M295, O295, P295, Q295, R295)</f>
        <v>0</v>
      </c>
      <c r="X295" s="305"/>
    </row>
    <row r="296" customFormat="false" ht="15" hidden="false" customHeight="true" outlineLevel="0" collapsed="false">
      <c r="A296" s="300"/>
      <c r="B296" s="306"/>
      <c r="C296" s="306"/>
      <c r="D296" s="306"/>
      <c r="E296" s="306"/>
      <c r="F296" s="306"/>
      <c r="G296" s="306"/>
      <c r="H296" s="306"/>
      <c r="I296" s="306"/>
      <c r="J296" s="306"/>
      <c r="K296" s="307"/>
      <c r="L296" s="300" t="n">
        <f aca="false">$K296*L$5*(1+$W$5)</f>
        <v>0</v>
      </c>
      <c r="M296" s="300" t="n">
        <f aca="false">$K296*M$5*(1+$W$5)</f>
        <v>0</v>
      </c>
      <c r="N296" s="300" t="n">
        <f aca="false">$K296*N$5*(1+$W$5)</f>
        <v>0</v>
      </c>
      <c r="O296" s="301" t="n">
        <f aca="false">$K296*$W$5</f>
        <v>0</v>
      </c>
      <c r="P296" s="303" t="n">
        <f aca="false">K296*P$5*(1+$W$5)</f>
        <v>0</v>
      </c>
      <c r="Q296" s="303" t="n">
        <f aca="false">$K296*Q$5*(1+$W$5)</f>
        <v>0</v>
      </c>
      <c r="R296" s="301" t="n">
        <f aca="false">$K296*R$5*(1+$W$5)</f>
        <v>0</v>
      </c>
      <c r="S296" s="301" t="n">
        <v>0</v>
      </c>
      <c r="T296" s="300" t="n">
        <v>0</v>
      </c>
      <c r="U296" s="304" t="n">
        <f aca="false">SUM(K296:T296)</f>
        <v>0</v>
      </c>
      <c r="V296" s="304" t="n">
        <f aca="false">SUM(K296, M296, O296, P296, Q296, R296)</f>
        <v>0</v>
      </c>
      <c r="X296" s="305"/>
    </row>
    <row r="297" customFormat="false" ht="15" hidden="false" customHeight="true" outlineLevel="0" collapsed="false">
      <c r="A297" s="300"/>
      <c r="B297" s="306"/>
      <c r="C297" s="306"/>
      <c r="D297" s="306"/>
      <c r="E297" s="306"/>
      <c r="F297" s="306"/>
      <c r="G297" s="306"/>
      <c r="H297" s="306"/>
      <c r="I297" s="306"/>
      <c r="J297" s="306"/>
      <c r="K297" s="307"/>
      <c r="L297" s="300" t="n">
        <f aca="false">$K297*L$5*(1+$W$5)</f>
        <v>0</v>
      </c>
      <c r="M297" s="300" t="n">
        <f aca="false">$K297*M$5*(1+$W$5)</f>
        <v>0</v>
      </c>
      <c r="N297" s="300" t="n">
        <f aca="false">$K297*N$5*(1+$W$5)</f>
        <v>0</v>
      </c>
      <c r="O297" s="301" t="n">
        <f aca="false">$K297*$W$5</f>
        <v>0</v>
      </c>
      <c r="P297" s="303" t="n">
        <f aca="false">K297*P$5*(1+$W$5)</f>
        <v>0</v>
      </c>
      <c r="Q297" s="303" t="n">
        <f aca="false">$K297*Q$5*(1+$W$5)</f>
        <v>0</v>
      </c>
      <c r="R297" s="301" t="n">
        <f aca="false">$K297*R$5*(1+$W$5)</f>
        <v>0</v>
      </c>
      <c r="S297" s="301" t="n">
        <v>0</v>
      </c>
      <c r="T297" s="300" t="n">
        <v>0</v>
      </c>
      <c r="U297" s="304" t="n">
        <f aca="false">SUM(K297:T297)</f>
        <v>0</v>
      </c>
      <c r="V297" s="304" t="n">
        <f aca="false">SUM(K297, M297, O297, P297, Q297, R297)</f>
        <v>0</v>
      </c>
      <c r="X297" s="305"/>
    </row>
    <row r="298" customFormat="false" ht="15" hidden="false" customHeight="true" outlineLevel="0" collapsed="false">
      <c r="A298" s="300"/>
      <c r="B298" s="306"/>
      <c r="C298" s="306"/>
      <c r="D298" s="306"/>
      <c r="E298" s="306"/>
      <c r="F298" s="306"/>
      <c r="G298" s="306"/>
      <c r="H298" s="306"/>
      <c r="I298" s="306"/>
      <c r="J298" s="306"/>
      <c r="K298" s="307"/>
      <c r="L298" s="300" t="n">
        <f aca="false">$K298*L$5*(1+$W$5)</f>
        <v>0</v>
      </c>
      <c r="M298" s="300" t="n">
        <f aca="false">$K298*M$5*(1+$W$5)</f>
        <v>0</v>
      </c>
      <c r="N298" s="300" t="n">
        <f aca="false">$K298*N$5*(1+$W$5)</f>
        <v>0</v>
      </c>
      <c r="O298" s="301" t="n">
        <f aca="false">$K298*$W$5</f>
        <v>0</v>
      </c>
      <c r="P298" s="303" t="n">
        <f aca="false">K298*P$5*(1+$W$5)</f>
        <v>0</v>
      </c>
      <c r="Q298" s="303" t="n">
        <f aca="false">$K298*Q$5*(1+$W$5)</f>
        <v>0</v>
      </c>
      <c r="R298" s="301" t="n">
        <f aca="false">$K298*R$5*(1+$W$5)</f>
        <v>0</v>
      </c>
      <c r="S298" s="301" t="n">
        <v>0</v>
      </c>
      <c r="T298" s="300" t="n">
        <v>0</v>
      </c>
      <c r="U298" s="304" t="n">
        <f aca="false">SUM(K298:T298)</f>
        <v>0</v>
      </c>
      <c r="V298" s="304" t="n">
        <f aca="false">SUM(K298, M298, O298, P298, Q298, R298)</f>
        <v>0</v>
      </c>
      <c r="X298" s="305"/>
    </row>
    <row r="299" customFormat="false" ht="15" hidden="false" customHeight="true" outlineLevel="0" collapsed="false">
      <c r="A299" s="300"/>
      <c r="B299" s="306"/>
      <c r="C299" s="306"/>
      <c r="D299" s="306"/>
      <c r="E299" s="306"/>
      <c r="F299" s="306"/>
      <c r="G299" s="306"/>
      <c r="H299" s="306"/>
      <c r="I299" s="306"/>
      <c r="J299" s="306"/>
      <c r="K299" s="307"/>
      <c r="L299" s="300" t="n">
        <f aca="false">$K299*L$5*(1+$W$5)</f>
        <v>0</v>
      </c>
      <c r="M299" s="300" t="n">
        <f aca="false">$K299*M$5*(1+$W$5)</f>
        <v>0</v>
      </c>
      <c r="N299" s="300" t="n">
        <f aca="false">$K299*N$5*(1+$W$5)</f>
        <v>0</v>
      </c>
      <c r="O299" s="301" t="n">
        <f aca="false">$K299*$W$5</f>
        <v>0</v>
      </c>
      <c r="P299" s="303" t="n">
        <f aca="false">K299*P$5*(1+$W$5)</f>
        <v>0</v>
      </c>
      <c r="Q299" s="303" t="n">
        <f aca="false">$K299*Q$5*(1+$W$5)</f>
        <v>0</v>
      </c>
      <c r="R299" s="301" t="n">
        <f aca="false">$K299*R$5*(1+$W$5)</f>
        <v>0</v>
      </c>
      <c r="S299" s="301" t="n">
        <v>0</v>
      </c>
      <c r="T299" s="300" t="n">
        <v>0</v>
      </c>
      <c r="U299" s="304" t="n">
        <f aca="false">SUM(K299:T299)</f>
        <v>0</v>
      </c>
      <c r="V299" s="304" t="n">
        <f aca="false">SUM(K299, M299, O299, P299, Q299, R299)</f>
        <v>0</v>
      </c>
      <c r="X299" s="305"/>
    </row>
    <row r="300" customFormat="false" ht="15" hidden="false" customHeight="true" outlineLevel="0" collapsed="false">
      <c r="A300" s="300"/>
      <c r="B300" s="306"/>
      <c r="C300" s="306"/>
      <c r="D300" s="306"/>
      <c r="E300" s="306"/>
      <c r="F300" s="306"/>
      <c r="G300" s="306"/>
      <c r="H300" s="306"/>
      <c r="I300" s="306"/>
      <c r="J300" s="306"/>
      <c r="K300" s="307"/>
      <c r="L300" s="300" t="n">
        <f aca="false">$K300*L$5*(1+$W$5)</f>
        <v>0</v>
      </c>
      <c r="M300" s="300" t="n">
        <f aca="false">$K300*M$5*(1+$W$5)</f>
        <v>0</v>
      </c>
      <c r="N300" s="300" t="n">
        <f aca="false">$K300*N$5*(1+$W$5)</f>
        <v>0</v>
      </c>
      <c r="O300" s="301" t="n">
        <f aca="false">$K300*$W$5</f>
        <v>0</v>
      </c>
      <c r="P300" s="303" t="n">
        <f aca="false">K300*P$5*(1+$W$5)</f>
        <v>0</v>
      </c>
      <c r="Q300" s="303" t="n">
        <f aca="false">$K300*Q$5*(1+$W$5)</f>
        <v>0</v>
      </c>
      <c r="R300" s="301" t="n">
        <f aca="false">$K300*R$5*(1+$W$5)</f>
        <v>0</v>
      </c>
      <c r="S300" s="301" t="n">
        <v>0</v>
      </c>
      <c r="T300" s="300" t="n">
        <v>0</v>
      </c>
      <c r="U300" s="304" t="n">
        <f aca="false">SUM(K300:T300)</f>
        <v>0</v>
      </c>
      <c r="V300" s="304" t="n">
        <f aca="false">SUM(K300, M300, O300, P300, Q300, R300)</f>
        <v>0</v>
      </c>
      <c r="X300" s="305"/>
    </row>
    <row r="301" customFormat="false" ht="15" hidden="false" customHeight="true" outlineLevel="0" collapsed="false">
      <c r="A301" s="300"/>
      <c r="B301" s="306"/>
      <c r="C301" s="306"/>
      <c r="D301" s="306"/>
      <c r="E301" s="306"/>
      <c r="F301" s="306"/>
      <c r="G301" s="306"/>
      <c r="H301" s="306"/>
      <c r="I301" s="306"/>
      <c r="J301" s="306"/>
      <c r="K301" s="307"/>
      <c r="L301" s="300" t="n">
        <f aca="false">$K301*L$5*(1+$W$5)</f>
        <v>0</v>
      </c>
      <c r="M301" s="300" t="n">
        <f aca="false">$K301*M$5*(1+$W$5)</f>
        <v>0</v>
      </c>
      <c r="N301" s="300" t="n">
        <f aca="false">$K301*N$5*(1+$W$5)</f>
        <v>0</v>
      </c>
      <c r="O301" s="301" t="n">
        <f aca="false">$K301*$W$5</f>
        <v>0</v>
      </c>
      <c r="P301" s="303" t="n">
        <f aca="false">K301*P$5*(1+$W$5)</f>
        <v>0</v>
      </c>
      <c r="Q301" s="303" t="n">
        <f aca="false">$K301*Q$5*(1+$W$5)</f>
        <v>0</v>
      </c>
      <c r="R301" s="301" t="n">
        <f aca="false">$K301*R$5*(1+$W$5)</f>
        <v>0</v>
      </c>
      <c r="S301" s="301" t="n">
        <v>0</v>
      </c>
      <c r="T301" s="300" t="n">
        <v>0</v>
      </c>
      <c r="U301" s="304" t="n">
        <f aca="false">SUM(K301:T301)</f>
        <v>0</v>
      </c>
      <c r="V301" s="304" t="n">
        <f aca="false">SUM(K301, M301, O301, P301, Q301, R301)</f>
        <v>0</v>
      </c>
      <c r="X301" s="305"/>
    </row>
    <row r="302" customFormat="false" ht="15" hidden="false" customHeight="true" outlineLevel="0" collapsed="false">
      <c r="A302" s="300"/>
      <c r="B302" s="306"/>
      <c r="C302" s="306"/>
      <c r="D302" s="306"/>
      <c r="E302" s="306"/>
      <c r="F302" s="306"/>
      <c r="G302" s="306"/>
      <c r="H302" s="306"/>
      <c r="I302" s="306"/>
      <c r="J302" s="306"/>
      <c r="K302" s="307"/>
      <c r="L302" s="300" t="n">
        <f aca="false">$K302*L$5*(1+$W$5)</f>
        <v>0</v>
      </c>
      <c r="M302" s="300" t="n">
        <f aca="false">$K302*M$5*(1+$W$5)</f>
        <v>0</v>
      </c>
      <c r="N302" s="300" t="n">
        <f aca="false">$K302*N$5*(1+$W$5)</f>
        <v>0</v>
      </c>
      <c r="O302" s="301" t="n">
        <f aca="false">$K302*$W$5</f>
        <v>0</v>
      </c>
      <c r="P302" s="303" t="n">
        <f aca="false">K302*P$5*(1+$W$5)</f>
        <v>0</v>
      </c>
      <c r="Q302" s="303" t="n">
        <f aca="false">$K302*Q$5*(1+$W$5)</f>
        <v>0</v>
      </c>
      <c r="R302" s="301" t="n">
        <f aca="false">$K302*R$5*(1+$W$5)</f>
        <v>0</v>
      </c>
      <c r="S302" s="301" t="n">
        <v>0</v>
      </c>
      <c r="T302" s="300" t="n">
        <v>0</v>
      </c>
      <c r="U302" s="304" t="n">
        <f aca="false">SUM(K302:T302)</f>
        <v>0</v>
      </c>
      <c r="V302" s="304" t="n">
        <f aca="false">SUM(K302, M302, O302, P302, Q302, R302)</f>
        <v>0</v>
      </c>
      <c r="X302" s="305"/>
    </row>
    <row r="303" customFormat="false" ht="15" hidden="false" customHeight="true" outlineLevel="0" collapsed="false">
      <c r="A303" s="300"/>
      <c r="B303" s="306"/>
      <c r="C303" s="306"/>
      <c r="D303" s="306"/>
      <c r="E303" s="306"/>
      <c r="F303" s="306"/>
      <c r="G303" s="306"/>
      <c r="H303" s="306"/>
      <c r="I303" s="306"/>
      <c r="J303" s="306"/>
      <c r="K303" s="307"/>
      <c r="L303" s="300" t="n">
        <f aca="false">$K303*L$5*(1+$W$5)</f>
        <v>0</v>
      </c>
      <c r="M303" s="300" t="n">
        <f aca="false">$K303*M$5*(1+$W$5)</f>
        <v>0</v>
      </c>
      <c r="N303" s="300" t="n">
        <f aca="false">$K303*N$5*(1+$W$5)</f>
        <v>0</v>
      </c>
      <c r="O303" s="301" t="n">
        <f aca="false">$K303*$W$5</f>
        <v>0</v>
      </c>
      <c r="P303" s="303" t="n">
        <f aca="false">K303*P$5*(1+$W$5)</f>
        <v>0</v>
      </c>
      <c r="Q303" s="303" t="n">
        <f aca="false">$K303*Q$5*(1+$W$5)</f>
        <v>0</v>
      </c>
      <c r="R303" s="301" t="n">
        <f aca="false">$K303*R$5*(1+$W$5)</f>
        <v>0</v>
      </c>
      <c r="S303" s="301" t="n">
        <v>0</v>
      </c>
      <c r="T303" s="300" t="n">
        <v>0</v>
      </c>
      <c r="U303" s="304" t="n">
        <f aca="false">SUM(K303:T303)</f>
        <v>0</v>
      </c>
      <c r="V303" s="304" t="n">
        <f aca="false">SUM(K303, M303, O303, P303, Q303, R303)</f>
        <v>0</v>
      </c>
      <c r="X303" s="305"/>
    </row>
    <row r="304" customFormat="false" ht="15" hidden="false" customHeight="true" outlineLevel="0" collapsed="false">
      <c r="A304" s="300"/>
      <c r="B304" s="306"/>
      <c r="C304" s="306"/>
      <c r="D304" s="306"/>
      <c r="E304" s="306"/>
      <c r="F304" s="306"/>
      <c r="G304" s="306"/>
      <c r="H304" s="306"/>
      <c r="I304" s="306"/>
      <c r="J304" s="306"/>
      <c r="K304" s="307"/>
      <c r="L304" s="300" t="n">
        <f aca="false">$K304*L$5*(1+$W$5)</f>
        <v>0</v>
      </c>
      <c r="M304" s="300" t="n">
        <f aca="false">$K304*M$5*(1+$W$5)</f>
        <v>0</v>
      </c>
      <c r="N304" s="300" t="n">
        <f aca="false">$K304*N$5*(1+$W$5)</f>
        <v>0</v>
      </c>
      <c r="O304" s="301" t="n">
        <f aca="false">$K304*$W$5</f>
        <v>0</v>
      </c>
      <c r="P304" s="303" t="n">
        <f aca="false">K304*P$5*(1+$W$5)</f>
        <v>0</v>
      </c>
      <c r="Q304" s="303" t="n">
        <f aca="false">$K304*Q$5*(1+$W$5)</f>
        <v>0</v>
      </c>
      <c r="R304" s="301" t="n">
        <f aca="false">$K304*R$5*(1+$W$5)</f>
        <v>0</v>
      </c>
      <c r="S304" s="301" t="n">
        <v>0</v>
      </c>
      <c r="T304" s="300" t="n">
        <v>0</v>
      </c>
      <c r="U304" s="304" t="n">
        <f aca="false">SUM(K304:T304)</f>
        <v>0</v>
      </c>
      <c r="V304" s="304" t="n">
        <f aca="false">SUM(K304, M304, O304, P304, Q304, R304)</f>
        <v>0</v>
      </c>
      <c r="X304" s="305"/>
    </row>
    <row r="305" customFormat="false" ht="15" hidden="false" customHeight="true" outlineLevel="0" collapsed="false">
      <c r="A305" s="300"/>
      <c r="B305" s="306"/>
      <c r="C305" s="306"/>
      <c r="D305" s="306"/>
      <c r="E305" s="306"/>
      <c r="F305" s="306"/>
      <c r="G305" s="306"/>
      <c r="H305" s="306"/>
      <c r="I305" s="306"/>
      <c r="J305" s="306"/>
      <c r="K305" s="307"/>
      <c r="L305" s="300" t="n">
        <f aca="false">$K305*L$5*(1+$W$5)</f>
        <v>0</v>
      </c>
      <c r="M305" s="300" t="n">
        <f aca="false">$K305*M$5*(1+$W$5)</f>
        <v>0</v>
      </c>
      <c r="N305" s="300" t="n">
        <f aca="false">$K305*N$5*(1+$W$5)</f>
        <v>0</v>
      </c>
      <c r="O305" s="301" t="n">
        <f aca="false">$K305*$W$5</f>
        <v>0</v>
      </c>
      <c r="P305" s="303" t="n">
        <f aca="false">K305*P$5*(1+$W$5)</f>
        <v>0</v>
      </c>
      <c r="Q305" s="303" t="n">
        <f aca="false">$K305*Q$5*(1+$W$5)</f>
        <v>0</v>
      </c>
      <c r="R305" s="301" t="n">
        <f aca="false">$K305*R$5*(1+$W$5)</f>
        <v>0</v>
      </c>
      <c r="S305" s="301" t="n">
        <v>0</v>
      </c>
      <c r="T305" s="300" t="n">
        <v>0</v>
      </c>
      <c r="U305" s="304" t="n">
        <f aca="false">SUM(K305:T305)</f>
        <v>0</v>
      </c>
      <c r="V305" s="304" t="n">
        <f aca="false">SUM(K305, M305, O305, P305, Q305, R305)</f>
        <v>0</v>
      </c>
      <c r="X305" s="305"/>
    </row>
    <row r="306" customFormat="false" ht="15" hidden="false" customHeight="true" outlineLevel="0" collapsed="false">
      <c r="A306" s="300"/>
      <c r="B306" s="306"/>
      <c r="C306" s="306"/>
      <c r="D306" s="306"/>
      <c r="E306" s="306"/>
      <c r="F306" s="306"/>
      <c r="G306" s="306"/>
      <c r="H306" s="306"/>
      <c r="I306" s="306"/>
      <c r="J306" s="306"/>
      <c r="K306" s="307"/>
      <c r="L306" s="300" t="n">
        <f aca="false">$K306*L$5*(1+$W$5)</f>
        <v>0</v>
      </c>
      <c r="M306" s="300" t="n">
        <f aca="false">$K306*M$5*(1+$W$5)</f>
        <v>0</v>
      </c>
      <c r="N306" s="300" t="n">
        <f aca="false">$K306*N$5*(1+$W$5)</f>
        <v>0</v>
      </c>
      <c r="O306" s="301" t="n">
        <f aca="false">$K306*$W$5</f>
        <v>0</v>
      </c>
      <c r="P306" s="303" t="n">
        <f aca="false">K306*P$5*(1+$W$5)</f>
        <v>0</v>
      </c>
      <c r="Q306" s="303" t="n">
        <f aca="false">$K306*Q$5*(1+$W$5)</f>
        <v>0</v>
      </c>
      <c r="R306" s="301" t="n">
        <f aca="false">$K306*R$5*(1+$W$5)</f>
        <v>0</v>
      </c>
      <c r="S306" s="301" t="n">
        <v>0</v>
      </c>
      <c r="T306" s="300" t="n">
        <v>0</v>
      </c>
      <c r="U306" s="304" t="n">
        <f aca="false">SUM(K306:T306)</f>
        <v>0</v>
      </c>
      <c r="V306" s="304" t="n">
        <f aca="false">SUM(K306, M306, O306, P306, Q306, R306)</f>
        <v>0</v>
      </c>
      <c r="X306" s="305"/>
    </row>
    <row r="307" customFormat="false" ht="15" hidden="false" customHeight="true" outlineLevel="0" collapsed="false">
      <c r="A307" s="300"/>
      <c r="B307" s="306"/>
      <c r="C307" s="306"/>
      <c r="D307" s="306"/>
      <c r="E307" s="306"/>
      <c r="F307" s="306"/>
      <c r="G307" s="306"/>
      <c r="H307" s="306"/>
      <c r="I307" s="306"/>
      <c r="J307" s="306"/>
      <c r="K307" s="307"/>
      <c r="L307" s="300" t="n">
        <f aca="false">$K307*L$5*(1+$W$5)</f>
        <v>0</v>
      </c>
      <c r="M307" s="300" t="n">
        <f aca="false">$K307*M$5*(1+$W$5)</f>
        <v>0</v>
      </c>
      <c r="N307" s="300" t="n">
        <f aca="false">$K307*N$5*(1+$W$5)</f>
        <v>0</v>
      </c>
      <c r="O307" s="301" t="n">
        <f aca="false">$K307*$W$5</f>
        <v>0</v>
      </c>
      <c r="P307" s="303" t="n">
        <f aca="false">K307*P$5*(1+$W$5)</f>
        <v>0</v>
      </c>
      <c r="Q307" s="303" t="n">
        <f aca="false">$K307*Q$5*(1+$W$5)</f>
        <v>0</v>
      </c>
      <c r="R307" s="301" t="n">
        <f aca="false">$K307*R$5*(1+$W$5)</f>
        <v>0</v>
      </c>
      <c r="S307" s="301" t="n">
        <v>0</v>
      </c>
      <c r="T307" s="300" t="n">
        <v>0</v>
      </c>
      <c r="U307" s="304" t="n">
        <f aca="false">SUM(K307:T307)</f>
        <v>0</v>
      </c>
      <c r="V307" s="304" t="n">
        <f aca="false">SUM(K307, M307, O307, P307, Q307, R307)</f>
        <v>0</v>
      </c>
      <c r="X307" s="305"/>
    </row>
    <row r="308" customFormat="false" ht="15" hidden="false" customHeight="true" outlineLevel="0" collapsed="false">
      <c r="A308" s="300"/>
      <c r="B308" s="306"/>
      <c r="C308" s="306"/>
      <c r="D308" s="306"/>
      <c r="E308" s="306"/>
      <c r="F308" s="306"/>
      <c r="G308" s="306"/>
      <c r="H308" s="306"/>
      <c r="I308" s="306"/>
      <c r="J308" s="306"/>
      <c r="K308" s="307"/>
      <c r="L308" s="300" t="n">
        <f aca="false">$K308*L$5*(1+$W$5)</f>
        <v>0</v>
      </c>
      <c r="M308" s="300" t="n">
        <f aca="false">$K308*M$5*(1+$W$5)</f>
        <v>0</v>
      </c>
      <c r="N308" s="300" t="n">
        <f aca="false">$K308*N$5*(1+$W$5)</f>
        <v>0</v>
      </c>
      <c r="O308" s="301" t="n">
        <f aca="false">$K308*$W$5</f>
        <v>0</v>
      </c>
      <c r="P308" s="303" t="n">
        <f aca="false">K308*P$5*(1+$W$5)</f>
        <v>0</v>
      </c>
      <c r="Q308" s="303" t="n">
        <f aca="false">$K308*Q$5*(1+$W$5)</f>
        <v>0</v>
      </c>
      <c r="R308" s="301" t="n">
        <f aca="false">$K308*R$5*(1+$W$5)</f>
        <v>0</v>
      </c>
      <c r="S308" s="301" t="n">
        <v>0</v>
      </c>
      <c r="T308" s="300" t="n">
        <v>0</v>
      </c>
      <c r="U308" s="304" t="n">
        <f aca="false">SUM(K308:T308)</f>
        <v>0</v>
      </c>
      <c r="V308" s="304" t="n">
        <f aca="false">SUM(K308, M308, O308, P308, Q308, R308)</f>
        <v>0</v>
      </c>
      <c r="X308" s="305"/>
    </row>
    <row r="309" customFormat="false" ht="15" hidden="false" customHeight="true" outlineLevel="0" collapsed="false">
      <c r="A309" s="300"/>
      <c r="B309" s="306"/>
      <c r="C309" s="306"/>
      <c r="D309" s="306"/>
      <c r="E309" s="306"/>
      <c r="F309" s="306"/>
      <c r="G309" s="306"/>
      <c r="H309" s="306"/>
      <c r="I309" s="306"/>
      <c r="J309" s="306"/>
      <c r="K309" s="307"/>
      <c r="L309" s="300" t="n">
        <f aca="false">$K309*L$5*(1+$W$5)</f>
        <v>0</v>
      </c>
      <c r="M309" s="300" t="n">
        <f aca="false">$K309*M$5*(1+$W$5)</f>
        <v>0</v>
      </c>
      <c r="N309" s="300" t="n">
        <f aca="false">$K309*N$5*(1+$W$5)</f>
        <v>0</v>
      </c>
      <c r="O309" s="301" t="n">
        <f aca="false">$K309*$W$5</f>
        <v>0</v>
      </c>
      <c r="P309" s="303" t="n">
        <f aca="false">K309*P$5*(1+$W$5)</f>
        <v>0</v>
      </c>
      <c r="Q309" s="303" t="n">
        <f aca="false">$K309*Q$5*(1+$W$5)</f>
        <v>0</v>
      </c>
      <c r="R309" s="301" t="n">
        <f aca="false">$K309*R$5*(1+$W$5)</f>
        <v>0</v>
      </c>
      <c r="S309" s="301" t="n">
        <v>0</v>
      </c>
      <c r="T309" s="300" t="n">
        <v>0</v>
      </c>
      <c r="U309" s="304" t="n">
        <f aca="false">SUM(K309:T309)</f>
        <v>0</v>
      </c>
      <c r="V309" s="304" t="n">
        <f aca="false">SUM(K309, M309, O309, P309, Q309, R309)</f>
        <v>0</v>
      </c>
      <c r="X309" s="305"/>
    </row>
    <row r="310" customFormat="false" ht="15" hidden="false" customHeight="true" outlineLevel="0" collapsed="false">
      <c r="A310" s="300"/>
      <c r="B310" s="306"/>
      <c r="C310" s="306"/>
      <c r="D310" s="306"/>
      <c r="E310" s="306"/>
      <c r="F310" s="306"/>
      <c r="G310" s="306"/>
      <c r="H310" s="306"/>
      <c r="I310" s="306"/>
      <c r="J310" s="306"/>
      <c r="K310" s="307"/>
      <c r="L310" s="300" t="n">
        <f aca="false">$K310*L$5*(1+$W$5)</f>
        <v>0</v>
      </c>
      <c r="M310" s="300" t="n">
        <f aca="false">$K310*M$5*(1+$W$5)</f>
        <v>0</v>
      </c>
      <c r="N310" s="300" t="n">
        <f aca="false">$K310*N$5*(1+$W$5)</f>
        <v>0</v>
      </c>
      <c r="O310" s="301" t="n">
        <f aca="false">$K310*$W$5</f>
        <v>0</v>
      </c>
      <c r="P310" s="303" t="n">
        <f aca="false">K310*P$5*(1+$W$5)</f>
        <v>0</v>
      </c>
      <c r="Q310" s="303" t="n">
        <f aca="false">$K310*Q$5*(1+$W$5)</f>
        <v>0</v>
      </c>
      <c r="R310" s="301" t="n">
        <f aca="false">$K310*R$5*(1+$W$5)</f>
        <v>0</v>
      </c>
      <c r="S310" s="301" t="n">
        <v>0</v>
      </c>
      <c r="T310" s="300" t="n">
        <v>0</v>
      </c>
      <c r="U310" s="304" t="n">
        <f aca="false">SUM(K310:T310)</f>
        <v>0</v>
      </c>
      <c r="V310" s="304" t="n">
        <f aca="false">SUM(K310, M310, O310, P310, Q310, R310)</f>
        <v>0</v>
      </c>
      <c r="X310" s="305"/>
    </row>
    <row r="311" customFormat="false" ht="15" hidden="false" customHeight="true" outlineLevel="0" collapsed="false">
      <c r="A311" s="300"/>
      <c r="B311" s="306"/>
      <c r="C311" s="306"/>
      <c r="D311" s="306"/>
      <c r="E311" s="306"/>
      <c r="F311" s="306"/>
      <c r="G311" s="306"/>
      <c r="H311" s="306"/>
      <c r="I311" s="306"/>
      <c r="J311" s="306"/>
      <c r="K311" s="307"/>
      <c r="L311" s="300" t="n">
        <f aca="false">$K311*L$5*(1+$W$5)</f>
        <v>0</v>
      </c>
      <c r="M311" s="300" t="n">
        <f aca="false">$K311*M$5*(1+$W$5)</f>
        <v>0</v>
      </c>
      <c r="N311" s="300" t="n">
        <f aca="false">$K311*N$5*(1+$W$5)</f>
        <v>0</v>
      </c>
      <c r="O311" s="301" t="n">
        <f aca="false">$K311*$W$5</f>
        <v>0</v>
      </c>
      <c r="P311" s="303" t="n">
        <f aca="false">K311*P$5*(1+$W$5)</f>
        <v>0</v>
      </c>
      <c r="Q311" s="303" t="n">
        <f aca="false">$K311*Q$5*(1+$W$5)</f>
        <v>0</v>
      </c>
      <c r="R311" s="301" t="n">
        <f aca="false">$K311*R$5*(1+$W$5)</f>
        <v>0</v>
      </c>
      <c r="S311" s="301" t="n">
        <v>0</v>
      </c>
      <c r="T311" s="300" t="n">
        <v>0</v>
      </c>
      <c r="U311" s="304" t="n">
        <f aca="false">SUM(K311:T311)</f>
        <v>0</v>
      </c>
      <c r="V311" s="304" t="n">
        <f aca="false">SUM(K311, M311, O311, P311, Q311, R311)</f>
        <v>0</v>
      </c>
      <c r="X311" s="305"/>
    </row>
    <row r="312" customFormat="false" ht="15" hidden="false" customHeight="true" outlineLevel="0" collapsed="false">
      <c r="A312" s="308"/>
      <c r="B312" s="309"/>
      <c r="C312" s="309"/>
      <c r="D312" s="309"/>
      <c r="E312" s="309"/>
      <c r="F312" s="309"/>
      <c r="G312" s="309"/>
      <c r="H312" s="309"/>
      <c r="I312" s="309"/>
      <c r="J312" s="309"/>
      <c r="K312" s="310"/>
      <c r="L312" s="300" t="n">
        <f aca="false">$K312*L$5*(1+$W$5)</f>
        <v>0</v>
      </c>
      <c r="M312" s="300" t="n">
        <f aca="false">$K312*M$5*(1+$W$5)</f>
        <v>0</v>
      </c>
      <c r="N312" s="300" t="n">
        <f aca="false">$K312*N$5*(1+$W$5)</f>
        <v>0</v>
      </c>
      <c r="O312" s="301" t="n">
        <f aca="false">$K312*$W$5</f>
        <v>0</v>
      </c>
      <c r="P312" s="303" t="n">
        <f aca="false">K312*P$5*(1+$W$5)</f>
        <v>0</v>
      </c>
      <c r="Q312" s="303" t="n">
        <f aca="false">$K312*Q$5*(1+$W$5)</f>
        <v>0</v>
      </c>
      <c r="R312" s="301" t="n">
        <f aca="false">$K312*R$5*(1+$W$5)</f>
        <v>0</v>
      </c>
      <c r="S312" s="301" t="n">
        <v>0</v>
      </c>
      <c r="T312" s="300" t="n">
        <v>0</v>
      </c>
      <c r="U312" s="304" t="n">
        <f aca="false">SUM(K312:T312)</f>
        <v>0</v>
      </c>
      <c r="V312" s="304" t="n">
        <f aca="false">SUM(K312, M312, O312, P312, Q312, R312)</f>
        <v>0</v>
      </c>
      <c r="W312" s="214"/>
      <c r="X312" s="311"/>
      <c r="Y312" s="214"/>
      <c r="Z312" s="214"/>
      <c r="AA312" s="214"/>
      <c r="AB312" s="214"/>
      <c r="AC312" s="214"/>
      <c r="AD312" s="214"/>
    </row>
    <row r="313" customFormat="false" ht="15" hidden="false" customHeight="false" outlineLevel="0" collapsed="false">
      <c r="A313" s="308"/>
      <c r="B313" s="309"/>
      <c r="C313" s="309"/>
      <c r="D313" s="309"/>
      <c r="E313" s="309"/>
      <c r="F313" s="309"/>
      <c r="G313" s="309"/>
      <c r="H313" s="309"/>
      <c r="I313" s="309"/>
      <c r="J313" s="309"/>
      <c r="K313" s="312"/>
      <c r="L313" s="308" t="n">
        <v>0</v>
      </c>
      <c r="M313" s="308" t="n">
        <v>0</v>
      </c>
      <c r="N313" s="308" t="n">
        <v>0</v>
      </c>
      <c r="O313" s="286" t="n">
        <v>0</v>
      </c>
      <c r="P313" s="313" t="n">
        <v>0</v>
      </c>
      <c r="Q313" s="313" t="n">
        <v>0</v>
      </c>
      <c r="R313" s="286" t="n">
        <v>0</v>
      </c>
      <c r="S313" s="286" t="n">
        <v>0</v>
      </c>
      <c r="T313" s="308" t="n">
        <v>0</v>
      </c>
      <c r="U313" s="314" t="n">
        <f aca="false">K313</f>
        <v>0</v>
      </c>
      <c r="V313" s="314" t="n">
        <f aca="false">K313</f>
        <v>0</v>
      </c>
      <c r="X313" s="305"/>
    </row>
    <row r="314" customFormat="false" ht="15" hidden="false" customHeight="false" outlineLevel="0" collapsed="false">
      <c r="A314" s="308"/>
      <c r="B314" s="309"/>
      <c r="C314" s="309"/>
      <c r="D314" s="309"/>
      <c r="E314" s="309"/>
      <c r="F314" s="309"/>
      <c r="G314" s="309"/>
      <c r="H314" s="309"/>
      <c r="I314" s="309"/>
      <c r="J314" s="309"/>
      <c r="K314" s="312"/>
      <c r="L314" s="308" t="n">
        <v>0</v>
      </c>
      <c r="M314" s="308" t="n">
        <v>0</v>
      </c>
      <c r="N314" s="308" t="n">
        <v>0</v>
      </c>
      <c r="O314" s="286" t="n">
        <v>0</v>
      </c>
      <c r="P314" s="313" t="n">
        <v>0</v>
      </c>
      <c r="Q314" s="313" t="n">
        <v>0</v>
      </c>
      <c r="R314" s="286" t="n">
        <v>0</v>
      </c>
      <c r="S314" s="286" t="n">
        <v>0</v>
      </c>
      <c r="T314" s="308" t="n">
        <v>0</v>
      </c>
      <c r="U314" s="314" t="n">
        <f aca="false">K314</f>
        <v>0</v>
      </c>
      <c r="V314" s="314" t="n">
        <f aca="false">K314</f>
        <v>0</v>
      </c>
      <c r="X314" s="305"/>
    </row>
    <row r="315" customFormat="false" ht="15" hidden="false" customHeight="false" outlineLevel="0" collapsed="false">
      <c r="A315" s="308"/>
      <c r="B315" s="309"/>
      <c r="C315" s="309"/>
      <c r="D315" s="309"/>
      <c r="E315" s="309"/>
      <c r="F315" s="309"/>
      <c r="G315" s="309"/>
      <c r="H315" s="309"/>
      <c r="I315" s="309"/>
      <c r="J315" s="309"/>
      <c r="K315" s="312"/>
      <c r="L315" s="308" t="n">
        <v>0</v>
      </c>
      <c r="M315" s="308" t="n">
        <v>0</v>
      </c>
      <c r="N315" s="308" t="n">
        <v>0</v>
      </c>
      <c r="O315" s="286" t="n">
        <v>0</v>
      </c>
      <c r="P315" s="313" t="n">
        <v>0</v>
      </c>
      <c r="Q315" s="313" t="n">
        <v>0</v>
      </c>
      <c r="R315" s="286" t="n">
        <v>0</v>
      </c>
      <c r="S315" s="286" t="n">
        <v>0</v>
      </c>
      <c r="T315" s="308" t="n">
        <v>0</v>
      </c>
      <c r="U315" s="314" t="n">
        <f aca="false">K315</f>
        <v>0</v>
      </c>
      <c r="V315" s="314" t="n">
        <f aca="false">K315</f>
        <v>0</v>
      </c>
      <c r="X315" s="305"/>
    </row>
    <row r="316" customFormat="false" ht="15" hidden="false" customHeight="false" outlineLevel="0" collapsed="false">
      <c r="A316" s="308"/>
      <c r="B316" s="309"/>
      <c r="C316" s="309"/>
      <c r="D316" s="309"/>
      <c r="E316" s="309"/>
      <c r="F316" s="309"/>
      <c r="G316" s="309"/>
      <c r="H316" s="309"/>
      <c r="I316" s="309"/>
      <c r="J316" s="309"/>
      <c r="K316" s="312"/>
      <c r="L316" s="308" t="n">
        <v>0</v>
      </c>
      <c r="M316" s="308" t="n">
        <v>0</v>
      </c>
      <c r="N316" s="308" t="n">
        <v>0</v>
      </c>
      <c r="O316" s="286" t="n">
        <v>0</v>
      </c>
      <c r="P316" s="313" t="n">
        <v>0</v>
      </c>
      <c r="Q316" s="313" t="n">
        <v>0</v>
      </c>
      <c r="R316" s="286" t="n">
        <v>0</v>
      </c>
      <c r="S316" s="286" t="n">
        <v>0</v>
      </c>
      <c r="T316" s="308" t="n">
        <v>0</v>
      </c>
      <c r="U316" s="314" t="n">
        <f aca="false">K316</f>
        <v>0</v>
      </c>
      <c r="V316" s="314" t="n">
        <f aca="false">K316</f>
        <v>0</v>
      </c>
      <c r="X316" s="305"/>
    </row>
    <row r="317" customFormat="false" ht="15" hidden="false" customHeight="false" outlineLevel="0" collapsed="false">
      <c r="A317" s="308"/>
      <c r="B317" s="309"/>
      <c r="C317" s="309"/>
      <c r="D317" s="309"/>
      <c r="E317" s="309"/>
      <c r="F317" s="309"/>
      <c r="G317" s="309"/>
      <c r="H317" s="309"/>
      <c r="I317" s="309"/>
      <c r="J317" s="309"/>
      <c r="K317" s="312"/>
      <c r="L317" s="308" t="n">
        <v>0</v>
      </c>
      <c r="M317" s="308" t="n">
        <v>0</v>
      </c>
      <c r="N317" s="308" t="n">
        <v>0</v>
      </c>
      <c r="O317" s="286" t="n">
        <v>0</v>
      </c>
      <c r="P317" s="313" t="n">
        <v>0</v>
      </c>
      <c r="Q317" s="313" t="n">
        <v>0</v>
      </c>
      <c r="R317" s="286" t="n">
        <v>0</v>
      </c>
      <c r="S317" s="286" t="n">
        <v>0</v>
      </c>
      <c r="T317" s="308" t="n">
        <v>0</v>
      </c>
      <c r="U317" s="314" t="n">
        <f aca="false">K317</f>
        <v>0</v>
      </c>
      <c r="V317" s="314" t="n">
        <f aca="false">K317</f>
        <v>0</v>
      </c>
      <c r="X317" s="305"/>
    </row>
    <row r="318" customFormat="false" ht="15" hidden="false" customHeight="false" outlineLevel="0" collapsed="false">
      <c r="A318" s="308"/>
      <c r="B318" s="309"/>
      <c r="C318" s="309"/>
      <c r="D318" s="309"/>
      <c r="E318" s="309"/>
      <c r="F318" s="309"/>
      <c r="G318" s="309"/>
      <c r="H318" s="309"/>
      <c r="I318" s="309"/>
      <c r="J318" s="309"/>
      <c r="K318" s="312"/>
      <c r="L318" s="308" t="n">
        <v>0</v>
      </c>
      <c r="M318" s="308" t="n">
        <v>0</v>
      </c>
      <c r="N318" s="308" t="n">
        <v>0</v>
      </c>
      <c r="O318" s="286" t="n">
        <v>0</v>
      </c>
      <c r="P318" s="313" t="n">
        <v>0</v>
      </c>
      <c r="Q318" s="313" t="n">
        <v>0</v>
      </c>
      <c r="R318" s="286" t="n">
        <v>0</v>
      </c>
      <c r="S318" s="286" t="n">
        <v>0</v>
      </c>
      <c r="T318" s="308" t="n">
        <v>0</v>
      </c>
      <c r="U318" s="314" t="n">
        <f aca="false">K318</f>
        <v>0</v>
      </c>
      <c r="V318" s="314" t="n">
        <f aca="false">K318</f>
        <v>0</v>
      </c>
      <c r="X318" s="305"/>
    </row>
    <row r="319" customFormat="false" ht="15" hidden="false" customHeight="false" outlineLevel="0" collapsed="false">
      <c r="A319" s="308"/>
      <c r="B319" s="309"/>
      <c r="C319" s="309"/>
      <c r="D319" s="309"/>
      <c r="E319" s="309"/>
      <c r="F319" s="309"/>
      <c r="G319" s="309"/>
      <c r="H319" s="309"/>
      <c r="I319" s="309"/>
      <c r="J319" s="309"/>
      <c r="K319" s="312"/>
      <c r="L319" s="308" t="n">
        <v>0</v>
      </c>
      <c r="M319" s="308" t="n">
        <v>0</v>
      </c>
      <c r="N319" s="308" t="n">
        <v>0</v>
      </c>
      <c r="O319" s="286" t="n">
        <v>0</v>
      </c>
      <c r="P319" s="313" t="n">
        <v>0</v>
      </c>
      <c r="Q319" s="313" t="n">
        <v>0</v>
      </c>
      <c r="R319" s="286" t="n">
        <v>0</v>
      </c>
      <c r="S319" s="286" t="n">
        <v>0</v>
      </c>
      <c r="T319" s="308" t="n">
        <v>0</v>
      </c>
      <c r="U319" s="314" t="n">
        <f aca="false">K319</f>
        <v>0</v>
      </c>
      <c r="V319" s="314" t="n">
        <f aca="false">K319</f>
        <v>0</v>
      </c>
      <c r="X319" s="305"/>
    </row>
    <row r="320" customFormat="false" ht="15" hidden="false" customHeight="false" outlineLevel="0" collapsed="false">
      <c r="A320" s="308"/>
      <c r="B320" s="309"/>
      <c r="C320" s="309"/>
      <c r="D320" s="309"/>
      <c r="E320" s="309"/>
      <c r="F320" s="309"/>
      <c r="G320" s="309"/>
      <c r="H320" s="309"/>
      <c r="I320" s="309"/>
      <c r="J320" s="309"/>
      <c r="K320" s="312"/>
      <c r="L320" s="308" t="n">
        <v>0</v>
      </c>
      <c r="M320" s="308" t="n">
        <v>0</v>
      </c>
      <c r="N320" s="308" t="n">
        <v>0</v>
      </c>
      <c r="O320" s="286" t="n">
        <v>0</v>
      </c>
      <c r="P320" s="313" t="n">
        <v>0</v>
      </c>
      <c r="Q320" s="313" t="n">
        <v>0</v>
      </c>
      <c r="R320" s="286" t="n">
        <v>0</v>
      </c>
      <c r="S320" s="286" t="n">
        <v>0</v>
      </c>
      <c r="T320" s="308" t="n">
        <v>0</v>
      </c>
      <c r="U320" s="314" t="n">
        <f aca="false">K320</f>
        <v>0</v>
      </c>
      <c r="V320" s="314" t="n">
        <f aca="false">K320</f>
        <v>0</v>
      </c>
      <c r="X320" s="305"/>
    </row>
    <row r="321" customFormat="false" ht="15" hidden="false" customHeight="false" outlineLevel="0" collapsed="false">
      <c r="A321" s="308"/>
      <c r="B321" s="309"/>
      <c r="C321" s="309"/>
      <c r="D321" s="309"/>
      <c r="E321" s="309"/>
      <c r="F321" s="309"/>
      <c r="G321" s="309"/>
      <c r="H321" s="309"/>
      <c r="I321" s="309"/>
      <c r="J321" s="309"/>
      <c r="K321" s="312"/>
      <c r="L321" s="308" t="n">
        <v>0</v>
      </c>
      <c r="M321" s="308" t="n">
        <v>0</v>
      </c>
      <c r="N321" s="308" t="n">
        <v>0</v>
      </c>
      <c r="O321" s="286" t="n">
        <v>0</v>
      </c>
      <c r="P321" s="313" t="n">
        <v>0</v>
      </c>
      <c r="Q321" s="313" t="n">
        <v>0</v>
      </c>
      <c r="R321" s="286" t="n">
        <v>0</v>
      </c>
      <c r="S321" s="286" t="n">
        <v>0</v>
      </c>
      <c r="T321" s="308" t="n">
        <v>0</v>
      </c>
      <c r="U321" s="314" t="n">
        <f aca="false">K321</f>
        <v>0</v>
      </c>
      <c r="V321" s="314" t="n">
        <f aca="false">K321</f>
        <v>0</v>
      </c>
      <c r="X321" s="305"/>
    </row>
    <row r="322" customFormat="false" ht="15" hidden="false" customHeight="false" outlineLevel="0" collapsed="false">
      <c r="A322" s="308"/>
      <c r="B322" s="309"/>
      <c r="C322" s="309"/>
      <c r="D322" s="309"/>
      <c r="E322" s="309"/>
      <c r="F322" s="309"/>
      <c r="G322" s="309"/>
      <c r="H322" s="309"/>
      <c r="I322" s="309"/>
      <c r="J322" s="309"/>
      <c r="K322" s="312"/>
      <c r="L322" s="308" t="n">
        <v>0</v>
      </c>
      <c r="M322" s="308" t="n">
        <v>0</v>
      </c>
      <c r="N322" s="308" t="n">
        <v>0</v>
      </c>
      <c r="O322" s="286" t="n">
        <v>0</v>
      </c>
      <c r="P322" s="313" t="n">
        <v>0</v>
      </c>
      <c r="Q322" s="313" t="n">
        <v>0</v>
      </c>
      <c r="R322" s="286" t="n">
        <v>0</v>
      </c>
      <c r="S322" s="286" t="n">
        <v>0</v>
      </c>
      <c r="T322" s="308" t="n">
        <v>0</v>
      </c>
      <c r="U322" s="314" t="n">
        <f aca="false">K322</f>
        <v>0</v>
      </c>
      <c r="V322" s="314" t="n">
        <f aca="false">K322</f>
        <v>0</v>
      </c>
      <c r="X322" s="305"/>
    </row>
    <row r="323" customFormat="false" ht="15" hidden="false" customHeight="false" outlineLevel="0" collapsed="false">
      <c r="A323" s="308"/>
      <c r="B323" s="309"/>
      <c r="C323" s="309"/>
      <c r="D323" s="309"/>
      <c r="E323" s="309"/>
      <c r="F323" s="309"/>
      <c r="G323" s="309"/>
      <c r="H323" s="309"/>
      <c r="I323" s="309"/>
      <c r="J323" s="309"/>
      <c r="K323" s="312"/>
      <c r="L323" s="308" t="n">
        <v>0</v>
      </c>
      <c r="M323" s="308" t="n">
        <v>0</v>
      </c>
      <c r="N323" s="308" t="n">
        <v>0</v>
      </c>
      <c r="O323" s="286" t="n">
        <v>0</v>
      </c>
      <c r="P323" s="313" t="n">
        <v>0</v>
      </c>
      <c r="Q323" s="313" t="n">
        <v>0</v>
      </c>
      <c r="R323" s="286" t="n">
        <v>0</v>
      </c>
      <c r="S323" s="286" t="n">
        <v>0</v>
      </c>
      <c r="T323" s="308" t="n">
        <v>0</v>
      </c>
      <c r="U323" s="314" t="n">
        <f aca="false">K323</f>
        <v>0</v>
      </c>
      <c r="V323" s="314" t="n">
        <f aca="false">K323</f>
        <v>0</v>
      </c>
      <c r="X323" s="305"/>
    </row>
    <row r="324" customFormat="false" ht="15" hidden="false" customHeight="false" outlineLevel="0" collapsed="false">
      <c r="A324" s="308"/>
      <c r="B324" s="309"/>
      <c r="C324" s="309"/>
      <c r="D324" s="309"/>
      <c r="E324" s="309"/>
      <c r="F324" s="309"/>
      <c r="G324" s="312"/>
      <c r="H324" s="309"/>
      <c r="I324" s="309"/>
      <c r="J324" s="309"/>
      <c r="K324" s="312"/>
      <c r="L324" s="308" t="n">
        <v>0</v>
      </c>
      <c r="M324" s="308" t="n">
        <v>0</v>
      </c>
      <c r="N324" s="308" t="n">
        <v>0</v>
      </c>
      <c r="O324" s="286" t="n">
        <v>0</v>
      </c>
      <c r="P324" s="313" t="n">
        <v>0</v>
      </c>
      <c r="Q324" s="313" t="n">
        <v>0</v>
      </c>
      <c r="R324" s="286" t="n">
        <v>0</v>
      </c>
      <c r="S324" s="286" t="n">
        <v>0</v>
      </c>
      <c r="T324" s="308" t="n">
        <v>0</v>
      </c>
      <c r="U324" s="314" t="n">
        <f aca="false">K324</f>
        <v>0</v>
      </c>
      <c r="V324" s="314" t="n">
        <f aca="false">K324</f>
        <v>0</v>
      </c>
      <c r="X324" s="305"/>
    </row>
    <row r="325" customFormat="false" ht="15" hidden="false" customHeight="false" outlineLevel="0" collapsed="false">
      <c r="A325" s="308"/>
      <c r="B325" s="309"/>
      <c r="C325" s="309"/>
      <c r="D325" s="309"/>
      <c r="E325" s="309"/>
      <c r="F325" s="309"/>
      <c r="G325" s="309"/>
      <c r="H325" s="309"/>
      <c r="I325" s="309"/>
      <c r="J325" s="309"/>
      <c r="K325" s="312"/>
      <c r="L325" s="308" t="n">
        <v>0</v>
      </c>
      <c r="M325" s="308" t="n">
        <v>0</v>
      </c>
      <c r="N325" s="308" t="n">
        <v>0</v>
      </c>
      <c r="O325" s="286" t="n">
        <v>0</v>
      </c>
      <c r="P325" s="313" t="n">
        <v>0</v>
      </c>
      <c r="Q325" s="313" t="n">
        <v>0</v>
      </c>
      <c r="R325" s="286" t="n">
        <v>0</v>
      </c>
      <c r="S325" s="286" t="n">
        <v>0</v>
      </c>
      <c r="T325" s="308" t="n">
        <v>0</v>
      </c>
      <c r="U325" s="314" t="n">
        <f aca="false">K325</f>
        <v>0</v>
      </c>
      <c r="V325" s="314" t="n">
        <f aca="false">K325</f>
        <v>0</v>
      </c>
      <c r="X325" s="305"/>
    </row>
    <row r="326" customFormat="false" ht="15" hidden="false" customHeight="false" outlineLevel="0" collapsed="false">
      <c r="A326" s="308"/>
      <c r="B326" s="309"/>
      <c r="C326" s="309"/>
      <c r="D326" s="309"/>
      <c r="E326" s="309"/>
      <c r="F326" s="309"/>
      <c r="G326" s="309"/>
      <c r="H326" s="309"/>
      <c r="I326" s="309"/>
      <c r="J326" s="309"/>
      <c r="K326" s="312"/>
      <c r="L326" s="308" t="n">
        <v>0</v>
      </c>
      <c r="M326" s="308" t="n">
        <v>0</v>
      </c>
      <c r="N326" s="308" t="n">
        <v>0</v>
      </c>
      <c r="O326" s="286" t="n">
        <v>0</v>
      </c>
      <c r="P326" s="313" t="n">
        <v>0</v>
      </c>
      <c r="Q326" s="313" t="n">
        <v>0</v>
      </c>
      <c r="R326" s="286" t="n">
        <v>0</v>
      </c>
      <c r="S326" s="286" t="n">
        <v>0</v>
      </c>
      <c r="T326" s="308" t="n">
        <v>0</v>
      </c>
      <c r="U326" s="314" t="n">
        <f aca="false">K326</f>
        <v>0</v>
      </c>
      <c r="V326" s="314" t="n">
        <f aca="false">K326</f>
        <v>0</v>
      </c>
      <c r="X326" s="305"/>
    </row>
    <row r="327" customFormat="false" ht="15" hidden="false" customHeight="false" outlineLevel="0" collapsed="false">
      <c r="A327" s="308"/>
      <c r="B327" s="309"/>
      <c r="C327" s="309"/>
      <c r="D327" s="309"/>
      <c r="E327" s="309"/>
      <c r="F327" s="309"/>
      <c r="G327" s="309"/>
      <c r="H327" s="309"/>
      <c r="I327" s="309"/>
      <c r="J327" s="309"/>
      <c r="K327" s="312"/>
      <c r="L327" s="308" t="n">
        <v>0</v>
      </c>
      <c r="M327" s="308" t="n">
        <v>0</v>
      </c>
      <c r="N327" s="308" t="n">
        <v>0</v>
      </c>
      <c r="O327" s="286" t="n">
        <v>0</v>
      </c>
      <c r="P327" s="313" t="n">
        <v>0</v>
      </c>
      <c r="Q327" s="313" t="n">
        <v>0</v>
      </c>
      <c r="R327" s="286" t="n">
        <v>0</v>
      </c>
      <c r="S327" s="286" t="n">
        <v>0</v>
      </c>
      <c r="T327" s="308" t="n">
        <v>0</v>
      </c>
      <c r="U327" s="314" t="n">
        <f aca="false">K327</f>
        <v>0</v>
      </c>
      <c r="V327" s="314" t="n">
        <f aca="false">K327</f>
        <v>0</v>
      </c>
      <c r="X327" s="305"/>
    </row>
    <row r="328" customFormat="false" ht="15" hidden="false" customHeight="false" outlineLevel="0" collapsed="false">
      <c r="A328" s="308"/>
      <c r="B328" s="309"/>
      <c r="C328" s="309"/>
      <c r="D328" s="309"/>
      <c r="E328" s="309"/>
      <c r="F328" s="309"/>
      <c r="G328" s="309"/>
      <c r="H328" s="309"/>
      <c r="I328" s="309"/>
      <c r="J328" s="309"/>
      <c r="K328" s="312"/>
      <c r="L328" s="308" t="n">
        <v>0</v>
      </c>
      <c r="M328" s="308" t="n">
        <v>0</v>
      </c>
      <c r="N328" s="308" t="n">
        <v>0</v>
      </c>
      <c r="O328" s="286" t="n">
        <v>0</v>
      </c>
      <c r="P328" s="313" t="n">
        <v>0</v>
      </c>
      <c r="Q328" s="313" t="n">
        <v>0</v>
      </c>
      <c r="R328" s="286" t="n">
        <v>0</v>
      </c>
      <c r="S328" s="286" t="n">
        <v>0</v>
      </c>
      <c r="T328" s="308" t="n">
        <v>0</v>
      </c>
      <c r="U328" s="314" t="n">
        <f aca="false">K328</f>
        <v>0</v>
      </c>
      <c r="V328" s="314" t="n">
        <f aca="false">K328</f>
        <v>0</v>
      </c>
      <c r="X328" s="305"/>
    </row>
    <row r="329" customFormat="false" ht="15" hidden="false" customHeight="false" outlineLevel="0" collapsed="false">
      <c r="A329" s="308"/>
      <c r="B329" s="309"/>
      <c r="C329" s="309"/>
      <c r="D329" s="309"/>
      <c r="E329" s="309"/>
      <c r="F329" s="309"/>
      <c r="G329" s="309"/>
      <c r="H329" s="309"/>
      <c r="I329" s="309"/>
      <c r="J329" s="309"/>
      <c r="K329" s="312"/>
      <c r="L329" s="308" t="n">
        <v>0</v>
      </c>
      <c r="M329" s="308" t="n">
        <v>0</v>
      </c>
      <c r="N329" s="308" t="n">
        <v>0</v>
      </c>
      <c r="O329" s="286" t="n">
        <v>0</v>
      </c>
      <c r="P329" s="313" t="n">
        <v>0</v>
      </c>
      <c r="Q329" s="313" t="n">
        <v>0</v>
      </c>
      <c r="R329" s="286" t="n">
        <v>0</v>
      </c>
      <c r="S329" s="286" t="n">
        <v>0</v>
      </c>
      <c r="T329" s="308" t="n">
        <v>0</v>
      </c>
      <c r="U329" s="314" t="n">
        <f aca="false">K329</f>
        <v>0</v>
      </c>
      <c r="V329" s="314" t="n">
        <f aca="false">K329</f>
        <v>0</v>
      </c>
      <c r="X329" s="305"/>
    </row>
    <row r="330" customFormat="false" ht="15" hidden="false" customHeight="false" outlineLevel="0" collapsed="false">
      <c r="A330" s="308"/>
      <c r="B330" s="309"/>
      <c r="C330" s="309"/>
      <c r="D330" s="309"/>
      <c r="E330" s="309"/>
      <c r="F330" s="309"/>
      <c r="G330" s="309"/>
      <c r="H330" s="309"/>
      <c r="I330" s="309"/>
      <c r="J330" s="309"/>
      <c r="K330" s="312"/>
      <c r="L330" s="308" t="n">
        <v>0</v>
      </c>
      <c r="M330" s="308" t="n">
        <v>0</v>
      </c>
      <c r="N330" s="308" t="n">
        <v>0</v>
      </c>
      <c r="O330" s="286" t="n">
        <v>0</v>
      </c>
      <c r="P330" s="313" t="n">
        <v>0</v>
      </c>
      <c r="Q330" s="313" t="n">
        <v>0</v>
      </c>
      <c r="R330" s="286" t="n">
        <v>0</v>
      </c>
      <c r="S330" s="286" t="n">
        <v>0</v>
      </c>
      <c r="T330" s="308" t="n">
        <v>0</v>
      </c>
      <c r="U330" s="314" t="n">
        <f aca="false">K330</f>
        <v>0</v>
      </c>
      <c r="V330" s="314" t="n">
        <f aca="false">K330</f>
        <v>0</v>
      </c>
      <c r="X330" s="305"/>
    </row>
    <row r="331" customFormat="false" ht="15" hidden="false" customHeight="false" outlineLevel="0" collapsed="false">
      <c r="A331" s="308"/>
      <c r="B331" s="309"/>
      <c r="C331" s="309"/>
      <c r="D331" s="309"/>
      <c r="E331" s="309"/>
      <c r="F331" s="309"/>
      <c r="G331" s="309"/>
      <c r="H331" s="309"/>
      <c r="I331" s="309"/>
      <c r="J331" s="309"/>
      <c r="K331" s="312"/>
      <c r="L331" s="308" t="n">
        <v>0</v>
      </c>
      <c r="M331" s="308" t="n">
        <v>0</v>
      </c>
      <c r="N331" s="308" t="n">
        <v>0</v>
      </c>
      <c r="O331" s="286" t="n">
        <v>0</v>
      </c>
      <c r="P331" s="313" t="n">
        <v>0</v>
      </c>
      <c r="Q331" s="313" t="n">
        <v>0</v>
      </c>
      <c r="R331" s="286" t="n">
        <v>0</v>
      </c>
      <c r="S331" s="286" t="n">
        <v>0</v>
      </c>
      <c r="T331" s="308" t="n">
        <v>0</v>
      </c>
      <c r="U331" s="314" t="n">
        <f aca="false">K331</f>
        <v>0</v>
      </c>
      <c r="V331" s="314" t="n">
        <f aca="false">K331</f>
        <v>0</v>
      </c>
      <c r="X331" s="305"/>
    </row>
    <row r="332" customFormat="false" ht="15" hidden="false" customHeight="false" outlineLevel="0" collapsed="false">
      <c r="A332" s="308"/>
      <c r="B332" s="309"/>
      <c r="C332" s="309"/>
      <c r="D332" s="309"/>
      <c r="E332" s="309"/>
      <c r="F332" s="309"/>
      <c r="G332" s="309"/>
      <c r="H332" s="309"/>
      <c r="I332" s="309"/>
      <c r="J332" s="309"/>
      <c r="K332" s="312"/>
      <c r="L332" s="308" t="n">
        <v>0</v>
      </c>
      <c r="M332" s="308" t="n">
        <v>0</v>
      </c>
      <c r="N332" s="308" t="n">
        <v>0</v>
      </c>
      <c r="O332" s="286" t="n">
        <v>0</v>
      </c>
      <c r="P332" s="313" t="n">
        <v>0</v>
      </c>
      <c r="Q332" s="313" t="n">
        <v>0</v>
      </c>
      <c r="R332" s="286" t="n">
        <v>0</v>
      </c>
      <c r="S332" s="286" t="n">
        <v>0</v>
      </c>
      <c r="T332" s="308" t="n">
        <v>0</v>
      </c>
      <c r="U332" s="314" t="n">
        <f aca="false">K332</f>
        <v>0</v>
      </c>
      <c r="V332" s="314" t="n">
        <f aca="false">K332</f>
        <v>0</v>
      </c>
      <c r="X332" s="305"/>
    </row>
    <row r="333" customFormat="false" ht="15" hidden="false" customHeight="false" outlineLevel="0" collapsed="false">
      <c r="A333" s="308"/>
      <c r="B333" s="309"/>
      <c r="C333" s="309"/>
      <c r="D333" s="309"/>
      <c r="E333" s="309"/>
      <c r="F333" s="309"/>
      <c r="G333" s="309"/>
      <c r="H333" s="309"/>
      <c r="I333" s="309"/>
      <c r="J333" s="309"/>
      <c r="K333" s="312"/>
      <c r="L333" s="308" t="n">
        <v>0</v>
      </c>
      <c r="M333" s="308" t="n">
        <v>0</v>
      </c>
      <c r="N333" s="308" t="n">
        <v>0</v>
      </c>
      <c r="O333" s="286" t="n">
        <v>0</v>
      </c>
      <c r="P333" s="313" t="n">
        <v>0</v>
      </c>
      <c r="Q333" s="313" t="n">
        <v>0</v>
      </c>
      <c r="R333" s="286" t="n">
        <v>0</v>
      </c>
      <c r="S333" s="286" t="n">
        <v>0</v>
      </c>
      <c r="T333" s="308" t="n">
        <v>0</v>
      </c>
      <c r="U333" s="314" t="n">
        <f aca="false">K333</f>
        <v>0</v>
      </c>
      <c r="V333" s="314" t="n">
        <f aca="false">K333</f>
        <v>0</v>
      </c>
      <c r="X333" s="305"/>
    </row>
    <row r="334" customFormat="false" ht="15" hidden="false" customHeight="false" outlineLevel="0" collapsed="false">
      <c r="A334" s="308"/>
      <c r="B334" s="309"/>
      <c r="C334" s="309"/>
      <c r="D334" s="309"/>
      <c r="E334" s="309"/>
      <c r="F334" s="309"/>
      <c r="G334" s="309"/>
      <c r="H334" s="309"/>
      <c r="I334" s="309"/>
      <c r="J334" s="309"/>
      <c r="K334" s="312"/>
      <c r="L334" s="308" t="n">
        <v>0</v>
      </c>
      <c r="M334" s="308" t="n">
        <v>0</v>
      </c>
      <c r="N334" s="308" t="n">
        <v>0</v>
      </c>
      <c r="O334" s="286" t="n">
        <v>0</v>
      </c>
      <c r="P334" s="313" t="n">
        <v>0</v>
      </c>
      <c r="Q334" s="313" t="n">
        <v>0</v>
      </c>
      <c r="R334" s="286" t="n">
        <v>0</v>
      </c>
      <c r="S334" s="286" t="n">
        <v>0</v>
      </c>
      <c r="T334" s="308" t="n">
        <v>0</v>
      </c>
      <c r="U334" s="314" t="n">
        <f aca="false">K334</f>
        <v>0</v>
      </c>
      <c r="V334" s="314" t="n">
        <f aca="false">K334</f>
        <v>0</v>
      </c>
      <c r="X334" s="305"/>
    </row>
    <row r="335" customFormat="false" ht="15" hidden="false" customHeight="false" outlineLevel="0" collapsed="false">
      <c r="A335" s="308"/>
      <c r="B335" s="309"/>
      <c r="C335" s="309"/>
      <c r="D335" s="309"/>
      <c r="E335" s="309"/>
      <c r="F335" s="309"/>
      <c r="G335" s="309"/>
      <c r="H335" s="309"/>
      <c r="I335" s="309"/>
      <c r="J335" s="309"/>
      <c r="K335" s="312"/>
      <c r="L335" s="308" t="n">
        <v>0</v>
      </c>
      <c r="M335" s="308" t="n">
        <v>0</v>
      </c>
      <c r="N335" s="308" t="n">
        <v>0</v>
      </c>
      <c r="O335" s="286" t="n">
        <v>0</v>
      </c>
      <c r="P335" s="313" t="n">
        <v>0</v>
      </c>
      <c r="Q335" s="313" t="n">
        <v>0</v>
      </c>
      <c r="R335" s="286" t="n">
        <v>0</v>
      </c>
      <c r="S335" s="286" t="n">
        <v>0</v>
      </c>
      <c r="T335" s="308" t="n">
        <v>0</v>
      </c>
      <c r="U335" s="314" t="n">
        <f aca="false">K335</f>
        <v>0</v>
      </c>
      <c r="V335" s="314" t="n">
        <f aca="false">K335</f>
        <v>0</v>
      </c>
      <c r="X335" s="305"/>
    </row>
    <row r="336" customFormat="false" ht="15" hidden="false" customHeight="false" outlineLevel="0" collapsed="false">
      <c r="A336" s="308"/>
      <c r="B336" s="309"/>
      <c r="C336" s="309"/>
      <c r="D336" s="309"/>
      <c r="E336" s="309"/>
      <c r="F336" s="309"/>
      <c r="G336" s="309"/>
      <c r="H336" s="309"/>
      <c r="I336" s="309"/>
      <c r="J336" s="309"/>
      <c r="K336" s="312"/>
      <c r="L336" s="308" t="n">
        <v>0</v>
      </c>
      <c r="M336" s="308" t="n">
        <v>0</v>
      </c>
      <c r="N336" s="308" t="n">
        <v>0</v>
      </c>
      <c r="O336" s="286" t="n">
        <v>0</v>
      </c>
      <c r="P336" s="313" t="n">
        <v>0</v>
      </c>
      <c r="Q336" s="313" t="n">
        <v>0</v>
      </c>
      <c r="R336" s="286" t="n">
        <v>0</v>
      </c>
      <c r="S336" s="286" t="n">
        <v>0</v>
      </c>
      <c r="T336" s="308" t="n">
        <v>0</v>
      </c>
      <c r="U336" s="314" t="n">
        <f aca="false">K336</f>
        <v>0</v>
      </c>
      <c r="V336" s="314" t="n">
        <f aca="false">K336</f>
        <v>0</v>
      </c>
      <c r="X336" s="305"/>
    </row>
    <row r="337" customFormat="false" ht="15" hidden="false" customHeight="false" outlineLevel="0" collapsed="false">
      <c r="A337" s="308"/>
      <c r="B337" s="309"/>
      <c r="C337" s="309"/>
      <c r="D337" s="309"/>
      <c r="E337" s="309"/>
      <c r="F337" s="309"/>
      <c r="G337" s="309"/>
      <c r="H337" s="309"/>
      <c r="I337" s="309"/>
      <c r="J337" s="309"/>
      <c r="K337" s="312"/>
      <c r="L337" s="308" t="n">
        <v>0</v>
      </c>
      <c r="M337" s="308" t="n">
        <v>0</v>
      </c>
      <c r="N337" s="308" t="n">
        <v>0</v>
      </c>
      <c r="O337" s="286" t="n">
        <v>0</v>
      </c>
      <c r="P337" s="313" t="n">
        <v>0</v>
      </c>
      <c r="Q337" s="313" t="n">
        <v>0</v>
      </c>
      <c r="R337" s="286" t="n">
        <v>0</v>
      </c>
      <c r="S337" s="286" t="n">
        <v>0</v>
      </c>
      <c r="T337" s="308" t="n">
        <v>0</v>
      </c>
      <c r="U337" s="314" t="n">
        <f aca="false">K337</f>
        <v>0</v>
      </c>
      <c r="V337" s="314" t="n">
        <f aca="false">K337</f>
        <v>0</v>
      </c>
      <c r="X337" s="305"/>
    </row>
    <row r="338" customFormat="false" ht="15" hidden="false" customHeight="false" outlineLevel="0" collapsed="false">
      <c r="A338" s="308"/>
      <c r="B338" s="309"/>
      <c r="C338" s="309"/>
      <c r="D338" s="309"/>
      <c r="E338" s="309"/>
      <c r="F338" s="309"/>
      <c r="G338" s="309"/>
      <c r="H338" s="309"/>
      <c r="I338" s="309"/>
      <c r="J338" s="309"/>
      <c r="K338" s="312"/>
      <c r="L338" s="308" t="n">
        <v>0</v>
      </c>
      <c r="M338" s="308" t="n">
        <v>0</v>
      </c>
      <c r="N338" s="308" t="n">
        <v>0</v>
      </c>
      <c r="O338" s="286" t="n">
        <v>0</v>
      </c>
      <c r="P338" s="313" t="n">
        <v>0</v>
      </c>
      <c r="Q338" s="313" t="n">
        <v>0</v>
      </c>
      <c r="R338" s="286" t="n">
        <v>0</v>
      </c>
      <c r="S338" s="286" t="n">
        <v>0</v>
      </c>
      <c r="T338" s="308" t="n">
        <v>0</v>
      </c>
      <c r="U338" s="314" t="n">
        <f aca="false">K338</f>
        <v>0</v>
      </c>
      <c r="V338" s="314" t="n">
        <f aca="false">K338</f>
        <v>0</v>
      </c>
      <c r="X338" s="305"/>
    </row>
    <row r="339" customFormat="false" ht="15" hidden="false" customHeight="false" outlineLevel="0" collapsed="false">
      <c r="A339" s="308"/>
      <c r="B339" s="309"/>
      <c r="C339" s="309"/>
      <c r="D339" s="309"/>
      <c r="E339" s="309"/>
      <c r="F339" s="309"/>
      <c r="G339" s="309"/>
      <c r="H339" s="309"/>
      <c r="I339" s="309"/>
      <c r="J339" s="309"/>
      <c r="K339" s="312"/>
      <c r="L339" s="308" t="n">
        <v>0</v>
      </c>
      <c r="M339" s="308" t="n">
        <v>0</v>
      </c>
      <c r="N339" s="308" t="n">
        <v>0</v>
      </c>
      <c r="O339" s="286" t="n">
        <v>0</v>
      </c>
      <c r="P339" s="313" t="n">
        <v>0</v>
      </c>
      <c r="Q339" s="313" t="n">
        <v>0</v>
      </c>
      <c r="R339" s="286" t="n">
        <v>0</v>
      </c>
      <c r="S339" s="286" t="n">
        <v>0</v>
      </c>
      <c r="T339" s="308" t="n">
        <v>0</v>
      </c>
      <c r="U339" s="314" t="n">
        <f aca="false">K339</f>
        <v>0</v>
      </c>
      <c r="V339" s="314" t="n">
        <f aca="false">K339</f>
        <v>0</v>
      </c>
      <c r="X339" s="305"/>
    </row>
    <row r="340" customFormat="false" ht="15" hidden="false" customHeight="false" outlineLevel="0" collapsed="false">
      <c r="A340" s="308"/>
      <c r="B340" s="309"/>
      <c r="C340" s="309"/>
      <c r="D340" s="309"/>
      <c r="E340" s="309"/>
      <c r="F340" s="309"/>
      <c r="G340" s="309"/>
      <c r="H340" s="309"/>
      <c r="I340" s="309"/>
      <c r="J340" s="309"/>
      <c r="K340" s="312"/>
      <c r="L340" s="308" t="n">
        <v>0</v>
      </c>
      <c r="M340" s="308" t="n">
        <v>0</v>
      </c>
      <c r="N340" s="308" t="n">
        <v>0</v>
      </c>
      <c r="O340" s="286" t="n">
        <v>0</v>
      </c>
      <c r="P340" s="313" t="n">
        <v>0</v>
      </c>
      <c r="Q340" s="313" t="n">
        <v>0</v>
      </c>
      <c r="R340" s="286" t="n">
        <v>0</v>
      </c>
      <c r="S340" s="286" t="n">
        <v>0</v>
      </c>
      <c r="T340" s="308" t="n">
        <v>0</v>
      </c>
      <c r="U340" s="314" t="n">
        <f aca="false">K340</f>
        <v>0</v>
      </c>
      <c r="V340" s="314" t="n">
        <f aca="false">K340</f>
        <v>0</v>
      </c>
      <c r="X340" s="305"/>
    </row>
    <row r="341" customFormat="false" ht="15" hidden="false" customHeight="false" outlineLevel="0" collapsed="false">
      <c r="A341" s="308"/>
      <c r="B341" s="309"/>
      <c r="C341" s="309"/>
      <c r="D341" s="309"/>
      <c r="E341" s="309"/>
      <c r="F341" s="309"/>
      <c r="G341" s="309"/>
      <c r="H341" s="309"/>
      <c r="I341" s="309"/>
      <c r="J341" s="309"/>
      <c r="K341" s="312"/>
      <c r="L341" s="308" t="n">
        <v>0</v>
      </c>
      <c r="M341" s="308" t="n">
        <v>0</v>
      </c>
      <c r="N341" s="308" t="n">
        <v>0</v>
      </c>
      <c r="O341" s="286" t="n">
        <v>0</v>
      </c>
      <c r="P341" s="313" t="n">
        <v>0</v>
      </c>
      <c r="Q341" s="313" t="n">
        <v>0</v>
      </c>
      <c r="R341" s="286" t="n">
        <v>0</v>
      </c>
      <c r="S341" s="286" t="n">
        <v>0</v>
      </c>
      <c r="T341" s="308" t="n">
        <v>0</v>
      </c>
      <c r="U341" s="314" t="n">
        <f aca="false">K341</f>
        <v>0</v>
      </c>
      <c r="V341" s="314" t="n">
        <f aca="false">K341</f>
        <v>0</v>
      </c>
      <c r="X341" s="305"/>
    </row>
    <row r="342" customFormat="false" ht="15" hidden="false" customHeight="false" outlineLevel="0" collapsed="false">
      <c r="A342" s="308"/>
      <c r="B342" s="309"/>
      <c r="C342" s="309"/>
      <c r="D342" s="309"/>
      <c r="E342" s="309"/>
      <c r="F342" s="309"/>
      <c r="G342" s="309"/>
      <c r="H342" s="309"/>
      <c r="I342" s="309"/>
      <c r="J342" s="309"/>
      <c r="K342" s="312"/>
      <c r="L342" s="308" t="n">
        <v>0</v>
      </c>
      <c r="M342" s="308" t="n">
        <v>0</v>
      </c>
      <c r="N342" s="308" t="n">
        <v>0</v>
      </c>
      <c r="O342" s="286" t="n">
        <v>0</v>
      </c>
      <c r="P342" s="313" t="n">
        <v>0</v>
      </c>
      <c r="Q342" s="313" t="n">
        <v>0</v>
      </c>
      <c r="R342" s="286" t="n">
        <v>0</v>
      </c>
      <c r="S342" s="286" t="n">
        <v>0</v>
      </c>
      <c r="T342" s="308" t="n">
        <v>0</v>
      </c>
      <c r="U342" s="314" t="n">
        <f aca="false">K342</f>
        <v>0</v>
      </c>
      <c r="V342" s="314" t="n">
        <f aca="false">K342</f>
        <v>0</v>
      </c>
      <c r="X342" s="305"/>
    </row>
    <row r="343" customFormat="false" ht="15" hidden="false" customHeight="false" outlineLevel="0" collapsed="false">
      <c r="A343" s="308"/>
      <c r="B343" s="309"/>
      <c r="C343" s="309"/>
      <c r="D343" s="309"/>
      <c r="E343" s="309"/>
      <c r="F343" s="309"/>
      <c r="G343" s="309"/>
      <c r="H343" s="309"/>
      <c r="I343" s="309"/>
      <c r="J343" s="309"/>
      <c r="K343" s="312"/>
      <c r="L343" s="308" t="n">
        <v>0</v>
      </c>
      <c r="M343" s="308" t="n">
        <v>0</v>
      </c>
      <c r="N343" s="308" t="n">
        <v>0</v>
      </c>
      <c r="O343" s="286" t="n">
        <v>0</v>
      </c>
      <c r="P343" s="313" t="n">
        <v>0</v>
      </c>
      <c r="Q343" s="313" t="n">
        <v>0</v>
      </c>
      <c r="R343" s="286" t="n">
        <v>0</v>
      </c>
      <c r="S343" s="286" t="n">
        <v>0</v>
      </c>
      <c r="T343" s="308" t="n">
        <v>0</v>
      </c>
      <c r="U343" s="314" t="n">
        <f aca="false">K343</f>
        <v>0</v>
      </c>
      <c r="V343" s="314" t="n">
        <f aca="false">K343</f>
        <v>0</v>
      </c>
      <c r="X343" s="305"/>
    </row>
    <row r="344" customFormat="false" ht="15" hidden="false" customHeight="false" outlineLevel="0" collapsed="false">
      <c r="A344" s="308"/>
      <c r="B344" s="309"/>
      <c r="C344" s="309"/>
      <c r="D344" s="309"/>
      <c r="E344" s="309"/>
      <c r="F344" s="309"/>
      <c r="G344" s="309"/>
      <c r="H344" s="309"/>
      <c r="I344" s="309"/>
      <c r="J344" s="309"/>
      <c r="K344" s="312"/>
      <c r="L344" s="308" t="n">
        <v>0</v>
      </c>
      <c r="M344" s="308" t="n">
        <v>0</v>
      </c>
      <c r="N344" s="308" t="n">
        <v>0</v>
      </c>
      <c r="O344" s="286" t="n">
        <v>0</v>
      </c>
      <c r="P344" s="313" t="n">
        <v>0</v>
      </c>
      <c r="Q344" s="313" t="n">
        <v>0</v>
      </c>
      <c r="R344" s="286" t="n">
        <v>0</v>
      </c>
      <c r="S344" s="286" t="n">
        <v>0</v>
      </c>
      <c r="T344" s="308" t="n">
        <v>0</v>
      </c>
      <c r="U344" s="314" t="n">
        <f aca="false">K344</f>
        <v>0</v>
      </c>
      <c r="V344" s="314" t="n">
        <f aca="false">K344</f>
        <v>0</v>
      </c>
      <c r="X344" s="305"/>
    </row>
    <row r="345" customFormat="false" ht="15" hidden="false" customHeight="false" outlineLevel="0" collapsed="false">
      <c r="A345" s="308"/>
      <c r="B345" s="309"/>
      <c r="C345" s="309"/>
      <c r="D345" s="309"/>
      <c r="E345" s="309"/>
      <c r="F345" s="309"/>
      <c r="G345" s="309"/>
      <c r="H345" s="309"/>
      <c r="I345" s="309"/>
      <c r="J345" s="309"/>
      <c r="K345" s="312"/>
      <c r="L345" s="308" t="n">
        <v>0</v>
      </c>
      <c r="M345" s="308" t="n">
        <v>0</v>
      </c>
      <c r="N345" s="308" t="n">
        <v>0</v>
      </c>
      <c r="O345" s="286" t="n">
        <v>0</v>
      </c>
      <c r="P345" s="313" t="n">
        <v>0</v>
      </c>
      <c r="Q345" s="313" t="n">
        <v>0</v>
      </c>
      <c r="R345" s="286" t="n">
        <v>0</v>
      </c>
      <c r="S345" s="286" t="n">
        <v>0</v>
      </c>
      <c r="T345" s="308" t="n">
        <v>0</v>
      </c>
      <c r="U345" s="314" t="n">
        <f aca="false">K345</f>
        <v>0</v>
      </c>
      <c r="V345" s="314" t="n">
        <f aca="false">K345</f>
        <v>0</v>
      </c>
      <c r="X345" s="305"/>
    </row>
    <row r="346" customFormat="false" ht="15" hidden="false" customHeight="false" outlineLevel="0" collapsed="false">
      <c r="A346" s="308"/>
      <c r="B346" s="309"/>
      <c r="C346" s="309"/>
      <c r="D346" s="309"/>
      <c r="E346" s="309"/>
      <c r="F346" s="309"/>
      <c r="G346" s="309"/>
      <c r="H346" s="309"/>
      <c r="I346" s="309"/>
      <c r="J346" s="309"/>
      <c r="K346" s="312"/>
      <c r="L346" s="308" t="n">
        <v>0</v>
      </c>
      <c r="M346" s="308" t="n">
        <v>0</v>
      </c>
      <c r="N346" s="308" t="n">
        <v>0</v>
      </c>
      <c r="O346" s="286" t="n">
        <v>0</v>
      </c>
      <c r="P346" s="313" t="n">
        <v>0</v>
      </c>
      <c r="Q346" s="313" t="n">
        <v>0</v>
      </c>
      <c r="R346" s="286" t="n">
        <v>0</v>
      </c>
      <c r="S346" s="286" t="n">
        <v>0</v>
      </c>
      <c r="T346" s="308" t="n">
        <v>0</v>
      </c>
      <c r="U346" s="314" t="n">
        <f aca="false">K346</f>
        <v>0</v>
      </c>
      <c r="V346" s="314" t="n">
        <f aca="false">K346</f>
        <v>0</v>
      </c>
      <c r="X346" s="305"/>
    </row>
    <row r="347" customFormat="false" ht="15" hidden="false" customHeight="false" outlineLevel="0" collapsed="false">
      <c r="A347" s="308"/>
      <c r="B347" s="309"/>
      <c r="C347" s="309"/>
      <c r="D347" s="309"/>
      <c r="E347" s="309"/>
      <c r="F347" s="309"/>
      <c r="G347" s="309"/>
      <c r="H347" s="309"/>
      <c r="I347" s="309"/>
      <c r="J347" s="309"/>
      <c r="K347" s="312"/>
      <c r="L347" s="308" t="n">
        <v>0</v>
      </c>
      <c r="M347" s="308" t="n">
        <v>0</v>
      </c>
      <c r="N347" s="308" t="n">
        <v>0</v>
      </c>
      <c r="O347" s="286" t="n">
        <v>0</v>
      </c>
      <c r="P347" s="313" t="n">
        <v>0</v>
      </c>
      <c r="Q347" s="313" t="n">
        <v>0</v>
      </c>
      <c r="R347" s="286" t="n">
        <v>0</v>
      </c>
      <c r="S347" s="286" t="n">
        <v>0</v>
      </c>
      <c r="T347" s="308" t="n">
        <v>0</v>
      </c>
      <c r="U347" s="314" t="n">
        <f aca="false">K347</f>
        <v>0</v>
      </c>
      <c r="V347" s="314" t="n">
        <f aca="false">K347</f>
        <v>0</v>
      </c>
      <c r="X347" s="305"/>
    </row>
    <row r="348" customFormat="false" ht="15" hidden="false" customHeight="false" outlineLevel="0" collapsed="false">
      <c r="A348" s="308"/>
      <c r="B348" s="309"/>
      <c r="C348" s="309"/>
      <c r="D348" s="309"/>
      <c r="E348" s="309"/>
      <c r="F348" s="309"/>
      <c r="G348" s="309"/>
      <c r="H348" s="309"/>
      <c r="I348" s="309"/>
      <c r="J348" s="309"/>
      <c r="K348" s="312"/>
      <c r="L348" s="308" t="n">
        <v>0</v>
      </c>
      <c r="M348" s="308" t="n">
        <v>0</v>
      </c>
      <c r="N348" s="308" t="n">
        <v>0</v>
      </c>
      <c r="O348" s="286" t="n">
        <v>0</v>
      </c>
      <c r="P348" s="313" t="n">
        <v>0</v>
      </c>
      <c r="Q348" s="313" t="n">
        <v>0</v>
      </c>
      <c r="R348" s="286" t="n">
        <v>0</v>
      </c>
      <c r="S348" s="286" t="n">
        <v>0</v>
      </c>
      <c r="T348" s="308" t="n">
        <v>0</v>
      </c>
      <c r="U348" s="314" t="n">
        <f aca="false">K348</f>
        <v>0</v>
      </c>
      <c r="V348" s="314" t="n">
        <f aca="false">K348</f>
        <v>0</v>
      </c>
      <c r="X348" s="305"/>
    </row>
    <row r="349" customFormat="false" ht="15" hidden="false" customHeight="false" outlineLevel="0" collapsed="false">
      <c r="A349" s="308"/>
      <c r="B349" s="309"/>
      <c r="C349" s="309"/>
      <c r="D349" s="309"/>
      <c r="E349" s="309"/>
      <c r="F349" s="309"/>
      <c r="G349" s="309"/>
      <c r="H349" s="309"/>
      <c r="I349" s="309"/>
      <c r="J349" s="309"/>
      <c r="K349" s="312"/>
      <c r="L349" s="308" t="n">
        <v>0</v>
      </c>
      <c r="M349" s="308" t="n">
        <v>0</v>
      </c>
      <c r="N349" s="308" t="n">
        <v>0</v>
      </c>
      <c r="O349" s="286" t="n">
        <v>0</v>
      </c>
      <c r="P349" s="313" t="n">
        <v>0</v>
      </c>
      <c r="Q349" s="313" t="n">
        <v>0</v>
      </c>
      <c r="R349" s="286" t="n">
        <v>0</v>
      </c>
      <c r="S349" s="286" t="n">
        <v>0</v>
      </c>
      <c r="T349" s="308" t="n">
        <v>0</v>
      </c>
      <c r="U349" s="314" t="n">
        <f aca="false">K349</f>
        <v>0</v>
      </c>
      <c r="V349" s="314" t="n">
        <f aca="false">K349</f>
        <v>0</v>
      </c>
      <c r="X349" s="305"/>
    </row>
    <row r="350" customFormat="false" ht="15" hidden="false" customHeight="false" outlineLevel="0" collapsed="false">
      <c r="A350" s="308"/>
      <c r="B350" s="309"/>
      <c r="C350" s="309"/>
      <c r="D350" s="309"/>
      <c r="E350" s="309"/>
      <c r="F350" s="309"/>
      <c r="G350" s="309"/>
      <c r="H350" s="309"/>
      <c r="I350" s="309"/>
      <c r="J350" s="309"/>
      <c r="K350" s="312"/>
      <c r="L350" s="308" t="n">
        <v>0</v>
      </c>
      <c r="M350" s="308" t="n">
        <v>0</v>
      </c>
      <c r="N350" s="308" t="n">
        <v>0</v>
      </c>
      <c r="O350" s="286" t="n">
        <v>0</v>
      </c>
      <c r="P350" s="313" t="n">
        <v>0</v>
      </c>
      <c r="Q350" s="313" t="n">
        <v>0</v>
      </c>
      <c r="R350" s="286" t="n">
        <v>0</v>
      </c>
      <c r="S350" s="286" t="n">
        <v>0</v>
      </c>
      <c r="T350" s="308" t="n">
        <v>0</v>
      </c>
      <c r="U350" s="314" t="n">
        <f aca="false">K350</f>
        <v>0</v>
      </c>
      <c r="V350" s="314" t="n">
        <f aca="false">K350</f>
        <v>0</v>
      </c>
      <c r="X350" s="305"/>
    </row>
    <row r="351" customFormat="false" ht="15" hidden="false" customHeight="false" outlineLevel="0" collapsed="false">
      <c r="A351" s="308"/>
      <c r="B351" s="309"/>
      <c r="C351" s="309"/>
      <c r="D351" s="309"/>
      <c r="E351" s="309"/>
      <c r="F351" s="309"/>
      <c r="G351" s="309"/>
      <c r="H351" s="309"/>
      <c r="I351" s="309"/>
      <c r="J351" s="309"/>
      <c r="K351" s="312"/>
      <c r="L351" s="308" t="n">
        <v>0</v>
      </c>
      <c r="M351" s="308" t="n">
        <v>0</v>
      </c>
      <c r="N351" s="308" t="n">
        <v>0</v>
      </c>
      <c r="O351" s="286" t="n">
        <v>0</v>
      </c>
      <c r="P351" s="313" t="n">
        <v>0</v>
      </c>
      <c r="Q351" s="313" t="n">
        <v>0</v>
      </c>
      <c r="R351" s="286" t="n">
        <v>0</v>
      </c>
      <c r="S351" s="286" t="n">
        <v>0</v>
      </c>
      <c r="T351" s="308" t="n">
        <v>0</v>
      </c>
      <c r="U351" s="314" t="n">
        <f aca="false">K351</f>
        <v>0</v>
      </c>
      <c r="V351" s="314" t="n">
        <f aca="false">K351</f>
        <v>0</v>
      </c>
      <c r="X351" s="305"/>
    </row>
    <row r="352" customFormat="false" ht="15" hidden="false" customHeight="false" outlineLevel="0" collapsed="false">
      <c r="A352" s="308"/>
      <c r="B352" s="309"/>
      <c r="C352" s="309"/>
      <c r="D352" s="309"/>
      <c r="E352" s="309"/>
      <c r="F352" s="309"/>
      <c r="G352" s="309"/>
      <c r="H352" s="309"/>
      <c r="I352" s="309"/>
      <c r="J352" s="309"/>
      <c r="K352" s="312"/>
      <c r="L352" s="308" t="n">
        <v>0</v>
      </c>
      <c r="M352" s="308" t="n">
        <v>0</v>
      </c>
      <c r="N352" s="308" t="n">
        <v>0</v>
      </c>
      <c r="O352" s="286" t="n">
        <v>0</v>
      </c>
      <c r="P352" s="313" t="n">
        <v>0</v>
      </c>
      <c r="Q352" s="313" t="n">
        <v>0</v>
      </c>
      <c r="R352" s="286" t="n">
        <v>0</v>
      </c>
      <c r="S352" s="286" t="n">
        <v>0</v>
      </c>
      <c r="T352" s="308" t="n">
        <v>0</v>
      </c>
      <c r="U352" s="314" t="n">
        <f aca="false">K352</f>
        <v>0</v>
      </c>
      <c r="V352" s="314" t="n">
        <f aca="false">K352</f>
        <v>0</v>
      </c>
      <c r="X352" s="305"/>
    </row>
    <row r="353" customFormat="false" ht="15" hidden="false" customHeight="false" outlineLevel="0" collapsed="false">
      <c r="A353" s="308"/>
      <c r="B353" s="309"/>
      <c r="C353" s="309"/>
      <c r="D353" s="309"/>
      <c r="E353" s="309"/>
      <c r="F353" s="309"/>
      <c r="G353" s="309"/>
      <c r="H353" s="309"/>
      <c r="I353" s="309"/>
      <c r="J353" s="309"/>
      <c r="K353" s="312"/>
      <c r="L353" s="308" t="n">
        <v>0</v>
      </c>
      <c r="M353" s="308" t="n">
        <v>0</v>
      </c>
      <c r="N353" s="308" t="n">
        <v>0</v>
      </c>
      <c r="O353" s="286" t="n">
        <v>0</v>
      </c>
      <c r="P353" s="313" t="n">
        <v>0</v>
      </c>
      <c r="Q353" s="313" t="n">
        <v>0</v>
      </c>
      <c r="R353" s="286" t="n">
        <v>0</v>
      </c>
      <c r="S353" s="286" t="n">
        <v>0</v>
      </c>
      <c r="T353" s="308" t="n">
        <v>0</v>
      </c>
      <c r="U353" s="314" t="n">
        <f aca="false">K353</f>
        <v>0</v>
      </c>
      <c r="V353" s="314" t="n">
        <f aca="false">K353</f>
        <v>0</v>
      </c>
      <c r="X353" s="305"/>
    </row>
    <row r="354" customFormat="false" ht="15" hidden="false" customHeight="false" outlineLevel="0" collapsed="false">
      <c r="A354" s="308"/>
      <c r="B354" s="309"/>
      <c r="C354" s="309"/>
      <c r="D354" s="309"/>
      <c r="E354" s="309"/>
      <c r="F354" s="309"/>
      <c r="G354" s="309"/>
      <c r="H354" s="309"/>
      <c r="I354" s="309"/>
      <c r="J354" s="309"/>
      <c r="K354" s="312"/>
      <c r="L354" s="308" t="n">
        <v>0</v>
      </c>
      <c r="M354" s="308" t="n">
        <v>0</v>
      </c>
      <c r="N354" s="308" t="n">
        <v>0</v>
      </c>
      <c r="O354" s="286" t="n">
        <v>0</v>
      </c>
      <c r="P354" s="313" t="n">
        <v>0</v>
      </c>
      <c r="Q354" s="313" t="n">
        <v>0</v>
      </c>
      <c r="R354" s="286" t="n">
        <v>0</v>
      </c>
      <c r="S354" s="286" t="n">
        <v>0</v>
      </c>
      <c r="T354" s="308" t="n">
        <v>0</v>
      </c>
      <c r="U354" s="314" t="n">
        <f aca="false">K354</f>
        <v>0</v>
      </c>
      <c r="V354" s="314" t="n">
        <f aca="false">K354</f>
        <v>0</v>
      </c>
      <c r="X354" s="305"/>
    </row>
    <row r="355" customFormat="false" ht="15" hidden="false" customHeight="false" outlineLevel="0" collapsed="false">
      <c r="A355" s="308"/>
      <c r="B355" s="309"/>
      <c r="C355" s="309"/>
      <c r="D355" s="309"/>
      <c r="E355" s="309"/>
      <c r="F355" s="309"/>
      <c r="G355" s="309"/>
      <c r="H355" s="309"/>
      <c r="I355" s="309"/>
      <c r="J355" s="309"/>
      <c r="K355" s="312"/>
      <c r="L355" s="308" t="n">
        <v>0</v>
      </c>
      <c r="M355" s="308" t="n">
        <v>0</v>
      </c>
      <c r="N355" s="308" t="n">
        <v>0</v>
      </c>
      <c r="O355" s="286" t="n">
        <v>0</v>
      </c>
      <c r="P355" s="313" t="n">
        <v>0</v>
      </c>
      <c r="Q355" s="313" t="n">
        <v>0</v>
      </c>
      <c r="R355" s="286" t="n">
        <v>0</v>
      </c>
      <c r="S355" s="286" t="n">
        <v>0</v>
      </c>
      <c r="T355" s="308" t="n">
        <v>0</v>
      </c>
      <c r="U355" s="314" t="n">
        <f aca="false">K355</f>
        <v>0</v>
      </c>
      <c r="V355" s="314" t="n">
        <f aca="false">K355</f>
        <v>0</v>
      </c>
      <c r="X355" s="305"/>
    </row>
    <row r="356" customFormat="false" ht="15" hidden="false" customHeight="false" outlineLevel="0" collapsed="false">
      <c r="A356" s="308"/>
      <c r="B356" s="309"/>
      <c r="C356" s="309"/>
      <c r="D356" s="309"/>
      <c r="E356" s="309"/>
      <c r="F356" s="309"/>
      <c r="G356" s="309"/>
      <c r="H356" s="309"/>
      <c r="I356" s="309"/>
      <c r="J356" s="309"/>
      <c r="K356" s="312"/>
      <c r="L356" s="308" t="n">
        <v>0</v>
      </c>
      <c r="M356" s="308" t="n">
        <v>0</v>
      </c>
      <c r="N356" s="308" t="n">
        <v>0</v>
      </c>
      <c r="O356" s="286" t="n">
        <v>0</v>
      </c>
      <c r="P356" s="313" t="n">
        <v>0</v>
      </c>
      <c r="Q356" s="313" t="n">
        <v>0</v>
      </c>
      <c r="R356" s="286" t="n">
        <v>0</v>
      </c>
      <c r="S356" s="286" t="n">
        <v>0</v>
      </c>
      <c r="T356" s="308" t="n">
        <v>0</v>
      </c>
      <c r="U356" s="314" t="n">
        <f aca="false">K356</f>
        <v>0</v>
      </c>
      <c r="V356" s="314" t="n">
        <f aca="false">K356</f>
        <v>0</v>
      </c>
      <c r="X356" s="305"/>
    </row>
    <row r="357" customFormat="false" ht="15" hidden="false" customHeight="false" outlineLevel="0" collapsed="false">
      <c r="A357" s="308"/>
      <c r="B357" s="309"/>
      <c r="C357" s="309"/>
      <c r="D357" s="309"/>
      <c r="E357" s="309"/>
      <c r="F357" s="309"/>
      <c r="G357" s="309"/>
      <c r="H357" s="309"/>
      <c r="I357" s="309"/>
      <c r="J357" s="309"/>
      <c r="K357" s="312"/>
      <c r="L357" s="308" t="n">
        <v>0</v>
      </c>
      <c r="M357" s="308" t="n">
        <v>0</v>
      </c>
      <c r="N357" s="308" t="n">
        <v>0</v>
      </c>
      <c r="O357" s="286" t="n">
        <v>0</v>
      </c>
      <c r="P357" s="313" t="n">
        <v>0</v>
      </c>
      <c r="Q357" s="313" t="n">
        <v>0</v>
      </c>
      <c r="R357" s="286" t="n">
        <v>0</v>
      </c>
      <c r="S357" s="286" t="n">
        <v>0</v>
      </c>
      <c r="T357" s="308" t="n">
        <v>0</v>
      </c>
      <c r="U357" s="314" t="n">
        <f aca="false">K357</f>
        <v>0</v>
      </c>
      <c r="V357" s="314" t="n">
        <f aca="false">K357</f>
        <v>0</v>
      </c>
      <c r="X357" s="305"/>
    </row>
    <row r="358" customFormat="false" ht="15" hidden="false" customHeight="false" outlineLevel="0" collapsed="false">
      <c r="A358" s="308"/>
      <c r="B358" s="309"/>
      <c r="C358" s="309"/>
      <c r="D358" s="309"/>
      <c r="E358" s="309"/>
      <c r="F358" s="309"/>
      <c r="G358" s="309"/>
      <c r="H358" s="309"/>
      <c r="I358" s="309"/>
      <c r="J358" s="309"/>
      <c r="K358" s="312"/>
      <c r="L358" s="308" t="n">
        <v>0</v>
      </c>
      <c r="M358" s="308" t="n">
        <v>0</v>
      </c>
      <c r="N358" s="308" t="n">
        <v>0</v>
      </c>
      <c r="O358" s="286" t="n">
        <v>0</v>
      </c>
      <c r="P358" s="313" t="n">
        <v>0</v>
      </c>
      <c r="Q358" s="313" t="n">
        <v>0</v>
      </c>
      <c r="R358" s="286" t="n">
        <v>0</v>
      </c>
      <c r="S358" s="286" t="n">
        <v>0</v>
      </c>
      <c r="T358" s="308" t="n">
        <v>0</v>
      </c>
      <c r="U358" s="314" t="n">
        <f aca="false">K358</f>
        <v>0</v>
      </c>
      <c r="V358" s="314" t="n">
        <f aca="false">K358</f>
        <v>0</v>
      </c>
      <c r="X358" s="305"/>
    </row>
    <row r="359" customFormat="false" ht="15" hidden="false" customHeight="false" outlineLevel="0" collapsed="false">
      <c r="A359" s="308"/>
      <c r="B359" s="309"/>
      <c r="C359" s="309"/>
      <c r="D359" s="309"/>
      <c r="E359" s="309"/>
      <c r="F359" s="309"/>
      <c r="G359" s="309"/>
      <c r="H359" s="309"/>
      <c r="I359" s="309"/>
      <c r="J359" s="309"/>
      <c r="K359" s="312"/>
      <c r="L359" s="308" t="n">
        <v>0</v>
      </c>
      <c r="M359" s="308" t="n">
        <v>0</v>
      </c>
      <c r="N359" s="308" t="n">
        <v>0</v>
      </c>
      <c r="O359" s="286" t="n">
        <v>0</v>
      </c>
      <c r="P359" s="313" t="n">
        <v>0</v>
      </c>
      <c r="Q359" s="313" t="n">
        <v>0</v>
      </c>
      <c r="R359" s="286" t="n">
        <v>0</v>
      </c>
      <c r="S359" s="286" t="n">
        <v>0</v>
      </c>
      <c r="T359" s="308" t="n">
        <v>0</v>
      </c>
      <c r="U359" s="314" t="n">
        <f aca="false">K359</f>
        <v>0</v>
      </c>
      <c r="V359" s="314" t="n">
        <f aca="false">K359</f>
        <v>0</v>
      </c>
      <c r="X359" s="305"/>
    </row>
    <row r="360" customFormat="false" ht="15" hidden="false" customHeight="false" outlineLevel="0" collapsed="false">
      <c r="A360" s="308"/>
      <c r="B360" s="309"/>
      <c r="C360" s="309"/>
      <c r="D360" s="309"/>
      <c r="E360" s="309"/>
      <c r="F360" s="309"/>
      <c r="G360" s="309"/>
      <c r="H360" s="309"/>
      <c r="I360" s="309"/>
      <c r="J360" s="309"/>
      <c r="K360" s="312"/>
      <c r="L360" s="308" t="n">
        <v>0</v>
      </c>
      <c r="M360" s="308" t="n">
        <v>0</v>
      </c>
      <c r="N360" s="308" t="n">
        <v>0</v>
      </c>
      <c r="O360" s="286" t="n">
        <v>0</v>
      </c>
      <c r="P360" s="313" t="n">
        <v>0</v>
      </c>
      <c r="Q360" s="313" t="n">
        <v>0</v>
      </c>
      <c r="R360" s="286" t="n">
        <v>0</v>
      </c>
      <c r="S360" s="286" t="n">
        <v>0</v>
      </c>
      <c r="T360" s="308" t="n">
        <v>0</v>
      </c>
      <c r="U360" s="314" t="n">
        <f aca="false">K360</f>
        <v>0</v>
      </c>
      <c r="V360" s="314" t="n">
        <f aca="false">K360</f>
        <v>0</v>
      </c>
      <c r="X360" s="305"/>
    </row>
    <row r="361" customFormat="false" ht="15" hidden="false" customHeight="false" outlineLevel="0" collapsed="false">
      <c r="A361" s="308"/>
      <c r="B361" s="309"/>
      <c r="C361" s="309"/>
      <c r="D361" s="309"/>
      <c r="E361" s="309"/>
      <c r="F361" s="309"/>
      <c r="G361" s="309"/>
      <c r="H361" s="309"/>
      <c r="I361" s="309"/>
      <c r="J361" s="309"/>
      <c r="K361" s="312"/>
      <c r="L361" s="308" t="n">
        <v>0</v>
      </c>
      <c r="M361" s="308" t="n">
        <v>0</v>
      </c>
      <c r="N361" s="308" t="n">
        <v>0</v>
      </c>
      <c r="O361" s="286" t="n">
        <v>0</v>
      </c>
      <c r="P361" s="313" t="n">
        <v>0</v>
      </c>
      <c r="Q361" s="313" t="n">
        <v>0</v>
      </c>
      <c r="R361" s="286" t="n">
        <v>0</v>
      </c>
      <c r="S361" s="286" t="n">
        <v>0</v>
      </c>
      <c r="T361" s="308" t="n">
        <v>0</v>
      </c>
      <c r="U361" s="314" t="n">
        <f aca="false">K361</f>
        <v>0</v>
      </c>
      <c r="V361" s="314" t="n">
        <f aca="false">K361</f>
        <v>0</v>
      </c>
      <c r="X361" s="305"/>
    </row>
    <row r="362" customFormat="false" ht="15" hidden="false" customHeight="false" outlineLevel="0" collapsed="false">
      <c r="A362" s="308"/>
      <c r="B362" s="309"/>
      <c r="C362" s="309"/>
      <c r="D362" s="309"/>
      <c r="E362" s="309"/>
      <c r="F362" s="309"/>
      <c r="G362" s="309"/>
      <c r="H362" s="309"/>
      <c r="I362" s="309"/>
      <c r="J362" s="309"/>
      <c r="K362" s="312"/>
      <c r="L362" s="308" t="n">
        <v>0</v>
      </c>
      <c r="M362" s="308" t="n">
        <v>0</v>
      </c>
      <c r="N362" s="308" t="n">
        <v>0</v>
      </c>
      <c r="O362" s="286" t="n">
        <v>0</v>
      </c>
      <c r="P362" s="313" t="n">
        <v>0</v>
      </c>
      <c r="Q362" s="313" t="n">
        <v>0</v>
      </c>
      <c r="R362" s="286" t="n">
        <v>0</v>
      </c>
      <c r="S362" s="286" t="n">
        <v>0</v>
      </c>
      <c r="T362" s="308" t="n">
        <v>0</v>
      </c>
      <c r="U362" s="314" t="n">
        <f aca="false">K362</f>
        <v>0</v>
      </c>
      <c r="V362" s="314" t="n">
        <f aca="false">K362</f>
        <v>0</v>
      </c>
      <c r="X362" s="305"/>
    </row>
    <row r="363" customFormat="false" ht="15" hidden="false" customHeight="false" outlineLevel="0" collapsed="false">
      <c r="A363" s="308"/>
      <c r="B363" s="309"/>
      <c r="C363" s="309"/>
      <c r="D363" s="309"/>
      <c r="E363" s="309"/>
      <c r="F363" s="309"/>
      <c r="G363" s="309"/>
      <c r="H363" s="309"/>
      <c r="I363" s="309"/>
      <c r="J363" s="309"/>
      <c r="K363" s="312"/>
      <c r="L363" s="308" t="n">
        <v>0</v>
      </c>
      <c r="M363" s="308" t="n">
        <v>0</v>
      </c>
      <c r="N363" s="308" t="n">
        <v>0</v>
      </c>
      <c r="O363" s="286" t="n">
        <v>0</v>
      </c>
      <c r="P363" s="313" t="n">
        <v>0</v>
      </c>
      <c r="Q363" s="313" t="n">
        <v>0</v>
      </c>
      <c r="R363" s="286" t="n">
        <v>0</v>
      </c>
      <c r="S363" s="286" t="n">
        <v>0</v>
      </c>
      <c r="T363" s="308" t="n">
        <v>0</v>
      </c>
      <c r="U363" s="314" t="n">
        <f aca="false">K363</f>
        <v>0</v>
      </c>
      <c r="V363" s="314" t="n">
        <f aca="false">K363</f>
        <v>0</v>
      </c>
      <c r="X363" s="305"/>
    </row>
    <row r="364" customFormat="false" ht="15" hidden="false" customHeight="false" outlineLevel="0" collapsed="false">
      <c r="A364" s="308"/>
      <c r="B364" s="309"/>
      <c r="C364" s="309"/>
      <c r="D364" s="309"/>
      <c r="E364" s="309"/>
      <c r="F364" s="309"/>
      <c r="G364" s="309"/>
      <c r="H364" s="309"/>
      <c r="I364" s="309"/>
      <c r="J364" s="309"/>
      <c r="K364" s="312"/>
      <c r="L364" s="308" t="n">
        <v>0</v>
      </c>
      <c r="M364" s="308" t="n">
        <v>0</v>
      </c>
      <c r="N364" s="308" t="n">
        <v>0</v>
      </c>
      <c r="O364" s="286" t="n">
        <v>0</v>
      </c>
      <c r="P364" s="313" t="n">
        <v>0</v>
      </c>
      <c r="Q364" s="313" t="n">
        <v>0</v>
      </c>
      <c r="R364" s="286" t="n">
        <v>0</v>
      </c>
      <c r="S364" s="286" t="n">
        <v>0</v>
      </c>
      <c r="T364" s="308" t="n">
        <v>0</v>
      </c>
      <c r="U364" s="314" t="n">
        <f aca="false">K364</f>
        <v>0</v>
      </c>
      <c r="V364" s="314" t="n">
        <f aca="false">K364</f>
        <v>0</v>
      </c>
      <c r="X364" s="305"/>
    </row>
    <row r="365" customFormat="false" ht="15" hidden="false" customHeight="false" outlineLevel="0" collapsed="false">
      <c r="A365" s="308"/>
      <c r="B365" s="309"/>
      <c r="C365" s="309"/>
      <c r="D365" s="309"/>
      <c r="E365" s="309"/>
      <c r="F365" s="309"/>
      <c r="G365" s="309"/>
      <c r="H365" s="309"/>
      <c r="I365" s="309"/>
      <c r="J365" s="309"/>
      <c r="K365" s="312"/>
      <c r="L365" s="308" t="n">
        <v>0</v>
      </c>
      <c r="M365" s="308" t="n">
        <v>0</v>
      </c>
      <c r="N365" s="308" t="n">
        <v>0</v>
      </c>
      <c r="O365" s="286" t="n">
        <v>0</v>
      </c>
      <c r="P365" s="313" t="n">
        <v>0</v>
      </c>
      <c r="Q365" s="313" t="n">
        <v>0</v>
      </c>
      <c r="R365" s="286" t="n">
        <v>0</v>
      </c>
      <c r="S365" s="286" t="n">
        <v>0</v>
      </c>
      <c r="T365" s="308" t="n">
        <v>0</v>
      </c>
      <c r="U365" s="314" t="n">
        <f aca="false">K365</f>
        <v>0</v>
      </c>
      <c r="V365" s="314" t="n">
        <f aca="false">K365</f>
        <v>0</v>
      </c>
      <c r="X365" s="305"/>
    </row>
    <row r="366" customFormat="false" ht="15" hidden="false" customHeight="false" outlineLevel="0" collapsed="false">
      <c r="A366" s="308"/>
      <c r="B366" s="309"/>
      <c r="C366" s="309"/>
      <c r="D366" s="309"/>
      <c r="E366" s="309"/>
      <c r="F366" s="309"/>
      <c r="G366" s="309"/>
      <c r="H366" s="309"/>
      <c r="I366" s="309"/>
      <c r="J366" s="309"/>
      <c r="K366" s="312"/>
      <c r="L366" s="308" t="n">
        <v>0</v>
      </c>
      <c r="M366" s="308" t="n">
        <v>0</v>
      </c>
      <c r="N366" s="308" t="n">
        <v>0</v>
      </c>
      <c r="O366" s="286" t="n">
        <v>0</v>
      </c>
      <c r="P366" s="313" t="n">
        <v>0</v>
      </c>
      <c r="Q366" s="313" t="n">
        <v>0</v>
      </c>
      <c r="R366" s="286" t="n">
        <v>0</v>
      </c>
      <c r="S366" s="286" t="n">
        <v>0</v>
      </c>
      <c r="T366" s="308" t="n">
        <v>0</v>
      </c>
      <c r="U366" s="314" t="n">
        <f aca="false">K366</f>
        <v>0</v>
      </c>
      <c r="V366" s="314" t="n">
        <f aca="false">K366</f>
        <v>0</v>
      </c>
      <c r="X366" s="305"/>
    </row>
    <row r="367" customFormat="false" ht="15" hidden="false" customHeight="false" outlineLevel="0" collapsed="false">
      <c r="A367" s="308"/>
      <c r="B367" s="309"/>
      <c r="C367" s="309"/>
      <c r="D367" s="309"/>
      <c r="E367" s="309"/>
      <c r="F367" s="309"/>
      <c r="G367" s="309"/>
      <c r="H367" s="309"/>
      <c r="I367" s="309"/>
      <c r="J367" s="309"/>
      <c r="K367" s="312"/>
      <c r="L367" s="308" t="n">
        <v>0</v>
      </c>
      <c r="M367" s="308" t="n">
        <v>0</v>
      </c>
      <c r="N367" s="308" t="n">
        <v>0</v>
      </c>
      <c r="O367" s="286" t="n">
        <v>0</v>
      </c>
      <c r="P367" s="313" t="n">
        <v>0</v>
      </c>
      <c r="Q367" s="313" t="n">
        <v>0</v>
      </c>
      <c r="R367" s="286" t="n">
        <v>0</v>
      </c>
      <c r="S367" s="286" t="n">
        <v>0</v>
      </c>
      <c r="T367" s="308" t="n">
        <v>0</v>
      </c>
      <c r="U367" s="314" t="n">
        <f aca="false">K367</f>
        <v>0</v>
      </c>
      <c r="V367" s="314" t="n">
        <f aca="false">K367</f>
        <v>0</v>
      </c>
      <c r="X367" s="305"/>
    </row>
    <row r="368" customFormat="false" ht="15" hidden="false" customHeight="false" outlineLevel="0" collapsed="false">
      <c r="A368" s="308"/>
      <c r="B368" s="309"/>
      <c r="C368" s="309"/>
      <c r="D368" s="309"/>
      <c r="E368" s="309"/>
      <c r="F368" s="309"/>
      <c r="G368" s="309"/>
      <c r="H368" s="309"/>
      <c r="I368" s="309"/>
      <c r="J368" s="309"/>
      <c r="K368" s="312"/>
      <c r="L368" s="308" t="n">
        <v>0</v>
      </c>
      <c r="M368" s="308" t="n">
        <v>0</v>
      </c>
      <c r="N368" s="308" t="n">
        <v>0</v>
      </c>
      <c r="O368" s="286" t="n">
        <v>0</v>
      </c>
      <c r="P368" s="313" t="n">
        <v>0</v>
      </c>
      <c r="Q368" s="313" t="n">
        <v>0</v>
      </c>
      <c r="R368" s="286" t="n">
        <v>0</v>
      </c>
      <c r="S368" s="286" t="n">
        <v>0</v>
      </c>
      <c r="T368" s="308" t="n">
        <v>0</v>
      </c>
      <c r="U368" s="314" t="n">
        <f aca="false">K368</f>
        <v>0</v>
      </c>
      <c r="V368" s="314" t="n">
        <f aca="false">K368</f>
        <v>0</v>
      </c>
      <c r="X368" s="305"/>
    </row>
    <row r="369" customFormat="false" ht="15" hidden="false" customHeight="false" outlineLevel="0" collapsed="false">
      <c r="A369" s="308"/>
      <c r="B369" s="309"/>
      <c r="C369" s="309"/>
      <c r="D369" s="309"/>
      <c r="E369" s="309"/>
      <c r="F369" s="309"/>
      <c r="G369" s="309"/>
      <c r="H369" s="309"/>
      <c r="I369" s="309"/>
      <c r="J369" s="309"/>
      <c r="K369" s="312"/>
      <c r="L369" s="308" t="n">
        <v>0</v>
      </c>
      <c r="M369" s="308" t="n">
        <v>0</v>
      </c>
      <c r="N369" s="308" t="n">
        <v>0</v>
      </c>
      <c r="O369" s="286" t="n">
        <v>0</v>
      </c>
      <c r="P369" s="313" t="n">
        <v>0</v>
      </c>
      <c r="Q369" s="313" t="n">
        <v>0</v>
      </c>
      <c r="R369" s="286" t="n">
        <v>0</v>
      </c>
      <c r="S369" s="286" t="n">
        <v>0</v>
      </c>
      <c r="T369" s="308" t="n">
        <v>0</v>
      </c>
      <c r="U369" s="314" t="n">
        <f aca="false">K369</f>
        <v>0</v>
      </c>
      <c r="V369" s="314" t="n">
        <f aca="false">K369</f>
        <v>0</v>
      </c>
      <c r="X369" s="305"/>
    </row>
    <row r="370" customFormat="false" ht="15" hidden="false" customHeight="false" outlineLevel="0" collapsed="false">
      <c r="A370" s="308"/>
      <c r="B370" s="309"/>
      <c r="C370" s="309"/>
      <c r="D370" s="309"/>
      <c r="E370" s="309"/>
      <c r="F370" s="309"/>
      <c r="G370" s="309"/>
      <c r="H370" s="309"/>
      <c r="I370" s="309"/>
      <c r="J370" s="309"/>
      <c r="K370" s="312"/>
      <c r="L370" s="308" t="n">
        <v>0</v>
      </c>
      <c r="M370" s="308" t="n">
        <v>0</v>
      </c>
      <c r="N370" s="308" t="n">
        <v>0</v>
      </c>
      <c r="O370" s="286" t="n">
        <v>0</v>
      </c>
      <c r="P370" s="313" t="n">
        <v>0</v>
      </c>
      <c r="Q370" s="313" t="n">
        <v>0</v>
      </c>
      <c r="R370" s="286" t="n">
        <v>0</v>
      </c>
      <c r="S370" s="286" t="n">
        <v>0</v>
      </c>
      <c r="T370" s="308" t="n">
        <v>0</v>
      </c>
      <c r="U370" s="314" t="n">
        <f aca="false">K370</f>
        <v>0</v>
      </c>
      <c r="V370" s="314" t="n">
        <f aca="false">K370</f>
        <v>0</v>
      </c>
      <c r="X370" s="305"/>
    </row>
    <row r="371" customFormat="false" ht="15" hidden="false" customHeight="false" outlineLevel="0" collapsed="false">
      <c r="A371" s="308"/>
      <c r="B371" s="309"/>
      <c r="C371" s="309"/>
      <c r="D371" s="309"/>
      <c r="E371" s="309"/>
      <c r="F371" s="309"/>
      <c r="G371" s="309"/>
      <c r="H371" s="309"/>
      <c r="I371" s="309"/>
      <c r="J371" s="309"/>
      <c r="K371" s="312"/>
      <c r="L371" s="308" t="n">
        <v>0</v>
      </c>
      <c r="M371" s="308" t="n">
        <v>0</v>
      </c>
      <c r="N371" s="308" t="n">
        <v>0</v>
      </c>
      <c r="O371" s="286" t="n">
        <v>0</v>
      </c>
      <c r="P371" s="313" t="n">
        <v>0</v>
      </c>
      <c r="Q371" s="313" t="n">
        <v>0</v>
      </c>
      <c r="R371" s="286" t="n">
        <v>0</v>
      </c>
      <c r="S371" s="286" t="n">
        <v>0</v>
      </c>
      <c r="T371" s="308" t="n">
        <v>0</v>
      </c>
      <c r="U371" s="314" t="n">
        <f aca="false">K371</f>
        <v>0</v>
      </c>
      <c r="V371" s="314" t="n">
        <f aca="false">K371</f>
        <v>0</v>
      </c>
      <c r="X371" s="305"/>
    </row>
    <row r="372" customFormat="false" ht="15" hidden="false" customHeight="false" outlineLevel="0" collapsed="false">
      <c r="A372" s="308"/>
      <c r="B372" s="309"/>
      <c r="C372" s="309"/>
      <c r="D372" s="309"/>
      <c r="E372" s="309"/>
      <c r="F372" s="309"/>
      <c r="G372" s="309"/>
      <c r="H372" s="309"/>
      <c r="I372" s="309"/>
      <c r="J372" s="309"/>
      <c r="K372" s="312"/>
      <c r="L372" s="308" t="n">
        <v>0</v>
      </c>
      <c r="M372" s="308" t="n">
        <v>0</v>
      </c>
      <c r="N372" s="308" t="n">
        <v>0</v>
      </c>
      <c r="O372" s="286" t="n">
        <v>0</v>
      </c>
      <c r="P372" s="313" t="n">
        <v>0</v>
      </c>
      <c r="Q372" s="313" t="n">
        <v>0</v>
      </c>
      <c r="R372" s="286" t="n">
        <v>0</v>
      </c>
      <c r="S372" s="286" t="n">
        <v>0</v>
      </c>
      <c r="T372" s="308" t="n">
        <v>0</v>
      </c>
      <c r="U372" s="314" t="n">
        <f aca="false">K372</f>
        <v>0</v>
      </c>
      <c r="V372" s="314" t="n">
        <f aca="false">K372</f>
        <v>0</v>
      </c>
      <c r="X372" s="305"/>
    </row>
    <row r="373" customFormat="false" ht="15" hidden="false" customHeight="false" outlineLevel="0" collapsed="false">
      <c r="A373" s="308"/>
      <c r="B373" s="309"/>
      <c r="C373" s="309"/>
      <c r="D373" s="309"/>
      <c r="E373" s="309"/>
      <c r="F373" s="309"/>
      <c r="G373" s="309"/>
      <c r="H373" s="309"/>
      <c r="I373" s="309"/>
      <c r="J373" s="309"/>
      <c r="K373" s="312"/>
      <c r="L373" s="308" t="n">
        <v>0</v>
      </c>
      <c r="M373" s="308" t="n">
        <v>0</v>
      </c>
      <c r="N373" s="308" t="n">
        <v>0</v>
      </c>
      <c r="O373" s="286" t="n">
        <v>0</v>
      </c>
      <c r="P373" s="313" t="n">
        <v>0</v>
      </c>
      <c r="Q373" s="313" t="n">
        <v>0</v>
      </c>
      <c r="R373" s="286" t="n">
        <v>0</v>
      </c>
      <c r="S373" s="286" t="n">
        <v>0</v>
      </c>
      <c r="T373" s="308" t="n">
        <v>0</v>
      </c>
      <c r="U373" s="314" t="n">
        <f aca="false">K373</f>
        <v>0</v>
      </c>
      <c r="V373" s="314" t="n">
        <f aca="false">K373</f>
        <v>0</v>
      </c>
      <c r="X373" s="305"/>
    </row>
    <row r="374" customFormat="false" ht="15" hidden="false" customHeight="false" outlineLevel="0" collapsed="false">
      <c r="A374" s="308"/>
      <c r="B374" s="309"/>
      <c r="C374" s="309"/>
      <c r="D374" s="309"/>
      <c r="E374" s="309"/>
      <c r="F374" s="309"/>
      <c r="G374" s="309"/>
      <c r="H374" s="309"/>
      <c r="I374" s="309"/>
      <c r="J374" s="309"/>
      <c r="K374" s="312"/>
      <c r="L374" s="308" t="n">
        <v>0</v>
      </c>
      <c r="M374" s="308" t="n">
        <v>0</v>
      </c>
      <c r="N374" s="308" t="n">
        <v>0</v>
      </c>
      <c r="O374" s="286" t="n">
        <v>0</v>
      </c>
      <c r="P374" s="313" t="n">
        <v>0</v>
      </c>
      <c r="Q374" s="313" t="n">
        <v>0</v>
      </c>
      <c r="R374" s="286" t="n">
        <v>0</v>
      </c>
      <c r="S374" s="286" t="n">
        <v>0</v>
      </c>
      <c r="T374" s="308" t="n">
        <v>0</v>
      </c>
      <c r="U374" s="314" t="n">
        <f aca="false">K374</f>
        <v>0</v>
      </c>
      <c r="V374" s="314" t="n">
        <f aca="false">K374</f>
        <v>0</v>
      </c>
      <c r="X374" s="305"/>
    </row>
    <row r="375" customFormat="false" ht="15" hidden="false" customHeight="false" outlineLevel="0" collapsed="false">
      <c r="A375" s="308"/>
      <c r="B375" s="309"/>
      <c r="C375" s="309"/>
      <c r="D375" s="309"/>
      <c r="E375" s="309"/>
      <c r="F375" s="309"/>
      <c r="G375" s="309"/>
      <c r="H375" s="309"/>
      <c r="I375" s="309"/>
      <c r="J375" s="309"/>
      <c r="K375" s="312"/>
      <c r="L375" s="308" t="n">
        <v>0</v>
      </c>
      <c r="M375" s="308" t="n">
        <v>0</v>
      </c>
      <c r="N375" s="308" t="n">
        <v>0</v>
      </c>
      <c r="O375" s="286" t="n">
        <v>0</v>
      </c>
      <c r="P375" s="313" t="n">
        <v>0</v>
      </c>
      <c r="Q375" s="313" t="n">
        <v>0</v>
      </c>
      <c r="R375" s="286" t="n">
        <v>0</v>
      </c>
      <c r="S375" s="286" t="n">
        <v>0</v>
      </c>
      <c r="T375" s="308" t="n">
        <v>0</v>
      </c>
      <c r="U375" s="314" t="n">
        <f aca="false">K375</f>
        <v>0</v>
      </c>
      <c r="V375" s="314" t="n">
        <f aca="false">K375</f>
        <v>0</v>
      </c>
      <c r="X375" s="305"/>
    </row>
    <row r="376" customFormat="false" ht="15" hidden="false" customHeight="false" outlineLevel="0" collapsed="false">
      <c r="A376" s="308"/>
      <c r="B376" s="309"/>
      <c r="C376" s="309"/>
      <c r="D376" s="309"/>
      <c r="E376" s="309"/>
      <c r="F376" s="309"/>
      <c r="G376" s="309"/>
      <c r="H376" s="309"/>
      <c r="I376" s="309"/>
      <c r="J376" s="309"/>
      <c r="K376" s="312"/>
      <c r="L376" s="308" t="n">
        <v>0</v>
      </c>
      <c r="M376" s="308" t="n">
        <v>0</v>
      </c>
      <c r="N376" s="308" t="n">
        <v>0</v>
      </c>
      <c r="O376" s="286" t="n">
        <v>0</v>
      </c>
      <c r="P376" s="313" t="n">
        <v>0</v>
      </c>
      <c r="Q376" s="313" t="n">
        <v>0</v>
      </c>
      <c r="R376" s="286" t="n">
        <v>0</v>
      </c>
      <c r="S376" s="286" t="n">
        <v>0</v>
      </c>
      <c r="T376" s="308" t="n">
        <v>0</v>
      </c>
      <c r="U376" s="314" t="n">
        <f aca="false">K376</f>
        <v>0</v>
      </c>
      <c r="V376" s="314" t="n">
        <f aca="false">K376</f>
        <v>0</v>
      </c>
      <c r="X376" s="305"/>
    </row>
    <row r="377" customFormat="false" ht="15" hidden="false" customHeight="false" outlineLevel="0" collapsed="false">
      <c r="A377" s="308"/>
      <c r="B377" s="309"/>
      <c r="C377" s="309"/>
      <c r="D377" s="309"/>
      <c r="E377" s="309"/>
      <c r="F377" s="309"/>
      <c r="G377" s="309"/>
      <c r="H377" s="309"/>
      <c r="I377" s="309"/>
      <c r="J377" s="309"/>
      <c r="K377" s="312"/>
      <c r="L377" s="308" t="n">
        <v>0</v>
      </c>
      <c r="M377" s="308" t="n">
        <v>0</v>
      </c>
      <c r="N377" s="308" t="n">
        <v>0</v>
      </c>
      <c r="O377" s="286" t="n">
        <v>0</v>
      </c>
      <c r="P377" s="313" t="n">
        <v>0</v>
      </c>
      <c r="Q377" s="313" t="n">
        <v>0</v>
      </c>
      <c r="R377" s="286" t="n">
        <v>0</v>
      </c>
      <c r="S377" s="286" t="n">
        <v>0</v>
      </c>
      <c r="T377" s="308" t="n">
        <v>0</v>
      </c>
      <c r="U377" s="314" t="n">
        <f aca="false">K377</f>
        <v>0</v>
      </c>
      <c r="V377" s="314" t="n">
        <f aca="false">K377</f>
        <v>0</v>
      </c>
      <c r="X377" s="305"/>
    </row>
    <row r="378" customFormat="false" ht="15" hidden="false" customHeight="false" outlineLevel="0" collapsed="false">
      <c r="A378" s="308"/>
      <c r="B378" s="309"/>
      <c r="C378" s="309"/>
      <c r="D378" s="309"/>
      <c r="E378" s="309"/>
      <c r="F378" s="309"/>
      <c r="G378" s="309"/>
      <c r="H378" s="309"/>
      <c r="I378" s="309"/>
      <c r="J378" s="309"/>
      <c r="K378" s="312"/>
      <c r="L378" s="308" t="n">
        <v>0</v>
      </c>
      <c r="M378" s="308" t="n">
        <v>0</v>
      </c>
      <c r="N378" s="308" t="n">
        <v>0</v>
      </c>
      <c r="O378" s="286" t="n">
        <v>0</v>
      </c>
      <c r="P378" s="313" t="n">
        <v>0</v>
      </c>
      <c r="Q378" s="313" t="n">
        <v>0</v>
      </c>
      <c r="R378" s="286" t="n">
        <v>0</v>
      </c>
      <c r="S378" s="286" t="n">
        <v>0</v>
      </c>
      <c r="T378" s="308" t="n">
        <v>0</v>
      </c>
      <c r="U378" s="314" t="n">
        <f aca="false">K378</f>
        <v>0</v>
      </c>
      <c r="V378" s="314" t="n">
        <f aca="false">K378</f>
        <v>0</v>
      </c>
      <c r="X378" s="305"/>
    </row>
    <row r="379" customFormat="false" ht="15" hidden="false" customHeight="false" outlineLevel="0" collapsed="false">
      <c r="A379" s="308"/>
      <c r="B379" s="309"/>
      <c r="C379" s="309"/>
      <c r="D379" s="309"/>
      <c r="E379" s="309"/>
      <c r="F379" s="309"/>
      <c r="G379" s="309"/>
      <c r="H379" s="309"/>
      <c r="I379" s="309"/>
      <c r="J379" s="309"/>
      <c r="K379" s="312"/>
      <c r="L379" s="308" t="n">
        <v>0</v>
      </c>
      <c r="M379" s="308" t="n">
        <v>0</v>
      </c>
      <c r="N379" s="308" t="n">
        <v>0</v>
      </c>
      <c r="O379" s="286" t="n">
        <v>0</v>
      </c>
      <c r="P379" s="313" t="n">
        <v>0</v>
      </c>
      <c r="Q379" s="313" t="n">
        <v>0</v>
      </c>
      <c r="R379" s="286" t="n">
        <v>0</v>
      </c>
      <c r="S379" s="286" t="n">
        <v>0</v>
      </c>
      <c r="T379" s="308" t="n">
        <v>0</v>
      </c>
      <c r="U379" s="314" t="n">
        <f aca="false">K379</f>
        <v>0</v>
      </c>
      <c r="V379" s="314" t="n">
        <f aca="false">K379</f>
        <v>0</v>
      </c>
      <c r="X379" s="305"/>
    </row>
    <row r="380" customFormat="false" ht="15" hidden="false" customHeight="false" outlineLevel="0" collapsed="false">
      <c r="A380" s="308"/>
      <c r="B380" s="309"/>
      <c r="C380" s="309"/>
      <c r="D380" s="309"/>
      <c r="E380" s="309"/>
      <c r="F380" s="309"/>
      <c r="G380" s="309"/>
      <c r="H380" s="309"/>
      <c r="I380" s="309"/>
      <c r="J380" s="309"/>
      <c r="K380" s="312"/>
      <c r="L380" s="308" t="n">
        <v>0</v>
      </c>
      <c r="M380" s="308" t="n">
        <v>0</v>
      </c>
      <c r="N380" s="308" t="n">
        <v>0</v>
      </c>
      <c r="O380" s="286" t="n">
        <v>0</v>
      </c>
      <c r="P380" s="313" t="n">
        <v>0</v>
      </c>
      <c r="Q380" s="313" t="n">
        <v>0</v>
      </c>
      <c r="R380" s="286" t="n">
        <v>0</v>
      </c>
      <c r="S380" s="286" t="n">
        <v>0</v>
      </c>
      <c r="T380" s="308" t="n">
        <v>0</v>
      </c>
      <c r="U380" s="314" t="n">
        <f aca="false">K380</f>
        <v>0</v>
      </c>
      <c r="V380" s="314" t="n">
        <f aca="false">K380</f>
        <v>0</v>
      </c>
      <c r="X380" s="305"/>
    </row>
    <row r="381" customFormat="false" ht="15" hidden="false" customHeight="false" outlineLevel="0" collapsed="false">
      <c r="A381" s="308"/>
      <c r="B381" s="309"/>
      <c r="C381" s="309"/>
      <c r="D381" s="309"/>
      <c r="E381" s="309"/>
      <c r="F381" s="309"/>
      <c r="G381" s="312"/>
      <c r="H381" s="309"/>
      <c r="I381" s="309"/>
      <c r="J381" s="309"/>
      <c r="K381" s="312"/>
      <c r="L381" s="308" t="n">
        <v>0</v>
      </c>
      <c r="M381" s="308" t="n">
        <v>0</v>
      </c>
      <c r="N381" s="308" t="n">
        <v>0</v>
      </c>
      <c r="O381" s="286" t="n">
        <v>0</v>
      </c>
      <c r="P381" s="313" t="n">
        <v>0</v>
      </c>
      <c r="Q381" s="313" t="n">
        <v>0</v>
      </c>
      <c r="R381" s="286" t="n">
        <v>0</v>
      </c>
      <c r="S381" s="286" t="n">
        <v>0</v>
      </c>
      <c r="T381" s="308" t="n">
        <v>0</v>
      </c>
      <c r="U381" s="314" t="n">
        <f aca="false">K381</f>
        <v>0</v>
      </c>
      <c r="V381" s="314" t="n">
        <f aca="false">K381</f>
        <v>0</v>
      </c>
      <c r="X381" s="305"/>
    </row>
    <row r="382" customFormat="false" ht="15" hidden="false" customHeight="false" outlineLevel="0" collapsed="false">
      <c r="A382" s="308"/>
      <c r="B382" s="309"/>
      <c r="C382" s="309"/>
      <c r="D382" s="309"/>
      <c r="E382" s="309"/>
      <c r="F382" s="309"/>
      <c r="G382" s="312"/>
      <c r="H382" s="309"/>
      <c r="I382" s="309"/>
      <c r="J382" s="309"/>
      <c r="K382" s="312"/>
      <c r="L382" s="308" t="n">
        <v>0</v>
      </c>
      <c r="M382" s="308" t="n">
        <v>0</v>
      </c>
      <c r="N382" s="308" t="n">
        <v>0</v>
      </c>
      <c r="O382" s="286" t="n">
        <v>0</v>
      </c>
      <c r="P382" s="313" t="n">
        <v>0</v>
      </c>
      <c r="Q382" s="313" t="n">
        <v>0</v>
      </c>
      <c r="R382" s="286" t="n">
        <v>0</v>
      </c>
      <c r="S382" s="286" t="n">
        <v>0</v>
      </c>
      <c r="T382" s="308" t="n">
        <v>0</v>
      </c>
      <c r="U382" s="314" t="n">
        <f aca="false">K382</f>
        <v>0</v>
      </c>
      <c r="V382" s="314" t="n">
        <f aca="false">K382</f>
        <v>0</v>
      </c>
      <c r="X382" s="305"/>
    </row>
    <row r="383" customFormat="false" ht="15" hidden="false" customHeight="false" outlineLevel="0" collapsed="false">
      <c r="A383" s="308"/>
      <c r="B383" s="309"/>
      <c r="C383" s="309"/>
      <c r="D383" s="309"/>
      <c r="E383" s="309"/>
      <c r="F383" s="309"/>
      <c r="G383" s="312"/>
      <c r="H383" s="309"/>
      <c r="I383" s="309"/>
      <c r="J383" s="309"/>
      <c r="K383" s="312"/>
      <c r="L383" s="308" t="n">
        <v>0</v>
      </c>
      <c r="M383" s="308" t="n">
        <v>0</v>
      </c>
      <c r="N383" s="308" t="n">
        <v>0</v>
      </c>
      <c r="O383" s="286" t="n">
        <v>0</v>
      </c>
      <c r="P383" s="313" t="n">
        <v>0</v>
      </c>
      <c r="Q383" s="313" t="n">
        <v>0</v>
      </c>
      <c r="R383" s="286" t="n">
        <v>0</v>
      </c>
      <c r="S383" s="286" t="n">
        <v>0</v>
      </c>
      <c r="T383" s="308" t="n">
        <v>0</v>
      </c>
      <c r="U383" s="314" t="n">
        <f aca="false">K383</f>
        <v>0</v>
      </c>
      <c r="V383" s="314" t="n">
        <f aca="false">K383</f>
        <v>0</v>
      </c>
      <c r="X383" s="305"/>
    </row>
    <row r="384" customFormat="false" ht="15" hidden="false" customHeight="false" outlineLevel="0" collapsed="false">
      <c r="A384" s="308"/>
      <c r="B384" s="309"/>
      <c r="C384" s="309"/>
      <c r="D384" s="309"/>
      <c r="E384" s="309"/>
      <c r="F384" s="309"/>
      <c r="G384" s="312"/>
      <c r="H384" s="309"/>
      <c r="I384" s="309"/>
      <c r="J384" s="309"/>
      <c r="K384" s="312"/>
      <c r="L384" s="308" t="n">
        <v>0</v>
      </c>
      <c r="M384" s="308" t="n">
        <v>0</v>
      </c>
      <c r="N384" s="308" t="n">
        <v>0</v>
      </c>
      <c r="O384" s="286" t="n">
        <v>0</v>
      </c>
      <c r="P384" s="313" t="n">
        <v>0</v>
      </c>
      <c r="Q384" s="313" t="n">
        <v>0</v>
      </c>
      <c r="R384" s="286" t="n">
        <v>0</v>
      </c>
      <c r="S384" s="286" t="n">
        <v>0</v>
      </c>
      <c r="T384" s="308" t="n">
        <v>0</v>
      </c>
      <c r="U384" s="314" t="n">
        <f aca="false">K384</f>
        <v>0</v>
      </c>
      <c r="V384" s="314" t="n">
        <f aca="false">K384</f>
        <v>0</v>
      </c>
      <c r="X384" s="305"/>
    </row>
    <row r="385" customFormat="false" ht="15" hidden="false" customHeight="false" outlineLevel="0" collapsed="false">
      <c r="A385" s="308"/>
      <c r="B385" s="309"/>
      <c r="C385" s="309"/>
      <c r="D385" s="309"/>
      <c r="E385" s="309"/>
      <c r="F385" s="309"/>
      <c r="G385" s="312"/>
      <c r="H385" s="309"/>
      <c r="I385" s="309"/>
      <c r="J385" s="309"/>
      <c r="K385" s="312"/>
      <c r="L385" s="308" t="n">
        <v>0</v>
      </c>
      <c r="M385" s="308" t="n">
        <v>0</v>
      </c>
      <c r="N385" s="308" t="n">
        <v>0</v>
      </c>
      <c r="O385" s="286" t="n">
        <v>0</v>
      </c>
      <c r="P385" s="313" t="n">
        <v>0</v>
      </c>
      <c r="Q385" s="313" t="n">
        <v>0</v>
      </c>
      <c r="R385" s="286" t="n">
        <v>0</v>
      </c>
      <c r="S385" s="286" t="n">
        <v>0</v>
      </c>
      <c r="T385" s="308" t="n">
        <v>0</v>
      </c>
      <c r="U385" s="314" t="n">
        <f aca="false">K385</f>
        <v>0</v>
      </c>
      <c r="V385" s="314" t="n">
        <f aca="false">K385</f>
        <v>0</v>
      </c>
      <c r="X385" s="305"/>
    </row>
    <row r="386" customFormat="false" ht="15" hidden="false" customHeight="false" outlineLevel="0" collapsed="false">
      <c r="A386" s="308"/>
      <c r="B386" s="309"/>
      <c r="C386" s="309"/>
      <c r="D386" s="309"/>
      <c r="E386" s="309"/>
      <c r="F386" s="309"/>
      <c r="G386" s="312"/>
      <c r="H386" s="309"/>
      <c r="I386" s="309"/>
      <c r="J386" s="309"/>
      <c r="K386" s="312"/>
      <c r="L386" s="308" t="n">
        <v>0</v>
      </c>
      <c r="M386" s="308" t="n">
        <v>0</v>
      </c>
      <c r="N386" s="308" t="n">
        <v>0</v>
      </c>
      <c r="O386" s="286" t="n">
        <v>0</v>
      </c>
      <c r="P386" s="313" t="n">
        <v>0</v>
      </c>
      <c r="Q386" s="313" t="n">
        <v>0</v>
      </c>
      <c r="R386" s="286" t="n">
        <v>0</v>
      </c>
      <c r="S386" s="286" t="n">
        <v>0</v>
      </c>
      <c r="T386" s="308" t="n">
        <v>0</v>
      </c>
      <c r="U386" s="314" t="n">
        <f aca="false">K386</f>
        <v>0</v>
      </c>
      <c r="V386" s="314" t="n">
        <f aca="false">K386</f>
        <v>0</v>
      </c>
      <c r="X386" s="305"/>
    </row>
    <row r="387" customFormat="false" ht="15" hidden="false" customHeight="false" outlineLevel="0" collapsed="false">
      <c r="A387" s="308"/>
      <c r="B387" s="309"/>
      <c r="C387" s="309"/>
      <c r="D387" s="309"/>
      <c r="E387" s="309"/>
      <c r="F387" s="309"/>
      <c r="G387" s="309"/>
      <c r="H387" s="309"/>
      <c r="I387" s="309"/>
      <c r="J387" s="309"/>
      <c r="K387" s="312"/>
      <c r="L387" s="308" t="n">
        <v>0</v>
      </c>
      <c r="M387" s="308" t="n">
        <v>0</v>
      </c>
      <c r="N387" s="308" t="n">
        <v>0</v>
      </c>
      <c r="O387" s="286" t="n">
        <v>0</v>
      </c>
      <c r="P387" s="313" t="n">
        <v>0</v>
      </c>
      <c r="Q387" s="313" t="n">
        <v>0</v>
      </c>
      <c r="R387" s="286" t="n">
        <v>0</v>
      </c>
      <c r="S387" s="286" t="n">
        <v>0</v>
      </c>
      <c r="T387" s="308" t="n">
        <v>0</v>
      </c>
      <c r="U387" s="314" t="n">
        <f aca="false">K387</f>
        <v>0</v>
      </c>
      <c r="V387" s="314" t="n">
        <f aca="false">K387</f>
        <v>0</v>
      </c>
      <c r="X387" s="305"/>
    </row>
    <row r="388" customFormat="false" ht="15" hidden="false" customHeight="false" outlineLevel="0" collapsed="false">
      <c r="A388" s="308"/>
      <c r="B388" s="309"/>
      <c r="C388" s="309"/>
      <c r="D388" s="309"/>
      <c r="E388" s="309"/>
      <c r="F388" s="309"/>
      <c r="G388" s="312"/>
      <c r="H388" s="309"/>
      <c r="I388" s="309"/>
      <c r="J388" s="309"/>
      <c r="K388" s="312"/>
      <c r="L388" s="308" t="n">
        <v>0</v>
      </c>
      <c r="M388" s="308" t="n">
        <v>0</v>
      </c>
      <c r="N388" s="308" t="n">
        <v>0</v>
      </c>
      <c r="O388" s="286" t="n">
        <v>0</v>
      </c>
      <c r="P388" s="313" t="n">
        <v>0</v>
      </c>
      <c r="Q388" s="313" t="n">
        <v>0</v>
      </c>
      <c r="R388" s="286" t="n">
        <v>0</v>
      </c>
      <c r="S388" s="286" t="n">
        <v>0</v>
      </c>
      <c r="T388" s="308" t="n">
        <v>0</v>
      </c>
      <c r="U388" s="314" t="n">
        <f aca="false">K388</f>
        <v>0</v>
      </c>
      <c r="V388" s="314" t="n">
        <f aca="false">K388</f>
        <v>0</v>
      </c>
      <c r="X388" s="305"/>
    </row>
    <row r="389" customFormat="false" ht="15" hidden="false" customHeight="false" outlineLevel="0" collapsed="false">
      <c r="A389" s="308"/>
      <c r="B389" s="309"/>
      <c r="C389" s="309"/>
      <c r="D389" s="309"/>
      <c r="E389" s="309"/>
      <c r="F389" s="309"/>
      <c r="G389" s="312"/>
      <c r="H389" s="309"/>
      <c r="I389" s="309"/>
      <c r="J389" s="309"/>
      <c r="K389" s="312"/>
      <c r="L389" s="308" t="n">
        <v>0</v>
      </c>
      <c r="M389" s="308" t="n">
        <v>0</v>
      </c>
      <c r="N389" s="308" t="n">
        <v>0</v>
      </c>
      <c r="O389" s="286" t="n">
        <v>0</v>
      </c>
      <c r="P389" s="313" t="n">
        <v>0</v>
      </c>
      <c r="Q389" s="313" t="n">
        <v>0</v>
      </c>
      <c r="R389" s="286" t="n">
        <v>0</v>
      </c>
      <c r="S389" s="286" t="n">
        <v>0</v>
      </c>
      <c r="T389" s="308" t="n">
        <v>0</v>
      </c>
      <c r="U389" s="314" t="n">
        <f aca="false">K389</f>
        <v>0</v>
      </c>
      <c r="V389" s="314" t="n">
        <f aca="false">K389</f>
        <v>0</v>
      </c>
      <c r="X389" s="305"/>
    </row>
    <row r="390" customFormat="false" ht="15" hidden="false" customHeight="false" outlineLevel="0" collapsed="false">
      <c r="A390" s="308"/>
      <c r="B390" s="309"/>
      <c r="C390" s="309"/>
      <c r="D390" s="309"/>
      <c r="E390" s="309"/>
      <c r="F390" s="309"/>
      <c r="G390" s="312"/>
      <c r="H390" s="309"/>
      <c r="I390" s="309"/>
      <c r="J390" s="309"/>
      <c r="K390" s="312"/>
      <c r="L390" s="308" t="n">
        <v>0</v>
      </c>
      <c r="M390" s="308" t="n">
        <v>0</v>
      </c>
      <c r="N390" s="308" t="n">
        <v>0</v>
      </c>
      <c r="O390" s="286" t="n">
        <v>0</v>
      </c>
      <c r="P390" s="313" t="n">
        <v>0</v>
      </c>
      <c r="Q390" s="313" t="n">
        <v>0</v>
      </c>
      <c r="R390" s="286" t="n">
        <v>0</v>
      </c>
      <c r="S390" s="286" t="n">
        <v>0</v>
      </c>
      <c r="T390" s="308" t="n">
        <v>0</v>
      </c>
      <c r="U390" s="314" t="n">
        <f aca="false">K390</f>
        <v>0</v>
      </c>
      <c r="V390" s="314" t="n">
        <f aca="false">K390</f>
        <v>0</v>
      </c>
      <c r="X390" s="305"/>
    </row>
    <row r="391" customFormat="false" ht="15" hidden="false" customHeight="false" outlineLevel="0" collapsed="false">
      <c r="A391" s="308"/>
      <c r="B391" s="309"/>
      <c r="C391" s="309"/>
      <c r="D391" s="309"/>
      <c r="E391" s="309"/>
      <c r="F391" s="309"/>
      <c r="G391" s="312"/>
      <c r="H391" s="309"/>
      <c r="I391" s="309"/>
      <c r="J391" s="309"/>
      <c r="K391" s="312"/>
      <c r="L391" s="308" t="n">
        <v>0</v>
      </c>
      <c r="M391" s="308" t="n">
        <v>0</v>
      </c>
      <c r="N391" s="308" t="n">
        <v>0</v>
      </c>
      <c r="O391" s="286" t="n">
        <v>0</v>
      </c>
      <c r="P391" s="313" t="n">
        <v>0</v>
      </c>
      <c r="Q391" s="313" t="n">
        <v>0</v>
      </c>
      <c r="R391" s="286" t="n">
        <v>0</v>
      </c>
      <c r="S391" s="286" t="n">
        <v>0</v>
      </c>
      <c r="T391" s="308" t="n">
        <v>0</v>
      </c>
      <c r="U391" s="314" t="n">
        <f aca="false">K391</f>
        <v>0</v>
      </c>
      <c r="V391" s="314" t="n">
        <f aca="false">K391</f>
        <v>0</v>
      </c>
      <c r="X391" s="305"/>
    </row>
    <row r="392" customFormat="false" ht="15" hidden="false" customHeight="false" outlineLevel="0" collapsed="false">
      <c r="A392" s="308"/>
      <c r="B392" s="309"/>
      <c r="C392" s="309"/>
      <c r="D392" s="309"/>
      <c r="E392" s="309"/>
      <c r="F392" s="309"/>
      <c r="G392" s="309"/>
      <c r="H392" s="309"/>
      <c r="I392" s="309"/>
      <c r="J392" s="309"/>
      <c r="K392" s="312"/>
      <c r="L392" s="308" t="n">
        <v>0</v>
      </c>
      <c r="M392" s="308" t="n">
        <v>0</v>
      </c>
      <c r="N392" s="308" t="n">
        <v>0</v>
      </c>
      <c r="O392" s="286" t="n">
        <v>0</v>
      </c>
      <c r="P392" s="313" t="n">
        <v>0</v>
      </c>
      <c r="Q392" s="313" t="n">
        <v>0</v>
      </c>
      <c r="R392" s="286" t="n">
        <v>0</v>
      </c>
      <c r="S392" s="286" t="n">
        <v>0</v>
      </c>
      <c r="T392" s="308" t="n">
        <v>0</v>
      </c>
      <c r="U392" s="314" t="n">
        <f aca="false">K392</f>
        <v>0</v>
      </c>
      <c r="V392" s="314" t="n">
        <f aca="false">K392</f>
        <v>0</v>
      </c>
      <c r="X392" s="305"/>
    </row>
    <row r="393" customFormat="false" ht="15" hidden="false" customHeight="false" outlineLevel="0" collapsed="false">
      <c r="A393" s="308"/>
      <c r="B393" s="309"/>
      <c r="C393" s="309"/>
      <c r="D393" s="309"/>
      <c r="E393" s="309"/>
      <c r="F393" s="309"/>
      <c r="G393" s="312"/>
      <c r="H393" s="309"/>
      <c r="I393" s="309"/>
      <c r="J393" s="309"/>
      <c r="K393" s="312"/>
      <c r="L393" s="308" t="n">
        <v>0</v>
      </c>
      <c r="M393" s="308" t="n">
        <v>0</v>
      </c>
      <c r="N393" s="308" t="n">
        <v>0</v>
      </c>
      <c r="O393" s="286" t="n">
        <v>0</v>
      </c>
      <c r="P393" s="313" t="n">
        <v>0</v>
      </c>
      <c r="Q393" s="313" t="n">
        <v>0</v>
      </c>
      <c r="R393" s="286" t="n">
        <v>0</v>
      </c>
      <c r="S393" s="286" t="n">
        <v>0</v>
      </c>
      <c r="T393" s="308" t="n">
        <v>0</v>
      </c>
      <c r="U393" s="314" t="n">
        <f aca="false">K393</f>
        <v>0</v>
      </c>
      <c r="V393" s="314" t="n">
        <f aca="false">K393</f>
        <v>0</v>
      </c>
      <c r="X393" s="305"/>
    </row>
    <row r="394" customFormat="false" ht="15" hidden="false" customHeight="false" outlineLevel="0" collapsed="false">
      <c r="A394" s="308"/>
      <c r="B394" s="309"/>
      <c r="C394" s="309"/>
      <c r="D394" s="309"/>
      <c r="E394" s="309"/>
      <c r="F394" s="309"/>
      <c r="G394" s="312"/>
      <c r="H394" s="309"/>
      <c r="I394" s="309"/>
      <c r="J394" s="309"/>
      <c r="K394" s="312"/>
      <c r="L394" s="308" t="n">
        <v>0</v>
      </c>
      <c r="M394" s="308" t="n">
        <v>0</v>
      </c>
      <c r="N394" s="308" t="n">
        <v>0</v>
      </c>
      <c r="O394" s="286" t="n">
        <v>0</v>
      </c>
      <c r="P394" s="313" t="n">
        <v>0</v>
      </c>
      <c r="Q394" s="313" t="n">
        <v>0</v>
      </c>
      <c r="R394" s="286" t="n">
        <v>0</v>
      </c>
      <c r="S394" s="286" t="n">
        <v>0</v>
      </c>
      <c r="T394" s="308" t="n">
        <v>0</v>
      </c>
      <c r="U394" s="314" t="n">
        <f aca="false">K394</f>
        <v>0</v>
      </c>
      <c r="V394" s="314" t="n">
        <f aca="false">K394</f>
        <v>0</v>
      </c>
      <c r="X394" s="305"/>
    </row>
    <row r="395" customFormat="false" ht="15" hidden="false" customHeight="false" outlineLevel="0" collapsed="false">
      <c r="A395" s="308"/>
      <c r="B395" s="309"/>
      <c r="C395" s="309"/>
      <c r="D395" s="309"/>
      <c r="E395" s="309"/>
      <c r="F395" s="309"/>
      <c r="G395" s="312"/>
      <c r="H395" s="309"/>
      <c r="I395" s="309"/>
      <c r="J395" s="309"/>
      <c r="K395" s="312"/>
      <c r="L395" s="308" t="n">
        <v>0</v>
      </c>
      <c r="M395" s="308" t="n">
        <v>0</v>
      </c>
      <c r="N395" s="308" t="n">
        <v>0</v>
      </c>
      <c r="O395" s="286" t="n">
        <v>0</v>
      </c>
      <c r="P395" s="313" t="n">
        <v>0</v>
      </c>
      <c r="Q395" s="313" t="n">
        <v>0</v>
      </c>
      <c r="R395" s="286" t="n">
        <v>0</v>
      </c>
      <c r="S395" s="286" t="n">
        <v>0</v>
      </c>
      <c r="T395" s="308" t="n">
        <v>0</v>
      </c>
      <c r="U395" s="314" t="n">
        <f aca="false">K395</f>
        <v>0</v>
      </c>
      <c r="V395" s="314" t="n">
        <f aca="false">K395</f>
        <v>0</v>
      </c>
      <c r="X395" s="305"/>
    </row>
    <row r="396" customFormat="false" ht="15" hidden="false" customHeight="false" outlineLevel="0" collapsed="false">
      <c r="A396" s="308"/>
      <c r="B396" s="309"/>
      <c r="C396" s="309"/>
      <c r="D396" s="309"/>
      <c r="E396" s="309"/>
      <c r="F396" s="309"/>
      <c r="G396" s="312"/>
      <c r="H396" s="309"/>
      <c r="I396" s="309"/>
      <c r="J396" s="309"/>
      <c r="K396" s="312"/>
      <c r="L396" s="308" t="n">
        <v>0</v>
      </c>
      <c r="M396" s="308" t="n">
        <v>0</v>
      </c>
      <c r="N396" s="308" t="n">
        <v>0</v>
      </c>
      <c r="O396" s="286" t="n">
        <v>0</v>
      </c>
      <c r="P396" s="313" t="n">
        <v>0</v>
      </c>
      <c r="Q396" s="313" t="n">
        <v>0</v>
      </c>
      <c r="R396" s="286" t="n">
        <v>0</v>
      </c>
      <c r="S396" s="286" t="n">
        <v>0</v>
      </c>
      <c r="T396" s="308" t="n">
        <v>0</v>
      </c>
      <c r="U396" s="314" t="n">
        <f aca="false">K396</f>
        <v>0</v>
      </c>
      <c r="V396" s="314" t="n">
        <f aca="false">K396</f>
        <v>0</v>
      </c>
      <c r="X396" s="305"/>
    </row>
    <row r="397" customFormat="false" ht="15" hidden="false" customHeight="false" outlineLevel="0" collapsed="false">
      <c r="A397" s="308"/>
      <c r="B397" s="309"/>
      <c r="C397" s="309"/>
      <c r="D397" s="309"/>
      <c r="E397" s="309"/>
      <c r="F397" s="309"/>
      <c r="G397" s="309"/>
      <c r="H397" s="309"/>
      <c r="I397" s="309"/>
      <c r="J397" s="309"/>
      <c r="K397" s="312"/>
      <c r="L397" s="308" t="n">
        <v>0</v>
      </c>
      <c r="M397" s="308" t="n">
        <v>0</v>
      </c>
      <c r="N397" s="308" t="n">
        <v>0</v>
      </c>
      <c r="O397" s="286" t="n">
        <v>0</v>
      </c>
      <c r="P397" s="313" t="n">
        <v>0</v>
      </c>
      <c r="Q397" s="313" t="n">
        <v>0</v>
      </c>
      <c r="R397" s="286" t="n">
        <v>0</v>
      </c>
      <c r="S397" s="286" t="n">
        <v>0</v>
      </c>
      <c r="T397" s="308" t="n">
        <v>0</v>
      </c>
      <c r="U397" s="314" t="n">
        <f aca="false">K397</f>
        <v>0</v>
      </c>
      <c r="V397" s="314" t="n">
        <f aca="false">K397</f>
        <v>0</v>
      </c>
      <c r="X397" s="305"/>
    </row>
    <row r="398" customFormat="false" ht="15" hidden="false" customHeight="false" outlineLevel="0" collapsed="false">
      <c r="A398" s="308"/>
      <c r="B398" s="309"/>
      <c r="C398" s="309"/>
      <c r="D398" s="309"/>
      <c r="E398" s="309"/>
      <c r="F398" s="309"/>
      <c r="G398" s="312"/>
      <c r="H398" s="309"/>
      <c r="I398" s="309"/>
      <c r="J398" s="309"/>
      <c r="K398" s="312"/>
      <c r="L398" s="308" t="n">
        <v>0</v>
      </c>
      <c r="M398" s="308" t="n">
        <v>0</v>
      </c>
      <c r="N398" s="308" t="n">
        <v>0</v>
      </c>
      <c r="O398" s="286" t="n">
        <v>0</v>
      </c>
      <c r="P398" s="313" t="n">
        <v>0</v>
      </c>
      <c r="Q398" s="313" t="n">
        <v>0</v>
      </c>
      <c r="R398" s="286" t="n">
        <v>0</v>
      </c>
      <c r="S398" s="286" t="n">
        <v>0</v>
      </c>
      <c r="T398" s="308" t="n">
        <v>0</v>
      </c>
      <c r="U398" s="314" t="n">
        <f aca="false">K398</f>
        <v>0</v>
      </c>
      <c r="V398" s="314" t="n">
        <f aca="false">K398</f>
        <v>0</v>
      </c>
      <c r="X398" s="305"/>
    </row>
    <row r="399" customFormat="false" ht="15" hidden="false" customHeight="false" outlineLevel="0" collapsed="false">
      <c r="A399" s="308"/>
      <c r="B399" s="309"/>
      <c r="C399" s="309"/>
      <c r="D399" s="309"/>
      <c r="E399" s="309"/>
      <c r="F399" s="309"/>
      <c r="G399" s="312"/>
      <c r="H399" s="309"/>
      <c r="I399" s="309"/>
      <c r="J399" s="309"/>
      <c r="K399" s="312"/>
      <c r="L399" s="308" t="n">
        <v>0</v>
      </c>
      <c r="M399" s="308" t="n">
        <v>0</v>
      </c>
      <c r="N399" s="308" t="n">
        <v>0</v>
      </c>
      <c r="O399" s="286" t="n">
        <v>0</v>
      </c>
      <c r="P399" s="313" t="n">
        <v>0</v>
      </c>
      <c r="Q399" s="313" t="n">
        <v>0</v>
      </c>
      <c r="R399" s="286" t="n">
        <v>0</v>
      </c>
      <c r="S399" s="286" t="n">
        <v>0</v>
      </c>
      <c r="T399" s="308" t="n">
        <v>0</v>
      </c>
      <c r="U399" s="314" t="n">
        <f aca="false">K399</f>
        <v>0</v>
      </c>
      <c r="V399" s="314" t="n">
        <f aca="false">K399</f>
        <v>0</v>
      </c>
      <c r="X399" s="305"/>
    </row>
    <row r="400" customFormat="false" ht="15" hidden="false" customHeight="false" outlineLevel="0" collapsed="false">
      <c r="A400" s="308"/>
      <c r="B400" s="309"/>
      <c r="C400" s="309"/>
      <c r="D400" s="309"/>
      <c r="E400" s="309"/>
      <c r="F400" s="309"/>
      <c r="G400" s="312"/>
      <c r="H400" s="309"/>
      <c r="I400" s="309"/>
      <c r="J400" s="309"/>
      <c r="K400" s="312"/>
      <c r="L400" s="308" t="n">
        <v>0</v>
      </c>
      <c r="M400" s="308" t="n">
        <v>0</v>
      </c>
      <c r="N400" s="308" t="n">
        <v>0</v>
      </c>
      <c r="O400" s="286" t="n">
        <v>0</v>
      </c>
      <c r="P400" s="313" t="n">
        <v>0</v>
      </c>
      <c r="Q400" s="313" t="n">
        <v>0</v>
      </c>
      <c r="R400" s="286" t="n">
        <v>0</v>
      </c>
      <c r="S400" s="286" t="n">
        <v>0</v>
      </c>
      <c r="T400" s="308" t="n">
        <v>0</v>
      </c>
      <c r="U400" s="314" t="n">
        <f aca="false">K400</f>
        <v>0</v>
      </c>
      <c r="V400" s="314" t="n">
        <f aca="false">K400</f>
        <v>0</v>
      </c>
      <c r="X400" s="305"/>
    </row>
    <row r="401" customFormat="false" ht="15" hidden="false" customHeight="false" outlineLevel="0" collapsed="false">
      <c r="A401" s="308"/>
      <c r="B401" s="309"/>
      <c r="C401" s="309"/>
      <c r="D401" s="309"/>
      <c r="E401" s="309"/>
      <c r="F401" s="309"/>
      <c r="G401" s="312"/>
      <c r="H401" s="309"/>
      <c r="I401" s="309"/>
      <c r="J401" s="309"/>
      <c r="K401" s="312"/>
      <c r="L401" s="308" t="n">
        <v>0</v>
      </c>
      <c r="M401" s="308" t="n">
        <v>0</v>
      </c>
      <c r="N401" s="308" t="n">
        <v>0</v>
      </c>
      <c r="O401" s="286" t="n">
        <v>0</v>
      </c>
      <c r="P401" s="313" t="n">
        <v>0</v>
      </c>
      <c r="Q401" s="313" t="n">
        <v>0</v>
      </c>
      <c r="R401" s="286" t="n">
        <v>0</v>
      </c>
      <c r="S401" s="286" t="n">
        <v>0</v>
      </c>
      <c r="T401" s="308" t="n">
        <v>0</v>
      </c>
      <c r="U401" s="314" t="n">
        <f aca="false">K401</f>
        <v>0</v>
      </c>
      <c r="V401" s="314" t="n">
        <f aca="false">K401</f>
        <v>0</v>
      </c>
      <c r="X401" s="305"/>
    </row>
    <row r="402" customFormat="false" ht="15" hidden="false" customHeight="false" outlineLevel="0" collapsed="false">
      <c r="A402" s="308"/>
      <c r="B402" s="309"/>
      <c r="C402" s="309"/>
      <c r="D402" s="309"/>
      <c r="E402" s="309"/>
      <c r="F402" s="309"/>
      <c r="G402" s="312"/>
      <c r="H402" s="309"/>
      <c r="I402" s="309"/>
      <c r="J402" s="309"/>
      <c r="K402" s="312"/>
      <c r="L402" s="308" t="n">
        <v>0</v>
      </c>
      <c r="M402" s="308" t="n">
        <v>0</v>
      </c>
      <c r="N402" s="308" t="n">
        <v>0</v>
      </c>
      <c r="O402" s="286" t="n">
        <v>0</v>
      </c>
      <c r="P402" s="313" t="n">
        <v>0</v>
      </c>
      <c r="Q402" s="313" t="n">
        <v>0</v>
      </c>
      <c r="R402" s="286" t="n">
        <v>0</v>
      </c>
      <c r="S402" s="286" t="n">
        <v>0</v>
      </c>
      <c r="T402" s="308" t="n">
        <v>0</v>
      </c>
      <c r="U402" s="314" t="n">
        <f aca="false">K402</f>
        <v>0</v>
      </c>
      <c r="V402" s="314" t="n">
        <f aca="false">K402</f>
        <v>0</v>
      </c>
      <c r="X402" s="305"/>
    </row>
    <row r="403" customFormat="false" ht="15" hidden="false" customHeight="false" outlineLevel="0" collapsed="false">
      <c r="A403" s="308"/>
      <c r="B403" s="309"/>
      <c r="C403" s="309"/>
      <c r="D403" s="309"/>
      <c r="E403" s="309"/>
      <c r="F403" s="309"/>
      <c r="G403" s="309"/>
      <c r="H403" s="309"/>
      <c r="I403" s="309"/>
      <c r="J403" s="309"/>
      <c r="K403" s="312"/>
      <c r="L403" s="308" t="n">
        <v>0</v>
      </c>
      <c r="M403" s="308" t="n">
        <v>0</v>
      </c>
      <c r="N403" s="308" t="n">
        <v>0</v>
      </c>
      <c r="O403" s="286" t="n">
        <v>0</v>
      </c>
      <c r="P403" s="313" t="n">
        <v>0</v>
      </c>
      <c r="Q403" s="313" t="n">
        <v>0</v>
      </c>
      <c r="R403" s="286" t="n">
        <v>0</v>
      </c>
      <c r="S403" s="286" t="n">
        <v>0</v>
      </c>
      <c r="T403" s="308" t="n">
        <v>0</v>
      </c>
      <c r="U403" s="314" t="n">
        <f aca="false">K403</f>
        <v>0</v>
      </c>
      <c r="V403" s="314" t="n">
        <f aca="false">K403</f>
        <v>0</v>
      </c>
      <c r="X403" s="305"/>
    </row>
    <row r="404" customFormat="false" ht="15" hidden="false" customHeight="false" outlineLevel="0" collapsed="false">
      <c r="A404" s="308"/>
      <c r="B404" s="309"/>
      <c r="C404" s="309"/>
      <c r="D404" s="309"/>
      <c r="E404" s="309"/>
      <c r="F404" s="309"/>
      <c r="G404" s="312"/>
      <c r="H404" s="309"/>
      <c r="I404" s="309"/>
      <c r="J404" s="309"/>
      <c r="K404" s="312"/>
      <c r="L404" s="308" t="n">
        <v>0</v>
      </c>
      <c r="M404" s="308" t="n">
        <v>0</v>
      </c>
      <c r="N404" s="308" t="n">
        <v>0</v>
      </c>
      <c r="O404" s="286" t="n">
        <v>0</v>
      </c>
      <c r="P404" s="313" t="n">
        <v>0</v>
      </c>
      <c r="Q404" s="313" t="n">
        <v>0</v>
      </c>
      <c r="R404" s="286" t="n">
        <v>0</v>
      </c>
      <c r="S404" s="286" t="n">
        <v>0</v>
      </c>
      <c r="T404" s="308" t="n">
        <v>0</v>
      </c>
      <c r="U404" s="314" t="n">
        <f aca="false">K404</f>
        <v>0</v>
      </c>
      <c r="V404" s="314" t="n">
        <f aca="false">K404</f>
        <v>0</v>
      </c>
      <c r="X404" s="305"/>
    </row>
    <row r="405" customFormat="false" ht="15" hidden="false" customHeight="false" outlineLevel="0" collapsed="false">
      <c r="A405" s="308"/>
      <c r="B405" s="309"/>
      <c r="C405" s="309"/>
      <c r="D405" s="309"/>
      <c r="E405" s="309"/>
      <c r="F405" s="309"/>
      <c r="G405" s="312"/>
      <c r="H405" s="309"/>
      <c r="I405" s="309"/>
      <c r="J405" s="309"/>
      <c r="K405" s="312"/>
      <c r="L405" s="308" t="n">
        <v>0</v>
      </c>
      <c r="M405" s="308" t="n">
        <v>0</v>
      </c>
      <c r="N405" s="308" t="n">
        <v>0</v>
      </c>
      <c r="O405" s="286" t="n">
        <v>0</v>
      </c>
      <c r="P405" s="313" t="n">
        <v>0</v>
      </c>
      <c r="Q405" s="313" t="n">
        <v>0</v>
      </c>
      <c r="R405" s="286" t="n">
        <v>0</v>
      </c>
      <c r="S405" s="286" t="n">
        <v>0</v>
      </c>
      <c r="T405" s="308" t="n">
        <v>0</v>
      </c>
      <c r="U405" s="314" t="n">
        <f aca="false">K405</f>
        <v>0</v>
      </c>
      <c r="V405" s="314" t="n">
        <f aca="false">K405</f>
        <v>0</v>
      </c>
      <c r="X405" s="305"/>
    </row>
    <row r="406" customFormat="false" ht="15" hidden="false" customHeight="false" outlineLevel="0" collapsed="false">
      <c r="A406" s="308"/>
      <c r="B406" s="309"/>
      <c r="C406" s="309"/>
      <c r="D406" s="309"/>
      <c r="E406" s="309"/>
      <c r="F406" s="309"/>
      <c r="G406" s="312"/>
      <c r="H406" s="309"/>
      <c r="I406" s="309"/>
      <c r="J406" s="309"/>
      <c r="K406" s="312"/>
      <c r="L406" s="308" t="n">
        <v>0</v>
      </c>
      <c r="M406" s="308" t="n">
        <v>0</v>
      </c>
      <c r="N406" s="308" t="n">
        <v>0</v>
      </c>
      <c r="O406" s="286" t="n">
        <v>0</v>
      </c>
      <c r="P406" s="313" t="n">
        <v>0</v>
      </c>
      <c r="Q406" s="313" t="n">
        <v>0</v>
      </c>
      <c r="R406" s="286" t="n">
        <v>0</v>
      </c>
      <c r="S406" s="286" t="n">
        <v>0</v>
      </c>
      <c r="T406" s="308" t="n">
        <v>0</v>
      </c>
      <c r="U406" s="314" t="n">
        <f aca="false">K406</f>
        <v>0</v>
      </c>
      <c r="V406" s="314" t="n">
        <f aca="false">K406</f>
        <v>0</v>
      </c>
      <c r="X406" s="305"/>
    </row>
    <row r="407" customFormat="false" ht="15" hidden="false" customHeight="false" outlineLevel="0" collapsed="false">
      <c r="A407" s="308"/>
      <c r="B407" s="309"/>
      <c r="C407" s="309"/>
      <c r="D407" s="309"/>
      <c r="E407" s="309"/>
      <c r="F407" s="309"/>
      <c r="G407" s="312"/>
      <c r="H407" s="309"/>
      <c r="I407" s="309"/>
      <c r="J407" s="309"/>
      <c r="K407" s="312"/>
      <c r="L407" s="308" t="n">
        <v>0</v>
      </c>
      <c r="M407" s="308" t="n">
        <v>0</v>
      </c>
      <c r="N407" s="308" t="n">
        <v>0</v>
      </c>
      <c r="O407" s="286" t="n">
        <v>0</v>
      </c>
      <c r="P407" s="313" t="n">
        <v>0</v>
      </c>
      <c r="Q407" s="313" t="n">
        <v>0</v>
      </c>
      <c r="R407" s="286" t="n">
        <v>0</v>
      </c>
      <c r="S407" s="286" t="n">
        <v>0</v>
      </c>
      <c r="T407" s="308" t="n">
        <v>0</v>
      </c>
      <c r="U407" s="314" t="n">
        <f aca="false">K407</f>
        <v>0</v>
      </c>
      <c r="V407" s="314" t="n">
        <f aca="false">K407</f>
        <v>0</v>
      </c>
      <c r="X407" s="305"/>
    </row>
    <row r="408" customFormat="false" ht="15" hidden="false" customHeight="false" outlineLevel="0" collapsed="false">
      <c r="A408" s="308"/>
      <c r="B408" s="309"/>
      <c r="C408" s="309"/>
      <c r="D408" s="309"/>
      <c r="E408" s="309"/>
      <c r="F408" s="309"/>
      <c r="G408" s="312"/>
      <c r="H408" s="309"/>
      <c r="I408" s="309"/>
      <c r="J408" s="309"/>
      <c r="K408" s="312"/>
      <c r="L408" s="308" t="n">
        <v>0</v>
      </c>
      <c r="M408" s="308" t="n">
        <v>0</v>
      </c>
      <c r="N408" s="308" t="n">
        <v>0</v>
      </c>
      <c r="O408" s="286" t="n">
        <v>0</v>
      </c>
      <c r="P408" s="313" t="n">
        <v>0</v>
      </c>
      <c r="Q408" s="313" t="n">
        <v>0</v>
      </c>
      <c r="R408" s="286" t="n">
        <v>0</v>
      </c>
      <c r="S408" s="286" t="n">
        <v>0</v>
      </c>
      <c r="T408" s="308" t="n">
        <v>0</v>
      </c>
      <c r="U408" s="314" t="n">
        <f aca="false">K408</f>
        <v>0</v>
      </c>
      <c r="V408" s="314" t="n">
        <f aca="false">K408</f>
        <v>0</v>
      </c>
      <c r="X408" s="305"/>
    </row>
    <row r="409" customFormat="false" ht="15" hidden="false" customHeight="false" outlineLevel="0" collapsed="false">
      <c r="A409" s="308"/>
      <c r="B409" s="309"/>
      <c r="C409" s="309"/>
      <c r="D409" s="309"/>
      <c r="E409" s="309"/>
      <c r="F409" s="309"/>
      <c r="G409" s="312"/>
      <c r="H409" s="309"/>
      <c r="I409" s="309"/>
      <c r="J409" s="309"/>
      <c r="K409" s="312"/>
      <c r="L409" s="308" t="n">
        <v>0</v>
      </c>
      <c r="M409" s="308" t="n">
        <v>0</v>
      </c>
      <c r="N409" s="308" t="n">
        <v>0</v>
      </c>
      <c r="O409" s="286" t="n">
        <v>0</v>
      </c>
      <c r="P409" s="313" t="n">
        <v>0</v>
      </c>
      <c r="Q409" s="313" t="n">
        <v>0</v>
      </c>
      <c r="R409" s="286" t="n">
        <v>0</v>
      </c>
      <c r="S409" s="286" t="n">
        <v>0</v>
      </c>
      <c r="T409" s="308" t="n">
        <v>0</v>
      </c>
      <c r="U409" s="314" t="n">
        <f aca="false">K409</f>
        <v>0</v>
      </c>
      <c r="V409" s="314" t="n">
        <f aca="false">K409</f>
        <v>0</v>
      </c>
      <c r="X409" s="305"/>
    </row>
    <row r="410" customFormat="false" ht="15" hidden="false" customHeight="false" outlineLevel="0" collapsed="false">
      <c r="A410" s="308"/>
      <c r="B410" s="309"/>
      <c r="C410" s="309"/>
      <c r="D410" s="309"/>
      <c r="E410" s="309"/>
      <c r="F410" s="309"/>
      <c r="G410" s="309"/>
      <c r="H410" s="309"/>
      <c r="I410" s="309"/>
      <c r="J410" s="309"/>
      <c r="K410" s="312"/>
      <c r="L410" s="308" t="n">
        <v>0</v>
      </c>
      <c r="M410" s="308" t="n">
        <v>0</v>
      </c>
      <c r="N410" s="308" t="n">
        <v>0</v>
      </c>
      <c r="O410" s="286" t="n">
        <v>0</v>
      </c>
      <c r="P410" s="313" t="n">
        <v>0</v>
      </c>
      <c r="Q410" s="313" t="n">
        <v>0</v>
      </c>
      <c r="R410" s="286" t="n">
        <v>0</v>
      </c>
      <c r="S410" s="286" t="n">
        <v>0</v>
      </c>
      <c r="T410" s="308" t="n">
        <v>0</v>
      </c>
      <c r="U410" s="314" t="n">
        <f aca="false">K410</f>
        <v>0</v>
      </c>
      <c r="V410" s="314" t="n">
        <f aca="false">K410</f>
        <v>0</v>
      </c>
      <c r="X410" s="305"/>
    </row>
    <row r="411" customFormat="false" ht="15" hidden="false" customHeight="false" outlineLevel="0" collapsed="false">
      <c r="A411" s="308"/>
      <c r="B411" s="309"/>
      <c r="C411" s="309"/>
      <c r="D411" s="309"/>
      <c r="E411" s="309"/>
      <c r="F411" s="309"/>
      <c r="G411" s="312"/>
      <c r="H411" s="309"/>
      <c r="I411" s="309"/>
      <c r="J411" s="309"/>
      <c r="K411" s="312"/>
      <c r="L411" s="308" t="n">
        <v>0</v>
      </c>
      <c r="M411" s="308" t="n">
        <v>0</v>
      </c>
      <c r="N411" s="308" t="n">
        <v>0</v>
      </c>
      <c r="O411" s="286" t="n">
        <v>0</v>
      </c>
      <c r="P411" s="313" t="n">
        <v>0</v>
      </c>
      <c r="Q411" s="313" t="n">
        <v>0</v>
      </c>
      <c r="R411" s="286" t="n">
        <v>0</v>
      </c>
      <c r="S411" s="286" t="n">
        <v>0</v>
      </c>
      <c r="T411" s="308" t="n">
        <v>0</v>
      </c>
      <c r="U411" s="314" t="n">
        <f aca="false">K411</f>
        <v>0</v>
      </c>
      <c r="V411" s="314" t="n">
        <f aca="false">K411</f>
        <v>0</v>
      </c>
      <c r="X411" s="305"/>
    </row>
    <row r="412" customFormat="false" ht="15" hidden="false" customHeight="false" outlineLevel="0" collapsed="false">
      <c r="A412" s="308"/>
      <c r="B412" s="309"/>
      <c r="C412" s="309"/>
      <c r="D412" s="309"/>
      <c r="E412" s="309"/>
      <c r="F412" s="309"/>
      <c r="G412" s="312"/>
      <c r="H412" s="309"/>
      <c r="I412" s="309"/>
      <c r="J412" s="309"/>
      <c r="K412" s="312"/>
      <c r="L412" s="308" t="n">
        <v>0</v>
      </c>
      <c r="M412" s="308" t="n">
        <v>0</v>
      </c>
      <c r="N412" s="308" t="n">
        <v>0</v>
      </c>
      <c r="O412" s="286" t="n">
        <v>0</v>
      </c>
      <c r="P412" s="313" t="n">
        <v>0</v>
      </c>
      <c r="Q412" s="313" t="n">
        <v>0</v>
      </c>
      <c r="R412" s="286" t="n">
        <v>0</v>
      </c>
      <c r="S412" s="286" t="n">
        <v>0</v>
      </c>
      <c r="T412" s="308" t="n">
        <v>0</v>
      </c>
      <c r="U412" s="314" t="n">
        <f aca="false">K412</f>
        <v>0</v>
      </c>
      <c r="V412" s="314" t="n">
        <f aca="false">K412</f>
        <v>0</v>
      </c>
      <c r="X412" s="305"/>
    </row>
    <row r="413" customFormat="false" ht="15" hidden="false" customHeight="false" outlineLevel="0" collapsed="false">
      <c r="A413" s="308"/>
      <c r="B413" s="309"/>
      <c r="C413" s="309"/>
      <c r="D413" s="309"/>
      <c r="E413" s="309"/>
      <c r="F413" s="309"/>
      <c r="G413" s="312"/>
      <c r="H413" s="309"/>
      <c r="I413" s="309"/>
      <c r="J413" s="309"/>
      <c r="K413" s="312"/>
      <c r="L413" s="308" t="n">
        <v>0</v>
      </c>
      <c r="M413" s="308" t="n">
        <v>0</v>
      </c>
      <c r="N413" s="308" t="n">
        <v>0</v>
      </c>
      <c r="O413" s="286" t="n">
        <v>0</v>
      </c>
      <c r="P413" s="313" t="n">
        <v>0</v>
      </c>
      <c r="Q413" s="313" t="n">
        <v>0</v>
      </c>
      <c r="R413" s="286" t="n">
        <v>0</v>
      </c>
      <c r="S413" s="286" t="n">
        <v>0</v>
      </c>
      <c r="T413" s="308" t="n">
        <v>0</v>
      </c>
      <c r="U413" s="314" t="n">
        <f aca="false">K413</f>
        <v>0</v>
      </c>
      <c r="V413" s="314" t="n">
        <f aca="false">K413</f>
        <v>0</v>
      </c>
      <c r="X413" s="305"/>
    </row>
    <row r="414" customFormat="false" ht="15" hidden="false" customHeight="false" outlineLevel="0" collapsed="false">
      <c r="A414" s="308"/>
      <c r="B414" s="309"/>
      <c r="C414" s="309"/>
      <c r="D414" s="309"/>
      <c r="E414" s="309"/>
      <c r="F414" s="309"/>
      <c r="G414" s="312"/>
      <c r="H414" s="309"/>
      <c r="I414" s="309"/>
      <c r="J414" s="309"/>
      <c r="K414" s="312"/>
      <c r="L414" s="308" t="n">
        <v>0</v>
      </c>
      <c r="M414" s="308" t="n">
        <v>0</v>
      </c>
      <c r="N414" s="308" t="n">
        <v>0</v>
      </c>
      <c r="O414" s="286" t="n">
        <v>0</v>
      </c>
      <c r="P414" s="313" t="n">
        <v>0</v>
      </c>
      <c r="Q414" s="313" t="n">
        <v>0</v>
      </c>
      <c r="R414" s="286" t="n">
        <v>0</v>
      </c>
      <c r="S414" s="286" t="n">
        <v>0</v>
      </c>
      <c r="T414" s="308" t="n">
        <v>0</v>
      </c>
      <c r="U414" s="314" t="n">
        <f aca="false">K414</f>
        <v>0</v>
      </c>
      <c r="V414" s="314" t="n">
        <f aca="false">K414</f>
        <v>0</v>
      </c>
      <c r="X414" s="305"/>
    </row>
    <row r="415" customFormat="false" ht="15" hidden="false" customHeight="false" outlineLevel="0" collapsed="false">
      <c r="A415" s="308"/>
      <c r="B415" s="309"/>
      <c r="C415" s="309"/>
      <c r="D415" s="309"/>
      <c r="E415" s="309"/>
      <c r="F415" s="309"/>
      <c r="G415" s="312"/>
      <c r="H415" s="309"/>
      <c r="I415" s="309"/>
      <c r="J415" s="309"/>
      <c r="K415" s="312"/>
      <c r="L415" s="308" t="n">
        <v>0</v>
      </c>
      <c r="M415" s="308" t="n">
        <v>0</v>
      </c>
      <c r="N415" s="308" t="n">
        <v>0</v>
      </c>
      <c r="O415" s="286" t="n">
        <v>0</v>
      </c>
      <c r="P415" s="313" t="n">
        <v>0</v>
      </c>
      <c r="Q415" s="313" t="n">
        <v>0</v>
      </c>
      <c r="R415" s="286" t="n">
        <v>0</v>
      </c>
      <c r="S415" s="286" t="n">
        <v>0</v>
      </c>
      <c r="T415" s="308" t="n">
        <v>0</v>
      </c>
      <c r="U415" s="314" t="n">
        <f aca="false">K415</f>
        <v>0</v>
      </c>
      <c r="V415" s="314" t="n">
        <f aca="false">K415</f>
        <v>0</v>
      </c>
      <c r="X415" s="305"/>
    </row>
    <row r="416" customFormat="false" ht="15" hidden="false" customHeight="false" outlineLevel="0" collapsed="false">
      <c r="A416" s="308"/>
      <c r="B416" s="309"/>
      <c r="C416" s="309"/>
      <c r="D416" s="309"/>
      <c r="E416" s="309"/>
      <c r="F416" s="309"/>
      <c r="G416" s="312"/>
      <c r="H416" s="309"/>
      <c r="I416" s="309"/>
      <c r="J416" s="309"/>
      <c r="K416" s="312"/>
      <c r="L416" s="308" t="n">
        <v>0</v>
      </c>
      <c r="M416" s="308" t="n">
        <v>0</v>
      </c>
      <c r="N416" s="308" t="n">
        <v>0</v>
      </c>
      <c r="O416" s="286" t="n">
        <v>0</v>
      </c>
      <c r="P416" s="313" t="n">
        <v>0</v>
      </c>
      <c r="Q416" s="313" t="n">
        <v>0</v>
      </c>
      <c r="R416" s="286" t="n">
        <v>0</v>
      </c>
      <c r="S416" s="286" t="n">
        <v>0</v>
      </c>
      <c r="T416" s="308" t="n">
        <v>0</v>
      </c>
      <c r="U416" s="314" t="n">
        <f aca="false">K416</f>
        <v>0</v>
      </c>
      <c r="V416" s="314" t="n">
        <f aca="false">K416</f>
        <v>0</v>
      </c>
      <c r="X416" s="305"/>
    </row>
    <row r="417" customFormat="false" ht="15" hidden="false" customHeight="false" outlineLevel="0" collapsed="false">
      <c r="A417" s="308"/>
      <c r="B417" s="309"/>
      <c r="C417" s="309"/>
      <c r="D417" s="309"/>
      <c r="E417" s="309"/>
      <c r="F417" s="309"/>
      <c r="G417" s="309"/>
      <c r="H417" s="309"/>
      <c r="I417" s="309"/>
      <c r="J417" s="309"/>
      <c r="K417" s="312"/>
      <c r="L417" s="308" t="n">
        <v>0</v>
      </c>
      <c r="M417" s="308" t="n">
        <v>0</v>
      </c>
      <c r="N417" s="308" t="n">
        <v>0</v>
      </c>
      <c r="O417" s="286" t="n">
        <v>0</v>
      </c>
      <c r="P417" s="313" t="n">
        <v>0</v>
      </c>
      <c r="Q417" s="313" t="n">
        <v>0</v>
      </c>
      <c r="R417" s="286" t="n">
        <v>0</v>
      </c>
      <c r="S417" s="286" t="n">
        <v>0</v>
      </c>
      <c r="T417" s="308" t="n">
        <v>0</v>
      </c>
      <c r="U417" s="314" t="n">
        <f aca="false">K417</f>
        <v>0</v>
      </c>
      <c r="V417" s="314" t="n">
        <f aca="false">K417</f>
        <v>0</v>
      </c>
      <c r="X417" s="305"/>
    </row>
    <row r="418" customFormat="false" ht="15" hidden="false" customHeight="false" outlineLevel="0" collapsed="false">
      <c r="A418" s="308"/>
      <c r="B418" s="309"/>
      <c r="C418" s="309"/>
      <c r="D418" s="309"/>
      <c r="E418" s="309"/>
      <c r="F418" s="309"/>
      <c r="G418" s="312"/>
      <c r="H418" s="309"/>
      <c r="I418" s="309"/>
      <c r="J418" s="309"/>
      <c r="K418" s="312"/>
      <c r="L418" s="308" t="n">
        <v>0</v>
      </c>
      <c r="M418" s="308" t="n">
        <v>0</v>
      </c>
      <c r="N418" s="308" t="n">
        <v>0</v>
      </c>
      <c r="O418" s="286" t="n">
        <v>0</v>
      </c>
      <c r="P418" s="313" t="n">
        <v>0</v>
      </c>
      <c r="Q418" s="313" t="n">
        <v>0</v>
      </c>
      <c r="R418" s="286" t="n">
        <v>0</v>
      </c>
      <c r="S418" s="286" t="n">
        <v>0</v>
      </c>
      <c r="T418" s="308" t="n">
        <v>0</v>
      </c>
      <c r="U418" s="314" t="n">
        <f aca="false">K418</f>
        <v>0</v>
      </c>
      <c r="V418" s="314" t="n">
        <f aca="false">K418</f>
        <v>0</v>
      </c>
      <c r="X418" s="305"/>
    </row>
    <row r="419" customFormat="false" ht="15" hidden="false" customHeight="false" outlineLevel="0" collapsed="false">
      <c r="A419" s="308"/>
      <c r="B419" s="309"/>
      <c r="C419" s="309"/>
      <c r="D419" s="309"/>
      <c r="E419" s="309"/>
      <c r="F419" s="309"/>
      <c r="G419" s="312"/>
      <c r="H419" s="309"/>
      <c r="I419" s="309"/>
      <c r="J419" s="309"/>
      <c r="K419" s="312"/>
      <c r="L419" s="308" t="n">
        <v>0</v>
      </c>
      <c r="M419" s="308" t="n">
        <v>0</v>
      </c>
      <c r="N419" s="308" t="n">
        <v>0</v>
      </c>
      <c r="O419" s="286" t="n">
        <v>0</v>
      </c>
      <c r="P419" s="313" t="n">
        <v>0</v>
      </c>
      <c r="Q419" s="313" t="n">
        <v>0</v>
      </c>
      <c r="R419" s="286" t="n">
        <v>0</v>
      </c>
      <c r="S419" s="286" t="n">
        <v>0</v>
      </c>
      <c r="T419" s="308" t="n">
        <v>0</v>
      </c>
      <c r="U419" s="314" t="n">
        <f aca="false">K419</f>
        <v>0</v>
      </c>
      <c r="V419" s="314" t="n">
        <f aca="false">K419</f>
        <v>0</v>
      </c>
      <c r="X419" s="305"/>
    </row>
    <row r="420" customFormat="false" ht="15" hidden="false" customHeight="false" outlineLevel="0" collapsed="false">
      <c r="A420" s="308"/>
      <c r="B420" s="309"/>
      <c r="C420" s="309"/>
      <c r="D420" s="309"/>
      <c r="E420" s="309"/>
      <c r="F420" s="309"/>
      <c r="G420" s="312"/>
      <c r="H420" s="309"/>
      <c r="I420" s="309"/>
      <c r="J420" s="309"/>
      <c r="K420" s="312"/>
      <c r="L420" s="308" t="n">
        <v>0</v>
      </c>
      <c r="M420" s="308" t="n">
        <v>0</v>
      </c>
      <c r="N420" s="308" t="n">
        <v>0</v>
      </c>
      <c r="O420" s="286" t="n">
        <v>0</v>
      </c>
      <c r="P420" s="313" t="n">
        <v>0</v>
      </c>
      <c r="Q420" s="313" t="n">
        <v>0</v>
      </c>
      <c r="R420" s="286" t="n">
        <v>0</v>
      </c>
      <c r="S420" s="286" t="n">
        <v>0</v>
      </c>
      <c r="T420" s="308" t="n">
        <v>0</v>
      </c>
      <c r="U420" s="314" t="n">
        <f aca="false">K420</f>
        <v>0</v>
      </c>
      <c r="V420" s="314" t="n">
        <f aca="false">K420</f>
        <v>0</v>
      </c>
      <c r="X420" s="305"/>
    </row>
    <row r="421" customFormat="false" ht="15" hidden="false" customHeight="false" outlineLevel="0" collapsed="false">
      <c r="A421" s="308"/>
      <c r="B421" s="309"/>
      <c r="C421" s="309"/>
      <c r="D421" s="309"/>
      <c r="E421" s="309"/>
      <c r="F421" s="309"/>
      <c r="G421" s="312"/>
      <c r="H421" s="309"/>
      <c r="I421" s="309"/>
      <c r="J421" s="309"/>
      <c r="K421" s="312"/>
      <c r="L421" s="308" t="n">
        <v>0</v>
      </c>
      <c r="M421" s="308" t="n">
        <v>0</v>
      </c>
      <c r="N421" s="308" t="n">
        <v>0</v>
      </c>
      <c r="O421" s="286" t="n">
        <v>0</v>
      </c>
      <c r="P421" s="313" t="n">
        <v>0</v>
      </c>
      <c r="Q421" s="313" t="n">
        <v>0</v>
      </c>
      <c r="R421" s="286" t="n">
        <v>0</v>
      </c>
      <c r="S421" s="286" t="n">
        <v>0</v>
      </c>
      <c r="T421" s="308" t="n">
        <v>0</v>
      </c>
      <c r="U421" s="314" t="n">
        <f aca="false">K421</f>
        <v>0</v>
      </c>
      <c r="V421" s="314" t="n">
        <f aca="false">K421</f>
        <v>0</v>
      </c>
      <c r="X421" s="305"/>
    </row>
    <row r="422" customFormat="false" ht="15" hidden="false" customHeight="false" outlineLevel="0" collapsed="false">
      <c r="A422" s="308"/>
      <c r="B422" s="309"/>
      <c r="C422" s="309"/>
      <c r="D422" s="309"/>
      <c r="E422" s="309"/>
      <c r="F422" s="309"/>
      <c r="G422" s="309"/>
      <c r="H422" s="309"/>
      <c r="I422" s="309"/>
      <c r="J422" s="309"/>
      <c r="K422" s="312"/>
      <c r="L422" s="308" t="n">
        <v>0</v>
      </c>
      <c r="M422" s="308" t="n">
        <v>0</v>
      </c>
      <c r="N422" s="308" t="n">
        <v>0</v>
      </c>
      <c r="O422" s="286" t="n">
        <v>0</v>
      </c>
      <c r="P422" s="313" t="n">
        <v>0</v>
      </c>
      <c r="Q422" s="313" t="n">
        <v>0</v>
      </c>
      <c r="R422" s="286" t="n">
        <v>0</v>
      </c>
      <c r="S422" s="286" t="n">
        <v>0</v>
      </c>
      <c r="T422" s="308" t="n">
        <v>0</v>
      </c>
      <c r="U422" s="314" t="n">
        <f aca="false">K422</f>
        <v>0</v>
      </c>
      <c r="V422" s="314" t="n">
        <f aca="false">K422</f>
        <v>0</v>
      </c>
      <c r="X422" s="305"/>
    </row>
    <row r="423" customFormat="false" ht="15" hidden="false" customHeight="false" outlineLevel="0" collapsed="false">
      <c r="A423" s="308"/>
      <c r="B423" s="309"/>
      <c r="C423" s="309"/>
      <c r="D423" s="309"/>
      <c r="E423" s="309"/>
      <c r="F423" s="309"/>
      <c r="G423" s="312"/>
      <c r="H423" s="309"/>
      <c r="I423" s="309"/>
      <c r="J423" s="309"/>
      <c r="K423" s="312"/>
      <c r="L423" s="308" t="n">
        <v>0</v>
      </c>
      <c r="M423" s="308" t="n">
        <v>0</v>
      </c>
      <c r="N423" s="308" t="n">
        <v>0</v>
      </c>
      <c r="O423" s="286" t="n">
        <v>0</v>
      </c>
      <c r="P423" s="313" t="n">
        <v>0</v>
      </c>
      <c r="Q423" s="313" t="n">
        <v>0</v>
      </c>
      <c r="R423" s="286" t="n">
        <v>0</v>
      </c>
      <c r="S423" s="286" t="n">
        <v>0</v>
      </c>
      <c r="T423" s="308" t="n">
        <v>0</v>
      </c>
      <c r="U423" s="314" t="n">
        <f aca="false">K423</f>
        <v>0</v>
      </c>
      <c r="V423" s="314" t="n">
        <f aca="false">K423</f>
        <v>0</v>
      </c>
      <c r="X423" s="305"/>
    </row>
    <row r="424" customFormat="false" ht="15" hidden="false" customHeight="false" outlineLevel="0" collapsed="false">
      <c r="A424" s="308"/>
      <c r="B424" s="309"/>
      <c r="C424" s="309"/>
      <c r="D424" s="309"/>
      <c r="E424" s="309"/>
      <c r="F424" s="309"/>
      <c r="G424" s="312"/>
      <c r="H424" s="309"/>
      <c r="I424" s="309"/>
      <c r="J424" s="309"/>
      <c r="K424" s="312"/>
      <c r="L424" s="308" t="n">
        <v>0</v>
      </c>
      <c r="M424" s="308" t="n">
        <v>0</v>
      </c>
      <c r="N424" s="308" t="n">
        <v>0</v>
      </c>
      <c r="O424" s="286" t="n">
        <v>0</v>
      </c>
      <c r="P424" s="313" t="n">
        <v>0</v>
      </c>
      <c r="Q424" s="313" t="n">
        <v>0</v>
      </c>
      <c r="R424" s="286" t="n">
        <v>0</v>
      </c>
      <c r="S424" s="286" t="n">
        <v>0</v>
      </c>
      <c r="T424" s="308" t="n">
        <v>0</v>
      </c>
      <c r="U424" s="314" t="n">
        <f aca="false">K424</f>
        <v>0</v>
      </c>
      <c r="V424" s="314" t="n">
        <f aca="false">K424</f>
        <v>0</v>
      </c>
      <c r="X424" s="305"/>
    </row>
    <row r="425" customFormat="false" ht="15" hidden="false" customHeight="false" outlineLevel="0" collapsed="false">
      <c r="A425" s="308"/>
      <c r="B425" s="309"/>
      <c r="C425" s="309"/>
      <c r="D425" s="309"/>
      <c r="E425" s="309"/>
      <c r="F425" s="309"/>
      <c r="G425" s="312"/>
      <c r="H425" s="309"/>
      <c r="I425" s="309"/>
      <c r="J425" s="309"/>
      <c r="K425" s="312"/>
      <c r="L425" s="308" t="n">
        <v>0</v>
      </c>
      <c r="M425" s="308" t="n">
        <v>0</v>
      </c>
      <c r="N425" s="308" t="n">
        <v>0</v>
      </c>
      <c r="O425" s="286" t="n">
        <v>0</v>
      </c>
      <c r="P425" s="313" t="n">
        <v>0</v>
      </c>
      <c r="Q425" s="313" t="n">
        <v>0</v>
      </c>
      <c r="R425" s="286" t="n">
        <v>0</v>
      </c>
      <c r="S425" s="286" t="n">
        <v>0</v>
      </c>
      <c r="T425" s="308" t="n">
        <v>0</v>
      </c>
      <c r="U425" s="314" t="n">
        <f aca="false">K425</f>
        <v>0</v>
      </c>
      <c r="V425" s="314" t="n">
        <f aca="false">K425</f>
        <v>0</v>
      </c>
      <c r="X425" s="305"/>
    </row>
    <row r="426" customFormat="false" ht="15" hidden="false" customHeight="false" outlineLevel="0" collapsed="false">
      <c r="A426" s="308"/>
      <c r="B426" s="309"/>
      <c r="C426" s="309"/>
      <c r="D426" s="309"/>
      <c r="E426" s="309"/>
      <c r="F426" s="309"/>
      <c r="G426" s="312"/>
      <c r="H426" s="309"/>
      <c r="I426" s="309"/>
      <c r="J426" s="309"/>
      <c r="K426" s="312"/>
      <c r="L426" s="308" t="n">
        <v>0</v>
      </c>
      <c r="M426" s="308" t="n">
        <v>0</v>
      </c>
      <c r="N426" s="308" t="n">
        <v>0</v>
      </c>
      <c r="O426" s="286" t="n">
        <v>0</v>
      </c>
      <c r="P426" s="313" t="n">
        <v>0</v>
      </c>
      <c r="Q426" s="313" t="n">
        <v>0</v>
      </c>
      <c r="R426" s="286" t="n">
        <v>0</v>
      </c>
      <c r="S426" s="286" t="n">
        <v>0</v>
      </c>
      <c r="T426" s="308" t="n">
        <v>0</v>
      </c>
      <c r="U426" s="314" t="n">
        <f aca="false">K426</f>
        <v>0</v>
      </c>
      <c r="V426" s="314" t="n">
        <f aca="false">K426</f>
        <v>0</v>
      </c>
      <c r="X426" s="305"/>
    </row>
    <row r="427" customFormat="false" ht="15" hidden="false" customHeight="false" outlineLevel="0" collapsed="false">
      <c r="A427" s="308"/>
      <c r="B427" s="309"/>
      <c r="C427" s="309"/>
      <c r="D427" s="309"/>
      <c r="E427" s="309"/>
      <c r="F427" s="309"/>
      <c r="G427" s="309"/>
      <c r="H427" s="309"/>
      <c r="I427" s="309"/>
      <c r="J427" s="309"/>
      <c r="K427" s="312"/>
      <c r="L427" s="308" t="n">
        <v>0</v>
      </c>
      <c r="M427" s="308" t="n">
        <v>0</v>
      </c>
      <c r="N427" s="308" t="n">
        <v>0</v>
      </c>
      <c r="O427" s="286" t="n">
        <v>0</v>
      </c>
      <c r="P427" s="313" t="n">
        <v>0</v>
      </c>
      <c r="Q427" s="313" t="n">
        <v>0</v>
      </c>
      <c r="R427" s="286" t="n">
        <v>0</v>
      </c>
      <c r="S427" s="286" t="n">
        <v>0</v>
      </c>
      <c r="T427" s="308" t="n">
        <v>0</v>
      </c>
      <c r="U427" s="314" t="n">
        <f aca="false">K427</f>
        <v>0</v>
      </c>
      <c r="V427" s="314" t="n">
        <f aca="false">K427</f>
        <v>0</v>
      </c>
      <c r="X427" s="305"/>
    </row>
    <row r="428" customFormat="false" ht="15" hidden="false" customHeight="false" outlineLevel="0" collapsed="false">
      <c r="A428" s="308"/>
      <c r="B428" s="309"/>
      <c r="C428" s="309"/>
      <c r="D428" s="309"/>
      <c r="E428" s="309"/>
      <c r="F428" s="309"/>
      <c r="G428" s="312"/>
      <c r="H428" s="309"/>
      <c r="I428" s="309"/>
      <c r="J428" s="309"/>
      <c r="K428" s="312"/>
      <c r="L428" s="308" t="n">
        <v>0</v>
      </c>
      <c r="M428" s="308" t="n">
        <v>0</v>
      </c>
      <c r="N428" s="308" t="n">
        <v>0</v>
      </c>
      <c r="O428" s="286" t="n">
        <v>0</v>
      </c>
      <c r="P428" s="313" t="n">
        <v>0</v>
      </c>
      <c r="Q428" s="313" t="n">
        <v>0</v>
      </c>
      <c r="R428" s="286" t="n">
        <v>0</v>
      </c>
      <c r="S428" s="286" t="n">
        <v>0</v>
      </c>
      <c r="T428" s="308" t="n">
        <v>0</v>
      </c>
      <c r="U428" s="314" t="n">
        <f aca="false">K428</f>
        <v>0</v>
      </c>
      <c r="V428" s="314" t="n">
        <f aca="false">K428</f>
        <v>0</v>
      </c>
      <c r="X428" s="305"/>
    </row>
    <row r="429" customFormat="false" ht="15" hidden="false" customHeight="false" outlineLevel="0" collapsed="false">
      <c r="A429" s="308"/>
      <c r="B429" s="309"/>
      <c r="C429" s="309"/>
      <c r="D429" s="309"/>
      <c r="E429" s="309"/>
      <c r="F429" s="309"/>
      <c r="G429" s="312"/>
      <c r="H429" s="309"/>
      <c r="I429" s="309"/>
      <c r="J429" s="309"/>
      <c r="K429" s="312"/>
      <c r="L429" s="308" t="n">
        <v>0</v>
      </c>
      <c r="M429" s="308" t="n">
        <v>0</v>
      </c>
      <c r="N429" s="308" t="n">
        <v>0</v>
      </c>
      <c r="O429" s="286" t="n">
        <v>0</v>
      </c>
      <c r="P429" s="313" t="n">
        <v>0</v>
      </c>
      <c r="Q429" s="313" t="n">
        <v>0</v>
      </c>
      <c r="R429" s="286" t="n">
        <v>0</v>
      </c>
      <c r="S429" s="286" t="n">
        <v>0</v>
      </c>
      <c r="T429" s="308" t="n">
        <v>0</v>
      </c>
      <c r="U429" s="314" t="n">
        <f aca="false">K429</f>
        <v>0</v>
      </c>
      <c r="V429" s="314" t="n">
        <f aca="false">K429</f>
        <v>0</v>
      </c>
      <c r="X429" s="305"/>
    </row>
    <row r="430" customFormat="false" ht="15" hidden="false" customHeight="false" outlineLevel="0" collapsed="false">
      <c r="A430" s="308"/>
      <c r="B430" s="309"/>
      <c r="C430" s="309"/>
      <c r="D430" s="309"/>
      <c r="E430" s="309"/>
      <c r="F430" s="309"/>
      <c r="G430" s="312"/>
      <c r="H430" s="309"/>
      <c r="I430" s="309"/>
      <c r="J430" s="309"/>
      <c r="K430" s="312"/>
      <c r="L430" s="308" t="n">
        <v>0</v>
      </c>
      <c r="M430" s="308" t="n">
        <v>0</v>
      </c>
      <c r="N430" s="308" t="n">
        <v>0</v>
      </c>
      <c r="O430" s="286" t="n">
        <v>0</v>
      </c>
      <c r="P430" s="313" t="n">
        <v>0</v>
      </c>
      <c r="Q430" s="313" t="n">
        <v>0</v>
      </c>
      <c r="R430" s="286" t="n">
        <v>0</v>
      </c>
      <c r="S430" s="286" t="n">
        <v>0</v>
      </c>
      <c r="T430" s="308" t="n">
        <v>0</v>
      </c>
      <c r="U430" s="314" t="n">
        <f aca="false">K430</f>
        <v>0</v>
      </c>
      <c r="V430" s="314" t="n">
        <f aca="false">K430</f>
        <v>0</v>
      </c>
      <c r="X430" s="305"/>
    </row>
    <row r="431" customFormat="false" ht="15" hidden="false" customHeight="false" outlineLevel="0" collapsed="false">
      <c r="A431" s="308"/>
      <c r="B431" s="309"/>
      <c r="C431" s="309"/>
      <c r="D431" s="309"/>
      <c r="E431" s="309"/>
      <c r="F431" s="309"/>
      <c r="G431" s="312"/>
      <c r="H431" s="309"/>
      <c r="I431" s="309"/>
      <c r="J431" s="309"/>
      <c r="K431" s="312"/>
      <c r="L431" s="308" t="n">
        <v>0</v>
      </c>
      <c r="M431" s="308" t="n">
        <v>0</v>
      </c>
      <c r="N431" s="308" t="n">
        <v>0</v>
      </c>
      <c r="O431" s="286" t="n">
        <v>0</v>
      </c>
      <c r="P431" s="313" t="n">
        <v>0</v>
      </c>
      <c r="Q431" s="313" t="n">
        <v>0</v>
      </c>
      <c r="R431" s="286" t="n">
        <v>0</v>
      </c>
      <c r="S431" s="286" t="n">
        <v>0</v>
      </c>
      <c r="T431" s="308" t="n">
        <v>0</v>
      </c>
      <c r="U431" s="314" t="n">
        <f aca="false">K431</f>
        <v>0</v>
      </c>
      <c r="V431" s="314" t="n">
        <f aca="false">K431</f>
        <v>0</v>
      </c>
      <c r="X431" s="305"/>
    </row>
    <row r="432" customFormat="false" ht="15" hidden="false" customHeight="false" outlineLevel="0" collapsed="false">
      <c r="A432" s="308"/>
      <c r="B432" s="309"/>
      <c r="C432" s="309"/>
      <c r="D432" s="309"/>
      <c r="E432" s="309"/>
      <c r="F432" s="309"/>
      <c r="G432" s="312"/>
      <c r="H432" s="309"/>
      <c r="I432" s="309"/>
      <c r="J432" s="309"/>
      <c r="K432" s="312"/>
      <c r="L432" s="308" t="n">
        <v>0</v>
      </c>
      <c r="M432" s="308" t="n">
        <v>0</v>
      </c>
      <c r="N432" s="308" t="n">
        <v>0</v>
      </c>
      <c r="O432" s="286" t="n">
        <v>0</v>
      </c>
      <c r="P432" s="313" t="n">
        <v>0</v>
      </c>
      <c r="Q432" s="313" t="n">
        <v>0</v>
      </c>
      <c r="R432" s="286" t="n">
        <v>0</v>
      </c>
      <c r="S432" s="286" t="n">
        <v>0</v>
      </c>
      <c r="T432" s="308" t="n">
        <v>0</v>
      </c>
      <c r="U432" s="314" t="n">
        <f aca="false">K432</f>
        <v>0</v>
      </c>
      <c r="V432" s="314" t="n">
        <f aca="false">K432</f>
        <v>0</v>
      </c>
      <c r="X432" s="305"/>
    </row>
    <row r="433" customFormat="false" ht="15" hidden="false" customHeight="false" outlineLevel="0" collapsed="false">
      <c r="A433" s="308"/>
      <c r="B433" s="309"/>
      <c r="C433" s="309"/>
      <c r="D433" s="309"/>
      <c r="E433" s="309"/>
      <c r="F433" s="309"/>
      <c r="G433" s="309"/>
      <c r="H433" s="309"/>
      <c r="I433" s="309"/>
      <c r="J433" s="309"/>
      <c r="K433" s="312"/>
      <c r="L433" s="308" t="n">
        <v>0</v>
      </c>
      <c r="M433" s="308" t="n">
        <v>0</v>
      </c>
      <c r="N433" s="308" t="n">
        <v>0</v>
      </c>
      <c r="O433" s="286" t="n">
        <v>0</v>
      </c>
      <c r="P433" s="313" t="n">
        <v>0</v>
      </c>
      <c r="Q433" s="313" t="n">
        <v>0</v>
      </c>
      <c r="R433" s="286" t="n">
        <v>0</v>
      </c>
      <c r="S433" s="286" t="n">
        <v>0</v>
      </c>
      <c r="T433" s="308" t="n">
        <v>0</v>
      </c>
      <c r="U433" s="314" t="n">
        <f aca="false">K433</f>
        <v>0</v>
      </c>
      <c r="V433" s="314" t="n">
        <f aca="false">K433</f>
        <v>0</v>
      </c>
      <c r="X433" s="305"/>
    </row>
    <row r="434" customFormat="false" ht="15" hidden="false" customHeight="false" outlineLevel="0" collapsed="false">
      <c r="A434" s="308"/>
      <c r="B434" s="309"/>
      <c r="C434" s="309"/>
      <c r="D434" s="309"/>
      <c r="E434" s="309"/>
      <c r="F434" s="309"/>
      <c r="G434" s="312"/>
      <c r="H434" s="309"/>
      <c r="I434" s="309"/>
      <c r="J434" s="309"/>
      <c r="K434" s="312"/>
      <c r="L434" s="308" t="n">
        <v>0</v>
      </c>
      <c r="M434" s="308" t="n">
        <v>0</v>
      </c>
      <c r="N434" s="308" t="n">
        <v>0</v>
      </c>
      <c r="O434" s="286" t="n">
        <v>0</v>
      </c>
      <c r="P434" s="313" t="n">
        <v>0</v>
      </c>
      <c r="Q434" s="313" t="n">
        <v>0</v>
      </c>
      <c r="R434" s="286" t="n">
        <v>0</v>
      </c>
      <c r="S434" s="286" t="n">
        <v>0</v>
      </c>
      <c r="T434" s="308" t="n">
        <v>0</v>
      </c>
      <c r="U434" s="314" t="n">
        <f aca="false">K434</f>
        <v>0</v>
      </c>
      <c r="V434" s="314" t="n">
        <f aca="false">K434</f>
        <v>0</v>
      </c>
      <c r="X434" s="305"/>
    </row>
    <row r="435" customFormat="false" ht="15" hidden="false" customHeight="false" outlineLevel="0" collapsed="false">
      <c r="A435" s="308"/>
      <c r="B435" s="309"/>
      <c r="C435" s="309"/>
      <c r="D435" s="309"/>
      <c r="E435" s="309"/>
      <c r="F435" s="309"/>
      <c r="G435" s="312"/>
      <c r="H435" s="309"/>
      <c r="I435" s="309"/>
      <c r="J435" s="309"/>
      <c r="K435" s="312"/>
      <c r="L435" s="308" t="n">
        <v>0</v>
      </c>
      <c r="M435" s="308" t="n">
        <v>0</v>
      </c>
      <c r="N435" s="308" t="n">
        <v>0</v>
      </c>
      <c r="O435" s="286" t="n">
        <v>0</v>
      </c>
      <c r="P435" s="313" t="n">
        <v>0</v>
      </c>
      <c r="Q435" s="313" t="n">
        <v>0</v>
      </c>
      <c r="R435" s="286" t="n">
        <v>0</v>
      </c>
      <c r="S435" s="286" t="n">
        <v>0</v>
      </c>
      <c r="T435" s="308" t="n">
        <v>0</v>
      </c>
      <c r="U435" s="314" t="n">
        <f aca="false">K435</f>
        <v>0</v>
      </c>
      <c r="V435" s="314" t="n">
        <f aca="false">K435</f>
        <v>0</v>
      </c>
      <c r="X435" s="305"/>
    </row>
    <row r="436" customFormat="false" ht="15" hidden="false" customHeight="false" outlineLevel="0" collapsed="false">
      <c r="A436" s="308"/>
      <c r="B436" s="309"/>
      <c r="C436" s="309"/>
      <c r="D436" s="309"/>
      <c r="E436" s="309"/>
      <c r="F436" s="309"/>
      <c r="G436" s="312"/>
      <c r="H436" s="309"/>
      <c r="I436" s="309"/>
      <c r="J436" s="309"/>
      <c r="K436" s="312"/>
      <c r="L436" s="308" t="n">
        <v>0</v>
      </c>
      <c r="M436" s="308" t="n">
        <v>0</v>
      </c>
      <c r="N436" s="308" t="n">
        <v>0</v>
      </c>
      <c r="O436" s="286" t="n">
        <v>0</v>
      </c>
      <c r="P436" s="313" t="n">
        <v>0</v>
      </c>
      <c r="Q436" s="313" t="n">
        <v>0</v>
      </c>
      <c r="R436" s="286" t="n">
        <v>0</v>
      </c>
      <c r="S436" s="286" t="n">
        <v>0</v>
      </c>
      <c r="T436" s="308" t="n">
        <v>0</v>
      </c>
      <c r="U436" s="314" t="n">
        <f aca="false">K436</f>
        <v>0</v>
      </c>
      <c r="V436" s="314" t="n">
        <f aca="false">K436</f>
        <v>0</v>
      </c>
      <c r="X436" s="305"/>
    </row>
    <row r="437" customFormat="false" ht="15" hidden="false" customHeight="false" outlineLevel="0" collapsed="false">
      <c r="A437" s="308"/>
      <c r="B437" s="309"/>
      <c r="C437" s="309"/>
      <c r="D437" s="309"/>
      <c r="E437" s="309"/>
      <c r="F437" s="309"/>
      <c r="G437" s="312"/>
      <c r="H437" s="309"/>
      <c r="I437" s="309"/>
      <c r="J437" s="309"/>
      <c r="K437" s="312"/>
      <c r="L437" s="308" t="n">
        <v>0</v>
      </c>
      <c r="M437" s="308" t="n">
        <v>0</v>
      </c>
      <c r="N437" s="308" t="n">
        <v>0</v>
      </c>
      <c r="O437" s="286" t="n">
        <v>0</v>
      </c>
      <c r="P437" s="313" t="n">
        <v>0</v>
      </c>
      <c r="Q437" s="313" t="n">
        <v>0</v>
      </c>
      <c r="R437" s="286" t="n">
        <v>0</v>
      </c>
      <c r="S437" s="286" t="n">
        <v>0</v>
      </c>
      <c r="T437" s="308" t="n">
        <v>0</v>
      </c>
      <c r="U437" s="314" t="n">
        <f aca="false">K437</f>
        <v>0</v>
      </c>
      <c r="V437" s="314" t="n">
        <f aca="false">K437</f>
        <v>0</v>
      </c>
      <c r="X437" s="305"/>
    </row>
    <row r="438" customFormat="false" ht="15" hidden="false" customHeight="false" outlineLevel="0" collapsed="false">
      <c r="A438" s="308"/>
      <c r="B438" s="309"/>
      <c r="C438" s="309"/>
      <c r="D438" s="309"/>
      <c r="E438" s="309"/>
      <c r="F438" s="309"/>
      <c r="G438" s="312"/>
      <c r="H438" s="309"/>
      <c r="I438" s="309"/>
      <c r="J438" s="309"/>
      <c r="K438" s="312"/>
      <c r="L438" s="308" t="n">
        <v>0</v>
      </c>
      <c r="M438" s="308" t="n">
        <v>0</v>
      </c>
      <c r="N438" s="308" t="n">
        <v>0</v>
      </c>
      <c r="O438" s="286" t="n">
        <v>0</v>
      </c>
      <c r="P438" s="313" t="n">
        <v>0</v>
      </c>
      <c r="Q438" s="313" t="n">
        <v>0</v>
      </c>
      <c r="R438" s="286" t="n">
        <v>0</v>
      </c>
      <c r="S438" s="286" t="n">
        <v>0</v>
      </c>
      <c r="T438" s="308" t="n">
        <v>0</v>
      </c>
      <c r="U438" s="314" t="n">
        <f aca="false">K438</f>
        <v>0</v>
      </c>
      <c r="V438" s="314" t="n">
        <f aca="false">K438</f>
        <v>0</v>
      </c>
      <c r="X438" s="305"/>
    </row>
    <row r="439" customFormat="false" ht="15" hidden="false" customHeight="false" outlineLevel="0" collapsed="false">
      <c r="A439" s="308"/>
      <c r="B439" s="309"/>
      <c r="C439" s="309"/>
      <c r="D439" s="309"/>
      <c r="E439" s="309"/>
      <c r="F439" s="309"/>
      <c r="G439" s="312"/>
      <c r="H439" s="309"/>
      <c r="I439" s="309"/>
      <c r="J439" s="309"/>
      <c r="K439" s="312"/>
      <c r="L439" s="308" t="n">
        <v>0</v>
      </c>
      <c r="M439" s="308" t="n">
        <v>0</v>
      </c>
      <c r="N439" s="308" t="n">
        <v>0</v>
      </c>
      <c r="O439" s="286" t="n">
        <v>0</v>
      </c>
      <c r="P439" s="313" t="n">
        <v>0</v>
      </c>
      <c r="Q439" s="313" t="n">
        <v>0</v>
      </c>
      <c r="R439" s="286" t="n">
        <v>0</v>
      </c>
      <c r="S439" s="286" t="n">
        <v>0</v>
      </c>
      <c r="T439" s="308" t="n">
        <v>0</v>
      </c>
      <c r="U439" s="314" t="n">
        <f aca="false">K439</f>
        <v>0</v>
      </c>
      <c r="V439" s="314" t="n">
        <f aca="false">K439</f>
        <v>0</v>
      </c>
      <c r="X439" s="305"/>
    </row>
    <row r="440" customFormat="false" ht="15" hidden="false" customHeight="false" outlineLevel="0" collapsed="false">
      <c r="A440" s="308"/>
      <c r="B440" s="309"/>
      <c r="C440" s="309"/>
      <c r="D440" s="309"/>
      <c r="E440" s="309"/>
      <c r="F440" s="309"/>
      <c r="G440" s="309"/>
      <c r="H440" s="309"/>
      <c r="I440" s="309"/>
      <c r="J440" s="309"/>
      <c r="K440" s="312"/>
      <c r="L440" s="308" t="n">
        <v>0</v>
      </c>
      <c r="M440" s="308" t="n">
        <v>0</v>
      </c>
      <c r="N440" s="308" t="n">
        <v>0</v>
      </c>
      <c r="O440" s="286" t="n">
        <v>0</v>
      </c>
      <c r="P440" s="313" t="n">
        <v>0</v>
      </c>
      <c r="Q440" s="313" t="n">
        <v>0</v>
      </c>
      <c r="R440" s="286" t="n">
        <v>0</v>
      </c>
      <c r="S440" s="286" t="n">
        <v>0</v>
      </c>
      <c r="T440" s="308" t="n">
        <v>0</v>
      </c>
      <c r="U440" s="314" t="n">
        <f aca="false">K440</f>
        <v>0</v>
      </c>
      <c r="V440" s="314" t="n">
        <f aca="false">K440</f>
        <v>0</v>
      </c>
      <c r="X440" s="305"/>
    </row>
    <row r="441" customFormat="false" ht="15" hidden="false" customHeight="false" outlineLevel="0" collapsed="false">
      <c r="A441" s="308"/>
      <c r="B441" s="309"/>
      <c r="C441" s="309"/>
      <c r="D441" s="309"/>
      <c r="E441" s="309"/>
      <c r="F441" s="309"/>
      <c r="G441" s="312"/>
      <c r="H441" s="309"/>
      <c r="I441" s="309"/>
      <c r="J441" s="309"/>
      <c r="K441" s="312"/>
      <c r="L441" s="308" t="n">
        <v>0</v>
      </c>
      <c r="M441" s="308" t="n">
        <v>0</v>
      </c>
      <c r="N441" s="308" t="n">
        <v>0</v>
      </c>
      <c r="O441" s="286" t="n">
        <v>0</v>
      </c>
      <c r="P441" s="313" t="n">
        <v>0</v>
      </c>
      <c r="Q441" s="313" t="n">
        <v>0</v>
      </c>
      <c r="R441" s="286" t="n">
        <v>0</v>
      </c>
      <c r="S441" s="286" t="n">
        <v>0</v>
      </c>
      <c r="T441" s="308" t="n">
        <v>0</v>
      </c>
      <c r="U441" s="314" t="n">
        <f aca="false">K441</f>
        <v>0</v>
      </c>
      <c r="V441" s="314" t="n">
        <f aca="false">K441</f>
        <v>0</v>
      </c>
      <c r="X441" s="305"/>
    </row>
    <row r="442" customFormat="false" ht="15" hidden="false" customHeight="false" outlineLevel="0" collapsed="false">
      <c r="A442" s="308"/>
      <c r="B442" s="309"/>
      <c r="C442" s="309"/>
      <c r="D442" s="309"/>
      <c r="E442" s="309"/>
      <c r="F442" s="309"/>
      <c r="G442" s="312"/>
      <c r="H442" s="309"/>
      <c r="I442" s="309"/>
      <c r="J442" s="309"/>
      <c r="K442" s="312"/>
      <c r="L442" s="308" t="n">
        <v>0</v>
      </c>
      <c r="M442" s="308" t="n">
        <v>0</v>
      </c>
      <c r="N442" s="308" t="n">
        <v>0</v>
      </c>
      <c r="O442" s="286" t="n">
        <v>0</v>
      </c>
      <c r="P442" s="313" t="n">
        <v>0</v>
      </c>
      <c r="Q442" s="313" t="n">
        <v>0</v>
      </c>
      <c r="R442" s="286" t="n">
        <v>0</v>
      </c>
      <c r="S442" s="286" t="n">
        <v>0</v>
      </c>
      <c r="T442" s="308" t="n">
        <v>0</v>
      </c>
      <c r="U442" s="314" t="n">
        <f aca="false">K442</f>
        <v>0</v>
      </c>
      <c r="V442" s="314" t="n">
        <f aca="false">K442</f>
        <v>0</v>
      </c>
      <c r="X442" s="305"/>
    </row>
    <row r="443" customFormat="false" ht="15" hidden="false" customHeight="false" outlineLevel="0" collapsed="false">
      <c r="A443" s="308"/>
      <c r="B443" s="309"/>
      <c r="C443" s="309"/>
      <c r="D443" s="309"/>
      <c r="E443" s="309"/>
      <c r="F443" s="309"/>
      <c r="G443" s="312"/>
      <c r="H443" s="309"/>
      <c r="I443" s="309"/>
      <c r="J443" s="309"/>
      <c r="K443" s="312"/>
      <c r="L443" s="308" t="n">
        <v>0</v>
      </c>
      <c r="M443" s="308" t="n">
        <v>0</v>
      </c>
      <c r="N443" s="308" t="n">
        <v>0</v>
      </c>
      <c r="O443" s="286" t="n">
        <v>0</v>
      </c>
      <c r="P443" s="313" t="n">
        <v>0</v>
      </c>
      <c r="Q443" s="313" t="n">
        <v>0</v>
      </c>
      <c r="R443" s="286" t="n">
        <v>0</v>
      </c>
      <c r="S443" s="286" t="n">
        <v>0</v>
      </c>
      <c r="T443" s="308" t="n">
        <v>0</v>
      </c>
      <c r="U443" s="314" t="n">
        <f aca="false">K443</f>
        <v>0</v>
      </c>
      <c r="V443" s="314" t="n">
        <f aca="false">K443</f>
        <v>0</v>
      </c>
      <c r="X443" s="305"/>
    </row>
    <row r="444" customFormat="false" ht="15" hidden="false" customHeight="false" outlineLevel="0" collapsed="false">
      <c r="A444" s="308"/>
      <c r="B444" s="309"/>
      <c r="C444" s="309"/>
      <c r="D444" s="309"/>
      <c r="E444" s="309"/>
      <c r="F444" s="309"/>
      <c r="G444" s="312"/>
      <c r="H444" s="309"/>
      <c r="I444" s="309"/>
      <c r="J444" s="309"/>
      <c r="K444" s="312"/>
      <c r="L444" s="308" t="n">
        <v>0</v>
      </c>
      <c r="M444" s="308" t="n">
        <v>0</v>
      </c>
      <c r="N444" s="308" t="n">
        <v>0</v>
      </c>
      <c r="O444" s="286" t="n">
        <v>0</v>
      </c>
      <c r="P444" s="313" t="n">
        <v>0</v>
      </c>
      <c r="Q444" s="313" t="n">
        <v>0</v>
      </c>
      <c r="R444" s="286" t="n">
        <v>0</v>
      </c>
      <c r="S444" s="286" t="n">
        <v>0</v>
      </c>
      <c r="T444" s="308" t="n">
        <v>0</v>
      </c>
      <c r="U444" s="314" t="n">
        <f aca="false">K444</f>
        <v>0</v>
      </c>
      <c r="V444" s="314" t="n">
        <f aca="false">K444</f>
        <v>0</v>
      </c>
      <c r="X444" s="305"/>
    </row>
    <row r="445" customFormat="false" ht="15" hidden="false" customHeight="false" outlineLevel="0" collapsed="false">
      <c r="A445" s="308"/>
      <c r="B445" s="309"/>
      <c r="C445" s="309"/>
      <c r="D445" s="309"/>
      <c r="E445" s="309"/>
      <c r="F445" s="309"/>
      <c r="G445" s="309"/>
      <c r="H445" s="309"/>
      <c r="I445" s="309"/>
      <c r="J445" s="309"/>
      <c r="K445" s="312"/>
      <c r="L445" s="308" t="n">
        <v>0</v>
      </c>
      <c r="M445" s="308" t="n">
        <v>0</v>
      </c>
      <c r="N445" s="308" t="n">
        <v>0</v>
      </c>
      <c r="O445" s="286" t="n">
        <v>0</v>
      </c>
      <c r="P445" s="313" t="n">
        <v>0</v>
      </c>
      <c r="Q445" s="313" t="n">
        <v>0</v>
      </c>
      <c r="R445" s="286" t="n">
        <v>0</v>
      </c>
      <c r="S445" s="286" t="n">
        <v>0</v>
      </c>
      <c r="T445" s="308" t="n">
        <v>0</v>
      </c>
      <c r="U445" s="314" t="n">
        <f aca="false">K445</f>
        <v>0</v>
      </c>
      <c r="V445" s="314" t="n">
        <f aca="false">K445</f>
        <v>0</v>
      </c>
      <c r="X445" s="305"/>
    </row>
    <row r="446" customFormat="false" ht="15" hidden="false" customHeight="false" outlineLevel="0" collapsed="false">
      <c r="A446" s="308"/>
      <c r="B446" s="309"/>
      <c r="C446" s="309"/>
      <c r="D446" s="309"/>
      <c r="E446" s="309"/>
      <c r="F446" s="309"/>
      <c r="G446" s="312"/>
      <c r="H446" s="309"/>
      <c r="I446" s="309"/>
      <c r="J446" s="309"/>
      <c r="K446" s="312"/>
      <c r="L446" s="308" t="n">
        <v>0</v>
      </c>
      <c r="M446" s="308" t="n">
        <v>0</v>
      </c>
      <c r="N446" s="308" t="n">
        <v>0</v>
      </c>
      <c r="O446" s="286" t="n">
        <v>0</v>
      </c>
      <c r="P446" s="313" t="n">
        <v>0</v>
      </c>
      <c r="Q446" s="313" t="n">
        <v>0</v>
      </c>
      <c r="R446" s="286" t="n">
        <v>0</v>
      </c>
      <c r="S446" s="286" t="n">
        <v>0</v>
      </c>
      <c r="T446" s="308" t="n">
        <v>0</v>
      </c>
      <c r="U446" s="314" t="n">
        <f aca="false">K446</f>
        <v>0</v>
      </c>
      <c r="V446" s="314" t="n">
        <f aca="false">K446</f>
        <v>0</v>
      </c>
      <c r="X446" s="305"/>
    </row>
    <row r="447" customFormat="false" ht="15" hidden="false" customHeight="false" outlineLevel="0" collapsed="false">
      <c r="A447" s="308"/>
      <c r="B447" s="309"/>
      <c r="C447" s="309"/>
      <c r="D447" s="309"/>
      <c r="E447" s="309"/>
      <c r="F447" s="309"/>
      <c r="G447" s="312"/>
      <c r="H447" s="309"/>
      <c r="I447" s="309"/>
      <c r="J447" s="309"/>
      <c r="K447" s="312"/>
      <c r="L447" s="308" t="n">
        <v>0</v>
      </c>
      <c r="M447" s="308" t="n">
        <v>0</v>
      </c>
      <c r="N447" s="308" t="n">
        <v>0</v>
      </c>
      <c r="O447" s="286" t="n">
        <v>0</v>
      </c>
      <c r="P447" s="313" t="n">
        <v>0</v>
      </c>
      <c r="Q447" s="313" t="n">
        <v>0</v>
      </c>
      <c r="R447" s="286" t="n">
        <v>0</v>
      </c>
      <c r="S447" s="286" t="n">
        <v>0</v>
      </c>
      <c r="T447" s="308" t="n">
        <v>0</v>
      </c>
      <c r="U447" s="314" t="n">
        <f aca="false">K447</f>
        <v>0</v>
      </c>
      <c r="V447" s="314" t="n">
        <f aca="false">K447</f>
        <v>0</v>
      </c>
      <c r="X447" s="305"/>
    </row>
    <row r="448" customFormat="false" ht="15" hidden="false" customHeight="false" outlineLevel="0" collapsed="false">
      <c r="A448" s="308"/>
      <c r="B448" s="309"/>
      <c r="C448" s="309"/>
      <c r="D448" s="309"/>
      <c r="E448" s="309"/>
      <c r="F448" s="309"/>
      <c r="G448" s="309"/>
      <c r="H448" s="309"/>
      <c r="I448" s="309"/>
      <c r="J448" s="309"/>
      <c r="K448" s="312"/>
      <c r="L448" s="308" t="n">
        <v>0</v>
      </c>
      <c r="M448" s="308" t="n">
        <v>0</v>
      </c>
      <c r="N448" s="308" t="n">
        <v>0</v>
      </c>
      <c r="O448" s="286" t="n">
        <v>0</v>
      </c>
      <c r="P448" s="313" t="n">
        <v>0</v>
      </c>
      <c r="Q448" s="313" t="n">
        <v>0</v>
      </c>
      <c r="R448" s="286" t="n">
        <v>0</v>
      </c>
      <c r="S448" s="286" t="n">
        <v>0</v>
      </c>
      <c r="T448" s="308" t="n">
        <v>0</v>
      </c>
      <c r="U448" s="314" t="n">
        <f aca="false">K448</f>
        <v>0</v>
      </c>
      <c r="V448" s="314" t="n">
        <f aca="false">K448</f>
        <v>0</v>
      </c>
      <c r="X448" s="305"/>
    </row>
    <row r="449" customFormat="false" ht="15" hidden="false" customHeight="false" outlineLevel="0" collapsed="false">
      <c r="A449" s="308"/>
      <c r="B449" s="309"/>
      <c r="C449" s="309"/>
      <c r="D449" s="309"/>
      <c r="E449" s="309"/>
      <c r="F449" s="309"/>
      <c r="G449" s="312"/>
      <c r="H449" s="309"/>
      <c r="I449" s="309"/>
      <c r="J449" s="309"/>
      <c r="K449" s="312"/>
      <c r="L449" s="308" t="n">
        <v>0</v>
      </c>
      <c r="M449" s="308" t="n">
        <v>0</v>
      </c>
      <c r="N449" s="308" t="n">
        <v>0</v>
      </c>
      <c r="O449" s="286" t="n">
        <v>0</v>
      </c>
      <c r="P449" s="313" t="n">
        <v>0</v>
      </c>
      <c r="Q449" s="313" t="n">
        <v>0</v>
      </c>
      <c r="R449" s="286" t="n">
        <v>0</v>
      </c>
      <c r="S449" s="286" t="n">
        <v>0</v>
      </c>
      <c r="T449" s="308" t="n">
        <v>0</v>
      </c>
      <c r="U449" s="314" t="n">
        <f aca="false">K449</f>
        <v>0</v>
      </c>
      <c r="V449" s="314" t="n">
        <f aca="false">K449</f>
        <v>0</v>
      </c>
      <c r="X449" s="305"/>
    </row>
    <row r="450" customFormat="false" ht="15" hidden="false" customHeight="false" outlineLevel="0" collapsed="false">
      <c r="A450" s="308"/>
      <c r="B450" s="309"/>
      <c r="C450" s="309"/>
      <c r="D450" s="309"/>
      <c r="E450" s="309"/>
      <c r="F450" s="309"/>
      <c r="G450" s="312"/>
      <c r="H450" s="309"/>
      <c r="I450" s="309"/>
      <c r="J450" s="309"/>
      <c r="K450" s="312"/>
      <c r="L450" s="308" t="n">
        <v>0</v>
      </c>
      <c r="M450" s="308" t="n">
        <v>0</v>
      </c>
      <c r="N450" s="308" t="n">
        <v>0</v>
      </c>
      <c r="O450" s="286" t="n">
        <v>0</v>
      </c>
      <c r="P450" s="313" t="n">
        <v>0</v>
      </c>
      <c r="Q450" s="313" t="n">
        <v>0</v>
      </c>
      <c r="R450" s="286" t="n">
        <v>0</v>
      </c>
      <c r="S450" s="286" t="n">
        <v>0</v>
      </c>
      <c r="T450" s="308" t="n">
        <v>0</v>
      </c>
      <c r="U450" s="314" t="n">
        <f aca="false">K450</f>
        <v>0</v>
      </c>
      <c r="V450" s="314" t="n">
        <f aca="false">K450</f>
        <v>0</v>
      </c>
      <c r="X450" s="305"/>
    </row>
    <row r="451" customFormat="false" ht="15" hidden="false" customHeight="false" outlineLevel="0" collapsed="false">
      <c r="A451" s="308"/>
      <c r="B451" s="309"/>
      <c r="C451" s="309"/>
      <c r="D451" s="309"/>
      <c r="E451" s="309"/>
      <c r="F451" s="309"/>
      <c r="G451" s="309"/>
      <c r="H451" s="309"/>
      <c r="I451" s="309"/>
      <c r="J451" s="309"/>
      <c r="K451" s="312"/>
      <c r="L451" s="308" t="n">
        <v>0</v>
      </c>
      <c r="M451" s="308" t="n">
        <v>0</v>
      </c>
      <c r="N451" s="308" t="n">
        <v>0</v>
      </c>
      <c r="O451" s="286" t="n">
        <v>0</v>
      </c>
      <c r="P451" s="313" t="n">
        <v>0</v>
      </c>
      <c r="Q451" s="313" t="n">
        <v>0</v>
      </c>
      <c r="R451" s="286" t="n">
        <v>0</v>
      </c>
      <c r="S451" s="286" t="n">
        <v>0</v>
      </c>
      <c r="T451" s="308" t="n">
        <v>0</v>
      </c>
      <c r="U451" s="314" t="n">
        <f aca="false">K451</f>
        <v>0</v>
      </c>
      <c r="V451" s="314" t="n">
        <f aca="false">K451</f>
        <v>0</v>
      </c>
      <c r="X451" s="305"/>
    </row>
    <row r="452" customFormat="false" ht="15" hidden="false" customHeight="false" outlineLevel="0" collapsed="false">
      <c r="A452" s="308"/>
      <c r="B452" s="309"/>
      <c r="C452" s="309"/>
      <c r="D452" s="309"/>
      <c r="E452" s="309"/>
      <c r="F452" s="309"/>
      <c r="G452" s="312"/>
      <c r="H452" s="309"/>
      <c r="I452" s="309"/>
      <c r="J452" s="309"/>
      <c r="K452" s="312"/>
      <c r="L452" s="308" t="n">
        <v>0</v>
      </c>
      <c r="M452" s="308" t="n">
        <v>0</v>
      </c>
      <c r="N452" s="308" t="n">
        <v>0</v>
      </c>
      <c r="O452" s="286" t="n">
        <v>0</v>
      </c>
      <c r="P452" s="313" t="n">
        <v>0</v>
      </c>
      <c r="Q452" s="313" t="n">
        <v>0</v>
      </c>
      <c r="R452" s="286" t="n">
        <v>0</v>
      </c>
      <c r="S452" s="286" t="n">
        <v>0</v>
      </c>
      <c r="T452" s="308" t="n">
        <v>0</v>
      </c>
      <c r="U452" s="314" t="n">
        <f aca="false">K452</f>
        <v>0</v>
      </c>
      <c r="V452" s="314" t="n">
        <f aca="false">K452</f>
        <v>0</v>
      </c>
      <c r="X452" s="305"/>
    </row>
    <row r="453" customFormat="false" ht="15" hidden="false" customHeight="false" outlineLevel="0" collapsed="false">
      <c r="A453" s="308"/>
      <c r="B453" s="309"/>
      <c r="C453" s="309"/>
      <c r="D453" s="309"/>
      <c r="E453" s="309"/>
      <c r="F453" s="309"/>
      <c r="G453" s="312"/>
      <c r="H453" s="309"/>
      <c r="I453" s="309"/>
      <c r="J453" s="309"/>
      <c r="K453" s="312"/>
      <c r="L453" s="308" t="n">
        <v>0</v>
      </c>
      <c r="M453" s="308" t="n">
        <v>0</v>
      </c>
      <c r="N453" s="308" t="n">
        <v>0</v>
      </c>
      <c r="O453" s="286" t="n">
        <v>0</v>
      </c>
      <c r="P453" s="313" t="n">
        <v>0</v>
      </c>
      <c r="Q453" s="313" t="n">
        <v>0</v>
      </c>
      <c r="R453" s="286" t="n">
        <v>0</v>
      </c>
      <c r="S453" s="286" t="n">
        <v>0</v>
      </c>
      <c r="T453" s="308" t="n">
        <v>0</v>
      </c>
      <c r="U453" s="314" t="n">
        <f aca="false">K453</f>
        <v>0</v>
      </c>
      <c r="V453" s="314" t="n">
        <f aca="false">K453</f>
        <v>0</v>
      </c>
      <c r="X453" s="305"/>
    </row>
    <row r="454" customFormat="false" ht="15" hidden="false" customHeight="false" outlineLevel="0" collapsed="false">
      <c r="A454" s="308"/>
      <c r="B454" s="309"/>
      <c r="C454" s="309"/>
      <c r="D454" s="309"/>
      <c r="E454" s="309"/>
      <c r="F454" s="309"/>
      <c r="G454" s="312"/>
      <c r="H454" s="309"/>
      <c r="I454" s="309"/>
      <c r="J454" s="309"/>
      <c r="K454" s="312"/>
      <c r="L454" s="308" t="n">
        <v>0</v>
      </c>
      <c r="M454" s="308" t="n">
        <v>0</v>
      </c>
      <c r="N454" s="308" t="n">
        <v>0</v>
      </c>
      <c r="O454" s="286" t="n">
        <v>0</v>
      </c>
      <c r="P454" s="313" t="n">
        <v>0</v>
      </c>
      <c r="Q454" s="313" t="n">
        <v>0</v>
      </c>
      <c r="R454" s="286" t="n">
        <v>0</v>
      </c>
      <c r="S454" s="286" t="n">
        <v>0</v>
      </c>
      <c r="T454" s="308" t="n">
        <v>0</v>
      </c>
      <c r="U454" s="314" t="n">
        <f aca="false">K454</f>
        <v>0</v>
      </c>
      <c r="V454" s="314" t="n">
        <f aca="false">K454</f>
        <v>0</v>
      </c>
      <c r="X454" s="305"/>
    </row>
    <row r="455" customFormat="false" ht="15" hidden="false" customHeight="false" outlineLevel="0" collapsed="false">
      <c r="A455" s="308"/>
      <c r="B455" s="309"/>
      <c r="C455" s="309"/>
      <c r="D455" s="309"/>
      <c r="E455" s="309"/>
      <c r="F455" s="309"/>
      <c r="G455" s="312"/>
      <c r="H455" s="309"/>
      <c r="I455" s="309"/>
      <c r="J455" s="309"/>
      <c r="K455" s="312"/>
      <c r="L455" s="308" t="n">
        <v>0</v>
      </c>
      <c r="M455" s="308" t="n">
        <v>0</v>
      </c>
      <c r="N455" s="308" t="n">
        <v>0</v>
      </c>
      <c r="O455" s="286" t="n">
        <v>0</v>
      </c>
      <c r="P455" s="313" t="n">
        <v>0</v>
      </c>
      <c r="Q455" s="313" t="n">
        <v>0</v>
      </c>
      <c r="R455" s="286" t="n">
        <v>0</v>
      </c>
      <c r="S455" s="286" t="n">
        <v>0</v>
      </c>
      <c r="T455" s="308" t="n">
        <v>0</v>
      </c>
      <c r="U455" s="314" t="n">
        <f aca="false">K455</f>
        <v>0</v>
      </c>
      <c r="V455" s="314" t="n">
        <f aca="false">K455</f>
        <v>0</v>
      </c>
      <c r="X455" s="305"/>
    </row>
    <row r="456" customFormat="false" ht="15" hidden="false" customHeight="false" outlineLevel="0" collapsed="false">
      <c r="A456" s="308"/>
      <c r="B456" s="309"/>
      <c r="C456" s="309"/>
      <c r="D456" s="309"/>
      <c r="E456" s="309"/>
      <c r="F456" s="309"/>
      <c r="G456" s="312"/>
      <c r="H456" s="309"/>
      <c r="I456" s="309"/>
      <c r="J456" s="309"/>
      <c r="K456" s="312"/>
      <c r="L456" s="308" t="n">
        <v>0</v>
      </c>
      <c r="M456" s="308" t="n">
        <v>0</v>
      </c>
      <c r="N456" s="308" t="n">
        <v>0</v>
      </c>
      <c r="O456" s="286" t="n">
        <v>0</v>
      </c>
      <c r="P456" s="313" t="n">
        <v>0</v>
      </c>
      <c r="Q456" s="313" t="n">
        <v>0</v>
      </c>
      <c r="R456" s="286" t="n">
        <v>0</v>
      </c>
      <c r="S456" s="286" t="n">
        <v>0</v>
      </c>
      <c r="T456" s="308" t="n">
        <v>0</v>
      </c>
      <c r="U456" s="314" t="n">
        <f aca="false">K456</f>
        <v>0</v>
      </c>
      <c r="V456" s="314" t="n">
        <f aca="false">K456</f>
        <v>0</v>
      </c>
      <c r="X456" s="305"/>
    </row>
    <row r="457" customFormat="false" ht="15" hidden="false" customHeight="false" outlineLevel="0" collapsed="false">
      <c r="A457" s="308"/>
      <c r="B457" s="309"/>
      <c r="C457" s="309"/>
      <c r="D457" s="309"/>
      <c r="E457" s="309"/>
      <c r="F457" s="309"/>
      <c r="G457" s="312"/>
      <c r="H457" s="309"/>
      <c r="I457" s="309"/>
      <c r="J457" s="309"/>
      <c r="K457" s="312"/>
      <c r="L457" s="308" t="n">
        <v>0</v>
      </c>
      <c r="M457" s="308" t="n">
        <v>0</v>
      </c>
      <c r="N457" s="308" t="n">
        <v>0</v>
      </c>
      <c r="O457" s="286" t="n">
        <v>0</v>
      </c>
      <c r="P457" s="313" t="n">
        <v>0</v>
      </c>
      <c r="Q457" s="313" t="n">
        <v>0</v>
      </c>
      <c r="R457" s="286" t="n">
        <v>0</v>
      </c>
      <c r="S457" s="286" t="n">
        <v>0</v>
      </c>
      <c r="T457" s="308" t="n">
        <v>0</v>
      </c>
      <c r="U457" s="314" t="n">
        <f aca="false">K457</f>
        <v>0</v>
      </c>
      <c r="V457" s="314" t="n">
        <f aca="false">K457</f>
        <v>0</v>
      </c>
      <c r="X457" s="305"/>
    </row>
    <row r="458" customFormat="false" ht="15" hidden="false" customHeight="false" outlineLevel="0" collapsed="false">
      <c r="A458" s="308"/>
      <c r="B458" s="309"/>
      <c r="C458" s="309"/>
      <c r="D458" s="309"/>
      <c r="E458" s="309"/>
      <c r="F458" s="309"/>
      <c r="G458" s="312"/>
      <c r="H458" s="309"/>
      <c r="I458" s="309"/>
      <c r="J458" s="309"/>
      <c r="K458" s="312"/>
      <c r="L458" s="308" t="n">
        <v>0</v>
      </c>
      <c r="M458" s="308" t="n">
        <v>0</v>
      </c>
      <c r="N458" s="308" t="n">
        <v>0</v>
      </c>
      <c r="O458" s="286" t="n">
        <v>0</v>
      </c>
      <c r="P458" s="313" t="n">
        <v>0</v>
      </c>
      <c r="Q458" s="313" t="n">
        <v>0</v>
      </c>
      <c r="R458" s="286" t="n">
        <v>0</v>
      </c>
      <c r="S458" s="286" t="n">
        <v>0</v>
      </c>
      <c r="T458" s="308" t="n">
        <v>0</v>
      </c>
      <c r="U458" s="314" t="n">
        <f aca="false">K458</f>
        <v>0</v>
      </c>
      <c r="V458" s="314" t="n">
        <f aca="false">K458</f>
        <v>0</v>
      </c>
      <c r="X458" s="305"/>
    </row>
    <row r="459" customFormat="false" ht="15" hidden="false" customHeight="false" outlineLevel="0" collapsed="false">
      <c r="A459" s="308"/>
      <c r="B459" s="309"/>
      <c r="C459" s="309"/>
      <c r="D459" s="309"/>
      <c r="E459" s="309"/>
      <c r="F459" s="309"/>
      <c r="G459" s="312"/>
      <c r="H459" s="309"/>
      <c r="I459" s="309"/>
      <c r="J459" s="309"/>
      <c r="K459" s="312"/>
      <c r="L459" s="308" t="n">
        <v>0</v>
      </c>
      <c r="M459" s="308" t="n">
        <v>0</v>
      </c>
      <c r="N459" s="308" t="n">
        <v>0</v>
      </c>
      <c r="O459" s="286" t="n">
        <v>0</v>
      </c>
      <c r="P459" s="313" t="n">
        <v>0</v>
      </c>
      <c r="Q459" s="313" t="n">
        <v>0</v>
      </c>
      <c r="R459" s="286" t="n">
        <v>0</v>
      </c>
      <c r="S459" s="286" t="n">
        <v>0</v>
      </c>
      <c r="T459" s="308" t="n">
        <v>0</v>
      </c>
      <c r="U459" s="314" t="n">
        <f aca="false">K459</f>
        <v>0</v>
      </c>
      <c r="V459" s="314" t="n">
        <f aca="false">K459</f>
        <v>0</v>
      </c>
      <c r="X459" s="305"/>
    </row>
    <row r="460" customFormat="false" ht="15" hidden="false" customHeight="false" outlineLevel="0" collapsed="false">
      <c r="A460" s="308"/>
      <c r="B460" s="309"/>
      <c r="C460" s="309"/>
      <c r="D460" s="309"/>
      <c r="E460" s="309"/>
      <c r="F460" s="309"/>
      <c r="G460" s="312"/>
      <c r="H460" s="309"/>
      <c r="I460" s="309"/>
      <c r="J460" s="309"/>
      <c r="K460" s="312"/>
      <c r="L460" s="308" t="n">
        <v>0</v>
      </c>
      <c r="M460" s="308" t="n">
        <v>0</v>
      </c>
      <c r="N460" s="308" t="n">
        <v>0</v>
      </c>
      <c r="O460" s="286" t="n">
        <v>0</v>
      </c>
      <c r="P460" s="313" t="n">
        <v>0</v>
      </c>
      <c r="Q460" s="313" t="n">
        <v>0</v>
      </c>
      <c r="R460" s="286" t="n">
        <v>0</v>
      </c>
      <c r="S460" s="286" t="n">
        <v>0</v>
      </c>
      <c r="T460" s="308" t="n">
        <v>0</v>
      </c>
      <c r="U460" s="314" t="n">
        <f aca="false">K460</f>
        <v>0</v>
      </c>
      <c r="V460" s="314" t="n">
        <f aca="false">K460</f>
        <v>0</v>
      </c>
      <c r="X460" s="305"/>
    </row>
    <row r="461" customFormat="false" ht="15" hidden="false" customHeight="false" outlineLevel="0" collapsed="false">
      <c r="A461" s="308"/>
      <c r="B461" s="309"/>
      <c r="C461" s="309"/>
      <c r="D461" s="309"/>
      <c r="E461" s="309"/>
      <c r="F461" s="309"/>
      <c r="G461" s="312"/>
      <c r="H461" s="309"/>
      <c r="I461" s="309"/>
      <c r="J461" s="309"/>
      <c r="K461" s="312"/>
      <c r="L461" s="308" t="n">
        <v>0</v>
      </c>
      <c r="M461" s="308" t="n">
        <v>0</v>
      </c>
      <c r="N461" s="308" t="n">
        <v>0</v>
      </c>
      <c r="O461" s="286" t="n">
        <v>0</v>
      </c>
      <c r="P461" s="313" t="n">
        <v>0</v>
      </c>
      <c r="Q461" s="313" t="n">
        <v>0</v>
      </c>
      <c r="R461" s="286" t="n">
        <v>0</v>
      </c>
      <c r="S461" s="286" t="n">
        <v>0</v>
      </c>
      <c r="T461" s="308" t="n">
        <v>0</v>
      </c>
      <c r="U461" s="314" t="n">
        <f aca="false">K461</f>
        <v>0</v>
      </c>
      <c r="V461" s="314" t="n">
        <f aca="false">K461</f>
        <v>0</v>
      </c>
      <c r="X461" s="305"/>
    </row>
    <row r="462" customFormat="false" ht="15" hidden="false" customHeight="false" outlineLevel="0" collapsed="false">
      <c r="A462" s="308"/>
      <c r="B462" s="309"/>
      <c r="C462" s="309"/>
      <c r="D462" s="309"/>
      <c r="E462" s="309"/>
      <c r="F462" s="309"/>
      <c r="G462" s="312"/>
      <c r="H462" s="309"/>
      <c r="I462" s="309"/>
      <c r="J462" s="309"/>
      <c r="K462" s="312"/>
      <c r="L462" s="308" t="n">
        <v>0</v>
      </c>
      <c r="M462" s="308" t="n">
        <v>0</v>
      </c>
      <c r="N462" s="308" t="n">
        <v>0</v>
      </c>
      <c r="O462" s="286" t="n">
        <v>0</v>
      </c>
      <c r="P462" s="313" t="n">
        <v>0</v>
      </c>
      <c r="Q462" s="313" t="n">
        <v>0</v>
      </c>
      <c r="R462" s="286" t="n">
        <v>0</v>
      </c>
      <c r="S462" s="286" t="n">
        <v>0</v>
      </c>
      <c r="T462" s="308" t="n">
        <v>0</v>
      </c>
      <c r="U462" s="314" t="n">
        <f aca="false">K462</f>
        <v>0</v>
      </c>
      <c r="V462" s="314" t="n">
        <f aca="false">K462</f>
        <v>0</v>
      </c>
      <c r="X462" s="305"/>
    </row>
    <row r="463" customFormat="false" ht="15" hidden="false" customHeight="false" outlineLevel="0" collapsed="false">
      <c r="A463" s="308"/>
      <c r="B463" s="309"/>
      <c r="C463" s="309"/>
      <c r="D463" s="309"/>
      <c r="E463" s="309"/>
      <c r="F463" s="309"/>
      <c r="G463" s="312"/>
      <c r="H463" s="309"/>
      <c r="I463" s="309"/>
      <c r="J463" s="309"/>
      <c r="K463" s="312"/>
      <c r="L463" s="308" t="n">
        <v>0</v>
      </c>
      <c r="M463" s="308" t="n">
        <v>0</v>
      </c>
      <c r="N463" s="308" t="n">
        <v>0</v>
      </c>
      <c r="O463" s="286" t="n">
        <v>0</v>
      </c>
      <c r="P463" s="313" t="n">
        <v>0</v>
      </c>
      <c r="Q463" s="313" t="n">
        <v>0</v>
      </c>
      <c r="R463" s="286" t="n">
        <v>0</v>
      </c>
      <c r="S463" s="286" t="n">
        <v>0</v>
      </c>
      <c r="T463" s="308" t="n">
        <v>0</v>
      </c>
      <c r="U463" s="314" t="n">
        <f aca="false">K463</f>
        <v>0</v>
      </c>
      <c r="V463" s="314" t="n">
        <f aca="false">K463</f>
        <v>0</v>
      </c>
      <c r="X463" s="305"/>
    </row>
    <row r="464" customFormat="false" ht="15" hidden="false" customHeight="false" outlineLevel="0" collapsed="false">
      <c r="A464" s="308"/>
      <c r="B464" s="309"/>
      <c r="C464" s="309"/>
      <c r="D464" s="309"/>
      <c r="E464" s="309"/>
      <c r="F464" s="309"/>
      <c r="G464" s="312"/>
      <c r="H464" s="309"/>
      <c r="I464" s="309"/>
      <c r="J464" s="309"/>
      <c r="K464" s="312"/>
      <c r="L464" s="308" t="n">
        <v>0</v>
      </c>
      <c r="M464" s="308" t="n">
        <v>0</v>
      </c>
      <c r="N464" s="308" t="n">
        <v>0</v>
      </c>
      <c r="O464" s="286" t="n">
        <v>0</v>
      </c>
      <c r="P464" s="313" t="n">
        <v>0</v>
      </c>
      <c r="Q464" s="313" t="n">
        <v>0</v>
      </c>
      <c r="R464" s="286" t="n">
        <v>0</v>
      </c>
      <c r="S464" s="286" t="n">
        <v>0</v>
      </c>
      <c r="T464" s="308" t="n">
        <v>0</v>
      </c>
      <c r="U464" s="314" t="n">
        <f aca="false">K464</f>
        <v>0</v>
      </c>
      <c r="V464" s="314" t="n">
        <f aca="false">K464</f>
        <v>0</v>
      </c>
      <c r="X464" s="305"/>
    </row>
    <row r="465" customFormat="false" ht="15" hidden="false" customHeight="false" outlineLevel="0" collapsed="false">
      <c r="A465" s="308"/>
      <c r="B465" s="309"/>
      <c r="C465" s="309"/>
      <c r="D465" s="309"/>
      <c r="E465" s="309"/>
      <c r="F465" s="309"/>
      <c r="G465" s="312"/>
      <c r="H465" s="309"/>
      <c r="I465" s="309"/>
      <c r="J465" s="309"/>
      <c r="K465" s="312"/>
      <c r="L465" s="308" t="n">
        <v>0</v>
      </c>
      <c r="M465" s="308" t="n">
        <v>0</v>
      </c>
      <c r="N465" s="308" t="n">
        <v>0</v>
      </c>
      <c r="O465" s="286" t="n">
        <v>0</v>
      </c>
      <c r="P465" s="313" t="n">
        <v>0</v>
      </c>
      <c r="Q465" s="313" t="n">
        <v>0</v>
      </c>
      <c r="R465" s="286" t="n">
        <v>0</v>
      </c>
      <c r="S465" s="286" t="n">
        <v>0</v>
      </c>
      <c r="T465" s="308" t="n">
        <v>0</v>
      </c>
      <c r="U465" s="314" t="n">
        <f aca="false">K465</f>
        <v>0</v>
      </c>
      <c r="V465" s="314" t="n">
        <f aca="false">K465</f>
        <v>0</v>
      </c>
      <c r="X465" s="305"/>
    </row>
    <row r="466" customFormat="false" ht="15" hidden="false" customHeight="false" outlineLevel="0" collapsed="false">
      <c r="A466" s="308"/>
      <c r="B466" s="309"/>
      <c r="C466" s="309"/>
      <c r="D466" s="309"/>
      <c r="E466" s="309"/>
      <c r="F466" s="309"/>
      <c r="G466" s="312"/>
      <c r="H466" s="309"/>
      <c r="I466" s="309"/>
      <c r="J466" s="309"/>
      <c r="K466" s="312"/>
      <c r="L466" s="308" t="n">
        <v>0</v>
      </c>
      <c r="M466" s="308" t="n">
        <v>0</v>
      </c>
      <c r="N466" s="308" t="n">
        <v>0</v>
      </c>
      <c r="O466" s="286" t="n">
        <v>0</v>
      </c>
      <c r="P466" s="313" t="n">
        <v>0</v>
      </c>
      <c r="Q466" s="313" t="n">
        <v>0</v>
      </c>
      <c r="R466" s="286" t="n">
        <v>0</v>
      </c>
      <c r="S466" s="286" t="n">
        <v>0</v>
      </c>
      <c r="T466" s="308" t="n">
        <v>0</v>
      </c>
      <c r="U466" s="314" t="n">
        <f aca="false">K466</f>
        <v>0</v>
      </c>
      <c r="V466" s="314" t="n">
        <f aca="false">K466</f>
        <v>0</v>
      </c>
      <c r="X466" s="305"/>
    </row>
    <row r="467" customFormat="false" ht="15" hidden="false" customHeight="false" outlineLevel="0" collapsed="false">
      <c r="A467" s="308"/>
      <c r="B467" s="309"/>
      <c r="C467" s="309"/>
      <c r="D467" s="309"/>
      <c r="E467" s="309"/>
      <c r="F467" s="309"/>
      <c r="G467" s="312"/>
      <c r="H467" s="309"/>
      <c r="I467" s="309"/>
      <c r="J467" s="309"/>
      <c r="K467" s="312"/>
      <c r="L467" s="308" t="n">
        <v>0</v>
      </c>
      <c r="M467" s="308" t="n">
        <v>0</v>
      </c>
      <c r="N467" s="308" t="n">
        <v>0</v>
      </c>
      <c r="O467" s="286" t="n">
        <v>0</v>
      </c>
      <c r="P467" s="313" t="n">
        <v>0</v>
      </c>
      <c r="Q467" s="313" t="n">
        <v>0</v>
      </c>
      <c r="R467" s="286" t="n">
        <v>0</v>
      </c>
      <c r="S467" s="286" t="n">
        <v>0</v>
      </c>
      <c r="T467" s="308" t="n">
        <v>0</v>
      </c>
      <c r="U467" s="314" t="n">
        <f aca="false">K467</f>
        <v>0</v>
      </c>
      <c r="V467" s="314" t="n">
        <f aca="false">K467</f>
        <v>0</v>
      </c>
      <c r="X467" s="305"/>
    </row>
    <row r="468" customFormat="false" ht="15" hidden="false" customHeight="false" outlineLevel="0" collapsed="false">
      <c r="A468" s="308"/>
      <c r="B468" s="309"/>
      <c r="C468" s="309"/>
      <c r="D468" s="309"/>
      <c r="E468" s="309"/>
      <c r="F468" s="309"/>
      <c r="G468" s="312"/>
      <c r="H468" s="309"/>
      <c r="I468" s="309"/>
      <c r="J468" s="309"/>
      <c r="K468" s="312"/>
      <c r="L468" s="308" t="n">
        <v>0</v>
      </c>
      <c r="M468" s="308" t="n">
        <v>0</v>
      </c>
      <c r="N468" s="308" t="n">
        <v>0</v>
      </c>
      <c r="O468" s="286" t="n">
        <v>0</v>
      </c>
      <c r="P468" s="313" t="n">
        <v>0</v>
      </c>
      <c r="Q468" s="313" t="n">
        <v>0</v>
      </c>
      <c r="R468" s="286" t="n">
        <v>0</v>
      </c>
      <c r="S468" s="286" t="n">
        <v>0</v>
      </c>
      <c r="T468" s="308" t="n">
        <v>0</v>
      </c>
      <c r="U468" s="314" t="n">
        <f aca="false">K468</f>
        <v>0</v>
      </c>
      <c r="V468" s="314" t="n">
        <f aca="false">K468</f>
        <v>0</v>
      </c>
      <c r="X468" s="305"/>
    </row>
    <row r="469" customFormat="false" ht="15" hidden="false" customHeight="false" outlineLevel="0" collapsed="false">
      <c r="A469" s="308"/>
      <c r="B469" s="309"/>
      <c r="C469" s="309"/>
      <c r="D469" s="309"/>
      <c r="E469" s="309"/>
      <c r="F469" s="309"/>
      <c r="G469" s="312"/>
      <c r="H469" s="309"/>
      <c r="I469" s="309"/>
      <c r="J469" s="309"/>
      <c r="K469" s="312"/>
      <c r="L469" s="308" t="n">
        <v>0</v>
      </c>
      <c r="M469" s="308" t="n">
        <v>0</v>
      </c>
      <c r="N469" s="308" t="n">
        <v>0</v>
      </c>
      <c r="O469" s="286" t="n">
        <v>0</v>
      </c>
      <c r="P469" s="313" t="n">
        <v>0</v>
      </c>
      <c r="Q469" s="313" t="n">
        <v>0</v>
      </c>
      <c r="R469" s="286" t="n">
        <v>0</v>
      </c>
      <c r="S469" s="286" t="n">
        <v>0</v>
      </c>
      <c r="T469" s="308" t="n">
        <v>0</v>
      </c>
      <c r="U469" s="314" t="n">
        <f aca="false">K469</f>
        <v>0</v>
      </c>
      <c r="V469" s="314" t="n">
        <f aca="false">K469</f>
        <v>0</v>
      </c>
      <c r="X469" s="305"/>
    </row>
    <row r="470" customFormat="false" ht="15" hidden="false" customHeight="false" outlineLevel="0" collapsed="false">
      <c r="A470" s="308"/>
      <c r="B470" s="309"/>
      <c r="C470" s="309"/>
      <c r="D470" s="309"/>
      <c r="E470" s="309"/>
      <c r="F470" s="309"/>
      <c r="G470" s="309"/>
      <c r="H470" s="309"/>
      <c r="I470" s="309"/>
      <c r="J470" s="309"/>
      <c r="K470" s="312"/>
      <c r="L470" s="308" t="n">
        <v>0</v>
      </c>
      <c r="M470" s="308" t="n">
        <v>0</v>
      </c>
      <c r="N470" s="308" t="n">
        <v>0</v>
      </c>
      <c r="O470" s="286" t="n">
        <v>0</v>
      </c>
      <c r="P470" s="313" t="n">
        <v>0</v>
      </c>
      <c r="Q470" s="313" t="n">
        <v>0</v>
      </c>
      <c r="R470" s="286" t="n">
        <v>0</v>
      </c>
      <c r="S470" s="286" t="n">
        <v>0</v>
      </c>
      <c r="T470" s="308" t="n">
        <v>0</v>
      </c>
      <c r="U470" s="314" t="n">
        <f aca="false">K470</f>
        <v>0</v>
      </c>
      <c r="V470" s="314" t="n">
        <f aca="false">K470</f>
        <v>0</v>
      </c>
      <c r="X470" s="305"/>
    </row>
    <row r="471" customFormat="false" ht="15" hidden="false" customHeight="false" outlineLevel="0" collapsed="false">
      <c r="A471" s="308"/>
      <c r="B471" s="309"/>
      <c r="C471" s="309"/>
      <c r="D471" s="309"/>
      <c r="E471" s="309"/>
      <c r="F471" s="309"/>
      <c r="G471" s="309"/>
      <c r="H471" s="309"/>
      <c r="I471" s="309"/>
      <c r="J471" s="309"/>
      <c r="K471" s="312"/>
      <c r="L471" s="308" t="n">
        <v>0</v>
      </c>
      <c r="M471" s="308" t="n">
        <v>0</v>
      </c>
      <c r="N471" s="308" t="n">
        <v>0</v>
      </c>
      <c r="O471" s="286" t="n">
        <v>0</v>
      </c>
      <c r="P471" s="313" t="n">
        <v>0</v>
      </c>
      <c r="Q471" s="313" t="n">
        <v>0</v>
      </c>
      <c r="R471" s="286" t="n">
        <v>0</v>
      </c>
      <c r="S471" s="286" t="n">
        <v>0</v>
      </c>
      <c r="T471" s="308" t="n">
        <v>0</v>
      </c>
      <c r="U471" s="314" t="n">
        <f aca="false">K471</f>
        <v>0</v>
      </c>
      <c r="V471" s="314" t="n">
        <f aca="false">K471</f>
        <v>0</v>
      </c>
      <c r="X471" s="305"/>
    </row>
    <row r="472" customFormat="false" ht="15" hidden="false" customHeight="false" outlineLevel="0" collapsed="false">
      <c r="A472" s="308"/>
      <c r="B472" s="309"/>
      <c r="C472" s="309"/>
      <c r="D472" s="309"/>
      <c r="E472" s="309"/>
      <c r="F472" s="309"/>
      <c r="G472" s="312"/>
      <c r="H472" s="309"/>
      <c r="I472" s="309"/>
      <c r="J472" s="309"/>
      <c r="K472" s="312"/>
      <c r="L472" s="308" t="n">
        <v>0</v>
      </c>
      <c r="M472" s="308" t="n">
        <v>0</v>
      </c>
      <c r="N472" s="308" t="n">
        <v>0</v>
      </c>
      <c r="O472" s="286" t="n">
        <v>0</v>
      </c>
      <c r="P472" s="313" t="n">
        <v>0</v>
      </c>
      <c r="Q472" s="313" t="n">
        <v>0</v>
      </c>
      <c r="R472" s="286" t="n">
        <v>0</v>
      </c>
      <c r="S472" s="286" t="n">
        <v>0</v>
      </c>
      <c r="T472" s="308" t="n">
        <v>0</v>
      </c>
      <c r="U472" s="314" t="n">
        <f aca="false">K472</f>
        <v>0</v>
      </c>
      <c r="V472" s="314" t="n">
        <f aca="false">K472</f>
        <v>0</v>
      </c>
      <c r="X472" s="305"/>
    </row>
    <row r="473" customFormat="false" ht="15" hidden="false" customHeight="false" outlineLevel="0" collapsed="false">
      <c r="A473" s="308"/>
      <c r="B473" s="309"/>
      <c r="C473" s="309"/>
      <c r="D473" s="309"/>
      <c r="E473" s="309"/>
      <c r="F473" s="309"/>
      <c r="G473" s="312"/>
      <c r="H473" s="309"/>
      <c r="I473" s="309"/>
      <c r="J473" s="309"/>
      <c r="K473" s="312"/>
      <c r="L473" s="308" t="n">
        <v>0</v>
      </c>
      <c r="M473" s="308" t="n">
        <v>0</v>
      </c>
      <c r="N473" s="308" t="n">
        <v>0</v>
      </c>
      <c r="O473" s="286" t="n">
        <v>0</v>
      </c>
      <c r="P473" s="313" t="n">
        <v>0</v>
      </c>
      <c r="Q473" s="313" t="n">
        <v>0</v>
      </c>
      <c r="R473" s="286" t="n">
        <v>0</v>
      </c>
      <c r="S473" s="286" t="n">
        <v>0</v>
      </c>
      <c r="T473" s="308" t="n">
        <v>0</v>
      </c>
      <c r="U473" s="314" t="n">
        <f aca="false">K473</f>
        <v>0</v>
      </c>
      <c r="V473" s="314" t="n">
        <f aca="false">K473</f>
        <v>0</v>
      </c>
      <c r="X473" s="305"/>
    </row>
    <row r="474" customFormat="false" ht="15" hidden="false" customHeight="false" outlineLevel="0" collapsed="false">
      <c r="A474" s="308"/>
      <c r="B474" s="309"/>
      <c r="C474" s="309"/>
      <c r="D474" s="309"/>
      <c r="E474" s="309"/>
      <c r="F474" s="309"/>
      <c r="G474" s="312"/>
      <c r="H474" s="309"/>
      <c r="I474" s="309"/>
      <c r="J474" s="309"/>
      <c r="K474" s="312"/>
      <c r="L474" s="308" t="n">
        <v>0</v>
      </c>
      <c r="M474" s="308" t="n">
        <v>0</v>
      </c>
      <c r="N474" s="308" t="n">
        <v>0</v>
      </c>
      <c r="O474" s="286" t="n">
        <v>0</v>
      </c>
      <c r="P474" s="313" t="n">
        <v>0</v>
      </c>
      <c r="Q474" s="313" t="n">
        <v>0</v>
      </c>
      <c r="R474" s="286" t="n">
        <v>0</v>
      </c>
      <c r="S474" s="286" t="n">
        <v>0</v>
      </c>
      <c r="T474" s="308" t="n">
        <v>0</v>
      </c>
      <c r="U474" s="314" t="n">
        <f aca="false">K474</f>
        <v>0</v>
      </c>
      <c r="V474" s="314" t="n">
        <f aca="false">K474</f>
        <v>0</v>
      </c>
      <c r="X474" s="305"/>
    </row>
    <row r="475" customFormat="false" ht="15" hidden="false" customHeight="false" outlineLevel="0" collapsed="false">
      <c r="A475" s="308"/>
      <c r="B475" s="309"/>
      <c r="C475" s="309"/>
      <c r="D475" s="309"/>
      <c r="E475" s="309"/>
      <c r="F475" s="309"/>
      <c r="G475" s="312"/>
      <c r="H475" s="309"/>
      <c r="I475" s="309"/>
      <c r="J475" s="309"/>
      <c r="K475" s="312"/>
      <c r="L475" s="308" t="n">
        <v>0</v>
      </c>
      <c r="M475" s="308" t="n">
        <v>0</v>
      </c>
      <c r="N475" s="308" t="n">
        <v>0</v>
      </c>
      <c r="O475" s="286" t="n">
        <v>0</v>
      </c>
      <c r="P475" s="313" t="n">
        <v>0</v>
      </c>
      <c r="Q475" s="313" t="n">
        <v>0</v>
      </c>
      <c r="R475" s="286" t="n">
        <v>0</v>
      </c>
      <c r="S475" s="286" t="n">
        <v>0</v>
      </c>
      <c r="T475" s="308" t="n">
        <v>0</v>
      </c>
      <c r="U475" s="314" t="n">
        <f aca="false">K475</f>
        <v>0</v>
      </c>
      <c r="V475" s="314" t="n">
        <f aca="false">K475</f>
        <v>0</v>
      </c>
      <c r="X475" s="305"/>
    </row>
    <row r="476" customFormat="false" ht="15" hidden="false" customHeight="false" outlineLevel="0" collapsed="false">
      <c r="A476" s="308"/>
      <c r="B476" s="309"/>
      <c r="C476" s="309"/>
      <c r="D476" s="309"/>
      <c r="E476" s="309"/>
      <c r="F476" s="309"/>
      <c r="G476" s="312"/>
      <c r="H476" s="309"/>
      <c r="I476" s="309"/>
      <c r="J476" s="309"/>
      <c r="K476" s="312"/>
      <c r="L476" s="308" t="n">
        <v>0</v>
      </c>
      <c r="M476" s="308" t="n">
        <v>0</v>
      </c>
      <c r="N476" s="308" t="n">
        <v>0</v>
      </c>
      <c r="O476" s="286" t="n">
        <v>0</v>
      </c>
      <c r="P476" s="313" t="n">
        <v>0</v>
      </c>
      <c r="Q476" s="313" t="n">
        <v>0</v>
      </c>
      <c r="R476" s="286" t="n">
        <v>0</v>
      </c>
      <c r="S476" s="286" t="n">
        <v>0</v>
      </c>
      <c r="T476" s="308" t="n">
        <v>0</v>
      </c>
      <c r="U476" s="314" t="n">
        <f aca="false">K476</f>
        <v>0</v>
      </c>
      <c r="V476" s="314" t="n">
        <f aca="false">K476</f>
        <v>0</v>
      </c>
      <c r="X476" s="305"/>
    </row>
    <row r="477" customFormat="false" ht="15" hidden="false" customHeight="false" outlineLevel="0" collapsed="false">
      <c r="A477" s="308"/>
      <c r="B477" s="309"/>
      <c r="C477" s="309"/>
      <c r="D477" s="309"/>
      <c r="E477" s="309"/>
      <c r="F477" s="309"/>
      <c r="G477" s="312"/>
      <c r="H477" s="309"/>
      <c r="I477" s="309"/>
      <c r="J477" s="309"/>
      <c r="K477" s="312"/>
      <c r="L477" s="308" t="n">
        <v>0</v>
      </c>
      <c r="M477" s="308" t="n">
        <v>0</v>
      </c>
      <c r="N477" s="308" t="n">
        <v>0</v>
      </c>
      <c r="O477" s="286" t="n">
        <v>0</v>
      </c>
      <c r="P477" s="313" t="n">
        <v>0</v>
      </c>
      <c r="Q477" s="313" t="n">
        <v>0</v>
      </c>
      <c r="R477" s="286" t="n">
        <v>0</v>
      </c>
      <c r="S477" s="286" t="n">
        <v>0</v>
      </c>
      <c r="T477" s="308" t="n">
        <v>0</v>
      </c>
      <c r="U477" s="314" t="n">
        <f aca="false">K477</f>
        <v>0</v>
      </c>
      <c r="V477" s="314" t="n">
        <f aca="false">K477</f>
        <v>0</v>
      </c>
      <c r="X477" s="305"/>
    </row>
    <row r="478" customFormat="false" ht="15" hidden="false" customHeight="false" outlineLevel="0" collapsed="false">
      <c r="A478" s="308"/>
      <c r="B478" s="309"/>
      <c r="C478" s="309"/>
      <c r="D478" s="309"/>
      <c r="E478" s="309"/>
      <c r="F478" s="309"/>
      <c r="G478" s="312"/>
      <c r="H478" s="309"/>
      <c r="I478" s="309"/>
      <c r="J478" s="309"/>
      <c r="K478" s="312"/>
      <c r="L478" s="308" t="n">
        <v>0</v>
      </c>
      <c r="M478" s="308" t="n">
        <v>0</v>
      </c>
      <c r="N478" s="308" t="n">
        <v>0</v>
      </c>
      <c r="O478" s="286" t="n">
        <v>0</v>
      </c>
      <c r="P478" s="313" t="n">
        <v>0</v>
      </c>
      <c r="Q478" s="313" t="n">
        <v>0</v>
      </c>
      <c r="R478" s="286" t="n">
        <v>0</v>
      </c>
      <c r="S478" s="286" t="n">
        <v>0</v>
      </c>
      <c r="T478" s="308" t="n">
        <v>0</v>
      </c>
      <c r="U478" s="314" t="n">
        <f aca="false">K478</f>
        <v>0</v>
      </c>
      <c r="V478" s="314" t="n">
        <f aca="false">K478</f>
        <v>0</v>
      </c>
      <c r="X478" s="305"/>
    </row>
    <row r="479" customFormat="false" ht="15" hidden="false" customHeight="false" outlineLevel="0" collapsed="false">
      <c r="A479" s="308"/>
      <c r="B479" s="309"/>
      <c r="C479" s="309"/>
      <c r="D479" s="309"/>
      <c r="E479" s="309"/>
      <c r="F479" s="309"/>
      <c r="G479" s="312"/>
      <c r="H479" s="309"/>
      <c r="I479" s="309"/>
      <c r="J479" s="309"/>
      <c r="K479" s="312"/>
      <c r="L479" s="308" t="n">
        <v>0</v>
      </c>
      <c r="M479" s="308" t="n">
        <v>0</v>
      </c>
      <c r="N479" s="308" t="n">
        <v>0</v>
      </c>
      <c r="O479" s="286" t="n">
        <v>0</v>
      </c>
      <c r="P479" s="313" t="n">
        <v>0</v>
      </c>
      <c r="Q479" s="313" t="n">
        <v>0</v>
      </c>
      <c r="R479" s="286" t="n">
        <v>0</v>
      </c>
      <c r="S479" s="286" t="n">
        <v>0</v>
      </c>
      <c r="T479" s="308" t="n">
        <v>0</v>
      </c>
      <c r="U479" s="314" t="n">
        <f aca="false">K479</f>
        <v>0</v>
      </c>
      <c r="V479" s="314" t="n">
        <f aca="false">K479</f>
        <v>0</v>
      </c>
      <c r="X479" s="305"/>
    </row>
    <row r="480" customFormat="false" ht="15" hidden="false" customHeight="false" outlineLevel="0" collapsed="false">
      <c r="A480" s="308"/>
      <c r="B480" s="309"/>
      <c r="C480" s="309"/>
      <c r="D480" s="309"/>
      <c r="E480" s="309"/>
      <c r="F480" s="309"/>
      <c r="G480" s="312"/>
      <c r="H480" s="309"/>
      <c r="I480" s="309"/>
      <c r="J480" s="309"/>
      <c r="K480" s="312"/>
      <c r="L480" s="308" t="n">
        <v>0</v>
      </c>
      <c r="M480" s="308" t="n">
        <v>0</v>
      </c>
      <c r="N480" s="308" t="n">
        <v>0</v>
      </c>
      <c r="O480" s="286" t="n">
        <v>0</v>
      </c>
      <c r="P480" s="313" t="n">
        <v>0</v>
      </c>
      <c r="Q480" s="313" t="n">
        <v>0</v>
      </c>
      <c r="R480" s="286" t="n">
        <v>0</v>
      </c>
      <c r="S480" s="286" t="n">
        <v>0</v>
      </c>
      <c r="T480" s="308" t="n">
        <v>0</v>
      </c>
      <c r="U480" s="314" t="n">
        <f aca="false">K480</f>
        <v>0</v>
      </c>
      <c r="V480" s="314" t="n">
        <f aca="false">K480</f>
        <v>0</v>
      </c>
      <c r="X480" s="305"/>
    </row>
    <row r="481" customFormat="false" ht="15" hidden="false" customHeight="false" outlineLevel="0" collapsed="false">
      <c r="A481" s="308"/>
      <c r="B481" s="309"/>
      <c r="C481" s="309"/>
      <c r="D481" s="309"/>
      <c r="E481" s="309"/>
      <c r="F481" s="309"/>
      <c r="G481" s="312"/>
      <c r="H481" s="309"/>
      <c r="I481" s="309"/>
      <c r="J481" s="309"/>
      <c r="K481" s="312"/>
      <c r="L481" s="308" t="n">
        <v>0</v>
      </c>
      <c r="M481" s="308" t="n">
        <v>0</v>
      </c>
      <c r="N481" s="308" t="n">
        <v>0</v>
      </c>
      <c r="O481" s="286" t="n">
        <v>0</v>
      </c>
      <c r="P481" s="313" t="n">
        <v>0</v>
      </c>
      <c r="Q481" s="313" t="n">
        <v>0</v>
      </c>
      <c r="R481" s="286" t="n">
        <v>0</v>
      </c>
      <c r="S481" s="286" t="n">
        <v>0</v>
      </c>
      <c r="T481" s="308" t="n">
        <v>0</v>
      </c>
      <c r="U481" s="314" t="n">
        <f aca="false">K481</f>
        <v>0</v>
      </c>
      <c r="V481" s="314" t="n">
        <f aca="false">K481</f>
        <v>0</v>
      </c>
      <c r="X481" s="305"/>
    </row>
    <row r="482" customFormat="false" ht="15" hidden="false" customHeight="false" outlineLevel="0" collapsed="false">
      <c r="A482" s="308"/>
      <c r="B482" s="309"/>
      <c r="C482" s="309"/>
      <c r="D482" s="309"/>
      <c r="E482" s="309"/>
      <c r="F482" s="309"/>
      <c r="G482" s="312"/>
      <c r="H482" s="309"/>
      <c r="I482" s="309"/>
      <c r="J482" s="309"/>
      <c r="K482" s="312"/>
      <c r="L482" s="308" t="n">
        <v>0</v>
      </c>
      <c r="M482" s="308" t="n">
        <v>0</v>
      </c>
      <c r="N482" s="308" t="n">
        <v>0</v>
      </c>
      <c r="O482" s="286" t="n">
        <v>0</v>
      </c>
      <c r="P482" s="313" t="n">
        <v>0</v>
      </c>
      <c r="Q482" s="313" t="n">
        <v>0</v>
      </c>
      <c r="R482" s="286" t="n">
        <v>0</v>
      </c>
      <c r="S482" s="286" t="n">
        <v>0</v>
      </c>
      <c r="T482" s="308" t="n">
        <v>0</v>
      </c>
      <c r="U482" s="314" t="n">
        <f aca="false">K482</f>
        <v>0</v>
      </c>
      <c r="V482" s="314" t="n">
        <f aca="false">K482</f>
        <v>0</v>
      </c>
      <c r="X482" s="305"/>
    </row>
    <row r="483" customFormat="false" ht="15" hidden="false" customHeight="false" outlineLevel="0" collapsed="false">
      <c r="A483" s="308"/>
      <c r="B483" s="309"/>
      <c r="C483" s="309"/>
      <c r="D483" s="309"/>
      <c r="E483" s="309"/>
      <c r="F483" s="309"/>
      <c r="G483" s="312"/>
      <c r="H483" s="309"/>
      <c r="I483" s="309"/>
      <c r="J483" s="309"/>
      <c r="K483" s="312"/>
      <c r="L483" s="308" t="n">
        <v>0</v>
      </c>
      <c r="M483" s="308" t="n">
        <v>0</v>
      </c>
      <c r="N483" s="308" t="n">
        <v>0</v>
      </c>
      <c r="O483" s="286" t="n">
        <v>0</v>
      </c>
      <c r="P483" s="313" t="n">
        <v>0</v>
      </c>
      <c r="Q483" s="313" t="n">
        <v>0</v>
      </c>
      <c r="R483" s="286" t="n">
        <v>0</v>
      </c>
      <c r="S483" s="286" t="n">
        <v>0</v>
      </c>
      <c r="T483" s="308" t="n">
        <v>0</v>
      </c>
      <c r="U483" s="314" t="n">
        <f aca="false">K483</f>
        <v>0</v>
      </c>
      <c r="V483" s="314" t="n">
        <f aca="false">K483</f>
        <v>0</v>
      </c>
      <c r="X483" s="305"/>
    </row>
    <row r="484" customFormat="false" ht="15" hidden="false" customHeight="false" outlineLevel="0" collapsed="false">
      <c r="A484" s="308"/>
      <c r="B484" s="309"/>
      <c r="C484" s="309"/>
      <c r="D484" s="309"/>
      <c r="E484" s="309"/>
      <c r="F484" s="309"/>
      <c r="G484" s="312"/>
      <c r="H484" s="309"/>
      <c r="I484" s="309"/>
      <c r="J484" s="309"/>
      <c r="K484" s="312"/>
      <c r="L484" s="308" t="n">
        <v>0</v>
      </c>
      <c r="M484" s="308" t="n">
        <v>0</v>
      </c>
      <c r="N484" s="308" t="n">
        <v>0</v>
      </c>
      <c r="O484" s="286" t="n">
        <v>0</v>
      </c>
      <c r="P484" s="313" t="n">
        <v>0</v>
      </c>
      <c r="Q484" s="313" t="n">
        <v>0</v>
      </c>
      <c r="R484" s="286" t="n">
        <v>0</v>
      </c>
      <c r="S484" s="286" t="n">
        <v>0</v>
      </c>
      <c r="T484" s="308" t="n">
        <v>0</v>
      </c>
      <c r="U484" s="314" t="n">
        <f aca="false">K484</f>
        <v>0</v>
      </c>
      <c r="V484" s="314" t="n">
        <f aca="false">K484</f>
        <v>0</v>
      </c>
      <c r="X484" s="305"/>
    </row>
    <row r="485" customFormat="false" ht="15" hidden="false" customHeight="false" outlineLevel="0" collapsed="false">
      <c r="A485" s="308"/>
      <c r="B485" s="309"/>
      <c r="C485" s="309"/>
      <c r="D485" s="309"/>
      <c r="E485" s="309"/>
      <c r="F485" s="309"/>
      <c r="G485" s="312"/>
      <c r="H485" s="309"/>
      <c r="I485" s="309"/>
      <c r="J485" s="309"/>
      <c r="K485" s="312"/>
      <c r="L485" s="308" t="n">
        <v>0</v>
      </c>
      <c r="M485" s="308" t="n">
        <v>0</v>
      </c>
      <c r="N485" s="308" t="n">
        <v>0</v>
      </c>
      <c r="O485" s="286" t="n">
        <v>0</v>
      </c>
      <c r="P485" s="313" t="n">
        <v>0</v>
      </c>
      <c r="Q485" s="313" t="n">
        <v>0</v>
      </c>
      <c r="R485" s="286" t="n">
        <v>0</v>
      </c>
      <c r="S485" s="286" t="n">
        <v>0</v>
      </c>
      <c r="T485" s="308" t="n">
        <v>0</v>
      </c>
      <c r="U485" s="314" t="n">
        <f aca="false">K485</f>
        <v>0</v>
      </c>
      <c r="V485" s="314" t="n">
        <f aca="false">K485</f>
        <v>0</v>
      </c>
      <c r="X485" s="305"/>
    </row>
    <row r="486" customFormat="false" ht="15" hidden="false" customHeight="false" outlineLevel="0" collapsed="false">
      <c r="A486" s="308"/>
      <c r="B486" s="309"/>
      <c r="C486" s="309"/>
      <c r="D486" s="309"/>
      <c r="E486" s="309"/>
      <c r="F486" s="309"/>
      <c r="G486" s="309"/>
      <c r="H486" s="309"/>
      <c r="I486" s="309"/>
      <c r="J486" s="309"/>
      <c r="K486" s="312"/>
      <c r="L486" s="308" t="n">
        <v>0</v>
      </c>
      <c r="M486" s="308" t="n">
        <v>0</v>
      </c>
      <c r="N486" s="308" t="n">
        <v>0</v>
      </c>
      <c r="O486" s="286" t="n">
        <v>0</v>
      </c>
      <c r="P486" s="313" t="n">
        <v>0</v>
      </c>
      <c r="Q486" s="313" t="n">
        <v>0</v>
      </c>
      <c r="R486" s="286" t="n">
        <v>0</v>
      </c>
      <c r="S486" s="286" t="n">
        <v>0</v>
      </c>
      <c r="T486" s="308" t="n">
        <v>0</v>
      </c>
      <c r="U486" s="314" t="n">
        <f aca="false">K486</f>
        <v>0</v>
      </c>
      <c r="V486" s="314" t="n">
        <f aca="false">K486</f>
        <v>0</v>
      </c>
      <c r="X486" s="305"/>
    </row>
    <row r="487" customFormat="false" ht="15" hidden="false" customHeight="false" outlineLevel="0" collapsed="false">
      <c r="A487" s="308"/>
      <c r="B487" s="309"/>
      <c r="C487" s="309"/>
      <c r="D487" s="309"/>
      <c r="E487" s="309"/>
      <c r="F487" s="309"/>
      <c r="G487" s="312"/>
      <c r="H487" s="309"/>
      <c r="I487" s="309"/>
      <c r="J487" s="309"/>
      <c r="K487" s="312"/>
      <c r="L487" s="308" t="n">
        <v>0</v>
      </c>
      <c r="M487" s="308" t="n">
        <v>0</v>
      </c>
      <c r="N487" s="308" t="n">
        <v>0</v>
      </c>
      <c r="O487" s="286" t="n">
        <v>0</v>
      </c>
      <c r="P487" s="313" t="n">
        <v>0</v>
      </c>
      <c r="Q487" s="313" t="n">
        <v>0</v>
      </c>
      <c r="R487" s="286" t="n">
        <v>0</v>
      </c>
      <c r="S487" s="286" t="n">
        <v>0</v>
      </c>
      <c r="T487" s="308" t="n">
        <v>0</v>
      </c>
      <c r="U487" s="314" t="n">
        <f aca="false">K487</f>
        <v>0</v>
      </c>
      <c r="V487" s="314" t="n">
        <f aca="false">K487</f>
        <v>0</v>
      </c>
      <c r="X487" s="305"/>
    </row>
    <row r="488" customFormat="false" ht="15" hidden="false" customHeight="false" outlineLevel="0" collapsed="false">
      <c r="A488" s="308"/>
      <c r="B488" s="309"/>
      <c r="C488" s="309"/>
      <c r="D488" s="309"/>
      <c r="E488" s="309"/>
      <c r="F488" s="309"/>
      <c r="G488" s="312"/>
      <c r="H488" s="309"/>
      <c r="I488" s="309"/>
      <c r="J488" s="309"/>
      <c r="K488" s="312"/>
      <c r="L488" s="308" t="n">
        <v>0</v>
      </c>
      <c r="M488" s="308" t="n">
        <v>0</v>
      </c>
      <c r="N488" s="308" t="n">
        <v>0</v>
      </c>
      <c r="O488" s="286" t="n">
        <v>0</v>
      </c>
      <c r="P488" s="313" t="n">
        <v>0</v>
      </c>
      <c r="Q488" s="313" t="n">
        <v>0</v>
      </c>
      <c r="R488" s="286" t="n">
        <v>0</v>
      </c>
      <c r="S488" s="286" t="n">
        <v>0</v>
      </c>
      <c r="T488" s="308" t="n">
        <v>0</v>
      </c>
      <c r="U488" s="314" t="n">
        <f aca="false">K488</f>
        <v>0</v>
      </c>
      <c r="V488" s="314" t="n">
        <f aca="false">K488</f>
        <v>0</v>
      </c>
      <c r="X488" s="305"/>
    </row>
    <row r="489" customFormat="false" ht="15" hidden="false" customHeight="false" outlineLevel="0" collapsed="false">
      <c r="A489" s="308"/>
      <c r="B489" s="309"/>
      <c r="C489" s="309"/>
      <c r="D489" s="309"/>
      <c r="E489" s="309"/>
      <c r="F489" s="309"/>
      <c r="G489" s="309"/>
      <c r="H489" s="309"/>
      <c r="I489" s="309"/>
      <c r="J489" s="309"/>
      <c r="K489" s="312"/>
      <c r="L489" s="308" t="n">
        <v>0</v>
      </c>
      <c r="M489" s="308" t="n">
        <v>0</v>
      </c>
      <c r="N489" s="308" t="n">
        <v>0</v>
      </c>
      <c r="O489" s="286" t="n">
        <v>0</v>
      </c>
      <c r="P489" s="313" t="n">
        <v>0</v>
      </c>
      <c r="Q489" s="313" t="n">
        <v>0</v>
      </c>
      <c r="R489" s="286" t="n">
        <v>0</v>
      </c>
      <c r="S489" s="286" t="n">
        <v>0</v>
      </c>
      <c r="T489" s="308" t="n">
        <v>0</v>
      </c>
      <c r="U489" s="314" t="n">
        <f aca="false">K489</f>
        <v>0</v>
      </c>
      <c r="V489" s="314" t="n">
        <f aca="false">K489</f>
        <v>0</v>
      </c>
      <c r="X489" s="305"/>
    </row>
    <row r="490" customFormat="false" ht="15" hidden="false" customHeight="false" outlineLevel="0" collapsed="false">
      <c r="A490" s="308"/>
      <c r="B490" s="309"/>
      <c r="C490" s="309"/>
      <c r="D490" s="309"/>
      <c r="E490" s="309"/>
      <c r="F490" s="309"/>
      <c r="G490" s="312"/>
      <c r="H490" s="309"/>
      <c r="I490" s="309"/>
      <c r="J490" s="309"/>
      <c r="K490" s="312"/>
      <c r="L490" s="308" t="n">
        <v>0</v>
      </c>
      <c r="M490" s="308" t="n">
        <v>0</v>
      </c>
      <c r="N490" s="308" t="n">
        <v>0</v>
      </c>
      <c r="O490" s="286" t="n">
        <v>0</v>
      </c>
      <c r="P490" s="313" t="n">
        <v>0</v>
      </c>
      <c r="Q490" s="313" t="n">
        <v>0</v>
      </c>
      <c r="R490" s="286" t="n">
        <v>0</v>
      </c>
      <c r="S490" s="286" t="n">
        <v>0</v>
      </c>
      <c r="T490" s="308" t="n">
        <v>0</v>
      </c>
      <c r="U490" s="314" t="n">
        <f aca="false">K490</f>
        <v>0</v>
      </c>
      <c r="V490" s="314" t="n">
        <f aca="false">K490</f>
        <v>0</v>
      </c>
      <c r="X490" s="305"/>
    </row>
    <row r="491" customFormat="false" ht="15" hidden="false" customHeight="false" outlineLevel="0" collapsed="false">
      <c r="A491" s="308"/>
      <c r="B491" s="309"/>
      <c r="C491" s="309"/>
      <c r="D491" s="309"/>
      <c r="E491" s="309"/>
      <c r="F491" s="309"/>
      <c r="G491" s="312"/>
      <c r="H491" s="309"/>
      <c r="I491" s="309"/>
      <c r="J491" s="309"/>
      <c r="K491" s="312"/>
      <c r="L491" s="308" t="n">
        <v>0</v>
      </c>
      <c r="M491" s="308" t="n">
        <v>0</v>
      </c>
      <c r="N491" s="308" t="n">
        <v>0</v>
      </c>
      <c r="O491" s="286" t="n">
        <v>0</v>
      </c>
      <c r="P491" s="313" t="n">
        <v>0</v>
      </c>
      <c r="Q491" s="313" t="n">
        <v>0</v>
      </c>
      <c r="R491" s="286" t="n">
        <v>0</v>
      </c>
      <c r="S491" s="286" t="n">
        <v>0</v>
      </c>
      <c r="T491" s="308" t="n">
        <v>0</v>
      </c>
      <c r="U491" s="314" t="n">
        <f aca="false">K491</f>
        <v>0</v>
      </c>
      <c r="V491" s="314" t="n">
        <f aca="false">K491</f>
        <v>0</v>
      </c>
      <c r="X491" s="305"/>
    </row>
    <row r="492" customFormat="false" ht="15" hidden="false" customHeight="false" outlineLevel="0" collapsed="false">
      <c r="A492" s="308"/>
      <c r="B492" s="309"/>
      <c r="C492" s="309"/>
      <c r="D492" s="309"/>
      <c r="E492" s="309"/>
      <c r="F492" s="309"/>
      <c r="G492" s="312"/>
      <c r="H492" s="309"/>
      <c r="I492" s="309"/>
      <c r="J492" s="309"/>
      <c r="K492" s="312"/>
      <c r="L492" s="308" t="n">
        <v>0</v>
      </c>
      <c r="M492" s="308" t="n">
        <v>0</v>
      </c>
      <c r="N492" s="308" t="n">
        <v>0</v>
      </c>
      <c r="O492" s="286" t="n">
        <v>0</v>
      </c>
      <c r="P492" s="313" t="n">
        <v>0</v>
      </c>
      <c r="Q492" s="313" t="n">
        <v>0</v>
      </c>
      <c r="R492" s="286" t="n">
        <v>0</v>
      </c>
      <c r="S492" s="286" t="n">
        <v>0</v>
      </c>
      <c r="T492" s="308" t="n">
        <v>0</v>
      </c>
      <c r="U492" s="314" t="n">
        <f aca="false">K492</f>
        <v>0</v>
      </c>
      <c r="V492" s="314" t="n">
        <f aca="false">K492</f>
        <v>0</v>
      </c>
      <c r="X492" s="305"/>
    </row>
    <row r="493" customFormat="false" ht="15" hidden="false" customHeight="false" outlineLevel="0" collapsed="false">
      <c r="A493" s="308"/>
      <c r="B493" s="309"/>
      <c r="C493" s="309"/>
      <c r="D493" s="309"/>
      <c r="E493" s="309"/>
      <c r="F493" s="309"/>
      <c r="G493" s="312"/>
      <c r="H493" s="309"/>
      <c r="I493" s="309"/>
      <c r="J493" s="309"/>
      <c r="K493" s="312"/>
      <c r="L493" s="308" t="n">
        <v>0</v>
      </c>
      <c r="M493" s="308" t="n">
        <v>0</v>
      </c>
      <c r="N493" s="308" t="n">
        <v>0</v>
      </c>
      <c r="O493" s="286" t="n">
        <v>0</v>
      </c>
      <c r="P493" s="313" t="n">
        <v>0</v>
      </c>
      <c r="Q493" s="313" t="n">
        <v>0</v>
      </c>
      <c r="R493" s="286" t="n">
        <v>0</v>
      </c>
      <c r="S493" s="286" t="n">
        <v>0</v>
      </c>
      <c r="T493" s="308" t="n">
        <v>0</v>
      </c>
      <c r="U493" s="314" t="n">
        <f aca="false">K493</f>
        <v>0</v>
      </c>
      <c r="V493" s="314" t="n">
        <f aca="false">K493</f>
        <v>0</v>
      </c>
      <c r="X493" s="305"/>
    </row>
    <row r="494" customFormat="false" ht="15" hidden="false" customHeight="false" outlineLevel="0" collapsed="false">
      <c r="A494" s="308"/>
      <c r="B494" s="309"/>
      <c r="C494" s="309"/>
      <c r="D494" s="309"/>
      <c r="E494" s="309"/>
      <c r="F494" s="309"/>
      <c r="G494" s="309"/>
      <c r="H494" s="309"/>
      <c r="I494" s="309"/>
      <c r="J494" s="309"/>
      <c r="K494" s="312"/>
      <c r="L494" s="308" t="n">
        <v>0</v>
      </c>
      <c r="M494" s="308" t="n">
        <v>0</v>
      </c>
      <c r="N494" s="308" t="n">
        <v>0</v>
      </c>
      <c r="O494" s="286" t="n">
        <v>0</v>
      </c>
      <c r="P494" s="313" t="n">
        <v>0</v>
      </c>
      <c r="Q494" s="313" t="n">
        <v>0</v>
      </c>
      <c r="R494" s="286" t="n">
        <v>0</v>
      </c>
      <c r="S494" s="286" t="n">
        <v>0</v>
      </c>
      <c r="T494" s="308" t="n">
        <v>0</v>
      </c>
      <c r="U494" s="314" t="n">
        <f aca="false">K494</f>
        <v>0</v>
      </c>
      <c r="V494" s="314" t="n">
        <f aca="false">K494</f>
        <v>0</v>
      </c>
      <c r="X494" s="305"/>
    </row>
    <row r="495" customFormat="false" ht="15" hidden="false" customHeight="false" outlineLevel="0" collapsed="false">
      <c r="A495" s="308"/>
      <c r="B495" s="309"/>
      <c r="C495" s="309"/>
      <c r="D495" s="309"/>
      <c r="E495" s="309"/>
      <c r="F495" s="309"/>
      <c r="G495" s="309"/>
      <c r="H495" s="309"/>
      <c r="I495" s="309"/>
      <c r="J495" s="309"/>
      <c r="K495" s="312"/>
      <c r="L495" s="308" t="n">
        <v>0</v>
      </c>
      <c r="M495" s="308" t="n">
        <v>0</v>
      </c>
      <c r="N495" s="308" t="n">
        <v>0</v>
      </c>
      <c r="O495" s="286" t="n">
        <v>0</v>
      </c>
      <c r="P495" s="313" t="n">
        <v>0</v>
      </c>
      <c r="Q495" s="313" t="n">
        <v>0</v>
      </c>
      <c r="R495" s="286" t="n">
        <v>0</v>
      </c>
      <c r="S495" s="286" t="n">
        <v>0</v>
      </c>
      <c r="T495" s="308" t="n">
        <v>0</v>
      </c>
      <c r="U495" s="314" t="n">
        <f aca="false">K495</f>
        <v>0</v>
      </c>
      <c r="V495" s="314" t="n">
        <f aca="false">K495</f>
        <v>0</v>
      </c>
      <c r="X495" s="305"/>
    </row>
    <row r="496" customFormat="false" ht="15" hidden="false" customHeight="false" outlineLevel="0" collapsed="false">
      <c r="A496" s="308"/>
      <c r="B496" s="309"/>
      <c r="C496" s="309"/>
      <c r="D496" s="309"/>
      <c r="E496" s="309"/>
      <c r="F496" s="309"/>
      <c r="G496" s="309"/>
      <c r="H496" s="309"/>
      <c r="I496" s="309"/>
      <c r="J496" s="309"/>
      <c r="K496" s="312"/>
      <c r="L496" s="308" t="n">
        <v>0</v>
      </c>
      <c r="M496" s="308" t="n">
        <v>0</v>
      </c>
      <c r="N496" s="308" t="n">
        <v>0</v>
      </c>
      <c r="O496" s="286" t="n">
        <v>0</v>
      </c>
      <c r="P496" s="313" t="n">
        <v>0</v>
      </c>
      <c r="Q496" s="313" t="n">
        <v>0</v>
      </c>
      <c r="R496" s="286" t="n">
        <v>0</v>
      </c>
      <c r="S496" s="286" t="n">
        <v>0</v>
      </c>
      <c r="T496" s="308" t="n">
        <v>0</v>
      </c>
      <c r="U496" s="314" t="n">
        <f aca="false">K496</f>
        <v>0</v>
      </c>
      <c r="V496" s="314" t="n">
        <f aca="false">K496</f>
        <v>0</v>
      </c>
      <c r="X496" s="305"/>
    </row>
    <row r="497" customFormat="false" ht="15" hidden="false" customHeight="false" outlineLevel="0" collapsed="false">
      <c r="A497" s="308"/>
      <c r="B497" s="309"/>
      <c r="C497" s="309"/>
      <c r="D497" s="309"/>
      <c r="E497" s="309"/>
      <c r="F497" s="309"/>
      <c r="G497" s="309"/>
      <c r="H497" s="309"/>
      <c r="I497" s="309"/>
      <c r="J497" s="309"/>
      <c r="K497" s="312"/>
      <c r="L497" s="308" t="n">
        <v>0</v>
      </c>
      <c r="M497" s="308" t="n">
        <v>0</v>
      </c>
      <c r="N497" s="308" t="n">
        <v>0</v>
      </c>
      <c r="O497" s="286" t="n">
        <v>0</v>
      </c>
      <c r="P497" s="313" t="n">
        <v>0</v>
      </c>
      <c r="Q497" s="313" t="n">
        <v>0</v>
      </c>
      <c r="R497" s="286" t="n">
        <v>0</v>
      </c>
      <c r="S497" s="286" t="n">
        <v>0</v>
      </c>
      <c r="T497" s="308" t="n">
        <v>0</v>
      </c>
      <c r="U497" s="314" t="n">
        <f aca="false">K497</f>
        <v>0</v>
      </c>
      <c r="V497" s="314" t="n">
        <f aca="false">K497</f>
        <v>0</v>
      </c>
      <c r="X497" s="305"/>
    </row>
    <row r="498" customFormat="false" ht="15" hidden="false" customHeight="false" outlineLevel="0" collapsed="false">
      <c r="A498" s="308"/>
      <c r="B498" s="309"/>
      <c r="C498" s="309"/>
      <c r="D498" s="309"/>
      <c r="E498" s="309"/>
      <c r="F498" s="309"/>
      <c r="G498" s="309"/>
      <c r="H498" s="309"/>
      <c r="I498" s="309"/>
      <c r="J498" s="309"/>
      <c r="K498" s="312"/>
      <c r="L498" s="308" t="n">
        <v>0</v>
      </c>
      <c r="M498" s="308" t="n">
        <v>0</v>
      </c>
      <c r="N498" s="308" t="n">
        <v>0</v>
      </c>
      <c r="O498" s="286" t="n">
        <v>0</v>
      </c>
      <c r="P498" s="313" t="n">
        <v>0</v>
      </c>
      <c r="Q498" s="313" t="n">
        <v>0</v>
      </c>
      <c r="R498" s="286" t="n">
        <v>0</v>
      </c>
      <c r="S498" s="286" t="n">
        <v>0</v>
      </c>
      <c r="T498" s="308" t="n">
        <v>0</v>
      </c>
      <c r="U498" s="314" t="n">
        <f aca="false">K498</f>
        <v>0</v>
      </c>
      <c r="V498" s="314" t="n">
        <f aca="false">K498</f>
        <v>0</v>
      </c>
      <c r="X498" s="305"/>
    </row>
    <row r="499" customFormat="false" ht="15" hidden="false" customHeight="false" outlineLevel="0" collapsed="false">
      <c r="A499" s="308"/>
      <c r="B499" s="309"/>
      <c r="C499" s="309"/>
      <c r="D499" s="309"/>
      <c r="E499" s="309"/>
      <c r="F499" s="309"/>
      <c r="G499" s="312"/>
      <c r="H499" s="309"/>
      <c r="I499" s="309"/>
      <c r="J499" s="309"/>
      <c r="K499" s="312"/>
      <c r="L499" s="308" t="n">
        <v>0</v>
      </c>
      <c r="M499" s="308" t="n">
        <v>0</v>
      </c>
      <c r="N499" s="308" t="n">
        <v>0</v>
      </c>
      <c r="O499" s="286" t="n">
        <v>0</v>
      </c>
      <c r="P499" s="313" t="n">
        <v>0</v>
      </c>
      <c r="Q499" s="313" t="n">
        <v>0</v>
      </c>
      <c r="R499" s="286" t="n">
        <v>0</v>
      </c>
      <c r="S499" s="286" t="n">
        <v>0</v>
      </c>
      <c r="T499" s="308" t="n">
        <v>0</v>
      </c>
      <c r="U499" s="314" t="n">
        <f aca="false">K499</f>
        <v>0</v>
      </c>
      <c r="V499" s="314" t="n">
        <f aca="false">K499</f>
        <v>0</v>
      </c>
      <c r="X499" s="305"/>
    </row>
    <row r="500" customFormat="false" ht="15" hidden="false" customHeight="false" outlineLevel="0" collapsed="false">
      <c r="A500" s="308"/>
      <c r="B500" s="309"/>
      <c r="C500" s="309"/>
      <c r="D500" s="309"/>
      <c r="E500" s="309"/>
      <c r="F500" s="309"/>
      <c r="G500" s="312"/>
      <c r="H500" s="309"/>
      <c r="I500" s="309"/>
      <c r="J500" s="309"/>
      <c r="K500" s="312"/>
      <c r="L500" s="308" t="n">
        <v>0</v>
      </c>
      <c r="M500" s="308" t="n">
        <v>0</v>
      </c>
      <c r="N500" s="308" t="n">
        <v>0</v>
      </c>
      <c r="O500" s="286" t="n">
        <v>0</v>
      </c>
      <c r="P500" s="313" t="n">
        <v>0</v>
      </c>
      <c r="Q500" s="313" t="n">
        <v>0</v>
      </c>
      <c r="R500" s="286" t="n">
        <v>0</v>
      </c>
      <c r="S500" s="286" t="n">
        <v>0</v>
      </c>
      <c r="T500" s="308" t="n">
        <v>0</v>
      </c>
      <c r="U500" s="314" t="n">
        <f aca="false">K500</f>
        <v>0</v>
      </c>
      <c r="V500" s="314" t="n">
        <f aca="false">K500</f>
        <v>0</v>
      </c>
      <c r="X500" s="305"/>
    </row>
    <row r="501" customFormat="false" ht="15" hidden="false" customHeight="false" outlineLevel="0" collapsed="false">
      <c r="A501" s="308"/>
      <c r="B501" s="309"/>
      <c r="C501" s="309"/>
      <c r="D501" s="309"/>
      <c r="E501" s="309"/>
      <c r="F501" s="309"/>
      <c r="G501" s="312"/>
      <c r="H501" s="309"/>
      <c r="I501" s="309"/>
      <c r="J501" s="309"/>
      <c r="K501" s="312"/>
      <c r="L501" s="308" t="n">
        <v>0</v>
      </c>
      <c r="M501" s="308" t="n">
        <v>0</v>
      </c>
      <c r="N501" s="308" t="n">
        <v>0</v>
      </c>
      <c r="O501" s="286" t="n">
        <v>0</v>
      </c>
      <c r="P501" s="313" t="n">
        <v>0</v>
      </c>
      <c r="Q501" s="313" t="n">
        <v>0</v>
      </c>
      <c r="R501" s="286" t="n">
        <v>0</v>
      </c>
      <c r="S501" s="286" t="n">
        <v>0</v>
      </c>
      <c r="T501" s="308" t="n">
        <v>0</v>
      </c>
      <c r="U501" s="314" t="n">
        <f aca="false">K501</f>
        <v>0</v>
      </c>
      <c r="V501" s="314" t="n">
        <f aca="false">K501</f>
        <v>0</v>
      </c>
      <c r="X501" s="305"/>
    </row>
    <row r="502" customFormat="false" ht="15" hidden="false" customHeight="false" outlineLevel="0" collapsed="false">
      <c r="A502" s="308"/>
      <c r="B502" s="309"/>
      <c r="C502" s="309"/>
      <c r="D502" s="309"/>
      <c r="E502" s="309"/>
      <c r="F502" s="309"/>
      <c r="G502" s="312"/>
      <c r="H502" s="309"/>
      <c r="I502" s="309"/>
      <c r="J502" s="309"/>
      <c r="K502" s="312"/>
      <c r="L502" s="308" t="n">
        <v>0</v>
      </c>
      <c r="M502" s="308" t="n">
        <v>0</v>
      </c>
      <c r="N502" s="308" t="n">
        <v>0</v>
      </c>
      <c r="O502" s="286" t="n">
        <v>0</v>
      </c>
      <c r="P502" s="313" t="n">
        <v>0</v>
      </c>
      <c r="Q502" s="313" t="n">
        <v>0</v>
      </c>
      <c r="R502" s="286" t="n">
        <v>0</v>
      </c>
      <c r="S502" s="286" t="n">
        <v>0</v>
      </c>
      <c r="T502" s="308" t="n">
        <v>0</v>
      </c>
      <c r="U502" s="314" t="n">
        <f aca="false">K502</f>
        <v>0</v>
      </c>
      <c r="V502" s="314" t="n">
        <f aca="false">K502</f>
        <v>0</v>
      </c>
      <c r="X502" s="305"/>
    </row>
    <row r="503" customFormat="false" ht="15" hidden="false" customHeight="false" outlineLevel="0" collapsed="false">
      <c r="A503" s="308"/>
      <c r="B503" s="309"/>
      <c r="C503" s="309"/>
      <c r="D503" s="309"/>
      <c r="E503" s="309"/>
      <c r="F503" s="309"/>
      <c r="G503" s="312"/>
      <c r="H503" s="309"/>
      <c r="I503" s="309"/>
      <c r="J503" s="309"/>
      <c r="K503" s="312"/>
      <c r="L503" s="308" t="n">
        <v>0</v>
      </c>
      <c r="M503" s="308" t="n">
        <v>0</v>
      </c>
      <c r="N503" s="308" t="n">
        <v>0</v>
      </c>
      <c r="O503" s="286" t="n">
        <v>0</v>
      </c>
      <c r="P503" s="313" t="n">
        <v>0</v>
      </c>
      <c r="Q503" s="313" t="n">
        <v>0</v>
      </c>
      <c r="R503" s="286" t="n">
        <v>0</v>
      </c>
      <c r="S503" s="286" t="n">
        <v>0</v>
      </c>
      <c r="T503" s="308" t="n">
        <v>0</v>
      </c>
      <c r="U503" s="314" t="n">
        <f aca="false">K503</f>
        <v>0</v>
      </c>
      <c r="V503" s="314" t="n">
        <f aca="false">K503</f>
        <v>0</v>
      </c>
      <c r="X503" s="305"/>
    </row>
    <row r="504" customFormat="false" ht="15" hidden="false" customHeight="false" outlineLevel="0" collapsed="false">
      <c r="A504" s="308"/>
      <c r="B504" s="309"/>
      <c r="C504" s="309"/>
      <c r="D504" s="309"/>
      <c r="E504" s="309"/>
      <c r="F504" s="309"/>
      <c r="G504" s="312"/>
      <c r="H504" s="309"/>
      <c r="I504" s="309"/>
      <c r="J504" s="309"/>
      <c r="K504" s="312"/>
      <c r="L504" s="308" t="n">
        <v>0</v>
      </c>
      <c r="M504" s="308" t="n">
        <v>0</v>
      </c>
      <c r="N504" s="308" t="n">
        <v>0</v>
      </c>
      <c r="O504" s="286" t="n">
        <v>0</v>
      </c>
      <c r="P504" s="313" t="n">
        <v>0</v>
      </c>
      <c r="Q504" s="313" t="n">
        <v>0</v>
      </c>
      <c r="R504" s="286" t="n">
        <v>0</v>
      </c>
      <c r="S504" s="286" t="n">
        <v>0</v>
      </c>
      <c r="T504" s="308" t="n">
        <v>0</v>
      </c>
      <c r="U504" s="314" t="n">
        <f aca="false">K504</f>
        <v>0</v>
      </c>
      <c r="V504" s="314" t="n">
        <f aca="false">K504</f>
        <v>0</v>
      </c>
      <c r="X504" s="305"/>
    </row>
    <row r="505" customFormat="false" ht="15" hidden="false" customHeight="false" outlineLevel="0" collapsed="false">
      <c r="A505" s="308"/>
      <c r="B505" s="309"/>
      <c r="C505" s="309"/>
      <c r="D505" s="309"/>
      <c r="E505" s="309"/>
      <c r="F505" s="309"/>
      <c r="G505" s="312"/>
      <c r="H505" s="309"/>
      <c r="I505" s="309"/>
      <c r="J505" s="309"/>
      <c r="K505" s="312"/>
      <c r="L505" s="308" t="n">
        <v>0</v>
      </c>
      <c r="M505" s="308" t="n">
        <v>0</v>
      </c>
      <c r="N505" s="308" t="n">
        <v>0</v>
      </c>
      <c r="O505" s="286" t="n">
        <v>0</v>
      </c>
      <c r="P505" s="313" t="n">
        <v>0</v>
      </c>
      <c r="Q505" s="313" t="n">
        <v>0</v>
      </c>
      <c r="R505" s="286" t="n">
        <v>0</v>
      </c>
      <c r="S505" s="286" t="n">
        <v>0</v>
      </c>
      <c r="T505" s="308" t="n">
        <v>0</v>
      </c>
      <c r="U505" s="314" t="n">
        <f aca="false">K505</f>
        <v>0</v>
      </c>
      <c r="V505" s="314" t="n">
        <f aca="false">K505</f>
        <v>0</v>
      </c>
      <c r="X505" s="305"/>
    </row>
    <row r="506" customFormat="false" ht="15" hidden="false" customHeight="false" outlineLevel="0" collapsed="false">
      <c r="A506" s="308"/>
      <c r="B506" s="309"/>
      <c r="C506" s="309"/>
      <c r="D506" s="309"/>
      <c r="E506" s="309"/>
      <c r="F506" s="309"/>
      <c r="G506" s="312"/>
      <c r="H506" s="309"/>
      <c r="I506" s="309"/>
      <c r="J506" s="309"/>
      <c r="K506" s="312"/>
      <c r="L506" s="308" t="n">
        <v>0</v>
      </c>
      <c r="M506" s="308" t="n">
        <v>0</v>
      </c>
      <c r="N506" s="308" t="n">
        <v>0</v>
      </c>
      <c r="O506" s="286" t="n">
        <v>0</v>
      </c>
      <c r="P506" s="313" t="n">
        <v>0</v>
      </c>
      <c r="Q506" s="313" t="n">
        <v>0</v>
      </c>
      <c r="R506" s="286" t="n">
        <v>0</v>
      </c>
      <c r="S506" s="286" t="n">
        <v>0</v>
      </c>
      <c r="T506" s="308" t="n">
        <v>0</v>
      </c>
      <c r="U506" s="314" t="n">
        <f aca="false">K506</f>
        <v>0</v>
      </c>
      <c r="V506" s="314" t="n">
        <f aca="false">K506</f>
        <v>0</v>
      </c>
      <c r="X506" s="305"/>
    </row>
    <row r="507" customFormat="false" ht="15" hidden="false" customHeight="false" outlineLevel="0" collapsed="false">
      <c r="A507" s="308"/>
      <c r="B507" s="309"/>
      <c r="C507" s="309"/>
      <c r="D507" s="309"/>
      <c r="E507" s="309"/>
      <c r="F507" s="309"/>
      <c r="G507" s="312"/>
      <c r="H507" s="309"/>
      <c r="I507" s="309"/>
      <c r="J507" s="309"/>
      <c r="K507" s="312"/>
      <c r="L507" s="308" t="n">
        <v>0</v>
      </c>
      <c r="M507" s="308" t="n">
        <v>0</v>
      </c>
      <c r="N507" s="308" t="n">
        <v>0</v>
      </c>
      <c r="O507" s="286" t="n">
        <v>0</v>
      </c>
      <c r="P507" s="313" t="n">
        <v>0</v>
      </c>
      <c r="Q507" s="313" t="n">
        <v>0</v>
      </c>
      <c r="R507" s="286" t="n">
        <v>0</v>
      </c>
      <c r="S507" s="286" t="n">
        <v>0</v>
      </c>
      <c r="T507" s="308" t="n">
        <v>0</v>
      </c>
      <c r="U507" s="314" t="n">
        <f aca="false">K507</f>
        <v>0</v>
      </c>
      <c r="V507" s="314" t="n">
        <f aca="false">K507</f>
        <v>0</v>
      </c>
      <c r="X507" s="305"/>
    </row>
    <row r="508" customFormat="false" ht="15" hidden="false" customHeight="false" outlineLevel="0" collapsed="false">
      <c r="A508" s="308"/>
      <c r="B508" s="309"/>
      <c r="C508" s="309"/>
      <c r="D508" s="309"/>
      <c r="E508" s="309"/>
      <c r="F508" s="309"/>
      <c r="G508" s="309"/>
      <c r="H508" s="309"/>
      <c r="I508" s="309"/>
      <c r="J508" s="309"/>
      <c r="K508" s="312"/>
      <c r="L508" s="308" t="n">
        <v>0</v>
      </c>
      <c r="M508" s="308" t="n">
        <v>0</v>
      </c>
      <c r="N508" s="308" t="n">
        <v>0</v>
      </c>
      <c r="O508" s="286" t="n">
        <v>0</v>
      </c>
      <c r="P508" s="313" t="n">
        <v>0</v>
      </c>
      <c r="Q508" s="313" t="n">
        <v>0</v>
      </c>
      <c r="R508" s="286" t="n">
        <v>0</v>
      </c>
      <c r="S508" s="286" t="n">
        <v>0</v>
      </c>
      <c r="T508" s="308" t="n">
        <v>0</v>
      </c>
      <c r="U508" s="314" t="n">
        <f aca="false">K508</f>
        <v>0</v>
      </c>
      <c r="V508" s="314" t="n">
        <f aca="false">K508</f>
        <v>0</v>
      </c>
      <c r="X508" s="305"/>
    </row>
    <row r="509" customFormat="false" ht="15" hidden="false" customHeight="false" outlineLevel="0" collapsed="false">
      <c r="A509" s="308"/>
      <c r="B509" s="309"/>
      <c r="C509" s="309"/>
      <c r="D509" s="309"/>
      <c r="E509" s="309"/>
      <c r="F509" s="309"/>
      <c r="G509" s="309"/>
      <c r="H509" s="309"/>
      <c r="I509" s="309"/>
      <c r="J509" s="309"/>
      <c r="K509" s="312"/>
      <c r="L509" s="308" t="n">
        <v>0</v>
      </c>
      <c r="M509" s="308" t="n">
        <v>0</v>
      </c>
      <c r="N509" s="308" t="n">
        <v>0</v>
      </c>
      <c r="O509" s="286" t="n">
        <v>0</v>
      </c>
      <c r="P509" s="313" t="n">
        <v>0</v>
      </c>
      <c r="Q509" s="313" t="n">
        <v>0</v>
      </c>
      <c r="R509" s="286" t="n">
        <v>0</v>
      </c>
      <c r="S509" s="286" t="n">
        <v>0</v>
      </c>
      <c r="T509" s="308" t="n">
        <v>0</v>
      </c>
      <c r="U509" s="314" t="n">
        <f aca="false">K509</f>
        <v>0</v>
      </c>
      <c r="V509" s="314" t="n">
        <f aca="false">K509</f>
        <v>0</v>
      </c>
      <c r="X509" s="305"/>
    </row>
    <row r="510" customFormat="false" ht="15" hidden="false" customHeight="false" outlineLevel="0" collapsed="false">
      <c r="A510" s="308"/>
      <c r="B510" s="309"/>
      <c r="C510" s="309"/>
      <c r="D510" s="309"/>
      <c r="E510" s="309"/>
      <c r="F510" s="309"/>
      <c r="G510" s="312"/>
      <c r="H510" s="309"/>
      <c r="I510" s="309"/>
      <c r="J510" s="309"/>
      <c r="K510" s="312"/>
      <c r="L510" s="308" t="n">
        <v>0</v>
      </c>
      <c r="M510" s="308" t="n">
        <v>0</v>
      </c>
      <c r="N510" s="308" t="n">
        <v>0</v>
      </c>
      <c r="O510" s="286" t="n">
        <v>0</v>
      </c>
      <c r="P510" s="313" t="n">
        <v>0</v>
      </c>
      <c r="Q510" s="313" t="n">
        <v>0</v>
      </c>
      <c r="R510" s="286" t="n">
        <v>0</v>
      </c>
      <c r="S510" s="286" t="n">
        <v>0</v>
      </c>
      <c r="T510" s="308" t="n">
        <v>0</v>
      </c>
      <c r="U510" s="314" t="n">
        <f aca="false">K510</f>
        <v>0</v>
      </c>
      <c r="V510" s="314" t="n">
        <f aca="false">K510</f>
        <v>0</v>
      </c>
      <c r="X510" s="305"/>
    </row>
    <row r="511" customFormat="false" ht="15" hidden="false" customHeight="false" outlineLevel="0" collapsed="false">
      <c r="A511" s="308"/>
      <c r="B511" s="309"/>
      <c r="C511" s="309"/>
      <c r="D511" s="309"/>
      <c r="E511" s="309"/>
      <c r="F511" s="309"/>
      <c r="G511" s="312"/>
      <c r="H511" s="309"/>
      <c r="I511" s="309"/>
      <c r="J511" s="309"/>
      <c r="K511" s="312"/>
      <c r="L511" s="308" t="n">
        <v>0</v>
      </c>
      <c r="M511" s="308" t="n">
        <v>0</v>
      </c>
      <c r="N511" s="308" t="n">
        <v>0</v>
      </c>
      <c r="O511" s="286" t="n">
        <v>0</v>
      </c>
      <c r="P511" s="313" t="n">
        <v>0</v>
      </c>
      <c r="Q511" s="313" t="n">
        <v>0</v>
      </c>
      <c r="R511" s="286" t="n">
        <v>0</v>
      </c>
      <c r="S511" s="286" t="n">
        <v>0</v>
      </c>
      <c r="T511" s="308" t="n">
        <v>0</v>
      </c>
      <c r="U511" s="314" t="n">
        <f aca="false">K511</f>
        <v>0</v>
      </c>
      <c r="V511" s="314" t="n">
        <f aca="false">K511</f>
        <v>0</v>
      </c>
      <c r="X511" s="305"/>
    </row>
    <row r="512" customFormat="false" ht="15" hidden="false" customHeight="false" outlineLevel="0" collapsed="false">
      <c r="A512" s="308"/>
      <c r="B512" s="309"/>
      <c r="C512" s="309"/>
      <c r="D512" s="309"/>
      <c r="E512" s="309"/>
      <c r="F512" s="309"/>
      <c r="G512" s="312"/>
      <c r="H512" s="309"/>
      <c r="I512" s="309"/>
      <c r="J512" s="309"/>
      <c r="K512" s="312"/>
      <c r="L512" s="308" t="n">
        <v>0</v>
      </c>
      <c r="M512" s="308" t="n">
        <v>0</v>
      </c>
      <c r="N512" s="308" t="n">
        <v>0</v>
      </c>
      <c r="O512" s="286" t="n">
        <v>0</v>
      </c>
      <c r="P512" s="313" t="n">
        <v>0</v>
      </c>
      <c r="Q512" s="313" t="n">
        <v>0</v>
      </c>
      <c r="R512" s="286" t="n">
        <v>0</v>
      </c>
      <c r="S512" s="286" t="n">
        <v>0</v>
      </c>
      <c r="T512" s="308" t="n">
        <v>0</v>
      </c>
      <c r="U512" s="314" t="n">
        <f aca="false">K512</f>
        <v>0</v>
      </c>
      <c r="V512" s="314" t="n">
        <f aca="false">K512</f>
        <v>0</v>
      </c>
      <c r="X512" s="305"/>
    </row>
    <row r="513" customFormat="false" ht="15" hidden="false" customHeight="false" outlineLevel="0" collapsed="false">
      <c r="A513" s="308"/>
      <c r="B513" s="309"/>
      <c r="C513" s="309"/>
      <c r="D513" s="309"/>
      <c r="E513" s="309"/>
      <c r="F513" s="309"/>
      <c r="G513" s="312"/>
      <c r="H513" s="309"/>
      <c r="I513" s="309"/>
      <c r="J513" s="309"/>
      <c r="K513" s="312"/>
      <c r="L513" s="308" t="n">
        <v>0</v>
      </c>
      <c r="M513" s="308" t="n">
        <v>0</v>
      </c>
      <c r="N513" s="308" t="n">
        <v>0</v>
      </c>
      <c r="O513" s="286" t="n">
        <v>0</v>
      </c>
      <c r="P513" s="313" t="n">
        <v>0</v>
      </c>
      <c r="Q513" s="313" t="n">
        <v>0</v>
      </c>
      <c r="R513" s="286" t="n">
        <v>0</v>
      </c>
      <c r="S513" s="286" t="n">
        <v>0</v>
      </c>
      <c r="T513" s="308" t="n">
        <v>0</v>
      </c>
      <c r="U513" s="314" t="n">
        <f aca="false">K513</f>
        <v>0</v>
      </c>
      <c r="V513" s="314" t="n">
        <f aca="false">K513</f>
        <v>0</v>
      </c>
      <c r="X513" s="305"/>
    </row>
    <row r="514" customFormat="false" ht="15" hidden="false" customHeight="false" outlineLevel="0" collapsed="false">
      <c r="A514" s="308"/>
      <c r="B514" s="309"/>
      <c r="C514" s="309"/>
      <c r="D514" s="309"/>
      <c r="E514" s="309"/>
      <c r="F514" s="309"/>
      <c r="G514" s="312"/>
      <c r="H514" s="309"/>
      <c r="I514" s="309"/>
      <c r="J514" s="309"/>
      <c r="K514" s="312"/>
      <c r="L514" s="308" t="n">
        <v>0</v>
      </c>
      <c r="M514" s="308" t="n">
        <v>0</v>
      </c>
      <c r="N514" s="308" t="n">
        <v>0</v>
      </c>
      <c r="O514" s="286" t="n">
        <v>0</v>
      </c>
      <c r="P514" s="313" t="n">
        <v>0</v>
      </c>
      <c r="Q514" s="313" t="n">
        <v>0</v>
      </c>
      <c r="R514" s="286" t="n">
        <v>0</v>
      </c>
      <c r="S514" s="286" t="n">
        <v>0</v>
      </c>
      <c r="T514" s="308" t="n">
        <v>0</v>
      </c>
      <c r="U514" s="314" t="n">
        <f aca="false">K514</f>
        <v>0</v>
      </c>
      <c r="V514" s="314" t="n">
        <f aca="false">K514</f>
        <v>0</v>
      </c>
      <c r="X514" s="305"/>
    </row>
    <row r="515" customFormat="false" ht="15" hidden="false" customHeight="false" outlineLevel="0" collapsed="false">
      <c r="A515" s="308"/>
      <c r="B515" s="309"/>
      <c r="C515" s="309"/>
      <c r="D515" s="309"/>
      <c r="E515" s="309"/>
      <c r="F515" s="309"/>
      <c r="G515" s="309"/>
      <c r="H515" s="309"/>
      <c r="I515" s="309"/>
      <c r="J515" s="309"/>
      <c r="K515" s="312"/>
      <c r="L515" s="308" t="n">
        <v>0</v>
      </c>
      <c r="M515" s="308" t="n">
        <v>0</v>
      </c>
      <c r="N515" s="308" t="n">
        <v>0</v>
      </c>
      <c r="O515" s="286" t="n">
        <v>0</v>
      </c>
      <c r="P515" s="313" t="n">
        <v>0</v>
      </c>
      <c r="Q515" s="313" t="n">
        <v>0</v>
      </c>
      <c r="R515" s="286" t="n">
        <v>0</v>
      </c>
      <c r="S515" s="286" t="n">
        <v>0</v>
      </c>
      <c r="T515" s="308" t="n">
        <v>0</v>
      </c>
      <c r="U515" s="314" t="n">
        <f aca="false">K515</f>
        <v>0</v>
      </c>
      <c r="V515" s="314" t="n">
        <f aca="false">K515</f>
        <v>0</v>
      </c>
      <c r="X515" s="305"/>
    </row>
    <row r="516" customFormat="false" ht="15" hidden="false" customHeight="false" outlineLevel="0" collapsed="false">
      <c r="A516" s="308"/>
      <c r="B516" s="309"/>
      <c r="C516" s="309"/>
      <c r="D516" s="309"/>
      <c r="E516" s="309"/>
      <c r="F516" s="309"/>
      <c r="G516" s="312"/>
      <c r="H516" s="309"/>
      <c r="I516" s="309"/>
      <c r="J516" s="309"/>
      <c r="K516" s="312"/>
      <c r="L516" s="308" t="n">
        <v>0</v>
      </c>
      <c r="M516" s="308" t="n">
        <v>0</v>
      </c>
      <c r="N516" s="308" t="n">
        <v>0</v>
      </c>
      <c r="O516" s="286" t="n">
        <v>0</v>
      </c>
      <c r="P516" s="313" t="n">
        <v>0</v>
      </c>
      <c r="Q516" s="313" t="n">
        <v>0</v>
      </c>
      <c r="R516" s="286" t="n">
        <v>0</v>
      </c>
      <c r="S516" s="286" t="n">
        <v>0</v>
      </c>
      <c r="T516" s="308" t="n">
        <v>0</v>
      </c>
      <c r="U516" s="314" t="n">
        <f aca="false">K516</f>
        <v>0</v>
      </c>
      <c r="V516" s="314" t="n">
        <f aca="false">K516</f>
        <v>0</v>
      </c>
      <c r="X516" s="305"/>
    </row>
    <row r="517" customFormat="false" ht="15" hidden="false" customHeight="false" outlineLevel="0" collapsed="false">
      <c r="A517" s="308"/>
      <c r="B517" s="309"/>
      <c r="C517" s="309"/>
      <c r="D517" s="309"/>
      <c r="E517" s="309"/>
      <c r="F517" s="309"/>
      <c r="G517" s="309"/>
      <c r="H517" s="309"/>
      <c r="I517" s="309"/>
      <c r="J517" s="309"/>
      <c r="K517" s="312"/>
      <c r="L517" s="308" t="n">
        <v>0</v>
      </c>
      <c r="M517" s="308" t="n">
        <v>0</v>
      </c>
      <c r="N517" s="308" t="n">
        <v>0</v>
      </c>
      <c r="O517" s="286" t="n">
        <v>0</v>
      </c>
      <c r="P517" s="313" t="n">
        <v>0</v>
      </c>
      <c r="Q517" s="313" t="n">
        <v>0</v>
      </c>
      <c r="R517" s="286" t="n">
        <v>0</v>
      </c>
      <c r="S517" s="286" t="n">
        <v>0</v>
      </c>
      <c r="T517" s="308" t="n">
        <v>0</v>
      </c>
      <c r="U517" s="314" t="n">
        <f aca="false">K517</f>
        <v>0</v>
      </c>
      <c r="V517" s="314" t="n">
        <f aca="false">K517</f>
        <v>0</v>
      </c>
      <c r="X517" s="305"/>
    </row>
    <row r="518" customFormat="false" ht="15" hidden="false" customHeight="false" outlineLevel="0" collapsed="false">
      <c r="A518" s="308"/>
      <c r="B518" s="309"/>
      <c r="C518" s="309"/>
      <c r="D518" s="309"/>
      <c r="E518" s="309"/>
      <c r="F518" s="309"/>
      <c r="G518" s="312"/>
      <c r="H518" s="309"/>
      <c r="I518" s="309"/>
      <c r="J518" s="309"/>
      <c r="K518" s="312"/>
      <c r="L518" s="308" t="n">
        <v>0</v>
      </c>
      <c r="M518" s="308" t="n">
        <v>0</v>
      </c>
      <c r="N518" s="308" t="n">
        <v>0</v>
      </c>
      <c r="O518" s="286" t="n">
        <v>0</v>
      </c>
      <c r="P518" s="313" t="n">
        <v>0</v>
      </c>
      <c r="Q518" s="313" t="n">
        <v>0</v>
      </c>
      <c r="R518" s="286" t="n">
        <v>0</v>
      </c>
      <c r="S518" s="286" t="n">
        <v>0</v>
      </c>
      <c r="T518" s="308" t="n">
        <v>0</v>
      </c>
      <c r="U518" s="314" t="n">
        <f aca="false">K518</f>
        <v>0</v>
      </c>
      <c r="V518" s="314" t="n">
        <f aca="false">K518</f>
        <v>0</v>
      </c>
      <c r="X518" s="305"/>
    </row>
    <row r="519" customFormat="false" ht="15" hidden="false" customHeight="false" outlineLevel="0" collapsed="false">
      <c r="A519" s="308"/>
      <c r="B519" s="309"/>
      <c r="C519" s="309"/>
      <c r="D519" s="309"/>
      <c r="E519" s="309"/>
      <c r="F519" s="309"/>
      <c r="G519" s="312"/>
      <c r="H519" s="309"/>
      <c r="I519" s="309"/>
      <c r="J519" s="309"/>
      <c r="K519" s="312"/>
      <c r="L519" s="308" t="n">
        <v>0</v>
      </c>
      <c r="M519" s="308" t="n">
        <v>0</v>
      </c>
      <c r="N519" s="308" t="n">
        <v>0</v>
      </c>
      <c r="O519" s="286" t="n">
        <v>0</v>
      </c>
      <c r="P519" s="313" t="n">
        <v>0</v>
      </c>
      <c r="Q519" s="313" t="n">
        <v>0</v>
      </c>
      <c r="R519" s="286" t="n">
        <v>0</v>
      </c>
      <c r="S519" s="286" t="n">
        <v>0</v>
      </c>
      <c r="T519" s="308" t="n">
        <v>0</v>
      </c>
      <c r="U519" s="314" t="n">
        <f aca="false">K519</f>
        <v>0</v>
      </c>
      <c r="V519" s="314" t="n">
        <f aca="false">K519</f>
        <v>0</v>
      </c>
      <c r="X519" s="305"/>
    </row>
    <row r="520" customFormat="false" ht="15" hidden="false" customHeight="false" outlineLevel="0" collapsed="false">
      <c r="A520" s="308"/>
      <c r="B520" s="309"/>
      <c r="C520" s="309"/>
      <c r="D520" s="309"/>
      <c r="E520" s="309"/>
      <c r="F520" s="309"/>
      <c r="G520" s="312"/>
      <c r="H520" s="309"/>
      <c r="I520" s="309"/>
      <c r="J520" s="309"/>
      <c r="K520" s="312"/>
      <c r="L520" s="308" t="n">
        <v>0</v>
      </c>
      <c r="M520" s="308" t="n">
        <v>0</v>
      </c>
      <c r="N520" s="308" t="n">
        <v>0</v>
      </c>
      <c r="O520" s="286" t="n">
        <v>0</v>
      </c>
      <c r="P520" s="313" t="n">
        <v>0</v>
      </c>
      <c r="Q520" s="313" t="n">
        <v>0</v>
      </c>
      <c r="R520" s="286" t="n">
        <v>0</v>
      </c>
      <c r="S520" s="286" t="n">
        <v>0</v>
      </c>
      <c r="T520" s="308" t="n">
        <v>0</v>
      </c>
      <c r="U520" s="314" t="n">
        <f aca="false">K520</f>
        <v>0</v>
      </c>
      <c r="V520" s="314" t="n">
        <f aca="false">K520</f>
        <v>0</v>
      </c>
      <c r="X520" s="305"/>
    </row>
    <row r="521" customFormat="false" ht="15" hidden="false" customHeight="false" outlineLevel="0" collapsed="false">
      <c r="A521" s="308"/>
      <c r="B521" s="309"/>
      <c r="C521" s="309"/>
      <c r="D521" s="309"/>
      <c r="E521" s="309"/>
      <c r="F521" s="309"/>
      <c r="G521" s="312"/>
      <c r="H521" s="309"/>
      <c r="I521" s="309"/>
      <c r="J521" s="309"/>
      <c r="K521" s="312"/>
      <c r="L521" s="308" t="n">
        <v>0</v>
      </c>
      <c r="M521" s="308" t="n">
        <v>0</v>
      </c>
      <c r="N521" s="308" t="n">
        <v>0</v>
      </c>
      <c r="O521" s="286" t="n">
        <v>0</v>
      </c>
      <c r="P521" s="313" t="n">
        <v>0</v>
      </c>
      <c r="Q521" s="313" t="n">
        <v>0</v>
      </c>
      <c r="R521" s="286" t="n">
        <v>0</v>
      </c>
      <c r="S521" s="286" t="n">
        <v>0</v>
      </c>
      <c r="T521" s="308" t="n">
        <v>0</v>
      </c>
      <c r="U521" s="314" t="n">
        <f aca="false">K521</f>
        <v>0</v>
      </c>
      <c r="V521" s="314" t="n">
        <f aca="false">K521</f>
        <v>0</v>
      </c>
      <c r="X521" s="305"/>
    </row>
    <row r="522" customFormat="false" ht="15" hidden="false" customHeight="false" outlineLevel="0" collapsed="false">
      <c r="A522" s="308"/>
      <c r="B522" s="309"/>
      <c r="C522" s="309"/>
      <c r="D522" s="309"/>
      <c r="E522" s="309"/>
      <c r="F522" s="309"/>
      <c r="G522" s="312"/>
      <c r="H522" s="309"/>
      <c r="I522" s="309"/>
      <c r="J522" s="309"/>
      <c r="K522" s="312"/>
      <c r="L522" s="308" t="n">
        <v>0</v>
      </c>
      <c r="M522" s="308" t="n">
        <v>0</v>
      </c>
      <c r="N522" s="308" t="n">
        <v>0</v>
      </c>
      <c r="O522" s="286" t="n">
        <v>0</v>
      </c>
      <c r="P522" s="313" t="n">
        <v>0</v>
      </c>
      <c r="Q522" s="313" t="n">
        <v>0</v>
      </c>
      <c r="R522" s="286" t="n">
        <v>0</v>
      </c>
      <c r="S522" s="286" t="n">
        <v>0</v>
      </c>
      <c r="T522" s="308" t="n">
        <v>0</v>
      </c>
      <c r="U522" s="314" t="n">
        <f aca="false">K522</f>
        <v>0</v>
      </c>
      <c r="V522" s="314" t="n">
        <f aca="false">K522</f>
        <v>0</v>
      </c>
      <c r="X522" s="305"/>
    </row>
    <row r="523" customFormat="false" ht="15" hidden="false" customHeight="false" outlineLevel="0" collapsed="false">
      <c r="A523" s="308"/>
      <c r="B523" s="309"/>
      <c r="C523" s="309"/>
      <c r="D523" s="309"/>
      <c r="E523" s="309"/>
      <c r="F523" s="309"/>
      <c r="G523" s="309"/>
      <c r="H523" s="309"/>
      <c r="I523" s="309"/>
      <c r="J523" s="309"/>
      <c r="K523" s="312"/>
      <c r="L523" s="308" t="n">
        <v>0</v>
      </c>
      <c r="M523" s="308" t="n">
        <v>0</v>
      </c>
      <c r="N523" s="308" t="n">
        <v>0</v>
      </c>
      <c r="O523" s="286" t="n">
        <v>0</v>
      </c>
      <c r="P523" s="313" t="n">
        <v>0</v>
      </c>
      <c r="Q523" s="313" t="n">
        <v>0</v>
      </c>
      <c r="R523" s="286" t="n">
        <v>0</v>
      </c>
      <c r="S523" s="286" t="n">
        <v>0</v>
      </c>
      <c r="T523" s="308" t="n">
        <v>0</v>
      </c>
      <c r="U523" s="314" t="n">
        <f aca="false">K523</f>
        <v>0</v>
      </c>
      <c r="V523" s="314" t="n">
        <f aca="false">K523</f>
        <v>0</v>
      </c>
      <c r="X523" s="305"/>
    </row>
    <row r="524" customFormat="false" ht="15" hidden="false" customHeight="false" outlineLevel="0" collapsed="false">
      <c r="A524" s="308"/>
      <c r="B524" s="309"/>
      <c r="C524" s="309"/>
      <c r="D524" s="309"/>
      <c r="E524" s="309"/>
      <c r="F524" s="309"/>
      <c r="G524" s="312"/>
      <c r="H524" s="309"/>
      <c r="I524" s="309"/>
      <c r="J524" s="309"/>
      <c r="K524" s="312"/>
      <c r="L524" s="308" t="n">
        <v>0</v>
      </c>
      <c r="M524" s="308" t="n">
        <v>0</v>
      </c>
      <c r="N524" s="308" t="n">
        <v>0</v>
      </c>
      <c r="O524" s="286" t="n">
        <v>0</v>
      </c>
      <c r="P524" s="313" t="n">
        <v>0</v>
      </c>
      <c r="Q524" s="313" t="n">
        <v>0</v>
      </c>
      <c r="R524" s="286" t="n">
        <v>0</v>
      </c>
      <c r="S524" s="286" t="n">
        <v>0</v>
      </c>
      <c r="T524" s="308" t="n">
        <v>0</v>
      </c>
      <c r="U524" s="314" t="n">
        <f aca="false">K524</f>
        <v>0</v>
      </c>
      <c r="V524" s="314" t="n">
        <f aca="false">K524</f>
        <v>0</v>
      </c>
      <c r="X524" s="305"/>
    </row>
    <row r="525" customFormat="false" ht="15" hidden="false" customHeight="false" outlineLevel="0" collapsed="false">
      <c r="A525" s="308"/>
      <c r="B525" s="309"/>
      <c r="C525" s="309"/>
      <c r="D525" s="309"/>
      <c r="E525" s="309"/>
      <c r="F525" s="309"/>
      <c r="G525" s="309"/>
      <c r="H525" s="309"/>
      <c r="I525" s="309"/>
      <c r="J525" s="309"/>
      <c r="K525" s="312"/>
      <c r="L525" s="308" t="n">
        <v>0</v>
      </c>
      <c r="M525" s="308" t="n">
        <v>0</v>
      </c>
      <c r="N525" s="308" t="n">
        <v>0</v>
      </c>
      <c r="O525" s="286" t="n">
        <v>0</v>
      </c>
      <c r="P525" s="313" t="n">
        <v>0</v>
      </c>
      <c r="Q525" s="313" t="n">
        <v>0</v>
      </c>
      <c r="R525" s="286" t="n">
        <v>0</v>
      </c>
      <c r="S525" s="286" t="n">
        <v>0</v>
      </c>
      <c r="T525" s="308" t="n">
        <v>0</v>
      </c>
      <c r="U525" s="314" t="n">
        <f aca="false">K525</f>
        <v>0</v>
      </c>
      <c r="V525" s="314" t="n">
        <f aca="false">K525</f>
        <v>0</v>
      </c>
      <c r="X525" s="305"/>
    </row>
    <row r="526" customFormat="false" ht="15" hidden="false" customHeight="false" outlineLevel="0" collapsed="false">
      <c r="A526" s="308"/>
      <c r="B526" s="309"/>
      <c r="C526" s="309"/>
      <c r="D526" s="309"/>
      <c r="E526" s="309"/>
      <c r="F526" s="309"/>
      <c r="G526" s="312"/>
      <c r="H526" s="309"/>
      <c r="I526" s="309"/>
      <c r="J526" s="309"/>
      <c r="K526" s="312"/>
      <c r="L526" s="308" t="n">
        <v>0</v>
      </c>
      <c r="M526" s="308" t="n">
        <v>0</v>
      </c>
      <c r="N526" s="308" t="n">
        <v>0</v>
      </c>
      <c r="O526" s="286" t="n">
        <v>0</v>
      </c>
      <c r="P526" s="313" t="n">
        <v>0</v>
      </c>
      <c r="Q526" s="313" t="n">
        <v>0</v>
      </c>
      <c r="R526" s="286" t="n">
        <v>0</v>
      </c>
      <c r="S526" s="286" t="n">
        <v>0</v>
      </c>
      <c r="T526" s="308" t="n">
        <v>0</v>
      </c>
      <c r="U526" s="314" t="n">
        <f aca="false">K526</f>
        <v>0</v>
      </c>
      <c r="V526" s="314" t="n">
        <f aca="false">K526</f>
        <v>0</v>
      </c>
      <c r="X526" s="305"/>
    </row>
    <row r="527" customFormat="false" ht="15" hidden="false" customHeight="false" outlineLevel="0" collapsed="false">
      <c r="A527" s="308"/>
      <c r="B527" s="309"/>
      <c r="C527" s="309"/>
      <c r="D527" s="309"/>
      <c r="E527" s="309"/>
      <c r="F527" s="309"/>
      <c r="G527" s="312"/>
      <c r="H527" s="309"/>
      <c r="I527" s="309"/>
      <c r="J527" s="309"/>
      <c r="K527" s="312"/>
      <c r="L527" s="308" t="n">
        <v>0</v>
      </c>
      <c r="M527" s="308" t="n">
        <v>0</v>
      </c>
      <c r="N527" s="308" t="n">
        <v>0</v>
      </c>
      <c r="O527" s="286" t="n">
        <v>0</v>
      </c>
      <c r="P527" s="313" t="n">
        <v>0</v>
      </c>
      <c r="Q527" s="313" t="n">
        <v>0</v>
      </c>
      <c r="R527" s="286" t="n">
        <v>0</v>
      </c>
      <c r="S527" s="286" t="n">
        <v>0</v>
      </c>
      <c r="T527" s="308" t="n">
        <v>0</v>
      </c>
      <c r="U527" s="314" t="n">
        <f aca="false">K527</f>
        <v>0</v>
      </c>
      <c r="V527" s="314" t="n">
        <f aca="false">K527</f>
        <v>0</v>
      </c>
      <c r="X527" s="305"/>
    </row>
    <row r="528" customFormat="false" ht="15" hidden="false" customHeight="false" outlineLevel="0" collapsed="false">
      <c r="A528" s="308"/>
      <c r="B528" s="309"/>
      <c r="C528" s="309"/>
      <c r="D528" s="309"/>
      <c r="E528" s="309"/>
      <c r="F528" s="309"/>
      <c r="G528" s="312"/>
      <c r="H528" s="309"/>
      <c r="I528" s="309"/>
      <c r="J528" s="309"/>
      <c r="K528" s="312"/>
      <c r="L528" s="308" t="n">
        <v>0</v>
      </c>
      <c r="M528" s="308" t="n">
        <v>0</v>
      </c>
      <c r="N528" s="308" t="n">
        <v>0</v>
      </c>
      <c r="O528" s="286" t="n">
        <v>0</v>
      </c>
      <c r="P528" s="313" t="n">
        <v>0</v>
      </c>
      <c r="Q528" s="313" t="n">
        <v>0</v>
      </c>
      <c r="R528" s="286" t="n">
        <v>0</v>
      </c>
      <c r="S528" s="286" t="n">
        <v>0</v>
      </c>
      <c r="T528" s="308" t="n">
        <v>0</v>
      </c>
      <c r="U528" s="314" t="n">
        <f aca="false">K528</f>
        <v>0</v>
      </c>
      <c r="V528" s="314" t="n">
        <f aca="false">K528</f>
        <v>0</v>
      </c>
      <c r="X528" s="305"/>
    </row>
    <row r="529" customFormat="false" ht="15" hidden="false" customHeight="false" outlineLevel="0" collapsed="false">
      <c r="A529" s="308"/>
      <c r="B529" s="309"/>
      <c r="C529" s="309"/>
      <c r="D529" s="309"/>
      <c r="E529" s="309"/>
      <c r="F529" s="309"/>
      <c r="G529" s="312"/>
      <c r="H529" s="309"/>
      <c r="I529" s="309"/>
      <c r="J529" s="309"/>
      <c r="K529" s="312"/>
      <c r="L529" s="308" t="n">
        <v>0</v>
      </c>
      <c r="M529" s="308" t="n">
        <v>0</v>
      </c>
      <c r="N529" s="308" t="n">
        <v>0</v>
      </c>
      <c r="O529" s="286" t="n">
        <v>0</v>
      </c>
      <c r="P529" s="313" t="n">
        <v>0</v>
      </c>
      <c r="Q529" s="313" t="n">
        <v>0</v>
      </c>
      <c r="R529" s="286" t="n">
        <v>0</v>
      </c>
      <c r="S529" s="286" t="n">
        <v>0</v>
      </c>
      <c r="T529" s="308" t="n">
        <v>0</v>
      </c>
      <c r="U529" s="314" t="n">
        <f aca="false">K529</f>
        <v>0</v>
      </c>
      <c r="V529" s="314" t="n">
        <f aca="false">K529</f>
        <v>0</v>
      </c>
      <c r="X529" s="305"/>
    </row>
    <row r="530" customFormat="false" ht="15" hidden="false" customHeight="false" outlineLevel="0" collapsed="false">
      <c r="A530" s="308"/>
      <c r="B530" s="309"/>
      <c r="C530" s="309"/>
      <c r="D530" s="309"/>
      <c r="E530" s="309"/>
      <c r="F530" s="309"/>
      <c r="G530" s="312"/>
      <c r="H530" s="309"/>
      <c r="I530" s="309"/>
      <c r="J530" s="309"/>
      <c r="K530" s="312"/>
      <c r="L530" s="308" t="n">
        <v>0</v>
      </c>
      <c r="M530" s="308" t="n">
        <v>0</v>
      </c>
      <c r="N530" s="308" t="n">
        <v>0</v>
      </c>
      <c r="O530" s="286" t="n">
        <v>0</v>
      </c>
      <c r="P530" s="313" t="n">
        <v>0</v>
      </c>
      <c r="Q530" s="313" t="n">
        <v>0</v>
      </c>
      <c r="R530" s="286" t="n">
        <v>0</v>
      </c>
      <c r="S530" s="286" t="n">
        <v>0</v>
      </c>
      <c r="T530" s="308" t="n">
        <v>0</v>
      </c>
      <c r="U530" s="314" t="n">
        <f aca="false">K530</f>
        <v>0</v>
      </c>
      <c r="V530" s="314" t="n">
        <f aca="false">K530</f>
        <v>0</v>
      </c>
      <c r="X530" s="305"/>
    </row>
    <row r="531" customFormat="false" ht="15" hidden="false" customHeight="false" outlineLevel="0" collapsed="false">
      <c r="A531" s="308"/>
      <c r="B531" s="309"/>
      <c r="C531" s="309"/>
      <c r="D531" s="309"/>
      <c r="E531" s="309"/>
      <c r="F531" s="309"/>
      <c r="G531" s="309"/>
      <c r="H531" s="309"/>
      <c r="I531" s="309"/>
      <c r="J531" s="309"/>
      <c r="K531" s="312"/>
      <c r="L531" s="308" t="n">
        <v>0</v>
      </c>
      <c r="M531" s="308" t="n">
        <v>0</v>
      </c>
      <c r="N531" s="308" t="n">
        <v>0</v>
      </c>
      <c r="O531" s="286" t="n">
        <v>0</v>
      </c>
      <c r="P531" s="313" t="n">
        <v>0</v>
      </c>
      <c r="Q531" s="313" t="n">
        <v>0</v>
      </c>
      <c r="R531" s="286" t="n">
        <v>0</v>
      </c>
      <c r="S531" s="286" t="n">
        <v>0</v>
      </c>
      <c r="T531" s="308" t="n">
        <v>0</v>
      </c>
      <c r="U531" s="314" t="n">
        <f aca="false">K531</f>
        <v>0</v>
      </c>
      <c r="V531" s="314" t="n">
        <f aca="false">K531</f>
        <v>0</v>
      </c>
      <c r="X531" s="305"/>
    </row>
    <row r="532" customFormat="false" ht="15" hidden="false" customHeight="false" outlineLevel="0" collapsed="false">
      <c r="A532" s="308"/>
      <c r="B532" s="309"/>
      <c r="C532" s="309"/>
      <c r="D532" s="309"/>
      <c r="E532" s="309"/>
      <c r="F532" s="309"/>
      <c r="G532" s="312"/>
      <c r="H532" s="309"/>
      <c r="I532" s="309"/>
      <c r="J532" s="309"/>
      <c r="K532" s="312"/>
      <c r="L532" s="308" t="n">
        <v>0</v>
      </c>
      <c r="M532" s="308" t="n">
        <v>0</v>
      </c>
      <c r="N532" s="308" t="n">
        <v>0</v>
      </c>
      <c r="O532" s="286" t="n">
        <v>0</v>
      </c>
      <c r="P532" s="313" t="n">
        <v>0</v>
      </c>
      <c r="Q532" s="313" t="n">
        <v>0</v>
      </c>
      <c r="R532" s="286" t="n">
        <v>0</v>
      </c>
      <c r="S532" s="286" t="n">
        <v>0</v>
      </c>
      <c r="T532" s="308" t="n">
        <v>0</v>
      </c>
      <c r="U532" s="314" t="n">
        <f aca="false">K532</f>
        <v>0</v>
      </c>
      <c r="V532" s="314" t="n">
        <f aca="false">K532</f>
        <v>0</v>
      </c>
      <c r="X532" s="305"/>
    </row>
    <row r="533" customFormat="false" ht="15" hidden="false" customHeight="false" outlineLevel="0" collapsed="false">
      <c r="A533" s="308"/>
      <c r="B533" s="309"/>
      <c r="C533" s="309"/>
      <c r="D533" s="309"/>
      <c r="E533" s="309"/>
      <c r="F533" s="309"/>
      <c r="G533" s="309"/>
      <c r="H533" s="309"/>
      <c r="I533" s="309"/>
      <c r="J533" s="309"/>
      <c r="K533" s="312"/>
      <c r="L533" s="308" t="n">
        <v>0</v>
      </c>
      <c r="M533" s="308" t="n">
        <v>0</v>
      </c>
      <c r="N533" s="308" t="n">
        <v>0</v>
      </c>
      <c r="O533" s="286" t="n">
        <v>0</v>
      </c>
      <c r="P533" s="313" t="n">
        <v>0</v>
      </c>
      <c r="Q533" s="313" t="n">
        <v>0</v>
      </c>
      <c r="R533" s="286" t="n">
        <v>0</v>
      </c>
      <c r="S533" s="286" t="n">
        <v>0</v>
      </c>
      <c r="T533" s="308" t="n">
        <v>0</v>
      </c>
      <c r="U533" s="314" t="n">
        <f aca="false">K533</f>
        <v>0</v>
      </c>
      <c r="V533" s="314" t="n">
        <f aca="false">K533</f>
        <v>0</v>
      </c>
      <c r="X533" s="305"/>
    </row>
    <row r="534" customFormat="false" ht="15" hidden="false" customHeight="false" outlineLevel="0" collapsed="false">
      <c r="A534" s="308"/>
      <c r="B534" s="309"/>
      <c r="C534" s="309"/>
      <c r="D534" s="309"/>
      <c r="E534" s="309"/>
      <c r="F534" s="309"/>
      <c r="G534" s="312"/>
      <c r="H534" s="309"/>
      <c r="I534" s="309"/>
      <c r="J534" s="309"/>
      <c r="K534" s="312"/>
      <c r="L534" s="308" t="n">
        <v>0</v>
      </c>
      <c r="M534" s="308" t="n">
        <v>0</v>
      </c>
      <c r="N534" s="308" t="n">
        <v>0</v>
      </c>
      <c r="O534" s="286" t="n">
        <v>0</v>
      </c>
      <c r="P534" s="313" t="n">
        <v>0</v>
      </c>
      <c r="Q534" s="313" t="n">
        <v>0</v>
      </c>
      <c r="R534" s="286" t="n">
        <v>0</v>
      </c>
      <c r="S534" s="286" t="n">
        <v>0</v>
      </c>
      <c r="T534" s="308" t="n">
        <v>0</v>
      </c>
      <c r="U534" s="314" t="n">
        <f aca="false">K534</f>
        <v>0</v>
      </c>
      <c r="V534" s="314" t="n">
        <f aca="false">K534</f>
        <v>0</v>
      </c>
      <c r="X534" s="305"/>
    </row>
    <row r="535" customFormat="false" ht="15" hidden="false" customHeight="false" outlineLevel="0" collapsed="false">
      <c r="A535" s="308"/>
      <c r="B535" s="309"/>
      <c r="C535" s="309"/>
      <c r="D535" s="309"/>
      <c r="E535" s="309"/>
      <c r="F535" s="309"/>
      <c r="G535" s="312"/>
      <c r="H535" s="309"/>
      <c r="I535" s="309"/>
      <c r="J535" s="309"/>
      <c r="K535" s="312"/>
      <c r="L535" s="308" t="n">
        <v>0</v>
      </c>
      <c r="M535" s="308" t="n">
        <v>0</v>
      </c>
      <c r="N535" s="308" t="n">
        <v>0</v>
      </c>
      <c r="O535" s="286" t="n">
        <v>0</v>
      </c>
      <c r="P535" s="313" t="n">
        <v>0</v>
      </c>
      <c r="Q535" s="313" t="n">
        <v>0</v>
      </c>
      <c r="R535" s="286" t="n">
        <v>0</v>
      </c>
      <c r="S535" s="286" t="n">
        <v>0</v>
      </c>
      <c r="T535" s="308" t="n">
        <v>0</v>
      </c>
      <c r="U535" s="314" t="n">
        <f aca="false">K535</f>
        <v>0</v>
      </c>
      <c r="V535" s="314" t="n">
        <f aca="false">K535</f>
        <v>0</v>
      </c>
      <c r="X535" s="305"/>
    </row>
    <row r="536" customFormat="false" ht="15" hidden="false" customHeight="false" outlineLevel="0" collapsed="false">
      <c r="A536" s="308"/>
      <c r="B536" s="309"/>
      <c r="C536" s="309"/>
      <c r="D536" s="309"/>
      <c r="E536" s="309"/>
      <c r="F536" s="309"/>
      <c r="G536" s="312"/>
      <c r="H536" s="309"/>
      <c r="I536" s="309"/>
      <c r="J536" s="309"/>
      <c r="K536" s="312"/>
      <c r="L536" s="308" t="n">
        <v>0</v>
      </c>
      <c r="M536" s="308" t="n">
        <v>0</v>
      </c>
      <c r="N536" s="308" t="n">
        <v>0</v>
      </c>
      <c r="O536" s="286" t="n">
        <v>0</v>
      </c>
      <c r="P536" s="313" t="n">
        <v>0</v>
      </c>
      <c r="Q536" s="313" t="n">
        <v>0</v>
      </c>
      <c r="R536" s="286" t="n">
        <v>0</v>
      </c>
      <c r="S536" s="286" t="n">
        <v>0</v>
      </c>
      <c r="T536" s="308" t="n">
        <v>0</v>
      </c>
      <c r="U536" s="314" t="n">
        <f aca="false">K536</f>
        <v>0</v>
      </c>
      <c r="V536" s="314" t="n">
        <f aca="false">K536</f>
        <v>0</v>
      </c>
      <c r="X536" s="305"/>
    </row>
    <row r="537" customFormat="false" ht="15" hidden="false" customHeight="false" outlineLevel="0" collapsed="false">
      <c r="A537" s="308"/>
      <c r="B537" s="309"/>
      <c r="C537" s="309"/>
      <c r="D537" s="309"/>
      <c r="E537" s="309"/>
      <c r="F537" s="309"/>
      <c r="G537" s="312"/>
      <c r="H537" s="309"/>
      <c r="I537" s="309"/>
      <c r="J537" s="309"/>
      <c r="K537" s="312"/>
      <c r="L537" s="308" t="n">
        <v>0</v>
      </c>
      <c r="M537" s="308" t="n">
        <v>0</v>
      </c>
      <c r="N537" s="308" t="n">
        <v>0</v>
      </c>
      <c r="O537" s="286" t="n">
        <v>0</v>
      </c>
      <c r="P537" s="313" t="n">
        <v>0</v>
      </c>
      <c r="Q537" s="313" t="n">
        <v>0</v>
      </c>
      <c r="R537" s="286" t="n">
        <v>0</v>
      </c>
      <c r="S537" s="286" t="n">
        <v>0</v>
      </c>
      <c r="T537" s="308" t="n">
        <v>0</v>
      </c>
      <c r="U537" s="314" t="n">
        <f aca="false">K537</f>
        <v>0</v>
      </c>
      <c r="V537" s="314" t="n">
        <f aca="false">K537</f>
        <v>0</v>
      </c>
      <c r="X537" s="305"/>
    </row>
    <row r="538" customFormat="false" ht="15" hidden="false" customHeight="false" outlineLevel="0" collapsed="false">
      <c r="A538" s="308"/>
      <c r="B538" s="309"/>
      <c r="C538" s="309"/>
      <c r="D538" s="309"/>
      <c r="E538" s="309"/>
      <c r="F538" s="309"/>
      <c r="G538" s="312"/>
      <c r="H538" s="309"/>
      <c r="I538" s="309"/>
      <c r="J538" s="309"/>
      <c r="K538" s="312"/>
      <c r="L538" s="308" t="n">
        <v>0</v>
      </c>
      <c r="M538" s="308" t="n">
        <v>0</v>
      </c>
      <c r="N538" s="308" t="n">
        <v>0</v>
      </c>
      <c r="O538" s="286" t="n">
        <v>0</v>
      </c>
      <c r="P538" s="313" t="n">
        <v>0</v>
      </c>
      <c r="Q538" s="313" t="n">
        <v>0</v>
      </c>
      <c r="R538" s="286" t="n">
        <v>0</v>
      </c>
      <c r="S538" s="286" t="n">
        <v>0</v>
      </c>
      <c r="T538" s="308" t="n">
        <v>0</v>
      </c>
      <c r="U538" s="314" t="n">
        <f aca="false">K538</f>
        <v>0</v>
      </c>
      <c r="V538" s="314" t="n">
        <f aca="false">K538</f>
        <v>0</v>
      </c>
      <c r="X538" s="305"/>
    </row>
    <row r="539" customFormat="false" ht="15" hidden="false" customHeight="false" outlineLevel="0" collapsed="false">
      <c r="A539" s="308"/>
      <c r="B539" s="309"/>
      <c r="C539" s="309"/>
      <c r="D539" s="309"/>
      <c r="E539" s="309"/>
      <c r="F539" s="309"/>
      <c r="G539" s="312"/>
      <c r="H539" s="309"/>
      <c r="I539" s="309"/>
      <c r="J539" s="309"/>
      <c r="K539" s="312"/>
      <c r="L539" s="308" t="n">
        <v>0</v>
      </c>
      <c r="M539" s="308" t="n">
        <v>0</v>
      </c>
      <c r="N539" s="308" t="n">
        <v>0</v>
      </c>
      <c r="O539" s="286" t="n">
        <v>0</v>
      </c>
      <c r="P539" s="313" t="n">
        <v>0</v>
      </c>
      <c r="Q539" s="313" t="n">
        <v>0</v>
      </c>
      <c r="R539" s="286" t="n">
        <v>0</v>
      </c>
      <c r="S539" s="286" t="n">
        <v>0</v>
      </c>
      <c r="T539" s="308" t="n">
        <v>0</v>
      </c>
      <c r="U539" s="314" t="n">
        <f aca="false">K539</f>
        <v>0</v>
      </c>
      <c r="V539" s="314" t="n">
        <f aca="false">K539</f>
        <v>0</v>
      </c>
      <c r="X539" s="305"/>
    </row>
    <row r="540" customFormat="false" ht="15" hidden="false" customHeight="false" outlineLevel="0" collapsed="false">
      <c r="A540" s="308"/>
      <c r="B540" s="309"/>
      <c r="C540" s="309"/>
      <c r="D540" s="309"/>
      <c r="E540" s="309"/>
      <c r="F540" s="309"/>
      <c r="G540" s="312"/>
      <c r="H540" s="309"/>
      <c r="I540" s="309"/>
      <c r="J540" s="309"/>
      <c r="K540" s="312"/>
      <c r="L540" s="308" t="n">
        <v>0</v>
      </c>
      <c r="M540" s="308" t="n">
        <v>0</v>
      </c>
      <c r="N540" s="308" t="n">
        <v>0</v>
      </c>
      <c r="O540" s="286" t="n">
        <v>0</v>
      </c>
      <c r="P540" s="313" t="n">
        <v>0</v>
      </c>
      <c r="Q540" s="313" t="n">
        <v>0</v>
      </c>
      <c r="R540" s="286" t="n">
        <v>0</v>
      </c>
      <c r="S540" s="286" t="n">
        <v>0</v>
      </c>
      <c r="T540" s="308" t="n">
        <v>0</v>
      </c>
      <c r="U540" s="314" t="n">
        <f aca="false">K540</f>
        <v>0</v>
      </c>
      <c r="V540" s="314" t="n">
        <f aca="false">K540</f>
        <v>0</v>
      </c>
      <c r="X540" s="305"/>
    </row>
    <row r="541" customFormat="false" ht="15" hidden="false" customHeight="false" outlineLevel="0" collapsed="false">
      <c r="A541" s="308"/>
      <c r="B541" s="309"/>
      <c r="C541" s="309"/>
      <c r="D541" s="309"/>
      <c r="E541" s="309"/>
      <c r="F541" s="309"/>
      <c r="G541" s="312"/>
      <c r="H541" s="309"/>
      <c r="I541" s="309"/>
      <c r="J541" s="309"/>
      <c r="K541" s="312"/>
      <c r="L541" s="308" t="n">
        <v>0</v>
      </c>
      <c r="M541" s="308" t="n">
        <v>0</v>
      </c>
      <c r="N541" s="308" t="n">
        <v>0</v>
      </c>
      <c r="O541" s="286" t="n">
        <v>0</v>
      </c>
      <c r="P541" s="313" t="n">
        <v>0</v>
      </c>
      <c r="Q541" s="313" t="n">
        <v>0</v>
      </c>
      <c r="R541" s="286" t="n">
        <v>0</v>
      </c>
      <c r="S541" s="286" t="n">
        <v>0</v>
      </c>
      <c r="T541" s="308" t="n">
        <v>0</v>
      </c>
      <c r="U541" s="314" t="n">
        <f aca="false">K541</f>
        <v>0</v>
      </c>
      <c r="V541" s="314" t="n">
        <f aca="false">K541</f>
        <v>0</v>
      </c>
      <c r="X541" s="305"/>
    </row>
    <row r="542" customFormat="false" ht="15" hidden="false" customHeight="false" outlineLevel="0" collapsed="false">
      <c r="A542" s="308"/>
      <c r="B542" s="309"/>
      <c r="C542" s="309"/>
      <c r="D542" s="309"/>
      <c r="E542" s="309"/>
      <c r="F542" s="309"/>
      <c r="G542" s="312"/>
      <c r="H542" s="309"/>
      <c r="I542" s="309"/>
      <c r="J542" s="309"/>
      <c r="K542" s="312"/>
      <c r="L542" s="308" t="n">
        <v>0</v>
      </c>
      <c r="M542" s="308" t="n">
        <v>0</v>
      </c>
      <c r="N542" s="308" t="n">
        <v>0</v>
      </c>
      <c r="O542" s="286" t="n">
        <v>0</v>
      </c>
      <c r="P542" s="313" t="n">
        <v>0</v>
      </c>
      <c r="Q542" s="313" t="n">
        <v>0</v>
      </c>
      <c r="R542" s="286" t="n">
        <v>0</v>
      </c>
      <c r="S542" s="286" t="n">
        <v>0</v>
      </c>
      <c r="T542" s="308" t="n">
        <v>0</v>
      </c>
      <c r="U542" s="314" t="n">
        <f aca="false">K542</f>
        <v>0</v>
      </c>
      <c r="V542" s="314" t="n">
        <f aca="false">K542</f>
        <v>0</v>
      </c>
      <c r="X542" s="305"/>
    </row>
    <row r="543" customFormat="false" ht="15" hidden="false" customHeight="false" outlineLevel="0" collapsed="false">
      <c r="A543" s="308"/>
      <c r="B543" s="309"/>
      <c r="C543" s="309"/>
      <c r="D543" s="309"/>
      <c r="E543" s="309"/>
      <c r="F543" s="309"/>
      <c r="G543" s="312"/>
      <c r="H543" s="309"/>
      <c r="I543" s="309"/>
      <c r="J543" s="309"/>
      <c r="K543" s="312"/>
      <c r="L543" s="308" t="n">
        <v>0</v>
      </c>
      <c r="M543" s="308" t="n">
        <v>0</v>
      </c>
      <c r="N543" s="308" t="n">
        <v>0</v>
      </c>
      <c r="O543" s="286" t="n">
        <v>0</v>
      </c>
      <c r="P543" s="313" t="n">
        <v>0</v>
      </c>
      <c r="Q543" s="313" t="n">
        <v>0</v>
      </c>
      <c r="R543" s="286" t="n">
        <v>0</v>
      </c>
      <c r="S543" s="286" t="n">
        <v>0</v>
      </c>
      <c r="T543" s="308" t="n">
        <v>0</v>
      </c>
      <c r="U543" s="314" t="n">
        <f aca="false">K543</f>
        <v>0</v>
      </c>
      <c r="V543" s="314" t="n">
        <f aca="false">K543</f>
        <v>0</v>
      </c>
      <c r="X543" s="305"/>
    </row>
    <row r="544" customFormat="false" ht="15" hidden="false" customHeight="false" outlineLevel="0" collapsed="false">
      <c r="A544" s="308"/>
      <c r="B544" s="309"/>
      <c r="C544" s="309"/>
      <c r="D544" s="309"/>
      <c r="E544" s="309"/>
      <c r="F544" s="309"/>
      <c r="G544" s="312"/>
      <c r="H544" s="309"/>
      <c r="I544" s="309"/>
      <c r="J544" s="309"/>
      <c r="K544" s="312"/>
      <c r="L544" s="308" t="n">
        <v>0</v>
      </c>
      <c r="M544" s="308" t="n">
        <v>0</v>
      </c>
      <c r="N544" s="308" t="n">
        <v>0</v>
      </c>
      <c r="O544" s="286" t="n">
        <v>0</v>
      </c>
      <c r="P544" s="313" t="n">
        <v>0</v>
      </c>
      <c r="Q544" s="313" t="n">
        <v>0</v>
      </c>
      <c r="R544" s="286" t="n">
        <v>0</v>
      </c>
      <c r="S544" s="286" t="n">
        <v>0</v>
      </c>
      <c r="T544" s="308" t="n">
        <v>0</v>
      </c>
      <c r="U544" s="314" t="n">
        <f aca="false">K544</f>
        <v>0</v>
      </c>
      <c r="V544" s="314" t="n">
        <f aca="false">K544</f>
        <v>0</v>
      </c>
      <c r="X544" s="305"/>
    </row>
    <row r="545" customFormat="false" ht="15" hidden="false" customHeight="false" outlineLevel="0" collapsed="false">
      <c r="A545" s="308"/>
      <c r="B545" s="309"/>
      <c r="C545" s="309"/>
      <c r="D545" s="309"/>
      <c r="E545" s="309"/>
      <c r="F545" s="309"/>
      <c r="G545" s="312"/>
      <c r="H545" s="309"/>
      <c r="I545" s="309"/>
      <c r="J545" s="309"/>
      <c r="K545" s="312"/>
      <c r="L545" s="308" t="n">
        <v>0</v>
      </c>
      <c r="M545" s="308" t="n">
        <v>0</v>
      </c>
      <c r="N545" s="308" t="n">
        <v>0</v>
      </c>
      <c r="O545" s="286" t="n">
        <v>0</v>
      </c>
      <c r="P545" s="313" t="n">
        <v>0</v>
      </c>
      <c r="Q545" s="313" t="n">
        <v>0</v>
      </c>
      <c r="R545" s="286" t="n">
        <v>0</v>
      </c>
      <c r="S545" s="286" t="n">
        <v>0</v>
      </c>
      <c r="T545" s="308" t="n">
        <v>0</v>
      </c>
      <c r="U545" s="314" t="n">
        <f aca="false">K545</f>
        <v>0</v>
      </c>
      <c r="V545" s="314" t="n">
        <f aca="false">K545</f>
        <v>0</v>
      </c>
      <c r="X545" s="305"/>
    </row>
    <row r="546" customFormat="false" ht="15" hidden="false" customHeight="false" outlineLevel="0" collapsed="false">
      <c r="A546" s="308"/>
      <c r="B546" s="309"/>
      <c r="C546" s="309"/>
      <c r="D546" s="309"/>
      <c r="E546" s="309"/>
      <c r="F546" s="309"/>
      <c r="G546" s="312"/>
      <c r="H546" s="309"/>
      <c r="I546" s="309"/>
      <c r="J546" s="309"/>
      <c r="K546" s="312"/>
      <c r="L546" s="308" t="n">
        <v>0</v>
      </c>
      <c r="M546" s="308" t="n">
        <v>0</v>
      </c>
      <c r="N546" s="308" t="n">
        <v>0</v>
      </c>
      <c r="O546" s="286" t="n">
        <v>0</v>
      </c>
      <c r="P546" s="313" t="n">
        <v>0</v>
      </c>
      <c r="Q546" s="313" t="n">
        <v>0</v>
      </c>
      <c r="R546" s="286" t="n">
        <v>0</v>
      </c>
      <c r="S546" s="286" t="n">
        <v>0</v>
      </c>
      <c r="T546" s="308" t="n">
        <v>0</v>
      </c>
      <c r="U546" s="314" t="n">
        <f aca="false">K546</f>
        <v>0</v>
      </c>
      <c r="V546" s="314" t="n">
        <f aca="false">K546</f>
        <v>0</v>
      </c>
      <c r="X546" s="305"/>
    </row>
    <row r="547" customFormat="false" ht="15" hidden="false" customHeight="false" outlineLevel="0" collapsed="false">
      <c r="A547" s="308"/>
      <c r="B547" s="309"/>
      <c r="C547" s="309"/>
      <c r="D547" s="309"/>
      <c r="E547" s="309"/>
      <c r="F547" s="309"/>
      <c r="G547" s="312"/>
      <c r="H547" s="309"/>
      <c r="I547" s="309"/>
      <c r="J547" s="309"/>
      <c r="K547" s="312"/>
      <c r="L547" s="308" t="n">
        <v>0</v>
      </c>
      <c r="M547" s="308" t="n">
        <v>0</v>
      </c>
      <c r="N547" s="308" t="n">
        <v>0</v>
      </c>
      <c r="O547" s="286" t="n">
        <v>0</v>
      </c>
      <c r="P547" s="313" t="n">
        <v>0</v>
      </c>
      <c r="Q547" s="313" t="n">
        <v>0</v>
      </c>
      <c r="R547" s="286" t="n">
        <v>0</v>
      </c>
      <c r="S547" s="286" t="n">
        <v>0</v>
      </c>
      <c r="T547" s="308" t="n">
        <v>0</v>
      </c>
      <c r="U547" s="314" t="n">
        <f aca="false">K547</f>
        <v>0</v>
      </c>
      <c r="V547" s="314" t="n">
        <f aca="false">K547</f>
        <v>0</v>
      </c>
      <c r="X547" s="305"/>
    </row>
    <row r="548" customFormat="false" ht="15" hidden="false" customHeight="false" outlineLevel="0" collapsed="false">
      <c r="A548" s="308"/>
      <c r="B548" s="309"/>
      <c r="C548" s="309"/>
      <c r="D548" s="309"/>
      <c r="E548" s="309"/>
      <c r="F548" s="309"/>
      <c r="G548" s="312"/>
      <c r="H548" s="309"/>
      <c r="I548" s="309"/>
      <c r="J548" s="309"/>
      <c r="K548" s="312"/>
      <c r="L548" s="308" t="n">
        <v>0</v>
      </c>
      <c r="M548" s="308" t="n">
        <v>0</v>
      </c>
      <c r="N548" s="308" t="n">
        <v>0</v>
      </c>
      <c r="O548" s="286" t="n">
        <v>0</v>
      </c>
      <c r="P548" s="313" t="n">
        <v>0</v>
      </c>
      <c r="Q548" s="313" t="n">
        <v>0</v>
      </c>
      <c r="R548" s="286" t="n">
        <v>0</v>
      </c>
      <c r="S548" s="286" t="n">
        <v>0</v>
      </c>
      <c r="T548" s="308" t="n">
        <v>0</v>
      </c>
      <c r="U548" s="314" t="n">
        <f aca="false">K548</f>
        <v>0</v>
      </c>
      <c r="V548" s="314" t="n">
        <f aca="false">K548</f>
        <v>0</v>
      </c>
      <c r="X548" s="305"/>
    </row>
    <row r="549" customFormat="false" ht="15" hidden="false" customHeight="false" outlineLevel="0" collapsed="false">
      <c r="A549" s="308"/>
      <c r="B549" s="309"/>
      <c r="C549" s="309"/>
      <c r="D549" s="309"/>
      <c r="E549" s="309"/>
      <c r="F549" s="309"/>
      <c r="G549" s="309"/>
      <c r="H549" s="309"/>
      <c r="I549" s="309"/>
      <c r="J549" s="309"/>
      <c r="K549" s="312"/>
      <c r="L549" s="308" t="n">
        <v>0</v>
      </c>
      <c r="M549" s="308" t="n">
        <v>0</v>
      </c>
      <c r="N549" s="308" t="n">
        <v>0</v>
      </c>
      <c r="O549" s="286" t="n">
        <v>0</v>
      </c>
      <c r="P549" s="313" t="n">
        <v>0</v>
      </c>
      <c r="Q549" s="313" t="n">
        <v>0</v>
      </c>
      <c r="R549" s="286" t="n">
        <v>0</v>
      </c>
      <c r="S549" s="286" t="n">
        <v>0</v>
      </c>
      <c r="T549" s="308" t="n">
        <v>0</v>
      </c>
      <c r="U549" s="314" t="n">
        <f aca="false">K549</f>
        <v>0</v>
      </c>
      <c r="V549" s="314" t="n">
        <f aca="false">K549</f>
        <v>0</v>
      </c>
      <c r="X549" s="305"/>
    </row>
    <row r="550" customFormat="false" ht="15" hidden="false" customHeight="false" outlineLevel="0" collapsed="false">
      <c r="A550" s="308"/>
      <c r="B550" s="309"/>
      <c r="C550" s="309"/>
      <c r="D550" s="309"/>
      <c r="E550" s="309"/>
      <c r="F550" s="309"/>
      <c r="G550" s="312"/>
      <c r="H550" s="309"/>
      <c r="I550" s="309"/>
      <c r="J550" s="309"/>
      <c r="K550" s="312"/>
      <c r="L550" s="308" t="n">
        <v>0</v>
      </c>
      <c r="M550" s="308" t="n">
        <v>0</v>
      </c>
      <c r="N550" s="308" t="n">
        <v>0</v>
      </c>
      <c r="O550" s="286" t="n">
        <v>0</v>
      </c>
      <c r="P550" s="313" t="n">
        <v>0</v>
      </c>
      <c r="Q550" s="313" t="n">
        <v>0</v>
      </c>
      <c r="R550" s="286" t="n">
        <v>0</v>
      </c>
      <c r="S550" s="286" t="n">
        <v>0</v>
      </c>
      <c r="T550" s="308" t="n">
        <v>0</v>
      </c>
      <c r="U550" s="314" t="n">
        <f aca="false">K550</f>
        <v>0</v>
      </c>
      <c r="V550" s="314" t="n">
        <f aca="false">K550</f>
        <v>0</v>
      </c>
      <c r="X550" s="305"/>
    </row>
    <row r="551" customFormat="false" ht="15" hidden="false" customHeight="false" outlineLevel="0" collapsed="false">
      <c r="A551" s="308"/>
      <c r="B551" s="309"/>
      <c r="C551" s="309"/>
      <c r="D551" s="309"/>
      <c r="E551" s="309"/>
      <c r="F551" s="309"/>
      <c r="G551" s="312"/>
      <c r="H551" s="309"/>
      <c r="I551" s="309"/>
      <c r="J551" s="309"/>
      <c r="K551" s="312"/>
      <c r="L551" s="308" t="n">
        <v>0</v>
      </c>
      <c r="M551" s="308" t="n">
        <v>0</v>
      </c>
      <c r="N551" s="308" t="n">
        <v>0</v>
      </c>
      <c r="O551" s="286" t="n">
        <v>0</v>
      </c>
      <c r="P551" s="313" t="n">
        <v>0</v>
      </c>
      <c r="Q551" s="313" t="n">
        <v>0</v>
      </c>
      <c r="R551" s="286" t="n">
        <v>0</v>
      </c>
      <c r="S551" s="286" t="n">
        <v>0</v>
      </c>
      <c r="T551" s="308" t="n">
        <v>0</v>
      </c>
      <c r="U551" s="314" t="n">
        <f aca="false">K551</f>
        <v>0</v>
      </c>
      <c r="V551" s="314" t="n">
        <f aca="false">K551</f>
        <v>0</v>
      </c>
      <c r="X551" s="305"/>
    </row>
    <row r="552" customFormat="false" ht="15" hidden="false" customHeight="false" outlineLevel="0" collapsed="false">
      <c r="A552" s="308"/>
      <c r="B552" s="309"/>
      <c r="C552" s="309"/>
      <c r="D552" s="309"/>
      <c r="E552" s="309"/>
      <c r="F552" s="309"/>
      <c r="G552" s="312"/>
      <c r="H552" s="309"/>
      <c r="I552" s="309"/>
      <c r="J552" s="309"/>
      <c r="K552" s="312"/>
      <c r="L552" s="308" t="n">
        <v>0</v>
      </c>
      <c r="M552" s="308" t="n">
        <v>0</v>
      </c>
      <c r="N552" s="308" t="n">
        <v>0</v>
      </c>
      <c r="O552" s="286" t="n">
        <v>0</v>
      </c>
      <c r="P552" s="313" t="n">
        <v>0</v>
      </c>
      <c r="Q552" s="313" t="n">
        <v>0</v>
      </c>
      <c r="R552" s="286" t="n">
        <v>0</v>
      </c>
      <c r="S552" s="286" t="n">
        <v>0</v>
      </c>
      <c r="T552" s="308" t="n">
        <v>0</v>
      </c>
      <c r="U552" s="314" t="n">
        <f aca="false">K552</f>
        <v>0</v>
      </c>
      <c r="V552" s="314" t="n">
        <f aca="false">K552</f>
        <v>0</v>
      </c>
      <c r="X552" s="305"/>
    </row>
    <row r="553" customFormat="false" ht="15" hidden="false" customHeight="false" outlineLevel="0" collapsed="false">
      <c r="A553" s="308"/>
      <c r="B553" s="309"/>
      <c r="C553" s="309"/>
      <c r="D553" s="309"/>
      <c r="E553" s="309"/>
      <c r="F553" s="309"/>
      <c r="G553" s="312"/>
      <c r="H553" s="309"/>
      <c r="I553" s="309"/>
      <c r="J553" s="309"/>
      <c r="K553" s="312"/>
      <c r="L553" s="308" t="n">
        <v>0</v>
      </c>
      <c r="M553" s="308" t="n">
        <v>0</v>
      </c>
      <c r="N553" s="308" t="n">
        <v>0</v>
      </c>
      <c r="O553" s="286" t="n">
        <v>0</v>
      </c>
      <c r="P553" s="313" t="n">
        <v>0</v>
      </c>
      <c r="Q553" s="313" t="n">
        <v>0</v>
      </c>
      <c r="R553" s="286" t="n">
        <v>0</v>
      </c>
      <c r="S553" s="286" t="n">
        <v>0</v>
      </c>
      <c r="T553" s="308" t="n">
        <v>0</v>
      </c>
      <c r="U553" s="314" t="n">
        <f aca="false">K553</f>
        <v>0</v>
      </c>
      <c r="V553" s="314" t="n">
        <f aca="false">K553</f>
        <v>0</v>
      </c>
      <c r="X553" s="305"/>
    </row>
    <row r="554" customFormat="false" ht="15" hidden="false" customHeight="false" outlineLevel="0" collapsed="false">
      <c r="A554" s="308"/>
      <c r="B554" s="309"/>
      <c r="C554" s="309"/>
      <c r="D554" s="309"/>
      <c r="E554" s="309"/>
      <c r="F554" s="309"/>
      <c r="G554" s="312"/>
      <c r="H554" s="309"/>
      <c r="I554" s="309"/>
      <c r="J554" s="309"/>
      <c r="K554" s="312"/>
      <c r="L554" s="308" t="n">
        <v>0</v>
      </c>
      <c r="M554" s="308" t="n">
        <v>0</v>
      </c>
      <c r="N554" s="308" t="n">
        <v>0</v>
      </c>
      <c r="O554" s="286" t="n">
        <v>0</v>
      </c>
      <c r="P554" s="313" t="n">
        <v>0</v>
      </c>
      <c r="Q554" s="313" t="n">
        <v>0</v>
      </c>
      <c r="R554" s="286" t="n">
        <v>0</v>
      </c>
      <c r="S554" s="286" t="n">
        <v>0</v>
      </c>
      <c r="T554" s="308" t="n">
        <v>0</v>
      </c>
      <c r="U554" s="314" t="n">
        <f aca="false">K554</f>
        <v>0</v>
      </c>
      <c r="V554" s="314" t="n">
        <f aca="false">K554</f>
        <v>0</v>
      </c>
      <c r="X554" s="305"/>
    </row>
    <row r="555" customFormat="false" ht="15" hidden="false" customHeight="false" outlineLevel="0" collapsed="false">
      <c r="A555" s="308"/>
      <c r="B555" s="309"/>
      <c r="C555" s="309"/>
      <c r="D555" s="309"/>
      <c r="E555" s="309"/>
      <c r="F555" s="309"/>
      <c r="G555" s="312"/>
      <c r="H555" s="309"/>
      <c r="I555" s="309"/>
      <c r="J555" s="309"/>
      <c r="K555" s="312"/>
      <c r="L555" s="308" t="n">
        <v>0</v>
      </c>
      <c r="M555" s="308" t="n">
        <v>0</v>
      </c>
      <c r="N555" s="308" t="n">
        <v>0</v>
      </c>
      <c r="O555" s="286" t="n">
        <v>0</v>
      </c>
      <c r="P555" s="313" t="n">
        <v>0</v>
      </c>
      <c r="Q555" s="313" t="n">
        <v>0</v>
      </c>
      <c r="R555" s="286" t="n">
        <v>0</v>
      </c>
      <c r="S555" s="286" t="n">
        <v>0</v>
      </c>
      <c r="T555" s="308" t="n">
        <v>0</v>
      </c>
      <c r="U555" s="314" t="n">
        <f aca="false">K555</f>
        <v>0</v>
      </c>
      <c r="V555" s="314" t="n">
        <f aca="false">K555</f>
        <v>0</v>
      </c>
      <c r="X555" s="305"/>
    </row>
    <row r="556" customFormat="false" ht="15" hidden="false" customHeight="false" outlineLevel="0" collapsed="false">
      <c r="A556" s="308"/>
      <c r="B556" s="309"/>
      <c r="C556" s="309"/>
      <c r="D556" s="309"/>
      <c r="E556" s="309"/>
      <c r="F556" s="309"/>
      <c r="G556" s="312"/>
      <c r="H556" s="309"/>
      <c r="I556" s="309"/>
      <c r="J556" s="309"/>
      <c r="K556" s="312"/>
      <c r="L556" s="308" t="n">
        <v>0</v>
      </c>
      <c r="M556" s="308" t="n">
        <v>0</v>
      </c>
      <c r="N556" s="308" t="n">
        <v>0</v>
      </c>
      <c r="O556" s="286" t="n">
        <v>0</v>
      </c>
      <c r="P556" s="313" t="n">
        <v>0</v>
      </c>
      <c r="Q556" s="313" t="n">
        <v>0</v>
      </c>
      <c r="R556" s="286" t="n">
        <v>0</v>
      </c>
      <c r="S556" s="286" t="n">
        <v>0</v>
      </c>
      <c r="T556" s="308" t="n">
        <v>0</v>
      </c>
      <c r="U556" s="314" t="n">
        <f aca="false">K556</f>
        <v>0</v>
      </c>
      <c r="V556" s="314" t="n">
        <f aca="false">K556</f>
        <v>0</v>
      </c>
      <c r="X556" s="305"/>
    </row>
    <row r="557" customFormat="false" ht="15" hidden="false" customHeight="false" outlineLevel="0" collapsed="false">
      <c r="A557" s="308"/>
      <c r="B557" s="309"/>
      <c r="C557" s="309"/>
      <c r="D557" s="309"/>
      <c r="E557" s="309"/>
      <c r="F557" s="309"/>
      <c r="G557" s="312"/>
      <c r="H557" s="309"/>
      <c r="I557" s="309"/>
      <c r="J557" s="309"/>
      <c r="K557" s="312"/>
      <c r="L557" s="308" t="n">
        <v>0</v>
      </c>
      <c r="M557" s="308" t="n">
        <v>0</v>
      </c>
      <c r="N557" s="308" t="n">
        <v>0</v>
      </c>
      <c r="O557" s="286" t="n">
        <v>0</v>
      </c>
      <c r="P557" s="313" t="n">
        <v>0</v>
      </c>
      <c r="Q557" s="313" t="n">
        <v>0</v>
      </c>
      <c r="R557" s="286" t="n">
        <v>0</v>
      </c>
      <c r="S557" s="286" t="n">
        <v>0</v>
      </c>
      <c r="T557" s="308" t="n">
        <v>0</v>
      </c>
      <c r="U557" s="314" t="n">
        <f aca="false">K557</f>
        <v>0</v>
      </c>
      <c r="V557" s="314" t="n">
        <f aca="false">K557</f>
        <v>0</v>
      </c>
      <c r="X557" s="305"/>
    </row>
    <row r="558" customFormat="false" ht="15" hidden="false" customHeight="false" outlineLevel="0" collapsed="false">
      <c r="A558" s="308"/>
      <c r="B558" s="309"/>
      <c r="C558" s="309"/>
      <c r="D558" s="309"/>
      <c r="E558" s="309"/>
      <c r="F558" s="309"/>
      <c r="G558" s="312"/>
      <c r="H558" s="309"/>
      <c r="I558" s="309"/>
      <c r="J558" s="309"/>
      <c r="K558" s="312"/>
      <c r="L558" s="308" t="n">
        <v>0</v>
      </c>
      <c r="M558" s="308" t="n">
        <v>0</v>
      </c>
      <c r="N558" s="308" t="n">
        <v>0</v>
      </c>
      <c r="O558" s="286" t="n">
        <v>0</v>
      </c>
      <c r="P558" s="313" t="n">
        <v>0</v>
      </c>
      <c r="Q558" s="313" t="n">
        <v>0</v>
      </c>
      <c r="R558" s="286" t="n">
        <v>0</v>
      </c>
      <c r="S558" s="286" t="n">
        <v>0</v>
      </c>
      <c r="T558" s="308" t="n">
        <v>0</v>
      </c>
      <c r="U558" s="314" t="n">
        <f aca="false">K558</f>
        <v>0</v>
      </c>
      <c r="V558" s="314" t="n">
        <f aca="false">K558</f>
        <v>0</v>
      </c>
      <c r="X558" s="305"/>
    </row>
    <row r="559" customFormat="false" ht="15" hidden="false" customHeight="false" outlineLevel="0" collapsed="false">
      <c r="A559" s="308"/>
      <c r="B559" s="309"/>
      <c r="C559" s="309"/>
      <c r="D559" s="309"/>
      <c r="E559" s="309"/>
      <c r="F559" s="309"/>
      <c r="G559" s="312"/>
      <c r="H559" s="309"/>
      <c r="I559" s="309"/>
      <c r="J559" s="309"/>
      <c r="K559" s="312"/>
      <c r="L559" s="308" t="n">
        <v>0</v>
      </c>
      <c r="M559" s="308" t="n">
        <v>0</v>
      </c>
      <c r="N559" s="308" t="n">
        <v>0</v>
      </c>
      <c r="O559" s="286" t="n">
        <v>0</v>
      </c>
      <c r="P559" s="313" t="n">
        <v>0</v>
      </c>
      <c r="Q559" s="313" t="n">
        <v>0</v>
      </c>
      <c r="R559" s="286" t="n">
        <v>0</v>
      </c>
      <c r="S559" s="286" t="n">
        <v>0</v>
      </c>
      <c r="T559" s="308" t="n">
        <v>0</v>
      </c>
      <c r="U559" s="314" t="n">
        <f aca="false">K559</f>
        <v>0</v>
      </c>
      <c r="V559" s="314" t="n">
        <f aca="false">K559</f>
        <v>0</v>
      </c>
      <c r="X559" s="305"/>
    </row>
    <row r="560" customFormat="false" ht="15" hidden="false" customHeight="false" outlineLevel="0" collapsed="false">
      <c r="A560" s="308"/>
      <c r="B560" s="309"/>
      <c r="C560" s="309"/>
      <c r="D560" s="309"/>
      <c r="E560" s="309"/>
      <c r="F560" s="309"/>
      <c r="G560" s="312"/>
      <c r="H560" s="309"/>
      <c r="I560" s="309"/>
      <c r="J560" s="309"/>
      <c r="K560" s="312"/>
      <c r="L560" s="308" t="n">
        <v>0</v>
      </c>
      <c r="M560" s="308" t="n">
        <v>0</v>
      </c>
      <c r="N560" s="308" t="n">
        <v>0</v>
      </c>
      <c r="O560" s="286" t="n">
        <v>0</v>
      </c>
      <c r="P560" s="313" t="n">
        <v>0</v>
      </c>
      <c r="Q560" s="313" t="n">
        <v>0</v>
      </c>
      <c r="R560" s="286" t="n">
        <v>0</v>
      </c>
      <c r="S560" s="286" t="n">
        <v>0</v>
      </c>
      <c r="T560" s="308" t="n">
        <v>0</v>
      </c>
      <c r="U560" s="314" t="n">
        <f aca="false">K560</f>
        <v>0</v>
      </c>
      <c r="V560" s="314" t="n">
        <f aca="false">K560</f>
        <v>0</v>
      </c>
      <c r="X560" s="305"/>
    </row>
  </sheetData>
  <autoFilter ref="A5:Z5"/>
  <mergeCells count="2">
    <mergeCell ref="K1:K2"/>
    <mergeCell ref="L1:L2"/>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33.71"/>
    <col collapsed="false" customWidth="true" hidden="false" outlineLevel="0" max="4" min="2" style="1" width="19.42"/>
    <col collapsed="false" customWidth="true" hidden="false" outlineLevel="0" max="6" min="5" style="1" width="25"/>
    <col collapsed="false" customWidth="true" hidden="false" outlineLevel="0" max="7" min="7" style="1" width="21.14"/>
    <col collapsed="false" customWidth="true" hidden="false" outlineLevel="0" max="8" min="8" style="1" width="23.42"/>
    <col collapsed="false" customWidth="true" hidden="false" outlineLevel="0" max="9" min="9" style="1" width="12.86"/>
    <col collapsed="false" customWidth="true" hidden="false" outlineLevel="0" max="10" min="10" style="1" width="19.42"/>
    <col collapsed="false" customWidth="true" hidden="false" outlineLevel="0" max="11" min="11" style="1" width="21.43"/>
    <col collapsed="false" customWidth="true" hidden="false" outlineLevel="0" max="12" min="12" style="1" width="19.42"/>
    <col collapsed="false" customWidth="true" hidden="false" outlineLevel="0" max="13" min="13" style="1" width="11.43"/>
  </cols>
  <sheetData>
    <row r="1" customFormat="false" ht="45" hidden="false" customHeight="true" outlineLevel="0" collapsed="false">
      <c r="A1" s="2" t="s">
        <v>0</v>
      </c>
      <c r="B1" s="4" t="s">
        <v>1</v>
      </c>
      <c r="C1" s="4" t="s">
        <v>253</v>
      </c>
    </row>
    <row r="2" customFormat="false" ht="45" hidden="false" customHeight="true" outlineLevel="0" collapsed="false">
      <c r="A2" s="77" t="s">
        <v>254</v>
      </c>
      <c r="B2" s="315"/>
      <c r="C2" s="4"/>
    </row>
    <row r="3" customFormat="false" ht="22.5" hidden="false" customHeight="true" outlineLevel="0" collapsed="false">
      <c r="A3" s="292" t="s">
        <v>280</v>
      </c>
      <c r="B3" s="292" t="e">
        <f aca="false">SUBTOTAL(9,$B$6:$B$997)</f>
        <v>#NAME?</v>
      </c>
      <c r="C3" s="292"/>
      <c r="D3" s="292"/>
      <c r="E3" s="292"/>
      <c r="F3" s="292"/>
      <c r="G3" s="292"/>
      <c r="H3" s="292"/>
      <c r="I3" s="292" t="e">
        <f aca="false">SUBTOTAL(9,$I$6:$I$997)</f>
        <v>#NAME?</v>
      </c>
      <c r="J3" s="292" t="n">
        <f aca="false">SUBTOTAL(9,$J$6:$J$997)</f>
        <v>0</v>
      </c>
      <c r="K3" s="292" t="s">
        <v>255</v>
      </c>
      <c r="L3" s="294" t="e">
        <f aca="false">SUBTOTAL(9,$L$6:$L$997)</f>
        <v>#NAME?</v>
      </c>
      <c r="M3" s="292"/>
    </row>
    <row r="4" customFormat="false" ht="15" hidden="false" customHeight="false" outlineLevel="0" collapsed="false">
      <c r="A4" s="292"/>
      <c r="B4" s="292" t="s">
        <v>266</v>
      </c>
      <c r="C4" s="292" t="s">
        <v>267</v>
      </c>
      <c r="D4" s="292" t="s">
        <v>140</v>
      </c>
      <c r="E4" s="292" t="s">
        <v>268</v>
      </c>
      <c r="F4" s="292" t="s">
        <v>200</v>
      </c>
      <c r="G4" s="292" t="s">
        <v>209</v>
      </c>
      <c r="H4" s="292" t="s">
        <v>210</v>
      </c>
      <c r="I4" s="292" t="s">
        <v>269</v>
      </c>
      <c r="J4" s="292" t="s">
        <v>266</v>
      </c>
      <c r="K4" s="292" t="s">
        <v>91</v>
      </c>
      <c r="L4" s="292" t="s">
        <v>270</v>
      </c>
      <c r="M4" s="292" t="s">
        <v>203</v>
      </c>
    </row>
    <row r="5" customFormat="false" ht="14.25" hidden="false" customHeight="true" outlineLevel="0" collapsed="false">
      <c r="A5" s="292"/>
      <c r="B5" s="292"/>
      <c r="C5" s="316" t="n">
        <v>0.1</v>
      </c>
      <c r="D5" s="316" t="n">
        <v>0.05</v>
      </c>
      <c r="E5" s="316" t="n">
        <v>0.1</v>
      </c>
      <c r="F5" s="299" t="s">
        <v>272</v>
      </c>
      <c r="G5" s="299" t="n">
        <f aca="false">'2.Tiempo'!F6</f>
        <v>0</v>
      </c>
      <c r="H5" s="316" t="n">
        <v>0.1</v>
      </c>
      <c r="I5" s="316" t="n">
        <v>0.02</v>
      </c>
      <c r="J5" s="292" t="s">
        <v>91</v>
      </c>
      <c r="K5" s="292"/>
      <c r="L5" s="292"/>
      <c r="M5" s="299" t="n">
        <f aca="false">'2.Tiempo'!N3</f>
        <v>0</v>
      </c>
    </row>
    <row r="6" customFormat="false" ht="15" hidden="false" customHeight="false" outlineLevel="0" collapsed="false">
      <c r="A6" s="317" t="s">
        <v>281</v>
      </c>
      <c r="B6" s="318" t="n">
        <f aca="false">'4.1 WBS Backend'!L3</f>
        <v>0</v>
      </c>
      <c r="C6" s="319" t="n">
        <f aca="false">$B6*C$5*(1+$M$5)</f>
        <v>0</v>
      </c>
      <c r="D6" s="319" t="n">
        <f aca="false">$B6*D$5*(1+$M$5)</f>
        <v>0</v>
      </c>
      <c r="E6" s="319" t="n">
        <f aca="false">$B6*E$5*(1+$M$5)</f>
        <v>0</v>
      </c>
      <c r="F6" s="319" t="n">
        <f aca="false">B6*$M$5</f>
        <v>0</v>
      </c>
      <c r="G6" s="319" t="n">
        <f aca="false">B6*$G$5</f>
        <v>0</v>
      </c>
      <c r="H6" s="319" t="n">
        <f aca="false">(B6+(G6*G$5))*H$5*(1+$M$5)</f>
        <v>0</v>
      </c>
      <c r="I6" s="319" t="n">
        <f aca="false">$B6*I$5*(1+$M$5)</f>
        <v>0</v>
      </c>
      <c r="J6" s="319" t="n">
        <v>0</v>
      </c>
      <c r="K6" s="319" t="n">
        <v>0</v>
      </c>
      <c r="L6" s="319" t="n">
        <f aca="false">SUM(B6:I6,K6)</f>
        <v>0</v>
      </c>
      <c r="M6" s="320"/>
      <c r="N6" s="1"/>
    </row>
    <row r="7" customFormat="false" ht="15" hidden="false" customHeight="false" outlineLevel="0" collapsed="false">
      <c r="A7" s="317" t="s">
        <v>282</v>
      </c>
      <c r="B7" s="318" t="e">
        <f aca="false">#ref!</f>
        <v>#NAME?</v>
      </c>
      <c r="C7" s="319" t="e">
        <f aca="false">$B7*C$5*(1+$M$5)</f>
        <v>#NAME?</v>
      </c>
      <c r="D7" s="319" t="e">
        <f aca="false">$B7*D$5*(1+$M$5)</f>
        <v>#NAME?</v>
      </c>
      <c r="E7" s="319" t="e">
        <f aca="false">$B7*E$5*(1+$M$5)</f>
        <v>#NAME?</v>
      </c>
      <c r="F7" s="319" t="e">
        <f aca="false">B7*$M$5</f>
        <v>#NAME?</v>
      </c>
      <c r="G7" s="319" t="e">
        <f aca="false">B7*$G$5</f>
        <v>#NAME?</v>
      </c>
      <c r="H7" s="319" t="e">
        <f aca="false">(B7+(G7*G$5))*H$5*(1+$M$5)</f>
        <v>#NAME?</v>
      </c>
      <c r="I7" s="319" t="e">
        <f aca="false">$B7*I$5*(1+$M$5)</f>
        <v>#NAME?</v>
      </c>
      <c r="J7" s="319" t="n">
        <v>0</v>
      </c>
      <c r="K7" s="319" t="n">
        <v>0</v>
      </c>
      <c r="L7" s="319" t="e">
        <f aca="false">SUM(B7:I7,K7)</f>
        <v>#NAME?</v>
      </c>
      <c r="M7" s="320"/>
      <c r="N7" s="1"/>
    </row>
    <row r="8" customFormat="false" ht="15" hidden="false" customHeight="true" outlineLevel="0" collapsed="false">
      <c r="A8" s="317" t="s">
        <v>93</v>
      </c>
      <c r="B8" s="318" t="n">
        <f aca="false">'4.3 WBS DevOps'!L96</f>
        <v>451</v>
      </c>
      <c r="C8" s="319"/>
      <c r="D8" s="319"/>
      <c r="E8" s="319"/>
      <c r="F8" s="319"/>
      <c r="G8" s="319"/>
      <c r="H8" s="319"/>
      <c r="I8" s="319"/>
      <c r="J8" s="319" t="n">
        <v>0</v>
      </c>
      <c r="K8" s="319" t="n">
        <v>0</v>
      </c>
      <c r="L8" s="319" t="n">
        <f aca="false">SUM(B8:I8,K8)</f>
        <v>451</v>
      </c>
      <c r="M8" s="320"/>
      <c r="N8" s="1"/>
    </row>
    <row r="9" customFormat="false" ht="15" hidden="false" customHeight="true" outlineLevel="0" collapsed="false">
      <c r="A9" s="317" t="s">
        <v>96</v>
      </c>
      <c r="B9" s="318" t="n">
        <f aca="false">'4.4 WBS DBA'!L91</f>
        <v>503</v>
      </c>
      <c r="C9" s="319"/>
      <c r="D9" s="319"/>
      <c r="E9" s="319"/>
      <c r="F9" s="319"/>
      <c r="G9" s="319"/>
      <c r="H9" s="319"/>
      <c r="I9" s="319"/>
      <c r="J9" s="319" t="n">
        <v>0</v>
      </c>
      <c r="K9" s="319" t="n">
        <v>0</v>
      </c>
      <c r="L9" s="319" t="n">
        <f aca="false">SUM(B9:I9,K9)</f>
        <v>503</v>
      </c>
      <c r="M9" s="320"/>
      <c r="N9" s="1"/>
    </row>
    <row r="10" customFormat="false" ht="15" hidden="false" customHeight="true" outlineLevel="0" collapsed="false">
      <c r="A10" s="317" t="s">
        <v>1</v>
      </c>
      <c r="B10" s="318" t="n">
        <f aca="false">'4.6 WBS Arquitectura'!L67</f>
        <v>112</v>
      </c>
      <c r="C10" s="319"/>
      <c r="D10" s="319"/>
      <c r="E10" s="319"/>
      <c r="F10" s="319"/>
      <c r="G10" s="319"/>
      <c r="H10" s="319"/>
      <c r="I10" s="319"/>
      <c r="J10" s="319" t="n">
        <v>0</v>
      </c>
      <c r="K10" s="319" t="n">
        <v>0</v>
      </c>
      <c r="L10" s="319" t="n">
        <f aca="false">SUM(B10:I10,K10)</f>
        <v>112</v>
      </c>
      <c r="M10" s="320"/>
      <c r="N10" s="1"/>
    </row>
    <row r="11" customFormat="false" ht="15" hidden="false" customHeight="true" outlineLevel="0" collapsed="false">
      <c r="A11" s="317" t="s">
        <v>89</v>
      </c>
      <c r="B11" s="318" t="n">
        <f aca="false">'4.5 WBS UXUI'!L217</f>
        <v>350</v>
      </c>
      <c r="C11" s="319"/>
      <c r="D11" s="319"/>
      <c r="E11" s="319"/>
      <c r="F11" s="319"/>
      <c r="G11" s="319"/>
      <c r="H11" s="319"/>
      <c r="I11" s="319"/>
      <c r="J11" s="319" t="n">
        <v>0</v>
      </c>
      <c r="K11" s="319" t="n">
        <v>0</v>
      </c>
      <c r="L11" s="319" t="n">
        <f aca="false">SUM(B11:I11,K11)</f>
        <v>350</v>
      </c>
      <c r="M11" s="320"/>
      <c r="N11" s="1"/>
    </row>
    <row r="12" customFormat="false" ht="15" hidden="false" customHeight="true" outlineLevel="0" collapsed="false">
      <c r="A12" s="317"/>
      <c r="B12" s="319"/>
      <c r="C12" s="319"/>
      <c r="D12" s="319"/>
      <c r="E12" s="319"/>
      <c r="F12" s="319"/>
      <c r="G12" s="319"/>
      <c r="H12" s="319"/>
      <c r="I12" s="319"/>
      <c r="J12" s="319"/>
      <c r="K12" s="319"/>
      <c r="L12" s="319"/>
      <c r="M12" s="320"/>
      <c r="N12" s="1"/>
    </row>
    <row r="13" customFormat="false" ht="15" hidden="false" customHeight="true" outlineLevel="0" collapsed="false">
      <c r="A13" s="317"/>
      <c r="B13" s="319"/>
      <c r="C13" s="319"/>
      <c r="D13" s="319"/>
      <c r="E13" s="319"/>
      <c r="F13" s="319"/>
      <c r="G13" s="319"/>
      <c r="H13" s="319"/>
      <c r="I13" s="319"/>
      <c r="J13" s="319"/>
      <c r="K13" s="319"/>
      <c r="L13" s="319"/>
      <c r="M13" s="320"/>
      <c r="N13" s="1"/>
    </row>
    <row r="14" customFormat="false" ht="15" hidden="false" customHeight="true" outlineLevel="0" collapsed="false">
      <c r="A14" s="317"/>
      <c r="B14" s="319"/>
      <c r="C14" s="319"/>
      <c r="D14" s="319"/>
      <c r="E14" s="319"/>
      <c r="F14" s="319"/>
      <c r="G14" s="319"/>
      <c r="H14" s="319"/>
      <c r="I14" s="319"/>
      <c r="J14" s="319"/>
      <c r="K14" s="319"/>
      <c r="L14" s="319"/>
      <c r="M14" s="320"/>
      <c r="N14" s="1"/>
    </row>
    <row r="15" customFormat="false" ht="15" hidden="false" customHeight="true" outlineLevel="0" collapsed="false">
      <c r="A15" s="317"/>
      <c r="B15" s="319"/>
      <c r="C15" s="319"/>
      <c r="D15" s="319"/>
      <c r="E15" s="319"/>
      <c r="F15" s="319"/>
      <c r="G15" s="319"/>
      <c r="H15" s="319"/>
      <c r="I15" s="319"/>
      <c r="J15" s="319"/>
      <c r="K15" s="319"/>
      <c r="L15" s="319"/>
      <c r="M15" s="320"/>
      <c r="N15" s="1"/>
    </row>
    <row r="16" customFormat="false" ht="15" hidden="false" customHeight="false" outlineLevel="0" collapsed="false">
      <c r="A16" s="317"/>
      <c r="B16" s="319"/>
      <c r="C16" s="319"/>
      <c r="D16" s="319"/>
      <c r="E16" s="319"/>
      <c r="F16" s="319"/>
      <c r="G16" s="319"/>
      <c r="H16" s="319"/>
      <c r="I16" s="319"/>
      <c r="J16" s="319"/>
      <c r="K16" s="319"/>
      <c r="L16" s="319"/>
      <c r="M16" s="320"/>
      <c r="N16" s="1"/>
    </row>
    <row r="17" customFormat="false" ht="15.75" hidden="false" customHeight="true" outlineLevel="0" collapsed="false">
      <c r="A17" s="317"/>
      <c r="B17" s="319"/>
      <c r="C17" s="319"/>
      <c r="D17" s="319"/>
      <c r="E17" s="319"/>
      <c r="F17" s="319"/>
      <c r="G17" s="319"/>
      <c r="H17" s="319"/>
      <c r="I17" s="319"/>
      <c r="J17" s="319"/>
      <c r="K17" s="319"/>
      <c r="L17" s="319"/>
      <c r="M17" s="320"/>
      <c r="N17" s="1"/>
    </row>
    <row r="18" customFormat="false" ht="15.75" hidden="false" customHeight="true" outlineLevel="0" collapsed="false">
      <c r="A18" s="317"/>
      <c r="B18" s="319"/>
      <c r="C18" s="319"/>
      <c r="D18" s="319"/>
      <c r="E18" s="319"/>
      <c r="F18" s="319"/>
      <c r="G18" s="319"/>
      <c r="H18" s="319"/>
      <c r="I18" s="319"/>
      <c r="J18" s="319"/>
      <c r="K18" s="319"/>
      <c r="L18" s="319"/>
      <c r="M18" s="320"/>
      <c r="N18" s="1"/>
    </row>
    <row r="19" customFormat="false" ht="15.75" hidden="false" customHeight="true" outlineLevel="0" collapsed="false">
      <c r="A19" s="317"/>
      <c r="B19" s="319"/>
      <c r="C19" s="319"/>
      <c r="D19" s="319"/>
      <c r="E19" s="319"/>
      <c r="F19" s="319"/>
      <c r="G19" s="319"/>
      <c r="H19" s="319"/>
      <c r="I19" s="319"/>
      <c r="J19" s="319"/>
      <c r="K19" s="319"/>
      <c r="L19" s="319"/>
      <c r="M19" s="320"/>
      <c r="N19" s="1"/>
    </row>
    <row r="20" customFormat="false" ht="15.75" hidden="false" customHeight="true" outlineLevel="0" collapsed="false">
      <c r="A20" s="317"/>
      <c r="B20" s="319"/>
      <c r="C20" s="319"/>
      <c r="D20" s="319"/>
      <c r="E20" s="319"/>
      <c r="F20" s="319"/>
      <c r="G20" s="319"/>
      <c r="H20" s="319"/>
      <c r="I20" s="319"/>
      <c r="J20" s="319"/>
      <c r="K20" s="319"/>
      <c r="L20" s="319"/>
      <c r="M20" s="320"/>
      <c r="N20" s="1"/>
    </row>
    <row r="21" customFormat="false" ht="15.75" hidden="false" customHeight="true" outlineLevel="0" collapsed="false">
      <c r="A21" s="317"/>
      <c r="B21" s="319"/>
      <c r="C21" s="319"/>
      <c r="D21" s="319"/>
      <c r="E21" s="319"/>
      <c r="F21" s="319"/>
      <c r="G21" s="319"/>
      <c r="H21" s="319"/>
      <c r="I21" s="319"/>
      <c r="J21" s="319"/>
      <c r="K21" s="319"/>
      <c r="L21" s="319"/>
      <c r="M21" s="320"/>
      <c r="N21" s="1"/>
    </row>
    <row r="22" customFormat="false" ht="15.75" hidden="false" customHeight="true" outlineLevel="0" collapsed="false">
      <c r="A22" s="317"/>
      <c r="C22" s="150"/>
      <c r="D22" s="319"/>
      <c r="E22" s="319"/>
      <c r="F22" s="319"/>
      <c r="G22" s="319"/>
      <c r="H22" s="319"/>
      <c r="I22" s="319"/>
      <c r="J22" s="319"/>
      <c r="K22" s="319"/>
      <c r="L22" s="319"/>
      <c r="M22" s="320"/>
      <c r="N22" s="1"/>
    </row>
    <row r="23" customFormat="false" ht="15.75" hidden="false" customHeight="true" outlineLevel="0" collapsed="false">
      <c r="A23" s="317"/>
      <c r="C23" s="150"/>
      <c r="D23" s="319"/>
      <c r="E23" s="319"/>
      <c r="F23" s="319"/>
      <c r="G23" s="319"/>
      <c r="H23" s="319"/>
      <c r="I23" s="319"/>
      <c r="J23" s="319"/>
      <c r="K23" s="319"/>
      <c r="L23" s="319"/>
      <c r="N23" s="1"/>
    </row>
    <row r="24" customFormat="false" ht="15.75" hidden="false" customHeight="true" outlineLevel="0" collapsed="false">
      <c r="A24" s="317"/>
      <c r="C24" s="150"/>
      <c r="D24" s="319"/>
      <c r="E24" s="319"/>
      <c r="F24" s="319"/>
      <c r="G24" s="319"/>
      <c r="H24" s="319"/>
      <c r="I24" s="319"/>
      <c r="J24" s="319"/>
      <c r="K24" s="319"/>
      <c r="L24" s="319"/>
      <c r="N24" s="1"/>
    </row>
    <row r="25" customFormat="false" ht="15.75" hidden="false" customHeight="true" outlineLevel="0" collapsed="false">
      <c r="A25" s="317"/>
      <c r="C25" s="150"/>
      <c r="D25" s="319"/>
      <c r="E25" s="319"/>
      <c r="F25" s="319"/>
      <c r="G25" s="319"/>
      <c r="H25" s="319"/>
      <c r="I25" s="319"/>
      <c r="J25" s="319"/>
      <c r="K25" s="319"/>
      <c r="L25" s="319"/>
      <c r="N25" s="1"/>
    </row>
    <row r="26" customFormat="false" ht="15.75" hidden="false" customHeight="true" outlineLevel="0" collapsed="false">
      <c r="A26" s="317"/>
      <c r="C26" s="150"/>
      <c r="D26" s="319"/>
      <c r="E26" s="319"/>
      <c r="F26" s="319"/>
      <c r="G26" s="319"/>
      <c r="H26" s="319"/>
      <c r="I26" s="319"/>
      <c r="J26" s="319"/>
      <c r="K26" s="319"/>
      <c r="L26" s="319"/>
      <c r="N26" s="1"/>
    </row>
    <row r="27" customFormat="false" ht="15.75" hidden="false" customHeight="true" outlineLevel="0" collapsed="false">
      <c r="A27" s="317"/>
      <c r="B27" s="319"/>
      <c r="C27" s="319"/>
      <c r="D27" s="319"/>
      <c r="E27" s="319"/>
      <c r="F27" s="319"/>
      <c r="G27" s="319"/>
      <c r="H27" s="319"/>
      <c r="I27" s="319"/>
      <c r="J27" s="319"/>
      <c r="K27" s="319"/>
      <c r="L27" s="319"/>
      <c r="N27" s="1"/>
    </row>
    <row r="28" customFormat="false" ht="15.75" hidden="false" customHeight="true" outlineLevel="0" collapsed="false">
      <c r="A28" s="317"/>
      <c r="B28" s="319"/>
      <c r="C28" s="319"/>
      <c r="D28" s="319"/>
      <c r="E28" s="319"/>
      <c r="F28" s="319"/>
      <c r="G28" s="319"/>
      <c r="H28" s="319"/>
      <c r="I28" s="319"/>
      <c r="J28" s="319"/>
      <c r="K28" s="319"/>
      <c r="L28" s="319"/>
    </row>
    <row r="29" customFormat="false" ht="15.75" hidden="false" customHeight="true" outlineLevel="0" collapsed="false">
      <c r="A29" s="317"/>
      <c r="B29" s="319"/>
      <c r="C29" s="319"/>
      <c r="D29" s="319"/>
      <c r="E29" s="319"/>
      <c r="F29" s="319"/>
      <c r="G29" s="319"/>
      <c r="H29" s="319"/>
      <c r="I29" s="319"/>
      <c r="J29" s="319"/>
      <c r="K29" s="319"/>
      <c r="L29" s="319"/>
    </row>
    <row r="30" customFormat="false" ht="15.75" hidden="false" customHeight="true" outlineLevel="0" collapsed="false">
      <c r="A30" s="317"/>
      <c r="B30" s="319"/>
      <c r="C30" s="319"/>
      <c r="D30" s="319"/>
      <c r="E30" s="319"/>
      <c r="F30" s="319"/>
      <c r="G30" s="319"/>
      <c r="H30" s="319"/>
      <c r="I30" s="319"/>
      <c r="J30" s="319"/>
      <c r="K30" s="319"/>
      <c r="L30" s="319"/>
    </row>
    <row r="31" customFormat="false" ht="15.75" hidden="false" customHeight="true" outlineLevel="0" collapsed="false">
      <c r="A31" s="317"/>
      <c r="B31" s="319"/>
      <c r="C31" s="319"/>
      <c r="D31" s="319"/>
      <c r="E31" s="319"/>
      <c r="F31" s="319"/>
      <c r="G31" s="319"/>
      <c r="H31" s="319"/>
      <c r="I31" s="319"/>
      <c r="J31" s="319"/>
      <c r="K31" s="319"/>
      <c r="L31" s="319"/>
    </row>
    <row r="32" customFormat="false" ht="15.75" hidden="false" customHeight="true" outlineLevel="0" collapsed="false">
      <c r="A32" s="317"/>
      <c r="B32" s="319"/>
      <c r="C32" s="319"/>
      <c r="D32" s="319"/>
      <c r="E32" s="319"/>
      <c r="F32" s="319"/>
      <c r="G32" s="319"/>
      <c r="H32" s="319"/>
      <c r="I32" s="319"/>
      <c r="J32" s="319"/>
      <c r="K32" s="319"/>
      <c r="L32" s="319"/>
    </row>
    <row r="33" customFormat="false" ht="15.75" hidden="false" customHeight="true" outlineLevel="0" collapsed="false">
      <c r="A33" s="317"/>
      <c r="B33" s="319"/>
      <c r="C33" s="319"/>
      <c r="D33" s="319"/>
      <c r="E33" s="319"/>
      <c r="F33" s="319"/>
      <c r="G33" s="319"/>
      <c r="H33" s="319"/>
      <c r="I33" s="319"/>
      <c r="J33" s="319"/>
      <c r="K33" s="319"/>
      <c r="L33" s="319"/>
    </row>
    <row r="34" customFormat="false" ht="15.75" hidden="false" customHeight="true" outlineLevel="0" collapsed="false">
      <c r="A34" s="317"/>
      <c r="B34" s="319"/>
      <c r="C34" s="319"/>
      <c r="D34" s="319"/>
      <c r="E34" s="319"/>
      <c r="F34" s="319"/>
      <c r="G34" s="319"/>
      <c r="H34" s="319"/>
      <c r="I34" s="319"/>
      <c r="J34" s="319"/>
      <c r="K34" s="319"/>
      <c r="L34" s="319"/>
    </row>
    <row r="35" customFormat="false" ht="15.75" hidden="false" customHeight="true" outlineLevel="0" collapsed="false">
      <c r="A35" s="317"/>
      <c r="B35" s="319"/>
      <c r="C35" s="319"/>
      <c r="D35" s="319"/>
      <c r="E35" s="319"/>
      <c r="F35" s="319"/>
      <c r="G35" s="319"/>
      <c r="H35" s="319"/>
      <c r="I35" s="319"/>
      <c r="J35" s="319"/>
      <c r="K35" s="319"/>
      <c r="L35" s="319"/>
    </row>
    <row r="36" customFormat="false" ht="15.75" hidden="false" customHeight="true" outlineLevel="0" collapsed="false">
      <c r="A36" s="317"/>
      <c r="B36" s="319"/>
      <c r="C36" s="319"/>
      <c r="D36" s="319"/>
      <c r="E36" s="319"/>
      <c r="F36" s="319"/>
      <c r="G36" s="319"/>
      <c r="H36" s="319"/>
      <c r="I36" s="319"/>
      <c r="J36" s="319"/>
      <c r="K36" s="319"/>
      <c r="L36" s="319"/>
    </row>
    <row r="37" customFormat="false" ht="15.75" hidden="false" customHeight="true" outlineLevel="0" collapsed="false">
      <c r="A37" s="317"/>
      <c r="B37" s="319"/>
      <c r="C37" s="319"/>
      <c r="D37" s="319"/>
      <c r="E37" s="319"/>
      <c r="F37" s="319"/>
      <c r="G37" s="319"/>
      <c r="H37" s="319"/>
      <c r="I37" s="319"/>
      <c r="J37" s="319"/>
      <c r="K37" s="319"/>
      <c r="L37" s="319"/>
    </row>
    <row r="38" customFormat="false" ht="15.75" hidden="false" customHeight="true" outlineLevel="0" collapsed="false">
      <c r="A38" s="317"/>
      <c r="B38" s="319"/>
      <c r="C38" s="319"/>
      <c r="D38" s="319"/>
      <c r="E38" s="319"/>
      <c r="F38" s="319"/>
      <c r="G38" s="319"/>
      <c r="H38" s="319"/>
      <c r="I38" s="319"/>
      <c r="J38" s="319"/>
      <c r="K38" s="319"/>
      <c r="L38" s="319"/>
    </row>
    <row r="39" customFormat="false" ht="15.75" hidden="false" customHeight="true" outlineLevel="0" collapsed="false">
      <c r="A39" s="317"/>
      <c r="B39" s="319"/>
      <c r="C39" s="319"/>
      <c r="D39" s="319"/>
      <c r="E39" s="319"/>
      <c r="F39" s="319"/>
      <c r="G39" s="319"/>
      <c r="H39" s="319"/>
      <c r="I39" s="319"/>
      <c r="J39" s="319"/>
      <c r="K39" s="319"/>
      <c r="L39" s="319"/>
    </row>
    <row r="40" customFormat="false" ht="15.75" hidden="false" customHeight="true" outlineLevel="0" collapsed="false">
      <c r="A40" s="317"/>
      <c r="B40" s="319"/>
      <c r="C40" s="319"/>
      <c r="D40" s="319"/>
      <c r="E40" s="319"/>
      <c r="F40" s="319"/>
      <c r="G40" s="319"/>
      <c r="H40" s="319"/>
      <c r="I40" s="319"/>
      <c r="J40" s="319"/>
      <c r="K40" s="319"/>
      <c r="L40" s="319"/>
    </row>
    <row r="41" customFormat="false" ht="15.75" hidden="false" customHeight="true" outlineLevel="0" collapsed="false">
      <c r="A41" s="317"/>
      <c r="B41" s="319"/>
      <c r="C41" s="319"/>
      <c r="D41" s="319"/>
      <c r="E41" s="319"/>
      <c r="F41" s="319"/>
      <c r="G41" s="319"/>
      <c r="H41" s="319"/>
      <c r="I41" s="319"/>
      <c r="J41" s="319"/>
      <c r="K41" s="319"/>
      <c r="L41" s="319"/>
    </row>
    <row r="42" customFormat="false" ht="15.75" hidden="false" customHeight="true" outlineLevel="0" collapsed="false">
      <c r="A42" s="317"/>
      <c r="B42" s="319"/>
      <c r="C42" s="319"/>
      <c r="D42" s="319"/>
      <c r="E42" s="319"/>
      <c r="F42" s="319"/>
      <c r="G42" s="319"/>
      <c r="H42" s="319"/>
      <c r="I42" s="319"/>
      <c r="J42" s="319"/>
      <c r="K42" s="319"/>
      <c r="L42" s="319"/>
    </row>
    <row r="43" customFormat="false" ht="15.75" hidden="false" customHeight="true" outlineLevel="0" collapsed="false">
      <c r="A43" s="317"/>
      <c r="B43" s="319"/>
      <c r="C43" s="319"/>
      <c r="D43" s="319"/>
      <c r="E43" s="319"/>
      <c r="F43" s="319"/>
      <c r="G43" s="319"/>
      <c r="H43" s="319"/>
      <c r="I43" s="319"/>
      <c r="J43" s="319"/>
      <c r="K43" s="319"/>
      <c r="L43" s="319"/>
    </row>
    <row r="44" customFormat="false" ht="15.75" hidden="false" customHeight="true" outlineLevel="0" collapsed="false">
      <c r="A44" s="317"/>
      <c r="B44" s="319"/>
      <c r="C44" s="319"/>
      <c r="D44" s="319"/>
      <c r="E44" s="319"/>
      <c r="F44" s="319"/>
      <c r="G44" s="319"/>
      <c r="H44" s="319"/>
      <c r="I44" s="319"/>
      <c r="J44" s="319"/>
      <c r="K44" s="319"/>
      <c r="L44" s="319"/>
    </row>
    <row r="45" customFormat="false" ht="15.75" hidden="false" customHeight="true" outlineLevel="0" collapsed="false">
      <c r="A45" s="317"/>
      <c r="B45" s="319"/>
      <c r="C45" s="319"/>
      <c r="D45" s="319"/>
      <c r="E45" s="319"/>
      <c r="F45" s="319"/>
      <c r="G45" s="319"/>
      <c r="H45" s="319"/>
      <c r="I45" s="319"/>
      <c r="J45" s="319"/>
      <c r="K45" s="319"/>
      <c r="L45" s="319"/>
    </row>
    <row r="46" customFormat="false" ht="15.75" hidden="false" customHeight="true" outlineLevel="0" collapsed="false">
      <c r="A46" s="317"/>
      <c r="B46" s="319"/>
      <c r="C46" s="319"/>
      <c r="D46" s="319"/>
      <c r="E46" s="319"/>
      <c r="F46" s="319"/>
      <c r="G46" s="319"/>
      <c r="H46" s="319"/>
      <c r="I46" s="319"/>
      <c r="J46" s="319"/>
      <c r="K46" s="319"/>
      <c r="L46" s="319"/>
    </row>
    <row r="47" customFormat="false" ht="15.75" hidden="false" customHeight="true" outlineLevel="0" collapsed="false">
      <c r="A47" s="317"/>
      <c r="B47" s="319"/>
      <c r="C47" s="319"/>
      <c r="D47" s="319"/>
      <c r="E47" s="319"/>
      <c r="F47" s="319"/>
      <c r="G47" s="319"/>
      <c r="H47" s="319"/>
      <c r="I47" s="319"/>
      <c r="J47" s="319"/>
      <c r="K47" s="319"/>
      <c r="L47" s="319"/>
    </row>
    <row r="48" customFormat="false" ht="15.75" hidden="false" customHeight="true" outlineLevel="0" collapsed="false">
      <c r="A48" s="317"/>
      <c r="B48" s="319"/>
      <c r="C48" s="319"/>
      <c r="D48" s="319"/>
      <c r="E48" s="319"/>
      <c r="F48" s="319"/>
      <c r="G48" s="319"/>
      <c r="H48" s="319"/>
      <c r="I48" s="319"/>
      <c r="J48" s="319"/>
      <c r="K48" s="319"/>
      <c r="L48" s="319"/>
    </row>
    <row r="49" customFormat="false" ht="15.75" hidden="false" customHeight="true" outlineLevel="0" collapsed="false">
      <c r="A49" s="317"/>
      <c r="B49" s="319"/>
      <c r="C49" s="319"/>
      <c r="D49" s="319"/>
      <c r="E49" s="319"/>
      <c r="F49" s="319"/>
      <c r="G49" s="319"/>
      <c r="H49" s="319"/>
      <c r="I49" s="319"/>
      <c r="J49" s="319"/>
      <c r="K49" s="319"/>
      <c r="L49" s="319"/>
    </row>
    <row r="50" customFormat="false" ht="15.75" hidden="false" customHeight="true" outlineLevel="0" collapsed="false">
      <c r="A50" s="317"/>
      <c r="B50" s="319"/>
      <c r="C50" s="319"/>
      <c r="D50" s="319"/>
      <c r="E50" s="319"/>
      <c r="F50" s="319"/>
      <c r="G50" s="319"/>
      <c r="H50" s="319"/>
      <c r="I50" s="319"/>
      <c r="J50" s="319"/>
      <c r="K50" s="319"/>
      <c r="L50" s="319"/>
    </row>
    <row r="51" customFormat="false" ht="15.75" hidden="false" customHeight="true" outlineLevel="0" collapsed="false">
      <c r="A51" s="317"/>
      <c r="B51" s="319"/>
      <c r="C51" s="319"/>
      <c r="D51" s="319"/>
      <c r="E51" s="319"/>
      <c r="F51" s="319"/>
      <c r="G51" s="319"/>
      <c r="H51" s="319"/>
      <c r="I51" s="319"/>
      <c r="J51" s="319"/>
      <c r="K51" s="319"/>
      <c r="L51" s="319"/>
    </row>
    <row r="52" customFormat="false" ht="15.75" hidden="false" customHeight="true" outlineLevel="0" collapsed="false">
      <c r="A52" s="317"/>
      <c r="B52" s="319"/>
      <c r="C52" s="319"/>
      <c r="D52" s="319"/>
      <c r="E52" s="319"/>
      <c r="F52" s="319"/>
      <c r="G52" s="319"/>
      <c r="H52" s="319"/>
      <c r="I52" s="319"/>
      <c r="J52" s="319"/>
      <c r="K52" s="319"/>
      <c r="L52" s="319"/>
    </row>
    <row r="53" customFormat="false" ht="15.75" hidden="false" customHeight="true" outlineLevel="0" collapsed="false">
      <c r="A53" s="317"/>
      <c r="B53" s="319"/>
      <c r="C53" s="319"/>
      <c r="D53" s="319"/>
      <c r="E53" s="319"/>
      <c r="F53" s="319"/>
      <c r="G53" s="319"/>
      <c r="H53" s="319"/>
      <c r="I53" s="319"/>
      <c r="J53" s="319"/>
      <c r="K53" s="319"/>
      <c r="L53" s="319"/>
    </row>
    <row r="54" customFormat="false" ht="15.75" hidden="false" customHeight="true" outlineLevel="0" collapsed="false">
      <c r="A54" s="317"/>
      <c r="B54" s="319"/>
      <c r="C54" s="319"/>
      <c r="D54" s="319"/>
      <c r="E54" s="319"/>
      <c r="F54" s="319"/>
      <c r="G54" s="319"/>
      <c r="H54" s="319"/>
      <c r="I54" s="319"/>
      <c r="J54" s="319"/>
      <c r="K54" s="319"/>
      <c r="L54" s="319"/>
    </row>
    <row r="55" customFormat="false" ht="15.75" hidden="false" customHeight="true" outlineLevel="0" collapsed="false">
      <c r="A55" s="317"/>
      <c r="B55" s="319"/>
      <c r="C55" s="319"/>
      <c r="D55" s="319"/>
      <c r="E55" s="319"/>
      <c r="F55" s="319"/>
      <c r="G55" s="319"/>
      <c r="H55" s="319"/>
      <c r="I55" s="319"/>
      <c r="J55" s="319"/>
      <c r="K55" s="319"/>
      <c r="L55" s="319"/>
    </row>
    <row r="56" customFormat="false" ht="15.75" hidden="false" customHeight="true" outlineLevel="0" collapsed="false">
      <c r="A56" s="317"/>
      <c r="B56" s="319"/>
      <c r="C56" s="319"/>
      <c r="D56" s="319"/>
      <c r="E56" s="319"/>
      <c r="F56" s="319"/>
      <c r="G56" s="319"/>
      <c r="H56" s="319"/>
      <c r="I56" s="319"/>
      <c r="J56" s="319"/>
      <c r="K56" s="319"/>
      <c r="L56" s="319"/>
    </row>
    <row r="57" customFormat="false" ht="15.75" hidden="false" customHeight="true" outlineLevel="0" collapsed="false">
      <c r="A57" s="317"/>
      <c r="B57" s="319"/>
      <c r="C57" s="319"/>
      <c r="D57" s="319"/>
      <c r="E57" s="319"/>
      <c r="F57" s="319"/>
      <c r="G57" s="319"/>
      <c r="H57" s="319"/>
      <c r="I57" s="319"/>
      <c r="J57" s="319"/>
      <c r="K57" s="319"/>
      <c r="L57" s="319"/>
    </row>
    <row r="58" customFormat="false" ht="15.75" hidden="false" customHeight="true" outlineLevel="0" collapsed="false">
      <c r="A58" s="317"/>
      <c r="B58" s="319"/>
      <c r="C58" s="319"/>
      <c r="D58" s="319"/>
      <c r="E58" s="319"/>
      <c r="F58" s="319"/>
      <c r="G58" s="319"/>
      <c r="H58" s="319"/>
      <c r="I58" s="319"/>
      <c r="J58" s="319"/>
      <c r="K58" s="319"/>
      <c r="L58" s="319"/>
    </row>
    <row r="59" customFormat="false" ht="15.75" hidden="false" customHeight="true" outlineLevel="0" collapsed="false">
      <c r="A59" s="317"/>
      <c r="B59" s="319"/>
      <c r="C59" s="319"/>
      <c r="D59" s="319"/>
      <c r="E59" s="319"/>
      <c r="F59" s="319"/>
      <c r="G59" s="319"/>
      <c r="H59" s="319"/>
      <c r="I59" s="319"/>
      <c r="J59" s="319"/>
      <c r="K59" s="319"/>
      <c r="L59" s="319"/>
    </row>
    <row r="60" customFormat="false" ht="15.75" hidden="false" customHeight="true" outlineLevel="0" collapsed="false">
      <c r="A60" s="317"/>
      <c r="B60" s="319"/>
      <c r="C60" s="319"/>
      <c r="D60" s="319"/>
      <c r="E60" s="319"/>
      <c r="F60" s="319"/>
      <c r="G60" s="319"/>
      <c r="H60" s="319"/>
      <c r="I60" s="319"/>
      <c r="J60" s="319"/>
      <c r="K60" s="319"/>
      <c r="L60" s="319"/>
    </row>
    <row r="61" customFormat="false" ht="15.75" hidden="false" customHeight="true" outlineLevel="0" collapsed="false">
      <c r="A61" s="317"/>
      <c r="B61" s="319"/>
      <c r="C61" s="319"/>
      <c r="D61" s="319"/>
      <c r="E61" s="319"/>
      <c r="F61" s="319"/>
      <c r="G61" s="319"/>
      <c r="H61" s="319"/>
      <c r="I61" s="319"/>
      <c r="J61" s="319"/>
      <c r="K61" s="319"/>
      <c r="L61" s="319"/>
    </row>
    <row r="62" customFormat="false" ht="15.75" hidden="false" customHeight="true" outlineLevel="0" collapsed="false">
      <c r="A62" s="317"/>
      <c r="B62" s="319"/>
      <c r="C62" s="319"/>
      <c r="D62" s="319"/>
      <c r="E62" s="319"/>
      <c r="F62" s="319"/>
      <c r="G62" s="319"/>
      <c r="H62" s="319"/>
      <c r="I62" s="319"/>
      <c r="J62" s="319"/>
      <c r="K62" s="319"/>
      <c r="L62" s="319"/>
    </row>
    <row r="63" customFormat="false" ht="15.75" hidden="false" customHeight="true" outlineLevel="0" collapsed="false">
      <c r="A63" s="317"/>
      <c r="B63" s="319"/>
      <c r="C63" s="319"/>
      <c r="D63" s="319"/>
      <c r="E63" s="319"/>
      <c r="F63" s="319"/>
      <c r="G63" s="319"/>
      <c r="H63" s="319"/>
      <c r="I63" s="319"/>
      <c r="J63" s="319"/>
      <c r="K63" s="319"/>
      <c r="L63" s="319"/>
    </row>
    <row r="64" customFormat="false" ht="15.75" hidden="false" customHeight="true" outlineLevel="0" collapsed="false">
      <c r="A64" s="317"/>
      <c r="B64" s="319"/>
      <c r="C64" s="319"/>
      <c r="D64" s="319"/>
      <c r="E64" s="319"/>
      <c r="F64" s="319"/>
      <c r="G64" s="319"/>
      <c r="H64" s="319"/>
      <c r="I64" s="319"/>
      <c r="J64" s="319"/>
      <c r="K64" s="319"/>
      <c r="L64" s="319"/>
    </row>
    <row r="65" customFormat="false" ht="15.75" hidden="false" customHeight="true" outlineLevel="0" collapsed="false">
      <c r="A65" s="317"/>
      <c r="B65" s="319"/>
      <c r="C65" s="319"/>
      <c r="D65" s="319"/>
      <c r="E65" s="319"/>
      <c r="F65" s="319"/>
      <c r="G65" s="319"/>
      <c r="H65" s="319"/>
      <c r="I65" s="319"/>
      <c r="J65" s="319"/>
      <c r="K65" s="319"/>
      <c r="L65" s="319"/>
    </row>
    <row r="66" customFormat="false" ht="15.75" hidden="false" customHeight="true" outlineLevel="0" collapsed="false">
      <c r="A66" s="317"/>
      <c r="B66" s="319"/>
      <c r="C66" s="319"/>
      <c r="D66" s="319"/>
      <c r="E66" s="319"/>
      <c r="F66" s="319"/>
      <c r="G66" s="319"/>
      <c r="H66" s="319"/>
      <c r="I66" s="319"/>
      <c r="J66" s="319"/>
      <c r="K66" s="319"/>
      <c r="L66" s="319"/>
    </row>
    <row r="67" customFormat="false" ht="15.75" hidden="false" customHeight="true" outlineLevel="0" collapsed="false">
      <c r="A67" s="317"/>
      <c r="B67" s="319"/>
      <c r="C67" s="319"/>
      <c r="D67" s="319"/>
      <c r="E67" s="319"/>
      <c r="F67" s="319"/>
      <c r="G67" s="319"/>
      <c r="H67" s="319"/>
      <c r="I67" s="319"/>
      <c r="J67" s="319"/>
      <c r="K67" s="319"/>
      <c r="L67" s="319"/>
    </row>
    <row r="68" customFormat="false" ht="15.75" hidden="false" customHeight="true" outlineLevel="0" collapsed="false">
      <c r="A68" s="317"/>
      <c r="B68" s="319"/>
      <c r="C68" s="319"/>
      <c r="D68" s="319"/>
      <c r="E68" s="319"/>
      <c r="F68" s="319"/>
      <c r="G68" s="319"/>
      <c r="H68" s="319"/>
      <c r="I68" s="319"/>
      <c r="J68" s="319"/>
      <c r="K68" s="319"/>
      <c r="L68" s="319"/>
    </row>
    <row r="69" customFormat="false" ht="15.75" hidden="false" customHeight="true" outlineLevel="0" collapsed="false">
      <c r="A69" s="317"/>
      <c r="B69" s="319"/>
      <c r="C69" s="319"/>
      <c r="D69" s="319"/>
      <c r="E69" s="319"/>
      <c r="F69" s="319"/>
      <c r="G69" s="319"/>
      <c r="H69" s="319"/>
      <c r="I69" s="319"/>
      <c r="J69" s="319"/>
      <c r="K69" s="319"/>
      <c r="L69" s="319"/>
    </row>
    <row r="70" customFormat="false" ht="15.75" hidden="false" customHeight="true" outlineLevel="0" collapsed="false">
      <c r="A70" s="317"/>
      <c r="B70" s="319"/>
      <c r="C70" s="319"/>
      <c r="D70" s="319"/>
      <c r="E70" s="319"/>
      <c r="F70" s="319"/>
      <c r="G70" s="319"/>
      <c r="H70" s="319"/>
      <c r="I70" s="319"/>
      <c r="J70" s="319"/>
      <c r="K70" s="319"/>
      <c r="L70" s="319"/>
    </row>
    <row r="71" customFormat="false" ht="15.75" hidden="false" customHeight="true" outlineLevel="0" collapsed="false">
      <c r="A71" s="317"/>
      <c r="B71" s="319"/>
      <c r="C71" s="319"/>
      <c r="D71" s="319"/>
      <c r="E71" s="319"/>
      <c r="F71" s="319"/>
      <c r="G71" s="319"/>
      <c r="H71" s="319"/>
      <c r="I71" s="319"/>
      <c r="J71" s="319"/>
      <c r="K71" s="319"/>
      <c r="L71" s="319"/>
    </row>
    <row r="72" customFormat="false" ht="15.75" hidden="false" customHeight="true" outlineLevel="0" collapsed="false">
      <c r="A72" s="317"/>
      <c r="B72" s="319"/>
      <c r="C72" s="319"/>
      <c r="D72" s="319"/>
      <c r="E72" s="319"/>
      <c r="F72" s="319"/>
      <c r="G72" s="319"/>
      <c r="H72" s="319"/>
      <c r="I72" s="319"/>
      <c r="J72" s="319"/>
      <c r="K72" s="319"/>
      <c r="L72" s="319"/>
    </row>
    <row r="73" customFormat="false" ht="15.75" hidden="false" customHeight="true" outlineLevel="0" collapsed="false">
      <c r="A73" s="317"/>
      <c r="B73" s="319"/>
      <c r="C73" s="319"/>
      <c r="D73" s="319"/>
      <c r="E73" s="319"/>
      <c r="F73" s="319"/>
      <c r="G73" s="319"/>
      <c r="H73" s="319"/>
      <c r="I73" s="319"/>
      <c r="J73" s="319"/>
      <c r="K73" s="319"/>
      <c r="L73" s="319"/>
    </row>
    <row r="74" customFormat="false" ht="15.75" hidden="false" customHeight="true" outlineLevel="0" collapsed="false">
      <c r="A74" s="317"/>
      <c r="B74" s="319"/>
      <c r="C74" s="319"/>
      <c r="D74" s="319"/>
      <c r="E74" s="319"/>
      <c r="F74" s="319"/>
      <c r="G74" s="319"/>
      <c r="H74" s="319"/>
      <c r="I74" s="319"/>
      <c r="J74" s="319"/>
      <c r="K74" s="319"/>
      <c r="L74" s="319"/>
    </row>
    <row r="75" customFormat="false" ht="15.75" hidden="false" customHeight="true" outlineLevel="0" collapsed="false">
      <c r="A75" s="317"/>
      <c r="B75" s="319"/>
      <c r="C75" s="319"/>
      <c r="D75" s="319"/>
      <c r="E75" s="319"/>
      <c r="F75" s="319"/>
      <c r="G75" s="319"/>
      <c r="H75" s="319"/>
      <c r="I75" s="319"/>
      <c r="J75" s="319"/>
      <c r="K75" s="319"/>
      <c r="L75" s="319"/>
    </row>
    <row r="76" customFormat="false" ht="15.75" hidden="false" customHeight="true" outlineLevel="0" collapsed="false">
      <c r="A76" s="317"/>
      <c r="B76" s="319"/>
      <c r="C76" s="319"/>
      <c r="D76" s="319"/>
      <c r="E76" s="319"/>
      <c r="F76" s="319"/>
      <c r="G76" s="319"/>
      <c r="H76" s="319"/>
      <c r="I76" s="319"/>
      <c r="J76" s="319"/>
      <c r="K76" s="319"/>
      <c r="L76" s="319"/>
    </row>
    <row r="77" customFormat="false" ht="15.75" hidden="false" customHeight="true" outlineLevel="0" collapsed="false">
      <c r="A77" s="317"/>
      <c r="B77" s="319"/>
      <c r="C77" s="319"/>
      <c r="D77" s="319"/>
      <c r="E77" s="319"/>
      <c r="F77" s="319"/>
      <c r="G77" s="319"/>
      <c r="H77" s="319"/>
      <c r="I77" s="319"/>
      <c r="J77" s="319"/>
      <c r="K77" s="319"/>
      <c r="L77" s="319"/>
    </row>
    <row r="78" customFormat="false" ht="15.75" hidden="false" customHeight="true" outlineLevel="0" collapsed="false">
      <c r="A78" s="317"/>
      <c r="B78" s="319"/>
      <c r="C78" s="319"/>
      <c r="D78" s="319"/>
      <c r="E78" s="319"/>
      <c r="F78" s="319"/>
      <c r="G78" s="319"/>
      <c r="H78" s="319"/>
      <c r="I78" s="319"/>
      <c r="J78" s="319"/>
      <c r="K78" s="319"/>
      <c r="L78" s="319"/>
    </row>
    <row r="79" customFormat="false" ht="15.75" hidden="false" customHeight="true" outlineLevel="0" collapsed="false">
      <c r="A79" s="317"/>
      <c r="B79" s="319"/>
      <c r="C79" s="319"/>
      <c r="D79" s="319"/>
      <c r="E79" s="319"/>
      <c r="F79" s="319"/>
      <c r="G79" s="319"/>
      <c r="H79" s="319"/>
      <c r="I79" s="319"/>
      <c r="J79" s="319"/>
      <c r="K79" s="319"/>
      <c r="L79" s="319"/>
    </row>
    <row r="80" customFormat="false" ht="15.75" hidden="false" customHeight="true" outlineLevel="0" collapsed="false">
      <c r="A80" s="317"/>
      <c r="B80" s="319"/>
      <c r="C80" s="319"/>
      <c r="D80" s="319"/>
      <c r="E80" s="319"/>
      <c r="F80" s="319"/>
      <c r="G80" s="319"/>
      <c r="H80" s="319"/>
      <c r="I80" s="319"/>
      <c r="J80" s="319"/>
      <c r="K80" s="319"/>
      <c r="L80" s="319"/>
    </row>
    <row r="81" customFormat="false" ht="15.75" hidden="false" customHeight="true" outlineLevel="0" collapsed="false">
      <c r="A81" s="317"/>
      <c r="B81" s="319"/>
      <c r="C81" s="319"/>
      <c r="D81" s="319"/>
      <c r="E81" s="319"/>
      <c r="F81" s="319"/>
      <c r="G81" s="319"/>
      <c r="H81" s="319"/>
      <c r="I81" s="319"/>
      <c r="J81" s="319"/>
      <c r="K81" s="319"/>
      <c r="L81" s="319"/>
    </row>
    <row r="82" customFormat="false" ht="15.75" hidden="false" customHeight="true" outlineLevel="0" collapsed="false">
      <c r="A82" s="317"/>
      <c r="B82" s="319"/>
      <c r="C82" s="319"/>
      <c r="D82" s="319"/>
      <c r="E82" s="319"/>
      <c r="F82" s="319"/>
      <c r="G82" s="319"/>
      <c r="H82" s="319"/>
      <c r="I82" s="319"/>
      <c r="J82" s="319"/>
      <c r="K82" s="319"/>
      <c r="L82" s="319"/>
    </row>
    <row r="83" customFormat="false" ht="15.75" hidden="false" customHeight="true" outlineLevel="0" collapsed="false">
      <c r="A83" s="317"/>
      <c r="B83" s="319"/>
      <c r="C83" s="319"/>
      <c r="D83" s="319"/>
      <c r="E83" s="319"/>
      <c r="F83" s="319"/>
      <c r="G83" s="319"/>
      <c r="H83" s="319"/>
      <c r="I83" s="319"/>
      <c r="J83" s="319"/>
      <c r="K83" s="319"/>
      <c r="L83" s="319"/>
    </row>
    <row r="84" customFormat="false" ht="15.75" hidden="false" customHeight="true" outlineLevel="0" collapsed="false">
      <c r="A84" s="317"/>
      <c r="B84" s="319"/>
      <c r="C84" s="319"/>
      <c r="D84" s="319"/>
      <c r="E84" s="319"/>
      <c r="F84" s="319"/>
      <c r="G84" s="319"/>
      <c r="H84" s="319"/>
      <c r="I84" s="319"/>
      <c r="J84" s="319"/>
      <c r="K84" s="319"/>
      <c r="L84" s="319"/>
    </row>
    <row r="85" customFormat="false" ht="15.75" hidden="false" customHeight="true" outlineLevel="0" collapsed="false">
      <c r="A85" s="317"/>
      <c r="B85" s="319"/>
      <c r="C85" s="319"/>
      <c r="D85" s="319"/>
      <c r="E85" s="319"/>
      <c r="F85" s="319"/>
      <c r="G85" s="319"/>
      <c r="H85" s="319"/>
      <c r="I85" s="319"/>
      <c r="J85" s="319"/>
      <c r="K85" s="319"/>
      <c r="L85" s="319"/>
    </row>
    <row r="86" customFormat="false" ht="15.75" hidden="false" customHeight="true" outlineLevel="0" collapsed="false">
      <c r="A86" s="317"/>
      <c r="B86" s="319"/>
      <c r="C86" s="319"/>
      <c r="D86" s="319"/>
      <c r="E86" s="319"/>
      <c r="F86" s="319"/>
      <c r="G86" s="319"/>
      <c r="H86" s="319"/>
      <c r="I86" s="319"/>
      <c r="J86" s="319"/>
      <c r="K86" s="319"/>
      <c r="L86" s="319"/>
    </row>
    <row r="87" customFormat="false" ht="15.75" hidden="false" customHeight="true" outlineLevel="0" collapsed="false">
      <c r="A87" s="317"/>
      <c r="B87" s="319"/>
      <c r="C87" s="319"/>
      <c r="D87" s="319"/>
      <c r="E87" s="319"/>
      <c r="F87" s="319"/>
      <c r="G87" s="319"/>
      <c r="H87" s="319"/>
      <c r="I87" s="319"/>
      <c r="J87" s="319"/>
      <c r="K87" s="319"/>
      <c r="L87" s="319"/>
    </row>
    <row r="88" customFormat="false" ht="15.75" hidden="false" customHeight="true" outlineLevel="0" collapsed="false">
      <c r="A88" s="317"/>
      <c r="B88" s="319"/>
      <c r="C88" s="319"/>
      <c r="D88" s="319"/>
      <c r="E88" s="319"/>
      <c r="F88" s="319"/>
      <c r="G88" s="319"/>
      <c r="H88" s="319"/>
      <c r="I88" s="319"/>
      <c r="J88" s="319"/>
      <c r="K88" s="319"/>
      <c r="L88" s="319"/>
    </row>
    <row r="89" customFormat="false" ht="15.75" hidden="false" customHeight="true" outlineLevel="0" collapsed="false">
      <c r="A89" s="317"/>
      <c r="B89" s="319"/>
      <c r="C89" s="319"/>
      <c r="D89" s="319"/>
      <c r="E89" s="319"/>
      <c r="F89" s="319"/>
      <c r="G89" s="319"/>
      <c r="H89" s="319"/>
      <c r="I89" s="319"/>
      <c r="J89" s="319"/>
      <c r="K89" s="319"/>
      <c r="L89" s="319"/>
    </row>
    <row r="90" customFormat="false" ht="15.75" hidden="false" customHeight="true" outlineLevel="0" collapsed="false">
      <c r="A90" s="317"/>
      <c r="B90" s="319"/>
      <c r="C90" s="319"/>
      <c r="D90" s="319"/>
      <c r="E90" s="319"/>
      <c r="F90" s="319"/>
      <c r="G90" s="319"/>
      <c r="H90" s="319"/>
      <c r="I90" s="319"/>
      <c r="J90" s="319"/>
      <c r="K90" s="319"/>
      <c r="L90" s="319"/>
    </row>
    <row r="91" customFormat="false" ht="15.75" hidden="false" customHeight="true" outlineLevel="0" collapsed="false">
      <c r="A91" s="317"/>
      <c r="B91" s="319"/>
      <c r="C91" s="319"/>
      <c r="D91" s="319"/>
      <c r="E91" s="319"/>
      <c r="F91" s="319"/>
      <c r="G91" s="319"/>
      <c r="H91" s="319"/>
      <c r="I91" s="319"/>
      <c r="J91" s="319"/>
      <c r="K91" s="319"/>
      <c r="L91" s="319"/>
    </row>
    <row r="92" customFormat="false" ht="15.75" hidden="false" customHeight="true" outlineLevel="0" collapsed="false">
      <c r="A92" s="317"/>
      <c r="B92" s="319"/>
      <c r="C92" s="319"/>
      <c r="D92" s="319"/>
      <c r="E92" s="319"/>
      <c r="F92" s="319"/>
      <c r="G92" s="319"/>
      <c r="H92" s="319"/>
      <c r="I92" s="319"/>
      <c r="J92" s="319"/>
      <c r="K92" s="319"/>
      <c r="L92" s="319"/>
    </row>
    <row r="93" customFormat="false" ht="15.75" hidden="false" customHeight="true" outlineLevel="0" collapsed="false">
      <c r="A93" s="317"/>
      <c r="B93" s="319"/>
      <c r="C93" s="319"/>
      <c r="D93" s="319"/>
      <c r="E93" s="319"/>
      <c r="F93" s="319"/>
      <c r="G93" s="319"/>
      <c r="H93" s="319"/>
      <c r="I93" s="319"/>
      <c r="J93" s="319"/>
      <c r="K93" s="319"/>
      <c r="L93" s="319"/>
    </row>
    <row r="94" customFormat="false" ht="15.75" hidden="false" customHeight="true" outlineLevel="0" collapsed="false">
      <c r="A94" s="317"/>
      <c r="B94" s="319"/>
      <c r="C94" s="319"/>
      <c r="D94" s="319"/>
      <c r="E94" s="319"/>
      <c r="F94" s="319"/>
      <c r="G94" s="319"/>
      <c r="H94" s="319"/>
      <c r="I94" s="319"/>
      <c r="J94" s="319"/>
      <c r="K94" s="319"/>
      <c r="L94" s="319"/>
    </row>
    <row r="95" customFormat="false" ht="15.75" hidden="false" customHeight="true" outlineLevel="0" collapsed="false">
      <c r="A95" s="317"/>
      <c r="B95" s="319"/>
      <c r="C95" s="319"/>
      <c r="D95" s="319"/>
      <c r="E95" s="319"/>
      <c r="F95" s="319"/>
      <c r="G95" s="319"/>
      <c r="H95" s="319"/>
      <c r="I95" s="319"/>
      <c r="J95" s="319"/>
      <c r="K95" s="319"/>
      <c r="L95" s="319"/>
    </row>
    <row r="96" customFormat="false" ht="15.75" hidden="false" customHeight="true" outlineLevel="0" collapsed="false">
      <c r="A96" s="317"/>
      <c r="B96" s="319"/>
      <c r="C96" s="319"/>
      <c r="D96" s="319"/>
      <c r="E96" s="319"/>
      <c r="F96" s="319"/>
      <c r="G96" s="319"/>
      <c r="H96" s="319"/>
      <c r="I96" s="319"/>
      <c r="J96" s="319"/>
      <c r="K96" s="319"/>
      <c r="L96" s="319"/>
    </row>
    <row r="97" customFormat="false" ht="15.75" hidden="false" customHeight="true" outlineLevel="0" collapsed="false">
      <c r="A97" s="317"/>
      <c r="B97" s="319"/>
      <c r="C97" s="319"/>
      <c r="D97" s="319"/>
      <c r="E97" s="319"/>
      <c r="F97" s="319"/>
      <c r="G97" s="319"/>
      <c r="H97" s="319"/>
      <c r="I97" s="319"/>
      <c r="J97" s="319"/>
      <c r="K97" s="319"/>
      <c r="L97" s="319"/>
    </row>
    <row r="98" customFormat="false" ht="15.75" hidden="false" customHeight="true" outlineLevel="0" collapsed="false">
      <c r="A98" s="317"/>
      <c r="B98" s="319"/>
      <c r="C98" s="319"/>
      <c r="D98" s="319"/>
      <c r="E98" s="319"/>
      <c r="F98" s="319"/>
      <c r="G98" s="319"/>
      <c r="H98" s="319"/>
      <c r="I98" s="319"/>
      <c r="J98" s="319"/>
      <c r="K98" s="319"/>
      <c r="L98" s="319"/>
    </row>
    <row r="99" customFormat="false" ht="15.75" hidden="false" customHeight="true" outlineLevel="0" collapsed="false">
      <c r="A99" s="317"/>
      <c r="B99" s="319"/>
      <c r="C99" s="319"/>
      <c r="D99" s="319"/>
      <c r="E99" s="319"/>
      <c r="F99" s="319"/>
      <c r="G99" s="319"/>
      <c r="H99" s="319"/>
      <c r="I99" s="319"/>
      <c r="J99" s="319"/>
      <c r="K99" s="319"/>
      <c r="L99" s="319"/>
    </row>
    <row r="100" customFormat="false" ht="15.75" hidden="false" customHeight="true" outlineLevel="0" collapsed="false">
      <c r="A100" s="317"/>
      <c r="B100" s="319"/>
      <c r="C100" s="319"/>
      <c r="D100" s="319"/>
      <c r="E100" s="319"/>
      <c r="F100" s="319"/>
      <c r="G100" s="319"/>
      <c r="H100" s="319"/>
      <c r="I100" s="319"/>
      <c r="J100" s="319"/>
      <c r="K100" s="319"/>
      <c r="L100" s="319"/>
    </row>
    <row r="101" customFormat="false" ht="15.75" hidden="false" customHeight="true" outlineLevel="0" collapsed="false">
      <c r="A101" s="321"/>
      <c r="B101" s="319"/>
      <c r="C101" s="319"/>
      <c r="D101" s="319"/>
      <c r="E101" s="319"/>
      <c r="F101" s="319"/>
      <c r="G101" s="319"/>
      <c r="H101" s="319"/>
      <c r="I101" s="319"/>
      <c r="J101" s="319"/>
      <c r="K101" s="319"/>
      <c r="L101" s="319"/>
    </row>
    <row r="102" customFormat="false" ht="15.75" hidden="false" customHeight="true" outlineLevel="0" collapsed="false">
      <c r="A102" s="321"/>
      <c r="B102" s="319"/>
      <c r="C102" s="319"/>
      <c r="D102" s="319"/>
      <c r="E102" s="319"/>
      <c r="F102" s="319"/>
      <c r="G102" s="319"/>
      <c r="H102" s="319"/>
      <c r="I102" s="319"/>
      <c r="J102" s="319"/>
      <c r="K102" s="319"/>
      <c r="L102" s="319"/>
    </row>
    <row r="103" customFormat="false" ht="15.75" hidden="false" customHeight="true" outlineLevel="0" collapsed="false">
      <c r="B103" s="150"/>
      <c r="C103" s="319"/>
      <c r="D103" s="319"/>
      <c r="E103" s="319"/>
      <c r="F103" s="319"/>
      <c r="G103" s="319"/>
      <c r="H103" s="319"/>
      <c r="I103" s="319"/>
      <c r="J103" s="319"/>
      <c r="K103" s="319"/>
      <c r="L103" s="319"/>
    </row>
    <row r="104" customFormat="false" ht="15.75" hidden="false" customHeight="true" outlineLevel="0" collapsed="false">
      <c r="B104" s="150"/>
      <c r="C104" s="319"/>
      <c r="D104" s="319"/>
      <c r="E104" s="319"/>
      <c r="F104" s="319"/>
      <c r="G104" s="319"/>
      <c r="H104" s="319"/>
      <c r="I104" s="319"/>
      <c r="J104" s="319"/>
      <c r="K104" s="319"/>
      <c r="L104" s="319"/>
    </row>
    <row r="105" customFormat="false" ht="15.75" hidden="false" customHeight="true" outlineLevel="0" collapsed="false">
      <c r="B105" s="150"/>
      <c r="C105" s="319"/>
      <c r="D105" s="319"/>
      <c r="E105" s="319"/>
      <c r="F105" s="319"/>
      <c r="G105" s="319"/>
      <c r="H105" s="319"/>
      <c r="I105" s="319"/>
      <c r="J105" s="319"/>
      <c r="K105" s="319"/>
      <c r="L105" s="319"/>
    </row>
    <row r="106" customFormat="false" ht="15.75" hidden="false" customHeight="true" outlineLevel="0" collapsed="false">
      <c r="B106" s="150"/>
      <c r="C106" s="319"/>
      <c r="D106" s="319"/>
      <c r="E106" s="319"/>
      <c r="F106" s="319"/>
      <c r="G106" s="319"/>
      <c r="H106" s="319"/>
      <c r="I106" s="319"/>
      <c r="J106" s="319"/>
      <c r="K106" s="319"/>
      <c r="L106" s="319"/>
    </row>
    <row r="107" customFormat="false" ht="15.75" hidden="false" customHeight="true" outlineLevel="0" collapsed="false">
      <c r="B107" s="150"/>
      <c r="C107" s="319"/>
      <c r="D107" s="319"/>
      <c r="E107" s="319"/>
      <c r="F107" s="319"/>
      <c r="G107" s="319"/>
      <c r="H107" s="319"/>
      <c r="I107" s="319"/>
      <c r="J107" s="319"/>
      <c r="K107" s="319"/>
      <c r="L107" s="319"/>
    </row>
    <row r="108" customFormat="false" ht="15.75" hidden="false" customHeight="true" outlineLevel="0" collapsed="false">
      <c r="B108" s="150"/>
      <c r="C108" s="319"/>
      <c r="D108" s="319"/>
      <c r="E108" s="319"/>
      <c r="F108" s="319"/>
      <c r="G108" s="319"/>
      <c r="H108" s="319"/>
      <c r="I108" s="319"/>
      <c r="J108" s="319"/>
      <c r="K108" s="319"/>
      <c r="L108" s="319"/>
    </row>
    <row r="109" customFormat="false" ht="15.75" hidden="false" customHeight="true" outlineLevel="0" collapsed="false">
      <c r="B109" s="150"/>
      <c r="C109" s="319"/>
      <c r="D109" s="319"/>
      <c r="E109" s="319"/>
      <c r="F109" s="319"/>
      <c r="G109" s="319"/>
      <c r="H109" s="319"/>
      <c r="I109" s="319"/>
      <c r="J109" s="319"/>
      <c r="K109" s="319"/>
      <c r="L109" s="319"/>
    </row>
    <row r="110" customFormat="false" ht="15.75" hidden="false" customHeight="true" outlineLevel="0" collapsed="false">
      <c r="B110" s="150"/>
      <c r="C110" s="319"/>
      <c r="D110" s="319"/>
      <c r="E110" s="319"/>
      <c r="F110" s="319"/>
      <c r="G110" s="319"/>
      <c r="H110" s="319"/>
      <c r="I110" s="319"/>
      <c r="J110" s="319"/>
      <c r="K110" s="319"/>
      <c r="L110" s="319"/>
    </row>
    <row r="111" customFormat="false" ht="15.75" hidden="false" customHeight="true" outlineLevel="0" collapsed="false">
      <c r="B111" s="150"/>
      <c r="C111" s="319"/>
      <c r="D111" s="319"/>
      <c r="E111" s="319"/>
      <c r="F111" s="319"/>
      <c r="G111" s="319"/>
      <c r="H111" s="319"/>
      <c r="I111" s="319"/>
      <c r="J111" s="319"/>
      <c r="K111" s="319"/>
      <c r="L111" s="319"/>
    </row>
    <row r="112" customFormat="false" ht="15.75" hidden="false" customHeight="true" outlineLevel="0" collapsed="false">
      <c r="B112" s="150"/>
      <c r="C112" s="319"/>
      <c r="D112" s="319"/>
      <c r="E112" s="319"/>
      <c r="F112" s="319"/>
      <c r="G112" s="319"/>
      <c r="H112" s="319"/>
      <c r="I112" s="319"/>
      <c r="J112" s="319"/>
      <c r="K112" s="319"/>
      <c r="L112" s="319"/>
    </row>
    <row r="113" customFormat="false" ht="15.75" hidden="false" customHeight="true" outlineLevel="0" collapsed="false">
      <c r="B113" s="150"/>
      <c r="C113" s="319"/>
      <c r="D113" s="319"/>
      <c r="E113" s="319"/>
      <c r="F113" s="319"/>
      <c r="G113" s="319"/>
      <c r="H113" s="319"/>
      <c r="I113" s="319"/>
      <c r="J113" s="319"/>
      <c r="K113" s="319"/>
      <c r="L113" s="319"/>
    </row>
    <row r="114" customFormat="false" ht="15.75" hidden="false" customHeight="true" outlineLevel="0" collapsed="false">
      <c r="B114" s="150"/>
      <c r="C114" s="319"/>
      <c r="D114" s="319"/>
      <c r="E114" s="319"/>
      <c r="F114" s="319"/>
      <c r="G114" s="319"/>
      <c r="H114" s="319"/>
      <c r="I114" s="319"/>
      <c r="J114" s="319"/>
      <c r="K114" s="319"/>
      <c r="L114" s="319"/>
    </row>
    <row r="115" customFormat="false" ht="15.75" hidden="false" customHeight="true" outlineLevel="0" collapsed="false">
      <c r="B115" s="150"/>
      <c r="C115" s="319"/>
      <c r="D115" s="319"/>
      <c r="E115" s="319"/>
      <c r="F115" s="319"/>
      <c r="G115" s="319"/>
      <c r="H115" s="319"/>
      <c r="I115" s="319"/>
      <c r="J115" s="319"/>
      <c r="K115" s="319"/>
      <c r="L115" s="319"/>
    </row>
    <row r="116" customFormat="false" ht="15.75" hidden="false" customHeight="true" outlineLevel="0" collapsed="false">
      <c r="B116" s="150"/>
      <c r="C116" s="319"/>
      <c r="D116" s="319"/>
      <c r="E116" s="319"/>
      <c r="F116" s="319"/>
      <c r="G116" s="319"/>
      <c r="H116" s="319"/>
      <c r="I116" s="319"/>
      <c r="J116" s="319"/>
      <c r="K116" s="319"/>
      <c r="L116" s="319"/>
    </row>
    <row r="117" customFormat="false" ht="15.75" hidden="false" customHeight="true" outlineLevel="0" collapsed="false">
      <c r="B117" s="150"/>
      <c r="C117" s="319"/>
      <c r="D117" s="319"/>
      <c r="E117" s="319"/>
      <c r="F117" s="319"/>
      <c r="G117" s="319"/>
      <c r="H117" s="319"/>
      <c r="I117" s="319"/>
      <c r="J117" s="319"/>
      <c r="K117" s="319"/>
      <c r="L117" s="319"/>
    </row>
    <row r="118" customFormat="false" ht="15.75" hidden="false" customHeight="true" outlineLevel="0" collapsed="false">
      <c r="B118" s="150"/>
      <c r="C118" s="319"/>
      <c r="D118" s="319"/>
      <c r="E118" s="319"/>
      <c r="F118" s="319"/>
      <c r="G118" s="319"/>
      <c r="H118" s="319"/>
      <c r="I118" s="319"/>
      <c r="J118" s="319"/>
      <c r="K118" s="319"/>
      <c r="L118" s="319"/>
    </row>
    <row r="119" customFormat="false" ht="15.75" hidden="false" customHeight="true" outlineLevel="0" collapsed="false">
      <c r="B119" s="150"/>
      <c r="C119" s="319"/>
      <c r="D119" s="319"/>
      <c r="E119" s="319"/>
      <c r="F119" s="319"/>
      <c r="G119" s="319"/>
      <c r="H119" s="319"/>
      <c r="I119" s="319"/>
      <c r="J119" s="319"/>
      <c r="K119" s="319"/>
      <c r="L119" s="319"/>
    </row>
    <row r="120" customFormat="false" ht="15.75" hidden="false" customHeight="true" outlineLevel="0" collapsed="false">
      <c r="B120" s="150"/>
      <c r="C120" s="319"/>
      <c r="D120" s="319"/>
      <c r="E120" s="319"/>
      <c r="F120" s="319"/>
      <c r="G120" s="319"/>
      <c r="H120" s="319"/>
      <c r="I120" s="319"/>
      <c r="J120" s="319"/>
      <c r="K120" s="319"/>
      <c r="L120" s="319"/>
    </row>
    <row r="121" customFormat="false" ht="15.75" hidden="false" customHeight="true" outlineLevel="0" collapsed="false">
      <c r="B121" s="150"/>
      <c r="C121" s="319"/>
      <c r="D121" s="319"/>
      <c r="E121" s="319"/>
      <c r="F121" s="319"/>
      <c r="G121" s="319"/>
      <c r="H121" s="319"/>
      <c r="I121" s="319"/>
      <c r="J121" s="319"/>
      <c r="K121" s="319"/>
      <c r="L121" s="319"/>
    </row>
    <row r="122" customFormat="false" ht="15.75" hidden="false" customHeight="true" outlineLevel="0" collapsed="false">
      <c r="B122" s="150"/>
      <c r="C122" s="319"/>
      <c r="D122" s="319"/>
      <c r="E122" s="319"/>
      <c r="F122" s="319"/>
      <c r="G122" s="319"/>
      <c r="H122" s="319"/>
      <c r="I122" s="319"/>
      <c r="J122" s="319"/>
      <c r="K122" s="319"/>
      <c r="L122" s="319"/>
    </row>
    <row r="123" customFormat="false" ht="15.75" hidden="false" customHeight="true" outlineLevel="0" collapsed="false">
      <c r="B123" s="150"/>
      <c r="C123" s="319"/>
      <c r="D123" s="319"/>
      <c r="E123" s="319"/>
      <c r="F123" s="319"/>
      <c r="G123" s="319"/>
      <c r="H123" s="319"/>
      <c r="I123" s="319"/>
      <c r="J123" s="319"/>
      <c r="K123" s="319"/>
      <c r="L123" s="319"/>
    </row>
    <row r="124" customFormat="false" ht="15.75" hidden="false" customHeight="true" outlineLevel="0" collapsed="false">
      <c r="B124" s="150"/>
      <c r="C124" s="319"/>
      <c r="D124" s="319"/>
      <c r="E124" s="319"/>
      <c r="F124" s="319"/>
      <c r="G124" s="319"/>
      <c r="H124" s="319"/>
      <c r="I124" s="319"/>
      <c r="J124" s="319"/>
      <c r="K124" s="319"/>
      <c r="L124" s="319"/>
    </row>
    <row r="125" customFormat="false" ht="15.75" hidden="false" customHeight="true" outlineLevel="0" collapsed="false">
      <c r="B125" s="150"/>
      <c r="C125" s="319"/>
      <c r="D125" s="319"/>
      <c r="E125" s="319"/>
      <c r="F125" s="319"/>
      <c r="G125" s="319"/>
      <c r="H125" s="319"/>
      <c r="I125" s="319"/>
      <c r="J125" s="319"/>
      <c r="K125" s="319"/>
      <c r="L125" s="319"/>
    </row>
    <row r="126" customFormat="false" ht="15.75" hidden="false" customHeight="true" outlineLevel="0" collapsed="false">
      <c r="B126" s="150"/>
      <c r="C126" s="319"/>
      <c r="D126" s="319"/>
      <c r="E126" s="319"/>
      <c r="F126" s="319"/>
      <c r="G126" s="319"/>
      <c r="H126" s="319"/>
      <c r="I126" s="319"/>
      <c r="J126" s="319"/>
      <c r="K126" s="319"/>
      <c r="L126" s="319"/>
    </row>
    <row r="127" customFormat="false" ht="15.75" hidden="false" customHeight="true" outlineLevel="0" collapsed="false">
      <c r="B127" s="150"/>
      <c r="C127" s="319"/>
      <c r="D127" s="319"/>
      <c r="E127" s="319"/>
      <c r="F127" s="319"/>
      <c r="G127" s="319"/>
      <c r="H127" s="319"/>
      <c r="I127" s="319"/>
      <c r="J127" s="319"/>
      <c r="K127" s="319"/>
      <c r="L127" s="319"/>
    </row>
    <row r="128" customFormat="false" ht="15.75" hidden="false" customHeight="true" outlineLevel="0" collapsed="false">
      <c r="B128" s="150"/>
      <c r="C128" s="319"/>
      <c r="D128" s="319"/>
      <c r="E128" s="319"/>
      <c r="F128" s="319"/>
      <c r="G128" s="319"/>
      <c r="H128" s="319"/>
      <c r="I128" s="319"/>
      <c r="J128" s="319"/>
      <c r="K128" s="319"/>
      <c r="L128" s="319"/>
    </row>
    <row r="129" customFormat="false" ht="15.75" hidden="false" customHeight="true" outlineLevel="0" collapsed="false">
      <c r="B129" s="150"/>
      <c r="C129" s="319"/>
      <c r="D129" s="319"/>
      <c r="E129" s="319"/>
      <c r="F129" s="319"/>
      <c r="G129" s="319"/>
      <c r="H129" s="319"/>
      <c r="I129" s="319"/>
      <c r="J129" s="319"/>
      <c r="K129" s="319"/>
      <c r="L129" s="319"/>
    </row>
    <row r="130" customFormat="false" ht="15.75" hidden="false" customHeight="true" outlineLevel="0" collapsed="false">
      <c r="B130" s="150"/>
      <c r="C130" s="319"/>
      <c r="D130" s="319"/>
      <c r="E130" s="319"/>
      <c r="F130" s="319"/>
      <c r="G130" s="319"/>
      <c r="H130" s="319"/>
      <c r="I130" s="319"/>
      <c r="J130" s="319"/>
      <c r="K130" s="319"/>
      <c r="L130" s="319"/>
    </row>
    <row r="131" customFormat="false" ht="15.75" hidden="false" customHeight="true" outlineLevel="0" collapsed="false">
      <c r="B131" s="150"/>
      <c r="C131" s="319"/>
      <c r="D131" s="319"/>
      <c r="E131" s="319"/>
      <c r="F131" s="319"/>
      <c r="G131" s="319"/>
      <c r="H131" s="319"/>
      <c r="I131" s="319"/>
      <c r="J131" s="319"/>
      <c r="K131" s="319"/>
      <c r="L131" s="319"/>
    </row>
    <row r="132" customFormat="false" ht="15.75" hidden="false" customHeight="true" outlineLevel="0" collapsed="false">
      <c r="B132" s="150"/>
      <c r="C132" s="319"/>
      <c r="D132" s="319"/>
      <c r="E132" s="319"/>
      <c r="F132" s="319"/>
      <c r="G132" s="319"/>
      <c r="H132" s="319"/>
      <c r="I132" s="319"/>
      <c r="J132" s="319"/>
      <c r="K132" s="319"/>
      <c r="L132" s="319"/>
    </row>
    <row r="133" customFormat="false" ht="15.75" hidden="false" customHeight="true" outlineLevel="0" collapsed="false">
      <c r="B133" s="150"/>
      <c r="C133" s="319"/>
      <c r="D133" s="319"/>
      <c r="E133" s="319"/>
      <c r="F133" s="319"/>
      <c r="G133" s="319"/>
      <c r="H133" s="319"/>
      <c r="I133" s="319"/>
      <c r="J133" s="319"/>
      <c r="K133" s="319"/>
      <c r="L133" s="319"/>
    </row>
    <row r="134" customFormat="false" ht="15.75" hidden="false" customHeight="true" outlineLevel="0" collapsed="false">
      <c r="B134" s="150"/>
      <c r="C134" s="319"/>
      <c r="D134" s="319"/>
      <c r="E134" s="319"/>
      <c r="F134" s="319"/>
      <c r="G134" s="319"/>
      <c r="H134" s="319"/>
      <c r="I134" s="319"/>
      <c r="J134" s="319"/>
      <c r="K134" s="319"/>
      <c r="L134" s="319"/>
    </row>
    <row r="135" customFormat="false" ht="15.75" hidden="false" customHeight="true" outlineLevel="0" collapsed="false">
      <c r="B135" s="150"/>
      <c r="C135" s="319"/>
      <c r="D135" s="319"/>
      <c r="E135" s="319"/>
      <c r="F135" s="319"/>
      <c r="G135" s="319"/>
      <c r="H135" s="319"/>
      <c r="I135" s="319"/>
      <c r="J135" s="319"/>
      <c r="K135" s="319"/>
      <c r="L135" s="319"/>
    </row>
    <row r="136" customFormat="false" ht="15.75" hidden="false" customHeight="true" outlineLevel="0" collapsed="false">
      <c r="B136" s="150"/>
      <c r="C136" s="319"/>
      <c r="D136" s="319"/>
      <c r="E136" s="319"/>
      <c r="F136" s="319"/>
      <c r="G136" s="319"/>
      <c r="H136" s="319"/>
      <c r="I136" s="319"/>
      <c r="J136" s="319"/>
      <c r="K136" s="319"/>
      <c r="L136" s="319"/>
    </row>
    <row r="137" customFormat="false" ht="15.75" hidden="false" customHeight="true" outlineLevel="0" collapsed="false">
      <c r="B137" s="150"/>
      <c r="C137" s="319"/>
      <c r="D137" s="319"/>
      <c r="E137" s="319"/>
      <c r="F137" s="319"/>
      <c r="G137" s="319"/>
      <c r="H137" s="319"/>
      <c r="I137" s="319"/>
      <c r="J137" s="319"/>
      <c r="K137" s="319"/>
      <c r="L137" s="319"/>
    </row>
    <row r="138" customFormat="false" ht="15.75" hidden="false" customHeight="true" outlineLevel="0" collapsed="false">
      <c r="B138" s="150"/>
      <c r="C138" s="319"/>
      <c r="D138" s="319"/>
      <c r="E138" s="319"/>
      <c r="F138" s="319"/>
      <c r="G138" s="319"/>
      <c r="H138" s="319"/>
      <c r="I138" s="319"/>
      <c r="J138" s="319"/>
      <c r="K138" s="319"/>
      <c r="L138" s="319"/>
    </row>
    <row r="139" customFormat="false" ht="15.75" hidden="false" customHeight="true" outlineLevel="0" collapsed="false">
      <c r="B139" s="150"/>
      <c r="C139" s="319"/>
      <c r="D139" s="319"/>
      <c r="E139" s="319"/>
      <c r="F139" s="319"/>
      <c r="G139" s="319"/>
      <c r="H139" s="319"/>
      <c r="I139" s="319"/>
      <c r="J139" s="319"/>
      <c r="K139" s="319"/>
      <c r="L139" s="319"/>
    </row>
    <row r="140" customFormat="false" ht="15.75" hidden="false" customHeight="true" outlineLevel="0" collapsed="false">
      <c r="B140" s="150"/>
      <c r="C140" s="319"/>
      <c r="D140" s="319"/>
      <c r="E140" s="319"/>
      <c r="F140" s="319"/>
      <c r="G140" s="319"/>
      <c r="H140" s="319"/>
      <c r="I140" s="319"/>
      <c r="J140" s="319"/>
      <c r="K140" s="319"/>
      <c r="L140" s="319"/>
    </row>
    <row r="141" customFormat="false" ht="15.75" hidden="false" customHeight="true" outlineLevel="0" collapsed="false">
      <c r="B141" s="150"/>
      <c r="C141" s="319"/>
      <c r="D141" s="319"/>
      <c r="E141" s="319"/>
      <c r="F141" s="319"/>
      <c r="G141" s="319"/>
      <c r="H141" s="319"/>
      <c r="I141" s="319"/>
      <c r="J141" s="319"/>
      <c r="K141" s="319"/>
      <c r="L141" s="319"/>
    </row>
    <row r="142" customFormat="false" ht="15.75" hidden="false" customHeight="true" outlineLevel="0" collapsed="false">
      <c r="B142" s="150"/>
      <c r="C142" s="319"/>
      <c r="D142" s="319"/>
      <c r="E142" s="319"/>
      <c r="F142" s="319"/>
      <c r="G142" s="319"/>
      <c r="H142" s="319"/>
      <c r="I142" s="319"/>
      <c r="J142" s="319"/>
      <c r="K142" s="319"/>
      <c r="L142" s="319"/>
    </row>
    <row r="143" customFormat="false" ht="15.75" hidden="false" customHeight="true" outlineLevel="0" collapsed="false">
      <c r="B143" s="150"/>
      <c r="C143" s="319"/>
      <c r="D143" s="319"/>
      <c r="E143" s="319"/>
      <c r="F143" s="319"/>
      <c r="G143" s="319"/>
      <c r="H143" s="319"/>
      <c r="I143" s="319"/>
      <c r="J143" s="319"/>
      <c r="K143" s="319"/>
      <c r="L143" s="319"/>
    </row>
    <row r="144" customFormat="false" ht="15.75" hidden="false" customHeight="true" outlineLevel="0" collapsed="false">
      <c r="B144" s="150"/>
      <c r="C144" s="319"/>
      <c r="D144" s="319"/>
      <c r="E144" s="319"/>
      <c r="F144" s="319"/>
      <c r="G144" s="319"/>
      <c r="H144" s="319"/>
      <c r="I144" s="319"/>
      <c r="J144" s="319"/>
      <c r="K144" s="319"/>
      <c r="L144" s="319"/>
    </row>
    <row r="145" customFormat="false" ht="15.75" hidden="false" customHeight="true" outlineLevel="0" collapsed="false">
      <c r="B145" s="150"/>
      <c r="C145" s="319"/>
      <c r="D145" s="319"/>
      <c r="E145" s="319"/>
      <c r="F145" s="319"/>
      <c r="G145" s="319"/>
      <c r="H145" s="319"/>
      <c r="I145" s="319"/>
      <c r="J145" s="319"/>
      <c r="K145" s="319"/>
      <c r="L145" s="319"/>
    </row>
    <row r="146" customFormat="false" ht="15.75" hidden="false" customHeight="true" outlineLevel="0" collapsed="false">
      <c r="B146" s="150"/>
      <c r="C146" s="319"/>
      <c r="D146" s="319"/>
      <c r="E146" s="319"/>
      <c r="F146" s="319"/>
      <c r="G146" s="319"/>
      <c r="H146" s="319"/>
      <c r="I146" s="319"/>
      <c r="J146" s="319"/>
      <c r="K146" s="319"/>
      <c r="L146" s="319"/>
    </row>
    <row r="147" customFormat="false" ht="15.75" hidden="false" customHeight="true" outlineLevel="0" collapsed="false">
      <c r="B147" s="150"/>
      <c r="C147" s="319"/>
      <c r="D147" s="319"/>
      <c r="E147" s="319"/>
      <c r="F147" s="319"/>
      <c r="G147" s="319"/>
      <c r="H147" s="319"/>
      <c r="I147" s="319"/>
      <c r="J147" s="319"/>
      <c r="K147" s="319"/>
      <c r="L147" s="319"/>
    </row>
    <row r="148" customFormat="false" ht="15.75" hidden="false" customHeight="true" outlineLevel="0" collapsed="false">
      <c r="B148" s="150"/>
      <c r="C148" s="319"/>
      <c r="D148" s="319"/>
      <c r="E148" s="319"/>
      <c r="F148" s="319"/>
      <c r="G148" s="319"/>
      <c r="H148" s="319"/>
      <c r="I148" s="319"/>
      <c r="J148" s="319"/>
      <c r="K148" s="319"/>
      <c r="L148" s="319"/>
    </row>
    <row r="149" customFormat="false" ht="15.75" hidden="false" customHeight="true" outlineLevel="0" collapsed="false">
      <c r="B149" s="150"/>
      <c r="C149" s="319"/>
      <c r="D149" s="319"/>
      <c r="E149" s="319"/>
      <c r="F149" s="319"/>
      <c r="G149" s="319"/>
      <c r="H149" s="319"/>
      <c r="I149" s="319"/>
      <c r="J149" s="319"/>
      <c r="K149" s="319"/>
      <c r="L149" s="319"/>
    </row>
    <row r="150" customFormat="false" ht="15.75" hidden="false" customHeight="true" outlineLevel="0" collapsed="false">
      <c r="B150" s="150"/>
      <c r="C150" s="319"/>
      <c r="D150" s="319"/>
      <c r="E150" s="319"/>
      <c r="F150" s="319"/>
      <c r="G150" s="319"/>
      <c r="H150" s="319"/>
      <c r="I150" s="319"/>
      <c r="J150" s="319"/>
      <c r="K150" s="319"/>
      <c r="L150" s="319"/>
    </row>
    <row r="151" customFormat="false" ht="15.75" hidden="false" customHeight="true" outlineLevel="0" collapsed="false">
      <c r="B151" s="150"/>
      <c r="C151" s="319"/>
      <c r="D151" s="319"/>
      <c r="E151" s="319"/>
      <c r="F151" s="319"/>
      <c r="G151" s="319"/>
      <c r="H151" s="319"/>
      <c r="I151" s="319"/>
      <c r="J151" s="319"/>
      <c r="K151" s="319"/>
      <c r="L151" s="319"/>
    </row>
    <row r="152" customFormat="false" ht="15.75" hidden="false" customHeight="true" outlineLevel="0" collapsed="false">
      <c r="B152" s="150"/>
      <c r="C152" s="319"/>
      <c r="D152" s="319"/>
      <c r="E152" s="319"/>
      <c r="F152" s="319"/>
      <c r="G152" s="319"/>
      <c r="H152" s="319"/>
      <c r="I152" s="319"/>
      <c r="J152" s="319"/>
      <c r="K152" s="319"/>
      <c r="L152" s="319"/>
    </row>
    <row r="153" customFormat="false" ht="15.75" hidden="false" customHeight="true" outlineLevel="0" collapsed="false">
      <c r="B153" s="150"/>
      <c r="C153" s="319"/>
      <c r="D153" s="319"/>
      <c r="E153" s="319"/>
      <c r="F153" s="319"/>
      <c r="G153" s="319"/>
      <c r="H153" s="319"/>
      <c r="I153" s="319"/>
      <c r="J153" s="319"/>
      <c r="K153" s="319"/>
      <c r="L153" s="319"/>
    </row>
    <row r="154" customFormat="false" ht="15.75" hidden="false" customHeight="true" outlineLevel="0" collapsed="false">
      <c r="B154" s="150"/>
      <c r="C154" s="319"/>
      <c r="D154" s="319"/>
      <c r="E154" s="319"/>
      <c r="F154" s="319"/>
      <c r="G154" s="319"/>
      <c r="H154" s="319"/>
      <c r="I154" s="319"/>
      <c r="J154" s="319"/>
      <c r="K154" s="319"/>
      <c r="L154" s="319"/>
    </row>
    <row r="155" customFormat="false" ht="15.75" hidden="false" customHeight="true" outlineLevel="0" collapsed="false">
      <c r="B155" s="150"/>
      <c r="C155" s="319"/>
      <c r="D155" s="319"/>
      <c r="E155" s="319"/>
      <c r="F155" s="319"/>
      <c r="G155" s="319"/>
      <c r="H155" s="319"/>
      <c r="I155" s="319"/>
      <c r="J155" s="319"/>
      <c r="K155" s="319"/>
      <c r="L155" s="319"/>
    </row>
    <row r="156" customFormat="false" ht="15.75" hidden="false" customHeight="true" outlineLevel="0" collapsed="false">
      <c r="B156" s="150"/>
      <c r="C156" s="319"/>
      <c r="D156" s="319"/>
      <c r="E156" s="319"/>
      <c r="F156" s="319"/>
      <c r="G156" s="319"/>
      <c r="H156" s="319"/>
      <c r="I156" s="319"/>
      <c r="J156" s="319"/>
      <c r="K156" s="319"/>
      <c r="L156" s="319"/>
    </row>
    <row r="157" customFormat="false" ht="15.75" hidden="false" customHeight="true" outlineLevel="0" collapsed="false">
      <c r="B157" s="150"/>
      <c r="C157" s="319"/>
      <c r="D157" s="319"/>
      <c r="E157" s="319"/>
      <c r="F157" s="319"/>
      <c r="G157" s="319"/>
      <c r="H157" s="319"/>
      <c r="I157" s="319"/>
      <c r="J157" s="319"/>
      <c r="K157" s="319"/>
      <c r="L157" s="319"/>
    </row>
    <row r="158" customFormat="false" ht="15.75" hidden="false" customHeight="true" outlineLevel="0" collapsed="false">
      <c r="B158" s="150"/>
      <c r="C158" s="319"/>
      <c r="D158" s="319"/>
      <c r="E158" s="319"/>
      <c r="F158" s="319"/>
      <c r="G158" s="319"/>
      <c r="H158" s="319"/>
      <c r="I158" s="319"/>
      <c r="J158" s="319"/>
      <c r="K158" s="319"/>
      <c r="L158" s="319"/>
    </row>
    <row r="159" customFormat="false" ht="15.75" hidden="false" customHeight="true" outlineLevel="0" collapsed="false">
      <c r="B159" s="150"/>
      <c r="C159" s="319"/>
      <c r="D159" s="319"/>
      <c r="E159" s="319"/>
      <c r="F159" s="319"/>
      <c r="G159" s="319"/>
      <c r="H159" s="319"/>
      <c r="I159" s="319"/>
      <c r="J159" s="319"/>
      <c r="K159" s="319"/>
      <c r="L159" s="319"/>
    </row>
    <row r="160" customFormat="false" ht="15.75" hidden="false" customHeight="true" outlineLevel="0" collapsed="false">
      <c r="B160" s="150"/>
      <c r="C160" s="319"/>
      <c r="D160" s="319"/>
      <c r="E160" s="319"/>
      <c r="F160" s="319"/>
      <c r="G160" s="319"/>
      <c r="H160" s="319"/>
      <c r="I160" s="319"/>
      <c r="J160" s="319"/>
      <c r="K160" s="319"/>
      <c r="L160" s="319"/>
    </row>
    <row r="161" customFormat="false" ht="15.75" hidden="false" customHeight="true" outlineLevel="0" collapsed="false">
      <c r="B161" s="150"/>
      <c r="C161" s="319"/>
      <c r="D161" s="319"/>
      <c r="E161" s="319"/>
      <c r="F161" s="319"/>
      <c r="G161" s="319"/>
      <c r="H161" s="319"/>
      <c r="I161" s="319"/>
      <c r="J161" s="319"/>
      <c r="K161" s="319"/>
      <c r="L161" s="319"/>
    </row>
    <row r="162" customFormat="false" ht="15.75" hidden="false" customHeight="true" outlineLevel="0" collapsed="false">
      <c r="B162" s="150"/>
      <c r="C162" s="319"/>
      <c r="D162" s="319"/>
      <c r="E162" s="319"/>
      <c r="F162" s="319"/>
      <c r="G162" s="319"/>
      <c r="H162" s="319"/>
      <c r="I162" s="319"/>
      <c r="J162" s="319"/>
      <c r="K162" s="319"/>
      <c r="L162" s="319"/>
    </row>
    <row r="163" customFormat="false" ht="15.75" hidden="false" customHeight="true" outlineLevel="0" collapsed="false">
      <c r="B163" s="150"/>
      <c r="C163" s="319"/>
      <c r="D163" s="319"/>
      <c r="E163" s="319"/>
      <c r="F163" s="319"/>
      <c r="G163" s="319"/>
      <c r="H163" s="319"/>
      <c r="I163" s="319"/>
      <c r="J163" s="319"/>
      <c r="K163" s="319"/>
      <c r="L163" s="319"/>
    </row>
    <row r="164" customFormat="false" ht="15.75" hidden="false" customHeight="true" outlineLevel="0" collapsed="false">
      <c r="B164" s="150"/>
      <c r="C164" s="319"/>
      <c r="D164" s="319"/>
      <c r="E164" s="319"/>
      <c r="F164" s="319"/>
      <c r="G164" s="319"/>
      <c r="H164" s="319"/>
      <c r="I164" s="319"/>
      <c r="J164" s="319"/>
      <c r="K164" s="319"/>
      <c r="L164" s="319"/>
    </row>
    <row r="165" customFormat="false" ht="15.75" hidden="false" customHeight="true" outlineLevel="0" collapsed="false">
      <c r="B165" s="150"/>
      <c r="C165" s="319"/>
      <c r="D165" s="319"/>
      <c r="E165" s="319"/>
      <c r="F165" s="319"/>
      <c r="G165" s="319"/>
      <c r="H165" s="319"/>
      <c r="I165" s="319"/>
      <c r="J165" s="319"/>
      <c r="K165" s="319"/>
      <c r="L165" s="319"/>
    </row>
    <row r="166" customFormat="false" ht="15.75" hidden="false" customHeight="true" outlineLevel="0" collapsed="false">
      <c r="B166" s="150"/>
      <c r="C166" s="319"/>
      <c r="D166" s="319"/>
      <c r="E166" s="319"/>
      <c r="F166" s="319"/>
      <c r="G166" s="319"/>
      <c r="H166" s="319"/>
      <c r="I166" s="319"/>
      <c r="J166" s="319"/>
      <c r="K166" s="319"/>
      <c r="L166" s="319"/>
    </row>
    <row r="167" customFormat="false" ht="15.75" hidden="false" customHeight="true" outlineLevel="0" collapsed="false">
      <c r="B167" s="150"/>
      <c r="C167" s="319"/>
      <c r="D167" s="319"/>
      <c r="E167" s="319"/>
      <c r="F167" s="319"/>
      <c r="G167" s="319"/>
      <c r="H167" s="319"/>
      <c r="I167" s="319"/>
      <c r="J167" s="319"/>
      <c r="K167" s="319"/>
      <c r="L167" s="319"/>
    </row>
    <row r="168" customFormat="false" ht="15.75" hidden="false" customHeight="true" outlineLevel="0" collapsed="false">
      <c r="B168" s="150"/>
      <c r="C168" s="319"/>
      <c r="D168" s="319"/>
      <c r="E168" s="319"/>
      <c r="F168" s="319"/>
      <c r="G168" s="319"/>
      <c r="H168" s="319"/>
      <c r="I168" s="319"/>
      <c r="J168" s="319"/>
      <c r="K168" s="319"/>
      <c r="L168" s="319"/>
    </row>
    <row r="169" customFormat="false" ht="15.75" hidden="false" customHeight="true" outlineLevel="0" collapsed="false">
      <c r="B169" s="150"/>
      <c r="C169" s="319"/>
      <c r="D169" s="319"/>
      <c r="E169" s="319"/>
      <c r="F169" s="319"/>
      <c r="G169" s="319"/>
      <c r="H169" s="319"/>
      <c r="I169" s="319"/>
      <c r="J169" s="319"/>
      <c r="K169" s="319"/>
      <c r="L169" s="319"/>
    </row>
    <row r="170" customFormat="false" ht="15.75" hidden="false" customHeight="true" outlineLevel="0" collapsed="false">
      <c r="B170" s="150"/>
      <c r="C170" s="319"/>
      <c r="D170" s="319"/>
      <c r="E170" s="319"/>
      <c r="F170" s="319"/>
      <c r="G170" s="319"/>
      <c r="H170" s="319"/>
      <c r="I170" s="319"/>
      <c r="J170" s="319"/>
      <c r="K170" s="319"/>
      <c r="L170" s="319"/>
    </row>
    <row r="171" customFormat="false" ht="15.75" hidden="false" customHeight="true" outlineLevel="0" collapsed="false">
      <c r="B171" s="150"/>
      <c r="C171" s="319"/>
      <c r="D171" s="319"/>
      <c r="E171" s="319"/>
      <c r="F171" s="319"/>
      <c r="G171" s="319"/>
      <c r="H171" s="319"/>
      <c r="I171" s="319"/>
      <c r="J171" s="319"/>
      <c r="K171" s="319"/>
      <c r="L171" s="319"/>
    </row>
    <row r="172" customFormat="false" ht="15.75" hidden="false" customHeight="true" outlineLevel="0" collapsed="false">
      <c r="B172" s="150"/>
      <c r="C172" s="319"/>
      <c r="D172" s="319"/>
      <c r="E172" s="319"/>
      <c r="F172" s="319"/>
      <c r="G172" s="319"/>
      <c r="H172" s="319"/>
      <c r="I172" s="319"/>
      <c r="J172" s="319"/>
      <c r="K172" s="319"/>
      <c r="L172" s="319"/>
    </row>
    <row r="173" customFormat="false" ht="15.75" hidden="false" customHeight="true" outlineLevel="0" collapsed="false">
      <c r="B173" s="150"/>
      <c r="C173" s="319"/>
      <c r="D173" s="319"/>
      <c r="E173" s="319"/>
      <c r="F173" s="319"/>
      <c r="G173" s="319"/>
      <c r="H173" s="319"/>
      <c r="I173" s="319"/>
      <c r="J173" s="319"/>
      <c r="K173" s="319"/>
      <c r="L173" s="319"/>
    </row>
    <row r="174" customFormat="false" ht="15.75" hidden="false" customHeight="true" outlineLevel="0" collapsed="false">
      <c r="B174" s="150"/>
      <c r="C174" s="319"/>
      <c r="D174" s="319"/>
      <c r="E174" s="319"/>
      <c r="F174" s="319"/>
      <c r="G174" s="319"/>
      <c r="H174" s="319"/>
      <c r="I174" s="319"/>
      <c r="J174" s="319"/>
      <c r="K174" s="319"/>
      <c r="L174" s="319"/>
    </row>
    <row r="175" customFormat="false" ht="15.75" hidden="false" customHeight="true" outlineLevel="0" collapsed="false">
      <c r="B175" s="150"/>
      <c r="C175" s="319"/>
      <c r="D175" s="319"/>
      <c r="E175" s="319"/>
      <c r="F175" s="319"/>
      <c r="G175" s="319"/>
      <c r="H175" s="319"/>
      <c r="I175" s="319"/>
      <c r="J175" s="319"/>
      <c r="K175" s="319"/>
      <c r="L175" s="319"/>
    </row>
    <row r="176" customFormat="false" ht="15.75" hidden="false" customHeight="true" outlineLevel="0" collapsed="false">
      <c r="B176" s="150"/>
      <c r="C176" s="319"/>
      <c r="D176" s="319"/>
      <c r="E176" s="319"/>
      <c r="F176" s="319"/>
      <c r="G176" s="319"/>
      <c r="H176" s="319"/>
      <c r="I176" s="319"/>
      <c r="J176" s="319"/>
      <c r="K176" s="319"/>
      <c r="L176" s="319"/>
    </row>
    <row r="177" customFormat="false" ht="15.75" hidden="false" customHeight="true" outlineLevel="0" collapsed="false">
      <c r="B177" s="150"/>
      <c r="C177" s="319"/>
      <c r="D177" s="319"/>
      <c r="E177" s="319"/>
      <c r="F177" s="319"/>
      <c r="G177" s="319"/>
      <c r="H177" s="319"/>
      <c r="I177" s="319"/>
      <c r="J177" s="319"/>
      <c r="K177" s="319"/>
      <c r="L177" s="319"/>
    </row>
    <row r="178" customFormat="false" ht="15.75" hidden="false" customHeight="true" outlineLevel="0" collapsed="false">
      <c r="B178" s="150"/>
      <c r="C178" s="319"/>
      <c r="D178" s="319"/>
      <c r="E178" s="319"/>
      <c r="F178" s="319"/>
      <c r="G178" s="319"/>
      <c r="H178" s="319"/>
      <c r="I178" s="319"/>
      <c r="J178" s="319"/>
      <c r="K178" s="319"/>
      <c r="L178" s="319"/>
    </row>
    <row r="179" customFormat="false" ht="15.75" hidden="false" customHeight="true" outlineLevel="0" collapsed="false">
      <c r="B179" s="150"/>
      <c r="C179" s="319"/>
      <c r="D179" s="319"/>
      <c r="E179" s="319"/>
      <c r="F179" s="319"/>
      <c r="G179" s="319"/>
      <c r="H179" s="319"/>
      <c r="I179" s="319"/>
      <c r="J179" s="319"/>
      <c r="K179" s="319"/>
      <c r="L179" s="319"/>
    </row>
    <row r="180" customFormat="false" ht="15.75" hidden="false" customHeight="true" outlineLevel="0" collapsed="false">
      <c r="B180" s="150"/>
      <c r="C180" s="319"/>
      <c r="D180" s="319"/>
      <c r="E180" s="319"/>
      <c r="F180" s="319"/>
      <c r="G180" s="319"/>
      <c r="H180" s="319"/>
      <c r="I180" s="319"/>
      <c r="J180" s="319"/>
      <c r="K180" s="319"/>
      <c r="L180" s="319"/>
    </row>
    <row r="181" customFormat="false" ht="15.75" hidden="false" customHeight="true" outlineLevel="0" collapsed="false">
      <c r="B181" s="150"/>
      <c r="C181" s="319"/>
      <c r="D181" s="319"/>
      <c r="E181" s="319"/>
      <c r="F181" s="319"/>
      <c r="G181" s="319"/>
      <c r="H181" s="319"/>
      <c r="I181" s="319"/>
      <c r="J181" s="319"/>
      <c r="K181" s="319"/>
      <c r="L181" s="319"/>
    </row>
    <row r="182" customFormat="false" ht="15.75" hidden="false" customHeight="true" outlineLevel="0" collapsed="false">
      <c r="B182" s="150"/>
      <c r="C182" s="319"/>
      <c r="D182" s="319"/>
      <c r="E182" s="319"/>
      <c r="F182" s="319"/>
      <c r="G182" s="319"/>
      <c r="H182" s="319"/>
      <c r="I182" s="319"/>
      <c r="J182" s="319"/>
      <c r="K182" s="319"/>
      <c r="L182" s="319"/>
    </row>
    <row r="183" customFormat="false" ht="15.75" hidden="false" customHeight="true" outlineLevel="0" collapsed="false">
      <c r="B183" s="150"/>
      <c r="C183" s="319"/>
      <c r="D183" s="319"/>
      <c r="E183" s="319"/>
      <c r="F183" s="319"/>
      <c r="G183" s="319"/>
      <c r="H183" s="319"/>
      <c r="I183" s="319"/>
      <c r="J183" s="319"/>
      <c r="K183" s="319"/>
      <c r="L183" s="319"/>
    </row>
    <row r="184" customFormat="false" ht="15.75" hidden="false" customHeight="true" outlineLevel="0" collapsed="false">
      <c r="B184" s="150"/>
      <c r="C184" s="319"/>
      <c r="D184" s="319"/>
      <c r="E184" s="319"/>
      <c r="F184" s="319"/>
      <c r="G184" s="319"/>
      <c r="H184" s="319"/>
      <c r="I184" s="319"/>
      <c r="J184" s="319"/>
      <c r="K184" s="319"/>
      <c r="L184" s="319"/>
    </row>
    <row r="185" customFormat="false" ht="15.75" hidden="false" customHeight="true" outlineLevel="0" collapsed="false">
      <c r="B185" s="150"/>
      <c r="C185" s="319"/>
      <c r="D185" s="319"/>
      <c r="E185" s="319"/>
      <c r="F185" s="319"/>
      <c r="G185" s="319"/>
      <c r="H185" s="319"/>
      <c r="I185" s="319"/>
      <c r="J185" s="319"/>
      <c r="K185" s="319"/>
      <c r="L185" s="319"/>
    </row>
    <row r="186" customFormat="false" ht="15.75" hidden="false" customHeight="true" outlineLevel="0" collapsed="false">
      <c r="B186" s="150"/>
      <c r="C186" s="319"/>
      <c r="D186" s="319"/>
      <c r="E186" s="319"/>
      <c r="F186" s="319"/>
      <c r="G186" s="319"/>
      <c r="H186" s="319"/>
      <c r="I186" s="319"/>
      <c r="J186" s="319"/>
      <c r="K186" s="319"/>
      <c r="L186" s="319"/>
    </row>
    <row r="187" customFormat="false" ht="15.75" hidden="false" customHeight="true" outlineLevel="0" collapsed="false">
      <c r="B187" s="150"/>
      <c r="C187" s="319"/>
      <c r="D187" s="319"/>
      <c r="E187" s="319"/>
      <c r="F187" s="319"/>
      <c r="G187" s="319"/>
      <c r="H187" s="319"/>
      <c r="I187" s="319"/>
      <c r="J187" s="319"/>
      <c r="K187" s="319"/>
      <c r="L187" s="319"/>
    </row>
    <row r="188" customFormat="false" ht="15.75" hidden="false" customHeight="true" outlineLevel="0" collapsed="false">
      <c r="B188" s="150"/>
      <c r="C188" s="319"/>
      <c r="D188" s="319"/>
      <c r="E188" s="319"/>
      <c r="F188" s="319"/>
      <c r="G188" s="319"/>
      <c r="H188" s="319"/>
      <c r="I188" s="319"/>
      <c r="J188" s="319"/>
      <c r="K188" s="319"/>
      <c r="L188" s="319"/>
    </row>
    <row r="189" customFormat="false" ht="15.75" hidden="false" customHeight="true" outlineLevel="0" collapsed="false">
      <c r="B189" s="150"/>
      <c r="C189" s="319"/>
      <c r="D189" s="319"/>
      <c r="E189" s="319"/>
      <c r="F189" s="319"/>
      <c r="G189" s="319"/>
      <c r="H189" s="319"/>
      <c r="I189" s="319"/>
      <c r="J189" s="319"/>
      <c r="K189" s="319"/>
      <c r="L189" s="319"/>
    </row>
    <row r="190" customFormat="false" ht="15.75" hidden="false" customHeight="true" outlineLevel="0" collapsed="false">
      <c r="B190" s="150"/>
      <c r="C190" s="319"/>
      <c r="D190" s="319"/>
      <c r="E190" s="319"/>
      <c r="F190" s="319"/>
      <c r="G190" s="319"/>
      <c r="H190" s="319"/>
      <c r="I190" s="319"/>
      <c r="J190" s="319"/>
      <c r="K190" s="319"/>
      <c r="L190" s="319"/>
    </row>
    <row r="191" customFormat="false" ht="15.75" hidden="false" customHeight="true" outlineLevel="0" collapsed="false">
      <c r="B191" s="150"/>
      <c r="C191" s="319"/>
      <c r="D191" s="319"/>
      <c r="E191" s="319"/>
      <c r="F191" s="319"/>
      <c r="G191" s="319"/>
      <c r="H191" s="319"/>
      <c r="I191" s="319"/>
      <c r="J191" s="319"/>
      <c r="K191" s="319"/>
      <c r="L191" s="319"/>
    </row>
    <row r="192" customFormat="false" ht="15.75" hidden="false" customHeight="true" outlineLevel="0" collapsed="false">
      <c r="B192" s="150"/>
      <c r="C192" s="319"/>
      <c r="D192" s="319"/>
      <c r="E192" s="319"/>
      <c r="F192" s="319"/>
      <c r="G192" s="319"/>
      <c r="H192" s="319"/>
      <c r="I192" s="319"/>
      <c r="J192" s="319"/>
      <c r="K192" s="319"/>
      <c r="L192" s="319"/>
    </row>
    <row r="193" customFormat="false" ht="15.75" hidden="false" customHeight="true" outlineLevel="0" collapsed="false">
      <c r="B193" s="150"/>
      <c r="C193" s="319"/>
      <c r="D193" s="319"/>
      <c r="E193" s="319"/>
      <c r="F193" s="319"/>
      <c r="G193" s="319"/>
      <c r="H193" s="319"/>
      <c r="I193" s="319"/>
      <c r="J193" s="319"/>
      <c r="K193" s="319"/>
      <c r="L193" s="319"/>
    </row>
    <row r="194" customFormat="false" ht="15.75" hidden="false" customHeight="true" outlineLevel="0" collapsed="false">
      <c r="B194" s="150"/>
      <c r="C194" s="319"/>
      <c r="D194" s="319"/>
      <c r="E194" s="319"/>
      <c r="F194" s="319"/>
      <c r="G194" s="319"/>
      <c r="H194" s="319"/>
      <c r="I194" s="319"/>
      <c r="J194" s="319"/>
      <c r="K194" s="319"/>
      <c r="L194" s="319"/>
    </row>
    <row r="195" customFormat="false" ht="15.75" hidden="false" customHeight="true" outlineLevel="0" collapsed="false">
      <c r="B195" s="150"/>
      <c r="C195" s="319"/>
      <c r="D195" s="319"/>
      <c r="E195" s="319"/>
      <c r="F195" s="319"/>
      <c r="G195" s="319"/>
      <c r="H195" s="319"/>
      <c r="I195" s="319"/>
      <c r="J195" s="319"/>
      <c r="K195" s="319"/>
      <c r="L195" s="319"/>
    </row>
    <row r="196" customFormat="false" ht="15.75" hidden="false" customHeight="true" outlineLevel="0" collapsed="false">
      <c r="B196" s="150"/>
      <c r="C196" s="319"/>
      <c r="D196" s="319"/>
      <c r="E196" s="319"/>
      <c r="F196" s="319"/>
      <c r="G196" s="319"/>
      <c r="H196" s="319"/>
      <c r="I196" s="319"/>
      <c r="J196" s="319"/>
      <c r="K196" s="319"/>
      <c r="L196" s="319"/>
    </row>
    <row r="197" customFormat="false" ht="15.75" hidden="false" customHeight="true" outlineLevel="0" collapsed="false">
      <c r="B197" s="150"/>
      <c r="C197" s="319"/>
      <c r="D197" s="319"/>
      <c r="E197" s="319"/>
      <c r="F197" s="319"/>
      <c r="G197" s="319"/>
      <c r="H197" s="319"/>
      <c r="I197" s="319"/>
      <c r="J197" s="319"/>
      <c r="K197" s="319"/>
      <c r="L197" s="319"/>
    </row>
    <row r="198" customFormat="false" ht="15.75" hidden="false" customHeight="true" outlineLevel="0" collapsed="false">
      <c r="B198" s="150"/>
      <c r="C198" s="319"/>
      <c r="D198" s="319"/>
      <c r="E198" s="319"/>
      <c r="F198" s="319"/>
      <c r="G198" s="319"/>
      <c r="H198" s="319"/>
      <c r="I198" s="319"/>
      <c r="J198" s="319"/>
      <c r="K198" s="319"/>
      <c r="L198" s="319"/>
    </row>
    <row r="199" customFormat="false" ht="15.75" hidden="false" customHeight="true" outlineLevel="0" collapsed="false">
      <c r="B199" s="150"/>
      <c r="C199" s="319"/>
      <c r="D199" s="319"/>
      <c r="E199" s="319"/>
      <c r="F199" s="319"/>
      <c r="G199" s="319"/>
      <c r="H199" s="319"/>
      <c r="I199" s="319"/>
      <c r="J199" s="319"/>
      <c r="K199" s="319"/>
      <c r="L199" s="319"/>
    </row>
    <row r="200" customFormat="false" ht="15.75" hidden="false" customHeight="true" outlineLevel="0" collapsed="false">
      <c r="B200" s="150"/>
      <c r="C200" s="319"/>
      <c r="D200" s="319"/>
      <c r="E200" s="319"/>
      <c r="F200" s="319"/>
      <c r="G200" s="319"/>
      <c r="H200" s="319"/>
      <c r="I200" s="319"/>
      <c r="J200" s="319"/>
      <c r="K200" s="319"/>
      <c r="L200" s="319"/>
    </row>
    <row r="201" customFormat="false" ht="15.75" hidden="false" customHeight="true" outlineLevel="0" collapsed="false">
      <c r="B201" s="150"/>
      <c r="C201" s="319"/>
      <c r="D201" s="319"/>
      <c r="E201" s="319"/>
      <c r="F201" s="319"/>
      <c r="G201" s="319"/>
      <c r="H201" s="319"/>
      <c r="I201" s="319"/>
      <c r="J201" s="319"/>
      <c r="K201" s="319"/>
      <c r="L201" s="319"/>
    </row>
    <row r="202" customFormat="false" ht="15.75" hidden="false" customHeight="true" outlineLevel="0" collapsed="false">
      <c r="B202" s="150"/>
      <c r="C202" s="319"/>
      <c r="D202" s="319"/>
      <c r="E202" s="319"/>
      <c r="F202" s="319"/>
      <c r="G202" s="319"/>
      <c r="H202" s="319"/>
      <c r="I202" s="319"/>
      <c r="J202" s="319"/>
      <c r="K202" s="319"/>
      <c r="L202" s="319"/>
    </row>
    <row r="203" customFormat="false" ht="15.75" hidden="false" customHeight="true" outlineLevel="0" collapsed="false">
      <c r="B203" s="150"/>
      <c r="C203" s="319"/>
      <c r="D203" s="319"/>
      <c r="E203" s="319"/>
      <c r="F203" s="319"/>
      <c r="G203" s="319"/>
      <c r="H203" s="319"/>
      <c r="I203" s="319"/>
      <c r="J203" s="319"/>
      <c r="K203" s="319"/>
      <c r="L203" s="319"/>
    </row>
    <row r="204" customFormat="false" ht="15.75" hidden="false" customHeight="true" outlineLevel="0" collapsed="false">
      <c r="B204" s="150"/>
      <c r="C204" s="319"/>
      <c r="D204" s="319"/>
      <c r="E204" s="319"/>
      <c r="F204" s="319"/>
      <c r="G204" s="319"/>
      <c r="H204" s="319"/>
      <c r="I204" s="319"/>
      <c r="J204" s="319"/>
      <c r="K204" s="319"/>
      <c r="L204" s="319"/>
    </row>
    <row r="205" customFormat="false" ht="15.75" hidden="false" customHeight="true" outlineLevel="0" collapsed="false">
      <c r="B205" s="150"/>
      <c r="C205" s="319"/>
      <c r="D205" s="319"/>
      <c r="E205" s="319"/>
      <c r="F205" s="319"/>
      <c r="G205" s="319"/>
      <c r="H205" s="319"/>
      <c r="I205" s="319"/>
      <c r="J205" s="319"/>
      <c r="K205" s="319"/>
      <c r="L205" s="319"/>
    </row>
    <row r="206" customFormat="false" ht="15.75" hidden="false" customHeight="true" outlineLevel="0" collapsed="false">
      <c r="B206" s="150"/>
      <c r="C206" s="319"/>
      <c r="D206" s="319"/>
      <c r="E206" s="319"/>
      <c r="F206" s="319"/>
      <c r="G206" s="319"/>
      <c r="H206" s="319"/>
      <c r="I206" s="319"/>
      <c r="J206" s="319"/>
      <c r="K206" s="319"/>
      <c r="L206" s="319"/>
    </row>
    <row r="207" customFormat="false" ht="15.75" hidden="false" customHeight="true" outlineLevel="0" collapsed="false">
      <c r="B207" s="150"/>
      <c r="C207" s="319"/>
      <c r="D207" s="319"/>
      <c r="E207" s="319"/>
      <c r="F207" s="319"/>
      <c r="G207" s="319"/>
      <c r="H207" s="319"/>
      <c r="I207" s="319"/>
      <c r="J207" s="319"/>
      <c r="K207" s="319"/>
      <c r="L207" s="319"/>
    </row>
    <row r="208" customFormat="false" ht="15.75" hidden="false" customHeight="true" outlineLevel="0" collapsed="false">
      <c r="B208" s="150"/>
      <c r="C208" s="319"/>
      <c r="D208" s="319"/>
      <c r="E208" s="319"/>
      <c r="F208" s="319"/>
      <c r="G208" s="319"/>
      <c r="H208" s="319"/>
      <c r="I208" s="319"/>
      <c r="J208" s="319"/>
      <c r="K208" s="319"/>
      <c r="L208" s="319"/>
    </row>
    <row r="209" customFormat="false" ht="15.75" hidden="false" customHeight="true" outlineLevel="0" collapsed="false">
      <c r="B209" s="150"/>
      <c r="C209" s="319"/>
      <c r="D209" s="319"/>
      <c r="E209" s="319"/>
      <c r="F209" s="319"/>
      <c r="G209" s="319"/>
      <c r="H209" s="319"/>
      <c r="I209" s="319"/>
      <c r="J209" s="319"/>
      <c r="K209" s="319"/>
      <c r="L209" s="319"/>
    </row>
    <row r="210" customFormat="false" ht="15.75" hidden="false" customHeight="true" outlineLevel="0" collapsed="false">
      <c r="B210" s="150"/>
      <c r="C210" s="319"/>
      <c r="D210" s="319"/>
      <c r="E210" s="319"/>
      <c r="F210" s="319"/>
      <c r="G210" s="319"/>
      <c r="H210" s="319"/>
      <c r="I210" s="319"/>
      <c r="J210" s="319"/>
      <c r="K210" s="319"/>
      <c r="L210" s="319"/>
    </row>
    <row r="211" customFormat="false" ht="15.75" hidden="false" customHeight="true" outlineLevel="0" collapsed="false">
      <c r="B211" s="150"/>
      <c r="C211" s="319"/>
      <c r="D211" s="319"/>
      <c r="E211" s="319"/>
      <c r="F211" s="319"/>
      <c r="G211" s="319"/>
      <c r="H211" s="319"/>
      <c r="I211" s="319"/>
      <c r="J211" s="319"/>
      <c r="K211" s="319"/>
      <c r="L211" s="319"/>
    </row>
    <row r="212" customFormat="false" ht="15.75" hidden="false" customHeight="true" outlineLevel="0" collapsed="false">
      <c r="B212" s="150"/>
      <c r="C212" s="319"/>
      <c r="D212" s="319"/>
      <c r="E212" s="319"/>
      <c r="F212" s="319"/>
      <c r="G212" s="319"/>
      <c r="H212" s="319"/>
      <c r="I212" s="319"/>
      <c r="J212" s="319"/>
      <c r="K212" s="319"/>
      <c r="L212" s="319"/>
    </row>
    <row r="213" customFormat="false" ht="15.75" hidden="false" customHeight="true" outlineLevel="0" collapsed="false">
      <c r="B213" s="150"/>
      <c r="C213" s="319"/>
      <c r="D213" s="319"/>
      <c r="E213" s="319"/>
      <c r="F213" s="319"/>
      <c r="G213" s="319"/>
      <c r="H213" s="319"/>
      <c r="I213" s="319"/>
      <c r="J213" s="319"/>
      <c r="K213" s="319"/>
      <c r="L213" s="319"/>
    </row>
    <row r="214" customFormat="false" ht="15.75" hidden="false" customHeight="true" outlineLevel="0" collapsed="false">
      <c r="B214" s="150"/>
      <c r="C214" s="319"/>
      <c r="D214" s="319"/>
      <c r="E214" s="319"/>
      <c r="F214" s="319"/>
      <c r="G214" s="319"/>
      <c r="H214" s="319"/>
      <c r="I214" s="319"/>
      <c r="J214" s="319"/>
      <c r="K214" s="319"/>
      <c r="L214" s="319"/>
    </row>
    <row r="215" customFormat="false" ht="15.75" hidden="false" customHeight="true" outlineLevel="0" collapsed="false">
      <c r="B215" s="150"/>
      <c r="C215" s="319"/>
      <c r="D215" s="319"/>
      <c r="E215" s="319"/>
      <c r="F215" s="319"/>
      <c r="G215" s="319"/>
      <c r="H215" s="319"/>
      <c r="I215" s="319"/>
      <c r="J215" s="319"/>
      <c r="K215" s="319"/>
      <c r="L215" s="319"/>
    </row>
    <row r="216" customFormat="false" ht="15.75" hidden="false" customHeight="true" outlineLevel="0" collapsed="false">
      <c r="B216" s="150"/>
      <c r="C216" s="319"/>
      <c r="D216" s="319"/>
      <c r="E216" s="319"/>
      <c r="F216" s="319"/>
      <c r="G216" s="319"/>
      <c r="H216" s="319"/>
      <c r="I216" s="319"/>
      <c r="J216" s="319"/>
      <c r="K216" s="319"/>
      <c r="L216" s="319"/>
    </row>
    <row r="217" customFormat="false" ht="15.75" hidden="false" customHeight="true" outlineLevel="0" collapsed="false">
      <c r="D217" s="319"/>
      <c r="E217" s="319"/>
      <c r="F217" s="319"/>
      <c r="G217" s="319"/>
      <c r="H217" s="319"/>
      <c r="I217" s="319"/>
      <c r="J217" s="319"/>
      <c r="K217" s="319"/>
      <c r="L217" s="319"/>
    </row>
    <row r="218" customFormat="false" ht="15.75" hidden="false" customHeight="true" outlineLevel="0" collapsed="false">
      <c r="D218" s="319"/>
      <c r="E218" s="319"/>
      <c r="F218" s="319"/>
      <c r="G218" s="319"/>
      <c r="H218" s="319"/>
      <c r="I218" s="319"/>
      <c r="J218" s="319"/>
      <c r="K218" s="319"/>
      <c r="L218" s="319"/>
    </row>
    <row r="219" customFormat="false" ht="15.75" hidden="false" customHeight="true" outlineLevel="0" collapsed="false">
      <c r="D219" s="319"/>
      <c r="E219" s="319"/>
      <c r="F219" s="319"/>
      <c r="G219" s="319"/>
      <c r="H219" s="319"/>
      <c r="I219" s="319"/>
      <c r="J219" s="319"/>
      <c r="K219" s="319"/>
      <c r="L219" s="319"/>
    </row>
    <row r="220" customFormat="false" ht="15.75" hidden="false" customHeight="true" outlineLevel="0" collapsed="false">
      <c r="D220" s="319"/>
      <c r="E220" s="319"/>
      <c r="F220" s="319"/>
      <c r="G220" s="319"/>
      <c r="H220" s="319"/>
      <c r="I220" s="319"/>
      <c r="J220" s="319"/>
      <c r="K220" s="319"/>
      <c r="L220" s="319"/>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mergeCells count="2">
    <mergeCell ref="C1:C2"/>
    <mergeCell ref="A3:A5"/>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71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3" ySplit="1" topLeftCell="G204" activePane="bottomRight" state="frozen"/>
      <selection pane="topLeft" activeCell="A1" activeCellId="0" sqref="A1"/>
      <selection pane="topRight" activeCell="G1" activeCellId="0" sqref="G1"/>
      <selection pane="bottomLeft" activeCell="A204" activeCellId="0" sqref="A204"/>
      <selection pane="bottomRight" activeCell="H211" activeCellId="0" sqref="H211"/>
    </sheetView>
  </sheetViews>
  <sheetFormatPr defaultColWidth="14.42578125" defaultRowHeight="15" customHeight="true" zeroHeight="false" outlineLevelRow="0" outlineLevelCol="0"/>
  <cols>
    <col collapsed="false" customWidth="true" hidden="false" outlineLevel="0" max="1" min="1" style="1" width="14.71"/>
    <col collapsed="false" customWidth="true" hidden="false" outlineLevel="0" max="2" min="2" style="1" width="31.86"/>
    <col collapsed="false" customWidth="true" hidden="false" outlineLevel="0" max="3" min="3" style="1" width="23"/>
    <col collapsed="false" customWidth="true" hidden="false" outlineLevel="0" max="4" min="4" style="1" width="22.71"/>
    <col collapsed="false" customWidth="true" hidden="false" outlineLevel="0" max="5" min="5" style="1" width="38.29"/>
    <col collapsed="false" customWidth="true" hidden="false" outlineLevel="0" max="6" min="6" style="1" width="24.29"/>
    <col collapsed="false" customWidth="true" hidden="false" outlineLevel="0" max="7" min="7" style="1" width="63.57"/>
    <col collapsed="false" customWidth="true" hidden="false" outlineLevel="0" max="8" min="8" style="1" width="36.42"/>
    <col collapsed="false" customWidth="true" hidden="false" outlineLevel="0" max="9" min="9" style="1" width="43.29"/>
    <col collapsed="false" customWidth="true" hidden="false" outlineLevel="0" max="10" min="10" style="1" width="19.71"/>
    <col collapsed="false" customWidth="true" hidden="false" outlineLevel="0" max="11" min="11" style="1" width="11.14"/>
    <col collapsed="false" customWidth="true" hidden="false" outlineLevel="0" max="12" min="12" style="1" width="21.43"/>
    <col collapsed="false" customWidth="true" hidden="false" outlineLevel="0" max="13" min="13" style="1" width="19.57"/>
    <col collapsed="false" customWidth="true" hidden="false" outlineLevel="0" max="14" min="14" style="1" width="12.71"/>
    <col collapsed="false" customWidth="true" hidden="false" outlineLevel="0" max="15" min="15" style="1" width="24"/>
  </cols>
  <sheetData>
    <row r="1" customFormat="false" ht="15" hidden="false" customHeight="false" outlineLevel="0" collapsed="false">
      <c r="A1" s="184" t="s">
        <v>257</v>
      </c>
      <c r="B1" s="184" t="s">
        <v>258</v>
      </c>
      <c r="C1" s="184" t="s">
        <v>283</v>
      </c>
      <c r="D1" s="184" t="s">
        <v>260</v>
      </c>
      <c r="E1" s="184" t="s">
        <v>284</v>
      </c>
      <c r="F1" s="322" t="s">
        <v>261</v>
      </c>
      <c r="G1" s="184" t="s">
        <v>285</v>
      </c>
      <c r="H1" s="184" t="s">
        <v>286</v>
      </c>
      <c r="I1" s="322" t="s">
        <v>265</v>
      </c>
      <c r="J1" s="184" t="s">
        <v>287</v>
      </c>
      <c r="K1" s="184" t="s">
        <v>39</v>
      </c>
      <c r="L1" s="323" t="s">
        <v>288</v>
      </c>
      <c r="M1" s="184" t="s">
        <v>289</v>
      </c>
      <c r="N1" s="238" t="s">
        <v>290</v>
      </c>
      <c r="O1" s="238"/>
      <c r="P1" s="238"/>
      <c r="Q1" s="238"/>
      <c r="R1" s="238"/>
      <c r="S1" s="238"/>
      <c r="T1" s="238"/>
      <c r="U1" s="238"/>
      <c r="V1" s="238"/>
      <c r="W1" s="238"/>
      <c r="X1" s="238"/>
      <c r="Y1" s="238"/>
      <c r="Z1" s="238"/>
      <c r="AA1" s="238"/>
      <c r="AB1" s="238"/>
      <c r="AC1" s="238"/>
      <c r="AD1" s="1"/>
    </row>
    <row r="2" customFormat="false" ht="37.5" hidden="false" customHeight="true" outlineLevel="0" collapsed="false">
      <c r="A2" s="324" t="s">
        <v>291</v>
      </c>
      <c r="B2" s="325" t="str">
        <f aca="false">VLOOKUP(C2,'9. Matriz de Requisitos'!$A:$W,3, FALSE())</f>
        <v>Mantenimiento de catálogos del sistema</v>
      </c>
      <c r="C2" s="326" t="s">
        <v>292</v>
      </c>
      <c r="D2" s="325" t="str">
        <f aca="false">VLOOKUP(C2,'9. Matriz de Requisitos'!$A:$W,4, FALSE())</f>
        <v>Bases de Datos</v>
      </c>
      <c r="E2" s="327" t="str">
        <f aca="false" t="array" ref="E2:E2">IFERROR(_xludf.xlookup(F2, '4.1.1 Catalogo Backend'!$D$2:$D$100, '4.1.1 Catalogo Backend'!$B$2:$B$100), "")</f>
        <v/>
      </c>
      <c r="F2" s="328" t="s">
        <v>293</v>
      </c>
      <c r="G2" s="329" t="s">
        <v>294</v>
      </c>
      <c r="H2" s="330" t="str">
        <f aca="false">IF(F2="", "", CONCATENATE("[",$C2,"]","[",$F2,"] - ",$G2))</f>
        <v>[TPSC-RE-FU-001][BD-OBJ-CH] - T1 Script migracion IdRegion EmpresaDatosBancarios</v>
      </c>
      <c r="I2" s="331" t="s">
        <v>295</v>
      </c>
      <c r="J2" s="332" t="n">
        <f aca="false" t="array" ref="J2:J2">IFERROR(_xludf.xlookup(F2, '4.1.1 Catalogo Backend'!$D$2:$D$100, '4.1.1 Catalogo Backend'!$C$2:$C$100), 0)</f>
        <v>0</v>
      </c>
      <c r="K2" s="333" t="s">
        <v>43</v>
      </c>
      <c r="L2" s="307" t="n">
        <f aca="false">ROUNDUP(SUM(VLOOKUP('4.1 WBS Backend'!K2,'6. Catalogos'!$F$2:$G$4,2,FALSE())*J2),0)</f>
        <v>0</v>
      </c>
      <c r="M2" s="334"/>
      <c r="N2" s="335"/>
      <c r="O2" s="336"/>
      <c r="P2" s="335"/>
      <c r="Q2" s="335"/>
      <c r="R2" s="335"/>
      <c r="S2" s="335"/>
      <c r="T2" s="335"/>
      <c r="U2" s="335"/>
      <c r="V2" s="335"/>
      <c r="W2" s="335"/>
      <c r="X2" s="335"/>
      <c r="Y2" s="335"/>
      <c r="Z2" s="335"/>
      <c r="AA2" s="335"/>
      <c r="AB2" s="335"/>
      <c r="AC2" s="335"/>
      <c r="AD2" s="337"/>
    </row>
    <row r="3" customFormat="false" ht="37.5" hidden="false" customHeight="true" outlineLevel="0" collapsed="false">
      <c r="A3" s="324" t="s">
        <v>296</v>
      </c>
      <c r="B3" s="325" t="str">
        <f aca="false">VLOOKUP(C3,'9. Matriz de Requisitos'!$A:$W,3, FALSE())</f>
        <v>Mantenimiento de catálogos del sistema</v>
      </c>
      <c r="C3" s="338" t="s">
        <v>292</v>
      </c>
      <c r="D3" s="325" t="str">
        <f aca="false">VLOOKUP(C3,'9. Matriz de Requisitos'!$A:$W,4, FALSE())</f>
        <v>Bases de Datos</v>
      </c>
      <c r="E3" s="327" t="str">
        <f aca="false" t="array" ref="E3:E3">IFERROR(_xludf.xlookup(F3, '4.1.1 Catalogo Backend'!$D$2:$D$100, '4.1.1 Catalogo Backend'!$B$2:$B$100), "")</f>
        <v/>
      </c>
      <c r="F3" s="335" t="s">
        <v>293</v>
      </c>
      <c r="G3" s="339" t="s">
        <v>297</v>
      </c>
      <c r="H3" s="330" t="str">
        <f aca="false">IF(F3="", "", CONCATENATE("[",$C3,"]","[",$F3,"] - ",$G3))</f>
        <v>[TPSC-RE-FU-001][BD-OBJ-CH] - T2 Script creacion vista vEmpresaDatosBancarios</v>
      </c>
      <c r="I3" s="331" t="s">
        <v>298</v>
      </c>
      <c r="J3" s="332" t="n">
        <f aca="false" t="array" ref="J3:J3">IFERROR(_xludf.xlookup(F3, '4.1.1 Catalogo Backend'!$D$2:$D$100, '4.1.1 Catalogo Backend'!$C$2:$C$100), 0)</f>
        <v>0</v>
      </c>
      <c r="K3" s="333" t="s">
        <v>43</v>
      </c>
      <c r="L3" s="307" t="n">
        <f aca="false">ROUNDUP(SUM(VLOOKUP('4.1 WBS Backend'!K3,'6. Catalogos'!$F$2:$G$4,2,FALSE())*J3),0)</f>
        <v>0</v>
      </c>
      <c r="M3" s="334" t="s">
        <v>291</v>
      </c>
      <c r="N3" s="335"/>
      <c r="O3" s="336"/>
      <c r="P3" s="335"/>
      <c r="Q3" s="335"/>
      <c r="R3" s="335"/>
      <c r="S3" s="335"/>
      <c r="T3" s="335"/>
      <c r="U3" s="335"/>
      <c r="V3" s="335"/>
      <c r="W3" s="335"/>
      <c r="X3" s="335"/>
      <c r="Y3" s="335"/>
      <c r="Z3" s="335"/>
      <c r="AA3" s="335"/>
      <c r="AB3" s="335"/>
      <c r="AC3" s="335"/>
      <c r="AD3" s="337"/>
    </row>
    <row r="4" customFormat="false" ht="37.5" hidden="false" customHeight="true" outlineLevel="0" collapsed="false">
      <c r="A4" s="324" t="s">
        <v>299</v>
      </c>
      <c r="B4" s="325" t="str">
        <f aca="false">VLOOKUP(C4,'9. Matriz de Requisitos'!$A:$W,3, FALSE())</f>
        <v>Mantenimiento de catálogos del sistema</v>
      </c>
      <c r="C4" s="338" t="s">
        <v>292</v>
      </c>
      <c r="D4" s="325" t="str">
        <f aca="false">VLOOKUP(C4,'9. Matriz de Requisitos'!$A:$W,4, FALSE())</f>
        <v>Bases de Datos</v>
      </c>
      <c r="E4" s="327" t="str">
        <f aca="false" t="array" ref="E4:E4">IFERROR(_xludf.xlookup(F4, '4.1.1 Catalogo Backend'!$D$2:$D$100, '4.1.1 Catalogo Backend'!$B$2:$B$100), "")</f>
        <v/>
      </c>
      <c r="F4" s="335" t="s">
        <v>300</v>
      </c>
      <c r="G4" s="340" t="s">
        <v>301</v>
      </c>
      <c r="H4" s="330" t="str">
        <f aca="false">IF(F4="", "", CONCATENATE("[",$C4,"]","[",$F4,"] - ",$G4))</f>
        <v>[TPSC-RE-FU-001][IMP-EXIST-SERVICE] - T3 Corregir ObtenerTodos y actualizar modelo EF</v>
      </c>
      <c r="I4" s="331" t="s">
        <v>302</v>
      </c>
      <c r="J4" s="332" t="n">
        <f aca="false" t="array" ref="J4:J4">IFERROR(_xludf.xlookup(F4, '4.1.1 Catalogo Backend'!$D$2:$D$100, '4.1.1 Catalogo Backend'!$C$2:$C$100), 0)</f>
        <v>0</v>
      </c>
      <c r="K4" s="333" t="s">
        <v>43</v>
      </c>
      <c r="L4" s="307" t="n">
        <f aca="false">ROUNDUP(SUM(VLOOKUP('4.1 WBS Backend'!K4,'6. Catalogos'!$F$2:$G$4,2,FALSE())*J4),0)</f>
        <v>0</v>
      </c>
      <c r="M4" s="334" t="s">
        <v>291</v>
      </c>
      <c r="N4" s="335"/>
      <c r="O4" s="336"/>
      <c r="P4" s="335"/>
      <c r="Q4" s="335"/>
      <c r="R4" s="335"/>
      <c r="S4" s="335"/>
      <c r="T4" s="335"/>
      <c r="U4" s="335"/>
      <c r="V4" s="335"/>
      <c r="W4" s="335"/>
      <c r="X4" s="335"/>
      <c r="Y4" s="335"/>
      <c r="Z4" s="335"/>
      <c r="AA4" s="335"/>
      <c r="AB4" s="335"/>
      <c r="AC4" s="335"/>
      <c r="AD4" s="337"/>
    </row>
    <row r="5" customFormat="false" ht="37.5" hidden="false" customHeight="true" outlineLevel="0" collapsed="false">
      <c r="A5" s="324" t="s">
        <v>303</v>
      </c>
      <c r="B5" s="325" t="str">
        <f aca="false">VLOOKUP(C5,'9. Matriz de Requisitos'!$A:$W,3, FALSE())</f>
        <v>Mantenimiento de catálogos del sistema</v>
      </c>
      <c r="C5" s="338" t="s">
        <v>292</v>
      </c>
      <c r="D5" s="325" t="str">
        <f aca="false">VLOOKUP(C5,'9. Matriz de Requisitos'!$A:$W,4, FALSE())</f>
        <v>Bases de Datos</v>
      </c>
      <c r="E5" s="327" t="str">
        <f aca="false" t="array" ref="E5:E5">IFERROR(_xludf.xlookup(F5, '4.1.1 Catalogo Backend'!$D$2:$D$100, '4.1.1 Catalogo Backend'!$B$2:$B$100), "")</f>
        <v/>
      </c>
      <c r="F5" s="335" t="s">
        <v>304</v>
      </c>
      <c r="G5" s="340" t="s">
        <v>305</v>
      </c>
      <c r="H5" s="330" t="str">
        <f aca="false">IF(F5="", "", CONCATENATE("[",$C5,"]","[",$F5,"] - ",$G5))</f>
        <v>[TPSC-RE-FU-001][LIST-PAG-MULT-FILTER] - T4 Crear vEmpresaDatosBancariosBO</v>
      </c>
      <c r="I5" s="331" t="s">
        <v>306</v>
      </c>
      <c r="J5" s="332" t="n">
        <f aca="false" t="array" ref="J5:J5">IFERROR(_xludf.xlookup(F5, '4.1.1 Catalogo Backend'!$D$2:$D$100, '4.1.1 Catalogo Backend'!$C$2:$C$100), 0)</f>
        <v>0</v>
      </c>
      <c r="K5" s="333" t="s">
        <v>43</v>
      </c>
      <c r="L5" s="307" t="n">
        <f aca="false">ROUNDUP(SUM(VLOOKUP('4.1 WBS Backend'!K5,'6. Catalogos'!$F$2:$G$4,2,FALSE())*J5),0)</f>
        <v>0</v>
      </c>
      <c r="M5" s="334" t="s">
        <v>307</v>
      </c>
      <c r="N5" s="335"/>
      <c r="O5" s="336"/>
      <c r="P5" s="335"/>
      <c r="Q5" s="335"/>
      <c r="R5" s="335"/>
      <c r="S5" s="335"/>
      <c r="T5" s="335"/>
      <c r="U5" s="335"/>
      <c r="V5" s="335"/>
      <c r="W5" s="335"/>
      <c r="X5" s="335"/>
      <c r="Y5" s="335"/>
      <c r="Z5" s="335"/>
      <c r="AA5" s="335"/>
      <c r="AB5" s="335"/>
      <c r="AC5" s="335"/>
      <c r="AD5" s="337"/>
    </row>
    <row r="6" customFormat="false" ht="37.5" hidden="false" customHeight="true" outlineLevel="0" collapsed="false">
      <c r="A6" s="324" t="s">
        <v>308</v>
      </c>
      <c r="B6" s="325" t="str">
        <f aca="false">VLOOKUP(C6,'9. Matriz de Requisitos'!$A:$W,3, FALSE())</f>
        <v>Mantenimiento de catálogos del sistema</v>
      </c>
      <c r="C6" s="338" t="s">
        <v>292</v>
      </c>
      <c r="D6" s="325" t="str">
        <f aca="false">VLOOKUP(C6,'9. Matriz de Requisitos'!$A:$W,4, FALSE())</f>
        <v>Bases de Datos</v>
      </c>
      <c r="E6" s="327" t="str">
        <f aca="false" t="array" ref="E6:E6">IFERROR(_xludf.xlookup(F6, '4.1.1 Catalogo Backend'!$D$2:$D$100, '4.1.1 Catalogo Backend'!$B$2:$B$100), "")</f>
        <v/>
      </c>
      <c r="F6" s="335" t="s">
        <v>309</v>
      </c>
      <c r="G6" s="340" t="s">
        <v>310</v>
      </c>
      <c r="H6" s="330" t="str">
        <f aca="false">IF(F6="", "", CONCATENATE("[",$C6,"]","[",$F6,"] - ",$G6))</f>
        <v>[TPSC-RE-FU-001][LIST-MULT-FILTER] - T5 Crear vEmpresaDatosBancariosController</v>
      </c>
      <c r="I6" s="331" t="s">
        <v>311</v>
      </c>
      <c r="J6" s="332" t="n">
        <f aca="false" t="array" ref="J6:J6">IFERROR(_xludf.xlookup(F6, '4.1.1 Catalogo Backend'!$D$2:$D$100, '4.1.1 Catalogo Backend'!$C$2:$C$100), 0)</f>
        <v>0</v>
      </c>
      <c r="K6" s="333" t="s">
        <v>43</v>
      </c>
      <c r="L6" s="307" t="n">
        <f aca="false">ROUNDUP(SUM(VLOOKUP('4.1 WBS Backend'!K6,'6. Catalogos'!$F$2:$G$4,2,FALSE())*J6),0)</f>
        <v>0</v>
      </c>
      <c r="M6" s="334" t="s">
        <v>303</v>
      </c>
      <c r="N6" s="335"/>
      <c r="O6" s="336"/>
      <c r="P6" s="335"/>
      <c r="Q6" s="335"/>
      <c r="R6" s="335"/>
      <c r="S6" s="335"/>
      <c r="T6" s="335"/>
      <c r="U6" s="335"/>
      <c r="V6" s="335"/>
      <c r="W6" s="335"/>
      <c r="X6" s="335"/>
      <c r="Y6" s="335"/>
      <c r="Z6" s="335"/>
      <c r="AA6" s="335"/>
      <c r="AB6" s="335"/>
      <c r="AC6" s="335"/>
      <c r="AD6" s="337"/>
    </row>
    <row r="7" customFormat="false" ht="37.5" hidden="false" customHeight="true" outlineLevel="0" collapsed="false">
      <c r="A7" s="324" t="s">
        <v>312</v>
      </c>
      <c r="B7" s="325" t="str">
        <f aca="false">VLOOKUP(C7,'9. Matriz de Requisitos'!$A:$W,3, FALSE())</f>
        <v>Mantenimiento de catálogos del sistema</v>
      </c>
      <c r="C7" s="338" t="s">
        <v>292</v>
      </c>
      <c r="D7" s="325" t="str">
        <f aca="false">VLOOKUP(C7,'9. Matriz de Requisitos'!$A:$W,4, FALSE())</f>
        <v>Bases de Datos</v>
      </c>
      <c r="E7" s="327" t="str">
        <f aca="false" t="array" ref="E7:E7">IFERROR(_xludf.xlookup(F7, '4.1.1 Catalogo Backend'!$D$2:$D$100, '4.1.1 Catalogo Backend'!$B$2:$B$100), "")</f>
        <v/>
      </c>
      <c r="F7" s="335" t="s">
        <v>313</v>
      </c>
      <c r="G7" s="340" t="s">
        <v>314</v>
      </c>
      <c r="H7" s="330" t="str">
        <f aca="false">IF(F7="", "", CONCATENATE("[",$C7,"]","[",$F7,"] - ",$G7))</f>
        <v>[TPSC-RE-FU-001][UPDATE-DOC-PROD] - T6 Guia Resolucion Soporte Produccion</v>
      </c>
      <c r="I7" s="331" t="s">
        <v>315</v>
      </c>
      <c r="J7" s="332" t="n">
        <f aca="false" t="array" ref="J7:J7">IFERROR(_xludf.xlookup(F7, '4.1.1 Catalogo Backend'!$D$2:$D$100, '4.1.1 Catalogo Backend'!$C$2:$C$100), 0)</f>
        <v>0</v>
      </c>
      <c r="K7" s="333" t="s">
        <v>43</v>
      </c>
      <c r="L7" s="307" t="n">
        <f aca="false">ROUNDUP(SUM(VLOOKUP('4.1 WBS Backend'!K7,'6. Catalogos'!$F$2:$G$4,2,FALSE())*J7),0)</f>
        <v>0</v>
      </c>
      <c r="M7" s="334" t="s">
        <v>316</v>
      </c>
      <c r="N7" s="335"/>
      <c r="O7" s="336"/>
      <c r="P7" s="335"/>
      <c r="Q7" s="335"/>
      <c r="R7" s="335"/>
      <c r="S7" s="335"/>
      <c r="T7" s="335"/>
      <c r="U7" s="335"/>
      <c r="V7" s="335"/>
      <c r="W7" s="335"/>
      <c r="X7" s="335"/>
      <c r="Y7" s="335"/>
      <c r="Z7" s="335"/>
      <c r="AA7" s="335"/>
      <c r="AB7" s="335"/>
      <c r="AC7" s="335"/>
      <c r="AD7" s="337"/>
    </row>
    <row r="8" customFormat="false" ht="37.5" hidden="false" customHeight="true" outlineLevel="0" collapsed="false">
      <c r="A8" s="324" t="s">
        <v>317</v>
      </c>
      <c r="B8" s="325" t="str">
        <f aca="false">VLOOKUP(C8,'9. Matriz de Requisitos'!$A:$W,3, FALSE())</f>
        <v>Mantenimiento de Catálogo de Clientes</v>
      </c>
      <c r="C8" s="338" t="s">
        <v>318</v>
      </c>
      <c r="D8" s="325" t="str">
        <f aca="false">VLOOKUP(C8,'9. Matriz de Requisitos'!$A:$W,4, FALSE())</f>
        <v>Catálogo de Clientes</v>
      </c>
      <c r="E8" s="327" t="str">
        <f aca="false" t="array" ref="E8:E8">IFERROR(_xludf.xlookup(F8, '4.1.1 Catalogo Backend'!$D$2:$D$100, '4.1.1 Catalogo Backend'!$B$2:$B$100), "")</f>
        <v/>
      </c>
      <c r="F8" s="335" t="s">
        <v>300</v>
      </c>
      <c r="G8" s="340" t="s">
        <v>319</v>
      </c>
      <c r="H8" s="330" t="str">
        <f aca="false">IF(F8="", "", CONCATENATE("[",$C8,"]","[",$F8,"] - ",$G8))</f>
        <v>[TPSC-RE-FU-002][IMP-EXIST-SERVICE] - T1 Agregar metodo ObtenerGestoresDeCobranzaActivos en UsuariosBO</v>
      </c>
      <c r="I8" s="341" t="s">
        <v>320</v>
      </c>
      <c r="J8" s="332" t="n">
        <f aca="false" t="array" ref="J8:J8">IFERROR(_xludf.xlookup(F8, '4.1.1 Catalogo Backend'!$D$2:$D$100, '4.1.1 Catalogo Backend'!$C$2:$C$100), 0)</f>
        <v>0</v>
      </c>
      <c r="K8" s="333" t="s">
        <v>43</v>
      </c>
      <c r="L8" s="307" t="n">
        <f aca="false">ROUNDUP(SUM(VLOOKUP('4.1 WBS Backend'!K8,'6. Catalogos'!$F$2:$G$4,2,FALSE())*J8),0)</f>
        <v>0</v>
      </c>
      <c r="M8" s="334"/>
      <c r="N8" s="335"/>
      <c r="O8" s="336"/>
      <c r="P8" s="335"/>
      <c r="Q8" s="335"/>
      <c r="R8" s="335"/>
      <c r="S8" s="335"/>
      <c r="T8" s="335"/>
      <c r="U8" s="335"/>
      <c r="V8" s="335"/>
      <c r="W8" s="335"/>
      <c r="X8" s="335"/>
      <c r="Y8" s="335"/>
      <c r="Z8" s="335"/>
      <c r="AA8" s="335"/>
      <c r="AB8" s="335"/>
      <c r="AC8" s="335"/>
      <c r="AD8" s="337"/>
    </row>
    <row r="9" customFormat="false" ht="37.5" hidden="false" customHeight="true" outlineLevel="0" collapsed="false">
      <c r="A9" s="324" t="s">
        <v>321</v>
      </c>
      <c r="B9" s="325" t="str">
        <f aca="false">VLOOKUP(C9,'9. Matriz de Requisitos'!$A:$W,3, FALSE())</f>
        <v>Mantenimiento de Catálogo de Clientes</v>
      </c>
      <c r="C9" s="338" t="s">
        <v>318</v>
      </c>
      <c r="D9" s="325" t="str">
        <f aca="false">VLOOKUP(C9,'9. Matriz de Requisitos'!$A:$W,4, FALSE())</f>
        <v>Catálogo de Clientes</v>
      </c>
      <c r="E9" s="327" t="str">
        <f aca="false" t="array" ref="E9:E9">IFERROR(_xludf.xlookup(F9, '4.1.1 Catalogo Backend'!$D$2:$D$100, '4.1.1 Catalogo Backend'!$B$2:$B$100), "")</f>
        <v/>
      </c>
      <c r="F9" s="335" t="s">
        <v>300</v>
      </c>
      <c r="G9" s="340" t="s">
        <v>322</v>
      </c>
      <c r="H9" s="330" t="str">
        <f aca="false">IF(F9="", "", CONCATENATE("[",$C9,"]","[",$F9,"] - ",$G9))</f>
        <v>[TPSC-RE-FU-002][IMP-EXIST-SERVICE] - T2 Agregar metodo ObtenerIdUsuarioCobradorPorCliente en ClienteCarteraClienteBO</v>
      </c>
      <c r="I9" s="341" t="s">
        <v>323</v>
      </c>
      <c r="J9" s="332" t="n">
        <f aca="false" t="array" ref="J9:J9">IFERROR(_xludf.xlookup(F9, '4.1.1 Catalogo Backend'!$D$2:$D$100, '4.1.1 Catalogo Backend'!$C$2:$C$100), 0)</f>
        <v>0</v>
      </c>
      <c r="K9" s="333" t="s">
        <v>43</v>
      </c>
      <c r="L9" s="307" t="n">
        <f aca="false">ROUNDUP(SUM(VLOOKUP('4.1 WBS Backend'!K9,'6. Catalogos'!$F$2:$G$4,2,FALSE())*J9),0)</f>
        <v>0</v>
      </c>
      <c r="M9" s="334"/>
      <c r="N9" s="335"/>
      <c r="O9" s="336"/>
      <c r="P9" s="335"/>
      <c r="Q9" s="335"/>
      <c r="R9" s="335"/>
      <c r="S9" s="335"/>
      <c r="T9" s="335"/>
      <c r="U9" s="335"/>
      <c r="V9" s="335"/>
      <c r="W9" s="335"/>
      <c r="X9" s="335"/>
      <c r="Y9" s="335"/>
      <c r="Z9" s="335"/>
      <c r="AA9" s="335"/>
      <c r="AB9" s="335"/>
      <c r="AC9" s="335"/>
      <c r="AD9" s="337"/>
    </row>
    <row r="10" customFormat="false" ht="37.5" hidden="false" customHeight="true" outlineLevel="0" collapsed="false">
      <c r="A10" s="324" t="s">
        <v>324</v>
      </c>
      <c r="B10" s="325" t="str">
        <f aca="false">VLOOKUP(C10,'9. Matriz de Requisitos'!$A:$W,3, FALSE())</f>
        <v>Mantenimiento de Catálogo de Clientes</v>
      </c>
      <c r="C10" s="338" t="s">
        <v>318</v>
      </c>
      <c r="D10" s="325" t="str">
        <f aca="false">VLOOKUP(C10,'9. Matriz de Requisitos'!$A:$W,4, FALSE())</f>
        <v>Catálogo de Clientes</v>
      </c>
      <c r="E10" s="327" t="str">
        <f aca="false" t="array" ref="E10:E10">IFERROR(_xludf.xlookup(F10, '4.1.1 Catalogo Backend'!$D$2:$D$100, '4.1.1 Catalogo Backend'!$B$2:$B$100), "")</f>
        <v/>
      </c>
      <c r="F10" s="335" t="s">
        <v>325</v>
      </c>
      <c r="G10" s="340" t="s">
        <v>326</v>
      </c>
      <c r="H10" s="330" t="str">
        <f aca="false">IF(F10="", "", CONCATENATE("[",$C10,"]","[",$F10,"] - ",$G10))</f>
        <v>[TPSC-RE-FU-002][SERV-TRANSACT] - T3 Agregar metodo ReasignarCobrador en ClienteCarteraBO</v>
      </c>
      <c r="I10" s="341" t="s">
        <v>327</v>
      </c>
      <c r="J10" s="332" t="n">
        <f aca="false" t="array" ref="J10:J10">IFERROR(_xludf.xlookup(F10, '4.1.1 Catalogo Backend'!$D$2:$D$100, '4.1.1 Catalogo Backend'!$C$2:$C$100), 0)</f>
        <v>0</v>
      </c>
      <c r="K10" s="333" t="s">
        <v>43</v>
      </c>
      <c r="L10" s="307" t="n">
        <f aca="false">ROUNDUP(SUM(VLOOKUP('4.1 WBS Backend'!K10,'6. Catalogos'!$F$2:$G$4,2,FALSE())*J10),0)</f>
        <v>0</v>
      </c>
      <c r="M10" s="334"/>
      <c r="N10" s="335"/>
      <c r="O10" s="336"/>
      <c r="P10" s="335"/>
      <c r="Q10" s="335"/>
      <c r="R10" s="335"/>
      <c r="S10" s="335"/>
      <c r="T10" s="335"/>
      <c r="U10" s="335"/>
      <c r="V10" s="335"/>
      <c r="W10" s="335"/>
      <c r="X10" s="335"/>
      <c r="Y10" s="335"/>
      <c r="Z10" s="335"/>
      <c r="AA10" s="335"/>
      <c r="AB10" s="335"/>
      <c r="AC10" s="335"/>
      <c r="AD10" s="337"/>
    </row>
    <row r="11" customFormat="false" ht="37.5" hidden="false" customHeight="true" outlineLevel="0" collapsed="false">
      <c r="A11" s="324" t="s">
        <v>328</v>
      </c>
      <c r="B11" s="325" t="str">
        <f aca="false">VLOOKUP(C11,'9. Matriz de Requisitos'!$A:$W,3, FALSE())</f>
        <v>Mantenimiento de Catálogo de Clientes</v>
      </c>
      <c r="C11" s="338" t="s">
        <v>318</v>
      </c>
      <c r="D11" s="325" t="str">
        <f aca="false">VLOOKUP(C11,'9. Matriz de Requisitos'!$A:$W,4, FALSE())</f>
        <v>Catálogo de Clientes</v>
      </c>
      <c r="E11" s="327" t="str">
        <f aca="false" t="array" ref="E11:E11">IFERROR(_xludf.xlookup(F11, '4.1.1 Catalogo Backend'!$D$2:$D$100, '4.1.1 Catalogo Backend'!$B$2:$B$100), "")</f>
        <v/>
      </c>
      <c r="F11" s="335" t="s">
        <v>329</v>
      </c>
      <c r="G11" s="340" t="s">
        <v>330</v>
      </c>
      <c r="H11" s="330" t="str">
        <f aca="false">IF(F11="", "", CONCATENATE("[",$C11,"]","[",$F11,"] - ",$G11))</f>
        <v>[TPSC-RE-FU-002][LIST-NO-FILTER] - T4 Agregar endpoint GET /ClienteCartera/GestoresDeCobranza</v>
      </c>
      <c r="I11" s="341" t="s">
        <v>331</v>
      </c>
      <c r="J11" s="332" t="n">
        <f aca="false" t="array" ref="J11:J11">IFERROR(_xludf.xlookup(F11, '4.1.1 Catalogo Backend'!$D$2:$D$100, '4.1.1 Catalogo Backend'!$C$2:$C$100), 0)</f>
        <v>0</v>
      </c>
      <c r="K11" s="333" t="s">
        <v>43</v>
      </c>
      <c r="L11" s="307" t="n">
        <f aca="false">ROUNDUP(SUM(VLOOKUP('4.1 WBS Backend'!K11,'6. Catalogos'!$F$2:$G$4,2,FALSE())*J11),0)</f>
        <v>0</v>
      </c>
      <c r="M11" s="334" t="s">
        <v>317</v>
      </c>
      <c r="N11" s="335"/>
      <c r="O11" s="336"/>
      <c r="P11" s="335"/>
      <c r="Q11" s="335"/>
      <c r="R11" s="335"/>
      <c r="S11" s="335"/>
      <c r="T11" s="335"/>
      <c r="U11" s="335"/>
      <c r="V11" s="335"/>
      <c r="W11" s="335"/>
      <c r="X11" s="335"/>
      <c r="Y11" s="335"/>
      <c r="Z11" s="335"/>
      <c r="AA11" s="335"/>
      <c r="AB11" s="335"/>
      <c r="AC11" s="335"/>
      <c r="AD11" s="337"/>
    </row>
    <row r="12" customFormat="false" ht="37.5" hidden="false" customHeight="true" outlineLevel="0" collapsed="false">
      <c r="A12" s="324" t="s">
        <v>332</v>
      </c>
      <c r="B12" s="325" t="str">
        <f aca="false">VLOOKUP(C12,'9. Matriz de Requisitos'!$A:$W,3, FALSE())</f>
        <v>Mantenimiento de Catálogo de Clientes</v>
      </c>
      <c r="C12" s="338" t="s">
        <v>318</v>
      </c>
      <c r="D12" s="325" t="str">
        <f aca="false">VLOOKUP(C12,'9. Matriz de Requisitos'!$A:$W,4, FALSE())</f>
        <v>Catálogo de Clientes</v>
      </c>
      <c r="E12" s="327" t="str">
        <f aca="false" t="array" ref="E12:E12">IFERROR(_xludf.xlookup(F12, '4.1.1 Catalogo Backend'!$D$2:$D$100, '4.1.1 Catalogo Backend'!$B$2:$B$100), "")</f>
        <v/>
      </c>
      <c r="F12" s="335" t="s">
        <v>325</v>
      </c>
      <c r="G12" s="340" t="s">
        <v>333</v>
      </c>
      <c r="H12" s="330" t="str">
        <f aca="false">IF(F12="", "", CONCATENATE("[",$C12,"]","[",$F12,"] - ",$G12))</f>
        <v>[TPSC-RE-FU-002][SERV-TRANSACT] - T5 Agregar endpoint PUT /ClienteCartera/ReasignarCobrador</v>
      </c>
      <c r="I12" s="341" t="s">
        <v>334</v>
      </c>
      <c r="J12" s="332" t="n">
        <f aca="false" t="array" ref="J12:J12">IFERROR(_xludf.xlookup(F12, '4.1.1 Catalogo Backend'!$D$2:$D$100, '4.1.1 Catalogo Backend'!$C$2:$C$100), 0)</f>
        <v>0</v>
      </c>
      <c r="K12" s="333" t="s">
        <v>43</v>
      </c>
      <c r="L12" s="307" t="n">
        <f aca="false">ROUNDUP(SUM(VLOOKUP('4.1 WBS Backend'!K12,'6. Catalogos'!$F$2:$G$4,2,FALSE())*J12),0)</f>
        <v>0</v>
      </c>
      <c r="M12" s="334" t="s">
        <v>324</v>
      </c>
      <c r="N12" s="335"/>
      <c r="O12" s="336"/>
      <c r="P12" s="335"/>
      <c r="Q12" s="335"/>
      <c r="R12" s="335"/>
      <c r="S12" s="335"/>
      <c r="T12" s="335"/>
      <c r="U12" s="335"/>
      <c r="V12" s="335"/>
      <c r="W12" s="335"/>
      <c r="X12" s="335"/>
      <c r="Y12" s="335"/>
      <c r="Z12" s="335"/>
      <c r="AA12" s="335"/>
      <c r="AB12" s="335"/>
      <c r="AC12" s="335"/>
      <c r="AD12" s="337"/>
    </row>
    <row r="13" customFormat="false" ht="37.5" hidden="false" customHeight="true" outlineLevel="0" collapsed="false">
      <c r="A13" s="324" t="s">
        <v>335</v>
      </c>
      <c r="B13" s="325" t="str">
        <f aca="false">VLOOKUP(C13,'9. Matriz de Requisitos'!$A:$W,3, FALSE())</f>
        <v>Mantenimiento de Catálogo de Clientes</v>
      </c>
      <c r="C13" s="338" t="s">
        <v>318</v>
      </c>
      <c r="D13" s="325" t="str">
        <f aca="false">VLOOKUP(C13,'9. Matriz de Requisitos'!$A:$W,4, FALSE())</f>
        <v>Catálogo de Clientes</v>
      </c>
      <c r="E13" s="327" t="str">
        <f aca="false" t="array" ref="E13:E13">IFERROR(_xludf.xlookup(F13, '4.1.1 Catalogo Backend'!$D$2:$D$100, '4.1.1 Catalogo Backend'!$B$2:$B$100), "")</f>
        <v/>
      </c>
      <c r="F13" s="335" t="s">
        <v>293</v>
      </c>
      <c r="G13" s="340" t="s">
        <v>336</v>
      </c>
      <c r="H13" s="330" t="str">
        <f aca="false">IF(F13="", "", CONCATENATE("[",$C13,"]","[",$F13,"] - ",$G13))</f>
        <v>[TPSC-RE-FU-002][BD-OBJ-CH] - T6 Actualizar SP spDesactivarCarterasCliente para incluir IdUsuarioCobrador</v>
      </c>
      <c r="I13" s="341" t="s">
        <v>337</v>
      </c>
      <c r="J13" s="332" t="n">
        <f aca="false" t="array" ref="J13:J13">IFERROR(_xludf.xlookup(F13, '4.1.1 Catalogo Backend'!$D$2:$D$100, '4.1.1 Catalogo Backend'!$C$2:$C$100), 0)</f>
        <v>0</v>
      </c>
      <c r="K13" s="333" t="s">
        <v>43</v>
      </c>
      <c r="L13" s="307" t="n">
        <f aca="false">ROUNDUP(SUM(VLOOKUP('4.1 WBS Backend'!K13,'6. Catalogos'!$F$2:$G$4,2,FALSE())*J13),0)</f>
        <v>0</v>
      </c>
      <c r="M13" s="334"/>
      <c r="N13" s="335"/>
      <c r="O13" s="336"/>
      <c r="P13" s="335"/>
      <c r="Q13" s="335"/>
      <c r="R13" s="335"/>
      <c r="S13" s="335"/>
      <c r="T13" s="335"/>
      <c r="U13" s="335"/>
      <c r="V13" s="335"/>
      <c r="W13" s="335"/>
      <c r="X13" s="335"/>
      <c r="Y13" s="335"/>
      <c r="Z13" s="335"/>
      <c r="AA13" s="335"/>
      <c r="AB13" s="335"/>
      <c r="AC13" s="335"/>
      <c r="AD13" s="337"/>
    </row>
    <row r="14" customFormat="false" ht="37.5" hidden="false" customHeight="true" outlineLevel="0" collapsed="false">
      <c r="A14" s="324" t="s">
        <v>338</v>
      </c>
      <c r="B14" s="325" t="str">
        <f aca="false">VLOOKUP(C14,'9. Matriz de Requisitos'!$A:$W,3, FALSE())</f>
        <v>Mantenimiento de Catálogo de Clientes</v>
      </c>
      <c r="C14" s="338" t="s">
        <v>318</v>
      </c>
      <c r="D14" s="325" t="str">
        <f aca="false">VLOOKUP(C14,'9. Matriz de Requisitos'!$A:$W,4, FALSE())</f>
        <v>Catálogo de Clientes</v>
      </c>
      <c r="E14" s="327" t="str">
        <f aca="false" t="array" ref="E14:E14">IFERROR(_xludf.xlookup(F14, '4.1.1 Catalogo Backend'!$D$2:$D$100, '4.1.1 Catalogo Backend'!$B$2:$B$100), "")</f>
        <v/>
      </c>
      <c r="F14" s="335" t="s">
        <v>339</v>
      </c>
      <c r="G14" s="340" t="s">
        <v>340</v>
      </c>
      <c r="H14" s="330" t="str">
        <f aca="false">IF(F14="", "", CONCATENATE("[",$C14,"]","[",$F14,"] - ",$G14))</f>
        <v>[TPSC-RE-FU-002][SCOPE-VERIFY] - T7 Verificar exclusion del campo Cobrador en alta de cliente desde Cotizar lo Cotizable</v>
      </c>
      <c r="I14" s="341" t="s">
        <v>341</v>
      </c>
      <c r="J14" s="332" t="n">
        <f aca="false" t="array" ref="J14:J14">IFERROR(_xludf.xlookup(F14, '4.1.1 Catalogo Backend'!$D$2:$D$100, '4.1.1 Catalogo Backend'!$C$2:$C$100), 0)</f>
        <v>0</v>
      </c>
      <c r="K14" s="333" t="s">
        <v>43</v>
      </c>
      <c r="L14" s="307" t="n">
        <f aca="false">ROUNDUP(SUM(VLOOKUP('4.1 WBS Backend'!K14,'6. Catalogos'!$F$2:$G$4,2,FALSE())*J14),0)</f>
        <v>0</v>
      </c>
      <c r="M14" s="334"/>
      <c r="N14" s="335"/>
      <c r="O14" s="336"/>
      <c r="P14" s="335"/>
      <c r="Q14" s="335"/>
      <c r="R14" s="335"/>
      <c r="S14" s="335"/>
      <c r="T14" s="335"/>
      <c r="U14" s="335"/>
      <c r="V14" s="335"/>
      <c r="W14" s="335"/>
      <c r="X14" s="335"/>
      <c r="Y14" s="335"/>
      <c r="Z14" s="335"/>
      <c r="AA14" s="335"/>
      <c r="AB14" s="335"/>
      <c r="AC14" s="335"/>
      <c r="AD14" s="337"/>
    </row>
    <row r="15" customFormat="false" ht="37.5" hidden="false" customHeight="true" outlineLevel="0" collapsed="false">
      <c r="A15" s="324" t="s">
        <v>342</v>
      </c>
      <c r="B15" s="325" t="str">
        <f aca="false">VLOOKUP(C15,'9. Matriz de Requisitos'!$A:$W,3, FALSE())</f>
        <v>Mantenimiento de Catálogo de Clientes</v>
      </c>
      <c r="C15" s="326" t="s">
        <v>343</v>
      </c>
      <c r="D15" s="325" t="str">
        <f aca="false">VLOOKUP(C15,'9. Matriz de Requisitos'!$A:$W,4, FALSE())</f>
        <v>Catálogo de Clientes</v>
      </c>
      <c r="E15" s="327" t="str">
        <f aca="false" t="array" ref="E15:E15">IFERROR(_xludf.xlookup(F15, '4.1.1 Catalogo Backend'!$D$2:$D$100, '4.1.1 Catalogo Backend'!$B$2:$B$100), "")</f>
        <v/>
      </c>
      <c r="F15" s="335" t="s">
        <v>300</v>
      </c>
      <c r="G15" s="342" t="s">
        <v>344</v>
      </c>
      <c r="H15" s="330" t="str">
        <f aca="false">IF(F15="", "", CONCATENATE("[",$C15,"]","[",$F15,"] - ",$G15))</f>
        <v>[TPSC-RE-FU-003][IMP-EXIST-SERVICE] - T1 Corregir logica de reemplazo en ArchivoClienteBO</v>
      </c>
      <c r="I15" s="341" t="s">
        <v>345</v>
      </c>
      <c r="J15" s="332" t="n">
        <f aca="false" t="array" ref="J15:J15">IFERROR(_xludf.xlookup(F15, '4.1.1 Catalogo Backend'!$D$2:$D$100, '4.1.1 Catalogo Backend'!$C$2:$C$100), 0)</f>
        <v>0</v>
      </c>
      <c r="K15" s="333" t="s">
        <v>43</v>
      </c>
      <c r="L15" s="307" t="n">
        <f aca="false">ROUNDUP(SUM(VLOOKUP('4.1 WBS Backend'!K15,'6. Catalogos'!$F$2:$G$4,2,FALSE())*J15),0)</f>
        <v>0</v>
      </c>
      <c r="M15" s="334"/>
      <c r="N15" s="335"/>
      <c r="O15" s="336"/>
      <c r="P15" s="335"/>
      <c r="Q15" s="335"/>
      <c r="R15" s="335"/>
      <c r="S15" s="335"/>
      <c r="T15" s="335"/>
      <c r="U15" s="335"/>
      <c r="V15" s="335"/>
      <c r="W15" s="335"/>
      <c r="X15" s="335"/>
      <c r="Y15" s="335"/>
      <c r="Z15" s="335"/>
      <c r="AA15" s="335"/>
      <c r="AB15" s="335"/>
      <c r="AC15" s="335"/>
      <c r="AD15" s="337"/>
    </row>
    <row r="16" customFormat="false" ht="37.5" hidden="false" customHeight="true" outlineLevel="0" collapsed="false">
      <c r="A16" s="324" t="s">
        <v>346</v>
      </c>
      <c r="B16" s="325" t="str">
        <f aca="false">VLOOKUP(C16,'9. Matriz de Requisitos'!$A:$W,3, FALSE())</f>
        <v>Mantenimiento de Catálogo de Clientes</v>
      </c>
      <c r="C16" s="326" t="s">
        <v>343</v>
      </c>
      <c r="D16" s="325" t="str">
        <f aca="false">VLOOKUP(C16,'9. Matriz de Requisitos'!$A:$W,4, FALSE())</f>
        <v>Catálogo de Clientes</v>
      </c>
      <c r="E16" s="327" t="str">
        <f aca="false" t="array" ref="E16:E16">IFERROR(_xludf.xlookup(F16, '4.1.1 Catalogo Backend'!$D$2:$D$100, '4.1.1 Catalogo Backend'!$B$2:$B$100), "")</f>
        <v/>
      </c>
      <c r="F16" s="335" t="s">
        <v>347</v>
      </c>
      <c r="G16" s="342" t="s">
        <v>348</v>
      </c>
      <c r="H16" s="330" t="str">
        <f aca="false">IF(F16="", "", CONCATENATE("[",$C16,"]","[",$F16,"] - ",$G16))</f>
        <v>[TPSC-RE-FU-003][SERV-COMPLEX-TRANSACT] - T2 Endpoint carga documento regulatorio (upload + validacion PDF + reemplazo atomico)</v>
      </c>
      <c r="I16" s="343" t="s">
        <v>349</v>
      </c>
      <c r="J16" s="332" t="n">
        <f aca="false" t="array" ref="J16:J16">IFERROR(_xludf.xlookup(F16, '4.1.1 Catalogo Backend'!$D$2:$D$100, '4.1.1 Catalogo Backend'!$C$2:$C$100), 0)</f>
        <v>0</v>
      </c>
      <c r="K16" s="333" t="s">
        <v>43</v>
      </c>
      <c r="L16" s="307" t="n">
        <f aca="false">ROUNDUP(SUM(VLOOKUP('4.1 WBS Backend'!K16,'6. Catalogos'!$F$2:$G$4,2,FALSE())*J16),0)</f>
        <v>0</v>
      </c>
      <c r="M16" s="334" t="s">
        <v>342</v>
      </c>
      <c r="N16" s="335"/>
      <c r="O16" s="336"/>
      <c r="P16" s="335"/>
      <c r="Q16" s="335"/>
      <c r="R16" s="335"/>
      <c r="S16" s="335"/>
      <c r="T16" s="335"/>
      <c r="U16" s="335"/>
      <c r="V16" s="335"/>
      <c r="W16" s="335"/>
      <c r="X16" s="335"/>
      <c r="Y16" s="335"/>
      <c r="Z16" s="335"/>
      <c r="AA16" s="335"/>
      <c r="AB16" s="335"/>
      <c r="AC16" s="335"/>
      <c r="AD16" s="337"/>
    </row>
    <row r="17" customFormat="false" ht="37.5" hidden="false" customHeight="true" outlineLevel="0" collapsed="false">
      <c r="A17" s="324" t="s">
        <v>350</v>
      </c>
      <c r="B17" s="325" t="str">
        <f aca="false">VLOOKUP(C17,'9. Matriz de Requisitos'!$A:$W,3, FALSE())</f>
        <v>Mantenimiento de Catálogo de Clientes</v>
      </c>
      <c r="C17" s="326" t="s">
        <v>343</v>
      </c>
      <c r="D17" s="325" t="str">
        <f aca="false">VLOOKUP(C17,'9. Matriz de Requisitos'!$A:$W,4, FALSE())</f>
        <v>Catálogo de Clientes</v>
      </c>
      <c r="E17" s="327" t="str">
        <f aca="false" t="array" ref="E17:E17">IFERROR(_xludf.xlookup(F17, '4.1.1 Catalogo Backend'!$D$2:$D$100, '4.1.1 Catalogo Backend'!$B$2:$B$100), "")</f>
        <v/>
      </c>
      <c r="F17" s="335" t="s">
        <v>309</v>
      </c>
      <c r="G17" s="342" t="s">
        <v>351</v>
      </c>
      <c r="H17" s="330" t="str">
        <f aca="false">IF(F17="", "", CONCATENATE("[",$C17,"]","[",$F17,"] - ",$G17))</f>
        <v>[TPSC-RE-FU-003][LIST-MULT-FILTER] - T3 Endpoint consulta documentos regulatorios vigentes por cliente</v>
      </c>
      <c r="I17" s="341" t="s">
        <v>352</v>
      </c>
      <c r="J17" s="332" t="n">
        <f aca="false" t="array" ref="J17:J17">IFERROR(_xludf.xlookup(F17, '4.1.1 Catalogo Backend'!$D$2:$D$100, '4.1.1 Catalogo Backend'!$C$2:$C$100), 0)</f>
        <v>0</v>
      </c>
      <c r="K17" s="333" t="s">
        <v>43</v>
      </c>
      <c r="L17" s="307" t="n">
        <f aca="false">ROUNDUP(SUM(VLOOKUP('4.1 WBS Backend'!K17,'6. Catalogos'!$F$2:$G$4,2,FALSE())*J17),0)</f>
        <v>0</v>
      </c>
      <c r="M17" s="334"/>
      <c r="N17" s="335"/>
      <c r="O17" s="336"/>
      <c r="P17" s="335"/>
      <c r="Q17" s="335"/>
      <c r="R17" s="335"/>
      <c r="S17" s="335"/>
      <c r="T17" s="335"/>
      <c r="U17" s="335"/>
      <c r="V17" s="335"/>
      <c r="W17" s="335"/>
      <c r="X17" s="335"/>
      <c r="Y17" s="335"/>
      <c r="Z17" s="335"/>
      <c r="AA17" s="335"/>
      <c r="AB17" s="335"/>
      <c r="AC17" s="335"/>
      <c r="AD17" s="337"/>
    </row>
    <row r="18" customFormat="false" ht="37.5" hidden="false" customHeight="true" outlineLevel="0" collapsed="false">
      <c r="A18" s="324" t="s">
        <v>353</v>
      </c>
      <c r="B18" s="325" t="str">
        <f aca="false">VLOOKUP(C18,'9. Matriz de Requisitos'!$A:$W,3, FALSE())</f>
        <v>Mantenimiento de Catálogo de Clientes</v>
      </c>
      <c r="C18" s="326" t="s">
        <v>343</v>
      </c>
      <c r="D18" s="325" t="str">
        <f aca="false">VLOOKUP(C18,'9. Matriz de Requisitos'!$A:$W,4, FALSE())</f>
        <v>Catálogo de Clientes</v>
      </c>
      <c r="E18" s="327" t="str">
        <f aca="false" t="array" ref="E18:E18">IFERROR(_xludf.xlookup(F18, '4.1.1 Catalogo Backend'!$D$2:$D$100, '4.1.1 Catalogo Backend'!$B$2:$B$100), "")</f>
        <v/>
      </c>
      <c r="F18" s="335" t="s">
        <v>300</v>
      </c>
      <c r="G18" s="342" t="s">
        <v>354</v>
      </c>
      <c r="H18" s="330" t="str">
        <f aca="false">IF(F18="", "", CONCATENATE("[",$C18,"]","[",$F18,"] - ",$G18))</f>
        <v>[TPSC-RE-FU-003][IMP-EXIST-SERVICE] - T4 Endpoint de entrega del PDF al navegador</v>
      </c>
      <c r="I18" s="341" t="s">
        <v>355</v>
      </c>
      <c r="J18" s="332" t="n">
        <f aca="false" t="array" ref="J18:J18">IFERROR(_xludf.xlookup(F18, '4.1.1 Catalogo Backend'!$D$2:$D$100, '4.1.1 Catalogo Backend'!$C$2:$C$100), 0)</f>
        <v>0</v>
      </c>
      <c r="K18" s="333" t="s">
        <v>43</v>
      </c>
      <c r="L18" s="307" t="n">
        <f aca="false">ROUNDUP(SUM(VLOOKUP('4.1 WBS Backend'!K18,'6. Catalogos'!$F$2:$G$4,2,FALSE())*J18),0)</f>
        <v>0</v>
      </c>
      <c r="M18" s="334"/>
      <c r="N18" s="335"/>
      <c r="O18" s="336"/>
      <c r="P18" s="335"/>
      <c r="Q18" s="335"/>
      <c r="R18" s="335"/>
      <c r="S18" s="335"/>
      <c r="T18" s="335"/>
      <c r="U18" s="335"/>
      <c r="V18" s="335"/>
      <c r="W18" s="335"/>
      <c r="X18" s="335"/>
      <c r="Y18" s="335"/>
      <c r="Z18" s="335"/>
      <c r="AA18" s="335"/>
      <c r="AB18" s="335"/>
      <c r="AC18" s="335"/>
      <c r="AD18" s="337"/>
    </row>
    <row r="19" customFormat="false" ht="37.5" hidden="false" customHeight="true" outlineLevel="0" collapsed="false">
      <c r="A19" s="324" t="s">
        <v>356</v>
      </c>
      <c r="B19" s="325" t="str">
        <f aca="false">VLOOKUP(C19,'9. Matriz de Requisitos'!$A:$W,3, FALSE())</f>
        <v>Mantenimiento de Catálogo de Clientes</v>
      </c>
      <c r="C19" s="326" t="s">
        <v>343</v>
      </c>
      <c r="D19" s="325" t="str">
        <f aca="false">VLOOKUP(C19,'9. Matriz de Requisitos'!$A:$W,4, FALSE())</f>
        <v>Catálogo de Clientes</v>
      </c>
      <c r="E19" s="327" t="str">
        <f aca="false" t="array" ref="E19:E19">IFERROR(_xludf.xlookup(F19, '4.1.1 Catalogo Backend'!$D$2:$D$100, '4.1.1 Catalogo Backend'!$B$2:$B$100), "")</f>
        <v/>
      </c>
      <c r="F19" s="335" t="s">
        <v>357</v>
      </c>
      <c r="G19" s="342" t="s">
        <v>358</v>
      </c>
      <c r="H19" s="330" t="str">
        <f aca="false">IF(F19="", "", CONCATENATE("[",$C19,"]","[",$F19,"] - ",$G19))</f>
        <v>[TPSC-RE-FU-003][QUERY-CH] - T5 Verificar y cargar datos iniciales en catUsoArchivoSistema</v>
      </c>
      <c r="I19" s="341" t="s">
        <v>359</v>
      </c>
      <c r="J19" s="332" t="n">
        <f aca="false" t="array" ref="J19:J19">IFERROR(_xludf.xlookup(F19, '4.1.1 Catalogo Backend'!$D$2:$D$100, '4.1.1 Catalogo Backend'!$C$2:$C$100), 0)</f>
        <v>0</v>
      </c>
      <c r="K19" s="333" t="s">
        <v>43</v>
      </c>
      <c r="L19" s="307" t="n">
        <f aca="false">ROUNDUP(SUM(VLOOKUP('4.1 WBS Backend'!K19,'6. Catalogos'!$F$2:$G$4,2,FALSE())*J19),0)</f>
        <v>0</v>
      </c>
      <c r="M19" s="334"/>
      <c r="N19" s="335"/>
      <c r="O19" s="336"/>
      <c r="P19" s="335"/>
      <c r="Q19" s="335"/>
      <c r="R19" s="335"/>
      <c r="S19" s="335"/>
      <c r="T19" s="335"/>
      <c r="U19" s="335"/>
      <c r="V19" s="335"/>
      <c r="W19" s="335"/>
      <c r="X19" s="335"/>
      <c r="Y19" s="335"/>
      <c r="Z19" s="335"/>
      <c r="AA19" s="335"/>
      <c r="AB19" s="335"/>
      <c r="AC19" s="335"/>
      <c r="AD19" s="337"/>
    </row>
    <row r="20" customFormat="false" ht="37.5" hidden="false" customHeight="true" outlineLevel="0" collapsed="false">
      <c r="A20" s="324" t="s">
        <v>360</v>
      </c>
      <c r="B20" s="325" t="str">
        <f aca="false">VLOOKUP(C20,'9. Matriz de Requisitos'!$A:$W,3, FALSE())</f>
        <v>Mantenimiento de Catálogo de Clientes</v>
      </c>
      <c r="C20" s="326" t="s">
        <v>343</v>
      </c>
      <c r="D20" s="325" t="str">
        <f aca="false">VLOOKUP(C20,'9. Matriz de Requisitos'!$A:$W,4, FALSE())</f>
        <v>Catálogo de Clientes</v>
      </c>
      <c r="E20" s="327" t="str">
        <f aca="false" t="array" ref="E20:E20">IFERROR(_xludf.xlookup(F20, '4.1.1 Catalogo Backend'!$D$2:$D$100, '4.1.1 Catalogo Backend'!$B$2:$B$100), "")</f>
        <v/>
      </c>
      <c r="F20" s="335" t="s">
        <v>313</v>
      </c>
      <c r="G20" s="342" t="s">
        <v>361</v>
      </c>
      <c r="H20" s="330" t="str">
        <f aca="false">IF(F20="", "", CONCATENATE("[",$C20,"]","[",$F20,"] - ",$G20))</f>
        <v>[TPSC-RE-FU-003][UPDATE-DOC-PROD] - T6 Guia resolucion: Alta, Baja y Actualizacion documentos regulatorios</v>
      </c>
      <c r="I20" s="341" t="s">
        <v>362</v>
      </c>
      <c r="J20" s="332" t="n">
        <f aca="false" t="array" ref="J20:J20">IFERROR(_xludf.xlookup(F20, '4.1.1 Catalogo Backend'!$D$2:$D$100, '4.1.1 Catalogo Backend'!$C$2:$C$100), 0)</f>
        <v>0</v>
      </c>
      <c r="K20" s="333" t="s">
        <v>43</v>
      </c>
      <c r="L20" s="307" t="n">
        <f aca="false">ROUNDUP(SUM(VLOOKUP('4.1 WBS Backend'!K20,'6. Catalogos'!$F$2:$G$4,2,FALSE())*J20),0)</f>
        <v>0</v>
      </c>
      <c r="M20" s="334"/>
      <c r="N20" s="335"/>
      <c r="O20" s="336"/>
      <c r="P20" s="335"/>
      <c r="Q20" s="335"/>
      <c r="R20" s="335"/>
      <c r="S20" s="335"/>
      <c r="T20" s="335"/>
      <c r="U20" s="335"/>
      <c r="V20" s="335"/>
      <c r="W20" s="335"/>
      <c r="X20" s="335"/>
      <c r="Y20" s="335"/>
      <c r="Z20" s="335"/>
      <c r="AA20" s="335"/>
      <c r="AB20" s="335"/>
      <c r="AC20" s="335"/>
      <c r="AD20" s="337"/>
    </row>
    <row r="21" customFormat="false" ht="37.5" hidden="false" customHeight="true" outlineLevel="0" collapsed="false">
      <c r="A21" s="324" t="s">
        <v>363</v>
      </c>
      <c r="B21" s="325" t="str">
        <f aca="false">VLOOKUP(C21,'9. Matriz de Requisitos'!$A:$W,3, FALSE())</f>
        <v>Mantenimiento de Catálogo de Clientes</v>
      </c>
      <c r="C21" s="326" t="s">
        <v>364</v>
      </c>
      <c r="D21" s="325" t="str">
        <f aca="false">VLOOKUP(C21,'9. Matriz de Requisitos'!$A:$W,4, FALSE())</f>
        <v>Catálogo de Clientes</v>
      </c>
      <c r="E21" s="327" t="str">
        <f aca="false" t="array" ref="E21:E21">IFERROR(_xludf.xlookup(F21, '4.1.1 Catalogo Backend'!$D$2:$D$100, '4.1.1 Catalogo Backend'!$B$2:$B$100), "")</f>
        <v/>
      </c>
      <c r="F21" s="335" t="s">
        <v>357</v>
      </c>
      <c r="G21" s="342" t="s">
        <v>365</v>
      </c>
      <c r="H21" s="330" t="str">
        <f aca="false">IF(F21="", "", CONCATENATE("[",$C21,"]","[",$F21,"] - ",$G21))</f>
        <v>[TPSC-RE-FU-004][QUERY-CH] - T1 Correccion catalogo catRegimenFiscal Mexico - desactivar codigos derogados SAT CFDI 4.0</v>
      </c>
      <c r="I21" s="341" t="s">
        <v>366</v>
      </c>
      <c r="J21" s="332" t="n">
        <f aca="false" t="array" ref="J21:J21">IFERROR(_xludf.xlookup(F21, '4.1.1 Catalogo Backend'!$D$2:$D$100, '4.1.1 Catalogo Backend'!$C$2:$C$100), 0)</f>
        <v>0</v>
      </c>
      <c r="K21" s="333" t="s">
        <v>43</v>
      </c>
      <c r="L21" s="307" t="n">
        <f aca="false">ROUNDUP(SUM(VLOOKUP('4.1 WBS Backend'!K21,'6. Catalogos'!$F$2:$G$4,2,FALSE())*J21),0)</f>
        <v>0</v>
      </c>
      <c r="M21" s="334"/>
      <c r="N21" s="335"/>
      <c r="O21" s="336"/>
      <c r="P21" s="335"/>
      <c r="Q21" s="335"/>
      <c r="R21" s="335"/>
      <c r="S21" s="335"/>
      <c r="T21" s="335"/>
      <c r="U21" s="335"/>
      <c r="V21" s="335"/>
      <c r="W21" s="335"/>
      <c r="X21" s="335"/>
      <c r="Y21" s="335"/>
      <c r="Z21" s="335"/>
      <c r="AA21" s="335"/>
      <c r="AB21" s="335"/>
      <c r="AC21" s="335"/>
      <c r="AD21" s="337"/>
    </row>
    <row r="22" customFormat="false" ht="37.5" hidden="false" customHeight="true" outlineLevel="0" collapsed="false">
      <c r="A22" s="324" t="s">
        <v>367</v>
      </c>
      <c r="B22" s="325" t="str">
        <f aca="false">VLOOKUP(C22,'9. Matriz de Requisitos'!$A:$W,3, FALSE())</f>
        <v>Mantenimiento de Catálogo de Clientes</v>
      </c>
      <c r="C22" s="326" t="s">
        <v>364</v>
      </c>
      <c r="D22" s="325" t="str">
        <f aca="false">VLOOKUP(C22,'9. Matriz de Requisitos'!$A:$W,4, FALSE())</f>
        <v>Catálogo de Clientes</v>
      </c>
      <c r="E22" s="327" t="str">
        <f aca="false" t="array" ref="E22:E22">IFERROR(_xludf.xlookup(F22, '4.1.1 Catalogo Backend'!$D$2:$D$100, '4.1.1 Catalogo Backend'!$B$2:$B$100), "")</f>
        <v/>
      </c>
      <c r="F22" s="335" t="s">
        <v>368</v>
      </c>
      <c r="G22" s="342" t="s">
        <v>369</v>
      </c>
      <c r="H22" s="330" t="str">
        <f aca="false">IF(F22="", "", CONCATENATE("[",$C22,"]","[",$F22,"] - ",$G22))</f>
        <v>[TPSC-RE-FU-004][QUERY-M] - T2 Carga inicial de catalogos fiscales para Region Peru</v>
      </c>
      <c r="I22" s="341" t="s">
        <v>370</v>
      </c>
      <c r="J22" s="332" t="n">
        <f aca="false" t="array" ref="J22:J22">IFERROR(_xludf.xlookup(F22, '4.1.1 Catalogo Backend'!$D$2:$D$100, '4.1.1 Catalogo Backend'!$C$2:$C$100), 0)</f>
        <v>0</v>
      </c>
      <c r="K22" s="333" t="s">
        <v>43</v>
      </c>
      <c r="L22" s="307" t="n">
        <f aca="false">ROUNDUP(SUM(VLOOKUP('4.1 WBS Backend'!K22,'6. Catalogos'!$F$2:$G$4,2,FALSE())*J22),0)</f>
        <v>0</v>
      </c>
      <c r="M22" s="334"/>
      <c r="N22" s="335"/>
      <c r="O22" s="336"/>
      <c r="P22" s="335"/>
      <c r="Q22" s="335"/>
      <c r="R22" s="335"/>
      <c r="S22" s="335"/>
      <c r="T22" s="335"/>
      <c r="U22" s="335"/>
      <c r="V22" s="335"/>
      <c r="W22" s="335"/>
      <c r="X22" s="335"/>
      <c r="Y22" s="335"/>
      <c r="Z22" s="335"/>
      <c r="AA22" s="335"/>
      <c r="AB22" s="335"/>
      <c r="AC22" s="335"/>
      <c r="AD22" s="337"/>
    </row>
    <row r="23" customFormat="false" ht="37.5" hidden="false" customHeight="true" outlineLevel="0" collapsed="false">
      <c r="A23" s="324" t="s">
        <v>371</v>
      </c>
      <c r="B23" s="325" t="str">
        <f aca="false">VLOOKUP(C23,'9. Matriz de Requisitos'!$A:$W,3, FALSE())</f>
        <v>Mantenimiento de Catálogo de Clientes</v>
      </c>
      <c r="C23" s="326" t="s">
        <v>364</v>
      </c>
      <c r="D23" s="325" t="str">
        <f aca="false">VLOOKUP(C23,'9. Matriz de Requisitos'!$A:$W,4, FALSE())</f>
        <v>Catálogo de Clientes</v>
      </c>
      <c r="E23" s="327" t="str">
        <f aca="false" t="array" ref="E23:E23">IFERROR(_xludf.xlookup(F23, '4.1.1 Catalogo Backend'!$D$2:$D$100, '4.1.1 Catalogo Backend'!$B$2:$B$100), "")</f>
        <v/>
      </c>
      <c r="F23" s="335" t="s">
        <v>372</v>
      </c>
      <c r="G23" s="342" t="s">
        <v>373</v>
      </c>
      <c r="H23" s="330" t="str">
        <f aca="false">IF(F23="", "", CONCATENATE("[",$C23,"]","[",$F23,"] - ",$G23))</f>
        <v>[TPSC-RE-FU-004][UPDATE-TABL-CH] - T3 Migracion campo IdRegion en catalogos fiscales</v>
      </c>
      <c r="I23" s="341" t="s">
        <v>374</v>
      </c>
      <c r="J23" s="332" t="n">
        <f aca="false" t="array" ref="J23:J23">IFERROR(_xludf.xlookup(F23, '4.1.1 Catalogo Backend'!$D$2:$D$100, '4.1.1 Catalogo Backend'!$C$2:$C$100), 0)</f>
        <v>0</v>
      </c>
      <c r="K23" s="333" t="s">
        <v>43</v>
      </c>
      <c r="L23" s="307" t="n">
        <f aca="false">ROUNDUP(SUM(VLOOKUP('4.1 WBS Backend'!K23,'6. Catalogos'!$F$2:$G$4,2,FALSE())*J23),0)</f>
        <v>0</v>
      </c>
      <c r="M23" s="334" t="s">
        <v>375</v>
      </c>
      <c r="N23" s="335"/>
      <c r="O23" s="336"/>
      <c r="P23" s="335"/>
      <c r="Q23" s="335"/>
      <c r="R23" s="335"/>
      <c r="S23" s="335"/>
      <c r="T23" s="335"/>
      <c r="U23" s="335"/>
      <c r="V23" s="335"/>
      <c r="W23" s="335"/>
      <c r="X23" s="335"/>
      <c r="Y23" s="335"/>
      <c r="Z23" s="335"/>
      <c r="AA23" s="335"/>
      <c r="AB23" s="335"/>
      <c r="AC23" s="335"/>
      <c r="AD23" s="337"/>
    </row>
    <row r="24" customFormat="false" ht="37.5" hidden="false" customHeight="true" outlineLevel="0" collapsed="false">
      <c r="A24" s="324" t="s">
        <v>376</v>
      </c>
      <c r="B24" s="325" t="str">
        <f aca="false">VLOOKUP(C24,'9. Matriz de Requisitos'!$A:$W,3, FALSE())</f>
        <v>Mantenimiento de Catálogo de Clientes</v>
      </c>
      <c r="C24" s="326" t="s">
        <v>364</v>
      </c>
      <c r="D24" s="325" t="str">
        <f aca="false">VLOOKUP(C24,'9. Matriz de Requisitos'!$A:$W,4, FALSE())</f>
        <v>Catálogo de Clientes</v>
      </c>
      <c r="E24" s="327" t="str">
        <f aca="false" t="array" ref="E24:E24">IFERROR(_xludf.xlookup(F24, '4.1.1 Catalogo Backend'!$D$2:$D$100, '4.1.1 Catalogo Backend'!$B$2:$B$100), "")</f>
        <v/>
      </c>
      <c r="F24" s="335" t="s">
        <v>372</v>
      </c>
      <c r="G24" s="342" t="s">
        <v>377</v>
      </c>
      <c r="H24" s="330" t="str">
        <f aca="false">IF(F24="", "", CONCATENATE("[",$C24,"]","[",$F24,"] - ",$G24))</f>
        <v>[TPSC-RE-FU-004][UPDATE-TABL-CH] - T4 Evaluar y corregir typo TipoSociedadMerdantil en catTipoSociedadMercantil</v>
      </c>
      <c r="I24" s="341" t="s">
        <v>378</v>
      </c>
      <c r="J24" s="332" t="n">
        <f aca="false" t="array" ref="J24:J24">IFERROR(_xludf.xlookup(F24, '4.1.1 Catalogo Backend'!$D$2:$D$100, '4.1.1 Catalogo Backend'!$C$2:$C$100), 0)</f>
        <v>0</v>
      </c>
      <c r="K24" s="333" t="s">
        <v>43</v>
      </c>
      <c r="L24" s="307" t="n">
        <f aca="false">ROUNDUP(SUM(VLOOKUP('4.1 WBS Backend'!K24,'6. Catalogos'!$F$2:$G$4,2,FALSE())*J24),0)</f>
        <v>0</v>
      </c>
      <c r="M24" s="334"/>
      <c r="N24" s="335"/>
      <c r="O24" s="336"/>
      <c r="P24" s="335"/>
      <c r="Q24" s="335"/>
      <c r="R24" s="335"/>
      <c r="S24" s="335"/>
      <c r="T24" s="335"/>
      <c r="U24" s="335"/>
      <c r="V24" s="335"/>
      <c r="W24" s="335"/>
      <c r="X24" s="335"/>
      <c r="Y24" s="335"/>
      <c r="Z24" s="335"/>
      <c r="AA24" s="335"/>
      <c r="AB24" s="335"/>
      <c r="AC24" s="335"/>
      <c r="AD24" s="337"/>
    </row>
    <row r="25" customFormat="false" ht="37.5" hidden="false" customHeight="true" outlineLevel="0" collapsed="false">
      <c r="A25" s="324" t="s">
        <v>375</v>
      </c>
      <c r="B25" s="325" t="str">
        <f aca="false">VLOOKUP(C25,'9. Matriz de Requisitos'!$A:$W,3, FALSE())</f>
        <v>Mantenimiento de Catálogo de Clientes</v>
      </c>
      <c r="C25" s="326" t="s">
        <v>364</v>
      </c>
      <c r="D25" s="325" t="str">
        <f aca="false">VLOOKUP(C25,'9. Matriz de Requisitos'!$A:$W,4, FALSE())</f>
        <v>Catálogo de Clientes</v>
      </c>
      <c r="E25" s="327" t="str">
        <f aca="false" t="array" ref="E25:E25">IFERROR(_xludf.xlookup(F25, '4.1.1 Catalogo Backend'!$D$2:$D$100, '4.1.1 Catalogo Backend'!$B$2:$B$100), "")</f>
        <v/>
      </c>
      <c r="F25" s="335" t="s">
        <v>300</v>
      </c>
      <c r="G25" s="342" t="s">
        <v>379</v>
      </c>
      <c r="H25" s="330" t="str">
        <f aca="false">IF(F25="", "", CONCATENATE("[",$C25,"]","[",$F25,"] - ",$G25))</f>
        <v>[TPSC-RE-FU-004][IMP-EXIST-SERVICE] - T5 Aplicar filtro por region en controllers de catalogos fiscales</v>
      </c>
      <c r="I25" s="341" t="s">
        <v>380</v>
      </c>
      <c r="J25" s="332" t="n">
        <f aca="false" t="array" ref="J25:J25">IFERROR(_xludf.xlookup(F25, '4.1.1 Catalogo Backend'!$D$2:$D$100, '4.1.1 Catalogo Backend'!$C$2:$C$100), 0)</f>
        <v>0</v>
      </c>
      <c r="K25" s="333" t="s">
        <v>43</v>
      </c>
      <c r="L25" s="307" t="n">
        <f aca="false">ROUNDUP(SUM(VLOOKUP('4.1 WBS Backend'!K25,'6. Catalogos'!$F$2:$G$4,2,FALSE())*J25),0)</f>
        <v>0</v>
      </c>
      <c r="M25" s="334" t="s">
        <v>371</v>
      </c>
      <c r="N25" s="335"/>
      <c r="O25" s="336"/>
      <c r="P25" s="335"/>
      <c r="Q25" s="335"/>
      <c r="R25" s="335"/>
      <c r="S25" s="335"/>
      <c r="T25" s="335"/>
      <c r="U25" s="335"/>
      <c r="V25" s="335"/>
      <c r="W25" s="335"/>
      <c r="X25" s="335"/>
      <c r="Y25" s="335"/>
      <c r="Z25" s="335"/>
      <c r="AA25" s="335"/>
      <c r="AB25" s="335"/>
      <c r="AC25" s="335"/>
      <c r="AD25" s="337"/>
    </row>
    <row r="26" customFormat="false" ht="37.5" hidden="false" customHeight="true" outlineLevel="0" collapsed="false">
      <c r="A26" s="324" t="s">
        <v>381</v>
      </c>
      <c r="B26" s="325" t="str">
        <f aca="false">VLOOKUP(C26,'9. Matriz de Requisitos'!$A:$W,3, FALSE())</f>
        <v>Mantenimiento de Catálogo de Clientes</v>
      </c>
      <c r="C26" s="326" t="s">
        <v>364</v>
      </c>
      <c r="D26" s="325" t="str">
        <f aca="false">VLOOKUP(C26,'9. Matriz de Requisitos'!$A:$W,4, FALSE())</f>
        <v>Catálogo de Clientes</v>
      </c>
      <c r="E26" s="327" t="str">
        <f aca="false" t="array" ref="E26:E26">IFERROR(_xludf.xlookup(F26, '4.1.1 Catalogo Backend'!$D$2:$D$100, '4.1.1 Catalogo Backend'!$B$2:$B$100), "")</f>
        <v/>
      </c>
      <c r="F26" s="335" t="s">
        <v>382</v>
      </c>
      <c r="G26" s="342" t="s">
        <v>383</v>
      </c>
      <c r="H26" s="330" t="str">
        <f aca="false">IF(F26="", "", CONCATENATE("[",$C26,"]","[",$F26,"] - ",$G26))</f>
        <v>[TPSC-RE-FU-004][ALG-BASIC-LOGIC] - T6 Implementar validacion de formato RUC Peru (Modulo 11)</v>
      </c>
      <c r="I26" s="341" t="s">
        <v>384</v>
      </c>
      <c r="J26" s="332" t="n">
        <f aca="false" t="array" ref="J26:J26">IFERROR(_xludf.xlookup(F26, '4.1.1 Catalogo Backend'!$D$2:$D$100, '4.1.1 Catalogo Backend'!$C$2:$C$100), 0)</f>
        <v>0</v>
      </c>
      <c r="K26" s="333" t="s">
        <v>43</v>
      </c>
      <c r="L26" s="307" t="n">
        <f aca="false">ROUNDUP(SUM(VLOOKUP('4.1 WBS Backend'!K26,'6. Catalogos'!$F$2:$G$4,2,FALSE())*J26),0)</f>
        <v>0</v>
      </c>
      <c r="M26" s="334"/>
      <c r="N26" s="335"/>
      <c r="O26" s="336"/>
      <c r="P26" s="335"/>
      <c r="Q26" s="335"/>
      <c r="R26" s="335"/>
      <c r="S26" s="335"/>
      <c r="T26" s="335"/>
      <c r="U26" s="335"/>
      <c r="V26" s="335"/>
      <c r="W26" s="335"/>
      <c r="X26" s="335"/>
      <c r="Y26" s="335"/>
      <c r="Z26" s="335"/>
      <c r="AA26" s="335"/>
      <c r="AB26" s="335"/>
      <c r="AC26" s="335"/>
      <c r="AD26" s="337"/>
    </row>
    <row r="27" customFormat="false" ht="37.5" hidden="false" customHeight="true" outlineLevel="0" collapsed="false">
      <c r="A27" s="324" t="s">
        <v>385</v>
      </c>
      <c r="B27" s="325" t="str">
        <f aca="false">VLOOKUP(C27,'9. Matriz de Requisitos'!$A:$W,3, FALSE())</f>
        <v>Mantenimiento de Catálogo de Clientes</v>
      </c>
      <c r="C27" s="326" t="s">
        <v>386</v>
      </c>
      <c r="D27" s="325" t="str">
        <f aca="false">VLOOKUP(C27,'9. Matriz de Requisitos'!$A:$W,4, FALSE())</f>
        <v>Catálogo de Clientes</v>
      </c>
      <c r="E27" s="327" t="str">
        <f aca="false" t="array" ref="E27:E27">IFERROR(_xludf.xlookup(F27, '4.1.1 Catalogo Backend'!$D$2:$D$100, '4.1.1 Catalogo Backend'!$B$2:$B$100), "")</f>
        <v/>
      </c>
      <c r="F27" s="335" t="s">
        <v>372</v>
      </c>
      <c r="G27" s="342" t="s">
        <v>387</v>
      </c>
      <c r="H27" s="330" t="str">
        <f aca="false">IF(F27="", "", CONCATENATE("[",$C27,"]","[",$F27,"] - ",$G27))</f>
        <v>[TPSC-RE-FU-005][UPDATE-TABL-CH] - T1 Agregar IdRegion a catMetodoDePagoCFDI, catUsoCFDI y catMedioDePago</v>
      </c>
      <c r="I27" s="341" t="s">
        <v>388</v>
      </c>
      <c r="J27" s="332" t="n">
        <f aca="false" t="array" ref="J27:J27">IFERROR(_xludf.xlookup(F27, '4.1.1 Catalogo Backend'!$D$2:$D$100, '4.1.1 Catalogo Backend'!$C$2:$C$100), 0)</f>
        <v>0</v>
      </c>
      <c r="K27" s="333" t="s">
        <v>43</v>
      </c>
      <c r="L27" s="307" t="n">
        <f aca="false">ROUNDUP(SUM(VLOOKUP('4.1 WBS Backend'!K27,'6. Catalogos'!$F$2:$G$4,2,FALSE())*J27),0)</f>
        <v>0</v>
      </c>
      <c r="M27" s="334"/>
      <c r="N27" s="335"/>
      <c r="O27" s="336"/>
      <c r="P27" s="335"/>
      <c r="Q27" s="335"/>
      <c r="R27" s="335"/>
      <c r="S27" s="335"/>
      <c r="T27" s="335"/>
      <c r="U27" s="335"/>
      <c r="V27" s="335"/>
      <c r="W27" s="335"/>
      <c r="X27" s="335"/>
      <c r="Y27" s="335"/>
      <c r="Z27" s="335"/>
      <c r="AA27" s="335"/>
      <c r="AB27" s="335"/>
      <c r="AC27" s="335"/>
      <c r="AD27" s="337"/>
    </row>
    <row r="28" customFormat="false" ht="37.5" hidden="false" customHeight="true" outlineLevel="0" collapsed="false">
      <c r="A28" s="324" t="s">
        <v>389</v>
      </c>
      <c r="B28" s="325" t="str">
        <f aca="false">VLOOKUP(C28,'9. Matriz de Requisitos'!$A:$W,3, FALSE())</f>
        <v>Mantenimiento de Catálogo de Clientes</v>
      </c>
      <c r="C28" s="326" t="s">
        <v>386</v>
      </c>
      <c r="D28" s="325" t="str">
        <f aca="false">VLOOKUP(C28,'9. Matriz de Requisitos'!$A:$W,4, FALSE())</f>
        <v>Catálogo de Clientes</v>
      </c>
      <c r="E28" s="327" t="str">
        <f aca="false" t="array" ref="E28:E28">IFERROR(_xludf.xlookup(F28, '4.1.1 Catalogo Backend'!$D$2:$D$100, '4.1.1 Catalogo Backend'!$B$2:$B$100), "")</f>
        <v/>
      </c>
      <c r="F28" s="335" t="s">
        <v>357</v>
      </c>
      <c r="G28" s="342" t="s">
        <v>390</v>
      </c>
      <c r="H28" s="330" t="str">
        <f aca="false">IF(F28="", "", CONCATENATE("[",$C28,"]","[",$F28,"] - ",$G28))</f>
        <v>[TPSC-RE-FU-005][QUERY-CH] - T2 Insertar registros PE en catMetodoDePagoCFDI y catUsoCFDI</v>
      </c>
      <c r="I28" s="341" t="s">
        <v>391</v>
      </c>
      <c r="J28" s="332" t="n">
        <f aca="false" t="array" ref="J28:J28">IFERROR(_xludf.xlookup(F28, '4.1.1 Catalogo Backend'!$D$2:$D$100, '4.1.1 Catalogo Backend'!$C$2:$C$100), 0)</f>
        <v>0</v>
      </c>
      <c r="K28" s="333" t="s">
        <v>43</v>
      </c>
      <c r="L28" s="307" t="n">
        <f aca="false">ROUNDUP(SUM(VLOOKUP('4.1 WBS Backend'!K28,'6. Catalogos'!$F$2:$G$4,2,FALSE())*J28),0)</f>
        <v>0</v>
      </c>
      <c r="M28" s="334" t="s">
        <v>385</v>
      </c>
      <c r="N28" s="335"/>
      <c r="O28" s="336"/>
      <c r="P28" s="335"/>
      <c r="Q28" s="335"/>
      <c r="R28" s="335"/>
      <c r="S28" s="335"/>
      <c r="T28" s="335"/>
      <c r="U28" s="335"/>
      <c r="V28" s="335"/>
      <c r="W28" s="335"/>
      <c r="X28" s="335"/>
      <c r="Y28" s="335"/>
      <c r="Z28" s="335"/>
      <c r="AA28" s="335"/>
      <c r="AB28" s="335"/>
      <c r="AC28" s="335"/>
      <c r="AD28" s="337"/>
    </row>
    <row r="29" customFormat="false" ht="37.5" hidden="false" customHeight="true" outlineLevel="0" collapsed="false">
      <c r="A29" s="324" t="s">
        <v>392</v>
      </c>
      <c r="B29" s="325" t="str">
        <f aca="false">VLOOKUP(C29,'9. Matriz de Requisitos'!$A:$W,3, FALSE())</f>
        <v>Mantenimiento de Catálogo de Clientes</v>
      </c>
      <c r="C29" s="326" t="s">
        <v>386</v>
      </c>
      <c r="D29" s="325" t="str">
        <f aca="false">VLOOKUP(C29,'9. Matriz de Requisitos'!$A:$W,4, FALSE())</f>
        <v>Catálogo de Clientes</v>
      </c>
      <c r="E29" s="327" t="str">
        <f aca="false" t="array" ref="E29:E29">IFERROR(_xludf.xlookup(F29, '4.1.1 Catalogo Backend'!$D$2:$D$100, '4.1.1 Catalogo Backend'!$B$2:$B$100), "")</f>
        <v/>
      </c>
      <c r="F29" s="335" t="s">
        <v>372</v>
      </c>
      <c r="G29" s="342" t="s">
        <v>393</v>
      </c>
      <c r="H29" s="330" t="str">
        <f aca="false">IF(F29="", "", CONCATENATE("[",$C29,"]","[",$F29,"] - ",$G29))</f>
        <v>[TPSC-RE-FU-005][UPDATE-TABL-CH] - T3 Agregar campos PE a DatosFacturacionCliente</v>
      </c>
      <c r="I29" s="341" t="s">
        <v>394</v>
      </c>
      <c r="J29" s="332" t="n">
        <f aca="false" t="array" ref="J29:J29">IFERROR(_xludf.xlookup(F29, '4.1.1 Catalogo Backend'!$D$2:$D$100, '4.1.1 Catalogo Backend'!$C$2:$C$100), 0)</f>
        <v>0</v>
      </c>
      <c r="K29" s="333" t="s">
        <v>43</v>
      </c>
      <c r="L29" s="307" t="n">
        <f aca="false">ROUNDUP(SUM(VLOOKUP('4.1 WBS Backend'!K29,'6. Catalogos'!$F$2:$G$4,2,FALSE())*J29),0)</f>
        <v>0</v>
      </c>
      <c r="M29" s="334"/>
      <c r="N29" s="335"/>
      <c r="O29" s="336"/>
      <c r="P29" s="335"/>
      <c r="Q29" s="335"/>
      <c r="R29" s="335"/>
      <c r="S29" s="335"/>
      <c r="T29" s="335"/>
      <c r="U29" s="335"/>
      <c r="V29" s="335"/>
      <c r="W29" s="335"/>
      <c r="X29" s="335"/>
      <c r="Y29" s="335"/>
      <c r="Z29" s="335"/>
      <c r="AA29" s="335"/>
      <c r="AB29" s="335"/>
      <c r="AC29" s="335"/>
      <c r="AD29" s="337"/>
    </row>
    <row r="30" customFormat="false" ht="37.5" hidden="false" customHeight="true" outlineLevel="0" collapsed="false">
      <c r="A30" s="324" t="s">
        <v>395</v>
      </c>
      <c r="B30" s="325" t="str">
        <f aca="false">VLOOKUP(C30,'9. Matriz de Requisitos'!$A:$W,3, FALSE())</f>
        <v>Mantenimiento de Catálogo de Clientes</v>
      </c>
      <c r="C30" s="326" t="s">
        <v>386</v>
      </c>
      <c r="D30" s="325" t="str">
        <f aca="false">VLOOKUP(C30,'9. Matriz de Requisitos'!$A:$W,4, FALSE())</f>
        <v>Catálogo de Clientes</v>
      </c>
      <c r="E30" s="327" t="str">
        <f aca="false" t="array" ref="E30:E30">IFERROR(_xludf.xlookup(F30, '4.1.1 Catalogo Backend'!$D$2:$D$100, '4.1.1 Catalogo Backend'!$B$2:$B$100), "")</f>
        <v/>
      </c>
      <c r="F30" s="335" t="s">
        <v>300</v>
      </c>
      <c r="G30" s="342" t="s">
        <v>396</v>
      </c>
      <c r="H30" s="330" t="str">
        <f aca="false">IF(F30="", "", CONCATENATE("[",$C30,"]","[",$F30,"] - ",$G30))</f>
        <v>[TPSC-RE-FU-005][IMP-EXIST-SERVICE] - T4 Aplicar filtro de region en controllers de catalogos de pago</v>
      </c>
      <c r="I30" s="341" t="s">
        <v>397</v>
      </c>
      <c r="J30" s="332" t="n">
        <f aca="false" t="array" ref="J30:J30">IFERROR(_xludf.xlookup(F30, '4.1.1 Catalogo Backend'!$D$2:$D$100, '4.1.1 Catalogo Backend'!$C$2:$C$100), 0)</f>
        <v>0</v>
      </c>
      <c r="K30" s="333" t="s">
        <v>43</v>
      </c>
      <c r="L30" s="307" t="n">
        <f aca="false">ROUNDUP(SUM(VLOOKUP('4.1 WBS Backend'!K30,'6. Catalogos'!$F$2:$G$4,2,FALSE())*J30),0)</f>
        <v>0</v>
      </c>
      <c r="M30" s="334" t="s">
        <v>385</v>
      </c>
      <c r="N30" s="335"/>
      <c r="O30" s="336"/>
      <c r="P30" s="335"/>
      <c r="Q30" s="335"/>
      <c r="R30" s="335"/>
      <c r="S30" s="335"/>
      <c r="T30" s="335"/>
      <c r="U30" s="335"/>
      <c r="V30" s="335"/>
      <c r="W30" s="335"/>
      <c r="X30" s="335"/>
      <c r="Y30" s="335"/>
      <c r="Z30" s="335"/>
      <c r="AA30" s="335"/>
      <c r="AB30" s="335"/>
      <c r="AC30" s="335"/>
      <c r="AD30" s="337"/>
    </row>
    <row r="31" customFormat="false" ht="37.5" hidden="false" customHeight="true" outlineLevel="0" collapsed="false">
      <c r="A31" s="324" t="s">
        <v>398</v>
      </c>
      <c r="B31" s="325" t="str">
        <f aca="false">VLOOKUP(C31,'9. Matriz de Requisitos'!$A:$W,3, FALSE())</f>
        <v>Mantenimiento de Catálogo de Clientes</v>
      </c>
      <c r="C31" s="326" t="s">
        <v>386</v>
      </c>
      <c r="D31" s="325" t="str">
        <f aca="false">VLOOKUP(C31,'9. Matriz de Requisitos'!$A:$W,4, FALSE())</f>
        <v>Catálogo de Clientes</v>
      </c>
      <c r="E31" s="327" t="str">
        <f aca="false" t="array" ref="E31:E31">IFERROR(_xludf.xlookup(F31, '4.1.1 Catalogo Backend'!$D$2:$D$100, '4.1.1 Catalogo Backend'!$B$2:$B$100), "")</f>
        <v/>
      </c>
      <c r="F31" s="335" t="s">
        <v>293</v>
      </c>
      <c r="G31" s="342" t="s">
        <v>399</v>
      </c>
      <c r="H31" s="330" t="str">
        <f aca="false">IF(F31="", "", CONCATENATE("[",$C31,"]","[",$F31,"] - ",$G31))</f>
        <v>[TPSC-RE-FU-005][BD-OBJ-CH] - T5 Revisar y actualizar vDatosFacturacionCliente para exponer campos PE</v>
      </c>
      <c r="I31" s="343" t="s">
        <v>400</v>
      </c>
      <c r="J31" s="332" t="n">
        <f aca="false" t="array" ref="J31:J31">IFERROR(_xludf.xlookup(F31, '4.1.1 Catalogo Backend'!$D$2:$D$100, '4.1.1 Catalogo Backend'!$C$2:$C$100), 0)</f>
        <v>0</v>
      </c>
      <c r="K31" s="333" t="s">
        <v>43</v>
      </c>
      <c r="L31" s="307" t="n">
        <f aca="false">ROUNDUP(SUM(VLOOKUP('4.1 WBS Backend'!K31,'6. Catalogos'!$F$2:$G$4,2,FALSE())*J31),0)</f>
        <v>0</v>
      </c>
      <c r="M31" s="334" t="s">
        <v>392</v>
      </c>
      <c r="N31" s="335"/>
      <c r="O31" s="336"/>
      <c r="P31" s="335"/>
      <c r="Q31" s="335"/>
      <c r="R31" s="335"/>
      <c r="S31" s="335"/>
      <c r="T31" s="335"/>
      <c r="U31" s="335"/>
      <c r="V31" s="335"/>
      <c r="W31" s="335"/>
      <c r="X31" s="335"/>
      <c r="Y31" s="335"/>
      <c r="Z31" s="335"/>
      <c r="AA31" s="335"/>
      <c r="AB31" s="335"/>
      <c r="AC31" s="335"/>
      <c r="AD31" s="337"/>
    </row>
    <row r="32" customFormat="false" ht="37.5" hidden="false" customHeight="true" outlineLevel="0" collapsed="false">
      <c r="A32" s="324" t="s">
        <v>401</v>
      </c>
      <c r="B32" s="325" t="str">
        <f aca="false">VLOOKUP(C32,'9. Matriz de Requisitos'!$A:$W,3, FALSE())</f>
        <v>Mantenimiento de Catálogo de Clientes</v>
      </c>
      <c r="C32" s="326" t="s">
        <v>386</v>
      </c>
      <c r="D32" s="325" t="str">
        <f aca="false">VLOOKUP(C32,'9. Matriz de Requisitos'!$A:$W,4, FALSE())</f>
        <v>Catálogo de Clientes</v>
      </c>
      <c r="E32" s="327" t="str">
        <f aca="false" t="array" ref="E32:E32">IFERROR(_xludf.xlookup(F32, '4.1.1 Catalogo Backend'!$D$2:$D$100, '4.1.1 Catalogo Backend'!$B$2:$B$100), "")</f>
        <v/>
      </c>
      <c r="F32" s="335" t="s">
        <v>357</v>
      </c>
      <c r="G32" s="342" t="s">
        <v>402</v>
      </c>
      <c r="H32" s="330" t="str">
        <f aca="false">IF(F32="", "", CONCATENATE("[",$C32,"]","[",$F32,"] - ",$G32))</f>
        <v>[TPSC-RE-FU-005][QUERY-CH] - T6 Completar ClaveFormaDePago en catMedioDePago para registros sin clave SAT</v>
      </c>
      <c r="I32" s="341" t="s">
        <v>403</v>
      </c>
      <c r="J32" s="332" t="n">
        <f aca="false" t="array" ref="J32:J32">IFERROR(_xludf.xlookup(F32, '4.1.1 Catalogo Backend'!$D$2:$D$100, '4.1.1 Catalogo Backend'!$C$2:$C$100), 0)</f>
        <v>0</v>
      </c>
      <c r="K32" s="333" t="s">
        <v>43</v>
      </c>
      <c r="L32" s="307" t="n">
        <f aca="false">ROUNDUP(SUM(VLOOKUP('4.1 WBS Backend'!K32,'6. Catalogos'!$F$2:$G$4,2,FALSE())*J32),0)</f>
        <v>0</v>
      </c>
      <c r="M32" s="334"/>
      <c r="N32" s="335"/>
      <c r="O32" s="336"/>
      <c r="P32" s="335"/>
      <c r="Q32" s="335"/>
      <c r="R32" s="335"/>
      <c r="S32" s="335"/>
      <c r="T32" s="335"/>
      <c r="U32" s="335"/>
      <c r="V32" s="335"/>
      <c r="W32" s="335"/>
      <c r="X32" s="335"/>
      <c r="Y32" s="335"/>
      <c r="Z32" s="335"/>
      <c r="AA32" s="335"/>
      <c r="AB32" s="335"/>
      <c r="AC32" s="335"/>
      <c r="AD32" s="337"/>
    </row>
    <row r="33" customFormat="false" ht="37.5" hidden="false" customHeight="true" outlineLevel="0" collapsed="false">
      <c r="A33" s="324" t="s">
        <v>404</v>
      </c>
      <c r="B33" s="325" t="str">
        <f aca="false">VLOOKUP(C33,'9. Matriz de Requisitos'!$A:$W,3, FALSE())</f>
        <v>Mantenimiento de Catálogo de Clientes</v>
      </c>
      <c r="C33" s="326" t="s">
        <v>405</v>
      </c>
      <c r="D33" s="325" t="str">
        <f aca="false">VLOOKUP(C33,'9. Matriz de Requisitos'!$A:$W,4, FALSE())</f>
        <v>Catálogo de Clientes</v>
      </c>
      <c r="E33" s="327" t="str">
        <f aca="false" t="array" ref="E33:E33">IFERROR(_xludf.xlookup(F33, '4.1.1 Catalogo Backend'!$D$2:$D$100, '4.1.1 Catalogo Backend'!$B$2:$B$100), "")</f>
        <v/>
      </c>
      <c r="F33" s="335" t="s">
        <v>406</v>
      </c>
      <c r="G33" s="342" t="s">
        <v>407</v>
      </c>
      <c r="H33" s="330" t="str">
        <f aca="false">IF(F33="", "", CONCATENATE("[",$C33,"]","[",$F33,"] - ",$G33))</f>
        <v>[TPSC-RE-FU-006][CREATE-TABL-CH] - T1 Crear tabla ClienteDatosBancarios en base de datos</v>
      </c>
      <c r="I33" s="341" t="s">
        <v>408</v>
      </c>
      <c r="J33" s="332" t="n">
        <f aca="false" t="array" ref="J33:J33">IFERROR(_xludf.xlookup(F33, '4.1.1 Catalogo Backend'!$D$2:$D$100, '4.1.1 Catalogo Backend'!$C$2:$C$100), 0)</f>
        <v>0</v>
      </c>
      <c r="K33" s="333" t="s">
        <v>43</v>
      </c>
      <c r="L33" s="307" t="n">
        <f aca="false">ROUNDUP(SUM(VLOOKUP('4.1 WBS Backend'!K33,'6. Catalogos'!$F$2:$G$4,2,FALSE())*J33),0)</f>
        <v>0</v>
      </c>
      <c r="M33" s="334"/>
      <c r="N33" s="335"/>
      <c r="O33" s="336"/>
      <c r="P33" s="335"/>
      <c r="Q33" s="335"/>
      <c r="R33" s="335"/>
      <c r="S33" s="335"/>
      <c r="T33" s="335"/>
      <c r="U33" s="335"/>
      <c r="V33" s="335"/>
      <c r="W33" s="335"/>
      <c r="X33" s="335"/>
      <c r="Y33" s="335"/>
      <c r="Z33" s="335"/>
      <c r="AA33" s="335"/>
      <c r="AB33" s="335"/>
      <c r="AC33" s="335"/>
      <c r="AD33" s="337"/>
    </row>
    <row r="34" customFormat="false" ht="37.5" hidden="false" customHeight="true" outlineLevel="0" collapsed="false">
      <c r="A34" s="324" t="s">
        <v>409</v>
      </c>
      <c r="B34" s="325" t="str">
        <f aca="false">VLOOKUP(C34,'9. Matriz de Requisitos'!$A:$W,3, FALSE())</f>
        <v>Mantenimiento de Catálogo de Clientes</v>
      </c>
      <c r="C34" s="326" t="s">
        <v>405</v>
      </c>
      <c r="D34" s="325" t="str">
        <f aca="false">VLOOKUP(C34,'9. Matriz de Requisitos'!$A:$W,4, FALSE())</f>
        <v>Catálogo de Clientes</v>
      </c>
      <c r="E34" s="327" t="str">
        <f aca="false" t="array" ref="E34:E34">IFERROR(_xludf.xlookup(F34, '4.1.1 Catalogo Backend'!$D$2:$D$100, '4.1.1 Catalogo Backend'!$B$2:$B$100), "")</f>
        <v/>
      </c>
      <c r="F34" s="335" t="s">
        <v>410</v>
      </c>
      <c r="G34" s="342" t="s">
        <v>411</v>
      </c>
      <c r="H34" s="330" t="str">
        <f aca="false">IF(F34="", "", CONCATENATE("[",$C34,"]","[",$F34,"] - ",$G34))</f>
        <v>[TPSC-RE-FU-006][SERV-SIMPLE-PUT] - T2 Crear ClienteDatosBancariosBO - CRUD relacion cliente-cuenta-CodigoValidador</v>
      </c>
      <c r="I34" s="341" t="s">
        <v>412</v>
      </c>
      <c r="J34" s="332" t="n">
        <f aca="false" t="array" ref="J34:J34">IFERROR(_xludf.xlookup(F34, '4.1.1 Catalogo Backend'!$D$2:$D$100, '4.1.1 Catalogo Backend'!$C$2:$C$100), 0)</f>
        <v>0</v>
      </c>
      <c r="K34" s="333" t="s">
        <v>43</v>
      </c>
      <c r="L34" s="307" t="n">
        <f aca="false">ROUNDUP(SUM(VLOOKUP('4.1 WBS Backend'!K34,'6. Catalogos'!$F$2:$G$4,2,FALSE())*J34),0)</f>
        <v>0</v>
      </c>
      <c r="M34" s="334" t="s">
        <v>404</v>
      </c>
      <c r="N34" s="335"/>
      <c r="O34" s="336"/>
      <c r="P34" s="335"/>
      <c r="Q34" s="335"/>
      <c r="R34" s="335"/>
      <c r="S34" s="335"/>
      <c r="T34" s="335"/>
      <c r="U34" s="335"/>
      <c r="V34" s="335"/>
      <c r="W34" s="335"/>
      <c r="X34" s="335"/>
      <c r="Y34" s="335"/>
      <c r="Z34" s="335"/>
      <c r="AA34" s="335"/>
      <c r="AB34" s="335"/>
      <c r="AC34" s="335"/>
      <c r="AD34" s="337"/>
    </row>
    <row r="35" customFormat="false" ht="37.5" hidden="false" customHeight="true" outlineLevel="0" collapsed="false">
      <c r="A35" s="324" t="s">
        <v>413</v>
      </c>
      <c r="B35" s="325" t="str">
        <f aca="false">VLOOKUP(C35,'9. Matriz de Requisitos'!$A:$W,3, FALSE())</f>
        <v>Mantenimiento de Catálogo de Clientes</v>
      </c>
      <c r="C35" s="326" t="s">
        <v>405</v>
      </c>
      <c r="D35" s="325" t="str">
        <f aca="false">VLOOKUP(C35,'9. Matriz de Requisitos'!$A:$W,4, FALSE())</f>
        <v>Catálogo de Clientes</v>
      </c>
      <c r="E35" s="327" t="str">
        <f aca="false" t="array" ref="E35:E35">IFERROR(_xludf.xlookup(F35, '4.1.1 Catalogo Backend'!$D$2:$D$100, '4.1.1 Catalogo Backend'!$B$2:$B$100), "")</f>
        <v/>
      </c>
      <c r="F35" s="335" t="s">
        <v>382</v>
      </c>
      <c r="G35" s="342" t="s">
        <v>414</v>
      </c>
      <c r="H35" s="330" t="str">
        <f aca="false">IF(F35="", "", CONCATENATE("[",$C35,"]","[",$F35,"] - ",$G35))</f>
        <v>[TPSC-RE-FU-006][ALG-BASIC-LOGIC] - T3 Crear ReferenciaBancariaBO - algoritmo referencia bancaria (Banamex / no-Banamex)</v>
      </c>
      <c r="I35" s="341" t="s">
        <v>415</v>
      </c>
      <c r="J35" s="332" t="n">
        <f aca="false" t="array" ref="J35:J35">IFERROR(_xludf.xlookup(F35, '4.1.1 Catalogo Backend'!$D$2:$D$100, '4.1.1 Catalogo Backend'!$C$2:$C$100), 0)</f>
        <v>0</v>
      </c>
      <c r="K35" s="333" t="s">
        <v>43</v>
      </c>
      <c r="L35" s="307" t="n">
        <f aca="false">ROUNDUP(SUM(VLOOKUP('4.1 WBS Backend'!K35,'6. Catalogos'!$F$2:$G$4,2,FALSE())*J35),0)</f>
        <v>0</v>
      </c>
      <c r="M35" s="334" t="s">
        <v>409</v>
      </c>
      <c r="N35" s="335"/>
      <c r="O35" s="336"/>
      <c r="P35" s="335"/>
      <c r="Q35" s="335"/>
      <c r="R35" s="335"/>
      <c r="S35" s="335"/>
      <c r="T35" s="335"/>
      <c r="U35" s="335"/>
      <c r="V35" s="335"/>
      <c r="W35" s="335"/>
      <c r="X35" s="335"/>
      <c r="Y35" s="335"/>
      <c r="Z35" s="335"/>
      <c r="AA35" s="335"/>
      <c r="AB35" s="335"/>
      <c r="AC35" s="335"/>
      <c r="AD35" s="337"/>
    </row>
    <row r="36" customFormat="false" ht="37.5" hidden="false" customHeight="true" outlineLevel="0" collapsed="false">
      <c r="A36" s="324" t="s">
        <v>416</v>
      </c>
      <c r="B36" s="325" t="str">
        <f aca="false">VLOOKUP(C36,'9. Matriz de Requisitos'!$A:$W,3, FALSE())</f>
        <v>Mantenimiento de Catálogo de Clientes</v>
      </c>
      <c r="C36" s="326" t="s">
        <v>405</v>
      </c>
      <c r="D36" s="325" t="str">
        <f aca="false">VLOOKUP(C36,'9. Matriz de Requisitos'!$A:$W,4, FALSE())</f>
        <v>Catálogo de Clientes</v>
      </c>
      <c r="E36" s="327" t="str">
        <f aca="false" t="array" ref="E36:E36">IFERROR(_xludf.xlookup(F36, '4.1.1 Catalogo Backend'!$D$2:$D$100, '4.1.1 Catalogo Backend'!$B$2:$B$100), "")</f>
        <v/>
      </c>
      <c r="F36" s="335" t="s">
        <v>300</v>
      </c>
      <c r="G36" s="342" t="s">
        <v>417</v>
      </c>
      <c r="H36" s="330" t="str">
        <f aca="false">IF(F36="", "", CONCATENATE("[",$C36,"]","[",$F36,"] - ",$G36))</f>
        <v>[TPSC-RE-FU-006][IMP-EXIST-SERVICE] - T4 Inyectar ReferenciaPago en tpProformaPedidoFactory</v>
      </c>
      <c r="I36" s="341" t="s">
        <v>418</v>
      </c>
      <c r="J36" s="332" t="n">
        <f aca="false" t="array" ref="J36:J36">IFERROR(_xludf.xlookup(F36, '4.1.1 Catalogo Backend'!$D$2:$D$100, '4.1.1 Catalogo Backend'!$C$2:$C$100), 0)</f>
        <v>0</v>
      </c>
      <c r="K36" s="333" t="s">
        <v>43</v>
      </c>
      <c r="L36" s="307" t="n">
        <f aca="false">ROUNDUP(SUM(VLOOKUP('4.1 WBS Backend'!K36,'6. Catalogos'!$F$2:$G$4,2,FALSE())*J36),0)</f>
        <v>0</v>
      </c>
      <c r="M36" s="334" t="s">
        <v>413</v>
      </c>
      <c r="N36" s="335"/>
      <c r="O36" s="336"/>
      <c r="P36" s="335"/>
      <c r="Q36" s="335"/>
      <c r="R36" s="335"/>
      <c r="S36" s="335"/>
      <c r="T36" s="335"/>
      <c r="U36" s="335"/>
      <c r="V36" s="335"/>
      <c r="W36" s="335"/>
      <c r="X36" s="335"/>
      <c r="Y36" s="335"/>
      <c r="Z36" s="335"/>
      <c r="AA36" s="335"/>
      <c r="AB36" s="335"/>
      <c r="AC36" s="335"/>
      <c r="AD36" s="337"/>
    </row>
    <row r="37" customFormat="false" ht="37.5" hidden="false" customHeight="true" outlineLevel="0" collapsed="false">
      <c r="A37" s="324" t="s">
        <v>419</v>
      </c>
      <c r="B37" s="325" t="str">
        <f aca="false">VLOOKUP(C37,'9. Matriz de Requisitos'!$A:$W,3, FALSE())</f>
        <v>Mantenimiento de Catálogo de Clientes</v>
      </c>
      <c r="C37" s="326" t="s">
        <v>405</v>
      </c>
      <c r="D37" s="325" t="str">
        <f aca="false">VLOOKUP(C37,'9. Matriz de Requisitos'!$A:$W,4, FALSE())</f>
        <v>Catálogo de Clientes</v>
      </c>
      <c r="E37" s="327" t="str">
        <f aca="false" t="array" ref="E37:E37">IFERROR(_xludf.xlookup(F37, '4.1.1 Catalogo Backend'!$D$2:$D$100, '4.1.1 Catalogo Backend'!$B$2:$B$100), "")</f>
        <v/>
      </c>
      <c r="F37" s="335" t="s">
        <v>420</v>
      </c>
      <c r="G37" s="342" t="s">
        <v>421</v>
      </c>
      <c r="H37" s="330" t="str">
        <f aca="false">IF(F37="", "", CONCATENATE("[",$C37,"]","[",$F37,"] - ",$G37))</f>
        <v>[TPSC-RE-FU-006][SIMPLE-CRUD] - T5 Crear ClienteDatosBancariosController - endpoint CRUD /ClienteDatosBancarios</v>
      </c>
      <c r="I37" s="341" t="s">
        <v>422</v>
      </c>
      <c r="J37" s="332" t="n">
        <f aca="false" t="array" ref="J37:J37">IFERROR(_xludf.xlookup(F37, '4.1.1 Catalogo Backend'!$D$2:$D$100, '4.1.1 Catalogo Backend'!$C$2:$C$100), 0)</f>
        <v>0</v>
      </c>
      <c r="K37" s="333" t="s">
        <v>43</v>
      </c>
      <c r="L37" s="307" t="n">
        <f aca="false">ROUNDUP(SUM(VLOOKUP('4.1 WBS Backend'!K37,'6. Catalogos'!$F$2:$G$4,2,FALSE())*J37),0)</f>
        <v>0</v>
      </c>
      <c r="M37" s="334" t="s">
        <v>409</v>
      </c>
      <c r="N37" s="335"/>
      <c r="O37" s="336"/>
      <c r="P37" s="335"/>
      <c r="Q37" s="335"/>
      <c r="R37" s="335"/>
      <c r="S37" s="335"/>
      <c r="T37" s="335"/>
      <c r="U37" s="335"/>
      <c r="V37" s="335"/>
      <c r="W37" s="335"/>
      <c r="X37" s="335"/>
      <c r="Y37" s="335"/>
      <c r="Z37" s="335"/>
      <c r="AA37" s="335"/>
      <c r="AB37" s="335"/>
      <c r="AC37" s="335"/>
      <c r="AD37" s="337"/>
    </row>
    <row r="38" customFormat="false" ht="37.5" hidden="false" customHeight="true" outlineLevel="0" collapsed="false">
      <c r="A38" s="324" t="s">
        <v>423</v>
      </c>
      <c r="B38" s="325" t="str">
        <f aca="false">VLOOKUP(C38,'9. Matriz de Requisitos'!$A:$W,3, FALSE())</f>
        <v>Notificación regulatoria al cliente</v>
      </c>
      <c r="C38" s="326" t="s">
        <v>424</v>
      </c>
      <c r="D38" s="325" t="str">
        <f aca="false">VLOOKUP(C38,'9. Matriz de Requisitos'!$A:$W,4, FALSE())</f>
        <v>Cotizar lo Cotizable</v>
      </c>
      <c r="E38" s="327" t="str">
        <f aca="false" t="array" ref="E38:E38">IFERROR(_xludf.xlookup(F38, '4.1.1 Catalogo Backend'!$D$2:$D$100, '4.1.1 Catalogo Backend'!$B$2:$B$100), "")</f>
        <v/>
      </c>
      <c r="F38" s="335" t="s">
        <v>425</v>
      </c>
      <c r="G38" s="342" t="s">
        <v>426</v>
      </c>
      <c r="H38" s="330" t="str">
        <f aca="false">IF(F38="", "", CONCATENATE("[",$C38,"]","[",$F38,"] - ",$G38))</f>
        <v>[TPSC-RE-FU-007][BD-OBJ-M] - T1 Modificar fnEsProductoControlado - agregar tipo de control origen</v>
      </c>
      <c r="I38" s="341" t="s">
        <v>427</v>
      </c>
      <c r="J38" s="332" t="n">
        <f aca="false" t="array" ref="J38:J38">IFERROR(_xludf.xlookup(F38, '4.1.1 Catalogo Backend'!$D$2:$D$100, '4.1.1 Catalogo Backend'!$C$2:$C$100), 0)</f>
        <v>0</v>
      </c>
      <c r="K38" s="333" t="s">
        <v>43</v>
      </c>
      <c r="L38" s="307" t="n">
        <f aca="false">ROUNDUP(SUM(VLOOKUP('4.1 WBS Backend'!K38,'6. Catalogos'!$F$2:$G$4,2,FALSE())*J38),0)</f>
        <v>0</v>
      </c>
      <c r="M38" s="334"/>
      <c r="N38" s="335"/>
      <c r="O38" s="336"/>
      <c r="P38" s="335"/>
      <c r="Q38" s="335"/>
      <c r="R38" s="335"/>
      <c r="S38" s="335"/>
      <c r="T38" s="335"/>
      <c r="U38" s="335"/>
      <c r="V38" s="335"/>
      <c r="W38" s="335"/>
      <c r="X38" s="335"/>
      <c r="Y38" s="335"/>
      <c r="Z38" s="335"/>
      <c r="AA38" s="335"/>
      <c r="AB38" s="335"/>
      <c r="AC38" s="335"/>
      <c r="AD38" s="337"/>
    </row>
    <row r="39" customFormat="false" ht="37.5" hidden="false" customHeight="true" outlineLevel="0" collapsed="false">
      <c r="A39" s="324" t="s">
        <v>428</v>
      </c>
      <c r="B39" s="325" t="str">
        <f aca="false">VLOOKUP(C39,'9. Matriz de Requisitos'!$A:$W,3, FALSE())</f>
        <v>Notificación regulatoria al cliente</v>
      </c>
      <c r="C39" s="326" t="s">
        <v>424</v>
      </c>
      <c r="D39" s="325" t="str">
        <f aca="false">VLOOKUP(C39,'9. Matriz de Requisitos'!$A:$W,4, FALSE())</f>
        <v>Cotizar lo Cotizable</v>
      </c>
      <c r="E39" s="327" t="str">
        <f aca="false" t="array" ref="E39:E39">IFERROR(_xludf.xlookup(F39, '4.1.1 Catalogo Backend'!$D$2:$D$100, '4.1.1 Catalogo Backend'!$B$2:$B$100), "")</f>
        <v/>
      </c>
      <c r="F39" s="335" t="s">
        <v>325</v>
      </c>
      <c r="G39" s="342" t="s">
        <v>429</v>
      </c>
      <c r="H39" s="330" t="str">
        <f aca="false">IF(F39="", "", CONCATENATE("[",$C39,"]","[",$F39,"] - ",$G39))</f>
        <v>[TPSC-RE-FU-007][SERV-TRANSACT] - T2 Agregar deteccion de controlados y leyenda regulatoria en _CotizacionUnitaria</v>
      </c>
      <c r="I39" s="341" t="s">
        <v>430</v>
      </c>
      <c r="J39" s="332" t="n">
        <f aca="false" t="array" ref="J39:J39">IFERROR(_xludf.xlookup(F39, '4.1.1 Catalogo Backend'!$D$2:$D$100, '4.1.1 Catalogo Backend'!$C$2:$C$100), 0)</f>
        <v>0</v>
      </c>
      <c r="K39" s="333" t="s">
        <v>43</v>
      </c>
      <c r="L39" s="307" t="n">
        <f aca="false">ROUNDUP(SUM(VLOOKUP('4.1 WBS Backend'!K39,'6. Catalogos'!$F$2:$G$4,2,FALSE())*J39),0)</f>
        <v>0</v>
      </c>
      <c r="M39" s="334" t="s">
        <v>423</v>
      </c>
      <c r="N39" s="335"/>
      <c r="O39" s="336"/>
      <c r="P39" s="335"/>
      <c r="Q39" s="335"/>
      <c r="R39" s="335"/>
      <c r="S39" s="335"/>
      <c r="T39" s="335"/>
      <c r="U39" s="335"/>
      <c r="V39" s="335"/>
      <c r="W39" s="335"/>
      <c r="X39" s="335"/>
      <c r="Y39" s="335"/>
      <c r="Z39" s="335"/>
      <c r="AA39" s="335"/>
      <c r="AB39" s="335"/>
      <c r="AC39" s="335"/>
      <c r="AD39" s="337"/>
    </row>
    <row r="40" customFormat="false" ht="37.5" hidden="false" customHeight="true" outlineLevel="0" collapsed="false">
      <c r="A40" s="324" t="s">
        <v>431</v>
      </c>
      <c r="B40" s="325" t="str">
        <f aca="false">VLOOKUP(C40,'9. Matriz de Requisitos'!$A:$W,3, FALSE())</f>
        <v>Notificación regulatoria al cliente</v>
      </c>
      <c r="C40" s="326" t="s">
        <v>424</v>
      </c>
      <c r="D40" s="325" t="str">
        <f aca="false">VLOOKUP(C40,'9. Matriz de Requisitos'!$A:$W,4, FALSE())</f>
        <v>Cotizar lo Cotizable</v>
      </c>
      <c r="E40" s="327" t="str">
        <f aca="false" t="array" ref="E40:E40">IFERROR(_xludf.xlookup(F40, '4.1.1 Catalogo Backend'!$D$2:$D$100, '4.1.1 Catalogo Backend'!$B$2:$B$100), "")</f>
        <v/>
      </c>
      <c r="F40" s="335" t="s">
        <v>382</v>
      </c>
      <c r="G40" s="342" t="s">
        <v>432</v>
      </c>
      <c r="H40" s="330" t="str">
        <f aca="false">IF(F40="", "", CONCATENATE("[",$C40,"]","[",$F40,"] - ",$G40))</f>
        <v>[TPSC-RE-FU-007][ALG-BASIC-LOGIC] - T3 Agregar RegulatoryNote en QuotationModel - DocumentBuilder</v>
      </c>
      <c r="I40" s="341" t="s">
        <v>433</v>
      </c>
      <c r="J40" s="332" t="n">
        <f aca="false" t="array" ref="J40:J40">IFERROR(_xludf.xlookup(F40, '4.1.1 Catalogo Backend'!$D$2:$D$100, '4.1.1 Catalogo Backend'!$C$2:$C$100), 0)</f>
        <v>0</v>
      </c>
      <c r="K40" s="333" t="s">
        <v>43</v>
      </c>
      <c r="L40" s="307" t="n">
        <f aca="false">ROUNDUP(SUM(VLOOKUP('4.1 WBS Backend'!K40,'6. Catalogos'!$F$2:$G$4,2,FALSE())*J40),0)</f>
        <v>0</v>
      </c>
      <c r="M40" s="334" t="s">
        <v>428</v>
      </c>
      <c r="N40" s="335"/>
      <c r="O40" s="336"/>
      <c r="P40" s="335"/>
      <c r="Q40" s="335"/>
      <c r="R40" s="335"/>
      <c r="S40" s="335"/>
      <c r="T40" s="335"/>
      <c r="U40" s="335"/>
      <c r="V40" s="335"/>
      <c r="W40" s="335"/>
      <c r="X40" s="335"/>
      <c r="Y40" s="335"/>
      <c r="Z40" s="335"/>
      <c r="AA40" s="335"/>
      <c r="AB40" s="335"/>
      <c r="AC40" s="335"/>
      <c r="AD40" s="337"/>
    </row>
    <row r="41" customFormat="false" ht="37.5" hidden="false" customHeight="true" outlineLevel="0" collapsed="false">
      <c r="A41" s="324" t="s">
        <v>434</v>
      </c>
      <c r="B41" s="325" t="str">
        <f aca="false">VLOOKUP(C41,'9. Matriz de Requisitos'!$A:$W,3, FALSE())</f>
        <v>Notificación regulatoria al cliente</v>
      </c>
      <c r="C41" s="326" t="s">
        <v>424</v>
      </c>
      <c r="D41" s="325" t="str">
        <f aca="false">VLOOKUP(C41,'9. Matriz de Requisitos'!$A:$W,4, FALSE())</f>
        <v>Cotizar lo Cotizable</v>
      </c>
      <c r="E41" s="327" t="str">
        <f aca="false" t="array" ref="E41:E41">IFERROR(_xludf.xlookup(F41, '4.1.1 Catalogo Backend'!$D$2:$D$100, '4.1.1 Catalogo Backend'!$B$2:$B$100), "")</f>
        <v/>
      </c>
      <c r="F41" s="335" t="s">
        <v>435</v>
      </c>
      <c r="G41" s="342" t="s">
        <v>436</v>
      </c>
      <c r="H41" s="330" t="str">
        <f aca="false">IF(F41="", "", CONCATENATE("[",$C41,"]","[",$F41,"] - ",$G41))</f>
        <v>[TPSC-RE-FU-007][CREATE-PDF] - T4 Agregar bloque Scriban RegulatoryNote en 7 templates de cotizacion definitiva</v>
      </c>
      <c r="I41" s="343" t="s">
        <v>437</v>
      </c>
      <c r="J41" s="332" t="n">
        <f aca="false" t="array" ref="J41:J41">IFERROR(_xludf.xlookup(F41, '4.1.1 Catalogo Backend'!$D$2:$D$100, '4.1.1 Catalogo Backend'!$C$2:$C$100), 0)</f>
        <v>0</v>
      </c>
      <c r="K41" s="333" t="s">
        <v>43</v>
      </c>
      <c r="L41" s="307" t="n">
        <f aca="false">ROUNDUP(SUM(VLOOKUP('4.1 WBS Backend'!K41,'6. Catalogos'!$F$2:$G$4,2,FALSE())*J41),0)</f>
        <v>0</v>
      </c>
      <c r="M41" s="334" t="s">
        <v>431</v>
      </c>
      <c r="N41" s="335"/>
      <c r="O41" s="336"/>
      <c r="P41" s="335"/>
      <c r="Q41" s="335"/>
      <c r="R41" s="335"/>
      <c r="S41" s="335"/>
      <c r="T41" s="335"/>
      <c r="U41" s="335"/>
      <c r="V41" s="335"/>
      <c r="W41" s="335"/>
      <c r="X41" s="335"/>
      <c r="Y41" s="335"/>
      <c r="Z41" s="335"/>
      <c r="AA41" s="335"/>
      <c r="AB41" s="335"/>
      <c r="AC41" s="335"/>
      <c r="AD41" s="337"/>
    </row>
    <row r="42" customFormat="false" ht="37.5" hidden="false" customHeight="true" outlineLevel="0" collapsed="false">
      <c r="A42" s="324" t="s">
        <v>438</v>
      </c>
      <c r="B42" s="325" t="str">
        <f aca="false">VLOOKUP(C42,'9. Matriz de Requisitos'!$A:$W,3, FALSE())</f>
        <v>Buzón de Cobros</v>
      </c>
      <c r="C42" s="326" t="s">
        <v>439</v>
      </c>
      <c r="D42" s="325" t="str">
        <f aca="false">VLOOKUP(C42,'9. Matriz de Requisitos'!$A:$W,4, FALSE())</f>
        <v>Buzones</v>
      </c>
      <c r="E42" s="327" t="str">
        <f aca="false" t="array" ref="E42:E42">IFERROR(_xludf.xlookup(F42, '4.1.1 Catalogo Backend'!$D$2:$D$100, '4.1.1 Catalogo Backend'!$B$2:$B$100), "")</f>
        <v/>
      </c>
      <c r="F42" s="335" t="s">
        <v>293</v>
      </c>
      <c r="G42" s="342" t="s">
        <v>440</v>
      </c>
      <c r="H42" s="330" t="str">
        <f aca="false">IF(F42="", "", CONCATENATE("[",$C42,"]","[",$F42,"] - ",$G42))</f>
        <v>[TPSC-RE-FU-008][BD-OBJ-CH] - T1 Script de migracion de catalogos para Buzon de Cobros</v>
      </c>
      <c r="I42" s="341" t="s">
        <v>441</v>
      </c>
      <c r="J42" s="332" t="n">
        <f aca="false" t="array" ref="J42:J42">IFERROR(_xludf.xlookup(F42, '4.1.1 Catalogo Backend'!$D$2:$D$100, '4.1.1 Catalogo Backend'!$C$2:$C$100), 0)</f>
        <v>0</v>
      </c>
      <c r="K42" s="333" t="s">
        <v>43</v>
      </c>
      <c r="L42" s="307" t="n">
        <f aca="false">ROUNDUP(SUM(VLOOKUP('4.1 WBS Backend'!K42,'6. Catalogos'!$F$2:$G$4,2,FALSE())*J42),0)</f>
        <v>0</v>
      </c>
      <c r="M42" s="334"/>
      <c r="N42" s="335"/>
      <c r="O42" s="336"/>
      <c r="P42" s="335"/>
      <c r="Q42" s="335"/>
      <c r="R42" s="335"/>
      <c r="S42" s="335"/>
      <c r="T42" s="335"/>
      <c r="U42" s="335"/>
      <c r="V42" s="335"/>
      <c r="W42" s="335"/>
      <c r="X42" s="335"/>
      <c r="Y42" s="335"/>
      <c r="Z42" s="335"/>
      <c r="AA42" s="335"/>
      <c r="AB42" s="335"/>
      <c r="AC42" s="335"/>
      <c r="AD42" s="337"/>
    </row>
    <row r="43" customFormat="false" ht="37.5" hidden="false" customHeight="true" outlineLevel="0" collapsed="false">
      <c r="A43" s="324" t="s">
        <v>442</v>
      </c>
      <c r="B43" s="325" t="str">
        <f aca="false">VLOOKUP(C43,'9. Matriz de Requisitos'!$A:$W,3, FALSE())</f>
        <v>Buzón de Cobros</v>
      </c>
      <c r="C43" s="326" t="s">
        <v>439</v>
      </c>
      <c r="D43" s="325" t="str">
        <f aca="false">VLOOKUP(C43,'9. Matriz de Requisitos'!$A:$W,4, FALSE())</f>
        <v>Buzones</v>
      </c>
      <c r="E43" s="327" t="str">
        <f aca="false" t="array" ref="E43:E43">IFERROR(_xludf.xlookup(F43, '4.1.1 Catalogo Backend'!$D$2:$D$100, '4.1.1 Catalogo Backend'!$B$2:$B$100), "")</f>
        <v/>
      </c>
      <c r="F43" s="335" t="s">
        <v>300</v>
      </c>
      <c r="G43" s="342" t="s">
        <v>443</v>
      </c>
      <c r="H43" s="330" t="str">
        <f aca="false">IF(F43="", "", CONCATENATE("[",$C43,"]","[",$F43,"] - ",$G43))</f>
        <v>[TPSC-RE-FU-008][IMP-EXIST-SERVICE] - T2 Crear constantes de clasificacion y refactorizar switch del MailBot</v>
      </c>
      <c r="I43" s="341" t="s">
        <v>444</v>
      </c>
      <c r="J43" s="332" t="n">
        <f aca="false" t="array" ref="J43:J43">IFERROR(_xludf.xlookup(F43, '4.1.1 Catalogo Backend'!$D$2:$D$100, '4.1.1 Catalogo Backend'!$C$2:$C$100), 0)</f>
        <v>0</v>
      </c>
      <c r="K43" s="333" t="s">
        <v>43</v>
      </c>
      <c r="L43" s="307" t="n">
        <f aca="false">ROUNDUP(SUM(VLOOKUP('4.1 WBS Backend'!K43,'6. Catalogos'!$F$2:$G$4,2,FALSE())*J43),0)</f>
        <v>0</v>
      </c>
      <c r="M43" s="334" t="s">
        <v>438</v>
      </c>
      <c r="N43" s="335"/>
      <c r="O43" s="336"/>
      <c r="P43" s="335"/>
      <c r="Q43" s="335"/>
      <c r="R43" s="335"/>
      <c r="S43" s="335"/>
      <c r="T43" s="335"/>
      <c r="U43" s="335"/>
      <c r="V43" s="335"/>
      <c r="W43" s="335"/>
      <c r="X43" s="335"/>
      <c r="Y43" s="335"/>
      <c r="Z43" s="335"/>
      <c r="AA43" s="335"/>
      <c r="AB43" s="335"/>
      <c r="AC43" s="335"/>
      <c r="AD43" s="337"/>
    </row>
    <row r="44" customFormat="false" ht="37.5" hidden="false" customHeight="true" outlineLevel="0" collapsed="false">
      <c r="A44" s="324" t="s">
        <v>445</v>
      </c>
      <c r="B44" s="325" t="str">
        <f aca="false">VLOOKUP(C44,'9. Matriz de Requisitos'!$A:$W,3, FALSE())</f>
        <v>Buzón de Cobros</v>
      </c>
      <c r="C44" s="326" t="s">
        <v>439</v>
      </c>
      <c r="D44" s="325" t="str">
        <f aca="false">VLOOKUP(C44,'9. Matriz de Requisitos'!$A:$W,4, FALSE())</f>
        <v>Buzones</v>
      </c>
      <c r="E44" s="327" t="str">
        <f aca="false" t="array" ref="E44:E44">IFERROR(_xludf.xlookup(F44, '4.1.1 Catalogo Backend'!$D$2:$D$100, '4.1.1 Catalogo Backend'!$B$2:$B$100), "")</f>
        <v/>
      </c>
      <c r="F44" s="335" t="s">
        <v>304</v>
      </c>
      <c r="G44" s="342" t="s">
        <v>446</v>
      </c>
      <c r="H44" s="330" t="str">
        <f aca="false">IF(F44="", "", CONCATENATE("[",$C44,"]","[",$F44,"] - ",$G44))</f>
        <v>[TPSC-RE-FU-008][LIST-PAG-MULT-FILTER] - T3 CorreoRecibidoClienteBuzonCobrosBO - listado paginado del Buzon de Cobros</v>
      </c>
      <c r="I44" s="341" t="s">
        <v>447</v>
      </c>
      <c r="J44" s="332" t="n">
        <f aca="false" t="array" ref="J44:J44">IFERROR(_xludf.xlookup(F44, '4.1.1 Catalogo Backend'!$D$2:$D$100, '4.1.1 Catalogo Backend'!$C$2:$C$100), 0)</f>
        <v>0</v>
      </c>
      <c r="K44" s="333" t="s">
        <v>43</v>
      </c>
      <c r="L44" s="307" t="n">
        <f aca="false">ROUNDUP(SUM(VLOOKUP('4.1 WBS Backend'!K44,'6. Catalogos'!$F$2:$G$4,2,FALSE())*J44),0)</f>
        <v>0</v>
      </c>
      <c r="M44" s="334" t="s">
        <v>442</v>
      </c>
      <c r="N44" s="335"/>
      <c r="O44" s="336"/>
      <c r="P44" s="335"/>
      <c r="Q44" s="335"/>
      <c r="R44" s="335"/>
      <c r="S44" s="335"/>
      <c r="T44" s="335"/>
      <c r="U44" s="335"/>
      <c r="V44" s="335"/>
      <c r="W44" s="335"/>
      <c r="X44" s="335"/>
      <c r="Y44" s="335"/>
      <c r="Z44" s="335"/>
      <c r="AA44" s="335"/>
      <c r="AB44" s="335"/>
      <c r="AC44" s="335"/>
      <c r="AD44" s="337"/>
    </row>
    <row r="45" customFormat="false" ht="37.5" hidden="false" customHeight="true" outlineLevel="0" collapsed="false">
      <c r="A45" s="324" t="s">
        <v>448</v>
      </c>
      <c r="B45" s="325" t="str">
        <f aca="false">VLOOKUP(C45,'9. Matriz de Requisitos'!$A:$W,3, FALSE())</f>
        <v>Buzón de Cobros</v>
      </c>
      <c r="C45" s="326" t="s">
        <v>439</v>
      </c>
      <c r="D45" s="325" t="str">
        <f aca="false">VLOOKUP(C45,'9. Matriz de Requisitos'!$A:$W,4, FALSE())</f>
        <v>Buzones</v>
      </c>
      <c r="E45" s="327" t="str">
        <f aca="false" t="array" ref="E45:E45">IFERROR(_xludf.xlookup(F45, '4.1.1 Catalogo Backend'!$D$2:$D$100, '4.1.1 Catalogo Backend'!$B$2:$B$100), "")</f>
        <v/>
      </c>
      <c r="F45" s="335" t="s">
        <v>357</v>
      </c>
      <c r="G45" s="342" t="s">
        <v>449</v>
      </c>
      <c r="H45" s="330" t="str">
        <f aca="false">IF(F45="", "", CONCATENATE("[",$C45,"]","[",$F45,"] - ",$G45))</f>
        <v>[TPSC-RE-FU-008][QUERY-CH] - T4 BuzonCobrosController - endpoint POST /BuzonCobros con QueryInfo</v>
      </c>
      <c r="I45" s="341" t="s">
        <v>450</v>
      </c>
      <c r="J45" s="332" t="n">
        <f aca="false" t="array" ref="J45:J45">IFERROR(_xludf.xlookup(F45, '4.1.1 Catalogo Backend'!$D$2:$D$100, '4.1.1 Catalogo Backend'!$C$2:$C$100), 0)</f>
        <v>0</v>
      </c>
      <c r="K45" s="333" t="s">
        <v>43</v>
      </c>
      <c r="L45" s="307" t="n">
        <f aca="false">ROUNDUP(SUM(VLOOKUP('4.1 WBS Backend'!K45,'6. Catalogos'!$F$2:$G$4,2,FALSE())*J45),0)</f>
        <v>0</v>
      </c>
      <c r="M45" s="334" t="s">
        <v>445</v>
      </c>
      <c r="N45" s="335"/>
      <c r="O45" s="336"/>
      <c r="P45" s="335"/>
      <c r="Q45" s="335"/>
      <c r="R45" s="335"/>
      <c r="S45" s="335"/>
      <c r="T45" s="335"/>
      <c r="U45" s="335"/>
      <c r="V45" s="335"/>
      <c r="W45" s="335"/>
      <c r="X45" s="335"/>
      <c r="Y45" s="335"/>
      <c r="Z45" s="335"/>
      <c r="AA45" s="335"/>
      <c r="AB45" s="335"/>
      <c r="AC45" s="335"/>
      <c r="AD45" s="337"/>
    </row>
    <row r="46" customFormat="false" ht="37.5" hidden="false" customHeight="true" outlineLevel="0" collapsed="false">
      <c r="A46" s="324" t="s">
        <v>451</v>
      </c>
      <c r="B46" s="325" t="str">
        <f aca="false">VLOOKUP(C46,'9. Matriz de Requisitos'!$A:$W,3, FALSE())</f>
        <v>Buzón de Cobros</v>
      </c>
      <c r="C46" s="326" t="s">
        <v>439</v>
      </c>
      <c r="D46" s="325" t="str">
        <f aca="false">VLOOKUP(C46,'9. Matriz de Requisitos'!$A:$W,4, FALSE())</f>
        <v>Buzones</v>
      </c>
      <c r="E46" s="327" t="str">
        <f aca="false" t="array" ref="E46:E46">IFERROR(_xludf.xlookup(F46, '4.1.1 Catalogo Backend'!$D$2:$D$100, '4.1.1 Catalogo Backend'!$B$2:$B$100), "")</f>
        <v/>
      </c>
      <c r="F46" s="335" t="s">
        <v>300</v>
      </c>
      <c r="G46" s="342" t="s">
        <v>452</v>
      </c>
      <c r="H46" s="330" t="str">
        <f aca="false">IF(F46="", "", CONCATENATE("[",$C46,"]","[",$F46,"] - ",$G46))</f>
        <v>[TPSC-RE-FU-008][IMP-EXIST-SERVICE] - T5 Proceso de Clasificacion de Cobros - completar CorreoRecibidoClienteToPagoBO</v>
      </c>
      <c r="I46" s="341" t="s">
        <v>453</v>
      </c>
      <c r="J46" s="332" t="n">
        <f aca="false" t="array" ref="J46:J46">IFERROR(_xludf.xlookup(F46, '4.1.1 Catalogo Backend'!$D$2:$D$100, '4.1.1 Catalogo Backend'!$C$2:$C$100), 0)</f>
        <v>0</v>
      </c>
      <c r="K46" s="333" t="s">
        <v>43</v>
      </c>
      <c r="L46" s="307" t="n">
        <f aca="false">ROUNDUP(SUM(VLOOKUP('4.1 WBS Backend'!K46,'6. Catalogos'!$F$2:$G$4,2,FALSE())*J46),0)</f>
        <v>0</v>
      </c>
      <c r="M46" s="334" t="s">
        <v>442</v>
      </c>
      <c r="N46" s="335"/>
      <c r="O46" s="336"/>
      <c r="P46" s="335"/>
      <c r="Q46" s="335"/>
      <c r="R46" s="335"/>
      <c r="S46" s="335"/>
      <c r="T46" s="335"/>
      <c r="U46" s="335"/>
      <c r="V46" s="335"/>
      <c r="W46" s="335"/>
      <c r="X46" s="335"/>
      <c r="Y46" s="335"/>
      <c r="Z46" s="335"/>
      <c r="AA46" s="335"/>
      <c r="AB46" s="335"/>
      <c r="AC46" s="335"/>
      <c r="AD46" s="337"/>
    </row>
    <row r="47" customFormat="false" ht="37.5" hidden="false" customHeight="true" outlineLevel="0" collapsed="false">
      <c r="A47" s="324" t="s">
        <v>454</v>
      </c>
      <c r="B47" s="325" t="str">
        <f aca="false">VLOOKUP(C47,'9. Matriz de Requisitos'!$A:$W,3, FALSE())</f>
        <v>Buzón de Cobros</v>
      </c>
      <c r="C47" s="326" t="s">
        <v>439</v>
      </c>
      <c r="D47" s="325" t="str">
        <f aca="false">VLOOKUP(C47,'9. Matriz de Requisitos'!$A:$W,4, FALSE())</f>
        <v>Buzones</v>
      </c>
      <c r="E47" s="327" t="str">
        <f aca="false" t="array" ref="E47:E47">IFERROR(_xludf.xlookup(F47, '4.1.1 Catalogo Backend'!$D$2:$D$100, '4.1.1 Catalogo Backend'!$B$2:$B$100), "")</f>
        <v/>
      </c>
      <c r="F47" s="335" t="s">
        <v>455</v>
      </c>
      <c r="G47" s="342" t="s">
        <v>456</v>
      </c>
      <c r="H47" s="330" t="str">
        <f aca="false">IF(F47="", "", CONCATENATE("[",$C47,"]","[",$F47,"] - ",$G47))</f>
        <v>[TPSC-RE-FU-008][ALG-COMPLX-LOGIC] - T6 Proceso de Integracion y Validacion de Cobros - ValidacionCobroBO</v>
      </c>
      <c r="I47" s="341" t="s">
        <v>457</v>
      </c>
      <c r="J47" s="332" t="n">
        <f aca="false" t="array" ref="J47:J47">IFERROR(_xludf.xlookup(F47, '4.1.1 Catalogo Backend'!$D$2:$D$100, '4.1.1 Catalogo Backend'!$C$2:$C$100), 0)</f>
        <v>0</v>
      </c>
      <c r="K47" s="333" t="s">
        <v>43</v>
      </c>
      <c r="L47" s="307" t="n">
        <f aca="false">ROUNDUP(SUM(VLOOKUP('4.1 WBS Backend'!K47,'6. Catalogos'!$F$2:$G$4,2,FALSE())*J47),0)</f>
        <v>0</v>
      </c>
      <c r="M47" s="334" t="s">
        <v>451</v>
      </c>
      <c r="N47" s="335"/>
      <c r="O47" s="336"/>
      <c r="P47" s="335"/>
      <c r="Q47" s="335"/>
      <c r="R47" s="335"/>
      <c r="S47" s="335"/>
      <c r="T47" s="335"/>
      <c r="U47" s="335"/>
      <c r="V47" s="335"/>
      <c r="W47" s="335"/>
      <c r="X47" s="335"/>
      <c r="Y47" s="335"/>
      <c r="Z47" s="335"/>
      <c r="AA47" s="335"/>
      <c r="AB47" s="335"/>
      <c r="AC47" s="335"/>
      <c r="AD47" s="337"/>
    </row>
    <row r="48" customFormat="false" ht="37.5" hidden="false" customHeight="true" outlineLevel="0" collapsed="false">
      <c r="A48" s="324" t="s">
        <v>458</v>
      </c>
      <c r="B48" s="325" t="str">
        <f aca="false">VLOOKUP(C48,'9. Matriz de Requisitos'!$A:$W,3, FALSE())</f>
        <v>Buzón de Cobros</v>
      </c>
      <c r="C48" s="326" t="s">
        <v>439</v>
      </c>
      <c r="D48" s="325" t="str">
        <f aca="false">VLOOKUP(C48,'9. Matriz de Requisitos'!$A:$W,4, FALSE())</f>
        <v>Buzones</v>
      </c>
      <c r="E48" s="327" t="str">
        <f aca="false" t="array" ref="E48:E48">IFERROR(_xludf.xlookup(F48, '4.1.1 Catalogo Backend'!$D$2:$D$100, '4.1.1 Catalogo Backend'!$B$2:$B$100), "")</f>
        <v/>
      </c>
      <c r="F48" s="335" t="s">
        <v>300</v>
      </c>
      <c r="G48" s="342" t="s">
        <v>459</v>
      </c>
      <c r="H48" s="330" t="str">
        <f aca="false">IF(F48="", "", CONCATENATE("[",$C48,"]","[",$F48,"] - ",$G48))</f>
        <v>[TPSC-RE-FU-008][IMP-EXIST-SERVICE] - T7 Entrenamiento del MailBot - agregar categoria Cobro al modelo de clasificacion</v>
      </c>
      <c r="I48" s="341" t="s">
        <v>460</v>
      </c>
      <c r="J48" s="332" t="n">
        <f aca="false" t="array" ref="J48:J48">IFERROR(_xludf.xlookup(F48, '4.1.1 Catalogo Backend'!$D$2:$D$100, '4.1.1 Catalogo Backend'!$C$2:$C$100), 0)</f>
        <v>0</v>
      </c>
      <c r="K48" s="333" t="s">
        <v>43</v>
      </c>
      <c r="L48" s="307" t="n">
        <f aca="false">ROUNDUP(SUM(VLOOKUP('4.1 WBS Backend'!K48,'6. Catalogos'!$F$2:$G$4,2,FALSE())*J48),0)</f>
        <v>0</v>
      </c>
      <c r="M48" s="334"/>
      <c r="N48" s="335"/>
      <c r="O48" s="336"/>
      <c r="P48" s="335"/>
      <c r="Q48" s="335"/>
      <c r="R48" s="335"/>
      <c r="S48" s="335"/>
      <c r="T48" s="335"/>
      <c r="U48" s="335"/>
      <c r="V48" s="335"/>
      <c r="W48" s="335"/>
      <c r="X48" s="335"/>
      <c r="Y48" s="335"/>
      <c r="Z48" s="335"/>
      <c r="AA48" s="335"/>
      <c r="AB48" s="335"/>
      <c r="AC48" s="335"/>
      <c r="AD48" s="337"/>
    </row>
    <row r="49" customFormat="false" ht="37.5" hidden="false" customHeight="true" outlineLevel="0" collapsed="false">
      <c r="A49" s="324" t="s">
        <v>461</v>
      </c>
      <c r="B49" s="325" t="str">
        <f aca="false">VLOOKUP(C49,'9. Matriz de Requisitos'!$A:$W,3, FALSE())</f>
        <v>Validación regulatoria</v>
      </c>
      <c r="C49" s="326" t="s">
        <v>462</v>
      </c>
      <c r="D49" s="325" t="str">
        <f aca="false">VLOOKUP(C49,'9. Matriz de Requisitos'!$A:$W,4, FALSE())</f>
        <v>Pretramitar Pedido</v>
      </c>
      <c r="E49" s="327" t="str">
        <f aca="false" t="array" ref="E49:E49">IFERROR(_xludf.xlookup(F49, '4.1.1 Catalogo Backend'!$D$2:$D$100, '4.1.1 Catalogo Backend'!$B$2:$B$100), "")</f>
        <v/>
      </c>
      <c r="F49" s="335" t="s">
        <v>382</v>
      </c>
      <c r="G49" s="342" t="s">
        <v>463</v>
      </c>
      <c r="H49" s="330" t="str">
        <f aca="false">IF(F49="", "", CONCATENATE("[",$C49,"]","[",$F49,"] - ",$G49))</f>
        <v>[TPSC-RE-FU-009][ALG-BASIC-LOGIC] - T1 - Crear ValidarDocumentosRegulatoriosBO</v>
      </c>
      <c r="I49" s="341" t="s">
        <v>464</v>
      </c>
      <c r="J49" s="332" t="n">
        <f aca="false" t="array" ref="J49:J49">IFERROR(_xludf.xlookup(F49, '4.1.1 Catalogo Backend'!$D$2:$D$100, '4.1.1 Catalogo Backend'!$C$2:$C$100), 0)</f>
        <v>0</v>
      </c>
      <c r="K49" s="333" t="s">
        <v>43</v>
      </c>
      <c r="L49" s="307" t="n">
        <f aca="false">ROUNDUP(SUM(VLOOKUP('4.1 WBS Backend'!K49,'6. Catalogos'!$F$2:$G$4,2,FALSE())*J49),0)</f>
        <v>0</v>
      </c>
      <c r="M49" s="334"/>
      <c r="N49" s="335"/>
      <c r="O49" s="336"/>
      <c r="P49" s="335"/>
      <c r="Q49" s="335"/>
      <c r="R49" s="335"/>
      <c r="S49" s="335"/>
      <c r="T49" s="335"/>
      <c r="U49" s="335"/>
      <c r="V49" s="335"/>
      <c r="W49" s="335"/>
      <c r="X49" s="335"/>
      <c r="Y49" s="335"/>
      <c r="Z49" s="335"/>
      <c r="AA49" s="335"/>
      <c r="AB49" s="335"/>
      <c r="AC49" s="335"/>
      <c r="AD49" s="337"/>
    </row>
    <row r="50" customFormat="false" ht="37.5" hidden="false" customHeight="true" outlineLevel="0" collapsed="false">
      <c r="A50" s="324" t="s">
        <v>465</v>
      </c>
      <c r="B50" s="325" t="str">
        <f aca="false">VLOOKUP(C50,'9. Matriz de Requisitos'!$A:$W,3, FALSE())</f>
        <v>Validación regulatoria</v>
      </c>
      <c r="C50" s="326" t="s">
        <v>462</v>
      </c>
      <c r="D50" s="325" t="str">
        <f aca="false">VLOOKUP(C50,'9. Matriz de Requisitos'!$A:$W,4, FALSE())</f>
        <v>Pretramitar Pedido</v>
      </c>
      <c r="E50" s="327" t="str">
        <f aca="false" t="array" ref="E50:E50">IFERROR(_xludf.xlookup(F50, '4.1.1 Catalogo Backend'!$D$2:$D$100, '4.1.1 Catalogo Backend'!$B$2:$B$100), "")</f>
        <v/>
      </c>
      <c r="F50" s="335" t="s">
        <v>382</v>
      </c>
      <c r="G50" s="342" t="s">
        <v>466</v>
      </c>
      <c r="H50" s="330" t="str">
        <f aca="false">IF(F50="", "", CONCATENATE("[",$C50,"]","[",$F50,"] - ",$G50))</f>
        <v>[TPSC-RE-FU-009][ALG-BASIC-LOGIC] - T2 - Crear ResultadoValidacionRegulatoria DTO</v>
      </c>
      <c r="I50" s="341" t="s">
        <v>467</v>
      </c>
      <c r="J50" s="332" t="n">
        <f aca="false" t="array" ref="J50:J50">IFERROR(_xludf.xlookup(F50, '4.1.1 Catalogo Backend'!$D$2:$D$100, '4.1.1 Catalogo Backend'!$C$2:$C$100), 0)</f>
        <v>0</v>
      </c>
      <c r="K50" s="333" t="s">
        <v>43</v>
      </c>
      <c r="L50" s="307" t="n">
        <f aca="false">ROUNDUP(SUM(VLOOKUP('4.1 WBS Backend'!K50,'6. Catalogos'!$F$2:$G$4,2,FALSE())*J50),0)</f>
        <v>0</v>
      </c>
      <c r="M50" s="334" t="s">
        <v>461</v>
      </c>
      <c r="N50" s="335"/>
      <c r="O50" s="336"/>
      <c r="P50" s="335"/>
      <c r="Q50" s="335"/>
      <c r="R50" s="335"/>
      <c r="S50" s="335"/>
      <c r="T50" s="335"/>
      <c r="U50" s="335"/>
      <c r="V50" s="335"/>
      <c r="W50" s="335"/>
      <c r="X50" s="335"/>
      <c r="Y50" s="335"/>
      <c r="Z50" s="335"/>
      <c r="AA50" s="335"/>
      <c r="AB50" s="335"/>
      <c r="AC50" s="335"/>
      <c r="AD50" s="337"/>
    </row>
    <row r="51" customFormat="false" ht="37.5" hidden="false" customHeight="true" outlineLevel="0" collapsed="false">
      <c r="A51" s="324" t="s">
        <v>468</v>
      </c>
      <c r="B51" s="325" t="str">
        <f aca="false">VLOOKUP(C51,'9. Matriz de Requisitos'!$A:$W,3, FALSE())</f>
        <v>Validación regulatoria</v>
      </c>
      <c r="C51" s="326" t="s">
        <v>462</v>
      </c>
      <c r="D51" s="325" t="str">
        <f aca="false">VLOOKUP(C51,'9. Matriz de Requisitos'!$A:$W,4, FALSE())</f>
        <v>Pretramitar Pedido</v>
      </c>
      <c r="E51" s="327" t="str">
        <f aca="false" t="array" ref="E51:E51">IFERROR(_xludf.xlookup(F51, '4.1.1 Catalogo Backend'!$D$2:$D$100, '4.1.1 Catalogo Backend'!$B$2:$B$100), "")</f>
        <v/>
      </c>
      <c r="F51" s="335" t="s">
        <v>300</v>
      </c>
      <c r="G51" s="342" t="s">
        <v>469</v>
      </c>
      <c r="H51" s="330" t="str">
        <f aca="false">IF(F51="", "", CONCATENATE("[",$C51,"]","[",$F51,"] - ",$G51))</f>
        <v>[TPSC-RE-FU-009][IMP-EXIST-SERVICE] - T3 - Modificar VerificarPedidoTramitableBO integrar validación</v>
      </c>
      <c r="I51" s="341" t="s">
        <v>470</v>
      </c>
      <c r="J51" s="332" t="n">
        <f aca="false" t="array" ref="J51:J51">IFERROR(_xludf.xlookup(F51, '4.1.1 Catalogo Backend'!$D$2:$D$100, '4.1.1 Catalogo Backend'!$C$2:$C$100), 0)</f>
        <v>0</v>
      </c>
      <c r="K51" s="333" t="s">
        <v>43</v>
      </c>
      <c r="L51" s="307" t="n">
        <f aca="false">ROUNDUP(SUM(VLOOKUP('4.1 WBS Backend'!K51,'6. Catalogos'!$F$2:$G$4,2,FALSE())*J51),0)</f>
        <v>0</v>
      </c>
      <c r="M51" s="334" t="s">
        <v>471</v>
      </c>
      <c r="N51" s="335"/>
      <c r="O51" s="336"/>
      <c r="P51" s="335"/>
      <c r="Q51" s="335"/>
      <c r="R51" s="335"/>
      <c r="S51" s="335"/>
      <c r="T51" s="335"/>
      <c r="U51" s="335"/>
      <c r="V51" s="335"/>
      <c r="W51" s="335"/>
      <c r="X51" s="335"/>
      <c r="Y51" s="335"/>
      <c r="Z51" s="335"/>
      <c r="AA51" s="335"/>
      <c r="AB51" s="335"/>
      <c r="AC51" s="335"/>
      <c r="AD51" s="337"/>
    </row>
    <row r="52" customFormat="false" ht="37.5" hidden="false" customHeight="true" outlineLevel="0" collapsed="false">
      <c r="A52" s="324" t="s">
        <v>472</v>
      </c>
      <c r="B52" s="325" t="str">
        <f aca="false">VLOOKUP(C52,'9. Matriz de Requisitos'!$A:$W,3, FALSE())</f>
        <v>Validación regulatoria</v>
      </c>
      <c r="C52" s="326" t="s">
        <v>462</v>
      </c>
      <c r="D52" s="325" t="str">
        <f aca="false">VLOOKUP(C52,'9. Matriz de Requisitos'!$A:$W,4, FALSE())</f>
        <v>Pretramitar Pedido</v>
      </c>
      <c r="E52" s="327" t="str">
        <f aca="false" t="array" ref="E52:E52">IFERROR(_xludf.xlookup(F52, '4.1.1 Catalogo Backend'!$D$2:$D$100, '4.1.1 Catalogo Backend'!$B$2:$B$100), "")</f>
        <v/>
      </c>
      <c r="F52" s="335" t="s">
        <v>382</v>
      </c>
      <c r="G52" s="342" t="s">
        <v>473</v>
      </c>
      <c r="H52" s="330" t="str">
        <f aca="false">IF(F52="", "", CONCATENATE("[",$C52,"]","[",$F52,"] - ",$G52))</f>
        <v>[TPSC-RE-FU-009][ALG-BASIC-LOGIC] - T4 - Verificar ajustar ProductoBO.EsControlado para origen</v>
      </c>
      <c r="I52" s="341" t="s">
        <v>474</v>
      </c>
      <c r="J52" s="332" t="n">
        <f aca="false" t="array" ref="J52:J52">IFERROR(_xludf.xlookup(F52, '4.1.1 Catalogo Backend'!$D$2:$D$100, '4.1.1 Catalogo Backend'!$C$2:$C$100), 0)</f>
        <v>0</v>
      </c>
      <c r="K52" s="333" t="s">
        <v>43</v>
      </c>
      <c r="L52" s="307" t="n">
        <f aca="false">ROUNDUP(SUM(VLOOKUP('4.1 WBS Backend'!K52,'6. Catalogos'!$F$2:$G$4,2,FALSE())*J52),0)</f>
        <v>0</v>
      </c>
      <c r="M52" s="334"/>
      <c r="N52" s="335"/>
      <c r="O52" s="336"/>
      <c r="P52" s="335"/>
      <c r="Q52" s="335"/>
      <c r="R52" s="335"/>
      <c r="S52" s="335"/>
      <c r="T52" s="335"/>
      <c r="U52" s="335"/>
      <c r="V52" s="335"/>
      <c r="W52" s="335"/>
      <c r="X52" s="335"/>
      <c r="Y52" s="335"/>
      <c r="Z52" s="335"/>
      <c r="AA52" s="335"/>
      <c r="AB52" s="335"/>
      <c r="AC52" s="335"/>
      <c r="AD52" s="337"/>
    </row>
    <row r="53" customFormat="false" ht="37.5" hidden="false" customHeight="true" outlineLevel="0" collapsed="false">
      <c r="A53" s="324" t="s">
        <v>475</v>
      </c>
      <c r="B53" s="325" t="str">
        <f aca="false">VLOOKUP(C53,'9. Matriz de Requisitos'!$A:$W,3, FALSE())</f>
        <v>Validación regulatoria</v>
      </c>
      <c r="C53" s="326" t="s">
        <v>462</v>
      </c>
      <c r="D53" s="325" t="str">
        <f aca="false">VLOOKUP(C53,'9. Matriz de Requisitos'!$A:$W,4, FALSE())</f>
        <v>Pretramitar Pedido</v>
      </c>
      <c r="E53" s="327" t="str">
        <f aca="false" t="array" ref="E53:E53">IFERROR(_xludf.xlookup(F53, '4.1.1 Catalogo Backend'!$D$2:$D$100, '4.1.1 Catalogo Backend'!$B$2:$B$100), "")</f>
        <v/>
      </c>
      <c r="F53" s="335" t="s">
        <v>372</v>
      </c>
      <c r="G53" s="342" t="s">
        <v>476</v>
      </c>
      <c r="H53" s="330" t="str">
        <f aca="false">IF(F53="", "", CONCATENATE("[",$C53,"]","[",$F53,"] - ",$G53))</f>
        <v>[TPSC-RE-FU-009][UPDATE-TABL-CH] - T5 - Script BD INSERT catUsoArchivoSistema docs regulatorios PER</v>
      </c>
      <c r="I53" s="341" t="s">
        <v>477</v>
      </c>
      <c r="J53" s="332" t="n">
        <f aca="false" t="array" ref="J53:J53">IFERROR(_xludf.xlookup(F53, '4.1.1 Catalogo Backend'!$D$2:$D$100, '4.1.1 Catalogo Backend'!$C$2:$C$100), 0)</f>
        <v>0</v>
      </c>
      <c r="K53" s="333" t="s">
        <v>43</v>
      </c>
      <c r="L53" s="307" t="n">
        <f aca="false">ROUNDUP(SUM(VLOOKUP('4.1 WBS Backend'!K53,'6. Catalogos'!$F$2:$G$4,2,FALSE())*J53),0)</f>
        <v>0</v>
      </c>
      <c r="M53" s="334"/>
      <c r="N53" s="335"/>
      <c r="O53" s="336"/>
      <c r="P53" s="335"/>
      <c r="Q53" s="335"/>
      <c r="R53" s="335"/>
      <c r="S53" s="335"/>
      <c r="T53" s="335"/>
      <c r="U53" s="335"/>
      <c r="V53" s="335"/>
      <c r="W53" s="335"/>
      <c r="X53" s="335"/>
      <c r="Y53" s="335"/>
      <c r="Z53" s="335"/>
      <c r="AA53" s="335"/>
      <c r="AB53" s="335"/>
      <c r="AC53" s="335"/>
      <c r="AD53" s="337"/>
    </row>
    <row r="54" customFormat="false" ht="37.5" hidden="false" customHeight="true" outlineLevel="0" collapsed="false">
      <c r="A54" s="324" t="s">
        <v>478</v>
      </c>
      <c r="B54" s="325" t="str">
        <f aca="false">VLOOKUP(C54,'9. Matriz de Requisitos'!$A:$W,3, FALSE())</f>
        <v>Tramitación de pedidos Crédito</v>
      </c>
      <c r="C54" s="326" t="s">
        <v>479</v>
      </c>
      <c r="D54" s="325" t="str">
        <f aca="false">VLOOKUP(C54,'9. Matriz de Requisitos'!$A:$W,4, FALSE())</f>
        <v>Tramitar Pedido</v>
      </c>
      <c r="E54" s="327" t="str">
        <f aca="false" t="array" ref="E54:E54">IFERROR(_xludf.xlookup(F54, '4.1.1 Catalogo Backend'!$D$2:$D$100, '4.1.1 Catalogo Backend'!$B$2:$B$100), "")</f>
        <v/>
      </c>
      <c r="F54" s="335" t="s">
        <v>300</v>
      </c>
      <c r="G54" s="342" t="s">
        <v>480</v>
      </c>
      <c r="H54" s="330" t="str">
        <f aca="false">IF(F54="", "", CONCATENATE("[",$C54,"]","[",$F54,"] - ",$G54))</f>
        <v>[TPSC-RE-FU-010][IMP-EXIST-SERVICE] - T1 - Verificación flujo tramitación Crédito existente</v>
      </c>
      <c r="I54" s="341" t="s">
        <v>481</v>
      </c>
      <c r="J54" s="332" t="n">
        <f aca="false" t="array" ref="J54:J54">IFERROR(_xludf.xlookup(F54, '4.1.1 Catalogo Backend'!$D$2:$D$100, '4.1.1 Catalogo Backend'!$C$2:$C$100), 0)</f>
        <v>0</v>
      </c>
      <c r="K54" s="333" t="s">
        <v>43</v>
      </c>
      <c r="L54" s="307" t="n">
        <f aca="false">ROUNDUP(SUM(VLOOKUP('4.1 WBS Backend'!K54,'6. Catalogos'!$F$2:$G$4,2,FALSE())*J54),0)</f>
        <v>0</v>
      </c>
      <c r="M54" s="334"/>
      <c r="N54" s="335"/>
      <c r="O54" s="336"/>
      <c r="P54" s="335"/>
      <c r="Q54" s="335"/>
      <c r="R54" s="335"/>
      <c r="S54" s="335"/>
      <c r="T54" s="335"/>
      <c r="U54" s="335"/>
      <c r="V54" s="335"/>
      <c r="W54" s="335"/>
      <c r="X54" s="335"/>
      <c r="Y54" s="335"/>
      <c r="Z54" s="335"/>
      <c r="AA54" s="335"/>
      <c r="AB54" s="335"/>
      <c r="AC54" s="335"/>
      <c r="AD54" s="337"/>
    </row>
    <row r="55" customFormat="false" ht="37.5" hidden="false" customHeight="true" outlineLevel="0" collapsed="false">
      <c r="A55" s="324" t="s">
        <v>482</v>
      </c>
      <c r="B55" s="325" t="str">
        <f aca="false">VLOOKUP(C55,'9. Matriz de Requisitos'!$A:$W,3, FALSE())</f>
        <v>Tramitación de pedidos Crédito</v>
      </c>
      <c r="C55" s="326" t="s">
        <v>479</v>
      </c>
      <c r="D55" s="325" t="str">
        <f aca="false">VLOOKUP(C55,'9. Matriz de Requisitos'!$A:$W,4, FALSE())</f>
        <v>Tramitar Pedido</v>
      </c>
      <c r="E55" s="327" t="str">
        <f aca="false" t="array" ref="E55:E55">IFERROR(_xludf.xlookup(F55, '4.1.1 Catalogo Backend'!$D$2:$D$100, '4.1.1 Catalogo Backend'!$B$2:$B$100), "")</f>
        <v/>
      </c>
      <c r="F55" s="335" t="s">
        <v>300</v>
      </c>
      <c r="G55" s="342" t="s">
        <v>483</v>
      </c>
      <c r="H55" s="330" t="str">
        <f aca="false">IF(F55="", "", CONCATENATE("[",$C55,"]","[",$F55,"] - ",$G55))</f>
        <v>[TPSC-RE-FU-010][IMP-EXIST-SERVICE] - T2 - Verificación variante Pago contra entrega con detención Legacy</v>
      </c>
      <c r="I55" s="341" t="s">
        <v>484</v>
      </c>
      <c r="J55" s="332" t="n">
        <f aca="false" t="array" ref="J55:J55">IFERROR(_xludf.xlookup(F55, '4.1.1 Catalogo Backend'!$D$2:$D$100, '4.1.1 Catalogo Backend'!$C$2:$C$100), 0)</f>
        <v>0</v>
      </c>
      <c r="K55" s="333" t="s">
        <v>43</v>
      </c>
      <c r="L55" s="307" t="n">
        <f aca="false">ROUNDUP(SUM(VLOOKUP('4.1 WBS Backend'!K55,'6. Catalogos'!$F$2:$G$4,2,FALSE())*J55),0)</f>
        <v>0</v>
      </c>
      <c r="M55" s="334" t="s">
        <v>478</v>
      </c>
      <c r="N55" s="335"/>
      <c r="O55" s="336"/>
      <c r="P55" s="335"/>
      <c r="Q55" s="335"/>
      <c r="R55" s="335"/>
      <c r="S55" s="335"/>
      <c r="T55" s="335"/>
      <c r="U55" s="335"/>
      <c r="V55" s="335"/>
      <c r="W55" s="335"/>
      <c r="X55" s="335"/>
      <c r="Y55" s="335"/>
      <c r="Z55" s="335"/>
      <c r="AA55" s="335"/>
      <c r="AB55" s="335"/>
      <c r="AC55" s="335"/>
      <c r="AD55" s="337"/>
    </row>
    <row r="56" customFormat="false" ht="37.5" hidden="false" customHeight="true" outlineLevel="0" collapsed="false">
      <c r="A56" s="324" t="s">
        <v>485</v>
      </c>
      <c r="B56" s="325" t="str">
        <f aca="false">VLOOKUP(C56,'9. Matriz de Requisitos'!$A:$W,3, FALSE())</f>
        <v>Tramitación de pedidos Crédito</v>
      </c>
      <c r="C56" s="326" t="s">
        <v>479</v>
      </c>
      <c r="D56" s="325" t="str">
        <f aca="false">VLOOKUP(C56,'9. Matriz de Requisitos'!$A:$W,4, FALSE())</f>
        <v>Tramitar Pedido</v>
      </c>
      <c r="E56" s="327" t="str">
        <f aca="false" t="array" ref="E56:E56">IFERROR(_xludf.xlookup(F56, '4.1.1 Catalogo Backend'!$D$2:$D$100, '4.1.1 Catalogo Backend'!$B$2:$B$100), "")</f>
        <v/>
      </c>
      <c r="F56" s="335" t="s">
        <v>325</v>
      </c>
      <c r="G56" s="342" t="s">
        <v>486</v>
      </c>
      <c r="H56" s="330" t="str">
        <f aca="false">IF(F56="", "", CONCATENATE("[",$C56,"]","[",$F56,"] - ",$G56))</f>
        <v>[TPSC-RE-FU-010][SERV-TRANSACT] - T3 - Crear endpoint Cancelación de pedido desde Tramitar Pedido</v>
      </c>
      <c r="I56" s="341" t="s">
        <v>487</v>
      </c>
      <c r="J56" s="332" t="n">
        <f aca="false" t="array" ref="J56:J56">IFERROR(_xludf.xlookup(F56, '4.1.1 Catalogo Backend'!$D$2:$D$100, '4.1.1 Catalogo Backend'!$C$2:$C$100), 0)</f>
        <v>0</v>
      </c>
      <c r="K56" s="333" t="s">
        <v>43</v>
      </c>
      <c r="L56" s="307" t="n">
        <f aca="false">ROUNDUP(SUM(VLOOKUP('4.1 WBS Backend'!K56,'6. Catalogos'!$F$2:$G$4,2,FALSE())*J56),0)</f>
        <v>0</v>
      </c>
      <c r="M56" s="334"/>
      <c r="N56" s="335"/>
      <c r="O56" s="336"/>
      <c r="P56" s="335"/>
      <c r="Q56" s="335"/>
      <c r="R56" s="335"/>
      <c r="S56" s="335"/>
      <c r="T56" s="335"/>
      <c r="U56" s="335"/>
      <c r="V56" s="335"/>
      <c r="W56" s="335"/>
      <c r="X56" s="335"/>
      <c r="Y56" s="335"/>
      <c r="Z56" s="335"/>
      <c r="AA56" s="335"/>
      <c r="AB56" s="335"/>
      <c r="AC56" s="335"/>
      <c r="AD56" s="337"/>
    </row>
    <row r="57" customFormat="false" ht="37.5" hidden="false" customHeight="true" outlineLevel="0" collapsed="false">
      <c r="A57" s="324" t="s">
        <v>488</v>
      </c>
      <c r="B57" s="325" t="str">
        <f aca="false">VLOOKUP(C57,'9. Matriz de Requisitos'!$A:$W,3, FALSE())</f>
        <v>Tramitación de pedidos Crédito</v>
      </c>
      <c r="C57" s="326" t="s">
        <v>479</v>
      </c>
      <c r="D57" s="325" t="str">
        <f aca="false">VLOOKUP(C57,'9. Matriz de Requisitos'!$A:$W,4, FALSE())</f>
        <v>Tramitar Pedido</v>
      </c>
      <c r="E57" s="327" t="str">
        <f aca="false" t="array" ref="E57:E57">IFERROR(_xludf.xlookup(F57, '4.1.1 Catalogo Backend'!$D$2:$D$100, '4.1.1 Catalogo Backend'!$B$2:$B$100), "")</f>
        <v/>
      </c>
      <c r="F57" s="335" t="s">
        <v>300</v>
      </c>
      <c r="G57" s="342" t="s">
        <v>489</v>
      </c>
      <c r="H57" s="330" t="str">
        <f aca="false">IF(F57="", "", CONCATENATE("[",$C57,"]","[",$F57,"] - ",$G57))</f>
        <v>[TPSC-RE-FU-010][IMP-EXIST-SERVICE] - T4 - Verificación cierre pendiente en bandeja Tramitar Pedido</v>
      </c>
      <c r="I57" s="341" t="s">
        <v>490</v>
      </c>
      <c r="J57" s="332" t="n">
        <f aca="false" t="array" ref="J57:J57">IFERROR(_xludf.xlookup(F57, '4.1.1 Catalogo Backend'!$D$2:$D$100, '4.1.1 Catalogo Backend'!$C$2:$C$100), 0)</f>
        <v>0</v>
      </c>
      <c r="K57" s="333" t="s">
        <v>43</v>
      </c>
      <c r="L57" s="307" t="n">
        <f aca="false">ROUNDUP(SUM(VLOOKUP('4.1 WBS Backend'!K57,'6. Catalogos'!$F$2:$G$4,2,FALSE())*J57),0)</f>
        <v>0</v>
      </c>
      <c r="M57" s="334" t="s">
        <v>478</v>
      </c>
      <c r="N57" s="335"/>
      <c r="O57" s="336"/>
      <c r="P57" s="335"/>
      <c r="Q57" s="335"/>
      <c r="R57" s="335"/>
      <c r="S57" s="335"/>
      <c r="T57" s="335"/>
      <c r="U57" s="335"/>
      <c r="V57" s="335"/>
      <c r="W57" s="335"/>
      <c r="X57" s="335"/>
      <c r="Y57" s="335"/>
      <c r="Z57" s="335"/>
      <c r="AA57" s="335"/>
      <c r="AB57" s="335"/>
      <c r="AC57" s="335"/>
      <c r="AD57" s="337"/>
    </row>
    <row r="58" customFormat="false" ht="37.5" hidden="false" customHeight="true" outlineLevel="0" collapsed="false">
      <c r="A58" s="324" t="s">
        <v>491</v>
      </c>
      <c r="B58" s="325" t="str">
        <f aca="false">VLOOKUP(C58,'9. Matriz de Requisitos'!$A:$W,3, FALSE())</f>
        <v>Tramitación de pedidos Crédito</v>
      </c>
      <c r="C58" s="326" t="s">
        <v>492</v>
      </c>
      <c r="D58" s="325" t="str">
        <f aca="false">VLOOKUP(C58,'9. Matriz de Requisitos'!$A:$W,4, FALSE())</f>
        <v>Tramitar Pedido</v>
      </c>
      <c r="E58" s="327" t="str">
        <f aca="false" t="array" ref="E58:E58">IFERROR(_xludf.xlookup(F58, '4.1.1 Catalogo Backend'!$D$2:$D$100, '4.1.1 Catalogo Backend'!$B$2:$B$100), "")</f>
        <v/>
      </c>
      <c r="F58" s="335" t="s">
        <v>382</v>
      </c>
      <c r="G58" s="342" t="s">
        <v>493</v>
      </c>
      <c r="H58" s="330" t="str">
        <f aca="false">IF(F58="", "", CONCATENATE("[",$C58,"]","[",$F58,"] - ",$G58))</f>
        <v>[TPSC-RE-FU-011][ALG-BASIC-LOGIC] - T1 - Validación Back restricción regulatoria FAA y Remisión con controlados</v>
      </c>
      <c r="I58" s="341" t="s">
        <v>494</v>
      </c>
      <c r="J58" s="332" t="n">
        <f aca="false" t="array" ref="J58:J58">IFERROR(_xludf.xlookup(F58, '4.1.1 Catalogo Backend'!$D$2:$D$100, '4.1.1 Catalogo Backend'!$C$2:$C$100), 0)</f>
        <v>0</v>
      </c>
      <c r="K58" s="333" t="s">
        <v>43</v>
      </c>
      <c r="L58" s="307" t="n">
        <f aca="false">ROUNDUP(SUM(VLOOKUP('4.1 WBS Backend'!K58,'6. Catalogos'!$F$2:$G$4,2,FALSE())*J58),0)</f>
        <v>0</v>
      </c>
      <c r="M58" s="334"/>
      <c r="N58" s="335"/>
      <c r="O58" s="336"/>
      <c r="P58" s="335"/>
      <c r="Q58" s="335"/>
      <c r="R58" s="335"/>
      <c r="S58" s="335"/>
      <c r="T58" s="335"/>
      <c r="U58" s="335"/>
      <c r="V58" s="335"/>
      <c r="W58" s="335"/>
      <c r="X58" s="335"/>
      <c r="Y58" s="335"/>
      <c r="Z58" s="335"/>
      <c r="AA58" s="335"/>
      <c r="AB58" s="335"/>
      <c r="AC58" s="335"/>
      <c r="AD58" s="337"/>
    </row>
    <row r="59" customFormat="false" ht="37.5" hidden="false" customHeight="true" outlineLevel="0" collapsed="false">
      <c r="A59" s="324" t="s">
        <v>495</v>
      </c>
      <c r="B59" s="325" t="str">
        <f aca="false">VLOOKUP(C59,'9. Matriz de Requisitos'!$A:$W,3, FALSE())</f>
        <v>Tramitación de pedidos Crédito</v>
      </c>
      <c r="C59" s="326" t="s">
        <v>492</v>
      </c>
      <c r="D59" s="325" t="str">
        <f aca="false">VLOOKUP(C59,'9. Matriz de Requisitos'!$A:$W,4, FALSE())</f>
        <v>Tramitar Pedido</v>
      </c>
      <c r="E59" s="327" t="str">
        <f aca="false" t="array" ref="E59:E59">IFERROR(_xludf.xlookup(F59, '4.1.1 Catalogo Backend'!$D$2:$D$100, '4.1.1 Catalogo Backend'!$B$2:$B$100), "")</f>
        <v/>
      </c>
      <c r="F59" s="335" t="s">
        <v>300</v>
      </c>
      <c r="G59" s="342" t="s">
        <v>496</v>
      </c>
      <c r="H59" s="330" t="str">
        <f aca="false">IF(F59="", "", CONCATENATE("[",$C59,"]","[",$F59,"] - ",$G59))</f>
        <v>[TPSC-RE-FU-011][IMP-EXIST-SERVICE] - T2 - Verificar asignación Controlados=1 en tpProformaPedido</v>
      </c>
      <c r="I59" s="341" t="s">
        <v>497</v>
      </c>
      <c r="J59" s="332" t="n">
        <f aca="false" t="array" ref="J59:J59">IFERROR(_xludf.xlookup(F59, '4.1.1 Catalogo Backend'!$D$2:$D$100, '4.1.1 Catalogo Backend'!$C$2:$C$100), 0)</f>
        <v>0</v>
      </c>
      <c r="K59" s="333" t="s">
        <v>43</v>
      </c>
      <c r="L59" s="307" t="n">
        <f aca="false">ROUNDUP(SUM(VLOOKUP('4.1 WBS Backend'!K59,'6. Catalogos'!$F$2:$G$4,2,FALSE())*J59),0)</f>
        <v>0</v>
      </c>
      <c r="M59" s="334" t="s">
        <v>491</v>
      </c>
      <c r="N59" s="335"/>
      <c r="O59" s="336"/>
      <c r="P59" s="335"/>
      <c r="Q59" s="335"/>
      <c r="R59" s="335"/>
      <c r="S59" s="335"/>
      <c r="T59" s="335"/>
      <c r="U59" s="335"/>
      <c r="V59" s="335"/>
      <c r="W59" s="335"/>
      <c r="X59" s="335"/>
      <c r="Y59" s="335"/>
      <c r="Z59" s="335"/>
      <c r="AA59" s="335"/>
      <c r="AB59" s="335"/>
      <c r="AC59" s="335"/>
      <c r="AD59" s="337"/>
    </row>
    <row r="60" customFormat="false" ht="37.5" hidden="false" customHeight="true" outlineLevel="0" collapsed="false">
      <c r="A60" s="324" t="s">
        <v>498</v>
      </c>
      <c r="B60" s="325" t="str">
        <f aca="false">VLOOKUP(C60,'9. Matriz de Requisitos'!$A:$W,3, FALSE())</f>
        <v>Tramitación de pedidos Crédito</v>
      </c>
      <c r="C60" s="326" t="s">
        <v>492</v>
      </c>
      <c r="D60" s="325" t="str">
        <f aca="false">VLOOKUP(C60,'9. Matriz de Requisitos'!$A:$W,4, FALSE())</f>
        <v>Tramitar Pedido</v>
      </c>
      <c r="E60" s="327" t="str">
        <f aca="false" t="array" ref="E60:E60">IFERROR(_xludf.xlookup(F60, '4.1.1 Catalogo Backend'!$D$2:$D$100, '4.1.1 Catalogo Backend'!$B$2:$B$100), "")</f>
        <v/>
      </c>
      <c r="F60" s="335" t="s">
        <v>300</v>
      </c>
      <c r="G60" s="342" t="s">
        <v>499</v>
      </c>
      <c r="H60" s="330" t="str">
        <f aca="false">IF(F60="", "", CONCATENATE("[",$C60,"]","[",$F60,"] - ",$G60))</f>
        <v>[TPSC-RE-FU-011][IMP-EXIST-SERVICE] - T3 - Verificación flujo completo Crédito con controlados MEX y PER</v>
      </c>
      <c r="I60" s="341" t="s">
        <v>500</v>
      </c>
      <c r="J60" s="332" t="n">
        <f aca="false" t="array" ref="J60:J60">IFERROR(_xludf.xlookup(F60, '4.1.1 Catalogo Backend'!$D$2:$D$100, '4.1.1 Catalogo Backend'!$C$2:$C$100), 0)</f>
        <v>0</v>
      </c>
      <c r="K60" s="333" t="s">
        <v>43</v>
      </c>
      <c r="L60" s="307" t="n">
        <f aca="false">ROUNDUP(SUM(VLOOKUP('4.1 WBS Backend'!K60,'6. Catalogos'!$F$2:$G$4,2,FALSE())*J60),0)</f>
        <v>0</v>
      </c>
      <c r="M60" s="334" t="s">
        <v>501</v>
      </c>
      <c r="N60" s="335"/>
      <c r="O60" s="336"/>
      <c r="P60" s="335"/>
      <c r="Q60" s="335"/>
      <c r="R60" s="335"/>
      <c r="S60" s="335"/>
      <c r="T60" s="335"/>
      <c r="U60" s="335"/>
      <c r="V60" s="335"/>
      <c r="W60" s="335"/>
      <c r="X60" s="335"/>
      <c r="Y60" s="335"/>
      <c r="Z60" s="335"/>
      <c r="AA60" s="335"/>
      <c r="AB60" s="335"/>
      <c r="AC60" s="335"/>
      <c r="AD60" s="337"/>
    </row>
    <row r="61" customFormat="false" ht="37.5" hidden="false" customHeight="true" outlineLevel="0" collapsed="false">
      <c r="A61" s="324" t="s">
        <v>502</v>
      </c>
      <c r="B61" s="325" t="str">
        <f aca="false">VLOOKUP(C61,'9. Matriz de Requisitos'!$A:$W,3, FALSE())</f>
        <v>Tramitación de pedidos Crédito</v>
      </c>
      <c r="C61" s="326" t="s">
        <v>503</v>
      </c>
      <c r="D61" s="325" t="str">
        <f aca="false">VLOOKUP(C61,'9. Matriz de Requisitos'!$A:$W,4, FALSE())</f>
        <v>Tramitar Pedido</v>
      </c>
      <c r="E61" s="327" t="str">
        <f aca="false" t="array" ref="E61:E61">IFERROR(_xludf.xlookup(F61, '4.1.1 Catalogo Backend'!$D$2:$D$100, '4.1.1 Catalogo Backend'!$B$2:$B$100), "")</f>
        <v/>
      </c>
      <c r="F61" s="335" t="s">
        <v>382</v>
      </c>
      <c r="G61" s="342" t="s">
        <v>504</v>
      </c>
      <c r="H61" s="330" t="str">
        <f aca="false">IF(F61="", "", CONCATENATE("[",$C61,"]","[",$F61,"] - ",$G61))</f>
        <v>[TPSC-RE-FU-012][ALG-BASIC-LOGIC] - T1 - Revisión código existente tpProformaAdelanto para aprovechabilidad</v>
      </c>
      <c r="I61" s="341" t="s">
        <v>505</v>
      </c>
      <c r="J61" s="332" t="n">
        <f aca="false" t="array" ref="J61:J61">IFERROR(_xludf.xlookup(F61, '4.1.1 Catalogo Backend'!$D$2:$D$100, '4.1.1 Catalogo Backend'!$C$2:$C$100), 0)</f>
        <v>0</v>
      </c>
      <c r="K61" s="333" t="s">
        <v>43</v>
      </c>
      <c r="L61" s="307" t="n">
        <f aca="false">ROUNDUP(SUM(VLOOKUP('4.1 WBS Backend'!K61,'6. Catalogos'!$F$2:$G$4,2,FALSE())*J61),0)</f>
        <v>0</v>
      </c>
      <c r="M61" s="334"/>
      <c r="N61" s="335"/>
      <c r="O61" s="336"/>
      <c r="P61" s="335"/>
      <c r="Q61" s="335"/>
      <c r="R61" s="335"/>
      <c r="S61" s="335"/>
      <c r="T61" s="335"/>
      <c r="U61" s="335"/>
      <c r="V61" s="335"/>
      <c r="W61" s="335"/>
      <c r="X61" s="335"/>
      <c r="Y61" s="335"/>
      <c r="Z61" s="335"/>
      <c r="AA61" s="335"/>
      <c r="AB61" s="335"/>
      <c r="AC61" s="335"/>
      <c r="AD61" s="337"/>
    </row>
    <row r="62" customFormat="false" ht="37.5" hidden="false" customHeight="true" outlineLevel="0" collapsed="false">
      <c r="A62" s="324" t="s">
        <v>506</v>
      </c>
      <c r="B62" s="325" t="str">
        <f aca="false">VLOOKUP(C62,'9. Matriz de Requisitos'!$A:$W,3, FALSE())</f>
        <v>Tramitación de pedidos Crédito</v>
      </c>
      <c r="C62" s="326" t="s">
        <v>503</v>
      </c>
      <c r="D62" s="325" t="str">
        <f aca="false">VLOOKUP(C62,'9. Matriz de Requisitos'!$A:$W,4, FALSE())</f>
        <v>Tramitar Pedido</v>
      </c>
      <c r="E62" s="327" t="str">
        <f aca="false" t="array" ref="E62:E62">IFERROR(_xludf.xlookup(F62, '4.1.1 Catalogo Backend'!$D$2:$D$100, '4.1.1 Catalogo Backend'!$B$2:$B$100), "")</f>
        <v/>
      </c>
      <c r="F62" s="335" t="s">
        <v>325</v>
      </c>
      <c r="G62" s="342" t="s">
        <v>507</v>
      </c>
      <c r="H62" s="330" t="str">
        <f aca="false">IF(F62="", "", CONCATENATE("[",$C62,"]","[",$F62,"] - ",$G62))</f>
        <v>[TPSC-RE-FU-012][SERV-TRANSACT] - T2 - Generación de pendiente FAA en transacción de tramitación</v>
      </c>
      <c r="I62" s="341" t="s">
        <v>508</v>
      </c>
      <c r="J62" s="332" t="n">
        <f aca="false" t="array" ref="J62:J62">IFERROR(_xludf.xlookup(F62, '4.1.1 Catalogo Backend'!$D$2:$D$100, '4.1.1 Catalogo Backend'!$C$2:$C$100), 0)</f>
        <v>0</v>
      </c>
      <c r="K62" s="333" t="s">
        <v>43</v>
      </c>
      <c r="L62" s="307" t="n">
        <f aca="false">ROUNDUP(SUM(VLOOKUP('4.1 WBS Backend'!K62,'6. Catalogos'!$F$2:$G$4,2,FALSE())*J62),0)</f>
        <v>0</v>
      </c>
      <c r="M62" s="334" t="s">
        <v>502</v>
      </c>
      <c r="N62" s="335"/>
      <c r="O62" s="336"/>
      <c r="P62" s="335"/>
      <c r="Q62" s="335"/>
      <c r="R62" s="335"/>
      <c r="S62" s="335"/>
      <c r="T62" s="335"/>
      <c r="U62" s="335"/>
      <c r="V62" s="335"/>
      <c r="W62" s="335"/>
      <c r="X62" s="335"/>
      <c r="Y62" s="335"/>
      <c r="Z62" s="335"/>
      <c r="AA62" s="335"/>
      <c r="AB62" s="335"/>
      <c r="AC62" s="335"/>
      <c r="AD62" s="337"/>
    </row>
    <row r="63" customFormat="false" ht="37.5" hidden="false" customHeight="true" outlineLevel="0" collapsed="false">
      <c r="A63" s="324" t="s">
        <v>509</v>
      </c>
      <c r="B63" s="325" t="str">
        <f aca="false">VLOOKUP(C63,'9. Matriz de Requisitos'!$A:$W,3, FALSE())</f>
        <v>Tramitación de pedidos Crédito</v>
      </c>
      <c r="C63" s="326" t="s">
        <v>503</v>
      </c>
      <c r="D63" s="325" t="str">
        <f aca="false">VLOOKUP(C63,'9. Matriz de Requisitos'!$A:$W,4, FALSE())</f>
        <v>Tramitar Pedido</v>
      </c>
      <c r="E63" s="327" t="str">
        <f aca="false" t="array" ref="E63:E63">IFERROR(_xludf.xlookup(F63, '4.1.1 Catalogo Backend'!$D$2:$D$100, '4.1.1 Catalogo Backend'!$B$2:$B$100), "")</f>
        <v/>
      </c>
      <c r="F63" s="335" t="s">
        <v>382</v>
      </c>
      <c r="G63" s="342" t="s">
        <v>510</v>
      </c>
      <c r="H63" s="330" t="str">
        <f aca="false">IF(F63="", "", CONCATENATE("[",$C63,"]","[",$F63,"] - ",$G63))</f>
        <v>[TPSC-RE-FU-012][ALG-BASIC-LOGIC] - T3 - Validaciones Back para Factura por Adelantado</v>
      </c>
      <c r="I63" s="341" t="s">
        <v>511</v>
      </c>
      <c r="J63" s="332" t="n">
        <f aca="false" t="array" ref="J63:J63">IFERROR(_xludf.xlookup(F63, '4.1.1 Catalogo Backend'!$D$2:$D$100, '4.1.1 Catalogo Backend'!$C$2:$C$100), 0)</f>
        <v>0</v>
      </c>
      <c r="K63" s="333" t="s">
        <v>43</v>
      </c>
      <c r="L63" s="307" t="n">
        <f aca="false">ROUNDUP(SUM(VLOOKUP('4.1 WBS Backend'!K63,'6. Catalogos'!$F$2:$G$4,2,FALSE())*J63),0)</f>
        <v>0</v>
      </c>
      <c r="M63" s="334" t="s">
        <v>502</v>
      </c>
      <c r="N63" s="335"/>
      <c r="O63" s="336"/>
      <c r="P63" s="335"/>
      <c r="Q63" s="335"/>
      <c r="R63" s="335"/>
      <c r="S63" s="335"/>
      <c r="T63" s="335"/>
      <c r="U63" s="335"/>
      <c r="V63" s="335"/>
      <c r="W63" s="335"/>
      <c r="X63" s="335"/>
      <c r="Y63" s="335"/>
      <c r="Z63" s="335"/>
      <c r="AA63" s="335"/>
      <c r="AB63" s="335"/>
      <c r="AC63" s="335"/>
      <c r="AD63" s="337"/>
    </row>
    <row r="64" customFormat="false" ht="37.5" hidden="false" customHeight="true" outlineLevel="0" collapsed="false">
      <c r="A64" s="324" t="s">
        <v>512</v>
      </c>
      <c r="B64" s="325" t="str">
        <f aca="false">VLOOKUP(C64,'9. Matriz de Requisitos'!$A:$W,3, FALSE())</f>
        <v>Tramitación de pedidos Crédito</v>
      </c>
      <c r="C64" s="326" t="s">
        <v>503</v>
      </c>
      <c r="D64" s="325" t="str">
        <f aca="false">VLOOKUP(C64,'9. Matriz de Requisitos'!$A:$W,4, FALSE())</f>
        <v>Tramitar Pedido</v>
      </c>
      <c r="E64" s="327" t="str">
        <f aca="false" t="array" ref="E64:E64">IFERROR(_xludf.xlookup(F64, '4.1.1 Catalogo Backend'!$D$2:$D$100, '4.1.1 Catalogo Backend'!$B$2:$B$100), "")</f>
        <v/>
      </c>
      <c r="F64" s="335" t="s">
        <v>382</v>
      </c>
      <c r="G64" s="342" t="s">
        <v>513</v>
      </c>
      <c r="H64" s="330" t="str">
        <f aca="false">IF(F64="", "", CONCATENATE("[",$C64,"]","[",$F64,"] - ",$G64))</f>
        <v>[TPSC-RE-FU-012][ALG-BASIC-LOGIC] - T4 - Vinculación pendiente FAA con módulo facturación RE-FU-018/019/020</v>
      </c>
      <c r="I64" s="341" t="s">
        <v>514</v>
      </c>
      <c r="J64" s="332" t="n">
        <f aca="false" t="array" ref="J64:J64">IFERROR(_xludf.xlookup(F64, '4.1.1 Catalogo Backend'!$D$2:$D$100, '4.1.1 Catalogo Backend'!$C$2:$C$100), 0)</f>
        <v>0</v>
      </c>
      <c r="K64" s="333" t="s">
        <v>43</v>
      </c>
      <c r="L64" s="307" t="n">
        <f aca="false">ROUNDUP(SUM(VLOOKUP('4.1 WBS Backend'!K64,'6. Catalogos'!$F$2:$G$4,2,FALSE())*J64),0)</f>
        <v>0</v>
      </c>
      <c r="M64" s="334" t="s">
        <v>506</v>
      </c>
      <c r="N64" s="335"/>
      <c r="O64" s="336"/>
      <c r="P64" s="335"/>
      <c r="Q64" s="335"/>
      <c r="R64" s="335"/>
      <c r="S64" s="335"/>
      <c r="T64" s="335"/>
      <c r="U64" s="335"/>
      <c r="V64" s="335"/>
      <c r="W64" s="335"/>
      <c r="X64" s="335"/>
      <c r="Y64" s="335"/>
      <c r="Z64" s="335"/>
      <c r="AA64" s="335"/>
      <c r="AB64" s="335"/>
      <c r="AC64" s="335"/>
      <c r="AD64" s="337"/>
    </row>
    <row r="65" customFormat="false" ht="37.5" hidden="false" customHeight="true" outlineLevel="0" collapsed="false">
      <c r="A65" s="324" t="s">
        <v>515</v>
      </c>
      <c r="B65" s="325" t="str">
        <f aca="false">VLOOKUP(C65,'9. Matriz de Requisitos'!$A:$W,3, FALSE())</f>
        <v>Tramitación de pedidos Prepago</v>
      </c>
      <c r="C65" s="326" t="s">
        <v>516</v>
      </c>
      <c r="D65" s="325" t="str">
        <f aca="false">VLOOKUP(C65,'9. Matriz de Requisitos'!$A:$W,4, FALSE())</f>
        <v>Tramitar Pedido</v>
      </c>
      <c r="E65" s="327" t="str">
        <f aca="false" t="array" ref="E65:E65">IFERROR(_xludf.xlookup(F65, '4.1.1 Catalogo Backend'!$D$2:$D$100, '4.1.1 Catalogo Backend'!$B$2:$B$100), "")</f>
        <v/>
      </c>
      <c r="F65" s="335" t="s">
        <v>455</v>
      </c>
      <c r="G65" s="342" t="s">
        <v>517</v>
      </c>
      <c r="H65" s="330" t="str">
        <f aca="false">IF(F65="", "", CONCATENATE("[",$C65,"]","[",$F65,"] - ",$G65))</f>
        <v>[TPSC-RE-FU-013][ALG-COMPLX-LOGIC] - T1 - Foliador lineal global de proforma</v>
      </c>
      <c r="I65" s="341" t="s">
        <v>518</v>
      </c>
      <c r="J65" s="332" t="n">
        <f aca="false" t="array" ref="J65:J65">IFERROR(_xludf.xlookup(F65, '4.1.1 Catalogo Backend'!$D$2:$D$100, '4.1.1 Catalogo Backend'!$C$2:$C$100), 0)</f>
        <v>0</v>
      </c>
      <c r="K65" s="333" t="s">
        <v>43</v>
      </c>
      <c r="L65" s="307" t="n">
        <f aca="false">ROUNDUP(SUM(VLOOKUP('4.1 WBS Backend'!K65,'6. Catalogos'!$F$2:$G$4,2,FALSE())*J65),0)</f>
        <v>0</v>
      </c>
      <c r="M65" s="334"/>
      <c r="N65" s="335"/>
      <c r="O65" s="336"/>
      <c r="P65" s="335"/>
      <c r="Q65" s="335"/>
      <c r="R65" s="335"/>
      <c r="S65" s="335"/>
      <c r="T65" s="335"/>
      <c r="U65" s="335"/>
      <c r="V65" s="335"/>
      <c r="W65" s="335"/>
      <c r="X65" s="335"/>
      <c r="Y65" s="335"/>
      <c r="Z65" s="335"/>
      <c r="AA65" s="335"/>
      <c r="AB65" s="335"/>
      <c r="AC65" s="335"/>
      <c r="AD65" s="337"/>
    </row>
    <row r="66" customFormat="false" ht="37.5" hidden="false" customHeight="true" outlineLevel="0" collapsed="false">
      <c r="A66" s="324" t="s">
        <v>519</v>
      </c>
      <c r="B66" s="325" t="str">
        <f aca="false">VLOOKUP(C66,'9. Matriz de Requisitos'!$A:$W,3, FALSE())</f>
        <v>Tramitación de pedidos Prepago</v>
      </c>
      <c r="C66" s="326" t="s">
        <v>516</v>
      </c>
      <c r="D66" s="325" t="str">
        <f aca="false">VLOOKUP(C66,'9. Matriz de Requisitos'!$A:$W,4, FALSE())</f>
        <v>Tramitar Pedido</v>
      </c>
      <c r="E66" s="327" t="str">
        <f aca="false" t="array" ref="E66:E66">IFERROR(_xludf.xlookup(F66, '4.1.1 Catalogo Backend'!$D$2:$D$100, '4.1.1 Catalogo Backend'!$B$2:$B$100), "")</f>
        <v/>
      </c>
      <c r="F66" s="335" t="s">
        <v>382</v>
      </c>
      <c r="G66" s="342" t="s">
        <v>520</v>
      </c>
      <c r="H66" s="330" t="str">
        <f aca="false">IF(F66="", "", CONCATENATE("[",$C66,"]","[",$F66,"] - ",$G66))</f>
        <v>[TPSC-RE-FU-013][ALG-BASIC-LOGIC] - T2 - Verificar aplicabilidad del flujo por empresa</v>
      </c>
      <c r="I66" s="341" t="s">
        <v>521</v>
      </c>
      <c r="J66" s="332" t="n">
        <f aca="false" t="array" ref="J66:J66">IFERROR(_xludf.xlookup(F66, '4.1.1 Catalogo Backend'!$D$2:$D$100, '4.1.1 Catalogo Backend'!$C$2:$C$100), 0)</f>
        <v>0</v>
      </c>
      <c r="K66" s="333" t="s">
        <v>43</v>
      </c>
      <c r="L66" s="307" t="n">
        <f aca="false">ROUNDUP(SUM(VLOOKUP('4.1 WBS Backend'!K66,'6. Catalogos'!$F$2:$G$4,2,FALSE())*J66),0)</f>
        <v>0</v>
      </c>
      <c r="M66" s="334"/>
      <c r="N66" s="335"/>
      <c r="O66" s="336"/>
      <c r="P66" s="335"/>
      <c r="Q66" s="335"/>
      <c r="R66" s="335"/>
      <c r="S66" s="335"/>
      <c r="T66" s="335"/>
      <c r="U66" s="335"/>
      <c r="V66" s="335"/>
      <c r="W66" s="335"/>
      <c r="X66" s="335"/>
      <c r="Y66" s="335"/>
      <c r="Z66" s="335"/>
      <c r="AA66" s="335"/>
      <c r="AB66" s="335"/>
      <c r="AC66" s="335"/>
      <c r="AD66" s="337"/>
    </row>
    <row r="67" customFormat="false" ht="37.5" hidden="false" customHeight="true" outlineLevel="0" collapsed="false">
      <c r="A67" s="324" t="s">
        <v>522</v>
      </c>
      <c r="B67" s="325" t="str">
        <f aca="false">VLOOKUP(C67,'9. Matriz de Requisitos'!$A:$W,3, FALSE())</f>
        <v>Tramitación de pedidos Prepago</v>
      </c>
      <c r="C67" s="326" t="s">
        <v>516</v>
      </c>
      <c r="D67" s="325" t="str">
        <f aca="false">VLOOKUP(C67,'9. Matriz de Requisitos'!$A:$W,4, FALSE())</f>
        <v>Tramitar Pedido</v>
      </c>
      <c r="E67" s="327" t="str">
        <f aca="false" t="array" ref="E67:E67">IFERROR(_xludf.xlookup(F67, '4.1.1 Catalogo Backend'!$D$2:$D$100, '4.1.1 Catalogo Backend'!$B$2:$B$100), "")</f>
        <v/>
      </c>
      <c r="F67" s="335" t="s">
        <v>300</v>
      </c>
      <c r="G67" s="342" t="s">
        <v>523</v>
      </c>
      <c r="H67" s="330" t="str">
        <f aca="false">IF(F67="", "", CONCATENATE("[",$C67,"]","[",$F67,"] - ",$G67))</f>
        <v>[TPSC-RE-FU-013][IMP-EXIST-SERVICE] - T3 - Previsualización obligatoria del PDF de proforma</v>
      </c>
      <c r="I67" s="341" t="s">
        <v>524</v>
      </c>
      <c r="J67" s="332" t="n">
        <f aca="false" t="array" ref="J67:J67">IFERROR(_xludf.xlookup(F67, '4.1.1 Catalogo Backend'!$D$2:$D$100, '4.1.1 Catalogo Backend'!$C$2:$C$100), 0)</f>
        <v>0</v>
      </c>
      <c r="K67" s="333" t="s">
        <v>43</v>
      </c>
      <c r="L67" s="307" t="n">
        <f aca="false">ROUNDUP(SUM(VLOOKUP('4.1 WBS Backend'!K67,'6. Catalogos'!$F$2:$G$4,2,FALSE())*J67),0)</f>
        <v>0</v>
      </c>
      <c r="M67" s="334" t="s">
        <v>515</v>
      </c>
      <c r="N67" s="335"/>
      <c r="O67" s="336"/>
      <c r="P67" s="335"/>
      <c r="Q67" s="335"/>
      <c r="R67" s="335"/>
      <c r="S67" s="335"/>
      <c r="T67" s="335"/>
      <c r="U67" s="335"/>
      <c r="V67" s="335"/>
      <c r="W67" s="335"/>
      <c r="X67" s="335"/>
      <c r="Y67" s="335"/>
      <c r="Z67" s="335"/>
      <c r="AA67" s="335"/>
      <c r="AB67" s="335"/>
      <c r="AC67" s="335"/>
      <c r="AD67" s="337"/>
    </row>
    <row r="68" customFormat="false" ht="37.5" hidden="false" customHeight="true" outlineLevel="0" collapsed="false">
      <c r="A68" s="324" t="s">
        <v>525</v>
      </c>
      <c r="B68" s="325" t="str">
        <f aca="false">VLOOKUP(C68,'9. Matriz de Requisitos'!$A:$W,3, FALSE())</f>
        <v>Tramitación de pedidos Prepago</v>
      </c>
      <c r="C68" s="326" t="s">
        <v>516</v>
      </c>
      <c r="D68" s="325" t="str">
        <f aca="false">VLOOKUP(C68,'9. Matriz de Requisitos'!$A:$W,4, FALSE())</f>
        <v>Tramitar Pedido</v>
      </c>
      <c r="E68" s="327" t="str">
        <f aca="false" t="array" ref="E68:E68">IFERROR(_xludf.xlookup(F68, '4.1.1 Catalogo Backend'!$D$2:$D$100, '4.1.1 Catalogo Backend'!$B$2:$B$100), "")</f>
        <v/>
      </c>
      <c r="F68" s="335" t="s">
        <v>300</v>
      </c>
      <c r="G68" s="342" t="s">
        <v>526</v>
      </c>
      <c r="H68" s="330" t="str">
        <f aca="false">IF(F68="", "", CONCATENATE("[",$C68,"]","[",$F68,"] - ",$G68))</f>
        <v>[TPSC-RE-FU-013][IMP-EXIST-SERVICE] - T4 - Endpoint de envío de correo de proforma</v>
      </c>
      <c r="I68" s="341" t="s">
        <v>527</v>
      </c>
      <c r="J68" s="332" t="n">
        <f aca="false" t="array" ref="J68:J68">IFERROR(_xludf.xlookup(F68, '4.1.1 Catalogo Backend'!$D$2:$D$100, '4.1.1 Catalogo Backend'!$C$2:$C$100), 0)</f>
        <v>0</v>
      </c>
      <c r="K68" s="333" t="s">
        <v>43</v>
      </c>
      <c r="L68" s="307" t="n">
        <f aca="false">ROUNDUP(SUM(VLOOKUP('4.1 WBS Backend'!K68,'6. Catalogos'!$F$2:$G$4,2,FALSE())*J68),0)</f>
        <v>0</v>
      </c>
      <c r="M68" s="334" t="s">
        <v>522</v>
      </c>
      <c r="N68" s="335"/>
      <c r="O68" s="336"/>
      <c r="P68" s="335"/>
      <c r="Q68" s="335"/>
      <c r="R68" s="335"/>
      <c r="S68" s="335"/>
      <c r="T68" s="335"/>
      <c r="U68" s="335"/>
      <c r="V68" s="335"/>
      <c r="W68" s="335"/>
      <c r="X68" s="335"/>
      <c r="Y68" s="335"/>
      <c r="Z68" s="335"/>
      <c r="AA68" s="335"/>
      <c r="AB68" s="335"/>
      <c r="AC68" s="335"/>
      <c r="AD68" s="337"/>
    </row>
    <row r="69" customFormat="false" ht="37.5" hidden="false" customHeight="true" outlineLevel="0" collapsed="false">
      <c r="A69" s="324" t="s">
        <v>528</v>
      </c>
      <c r="B69" s="325" t="str">
        <f aca="false">VLOOKUP(C69,'9. Matriz de Requisitos'!$A:$W,3, FALSE())</f>
        <v>Tramitación de pedidos Prepago</v>
      </c>
      <c r="C69" s="326" t="s">
        <v>516</v>
      </c>
      <c r="D69" s="325" t="str">
        <f aca="false">VLOOKUP(C69,'9. Matriz de Requisitos'!$A:$W,4, FALSE())</f>
        <v>Tramitar Pedido</v>
      </c>
      <c r="E69" s="327" t="str">
        <f aca="false" t="array" ref="E69:E69">IFERROR(_xludf.xlookup(F69, '4.1.1 Catalogo Backend'!$D$2:$D$100, '4.1.1 Catalogo Backend'!$B$2:$B$100), "")</f>
        <v/>
      </c>
      <c r="F69" s="335" t="s">
        <v>382</v>
      </c>
      <c r="G69" s="342" t="s">
        <v>529</v>
      </c>
      <c r="H69" s="330" t="str">
        <f aca="false">IF(F69="", "", CONCATENATE("[",$C69,"]","[",$F69,"] - ",$G69))</f>
        <v>[TPSC-RE-FU-013][ALG-BASIC-LOGIC] - T5 - Validaciones regulatorias para controlados</v>
      </c>
      <c r="I69" s="341" t="s">
        <v>530</v>
      </c>
      <c r="J69" s="332" t="n">
        <f aca="false" t="array" ref="J69:J69">IFERROR(_xludf.xlookup(F69, '4.1.1 Catalogo Backend'!$D$2:$D$100, '4.1.1 Catalogo Backend'!$C$2:$C$100), 0)</f>
        <v>0</v>
      </c>
      <c r="K69" s="333" t="s">
        <v>43</v>
      </c>
      <c r="L69" s="307" t="n">
        <f aca="false">ROUNDUP(SUM(VLOOKUP('4.1 WBS Backend'!K69,'6. Catalogos'!$F$2:$G$4,2,FALSE())*J69),0)</f>
        <v>0</v>
      </c>
      <c r="M69" s="334"/>
      <c r="N69" s="335"/>
      <c r="O69" s="336"/>
      <c r="P69" s="335"/>
      <c r="Q69" s="335"/>
      <c r="R69" s="335"/>
      <c r="S69" s="335"/>
      <c r="T69" s="335"/>
      <c r="U69" s="335"/>
      <c r="V69" s="335"/>
      <c r="W69" s="335"/>
      <c r="X69" s="335"/>
      <c r="Y69" s="335"/>
      <c r="Z69" s="335"/>
      <c r="AA69" s="335"/>
      <c r="AB69" s="335"/>
      <c r="AC69" s="335"/>
      <c r="AD69" s="337"/>
    </row>
    <row r="70" customFormat="false" ht="37.5" hidden="false" customHeight="true" outlineLevel="0" collapsed="false">
      <c r="A70" s="324" t="s">
        <v>531</v>
      </c>
      <c r="B70" s="325" t="str">
        <f aca="false">VLOOKUP(C70,'9. Matriz de Requisitos'!$A:$W,3, FALSE())</f>
        <v>Tramitación de pedidos Prepago</v>
      </c>
      <c r="C70" s="326" t="s">
        <v>516</v>
      </c>
      <c r="D70" s="325" t="str">
        <f aca="false">VLOOKUP(C70,'9. Matriz de Requisitos'!$A:$W,4, FALSE())</f>
        <v>Tramitar Pedido</v>
      </c>
      <c r="E70" s="327" t="str">
        <f aca="false" t="array" ref="E70:E70">IFERROR(_xludf.xlookup(F70, '4.1.1 Catalogo Backend'!$D$2:$D$100, '4.1.1 Catalogo Backend'!$B$2:$B$100), "")</f>
        <v/>
      </c>
      <c r="F70" s="335" t="s">
        <v>382</v>
      </c>
      <c r="G70" s="342" t="s">
        <v>532</v>
      </c>
      <c r="H70" s="330" t="str">
        <f aca="false">IF(F70="", "", CONCATENATE("[",$C70,"]","[",$F70,"] - ",$G70))</f>
        <v>[TPSC-RE-FU-013][ALG-BASIC-LOGIC] - T6 - Verificación operación Perú</v>
      </c>
      <c r="I70" s="341" t="s">
        <v>533</v>
      </c>
      <c r="J70" s="332" t="n">
        <f aca="false" t="array" ref="J70:J70">IFERROR(_xludf.xlookup(F70, '4.1.1 Catalogo Backend'!$D$2:$D$100, '4.1.1 Catalogo Backend'!$C$2:$C$100), 0)</f>
        <v>0</v>
      </c>
      <c r="K70" s="333" t="s">
        <v>43</v>
      </c>
      <c r="L70" s="307" t="n">
        <f aca="false">ROUNDUP(SUM(VLOOKUP('4.1 WBS Backend'!K70,'6. Catalogos'!$F$2:$G$4,2,FALSE())*J70),0)</f>
        <v>0</v>
      </c>
      <c r="M70" s="334"/>
      <c r="N70" s="335"/>
      <c r="O70" s="336"/>
      <c r="P70" s="335"/>
      <c r="Q70" s="335"/>
      <c r="R70" s="335"/>
      <c r="S70" s="335"/>
      <c r="T70" s="335"/>
      <c r="U70" s="335"/>
      <c r="V70" s="335"/>
      <c r="W70" s="335"/>
      <c r="X70" s="335"/>
      <c r="Y70" s="335"/>
      <c r="Z70" s="335"/>
      <c r="AA70" s="335"/>
      <c r="AB70" s="335"/>
      <c r="AC70" s="335"/>
      <c r="AD70" s="337"/>
    </row>
    <row r="71" customFormat="false" ht="37.5" hidden="false" customHeight="true" outlineLevel="0" collapsed="false">
      <c r="A71" s="324" t="s">
        <v>534</v>
      </c>
      <c r="B71" s="325" t="str">
        <f aca="false">VLOOKUP(C71,'9. Matriz de Requisitos'!$A:$W,3, FALSE())</f>
        <v>Tramitación de pedidos Prepago</v>
      </c>
      <c r="C71" s="326" t="s">
        <v>516</v>
      </c>
      <c r="D71" s="325" t="str">
        <f aca="false">VLOOKUP(C71,'9. Matriz de Requisitos'!$A:$W,4, FALSE())</f>
        <v>Tramitar Pedido</v>
      </c>
      <c r="E71" s="327" t="str">
        <f aca="false" t="array" ref="E71:E71">IFERROR(_xludf.xlookup(F71, '4.1.1 Catalogo Backend'!$D$2:$D$100, '4.1.1 Catalogo Backend'!$B$2:$B$100), "")</f>
        <v/>
      </c>
      <c r="F71" s="335" t="s">
        <v>382</v>
      </c>
      <c r="G71" s="342" t="s">
        <v>535</v>
      </c>
      <c r="H71" s="330" t="str">
        <f aca="false">IF(F71="", "", CONCATENATE("[",$C71,"]","[",$F71,"] - ",$G71))</f>
        <v>[TPSC-RE-FU-013][ALG-BASIC-LOGIC] - T7 - Vinculación con generación PDF de proforma RE-FU-016/017</v>
      </c>
      <c r="I71" s="341" t="s">
        <v>536</v>
      </c>
      <c r="J71" s="332" t="n">
        <f aca="false" t="array" ref="J71:J71">IFERROR(_xludf.xlookup(F71, '4.1.1 Catalogo Backend'!$D$2:$D$100, '4.1.1 Catalogo Backend'!$C$2:$C$100), 0)</f>
        <v>0</v>
      </c>
      <c r="K71" s="333" t="s">
        <v>43</v>
      </c>
      <c r="L71" s="307" t="n">
        <f aca="false">ROUNDUP(SUM(VLOOKUP('4.1 WBS Backend'!K71,'6. Catalogos'!$F$2:$G$4,2,FALSE())*J71),0)</f>
        <v>0</v>
      </c>
      <c r="M71" s="334" t="s">
        <v>515</v>
      </c>
      <c r="N71" s="335"/>
      <c r="O71" s="336"/>
      <c r="P71" s="335"/>
      <c r="Q71" s="335"/>
      <c r="R71" s="335"/>
      <c r="S71" s="335"/>
      <c r="T71" s="335"/>
      <c r="U71" s="335"/>
      <c r="V71" s="335"/>
      <c r="W71" s="335"/>
      <c r="X71" s="335"/>
      <c r="Y71" s="335"/>
      <c r="Z71" s="335"/>
      <c r="AA71" s="335"/>
      <c r="AB71" s="335"/>
      <c r="AC71" s="335"/>
      <c r="AD71" s="337"/>
    </row>
    <row r="72" customFormat="false" ht="37.5" hidden="false" customHeight="true" outlineLevel="0" collapsed="false">
      <c r="A72" s="324" t="s">
        <v>537</v>
      </c>
      <c r="B72" s="325" t="str">
        <f aca="false">VLOOKUP(C72,'9. Matriz de Requisitos'!$A:$W,3, FALSE())</f>
        <v>Tramitación de pedidos Prepago</v>
      </c>
      <c r="C72" s="326" t="s">
        <v>538</v>
      </c>
      <c r="D72" s="325" t="str">
        <f aca="false">VLOOKUP(C72,'9. Matriz de Requisitos'!$A:$W,4, FALSE())</f>
        <v>Tramitar Pedido</v>
      </c>
      <c r="E72" s="327" t="str">
        <f aca="false" t="array" ref="E72:E72">IFERROR(_xludf.xlookup(F72, '4.1.1 Catalogo Backend'!$D$2:$D$100, '4.1.1 Catalogo Backend'!$B$2:$B$100), "")</f>
        <v/>
      </c>
      <c r="F72" s="335" t="s">
        <v>382</v>
      </c>
      <c r="G72" s="342" t="s">
        <v>539</v>
      </c>
      <c r="H72" s="330" t="str">
        <f aca="false">IF(F72="", "", CONCATENATE("[",$C72,"]","[",$F72,"] - ",$G72))</f>
        <v>[TPSC-RE-FU-014][ALG-BASIC-LOGIC] - T1 - Validación Back rechazar Entrega con Remisión en Prepago</v>
      </c>
      <c r="I72" s="341" t="s">
        <v>540</v>
      </c>
      <c r="J72" s="332" t="n">
        <f aca="false" t="array" ref="J72:J72">IFERROR(_xludf.xlookup(F72, '4.1.1 Catalogo Backend'!$D$2:$D$100, '4.1.1 Catalogo Backend'!$C$2:$C$100), 0)</f>
        <v>0</v>
      </c>
      <c r="K72" s="333" t="s">
        <v>43</v>
      </c>
      <c r="L72" s="307" t="n">
        <f aca="false">ROUNDUP(SUM(VLOOKUP('4.1 WBS Backend'!K72,'6. Catalogos'!$F$2:$G$4,2,FALSE())*J72),0)</f>
        <v>0</v>
      </c>
      <c r="M72" s="334"/>
      <c r="N72" s="335"/>
      <c r="O72" s="336"/>
      <c r="P72" s="335"/>
      <c r="Q72" s="335"/>
      <c r="R72" s="335"/>
      <c r="S72" s="335"/>
      <c r="T72" s="335"/>
      <c r="U72" s="335"/>
      <c r="V72" s="335"/>
      <c r="W72" s="335"/>
      <c r="X72" s="335"/>
      <c r="Y72" s="335"/>
      <c r="Z72" s="335"/>
      <c r="AA72" s="335"/>
      <c r="AB72" s="335"/>
      <c r="AC72" s="335"/>
      <c r="AD72" s="337"/>
    </row>
    <row r="73" customFormat="false" ht="37.5" hidden="false" customHeight="true" outlineLevel="0" collapsed="false">
      <c r="A73" s="324" t="s">
        <v>541</v>
      </c>
      <c r="B73" s="325" t="str">
        <f aca="false">VLOOKUP(C73,'9. Matriz de Requisitos'!$A:$W,3, FALSE())</f>
        <v>Tramitación de pedidos Prepago</v>
      </c>
      <c r="C73" s="326" t="s">
        <v>538</v>
      </c>
      <c r="D73" s="325" t="str">
        <f aca="false">VLOOKUP(C73,'9. Matriz de Requisitos'!$A:$W,4, FALSE())</f>
        <v>Tramitar Pedido</v>
      </c>
      <c r="E73" s="327" t="str">
        <f aca="false" t="array" ref="E73:E73">IFERROR(_xludf.xlookup(F73, '4.1.1 Catalogo Backend'!$D$2:$D$100, '4.1.1 Catalogo Backend'!$B$2:$B$100), "")</f>
        <v/>
      </c>
      <c r="F73" s="335" t="s">
        <v>382</v>
      </c>
      <c r="G73" s="342" t="s">
        <v>542</v>
      </c>
      <c r="H73" s="330" t="str">
        <f aca="false">IF(F73="", "", CONCATENATE("[",$C73,"]","[",$F73,"] - ",$G73))</f>
        <v>[TPSC-RE-FU-014][ALG-BASIC-LOGIC] - T2 - Validación datos facturación solo lectura en Prepago</v>
      </c>
      <c r="I73" s="341" t="s">
        <v>543</v>
      </c>
      <c r="J73" s="332" t="n">
        <f aca="false" t="array" ref="J73:J73">IFERROR(_xludf.xlookup(F73, '4.1.1 Catalogo Backend'!$D$2:$D$100, '4.1.1 Catalogo Backend'!$C$2:$C$100), 0)</f>
        <v>0</v>
      </c>
      <c r="K73" s="333" t="s">
        <v>43</v>
      </c>
      <c r="L73" s="307" t="n">
        <f aca="false">ROUNDUP(SUM(VLOOKUP('4.1 WBS Backend'!K73,'6. Catalogos'!$F$2:$G$4,2,FALSE())*J73),0)</f>
        <v>0</v>
      </c>
      <c r="M73" s="334"/>
      <c r="N73" s="335"/>
      <c r="O73" s="336"/>
      <c r="P73" s="335"/>
      <c r="Q73" s="335"/>
      <c r="R73" s="335"/>
      <c r="S73" s="335"/>
      <c r="T73" s="335"/>
      <c r="U73" s="335"/>
      <c r="V73" s="335"/>
      <c r="W73" s="335"/>
      <c r="X73" s="335"/>
      <c r="Y73" s="335"/>
      <c r="Z73" s="335"/>
      <c r="AA73" s="335"/>
      <c r="AB73" s="335"/>
      <c r="AC73" s="335"/>
      <c r="AD73" s="337"/>
    </row>
    <row r="74" customFormat="false" ht="37.5" hidden="false" customHeight="true" outlineLevel="0" collapsed="false">
      <c r="A74" s="324" t="s">
        <v>544</v>
      </c>
      <c r="B74" s="325" t="str">
        <f aca="false">VLOOKUP(C74,'9. Matriz de Requisitos'!$A:$W,3, FALSE())</f>
        <v>Tramitación de pedidos Prepago</v>
      </c>
      <c r="C74" s="326" t="s">
        <v>538</v>
      </c>
      <c r="D74" s="325" t="str">
        <f aca="false">VLOOKUP(C74,'9. Matriz de Requisitos'!$A:$W,4, FALSE())</f>
        <v>Tramitar Pedido</v>
      </c>
      <c r="E74" s="327" t="str">
        <f aca="false" t="array" ref="E74:E74">IFERROR(_xludf.xlookup(F74, '4.1.1 Catalogo Backend'!$D$2:$D$100, '4.1.1 Catalogo Backend'!$B$2:$B$100), "")</f>
        <v/>
      </c>
      <c r="F74" s="335" t="s">
        <v>382</v>
      </c>
      <c r="G74" s="342" t="s">
        <v>545</v>
      </c>
      <c r="H74" s="330" t="str">
        <f aca="false">IF(F74="", "", CONCATENATE("[",$C74,"]","[",$F74,"] - ",$G74))</f>
        <v>[TPSC-RE-FU-014][ALG-BASIC-LOGIC] - T3 - Verificar flujo sin controlados genera proforma correcta</v>
      </c>
      <c r="I74" s="341" t="s">
        <v>546</v>
      </c>
      <c r="J74" s="332" t="n">
        <f aca="false" t="array" ref="J74:J74">IFERROR(_xludf.xlookup(F74, '4.1.1 Catalogo Backend'!$D$2:$D$100, '4.1.1 Catalogo Backend'!$C$2:$C$100), 0)</f>
        <v>0</v>
      </c>
      <c r="K74" s="333" t="s">
        <v>43</v>
      </c>
      <c r="L74" s="307" t="n">
        <f aca="false">ROUNDUP(SUM(VLOOKUP('4.1 WBS Backend'!K74,'6. Catalogos'!$F$2:$G$4,2,FALSE())*J74),0)</f>
        <v>0</v>
      </c>
      <c r="M74" s="334" t="s">
        <v>547</v>
      </c>
      <c r="N74" s="335"/>
      <c r="O74" s="336"/>
      <c r="P74" s="335"/>
      <c r="Q74" s="335"/>
      <c r="R74" s="335"/>
      <c r="S74" s="335"/>
      <c r="T74" s="335"/>
      <c r="U74" s="335"/>
      <c r="V74" s="335"/>
      <c r="W74" s="335"/>
      <c r="X74" s="335"/>
      <c r="Y74" s="335"/>
      <c r="Z74" s="335"/>
      <c r="AA74" s="335"/>
      <c r="AB74" s="335"/>
      <c r="AC74" s="335"/>
      <c r="AD74" s="337"/>
    </row>
    <row r="75" customFormat="false" ht="37.5" hidden="false" customHeight="true" outlineLevel="0" collapsed="false">
      <c r="A75" s="324" t="s">
        <v>548</v>
      </c>
      <c r="B75" s="325" t="str">
        <f aca="false">VLOOKUP(C75,'9. Matriz de Requisitos'!$A:$W,3, FALSE())</f>
        <v>Tramitación de pedidos Prepago</v>
      </c>
      <c r="C75" s="326" t="s">
        <v>549</v>
      </c>
      <c r="D75" s="325" t="str">
        <f aca="false">VLOOKUP(C75,'9. Matriz de Requisitos'!$A:$W,4, FALSE())</f>
        <v>Tramitar Pedido</v>
      </c>
      <c r="E75" s="327" t="str">
        <f aca="false" t="array" ref="E75:E75">IFERROR(_xludf.xlookup(F75, '4.1.1 Catalogo Backend'!$D$2:$D$100, '4.1.1 Catalogo Backend'!$B$2:$B$100), "")</f>
        <v/>
      </c>
      <c r="F75" s="335" t="s">
        <v>325</v>
      </c>
      <c r="G75" s="342" t="s">
        <v>550</v>
      </c>
      <c r="H75" s="330" t="str">
        <f aca="false">IF(F75="", "", CONCATENATE("[",$C75,"]","[",$F75,"] - ",$G75))</f>
        <v>[TPSC-RE-FU-015][SERV-TRANSACT] - T1 - Generación de pendiente FAA al tramitar con Factura por Adelantado</v>
      </c>
      <c r="I75" s="341" t="s">
        <v>551</v>
      </c>
      <c r="J75" s="332" t="n">
        <f aca="false" t="array" ref="J75:J75">IFERROR(_xludf.xlookup(F75, '4.1.1 Catalogo Backend'!$D$2:$D$100, '4.1.1 Catalogo Backend'!$C$2:$C$100), 0)</f>
        <v>0</v>
      </c>
      <c r="K75" s="333" t="s">
        <v>43</v>
      </c>
      <c r="L75" s="307" t="n">
        <f aca="false">ROUNDUP(SUM(VLOOKUP('4.1 WBS Backend'!K75,'6. Catalogos'!$F$2:$G$4,2,FALSE())*J75),0)</f>
        <v>0</v>
      </c>
      <c r="M75" s="334"/>
      <c r="N75" s="335"/>
      <c r="O75" s="336"/>
      <c r="P75" s="335"/>
      <c r="Q75" s="335"/>
      <c r="R75" s="335"/>
      <c r="S75" s="335"/>
      <c r="T75" s="335"/>
      <c r="U75" s="335"/>
      <c r="V75" s="335"/>
      <c r="W75" s="335"/>
      <c r="X75" s="335"/>
      <c r="Y75" s="335"/>
      <c r="Z75" s="335"/>
      <c r="AA75" s="335"/>
      <c r="AB75" s="335"/>
      <c r="AC75" s="335"/>
      <c r="AD75" s="337"/>
    </row>
    <row r="76" customFormat="false" ht="37.5" hidden="false" customHeight="true" outlineLevel="0" collapsed="false">
      <c r="A76" s="324" t="s">
        <v>552</v>
      </c>
      <c r="B76" s="325" t="str">
        <f aca="false">VLOOKUP(C76,'9. Matriz de Requisitos'!$A:$W,3, FALSE())</f>
        <v>Tramitación de pedidos Prepago</v>
      </c>
      <c r="C76" s="326" t="s">
        <v>549</v>
      </c>
      <c r="D76" s="325" t="str">
        <f aca="false">VLOOKUP(C76,'9. Matriz de Requisitos'!$A:$W,4, FALSE())</f>
        <v>Tramitar Pedido</v>
      </c>
      <c r="E76" s="327" t="str">
        <f aca="false" t="array" ref="E76:E76">IFERROR(_xludf.xlookup(F76, '4.1.1 Catalogo Backend'!$D$2:$D$100, '4.1.1 Catalogo Backend'!$B$2:$B$100), "")</f>
        <v/>
      </c>
      <c r="F76" s="335" t="s">
        <v>455</v>
      </c>
      <c r="G76" s="342" t="s">
        <v>553</v>
      </c>
      <c r="H76" s="330" t="str">
        <f aca="false">IF(F76="", "", CONCATENATE("[",$C76,"]","[",$F76,"] - ",$G76))</f>
        <v>[TPSC-RE-FU-015][ALG-COMPLX-LOGIC] - T2 - No generar pendiente Validar Cobro cuando FAA está activa</v>
      </c>
      <c r="I76" s="341" t="s">
        <v>554</v>
      </c>
      <c r="J76" s="332" t="n">
        <f aca="false" t="array" ref="J76:J76">IFERROR(_xludf.xlookup(F76, '4.1.1 Catalogo Backend'!$D$2:$D$100, '4.1.1 Catalogo Backend'!$C$2:$C$100), 0)</f>
        <v>0</v>
      </c>
      <c r="K76" s="333" t="s">
        <v>43</v>
      </c>
      <c r="L76" s="307" t="n">
        <f aca="false">ROUNDUP(SUM(VLOOKUP('4.1 WBS Backend'!K76,'6. Catalogos'!$F$2:$G$4,2,FALSE())*J76),0)</f>
        <v>0</v>
      </c>
      <c r="M76" s="334" t="s">
        <v>548</v>
      </c>
      <c r="N76" s="335"/>
      <c r="O76" s="336"/>
      <c r="P76" s="335"/>
      <c r="Q76" s="335"/>
      <c r="R76" s="335"/>
      <c r="S76" s="335"/>
      <c r="T76" s="335"/>
      <c r="U76" s="335"/>
      <c r="V76" s="335"/>
      <c r="W76" s="335"/>
      <c r="X76" s="335"/>
      <c r="Y76" s="335"/>
      <c r="Z76" s="335"/>
      <c r="AA76" s="335"/>
      <c r="AB76" s="335"/>
      <c r="AC76" s="335"/>
      <c r="AD76" s="337"/>
    </row>
    <row r="77" customFormat="false" ht="37.5" hidden="false" customHeight="true" outlineLevel="0" collapsed="false">
      <c r="A77" s="324" t="s">
        <v>555</v>
      </c>
      <c r="B77" s="325" t="str">
        <f aca="false">VLOOKUP(C77,'9. Matriz de Requisitos'!$A:$W,3, FALSE())</f>
        <v>Tramitación de pedidos Prepago</v>
      </c>
      <c r="C77" s="326" t="s">
        <v>549</v>
      </c>
      <c r="D77" s="325" t="str">
        <f aca="false">VLOOKUP(C77,'9. Matriz de Requisitos'!$A:$W,4, FALSE())</f>
        <v>Tramitar Pedido</v>
      </c>
      <c r="E77" s="327" t="str">
        <f aca="false" t="array" ref="E77:E77">IFERROR(_xludf.xlookup(F77, '4.1.1 Catalogo Backend'!$D$2:$D$100, '4.1.1 Catalogo Backend'!$B$2:$B$100), "")</f>
        <v/>
      </c>
      <c r="F77" s="335" t="s">
        <v>382</v>
      </c>
      <c r="G77" s="342" t="s">
        <v>556</v>
      </c>
      <c r="H77" s="330" t="str">
        <f aca="false">IF(F77="", "", CONCATENATE("[",$C77,"]","[",$F77,"] - ",$G77))</f>
        <v>[TPSC-RE-FU-015][ALG-BASIC-LOGIC] - T3 - Eliminar código de autorización para Factura por Adelantado</v>
      </c>
      <c r="I77" s="341" t="s">
        <v>557</v>
      </c>
      <c r="J77" s="332" t="n">
        <f aca="false" t="array" ref="J77:J77">IFERROR(_xludf.xlookup(F77, '4.1.1 Catalogo Backend'!$D$2:$D$100, '4.1.1 Catalogo Backend'!$C$2:$C$100), 0)</f>
        <v>0</v>
      </c>
      <c r="K77" s="333" t="s">
        <v>43</v>
      </c>
      <c r="L77" s="307" t="n">
        <f aca="false">ROUNDUP(SUM(VLOOKUP('4.1 WBS Backend'!K77,'6. Catalogos'!$F$2:$G$4,2,FALSE())*J77),0)</f>
        <v>0</v>
      </c>
      <c r="M77" s="334"/>
      <c r="N77" s="335"/>
      <c r="O77" s="336"/>
      <c r="P77" s="335"/>
      <c r="Q77" s="335"/>
      <c r="R77" s="335"/>
      <c r="S77" s="335"/>
      <c r="T77" s="335"/>
      <c r="U77" s="335"/>
      <c r="V77" s="335"/>
      <c r="W77" s="335"/>
      <c r="X77" s="335"/>
      <c r="Y77" s="335"/>
      <c r="Z77" s="335"/>
      <c r="AA77" s="335"/>
      <c r="AB77" s="335"/>
      <c r="AC77" s="335"/>
      <c r="AD77" s="337"/>
    </row>
    <row r="78" customFormat="false" ht="37.5" hidden="false" customHeight="true" outlineLevel="0" collapsed="false">
      <c r="A78" s="324" t="s">
        <v>558</v>
      </c>
      <c r="B78" s="325" t="str">
        <f aca="false">VLOOKUP(C78,'9. Matriz de Requisitos'!$A:$W,3, FALSE())</f>
        <v>Tramitación de pedidos Prepago</v>
      </c>
      <c r="C78" s="326" t="s">
        <v>549</v>
      </c>
      <c r="D78" s="325" t="str">
        <f aca="false">VLOOKUP(C78,'9. Matriz de Requisitos'!$A:$W,4, FALSE())</f>
        <v>Tramitar Pedido</v>
      </c>
      <c r="E78" s="327" t="str">
        <f aca="false" t="array" ref="E78:E78">IFERROR(_xludf.xlookup(F78, '4.1.1 Catalogo Backend'!$D$2:$D$100, '4.1.1 Catalogo Backend'!$B$2:$B$100), "")</f>
        <v/>
      </c>
      <c r="F78" s="335" t="s">
        <v>382</v>
      </c>
      <c r="G78" s="342" t="s">
        <v>559</v>
      </c>
      <c r="H78" s="330" t="str">
        <f aca="false">IF(F78="", "", CONCATENATE("[",$C78,"]","[",$F78,"] - ",$G78))</f>
        <v>[TPSC-RE-FU-015][ALG-BASIC-LOGIC] - T4 - Bloquear datos de facturación al activar FAA</v>
      </c>
      <c r="I78" s="341" t="s">
        <v>560</v>
      </c>
      <c r="J78" s="332" t="n">
        <f aca="false" t="array" ref="J78:J78">IFERROR(_xludf.xlookup(F78, '4.1.1 Catalogo Backend'!$D$2:$D$100, '4.1.1 Catalogo Backend'!$C$2:$C$100), 0)</f>
        <v>0</v>
      </c>
      <c r="K78" s="333" t="s">
        <v>43</v>
      </c>
      <c r="L78" s="307" t="n">
        <f aca="false">ROUNDUP(SUM(VLOOKUP('4.1 WBS Backend'!K78,'6. Catalogos'!$F$2:$G$4,2,FALSE())*J78),0)</f>
        <v>0</v>
      </c>
      <c r="M78" s="334"/>
      <c r="N78" s="335"/>
      <c r="O78" s="336"/>
      <c r="P78" s="335"/>
      <c r="Q78" s="335"/>
      <c r="R78" s="335"/>
      <c r="S78" s="335"/>
      <c r="T78" s="335"/>
      <c r="U78" s="335"/>
      <c r="V78" s="335"/>
      <c r="W78" s="335"/>
      <c r="X78" s="335"/>
      <c r="Y78" s="335"/>
      <c r="Z78" s="335"/>
      <c r="AA78" s="335"/>
      <c r="AB78" s="335"/>
      <c r="AC78" s="335"/>
      <c r="AD78" s="337"/>
    </row>
    <row r="79" customFormat="false" ht="37.5" hidden="false" customHeight="true" outlineLevel="0" collapsed="false">
      <c r="A79" s="324" t="s">
        <v>561</v>
      </c>
      <c r="B79" s="325" t="str">
        <f aca="false">VLOOKUP(C79,'9. Matriz de Requisitos'!$A:$W,3, FALSE())</f>
        <v>Tramitación de pedidos Prepago</v>
      </c>
      <c r="C79" s="326" t="s">
        <v>549</v>
      </c>
      <c r="D79" s="325" t="str">
        <f aca="false">VLOOKUP(C79,'9. Matriz de Requisitos'!$A:$W,4, FALSE())</f>
        <v>Tramitar Pedido</v>
      </c>
      <c r="E79" s="327" t="str">
        <f aca="false" t="array" ref="E79:E79">IFERROR(_xludf.xlookup(F79, '4.1.1 Catalogo Backend'!$D$2:$D$100, '4.1.1 Catalogo Backend'!$B$2:$B$100), "")</f>
        <v/>
      </c>
      <c r="F79" s="335" t="s">
        <v>382</v>
      </c>
      <c r="G79" s="342" t="s">
        <v>562</v>
      </c>
      <c r="H79" s="330" t="str">
        <f aca="false">IF(F79="", "", CONCATENATE("[",$C79,"]","[",$F79,"] - ",$G79))</f>
        <v>[TPSC-RE-FU-015][ALG-BASIC-LOGIC] - T5 - Vinculación pendiente FAA con módulo facturación RE-FU-018/019/020</v>
      </c>
      <c r="I79" s="341" t="s">
        <v>563</v>
      </c>
      <c r="J79" s="332" t="n">
        <f aca="false" t="array" ref="J79:J79">IFERROR(_xludf.xlookup(F79, '4.1.1 Catalogo Backend'!$D$2:$D$100, '4.1.1 Catalogo Backend'!$C$2:$C$100), 0)</f>
        <v>0</v>
      </c>
      <c r="K79" s="333" t="s">
        <v>43</v>
      </c>
      <c r="L79" s="307" t="n">
        <f aca="false">ROUNDUP(SUM(VLOOKUP('4.1 WBS Backend'!K79,'6. Catalogos'!$F$2:$G$4,2,FALSE())*J79),0)</f>
        <v>0</v>
      </c>
      <c r="M79" s="334" t="s">
        <v>548</v>
      </c>
      <c r="N79" s="335"/>
      <c r="O79" s="336"/>
      <c r="P79" s="335"/>
      <c r="Q79" s="335"/>
      <c r="R79" s="335"/>
      <c r="S79" s="335"/>
      <c r="T79" s="335"/>
      <c r="U79" s="335"/>
      <c r="V79" s="335"/>
      <c r="W79" s="335"/>
      <c r="X79" s="335"/>
      <c r="Y79" s="335"/>
      <c r="Z79" s="335"/>
      <c r="AA79" s="335"/>
      <c r="AB79" s="335"/>
      <c r="AC79" s="335"/>
      <c r="AD79" s="337"/>
    </row>
    <row r="80" customFormat="false" ht="37.5" hidden="false" customHeight="true" outlineLevel="0" collapsed="false">
      <c r="A80" s="324" t="s">
        <v>564</v>
      </c>
      <c r="B80" s="344" t="str">
        <f aca="false">VLOOKUP(C80,'9. Matriz de Requisitos'!$A:$W,3, FALSE())</f>
        <v>Diseño y generación de Documentos
</v>
      </c>
      <c r="C80" s="326" t="s">
        <v>565</v>
      </c>
      <c r="D80" s="325" t="str">
        <f aca="false">VLOOKUP(C80,'9. Matriz de Requisitos'!$A:$W,4, FALSE())</f>
        <v>Tramitar Pedido</v>
      </c>
      <c r="E80" s="327" t="str">
        <f aca="false" t="array" ref="E80:E80">IFERROR(_xludf.xlookup(F80, '4.1.1 Catalogo Backend'!$D$2:$D$100, '4.1.1 Catalogo Backend'!$B$2:$B$100), "")</f>
        <v/>
      </c>
      <c r="F80" s="335" t="s">
        <v>566</v>
      </c>
      <c r="G80" s="342" t="s">
        <v>567</v>
      </c>
      <c r="H80" s="330" t="str">
        <f aca="false">IF(F80="", "", CONCATENATE("[",$C80,"]","[",$F80,"] - ",$G80))</f>
        <v>[TPSC-RE-FU-016][CONFIG-INIT] - T1 - Crear solución ProquifaDotNet.Finanzas con estructura Clean Architecture</v>
      </c>
      <c r="I80" s="341" t="s">
        <v>568</v>
      </c>
      <c r="J80" s="332" t="n">
        <f aca="false" t="array" ref="J80:J80">IFERROR(_xludf.xlookup(F80, '4.1.1 Catalogo Backend'!$D$2:$D$100, '4.1.1 Catalogo Backend'!$C$2:$C$100), 0)</f>
        <v>0</v>
      </c>
      <c r="K80" s="333" t="s">
        <v>43</v>
      </c>
      <c r="L80" s="307" t="n">
        <f aca="false">ROUNDUP(SUM(VLOOKUP('4.1 WBS Backend'!K80,'6. Catalogos'!$F$2:$G$4,2,FALSE())*J80),0)</f>
        <v>0</v>
      </c>
      <c r="M80" s="334"/>
      <c r="N80" s="335"/>
      <c r="O80" s="336"/>
      <c r="P80" s="335"/>
      <c r="Q80" s="335"/>
      <c r="R80" s="335"/>
      <c r="S80" s="335"/>
      <c r="T80" s="335"/>
      <c r="U80" s="335"/>
      <c r="V80" s="335"/>
      <c r="W80" s="335"/>
      <c r="X80" s="335"/>
      <c r="Y80" s="335"/>
      <c r="Z80" s="335"/>
      <c r="AA80" s="335"/>
      <c r="AB80" s="335"/>
      <c r="AC80" s="335"/>
      <c r="AD80" s="337"/>
    </row>
    <row r="81" customFormat="false" ht="37.5" hidden="false" customHeight="true" outlineLevel="0" collapsed="false">
      <c r="A81" s="324" t="s">
        <v>569</v>
      </c>
      <c r="B81" s="344" t="str">
        <f aca="false">VLOOKUP(C81,'9. Matriz de Requisitos'!$A:$W,3, FALSE())</f>
        <v>Diseño y generación de Documentos
</v>
      </c>
      <c r="C81" s="326" t="s">
        <v>565</v>
      </c>
      <c r="D81" s="325" t="str">
        <f aca="false">VLOOKUP(C81,'9. Matriz de Requisitos'!$A:$W,4, FALSE())</f>
        <v>Tramitar Pedido</v>
      </c>
      <c r="E81" s="327" t="str">
        <f aca="false" t="array" ref="E81:E81">IFERROR(_xludf.xlookup(F81, '4.1.1 Catalogo Backend'!$D$2:$D$100, '4.1.1 Catalogo Backend'!$B$2:$B$100), "")</f>
        <v/>
      </c>
      <c r="F81" s="335" t="s">
        <v>570</v>
      </c>
      <c r="G81" s="342" t="s">
        <v>571</v>
      </c>
      <c r="H81" s="330" t="str">
        <f aca="false">IF(F81="", "", CONCATENATE("[",$C81,"]","[",$F81,"] - ",$G81))</f>
        <v>[TPSC-RE-FU-016][ARQ-PROJ-NET] - T2 - Crear capa Domain - Common, Entities, Views e Interfaces</v>
      </c>
      <c r="I81" s="341" t="s">
        <v>572</v>
      </c>
      <c r="J81" s="332" t="n">
        <f aca="false" t="array" ref="J81:J81">IFERROR(_xludf.xlookup(F81, '4.1.1 Catalogo Backend'!$D$2:$D$100, '4.1.1 Catalogo Backend'!$C$2:$C$100), 0)</f>
        <v>0</v>
      </c>
      <c r="K81" s="333" t="s">
        <v>43</v>
      </c>
      <c r="L81" s="307" t="n">
        <f aca="false">ROUNDUP(SUM(VLOOKUP('4.1 WBS Backend'!K81,'6. Catalogos'!$F$2:$G$4,2,FALSE())*J81),0)</f>
        <v>0</v>
      </c>
      <c r="M81" s="334" t="s">
        <v>564</v>
      </c>
      <c r="N81" s="335"/>
      <c r="O81" s="336"/>
      <c r="P81" s="335"/>
      <c r="Q81" s="335"/>
      <c r="R81" s="335"/>
      <c r="S81" s="335"/>
      <c r="T81" s="335"/>
      <c r="U81" s="335"/>
      <c r="V81" s="335"/>
      <c r="W81" s="335"/>
      <c r="X81" s="335"/>
      <c r="Y81" s="335"/>
      <c r="Z81" s="335"/>
      <c r="AA81" s="335"/>
      <c r="AB81" s="335"/>
      <c r="AC81" s="335"/>
      <c r="AD81" s="337"/>
    </row>
    <row r="82" customFormat="false" ht="37.5" hidden="false" customHeight="true" outlineLevel="0" collapsed="false">
      <c r="A82" s="324" t="s">
        <v>573</v>
      </c>
      <c r="B82" s="344" t="str">
        <f aca="false">VLOOKUP(C82,'9. Matriz de Requisitos'!$A:$W,3, FALSE())</f>
        <v>Diseño y generación de Documentos
</v>
      </c>
      <c r="C82" s="326" t="s">
        <v>565</v>
      </c>
      <c r="D82" s="325" t="str">
        <f aca="false">VLOOKUP(C82,'9. Matriz de Requisitos'!$A:$W,4, FALSE())</f>
        <v>Tramitar Pedido</v>
      </c>
      <c r="E82" s="327" t="str">
        <f aca="false" t="array" ref="E82:E82">IFERROR(_xludf.xlookup(F82, '4.1.1 Catalogo Backend'!$D$2:$D$100, '4.1.1 Catalogo Backend'!$B$2:$B$100), "")</f>
        <v/>
      </c>
      <c r="F82" s="335" t="s">
        <v>570</v>
      </c>
      <c r="G82" s="342" t="s">
        <v>574</v>
      </c>
      <c r="H82" s="330" t="str">
        <f aca="false">IF(F82="", "", CONCATENATE("[",$C82,"]","[",$F82,"] - ",$G82))</f>
        <v>[TPSC-RE-FU-016][ARQ-PROJ-NET] - T3 - Crear capa Application - DTOs, Interfaces, Mappers y Validators</v>
      </c>
      <c r="I82" s="341" t="s">
        <v>575</v>
      </c>
      <c r="J82" s="332" t="n">
        <f aca="false" t="array" ref="J82:J82">IFERROR(_xludf.xlookup(F82, '4.1.1 Catalogo Backend'!$D$2:$D$100, '4.1.1 Catalogo Backend'!$C$2:$C$100), 0)</f>
        <v>0</v>
      </c>
      <c r="K82" s="333" t="s">
        <v>43</v>
      </c>
      <c r="L82" s="307" t="n">
        <f aca="false">ROUNDUP(SUM(VLOOKUP('4.1 WBS Backend'!K82,'6. Catalogos'!$F$2:$G$4,2,FALSE())*J82),0)</f>
        <v>0</v>
      </c>
      <c r="M82" s="334" t="s">
        <v>569</v>
      </c>
      <c r="N82" s="335"/>
      <c r="O82" s="336"/>
      <c r="P82" s="335"/>
      <c r="Q82" s="335"/>
      <c r="R82" s="335"/>
      <c r="S82" s="335"/>
      <c r="T82" s="335"/>
      <c r="U82" s="335"/>
      <c r="V82" s="335"/>
      <c r="W82" s="335"/>
      <c r="X82" s="335"/>
      <c r="Y82" s="335"/>
      <c r="Z82" s="335"/>
      <c r="AA82" s="335"/>
      <c r="AB82" s="335"/>
      <c r="AC82" s="335"/>
      <c r="AD82" s="337"/>
    </row>
    <row r="83" customFormat="false" ht="37.5" hidden="false" customHeight="true" outlineLevel="0" collapsed="false">
      <c r="A83" s="324" t="s">
        <v>576</v>
      </c>
      <c r="B83" s="344" t="str">
        <f aca="false">VLOOKUP(C83,'9. Matriz de Requisitos'!$A:$W,3, FALSE())</f>
        <v>Diseño y generación de Documentos
</v>
      </c>
      <c r="C83" s="326" t="s">
        <v>565</v>
      </c>
      <c r="D83" s="325" t="str">
        <f aca="false">VLOOKUP(C83,'9. Matriz de Requisitos'!$A:$W,4, FALSE())</f>
        <v>Tramitar Pedido</v>
      </c>
      <c r="E83" s="327" t="str">
        <f aca="false" t="array" ref="E83:E83">IFERROR(_xludf.xlookup(F83, '4.1.1 Catalogo Backend'!$D$2:$D$100, '4.1.1 Catalogo Backend'!$B$2:$B$100), "")</f>
        <v/>
      </c>
      <c r="F83" s="335" t="s">
        <v>570</v>
      </c>
      <c r="G83" s="342" t="s">
        <v>577</v>
      </c>
      <c r="H83" s="330" t="str">
        <f aca="false">IF(F83="", "", CONCATENATE("[",$C83,"]","[",$F83,"] - ",$G83))</f>
        <v>[TPSC-RE-FU-016][ARQ-PROJ-NET] - T4 - Crear capa Infrastructure - Repositories, Settings y Extensions</v>
      </c>
      <c r="I83" s="341" t="s">
        <v>578</v>
      </c>
      <c r="J83" s="332" t="n">
        <f aca="false" t="array" ref="J83:J83">IFERROR(_xludf.xlookup(F83, '4.1.1 Catalogo Backend'!$D$2:$D$100, '4.1.1 Catalogo Backend'!$C$2:$C$100), 0)</f>
        <v>0</v>
      </c>
      <c r="K83" s="333" t="s">
        <v>43</v>
      </c>
      <c r="L83" s="307" t="n">
        <f aca="false">ROUNDUP(SUM(VLOOKUP('4.1 WBS Backend'!K83,'6. Catalogos'!$F$2:$G$4,2,FALSE())*J83),0)</f>
        <v>0</v>
      </c>
      <c r="M83" s="334" t="s">
        <v>569</v>
      </c>
      <c r="N83" s="335"/>
      <c r="O83" s="336"/>
      <c r="P83" s="335"/>
      <c r="Q83" s="335"/>
      <c r="R83" s="335"/>
      <c r="S83" s="335"/>
      <c r="T83" s="335"/>
      <c r="U83" s="335"/>
      <c r="V83" s="335"/>
      <c r="W83" s="335"/>
      <c r="X83" s="335"/>
      <c r="Y83" s="335"/>
      <c r="Z83" s="335"/>
      <c r="AA83" s="335"/>
      <c r="AB83" s="335"/>
      <c r="AC83" s="335"/>
      <c r="AD83" s="337"/>
    </row>
    <row r="84" customFormat="false" ht="37.5" hidden="false" customHeight="true" outlineLevel="0" collapsed="false">
      <c r="A84" s="324" t="s">
        <v>579</v>
      </c>
      <c r="B84" s="344" t="str">
        <f aca="false">VLOOKUP(C84,'9. Matriz de Requisitos'!$A:$W,3, FALSE())</f>
        <v>Diseño y generación de Documentos
</v>
      </c>
      <c r="C84" s="326" t="s">
        <v>565</v>
      </c>
      <c r="D84" s="325" t="str">
        <f aca="false">VLOOKUP(C84,'9. Matriz de Requisitos'!$A:$W,4, FALSE())</f>
        <v>Tramitar Pedido</v>
      </c>
      <c r="E84" s="327" t="str">
        <f aca="false" t="array" ref="E84:E84">IFERROR(_xludf.xlookup(F84, '4.1.1 Catalogo Backend'!$D$2:$D$100, '4.1.1 Catalogo Backend'!$B$2:$B$100), "")</f>
        <v/>
      </c>
      <c r="F84" s="335" t="s">
        <v>300</v>
      </c>
      <c r="G84" s="342" t="s">
        <v>580</v>
      </c>
      <c r="H84" s="330" t="str">
        <f aca="false">IF(F84="", "", CONCATENATE("[",$C84,"]","[",$F84,"] - ",$G84))</f>
        <v>[TPSC-RE-FU-016][IMP-EXIST-SERVICE] - T5 - Implementar servicios infraestructura Minio Brevo RabbitMQ DocumentBuilder</v>
      </c>
      <c r="I84" s="341" t="s">
        <v>581</v>
      </c>
      <c r="J84" s="332" t="n">
        <f aca="false" t="array" ref="J84:J84">IFERROR(_xludf.xlookup(F84, '4.1.1 Catalogo Backend'!$D$2:$D$100, '4.1.1 Catalogo Backend'!$C$2:$C$100), 0)</f>
        <v>0</v>
      </c>
      <c r="K84" s="333" t="s">
        <v>43</v>
      </c>
      <c r="L84" s="307" t="n">
        <f aca="false">ROUNDUP(SUM(VLOOKUP('4.1 WBS Backend'!K84,'6. Catalogos'!$F$2:$G$4,2,FALSE())*J84),0)</f>
        <v>0</v>
      </c>
      <c r="M84" s="334" t="s">
        <v>576</v>
      </c>
      <c r="N84" s="335"/>
      <c r="O84" s="336"/>
      <c r="P84" s="335"/>
      <c r="Q84" s="335"/>
      <c r="R84" s="335"/>
      <c r="S84" s="335"/>
      <c r="T84" s="335"/>
      <c r="U84" s="335"/>
      <c r="V84" s="335"/>
      <c r="W84" s="335"/>
      <c r="X84" s="335"/>
      <c r="Y84" s="335"/>
      <c r="Z84" s="335"/>
      <c r="AA84" s="335"/>
      <c r="AB84" s="335"/>
      <c r="AC84" s="335"/>
      <c r="AD84" s="337"/>
    </row>
    <row r="85" customFormat="false" ht="37.5" hidden="false" customHeight="true" outlineLevel="0" collapsed="false">
      <c r="A85" s="324" t="s">
        <v>582</v>
      </c>
      <c r="B85" s="344" t="str">
        <f aca="false">VLOOKUP(C85,'9. Matriz de Requisitos'!$A:$W,3, FALSE())</f>
        <v>Diseño y generación de Documentos
</v>
      </c>
      <c r="C85" s="326" t="s">
        <v>565</v>
      </c>
      <c r="D85" s="325" t="str">
        <f aca="false">VLOOKUP(C85,'9. Matriz de Requisitos'!$A:$W,4, FALSE())</f>
        <v>Tramitar Pedido</v>
      </c>
      <c r="E85" s="327" t="str">
        <f aca="false" t="array" ref="E85:E85">IFERROR(_xludf.xlookup(F85, '4.1.1 Catalogo Backend'!$D$2:$D$100, '4.1.1 Catalogo Backend'!$B$2:$B$100), "")</f>
        <v/>
      </c>
      <c r="F85" s="335" t="s">
        <v>566</v>
      </c>
      <c r="G85" s="342" t="s">
        <v>583</v>
      </c>
      <c r="H85" s="330" t="str">
        <f aca="false">IF(F85="", "", CONCATENATE("[",$C85,"]","[",$F85,"] - ",$G85))</f>
        <v>[TPSC-RE-FU-016][CONFIG-INIT] - T6 - Crear capa API Program.cs y configuración general</v>
      </c>
      <c r="I85" s="341" t="s">
        <v>584</v>
      </c>
      <c r="J85" s="332" t="n">
        <f aca="false" t="array" ref="J85:J85">IFERROR(_xludf.xlookup(F85, '4.1.1 Catalogo Backend'!$D$2:$D$100, '4.1.1 Catalogo Backend'!$C$2:$C$100), 0)</f>
        <v>0</v>
      </c>
      <c r="K85" s="333" t="s">
        <v>43</v>
      </c>
      <c r="L85" s="307" t="n">
        <f aca="false">ROUNDUP(SUM(VLOOKUP('4.1 WBS Backend'!K85,'6. Catalogos'!$F$2:$G$4,2,FALSE())*J85),0)</f>
        <v>0</v>
      </c>
      <c r="M85" s="334" t="s">
        <v>576</v>
      </c>
      <c r="N85" s="335"/>
      <c r="O85" s="336"/>
      <c r="P85" s="335"/>
      <c r="Q85" s="335"/>
      <c r="R85" s="335"/>
      <c r="S85" s="335"/>
      <c r="T85" s="335"/>
      <c r="U85" s="335"/>
      <c r="V85" s="335"/>
      <c r="W85" s="335"/>
      <c r="X85" s="335"/>
      <c r="Y85" s="335"/>
      <c r="Z85" s="335"/>
      <c r="AA85" s="335"/>
      <c r="AB85" s="335"/>
      <c r="AC85" s="335"/>
      <c r="AD85" s="337"/>
    </row>
    <row r="86" customFormat="false" ht="37.5" hidden="false" customHeight="true" outlineLevel="0" collapsed="false">
      <c r="A86" s="324" t="s">
        <v>585</v>
      </c>
      <c r="B86" s="344" t="str">
        <f aca="false">VLOOKUP(C86,'9. Matriz de Requisitos'!$A:$W,3, FALSE())</f>
        <v>Diseño y generación de Documentos
</v>
      </c>
      <c r="C86" s="326" t="s">
        <v>565</v>
      </c>
      <c r="D86" s="325" t="str">
        <f aca="false">VLOOKUP(C86,'9. Matriz de Requisitos'!$A:$W,4, FALSE())</f>
        <v>Tramitar Pedido</v>
      </c>
      <c r="E86" s="327" t="str">
        <f aca="false" t="array" ref="E86:E86">IFERROR(_xludf.xlookup(F86, '4.1.1 Catalogo Backend'!$D$2:$D$100, '4.1.1 Catalogo Backend'!$B$2:$B$100), "")</f>
        <v/>
      </c>
      <c r="F86" s="335" t="s">
        <v>420</v>
      </c>
      <c r="G86" s="342" t="s">
        <v>586</v>
      </c>
      <c r="H86" s="330" t="str">
        <f aca="false">IF(F86="", "", CONCATENATE("[",$C86,"]","[",$F86,"] - ",$G86))</f>
        <v>[TPSC-RE-FU-016][SIMPLE-CRUD] - T7 - Crear FinanzasContext con DbSet y mapping de entidades</v>
      </c>
      <c r="I86" s="341" t="s">
        <v>587</v>
      </c>
      <c r="J86" s="332" t="n">
        <f aca="false" t="array" ref="J86:J86">IFERROR(_xludf.xlookup(F86, '4.1.1 Catalogo Backend'!$D$2:$D$100, '4.1.1 Catalogo Backend'!$C$2:$C$100), 0)</f>
        <v>0</v>
      </c>
      <c r="K86" s="333" t="s">
        <v>43</v>
      </c>
      <c r="L86" s="307" t="n">
        <f aca="false">ROUNDUP(SUM(VLOOKUP('4.1 WBS Backend'!K86,'6. Catalogos'!$F$2:$G$4,2,FALSE())*J86),0)</f>
        <v>0</v>
      </c>
      <c r="M86" s="334" t="s">
        <v>576</v>
      </c>
      <c r="N86" s="335"/>
      <c r="O86" s="336"/>
      <c r="P86" s="335"/>
      <c r="Q86" s="335"/>
      <c r="R86" s="335"/>
      <c r="S86" s="335"/>
      <c r="T86" s="335"/>
      <c r="U86" s="335"/>
      <c r="V86" s="335"/>
      <c r="W86" s="335"/>
      <c r="X86" s="335"/>
      <c r="Y86" s="335"/>
      <c r="Z86" s="335"/>
      <c r="AA86" s="335"/>
      <c r="AB86" s="335"/>
      <c r="AC86" s="335"/>
      <c r="AD86" s="337"/>
    </row>
    <row r="87" customFormat="false" ht="37.5" hidden="false" customHeight="true" outlineLevel="0" collapsed="false">
      <c r="A87" s="324" t="s">
        <v>588</v>
      </c>
      <c r="B87" s="344" t="str">
        <f aca="false">VLOOKUP(C87,'9. Matriz de Requisitos'!$A:$W,3, FALSE())</f>
        <v>Diseño y generación de Documentos
</v>
      </c>
      <c r="C87" s="326" t="s">
        <v>565</v>
      </c>
      <c r="D87" s="325" t="str">
        <f aca="false">VLOOKUP(C87,'9. Matriz de Requisitos'!$A:$W,4, FALSE())</f>
        <v>Tramitar Pedido</v>
      </c>
      <c r="E87" s="327" t="str">
        <f aca="false" t="array" ref="E87:E87">IFERROR(_xludf.xlookup(F87, '4.1.1 Catalogo Backend'!$D$2:$D$100, '4.1.1 Catalogo Backend'!$B$2:$B$100), "")</f>
        <v/>
      </c>
      <c r="F87" s="335" t="s">
        <v>420</v>
      </c>
      <c r="G87" s="342" t="s">
        <v>589</v>
      </c>
      <c r="H87" s="330" t="str">
        <f aca="false">IF(F87="", "", CONCATENATE("[",$C87,"]","[",$F87,"] - ",$G87))</f>
        <v>[TPSC-RE-FU-016][SIMPLE-CRUD] - T8 - Crear ProformaService y ProformaController con endpoints CRUD</v>
      </c>
      <c r="I87" s="341" t="s">
        <v>590</v>
      </c>
      <c r="J87" s="332" t="n">
        <f aca="false" t="array" ref="J87:J87">IFERROR(_xludf.xlookup(F87, '4.1.1 Catalogo Backend'!$D$2:$D$100, '4.1.1 Catalogo Backend'!$C$2:$C$100), 0)</f>
        <v>0</v>
      </c>
      <c r="K87" s="333" t="s">
        <v>43</v>
      </c>
      <c r="L87" s="307" t="n">
        <f aca="false">ROUNDUP(SUM(VLOOKUP('4.1 WBS Backend'!K87,'6. Catalogos'!$F$2:$G$4,2,FALSE())*J87),0)</f>
        <v>0</v>
      </c>
      <c r="M87" s="334" t="s">
        <v>585</v>
      </c>
      <c r="N87" s="335"/>
      <c r="O87" s="336"/>
      <c r="P87" s="335"/>
      <c r="Q87" s="335"/>
      <c r="R87" s="335"/>
      <c r="S87" s="335"/>
      <c r="T87" s="335"/>
      <c r="U87" s="335"/>
      <c r="V87" s="335"/>
      <c r="W87" s="335"/>
      <c r="X87" s="335"/>
      <c r="Y87" s="335"/>
      <c r="Z87" s="335"/>
      <c r="AA87" s="335"/>
      <c r="AB87" s="335"/>
      <c r="AC87" s="335"/>
      <c r="AD87" s="337"/>
    </row>
    <row r="88" customFormat="false" ht="37.5" hidden="false" customHeight="true" outlineLevel="0" collapsed="false">
      <c r="A88" s="324" t="s">
        <v>591</v>
      </c>
      <c r="B88" s="344" t="str">
        <f aca="false">VLOOKUP(C88,'9. Matriz de Requisitos'!$A:$W,3, FALSE())</f>
        <v>Diseño y generación de Documentos
</v>
      </c>
      <c r="C88" s="326" t="s">
        <v>565</v>
      </c>
      <c r="D88" s="325" t="str">
        <f aca="false">VLOOKUP(C88,'9. Matriz de Requisitos'!$A:$W,4, FALSE())</f>
        <v>Tramitar Pedido</v>
      </c>
      <c r="E88" s="327" t="str">
        <f aca="false" t="array" ref="E88:E88">IFERROR(_xludf.xlookup(F88, '4.1.1 Catalogo Backend'!$D$2:$D$100, '4.1.1 Catalogo Backend'!$B$2:$B$100), "")</f>
        <v/>
      </c>
      <c r="F88" s="335" t="s">
        <v>304</v>
      </c>
      <c r="G88" s="342" t="s">
        <v>592</v>
      </c>
      <c r="H88" s="330" t="str">
        <f aca="false">IF(F88="", "", CONCATENATE("[",$C88,"]","[",$F88,"] - ",$G88))</f>
        <v>[TPSC-RE-FU-016][LIST-PAG-MULT-FILTER] - T9 - Crear servicio y controller VtpProformaPedido con listado paginado</v>
      </c>
      <c r="I88" s="341" t="s">
        <v>593</v>
      </c>
      <c r="J88" s="332" t="n">
        <f aca="false" t="array" ref="J88:J88">IFERROR(_xludf.xlookup(F88, '4.1.1 Catalogo Backend'!$D$2:$D$100, '4.1.1 Catalogo Backend'!$C$2:$C$100), 0)</f>
        <v>0</v>
      </c>
      <c r="K88" s="333" t="s">
        <v>43</v>
      </c>
      <c r="L88" s="307" t="n">
        <f aca="false">ROUNDUP(SUM(VLOOKUP('4.1 WBS Backend'!K88,'6. Catalogos'!$F$2:$G$4,2,FALSE())*J88),0)</f>
        <v>0</v>
      </c>
      <c r="M88" s="334" t="s">
        <v>585</v>
      </c>
      <c r="N88" s="335"/>
      <c r="O88" s="336"/>
      <c r="P88" s="335"/>
      <c r="Q88" s="335"/>
      <c r="R88" s="335"/>
      <c r="S88" s="335"/>
      <c r="T88" s="335"/>
      <c r="U88" s="335"/>
      <c r="V88" s="335"/>
      <c r="W88" s="335"/>
      <c r="X88" s="335"/>
      <c r="Y88" s="335"/>
      <c r="Z88" s="335"/>
      <c r="AA88" s="335"/>
      <c r="AB88" s="335"/>
      <c r="AC88" s="335"/>
      <c r="AD88" s="337"/>
    </row>
    <row r="89" customFormat="false" ht="37.5" hidden="false" customHeight="true" outlineLevel="0" collapsed="false">
      <c r="A89" s="324" t="s">
        <v>594</v>
      </c>
      <c r="B89" s="344" t="str">
        <f aca="false">VLOOKUP(C89,'9. Matriz de Requisitos'!$A:$W,3, FALSE())</f>
        <v>Diseño y generación de Documentos
</v>
      </c>
      <c r="C89" s="326" t="s">
        <v>565</v>
      </c>
      <c r="D89" s="325" t="str">
        <f aca="false">VLOOKUP(C89,'9. Matriz de Requisitos'!$A:$W,4, FALSE())</f>
        <v>Tramitar Pedido</v>
      </c>
      <c r="E89" s="327" t="str">
        <f aca="false" t="array" ref="E89:E89">IFERROR(_xludf.xlookup(F89, '4.1.1 Catalogo Backend'!$D$2:$D$100, '4.1.1 Catalogo Backend'!$B$2:$B$100), "")</f>
        <v/>
      </c>
      <c r="F89" s="335" t="s">
        <v>455</v>
      </c>
      <c r="G89" s="342" t="s">
        <v>595</v>
      </c>
      <c r="H89" s="330" t="str">
        <f aca="false">IF(F89="", "", CONCATENATE("[",$C89,"]","[",$F89,"] - ",$G89))</f>
        <v>[TPSC-RE-FU-016][ALG-COMPLX-LOGIC] - T10 - Crear módulo Proforma Command/Query y endpoints generación PDF</v>
      </c>
      <c r="I89" s="341" t="s">
        <v>596</v>
      </c>
      <c r="J89" s="332" t="n">
        <f aca="false" t="array" ref="J89:J89">IFERROR(_xludf.xlookup(F89, '4.1.1 Catalogo Backend'!$D$2:$D$100, '4.1.1 Catalogo Backend'!$C$2:$C$100), 0)</f>
        <v>0</v>
      </c>
      <c r="K89" s="333" t="s">
        <v>43</v>
      </c>
      <c r="L89" s="307" t="n">
        <f aca="false">ROUNDUP(SUM(VLOOKUP('4.1 WBS Backend'!K89,'6. Catalogos'!$F$2:$G$4,2,FALSE())*J89),0)</f>
        <v>0</v>
      </c>
      <c r="M89" s="334" t="s">
        <v>597</v>
      </c>
      <c r="N89" s="335"/>
      <c r="O89" s="336"/>
      <c r="P89" s="335"/>
      <c r="Q89" s="335"/>
      <c r="R89" s="335"/>
      <c r="S89" s="335"/>
      <c r="T89" s="335"/>
      <c r="U89" s="335"/>
      <c r="V89" s="335"/>
      <c r="W89" s="335"/>
      <c r="X89" s="335"/>
      <c r="Y89" s="335"/>
      <c r="Z89" s="335"/>
      <c r="AA89" s="335"/>
      <c r="AB89" s="335"/>
      <c r="AC89" s="335"/>
      <c r="AD89" s="337"/>
    </row>
    <row r="90" customFormat="false" ht="37.5" hidden="false" customHeight="true" outlineLevel="0" collapsed="false">
      <c r="A90" s="324" t="s">
        <v>598</v>
      </c>
      <c r="B90" s="344" t="str">
        <f aca="false">VLOOKUP(C90,'9. Matriz de Requisitos'!$A:$W,3, FALSE())</f>
        <v>Diseño y generación de Documentos
</v>
      </c>
      <c r="C90" s="326" t="s">
        <v>565</v>
      </c>
      <c r="D90" s="325" t="str">
        <f aca="false">VLOOKUP(C90,'9. Matriz de Requisitos'!$A:$W,4, FALSE())</f>
        <v>Tramitar Pedido</v>
      </c>
      <c r="E90" s="327" t="str">
        <f aca="false" t="array" ref="E90:E90">IFERROR(_xludf.xlookup(F90, '4.1.1 Catalogo Backend'!$D$2:$D$100, '4.1.1 Catalogo Backend'!$B$2:$B$100), "")</f>
        <v/>
      </c>
      <c r="F90" s="335" t="s">
        <v>455</v>
      </c>
      <c r="G90" s="342" t="s">
        <v>599</v>
      </c>
      <c r="H90" s="330" t="str">
        <f aca="false">IF(F90="", "", CONCATENATE("[",$C90,"]","[",$F90,"] - ",$G90))</f>
        <v>[TPSC-RE-FU-016][ALG-COMPLX-LOGIC] - T11 - Crear DTO ProformaModel y BO de armado con datos de 15+ tablas</v>
      </c>
      <c r="I90" s="341" t="s">
        <v>600</v>
      </c>
      <c r="J90" s="332" t="n">
        <f aca="false" t="array" ref="J90:J90">IFERROR(_xludf.xlookup(F90, '4.1.1 Catalogo Backend'!$D$2:$D$100, '4.1.1 Catalogo Backend'!$C$2:$C$100), 0)</f>
        <v>0</v>
      </c>
      <c r="K90" s="333" t="s">
        <v>43</v>
      </c>
      <c r="L90" s="307" t="n">
        <f aca="false">ROUNDUP(SUM(VLOOKUP('4.1 WBS Backend'!K90,'6. Catalogos'!$F$2:$G$4,2,FALSE())*J90),0)</f>
        <v>0</v>
      </c>
      <c r="M90" s="334" t="s">
        <v>594</v>
      </c>
      <c r="N90" s="335"/>
      <c r="O90" s="336"/>
      <c r="P90" s="335"/>
      <c r="Q90" s="335"/>
      <c r="R90" s="335"/>
      <c r="S90" s="335"/>
      <c r="T90" s="335"/>
      <c r="U90" s="335"/>
      <c r="V90" s="335"/>
      <c r="W90" s="335"/>
      <c r="X90" s="335"/>
      <c r="Y90" s="335"/>
      <c r="Z90" s="335"/>
      <c r="AA90" s="335"/>
      <c r="AB90" s="335"/>
      <c r="AC90" s="335"/>
      <c r="AD90" s="337"/>
    </row>
    <row r="91" customFormat="false" ht="37.5" hidden="false" customHeight="true" outlineLevel="0" collapsed="false">
      <c r="A91" s="324" t="s">
        <v>601</v>
      </c>
      <c r="B91" s="344" t="str">
        <f aca="false">VLOOKUP(C91,'9. Matriz de Requisitos'!$A:$W,3, FALSE())</f>
        <v>Diseño y generación de Documentos
</v>
      </c>
      <c r="C91" s="326" t="s">
        <v>565</v>
      </c>
      <c r="D91" s="325" t="str">
        <f aca="false">VLOOKUP(C91,'9. Matriz de Requisitos'!$A:$W,4, FALSE())</f>
        <v>Tramitar Pedido</v>
      </c>
      <c r="E91" s="327" t="str">
        <f aca="false" t="array" ref="E91:E91">IFERROR(_xludf.xlookup(F91, '4.1.1 Catalogo Backend'!$D$2:$D$100, '4.1.1 Catalogo Backend'!$B$2:$B$100), "")</f>
        <v/>
      </c>
      <c r="F91" s="335" t="s">
        <v>382</v>
      </c>
      <c r="G91" s="342" t="s">
        <v>602</v>
      </c>
      <c r="H91" s="330" t="str">
        <f aca="false">IF(F91="", "", CONCATENATE("[",$C91,"]","[",$F91,"] - ",$G91))</f>
        <v>[TPSC-RE-FU-016][ALG-BASIC-LOGIC] - T12 - Implementar foliador global con SEQUENCE y lógica de Código Validador</v>
      </c>
      <c r="I91" s="341" t="s">
        <v>603</v>
      </c>
      <c r="J91" s="332" t="n">
        <f aca="false" t="array" ref="J91:J91">IFERROR(_xludf.xlookup(F91, '4.1.1 Catalogo Backend'!$D$2:$D$100, '4.1.1 Catalogo Backend'!$C$2:$C$100), 0)</f>
        <v>0</v>
      </c>
      <c r="K91" s="333" t="s">
        <v>43</v>
      </c>
      <c r="L91" s="307" t="n">
        <f aca="false">ROUNDUP(SUM(VLOOKUP('4.1 WBS Backend'!K91,'6. Catalogos'!$F$2:$G$4,2,FALSE())*J91),0)</f>
        <v>0</v>
      </c>
      <c r="M91" s="334" t="s">
        <v>585</v>
      </c>
      <c r="N91" s="335"/>
      <c r="O91" s="336"/>
      <c r="P91" s="335"/>
      <c r="Q91" s="335"/>
      <c r="R91" s="335"/>
      <c r="S91" s="335"/>
      <c r="T91" s="335"/>
      <c r="U91" s="335"/>
      <c r="V91" s="335"/>
      <c r="W91" s="335"/>
      <c r="X91" s="335"/>
      <c r="Y91" s="335"/>
      <c r="Z91" s="335"/>
      <c r="AA91" s="335"/>
      <c r="AB91" s="335"/>
      <c r="AC91" s="335"/>
      <c r="AD91" s="337"/>
    </row>
    <row r="92" customFormat="false" ht="37.5" hidden="false" customHeight="true" outlineLevel="0" collapsed="false">
      <c r="A92" s="324" t="s">
        <v>604</v>
      </c>
      <c r="B92" s="344" t="str">
        <f aca="false">VLOOKUP(C92,'9. Matriz de Requisitos'!$A:$W,3, FALSE())</f>
        <v>Diseño y generación de Documentos
</v>
      </c>
      <c r="C92" s="326" t="s">
        <v>565</v>
      </c>
      <c r="D92" s="325" t="str">
        <f aca="false">VLOOKUP(C92,'9. Matriz de Requisitos'!$A:$W,4, FALSE())</f>
        <v>Tramitar Pedido</v>
      </c>
      <c r="E92" s="327" t="str">
        <f aca="false" t="array" ref="E92:E92">IFERROR(_xludf.xlookup(F92, '4.1.1 Catalogo Backend'!$D$2:$D$100, '4.1.1 Catalogo Backend'!$B$2:$B$100), "")</f>
        <v/>
      </c>
      <c r="F92" s="335" t="s">
        <v>382</v>
      </c>
      <c r="G92" s="342" t="s">
        <v>605</v>
      </c>
      <c r="H92" s="330" t="str">
        <f aca="false">IF(F92="", "", CONCATENATE("[",$C92,"]","[",$F92,"] - ",$G92))</f>
        <v>[TPSC-RE-FU-016][ALG-BASIC-LOGIC] - T13 - Implementar conversión de monto a letras MXN y USD</v>
      </c>
      <c r="I92" s="341" t="s">
        <v>606</v>
      </c>
      <c r="J92" s="332" t="n">
        <f aca="false" t="array" ref="J92:J92">IFERROR(_xludf.xlookup(F92, '4.1.1 Catalogo Backend'!$D$2:$D$100, '4.1.1 Catalogo Backend'!$C$2:$C$100), 0)</f>
        <v>0</v>
      </c>
      <c r="K92" s="333" t="s">
        <v>43</v>
      </c>
      <c r="L92" s="307" t="n">
        <f aca="false">ROUNDUP(SUM(VLOOKUP('4.1 WBS Backend'!K92,'6. Catalogos'!$F$2:$G$4,2,FALSE())*J92),0)</f>
        <v>0</v>
      </c>
      <c r="M92" s="334"/>
      <c r="N92" s="335"/>
      <c r="O92" s="336"/>
      <c r="P92" s="335"/>
      <c r="Q92" s="335"/>
      <c r="R92" s="335"/>
      <c r="S92" s="335"/>
      <c r="T92" s="335"/>
      <c r="U92" s="335"/>
      <c r="V92" s="335"/>
      <c r="W92" s="335"/>
      <c r="X92" s="335"/>
      <c r="Y92" s="335"/>
      <c r="Z92" s="335"/>
      <c r="AA92" s="335"/>
      <c r="AB92" s="335"/>
      <c r="AC92" s="335"/>
      <c r="AD92" s="337"/>
    </row>
    <row r="93" customFormat="false" ht="37.5" hidden="false" customHeight="true" outlineLevel="0" collapsed="false">
      <c r="A93" s="324" t="s">
        <v>607</v>
      </c>
      <c r="B93" s="344" t="str">
        <f aca="false">VLOOKUP(C93,'9. Matriz de Requisitos'!$A:$W,3, FALSE())</f>
        <v>Diseño y generación de Documentos
</v>
      </c>
      <c r="C93" s="326" t="s">
        <v>565</v>
      </c>
      <c r="D93" s="325" t="str">
        <f aca="false">VLOOKUP(C93,'9. Matriz de Requisitos'!$A:$W,4, FALSE())</f>
        <v>Tramitar Pedido</v>
      </c>
      <c r="E93" s="327" t="str">
        <f aca="false" t="array" ref="E93:E93">IFERROR(_xludf.xlookup(F93, '4.1.1 Catalogo Backend'!$D$2:$D$100, '4.1.1 Catalogo Backend'!$B$2:$B$100), "")</f>
        <v/>
      </c>
      <c r="F93" s="335" t="s">
        <v>300</v>
      </c>
      <c r="G93" s="342" t="s">
        <v>608</v>
      </c>
      <c r="H93" s="330" t="str">
        <f aca="false">IF(F93="", "", CONCATENATE("[",$C93,"]","[",$F93,"] - ",$G93))</f>
        <v>[TPSC-RE-FU-016][IMP-EXIST-SERVICE] - T14 - Integración Finanzas con DocumentBuilder y persistencia Minio</v>
      </c>
      <c r="I93" s="341" t="s">
        <v>609</v>
      </c>
      <c r="J93" s="332" t="n">
        <f aca="false" t="array" ref="J93:J93">IFERROR(_xludf.xlookup(F93, '4.1.1 Catalogo Backend'!$D$2:$D$100, '4.1.1 Catalogo Backend'!$C$2:$C$100), 0)</f>
        <v>0</v>
      </c>
      <c r="K93" s="333" t="s">
        <v>43</v>
      </c>
      <c r="L93" s="307" t="n">
        <f aca="false">ROUNDUP(SUM(VLOOKUP('4.1 WBS Backend'!K93,'6. Catalogos'!$F$2:$G$4,2,FALSE())*J93),0)</f>
        <v>0</v>
      </c>
      <c r="M93" s="334" t="s">
        <v>610</v>
      </c>
      <c r="N93" s="335"/>
      <c r="O93" s="336"/>
      <c r="P93" s="335"/>
      <c r="Q93" s="335"/>
      <c r="R93" s="335"/>
      <c r="S93" s="335"/>
      <c r="T93" s="335"/>
      <c r="U93" s="335"/>
      <c r="V93" s="335"/>
      <c r="W93" s="335"/>
      <c r="X93" s="335"/>
      <c r="Y93" s="335"/>
      <c r="Z93" s="335"/>
      <c r="AA93" s="335"/>
      <c r="AB93" s="335"/>
      <c r="AC93" s="335"/>
      <c r="AD93" s="337"/>
    </row>
    <row r="94" customFormat="false" ht="37.5" hidden="false" customHeight="true" outlineLevel="0" collapsed="false">
      <c r="A94" s="324" t="s">
        <v>611</v>
      </c>
      <c r="B94" s="344" t="str">
        <f aca="false">VLOOKUP(C94,'9. Matriz de Requisitos'!$A:$W,3, FALSE())</f>
        <v>Diseño y generación de Documentos
</v>
      </c>
      <c r="C94" s="326" t="s">
        <v>565</v>
      </c>
      <c r="D94" s="325" t="str">
        <f aca="false">VLOOKUP(C94,'9. Matriz de Requisitos'!$A:$W,4, FALSE())</f>
        <v>Tramitar Pedido</v>
      </c>
      <c r="E94" s="327" t="str">
        <f aca="false" t="array" ref="E94:E94">IFERROR(_xludf.xlookup(F94, '4.1.1 Catalogo Backend'!$D$2:$D$100, '4.1.1 Catalogo Backend'!$B$2:$B$100), "")</f>
        <v/>
      </c>
      <c r="F94" s="335" t="s">
        <v>300</v>
      </c>
      <c r="G94" s="342" t="s">
        <v>612</v>
      </c>
      <c r="H94" s="330" t="str">
        <f aca="false">IF(F94="", "", CONCATENATE("[",$C94,"]","[",$F94,"] - ",$G94))</f>
        <v>[TPSC-RE-FU-016][IMP-EXIST-SERVICE] - T15 - Llamada a API Finanzas desde tramitación en ProquifaDotNet</v>
      </c>
      <c r="I94" s="341" t="s">
        <v>613</v>
      </c>
      <c r="J94" s="332" t="n">
        <f aca="false" t="array" ref="J94:J94">IFERROR(_xludf.xlookup(F94, '4.1.1 Catalogo Backend'!$D$2:$D$100, '4.1.1 Catalogo Backend'!$C$2:$C$100), 0)</f>
        <v>0</v>
      </c>
      <c r="K94" s="333" t="s">
        <v>43</v>
      </c>
      <c r="L94" s="307" t="n">
        <f aca="false">ROUNDUP(SUM(VLOOKUP('4.1 WBS Backend'!K94,'6. Catalogos'!$F$2:$G$4,2,FALSE())*J94),0)</f>
        <v>0</v>
      </c>
      <c r="M94" s="334" t="s">
        <v>594</v>
      </c>
      <c r="N94" s="335"/>
      <c r="O94" s="336"/>
      <c r="P94" s="335"/>
      <c r="Q94" s="335"/>
      <c r="R94" s="335"/>
      <c r="S94" s="335"/>
      <c r="T94" s="335"/>
      <c r="U94" s="335"/>
      <c r="V94" s="335"/>
      <c r="W94" s="335"/>
      <c r="X94" s="335"/>
      <c r="Y94" s="335"/>
      <c r="Z94" s="335"/>
      <c r="AA94" s="335"/>
      <c r="AB94" s="335"/>
      <c r="AC94" s="335"/>
      <c r="AD94" s="337"/>
    </row>
    <row r="95" customFormat="false" ht="37.5" hidden="false" customHeight="true" outlineLevel="0" collapsed="false">
      <c r="A95" s="324" t="s">
        <v>614</v>
      </c>
      <c r="B95" s="344" t="str">
        <f aca="false">VLOOKUP(C95,'9. Matriz de Requisitos'!$A:$W,3, FALSE())</f>
        <v>Diseño y generación de Documentos
</v>
      </c>
      <c r="C95" s="326" t="s">
        <v>565</v>
      </c>
      <c r="D95" s="325" t="str">
        <f aca="false">VLOOKUP(C95,'9. Matriz de Requisitos'!$A:$W,4, FALSE())</f>
        <v>Tramitar Pedido</v>
      </c>
      <c r="E95" s="327" t="str">
        <f aca="false" t="array" ref="E95:E95">IFERROR(_xludf.xlookup(F95, '4.1.1 Catalogo Backend'!$D$2:$D$100, '4.1.1 Catalogo Backend'!$B$2:$B$100), "")</f>
        <v/>
      </c>
      <c r="F95" s="335" t="s">
        <v>615</v>
      </c>
      <c r="G95" s="342" t="s">
        <v>616</v>
      </c>
      <c r="H95" s="330" t="str">
        <f aca="false">IF(F95="", "", CONCATENATE("[",$C95,"]","[",$F95,"] - ",$G95))</f>
        <v>[TPSC-RE-FU-016][IMPL-THIRD-SERV] - T16 - Crear servicio GenerateProformaTemplate en DocumentBuilder</v>
      </c>
      <c r="I95" s="341" t="s">
        <v>617</v>
      </c>
      <c r="J95" s="332" t="n">
        <f aca="false" t="array" ref="J95:J95">IFERROR(_xludf.xlookup(F95, '4.1.1 Catalogo Backend'!$D$2:$D$100, '4.1.1 Catalogo Backend'!$C$2:$C$100), 0)</f>
        <v>0</v>
      </c>
      <c r="K95" s="333" t="s">
        <v>43</v>
      </c>
      <c r="L95" s="307" t="n">
        <f aca="false">ROUNDUP(SUM(VLOOKUP('4.1 WBS Backend'!K95,'6. Catalogos'!$F$2:$G$4,2,FALSE())*J95),0)</f>
        <v>0</v>
      </c>
      <c r="M95" s="334"/>
      <c r="N95" s="335"/>
      <c r="O95" s="336"/>
      <c r="P95" s="335"/>
      <c r="Q95" s="335"/>
      <c r="R95" s="335"/>
      <c r="S95" s="335"/>
      <c r="T95" s="335"/>
      <c r="U95" s="335"/>
      <c r="V95" s="335"/>
      <c r="W95" s="335"/>
      <c r="X95" s="335"/>
      <c r="Y95" s="335"/>
      <c r="Z95" s="335"/>
      <c r="AA95" s="335"/>
      <c r="AB95" s="335"/>
      <c r="AC95" s="335"/>
      <c r="AD95" s="337"/>
    </row>
    <row r="96" customFormat="false" ht="37.5" hidden="false" customHeight="true" outlineLevel="0" collapsed="false">
      <c r="A96" s="324" t="s">
        <v>618</v>
      </c>
      <c r="B96" s="344" t="str">
        <f aca="false">VLOOKUP(C96,'9. Matriz de Requisitos'!$A:$W,3, FALSE())</f>
        <v>Diseño y generación de Documentos
</v>
      </c>
      <c r="C96" s="326" t="s">
        <v>565</v>
      </c>
      <c r="D96" s="325" t="str">
        <f aca="false">VLOOKUP(C96,'9. Matriz de Requisitos'!$A:$W,4, FALSE())</f>
        <v>Tramitar Pedido</v>
      </c>
      <c r="E96" s="327" t="str">
        <f aca="false" t="array" ref="E96:E96">IFERROR(_xludf.xlookup(F96, '4.1.1 Catalogo Backend'!$D$2:$D$100, '4.1.1 Catalogo Backend'!$B$2:$B$100), "")</f>
        <v/>
      </c>
      <c r="F96" s="335" t="s">
        <v>435</v>
      </c>
      <c r="G96" s="342" t="s">
        <v>619</v>
      </c>
      <c r="H96" s="330" t="str">
        <f aca="false">IF(F96="", "", CONCATENATE("[",$C96,"]","[",$F96,"] - ",$G96))</f>
        <v>[TPSC-RE-FU-016][CREATE-PDF] - T17 - Crear 4 templates HTML de Proforma México 12 archivos</v>
      </c>
      <c r="I96" s="341" t="s">
        <v>620</v>
      </c>
      <c r="J96" s="332" t="n">
        <f aca="false" t="array" ref="J96:J96">IFERROR(_xludf.xlookup(F96, '4.1.1 Catalogo Backend'!$D$2:$D$100, '4.1.1 Catalogo Backend'!$C$2:$C$100), 0)</f>
        <v>0</v>
      </c>
      <c r="K96" s="333" t="s">
        <v>43</v>
      </c>
      <c r="L96" s="307" t="n">
        <f aca="false">ROUNDUP(SUM(VLOOKUP('4.1 WBS Backend'!K96,'6. Catalogos'!$F$2:$G$4,2,FALSE())*J96),0)</f>
        <v>0</v>
      </c>
      <c r="M96" s="334" t="s">
        <v>614</v>
      </c>
      <c r="N96" s="335"/>
      <c r="O96" s="336"/>
      <c r="P96" s="335"/>
      <c r="Q96" s="335"/>
      <c r="R96" s="335"/>
      <c r="S96" s="335"/>
      <c r="T96" s="335"/>
      <c r="U96" s="335"/>
      <c r="V96" s="335"/>
      <c r="W96" s="335"/>
      <c r="X96" s="335"/>
      <c r="Y96" s="335"/>
      <c r="Z96" s="335"/>
      <c r="AA96" s="335"/>
      <c r="AB96" s="335"/>
      <c r="AC96" s="335"/>
      <c r="AD96" s="337"/>
    </row>
    <row r="97" customFormat="false" ht="37.5" hidden="false" customHeight="true" outlineLevel="0" collapsed="false">
      <c r="A97" s="324" t="s">
        <v>621</v>
      </c>
      <c r="B97" s="344" t="str">
        <f aca="false">VLOOKUP(C97,'9. Matriz de Requisitos'!$A:$W,3, FALSE())</f>
        <v>Diseño y generación de Documentos
</v>
      </c>
      <c r="C97" s="326" t="s">
        <v>565</v>
      </c>
      <c r="D97" s="325" t="str">
        <f aca="false">VLOOKUP(C97,'9. Matriz de Requisitos'!$A:$W,4, FALSE())</f>
        <v>Tramitar Pedido</v>
      </c>
      <c r="E97" s="327" t="str">
        <f aca="false" t="array" ref="E97:E97">IFERROR(_xludf.xlookup(F97, '4.1.1 Catalogo Backend'!$D$2:$D$100, '4.1.1 Catalogo Backend'!$B$2:$B$100), "")</f>
        <v/>
      </c>
      <c r="F97" s="335" t="s">
        <v>293</v>
      </c>
      <c r="G97" s="342" t="s">
        <v>622</v>
      </c>
      <c r="H97" s="330" t="str">
        <f aca="false">IF(F97="", "", CONCATENATE("[",$C97,"]","[",$F97,"] - ",$G97))</f>
        <v>[TPSC-RE-FU-016][BD-OBJ-CH] - T18 - Registrar templates Proforma en BD DocumentBuilder y preparar logos</v>
      </c>
      <c r="I97" s="341" t="s">
        <v>623</v>
      </c>
      <c r="J97" s="332" t="n">
        <f aca="false" t="array" ref="J97:J97">IFERROR(_xludf.xlookup(F97, '4.1.1 Catalogo Backend'!$D$2:$D$100, '4.1.1 Catalogo Backend'!$C$2:$C$100), 0)</f>
        <v>0</v>
      </c>
      <c r="K97" s="333" t="s">
        <v>43</v>
      </c>
      <c r="L97" s="307" t="n">
        <f aca="false">ROUNDUP(SUM(VLOOKUP('4.1 WBS Backend'!K97,'6. Catalogos'!$F$2:$G$4,2,FALSE())*J97),0)</f>
        <v>0</v>
      </c>
      <c r="M97" s="334" t="s">
        <v>618</v>
      </c>
      <c r="N97" s="335"/>
      <c r="O97" s="336"/>
      <c r="P97" s="335"/>
      <c r="Q97" s="335"/>
      <c r="R97" s="335"/>
      <c r="S97" s="335"/>
      <c r="T97" s="335"/>
      <c r="U97" s="335"/>
      <c r="V97" s="335"/>
      <c r="W97" s="335"/>
      <c r="X97" s="335"/>
      <c r="Y97" s="335"/>
      <c r="Z97" s="335"/>
      <c r="AA97" s="335"/>
      <c r="AB97" s="335"/>
      <c r="AC97" s="335"/>
      <c r="AD97" s="337"/>
    </row>
    <row r="98" customFormat="false" ht="37.5" hidden="false" customHeight="true" outlineLevel="0" collapsed="false">
      <c r="A98" s="324" t="s">
        <v>624</v>
      </c>
      <c r="B98" s="344" t="str">
        <f aca="false">VLOOKUP(C98,'9. Matriz de Requisitos'!$A:$W,3, FALSE())</f>
        <v>Diseño y generación de Documentos
</v>
      </c>
      <c r="C98" s="326" t="s">
        <v>565</v>
      </c>
      <c r="D98" s="325" t="str">
        <f aca="false">VLOOKUP(C98,'9. Matriz de Requisitos'!$A:$W,4, FALSE())</f>
        <v>Tramitar Pedido</v>
      </c>
      <c r="E98" s="327" t="str">
        <f aca="false" t="array" ref="E98:E98">IFERROR(_xludf.xlookup(F98, '4.1.1 Catalogo Backend'!$D$2:$D$100, '4.1.1 Catalogo Backend'!$B$2:$B$100), "")</f>
        <v/>
      </c>
      <c r="F98" s="335" t="s">
        <v>325</v>
      </c>
      <c r="G98" s="342" t="s">
        <v>625</v>
      </c>
      <c r="H98" s="330" t="str">
        <f aca="false">IF(F98="", "", CONCATENATE("[",$C98,"]","[",$F98,"] - ",$G98))</f>
        <v>[TPSC-RE-FU-016][SERV-TRANSACT] - T19 - Implementar flujo transaccional confirmación envío Proforma</v>
      </c>
      <c r="I98" s="341" t="s">
        <v>626</v>
      </c>
      <c r="J98" s="332" t="n">
        <f aca="false" t="array" ref="J98:J98">IFERROR(_xludf.xlookup(F98, '4.1.1 Catalogo Backend'!$D$2:$D$100, '4.1.1 Catalogo Backend'!$C$2:$C$100), 0)</f>
        <v>0</v>
      </c>
      <c r="K98" s="333" t="s">
        <v>43</v>
      </c>
      <c r="L98" s="307" t="n">
        <f aca="false">ROUNDUP(SUM(VLOOKUP('4.1 WBS Backend'!K98,'6. Catalogos'!$F$2:$G$4,2,FALSE())*J98),0)</f>
        <v>0</v>
      </c>
      <c r="M98" s="334" t="s">
        <v>627</v>
      </c>
      <c r="N98" s="335"/>
      <c r="O98" s="336"/>
      <c r="P98" s="335"/>
      <c r="Q98" s="335"/>
      <c r="R98" s="335"/>
      <c r="S98" s="335"/>
      <c r="T98" s="335"/>
      <c r="U98" s="335"/>
      <c r="V98" s="335"/>
      <c r="W98" s="335"/>
      <c r="X98" s="335"/>
      <c r="Y98" s="335"/>
      <c r="Z98" s="335"/>
      <c r="AA98" s="335"/>
      <c r="AB98" s="335"/>
      <c r="AC98" s="335"/>
      <c r="AD98" s="337"/>
    </row>
    <row r="99" customFormat="false" ht="37.5" hidden="false" customHeight="true" outlineLevel="0" collapsed="false">
      <c r="A99" s="324" t="s">
        <v>628</v>
      </c>
      <c r="B99" s="344" t="str">
        <f aca="false">VLOOKUP(C99,'9. Matriz de Requisitos'!$A:$W,3, FALSE())</f>
        <v>Diseño y generación de Documentos: Proforma Perú
</v>
      </c>
      <c r="C99" s="326" t="s">
        <v>629</v>
      </c>
      <c r="D99" s="325" t="str">
        <f aca="false">VLOOKUP(C99,'9. Matriz de Requisitos'!$A:$W,4, FALSE())</f>
        <v>Tramitar Pedido</v>
      </c>
      <c r="E99" s="327" t="str">
        <f aca="false" t="array" ref="E99:E99">IFERROR(_xludf.xlookup(F99, '4.1.1 Catalogo Backend'!$D$2:$D$100, '4.1.1 Catalogo Backend'!$B$2:$B$100), "")</f>
        <v/>
      </c>
      <c r="F99" s="335" t="s">
        <v>455</v>
      </c>
      <c r="G99" s="342" t="s">
        <v>630</v>
      </c>
      <c r="H99" s="330" t="str">
        <f aca="false">IF(F99="", "", CONCATENATE("[",$C99,"]","[",$F99,"] - ",$G99))</f>
        <v>[TPSC-RE-FU-017][ALG-COMPLX-LOGIC] - T1 - Implementar lógica condicional Región Perú en ProformaModelBuilder</v>
      </c>
      <c r="I99" s="341" t="s">
        <v>631</v>
      </c>
      <c r="J99" s="332" t="n">
        <f aca="false" t="array" ref="J99:J99">IFERROR(_xludf.xlookup(F99, '4.1.1 Catalogo Backend'!$D$2:$D$100, '4.1.1 Catalogo Backend'!$C$2:$C$100), 0)</f>
        <v>0</v>
      </c>
      <c r="K99" s="333" t="s">
        <v>43</v>
      </c>
      <c r="L99" s="307" t="n">
        <f aca="false">ROUNDUP(SUM(VLOOKUP('4.1 WBS Backend'!K99,'6. Catalogos'!$F$2:$G$4,2,FALSE())*J99),0)</f>
        <v>0</v>
      </c>
      <c r="M99" s="334"/>
      <c r="N99" s="335"/>
      <c r="O99" s="336"/>
      <c r="P99" s="335"/>
      <c r="Q99" s="335"/>
      <c r="R99" s="335"/>
      <c r="S99" s="335"/>
      <c r="T99" s="335"/>
      <c r="U99" s="335"/>
      <c r="V99" s="335"/>
      <c r="W99" s="335"/>
      <c r="X99" s="335"/>
      <c r="Y99" s="335"/>
      <c r="Z99" s="335"/>
      <c r="AA99" s="335"/>
      <c r="AB99" s="335"/>
      <c r="AC99" s="335"/>
      <c r="AD99" s="337"/>
    </row>
    <row r="100" customFormat="false" ht="37.5" hidden="false" customHeight="true" outlineLevel="0" collapsed="false">
      <c r="A100" s="324" t="s">
        <v>632</v>
      </c>
      <c r="B100" s="344" t="str">
        <f aca="false">VLOOKUP(C100,'9. Matriz de Requisitos'!$A:$W,3, FALSE())</f>
        <v>Diseño y generación de Documentos: Proforma Perú
</v>
      </c>
      <c r="C100" s="326" t="s">
        <v>629</v>
      </c>
      <c r="D100" s="325" t="str">
        <f aca="false">VLOOKUP(C100,'9. Matriz de Requisitos'!$A:$W,4, FALSE())</f>
        <v>Tramitar Pedido</v>
      </c>
      <c r="E100" s="327" t="str">
        <f aca="false" t="array" ref="E100:E100">IFERROR(_xludf.xlookup(F100, '4.1.1 Catalogo Backend'!$D$2:$D$100, '4.1.1 Catalogo Backend'!$B$2:$B$100), "")</f>
        <v/>
      </c>
      <c r="F100" s="335" t="s">
        <v>382</v>
      </c>
      <c r="G100" s="342" t="s">
        <v>633</v>
      </c>
      <c r="H100" s="330" t="str">
        <f aca="false">IF(F100="", "", CONCATENATE("[",$C100,"]","[",$F100,"] - ",$G100))</f>
        <v>[TPSC-RE-FU-017][ALG-BASIC-LOGIC] - T2 - Agregar soporte moneda PEN en MontoALetrasConverter</v>
      </c>
      <c r="I100" s="341" t="s">
        <v>634</v>
      </c>
      <c r="J100" s="332" t="n">
        <f aca="false" t="array" ref="J100:J100">IFERROR(_xludf.xlookup(F100, '4.1.1 Catalogo Backend'!$D$2:$D$100, '4.1.1 Catalogo Backend'!$C$2:$C$100), 0)</f>
        <v>0</v>
      </c>
      <c r="K100" s="333" t="s">
        <v>43</v>
      </c>
      <c r="L100" s="307" t="n">
        <f aca="false">ROUNDUP(SUM(VLOOKUP('4.1 WBS Backend'!K100,'6. Catalogos'!$F$2:$G$4,2,FALSE())*J100),0)</f>
        <v>0</v>
      </c>
      <c r="M100" s="334"/>
      <c r="N100" s="335"/>
      <c r="O100" s="336"/>
      <c r="P100" s="335"/>
      <c r="Q100" s="335"/>
      <c r="R100" s="335"/>
      <c r="S100" s="335"/>
      <c r="T100" s="335"/>
      <c r="U100" s="335"/>
      <c r="V100" s="335"/>
      <c r="W100" s="335"/>
      <c r="X100" s="335"/>
      <c r="Y100" s="335"/>
      <c r="Z100" s="335"/>
      <c r="AA100" s="335"/>
      <c r="AB100" s="335"/>
      <c r="AC100" s="335"/>
      <c r="AD100" s="337"/>
    </row>
    <row r="101" customFormat="false" ht="37.5" hidden="false" customHeight="true" outlineLevel="0" collapsed="false">
      <c r="A101" s="324" t="s">
        <v>635</v>
      </c>
      <c r="B101" s="344" t="str">
        <f aca="false">VLOOKUP(C101,'9. Matriz de Requisitos'!$A:$W,3, FALSE())</f>
        <v>Diseño y generación de Documentos: Proforma Perú
</v>
      </c>
      <c r="C101" s="326" t="s">
        <v>629</v>
      </c>
      <c r="D101" s="325" t="str">
        <f aca="false">VLOOKUP(C101,'9. Matriz de Requisitos'!$A:$W,4, FALSE())</f>
        <v>Tramitar Pedido</v>
      </c>
      <c r="E101" s="327" t="str">
        <f aca="false" t="array" ref="E101:E101">IFERROR(_xludf.xlookup(F101, '4.1.1 Catalogo Backend'!$D$2:$D$100, '4.1.1 Catalogo Backend'!$B$2:$B$100), "")</f>
        <v/>
      </c>
      <c r="F101" s="335" t="s">
        <v>382</v>
      </c>
      <c r="G101" s="342" t="s">
        <v>636</v>
      </c>
      <c r="H101" s="330" t="str">
        <f aca="false">IF(F101="", "", CONCATENATE("[",$C101,"]","[",$F101,"] - ",$G101))</f>
        <v>[TPSC-RE-FU-017][ALG-BASIC-LOGIC] - T3 - Implementar lógica REF.CLIENTE Perú y consulta cuentas bancarias GOLPERU</v>
      </c>
      <c r="I101" s="341" t="s">
        <v>637</v>
      </c>
      <c r="J101" s="332" t="n">
        <f aca="false" t="array" ref="J101:J101">IFERROR(_xludf.xlookup(F101, '4.1.1 Catalogo Backend'!$D$2:$D$100, '4.1.1 Catalogo Backend'!$C$2:$C$100), 0)</f>
        <v>0</v>
      </c>
      <c r="K101" s="333" t="s">
        <v>43</v>
      </c>
      <c r="L101" s="307" t="n">
        <f aca="false">ROUNDUP(SUM(VLOOKUP('4.1 WBS Backend'!K101,'6. Catalogos'!$F$2:$G$4,2,FALSE())*J101),0)</f>
        <v>0</v>
      </c>
      <c r="M101" s="334" t="s">
        <v>628</v>
      </c>
      <c r="N101" s="335"/>
      <c r="O101" s="336"/>
      <c r="P101" s="335"/>
      <c r="Q101" s="335"/>
      <c r="R101" s="335"/>
      <c r="S101" s="335"/>
      <c r="T101" s="335"/>
      <c r="U101" s="335"/>
      <c r="V101" s="335"/>
      <c r="W101" s="335"/>
      <c r="X101" s="335"/>
      <c r="Y101" s="335"/>
      <c r="Z101" s="335"/>
      <c r="AA101" s="335"/>
      <c r="AB101" s="335"/>
      <c r="AC101" s="335"/>
      <c r="AD101" s="337"/>
    </row>
    <row r="102" customFormat="false" ht="37.5" hidden="false" customHeight="true" outlineLevel="0" collapsed="false">
      <c r="A102" s="324" t="s">
        <v>638</v>
      </c>
      <c r="B102" s="344" t="str">
        <f aca="false">VLOOKUP(C102,'9. Matriz de Requisitos'!$A:$W,3, FALSE())</f>
        <v>Diseño y generación de Documentos: Proforma Perú
</v>
      </c>
      <c r="C102" s="326" t="s">
        <v>629</v>
      </c>
      <c r="D102" s="325" t="str">
        <f aca="false">VLOOKUP(C102,'9. Matriz de Requisitos'!$A:$W,4, FALSE())</f>
        <v>Tramitar Pedido</v>
      </c>
      <c r="E102" s="327" t="str">
        <f aca="false" t="array" ref="E102:E102">IFERROR(_xludf.xlookup(F102, '4.1.1 Catalogo Backend'!$D$2:$D$100, '4.1.1 Catalogo Backend'!$B$2:$B$100), "")</f>
        <v/>
      </c>
      <c r="F102" s="335" t="s">
        <v>300</v>
      </c>
      <c r="G102" s="342" t="s">
        <v>639</v>
      </c>
      <c r="H102" s="330" t="str">
        <f aca="false">IF(F102="", "", CONCATENATE("[",$C102,"]","[",$F102,"] - ",$G102))</f>
        <v>[TPSC-RE-FU-017][IMP-EXIST-SERVICE] - T4 - Ampliar condición Región Perú en flujo tramitación ProquifaDotNet</v>
      </c>
      <c r="I102" s="341" t="s">
        <v>640</v>
      </c>
      <c r="J102" s="332" t="n">
        <f aca="false" t="array" ref="J102:J102">IFERROR(_xludf.xlookup(F102, '4.1.1 Catalogo Backend'!$D$2:$D$100, '4.1.1 Catalogo Backend'!$C$2:$C$100), 0)</f>
        <v>0</v>
      </c>
      <c r="K102" s="333" t="s">
        <v>43</v>
      </c>
      <c r="L102" s="307" t="n">
        <f aca="false">ROUNDUP(SUM(VLOOKUP('4.1 WBS Backend'!K102,'6. Catalogos'!$F$2:$G$4,2,FALSE())*J102),0)</f>
        <v>0</v>
      </c>
      <c r="M102" s="334" t="s">
        <v>628</v>
      </c>
      <c r="N102" s="335"/>
      <c r="O102" s="336"/>
      <c r="P102" s="335"/>
      <c r="Q102" s="335"/>
      <c r="R102" s="335"/>
      <c r="S102" s="335"/>
      <c r="T102" s="335"/>
      <c r="U102" s="335"/>
      <c r="V102" s="335"/>
      <c r="W102" s="335"/>
      <c r="X102" s="335"/>
      <c r="Y102" s="335"/>
      <c r="Z102" s="335"/>
      <c r="AA102" s="335"/>
      <c r="AB102" s="335"/>
      <c r="AC102" s="335"/>
      <c r="AD102" s="337"/>
    </row>
    <row r="103" customFormat="false" ht="37.5" hidden="false" customHeight="true" outlineLevel="0" collapsed="false">
      <c r="A103" s="324" t="s">
        <v>641</v>
      </c>
      <c r="B103" s="344" t="str">
        <f aca="false">VLOOKUP(C103,'9. Matriz de Requisitos'!$A:$W,3, FALSE())</f>
        <v>Diseño y generación de Documentos: Proforma Perú
</v>
      </c>
      <c r="C103" s="326" t="s">
        <v>629</v>
      </c>
      <c r="D103" s="325" t="str">
        <f aca="false">VLOOKUP(C103,'9. Matriz de Requisitos'!$A:$W,4, FALSE())</f>
        <v>Tramitar Pedido</v>
      </c>
      <c r="E103" s="327" t="str">
        <f aca="false" t="array" ref="E103:E103">IFERROR(_xludf.xlookup(F103, '4.1.1 Catalogo Backend'!$D$2:$D$100, '4.1.1 Catalogo Backend'!$B$2:$B$100), "")</f>
        <v/>
      </c>
      <c r="F103" s="335" t="s">
        <v>435</v>
      </c>
      <c r="G103" s="342" t="s">
        <v>642</v>
      </c>
      <c r="H103" s="330" t="str">
        <f aca="false">IF(F103="", "", CONCATENATE("[",$C103,"]","[",$F103,"] - ",$G103))</f>
        <v>[TPSC-RE-FU-017][CREATE-PDF] - T5 - Crear template HTML Proforma Perú GOLPERU_PER_PRO 3 archivos</v>
      </c>
      <c r="I103" s="341" t="s">
        <v>643</v>
      </c>
      <c r="J103" s="332" t="n">
        <f aca="false" t="array" ref="J103:J103">IFERROR(_xludf.xlookup(F103, '4.1.1 Catalogo Backend'!$D$2:$D$100, '4.1.1 Catalogo Backend'!$C$2:$C$100), 0)</f>
        <v>0</v>
      </c>
      <c r="K103" s="333" t="s">
        <v>43</v>
      </c>
      <c r="L103" s="307" t="n">
        <f aca="false">ROUNDUP(SUM(VLOOKUP('4.1 WBS Backend'!K103,'6. Catalogos'!$F$2:$G$4,2,FALSE())*J103),0)</f>
        <v>0</v>
      </c>
      <c r="M103" s="334"/>
      <c r="N103" s="335"/>
      <c r="O103" s="336"/>
      <c r="P103" s="335"/>
      <c r="Q103" s="335"/>
      <c r="R103" s="335"/>
      <c r="S103" s="335"/>
      <c r="T103" s="335"/>
      <c r="U103" s="335"/>
      <c r="V103" s="335"/>
      <c r="W103" s="335"/>
      <c r="X103" s="335"/>
      <c r="Y103" s="335"/>
      <c r="Z103" s="335"/>
      <c r="AA103" s="335"/>
      <c r="AB103" s="335"/>
      <c r="AC103" s="335"/>
      <c r="AD103" s="337"/>
    </row>
    <row r="104" customFormat="false" ht="37.5" hidden="false" customHeight="true" outlineLevel="0" collapsed="false">
      <c r="A104" s="324" t="s">
        <v>644</v>
      </c>
      <c r="B104" s="344" t="str">
        <f aca="false">VLOOKUP(C104,'9. Matriz de Requisitos'!$A:$W,3, FALSE())</f>
        <v>Diseño y generación de Documentos: Proforma Perú
</v>
      </c>
      <c r="C104" s="326" t="s">
        <v>629</v>
      </c>
      <c r="D104" s="325" t="str">
        <f aca="false">VLOOKUP(C104,'9. Matriz de Requisitos'!$A:$W,4, FALSE())</f>
        <v>Tramitar Pedido</v>
      </c>
      <c r="E104" s="327" t="str">
        <f aca="false" t="array" ref="E104:E104">IFERROR(_xludf.xlookup(F104, '4.1.1 Catalogo Backend'!$D$2:$D$100, '4.1.1 Catalogo Backend'!$B$2:$B$100), "")</f>
        <v/>
      </c>
      <c r="F104" s="335" t="s">
        <v>293</v>
      </c>
      <c r="G104" s="342" t="s">
        <v>645</v>
      </c>
      <c r="H104" s="330" t="str">
        <f aca="false">IF(F104="", "", CONCATENATE("[",$C104,"]","[",$F104,"] - ",$G104))</f>
        <v>[TPSC-RE-FU-017][BD-OBJ-CH] - T6 - Registrar template Perú en BD DocumentBuilder y preparar logo GOLPERU</v>
      </c>
      <c r="I104" s="341" t="s">
        <v>646</v>
      </c>
      <c r="J104" s="332" t="n">
        <f aca="false" t="array" ref="J104:J104">IFERROR(_xludf.xlookup(F104, '4.1.1 Catalogo Backend'!$D$2:$D$100, '4.1.1 Catalogo Backend'!$C$2:$C$100), 0)</f>
        <v>0</v>
      </c>
      <c r="K104" s="333" t="s">
        <v>43</v>
      </c>
      <c r="L104" s="307" t="n">
        <f aca="false">ROUNDUP(SUM(VLOOKUP('4.1 WBS Backend'!K104,'6. Catalogos'!$F$2:$G$4,2,FALSE())*J104),0)</f>
        <v>0</v>
      </c>
      <c r="M104" s="334" t="s">
        <v>641</v>
      </c>
      <c r="N104" s="335"/>
      <c r="O104" s="336"/>
      <c r="P104" s="335"/>
      <c r="Q104" s="335"/>
      <c r="R104" s="335"/>
      <c r="S104" s="335"/>
      <c r="T104" s="335"/>
      <c r="U104" s="335"/>
      <c r="V104" s="335"/>
      <c r="W104" s="335"/>
      <c r="X104" s="335"/>
      <c r="Y104" s="335"/>
      <c r="Z104" s="335"/>
      <c r="AA104" s="335"/>
      <c r="AB104" s="335"/>
      <c r="AC104" s="335"/>
      <c r="AD104" s="337"/>
    </row>
    <row r="105" customFormat="false" ht="37.5" hidden="false" customHeight="true" outlineLevel="0" collapsed="false">
      <c r="A105" s="324" t="s">
        <v>647</v>
      </c>
      <c r="B105" s="344" t="str">
        <f aca="false">VLOOKUP(C105,'9. Matriz de Requisitos'!$A:$W,3, FALSE())</f>
        <v>Diseño y generación de Documentos: Proforma Perú
</v>
      </c>
      <c r="C105" s="326" t="s">
        <v>629</v>
      </c>
      <c r="D105" s="325" t="str">
        <f aca="false">VLOOKUP(C105,'9. Matriz de Requisitos'!$A:$W,4, FALSE())</f>
        <v>Tramitar Pedido</v>
      </c>
      <c r="E105" s="327" t="str">
        <f aca="false" t="array" ref="E105:E105">IFERROR(_xludf.xlookup(F105, '4.1.1 Catalogo Backend'!$D$2:$D$100, '4.1.1 Catalogo Backend'!$B$2:$B$100), "")</f>
        <v/>
      </c>
      <c r="F105" s="335" t="s">
        <v>648</v>
      </c>
      <c r="G105" s="342" t="s">
        <v>649</v>
      </c>
      <c r="H105" s="330" t="str">
        <f aca="false">IF(F105="", "", CONCATENATE("[",$C105,"]","[",$F105,"] - ",$G105))</f>
        <v>[TPSC-RE-FU-017][CREATE-SCRIPT-CONTROL] - T7 - Scripts DML para datos GOLPERU Perú cuentas bancarias dirección contacto</v>
      </c>
      <c r="I105" s="341" t="s">
        <v>650</v>
      </c>
      <c r="J105" s="332" t="n">
        <f aca="false" t="array" ref="J105:J105">IFERROR(_xludf.xlookup(F105, '4.1.1 Catalogo Backend'!$D$2:$D$100, '4.1.1 Catalogo Backend'!$C$2:$C$100), 0)</f>
        <v>0</v>
      </c>
      <c r="K105" s="333" t="s">
        <v>43</v>
      </c>
      <c r="L105" s="307" t="n">
        <f aca="false">ROUNDUP(SUM(VLOOKUP('4.1 WBS Backend'!K105,'6. Catalogos'!$F$2:$G$4,2,FALSE())*J105),0)</f>
        <v>0</v>
      </c>
      <c r="M105" s="334"/>
      <c r="N105" s="335"/>
      <c r="O105" s="336"/>
      <c r="P105" s="335"/>
      <c r="Q105" s="335"/>
      <c r="R105" s="335"/>
      <c r="S105" s="335"/>
      <c r="T105" s="335"/>
      <c r="U105" s="335"/>
      <c r="V105" s="335"/>
      <c r="W105" s="335"/>
      <c r="X105" s="335"/>
      <c r="Y105" s="335"/>
      <c r="Z105" s="335"/>
      <c r="AA105" s="335"/>
      <c r="AB105" s="335"/>
      <c r="AC105" s="335"/>
      <c r="AD105" s="337"/>
    </row>
    <row r="106" customFormat="false" ht="37.5" hidden="false" customHeight="true" outlineLevel="0" collapsed="false">
      <c r="A106" s="324" t="s">
        <v>651</v>
      </c>
      <c r="B106" s="344" t="str">
        <f aca="false">VLOOKUP(C106,'9. Matriz de Requisitos'!$A:$W,3, FALSE())</f>
        <v>Factura por Adelantado
</v>
      </c>
      <c r="C106" s="326" t="s">
        <v>652</v>
      </c>
      <c r="D106" s="325" t="str">
        <f aca="false">VLOOKUP(C106,'9. Matriz de Requisitos'!$A:$W,4, FALSE())</f>
        <v>Factura por Adelantado</v>
      </c>
      <c r="E106" s="327" t="str">
        <f aca="false" t="array" ref="E106:E106">IFERROR(_xludf.xlookup(F106, '4.1.1 Catalogo Backend'!$D$2:$D$100, '4.1.1 Catalogo Backend'!$B$2:$B$100), "")</f>
        <v/>
      </c>
      <c r="F106" s="335" t="s">
        <v>566</v>
      </c>
      <c r="G106" s="342" t="s">
        <v>653</v>
      </c>
      <c r="H106" s="330" t="str">
        <f aca="false">IF(F106="", "", CONCATENATE("[",$C106,"]","[",$F106,"] - ",$G106))</f>
        <v>[TPSC-RE-FU-018][CONFIG-INIT] - T1 - Crear solución ProquifaDotNet.Timbrado con estructura Clean Architecture</v>
      </c>
      <c r="I106" s="341" t="s">
        <v>654</v>
      </c>
      <c r="J106" s="332" t="n">
        <f aca="false" t="array" ref="J106:J106">IFERROR(_xludf.xlookup(F106, '4.1.1 Catalogo Backend'!$D$2:$D$100, '4.1.1 Catalogo Backend'!$C$2:$C$100), 0)</f>
        <v>0</v>
      </c>
      <c r="K106" s="333" t="s">
        <v>43</v>
      </c>
      <c r="L106" s="307" t="n">
        <f aca="false">ROUNDUP(SUM(VLOOKUP('4.1 WBS Backend'!K106,'6. Catalogos'!$F$2:$G$4,2,FALSE())*J106),0)</f>
        <v>0</v>
      </c>
      <c r="M106" s="334"/>
      <c r="N106" s="335"/>
      <c r="O106" s="336"/>
      <c r="P106" s="335"/>
      <c r="Q106" s="335"/>
      <c r="R106" s="335"/>
      <c r="S106" s="335"/>
      <c r="T106" s="335"/>
      <c r="U106" s="335"/>
      <c r="V106" s="335"/>
      <c r="W106" s="335"/>
      <c r="X106" s="335"/>
      <c r="Y106" s="335"/>
      <c r="Z106" s="335"/>
      <c r="AA106" s="335"/>
      <c r="AB106" s="335"/>
      <c r="AC106" s="335"/>
      <c r="AD106" s="337"/>
    </row>
    <row r="107" customFormat="false" ht="37.5" hidden="false" customHeight="true" outlineLevel="0" collapsed="false">
      <c r="A107" s="324" t="s">
        <v>655</v>
      </c>
      <c r="B107" s="344" t="str">
        <f aca="false">VLOOKUP(C107,'9. Matriz de Requisitos'!$A:$W,3, FALSE())</f>
        <v>Factura por Adelantado
</v>
      </c>
      <c r="C107" s="326" t="s">
        <v>652</v>
      </c>
      <c r="D107" s="325" t="str">
        <f aca="false">VLOOKUP(C107,'9. Matriz de Requisitos'!$A:$W,4, FALSE())</f>
        <v>Factura por Adelantado</v>
      </c>
      <c r="E107" s="327" t="str">
        <f aca="false" t="array" ref="E107:E107">IFERROR(_xludf.xlookup(F107, '4.1.1 Catalogo Backend'!$D$2:$D$100, '4.1.1 Catalogo Backend'!$B$2:$B$100), "")</f>
        <v/>
      </c>
      <c r="F107" s="335" t="s">
        <v>570</v>
      </c>
      <c r="G107" s="342" t="s">
        <v>656</v>
      </c>
      <c r="H107" s="330" t="str">
        <f aca="false">IF(F107="", "", CONCATENATE("[",$C107,"]","[",$F107,"] - ",$G107))</f>
        <v>[TPSC-RE-FU-018][ARQ-PROJ-NET] - T2 - Crear capa Domain - Entities, Interfaces y Models</v>
      </c>
      <c r="I107" s="341" t="s">
        <v>657</v>
      </c>
      <c r="J107" s="332" t="n">
        <f aca="false" t="array" ref="J107:J107">IFERROR(_xludf.xlookup(F107, '4.1.1 Catalogo Backend'!$D$2:$D$100, '4.1.1 Catalogo Backend'!$C$2:$C$100), 0)</f>
        <v>0</v>
      </c>
      <c r="K107" s="333" t="s">
        <v>43</v>
      </c>
      <c r="L107" s="307" t="n">
        <f aca="false">ROUNDUP(SUM(VLOOKUP('4.1 WBS Backend'!K107,'6. Catalogos'!$F$2:$G$4,2,FALSE())*J107),0)</f>
        <v>0</v>
      </c>
      <c r="M107" s="334" t="s">
        <v>651</v>
      </c>
      <c r="N107" s="335"/>
      <c r="O107" s="336"/>
      <c r="P107" s="335"/>
      <c r="Q107" s="335"/>
      <c r="R107" s="335"/>
      <c r="S107" s="335"/>
      <c r="T107" s="335"/>
      <c r="U107" s="335"/>
      <c r="V107" s="335"/>
      <c r="W107" s="335"/>
      <c r="X107" s="335"/>
      <c r="Y107" s="335"/>
      <c r="Z107" s="335"/>
      <c r="AA107" s="335"/>
      <c r="AB107" s="335"/>
      <c r="AC107" s="335"/>
      <c r="AD107" s="337"/>
    </row>
    <row r="108" customFormat="false" ht="37.5" hidden="false" customHeight="true" outlineLevel="0" collapsed="false">
      <c r="A108" s="324" t="s">
        <v>658</v>
      </c>
      <c r="B108" s="344" t="str">
        <f aca="false">VLOOKUP(C108,'9. Matriz de Requisitos'!$A:$W,3, FALSE())</f>
        <v>Factura por Adelantado
</v>
      </c>
      <c r="C108" s="326" t="s">
        <v>652</v>
      </c>
      <c r="D108" s="325" t="str">
        <f aca="false">VLOOKUP(C108,'9. Matriz de Requisitos'!$A:$W,4, FALSE())</f>
        <v>Factura por Adelantado</v>
      </c>
      <c r="E108" s="327" t="str">
        <f aca="false" t="array" ref="E108:E108">IFERROR(_xludf.xlookup(F108, '4.1.1 Catalogo Backend'!$D$2:$D$100, '4.1.1 Catalogo Backend'!$B$2:$B$100), "")</f>
        <v/>
      </c>
      <c r="F108" s="335" t="s">
        <v>570</v>
      </c>
      <c r="G108" s="342" t="s">
        <v>659</v>
      </c>
      <c r="H108" s="330" t="str">
        <f aca="false">IF(F108="", "", CONCATENATE("[",$C108,"]","[",$F108,"] - ",$G108))</f>
        <v>[TPSC-RE-FU-018][ARQ-PROJ-NET] - T3 - Crear capa Application - DTOs, Services y Validators</v>
      </c>
      <c r="I108" s="341" t="s">
        <v>660</v>
      </c>
      <c r="J108" s="332" t="n">
        <f aca="false" t="array" ref="J108:J108">IFERROR(_xludf.xlookup(F108, '4.1.1 Catalogo Backend'!$D$2:$D$100, '4.1.1 Catalogo Backend'!$C$2:$C$100), 0)</f>
        <v>0</v>
      </c>
      <c r="K108" s="333" t="s">
        <v>43</v>
      </c>
      <c r="L108" s="307" t="n">
        <f aca="false">ROUNDUP(SUM(VLOOKUP('4.1 WBS Backend'!K108,'6. Catalogos'!$F$2:$G$4,2,FALSE())*J108),0)</f>
        <v>0</v>
      </c>
      <c r="M108" s="334" t="s">
        <v>655</v>
      </c>
      <c r="N108" s="335"/>
      <c r="O108" s="336"/>
      <c r="P108" s="335"/>
      <c r="Q108" s="335"/>
      <c r="R108" s="335"/>
      <c r="S108" s="335"/>
      <c r="T108" s="335"/>
      <c r="U108" s="335"/>
      <c r="V108" s="335"/>
      <c r="W108" s="335"/>
      <c r="X108" s="335"/>
      <c r="Y108" s="335"/>
      <c r="Z108" s="335"/>
      <c r="AA108" s="335"/>
      <c r="AB108" s="335"/>
      <c r="AC108" s="335"/>
      <c r="AD108" s="337"/>
    </row>
    <row r="109" customFormat="false" ht="37.5" hidden="false" customHeight="true" outlineLevel="0" collapsed="false">
      <c r="A109" s="324" t="s">
        <v>661</v>
      </c>
      <c r="B109" s="344" t="str">
        <f aca="false">VLOOKUP(C109,'9. Matriz de Requisitos'!$A:$W,3, FALSE())</f>
        <v>Factura por Adelantado
</v>
      </c>
      <c r="C109" s="326" t="s">
        <v>652</v>
      </c>
      <c r="D109" s="325" t="str">
        <f aca="false">VLOOKUP(C109,'9. Matriz de Requisitos'!$A:$W,4, FALSE())</f>
        <v>Factura por Adelantado</v>
      </c>
      <c r="E109" s="327" t="str">
        <f aca="false" t="array" ref="E109:E109">IFERROR(_xludf.xlookup(F109, '4.1.1 Catalogo Backend'!$D$2:$D$100, '4.1.1 Catalogo Backend'!$B$2:$B$100), "")</f>
        <v/>
      </c>
      <c r="F109" s="335" t="s">
        <v>420</v>
      </c>
      <c r="G109" s="342" t="s">
        <v>662</v>
      </c>
      <c r="H109" s="330" t="str">
        <f aca="false">IF(F109="", "", CONCATENATE("[",$C109,"]","[",$F109,"] - ",$G109))</f>
        <v>[TPSC-RE-FU-018][SIMPLE-CRUD] - T4 - Crear TimbradoContext con DbSet y mapping de entidades</v>
      </c>
      <c r="I109" s="341" t="s">
        <v>663</v>
      </c>
      <c r="J109" s="332" t="n">
        <f aca="false" t="array" ref="J109:J109">IFERROR(_xludf.xlookup(F109, '4.1.1 Catalogo Backend'!$D$2:$D$100, '4.1.1 Catalogo Backend'!$C$2:$C$100), 0)</f>
        <v>0</v>
      </c>
      <c r="K109" s="333" t="s">
        <v>43</v>
      </c>
      <c r="L109" s="307" t="n">
        <f aca="false">ROUNDUP(SUM(VLOOKUP('4.1 WBS Backend'!K109,'6. Catalogos'!$F$2:$G$4,2,FALSE())*J109),0)</f>
        <v>0</v>
      </c>
      <c r="M109" s="334" t="s">
        <v>655</v>
      </c>
      <c r="N109" s="335"/>
      <c r="O109" s="336"/>
      <c r="P109" s="335"/>
      <c r="Q109" s="335"/>
      <c r="R109" s="335"/>
      <c r="S109" s="335"/>
      <c r="T109" s="335"/>
      <c r="U109" s="335"/>
      <c r="V109" s="335"/>
      <c r="W109" s="335"/>
      <c r="X109" s="335"/>
      <c r="Y109" s="335"/>
      <c r="Z109" s="335"/>
      <c r="AA109" s="335"/>
      <c r="AB109" s="335"/>
      <c r="AC109" s="335"/>
      <c r="AD109" s="337"/>
    </row>
    <row r="110" customFormat="false" ht="37.5" hidden="false" customHeight="true" outlineLevel="0" collapsed="false">
      <c r="A110" s="324" t="s">
        <v>664</v>
      </c>
      <c r="B110" s="344" t="str">
        <f aca="false">VLOOKUP(C110,'9. Matriz de Requisitos'!$A:$W,3, FALSE())</f>
        <v>Factura por Adelantado
</v>
      </c>
      <c r="C110" s="326" t="s">
        <v>652</v>
      </c>
      <c r="D110" s="325" t="str">
        <f aca="false">VLOOKUP(C110,'9. Matriz de Requisitos'!$A:$W,4, FALSE())</f>
        <v>Factura por Adelantado</v>
      </c>
      <c r="E110" s="327" t="str">
        <f aca="false" t="array" ref="E110:E110">IFERROR(_xludf.xlookup(F110, '4.1.1 Catalogo Backend'!$D$2:$D$100, '4.1.1 Catalogo Backend'!$B$2:$B$100), "")</f>
        <v/>
      </c>
      <c r="F110" s="335" t="s">
        <v>615</v>
      </c>
      <c r="G110" s="342" t="s">
        <v>665</v>
      </c>
      <c r="H110" s="330" t="str">
        <f aca="false">IF(F110="", "", CONCATENATE("[",$C110,"]","[",$F110,"] - ",$G110))</f>
        <v>[TPSC-RE-FU-018][IMPL-THIRD-SERV] - T5 - Implementar SapTimbradoClient para integración con PAC SAP</v>
      </c>
      <c r="I110" s="341" t="s">
        <v>666</v>
      </c>
      <c r="J110" s="332" t="n">
        <f aca="false" t="array" ref="J110:J110">IFERROR(_xludf.xlookup(F110, '4.1.1 Catalogo Backend'!$D$2:$D$100, '4.1.1 Catalogo Backend'!$C$2:$C$100), 0)</f>
        <v>0</v>
      </c>
      <c r="K110" s="333" t="s">
        <v>43</v>
      </c>
      <c r="L110" s="307" t="n">
        <f aca="false">ROUNDUP(SUM(VLOOKUP('4.1 WBS Backend'!K110,'6. Catalogos'!$F$2:$G$4,2,FALSE())*J110),0)</f>
        <v>0</v>
      </c>
      <c r="M110" s="334" t="s">
        <v>658</v>
      </c>
      <c r="N110" s="335"/>
      <c r="O110" s="336"/>
      <c r="P110" s="335"/>
      <c r="Q110" s="335"/>
      <c r="R110" s="335"/>
      <c r="S110" s="335"/>
      <c r="T110" s="335"/>
      <c r="U110" s="335"/>
      <c r="V110" s="335"/>
      <c r="W110" s="335"/>
      <c r="X110" s="335"/>
      <c r="Y110" s="335"/>
      <c r="Z110" s="335"/>
      <c r="AA110" s="335"/>
      <c r="AB110" s="335"/>
      <c r="AC110" s="335"/>
      <c r="AD110" s="337"/>
    </row>
    <row r="111" customFormat="false" ht="37.5" hidden="false" customHeight="true" outlineLevel="0" collapsed="false">
      <c r="A111" s="324" t="s">
        <v>667</v>
      </c>
      <c r="B111" s="344" t="str">
        <f aca="false">VLOOKUP(C111,'9. Matriz de Requisitos'!$A:$W,3, FALSE())</f>
        <v>Factura por Adelantado
</v>
      </c>
      <c r="C111" s="326" t="s">
        <v>652</v>
      </c>
      <c r="D111" s="325" t="str">
        <f aca="false">VLOOKUP(C111,'9. Matriz de Requisitos'!$A:$W,4, FALSE())</f>
        <v>Factura por Adelantado</v>
      </c>
      <c r="E111" s="327" t="str">
        <f aca="false" t="array" ref="E111:E111">IFERROR(_xludf.xlookup(F111, '4.1.1 Catalogo Backend'!$D$2:$D$100, '4.1.1 Catalogo Backend'!$B$2:$B$100), "")</f>
        <v/>
      </c>
      <c r="F111" s="335" t="s">
        <v>300</v>
      </c>
      <c r="G111" s="342" t="s">
        <v>668</v>
      </c>
      <c r="H111" s="330" t="str">
        <f aca="false">IF(F111="", "", CONCATENATE("[",$C111,"]","[",$F111,"] - ",$G111))</f>
        <v>[TPSC-RE-FU-018][IMP-EXIST-SERVICE] - T6 - Implementar servicios infraestructura Minio Brevo RabbitMQ</v>
      </c>
      <c r="I111" s="341" t="s">
        <v>669</v>
      </c>
      <c r="J111" s="332" t="n">
        <f aca="false" t="array" ref="J111:J111">IFERROR(_xludf.xlookup(F111, '4.1.1 Catalogo Backend'!$D$2:$D$100, '4.1.1 Catalogo Backend'!$C$2:$C$100), 0)</f>
        <v>0</v>
      </c>
      <c r="K111" s="333" t="s">
        <v>43</v>
      </c>
      <c r="L111" s="307" t="n">
        <f aca="false">ROUNDUP(SUM(VLOOKUP('4.1 WBS Backend'!K111,'6. Catalogos'!$F$2:$G$4,2,FALSE())*J111),0)</f>
        <v>0</v>
      </c>
      <c r="M111" s="334" t="s">
        <v>658</v>
      </c>
      <c r="N111" s="335"/>
      <c r="O111" s="336"/>
      <c r="P111" s="335"/>
      <c r="Q111" s="335"/>
      <c r="R111" s="335"/>
      <c r="S111" s="335"/>
      <c r="T111" s="335"/>
      <c r="U111" s="335"/>
      <c r="V111" s="335"/>
      <c r="W111" s="335"/>
      <c r="X111" s="335"/>
      <c r="Y111" s="335"/>
      <c r="Z111" s="335"/>
      <c r="AA111" s="335"/>
      <c r="AB111" s="335"/>
      <c r="AC111" s="335"/>
      <c r="AD111" s="337"/>
    </row>
    <row r="112" customFormat="false" ht="37.5" hidden="false" customHeight="true" outlineLevel="0" collapsed="false">
      <c r="A112" s="324" t="s">
        <v>670</v>
      </c>
      <c r="B112" s="344" t="str">
        <f aca="false">VLOOKUP(C112,'9. Matriz de Requisitos'!$A:$W,3, FALSE())</f>
        <v>Factura por Adelantado
</v>
      </c>
      <c r="C112" s="326" t="s">
        <v>652</v>
      </c>
      <c r="D112" s="325" t="str">
        <f aca="false">VLOOKUP(C112,'9. Matriz de Requisitos'!$A:$W,4, FALSE())</f>
        <v>Factura por Adelantado</v>
      </c>
      <c r="E112" s="327" t="str">
        <f aca="false" t="array" ref="E112:E112">IFERROR(_xludf.xlookup(F112, '4.1.1 Catalogo Backend'!$D$2:$D$100, '4.1.1 Catalogo Backend'!$B$2:$B$100), "")</f>
        <v/>
      </c>
      <c r="F112" s="335" t="s">
        <v>566</v>
      </c>
      <c r="G112" s="342" t="s">
        <v>671</v>
      </c>
      <c r="H112" s="330" t="str">
        <f aca="false">IF(F112="", "", CONCATENATE("[",$C112,"]","[",$F112,"] - ",$G112))</f>
        <v>[TPSC-RE-FU-018][CONFIG-INIT] - T7 - Crear capa API Program.cs Controllers y configuración</v>
      </c>
      <c r="I112" s="341" t="s">
        <v>672</v>
      </c>
      <c r="J112" s="332" t="n">
        <f aca="false" t="array" ref="J112:J112">IFERROR(_xludf.xlookup(F112, '4.1.1 Catalogo Backend'!$D$2:$D$100, '4.1.1 Catalogo Backend'!$C$2:$C$100), 0)</f>
        <v>0</v>
      </c>
      <c r="K112" s="333" t="s">
        <v>43</v>
      </c>
      <c r="L112" s="307" t="n">
        <f aca="false">ROUNDUP(SUM(VLOOKUP('4.1 WBS Backend'!K112,'6. Catalogos'!$F$2:$G$4,2,FALSE())*J112),0)</f>
        <v>0</v>
      </c>
      <c r="M112" s="334" t="s">
        <v>673</v>
      </c>
      <c r="N112" s="335"/>
      <c r="O112" s="336"/>
      <c r="P112" s="335"/>
      <c r="Q112" s="335"/>
      <c r="R112" s="335"/>
      <c r="S112" s="335"/>
      <c r="T112" s="335"/>
      <c r="U112" s="335"/>
      <c r="V112" s="335"/>
      <c r="W112" s="335"/>
      <c r="X112" s="335"/>
      <c r="Y112" s="335"/>
      <c r="Z112" s="335"/>
      <c r="AA112" s="335"/>
      <c r="AB112" s="335"/>
      <c r="AC112" s="335"/>
      <c r="AD112" s="337"/>
    </row>
    <row r="113" customFormat="false" ht="37.5" hidden="false" customHeight="true" outlineLevel="0" collapsed="false">
      <c r="A113" s="324" t="s">
        <v>674</v>
      </c>
      <c r="B113" s="344" t="str">
        <f aca="false">VLOOKUP(C113,'9. Matriz de Requisitos'!$A:$W,3, FALSE())</f>
        <v>Factura por Adelantado
</v>
      </c>
      <c r="C113" s="326" t="s">
        <v>652</v>
      </c>
      <c r="D113" s="325" t="str">
        <f aca="false">VLOOKUP(C113,'9. Matriz de Requisitos'!$A:$W,4, FALSE())</f>
        <v>Factura por Adelantado</v>
      </c>
      <c r="E113" s="327" t="str">
        <f aca="false" t="array" ref="E113:E113">IFERROR(_xludf.xlookup(F113, '4.1.1 Catalogo Backend'!$D$2:$D$100, '4.1.1 Catalogo Backend'!$B$2:$B$100), "")</f>
        <v/>
      </c>
      <c r="F113" s="335" t="s">
        <v>675</v>
      </c>
      <c r="G113" s="342" t="s">
        <v>676</v>
      </c>
      <c r="H113" s="330" t="str">
        <f aca="false">IF(F113="", "", CONCATENATE("[",$C113,"]","[",$F113,"] - ",$G113))</f>
        <v>[TPSC-RE-FU-018][AUTOMATIC-JOB] - T8 - Crear Worker.Timbrado para reintentos asíncronos vía RabbitMQ</v>
      </c>
      <c r="I113" s="341" t="s">
        <v>677</v>
      </c>
      <c r="J113" s="332" t="n">
        <f aca="false" t="array" ref="J113:J113">IFERROR(_xludf.xlookup(F113, '4.1.1 Catalogo Backend'!$D$2:$D$100, '4.1.1 Catalogo Backend'!$C$2:$C$100), 0)</f>
        <v>0</v>
      </c>
      <c r="K113" s="333" t="s">
        <v>43</v>
      </c>
      <c r="L113" s="307" t="n">
        <f aca="false">ROUNDUP(SUM(VLOOKUP('4.1 WBS Backend'!K113,'6. Catalogos'!$F$2:$G$4,2,FALSE())*J113),0)</f>
        <v>0</v>
      </c>
      <c r="M113" s="334" t="s">
        <v>678</v>
      </c>
      <c r="N113" s="335"/>
      <c r="O113" s="336"/>
      <c r="P113" s="335"/>
      <c r="Q113" s="335"/>
      <c r="R113" s="335"/>
      <c r="S113" s="335"/>
      <c r="T113" s="335"/>
      <c r="U113" s="335"/>
      <c r="V113" s="335"/>
      <c r="W113" s="335"/>
      <c r="X113" s="335"/>
      <c r="Y113" s="335"/>
      <c r="Z113" s="335"/>
      <c r="AA113" s="335"/>
      <c r="AB113" s="335"/>
      <c r="AC113" s="335"/>
      <c r="AD113" s="337"/>
    </row>
    <row r="114" customFormat="false" ht="37.5" hidden="false" customHeight="true" outlineLevel="0" collapsed="false">
      <c r="A114" s="324" t="s">
        <v>679</v>
      </c>
      <c r="B114" s="344" t="str">
        <f aca="false">VLOOKUP(C114,'9. Matriz de Requisitos'!$A:$W,3, FALSE())</f>
        <v>Factura por Adelantado
</v>
      </c>
      <c r="C114" s="326" t="s">
        <v>652</v>
      </c>
      <c r="D114" s="325" t="str">
        <f aca="false">VLOOKUP(C114,'9. Matriz de Requisitos'!$A:$W,4, FALSE())</f>
        <v>Factura por Adelantado</v>
      </c>
      <c r="E114" s="327" t="str">
        <f aca="false" t="array" ref="E114:E114">IFERROR(_xludf.xlookup(F114, '4.1.1 Catalogo Backend'!$D$2:$D$100, '4.1.1 Catalogo Backend'!$B$2:$B$100), "")</f>
        <v/>
      </c>
      <c r="F114" s="335" t="s">
        <v>648</v>
      </c>
      <c r="G114" s="342" t="s">
        <v>680</v>
      </c>
      <c r="H114" s="330" t="str">
        <f aca="false">IF(F114="", "", CONCATENATE("[",$C114,"]","[",$F114,"] - ",$G114))</f>
        <v>[TPSC-RE-FU-018][CREATE-SCRIPT-CONTROL] - T9 - Ejecutar scripts DDL para BD ProquifaDotNetTimbrado</v>
      </c>
      <c r="I114" s="341" t="s">
        <v>681</v>
      </c>
      <c r="J114" s="332" t="n">
        <f aca="false" t="array" ref="J114:J114">IFERROR(_xludf.xlookup(F114, '4.1.1 Catalogo Backend'!$D$2:$D$100, '4.1.1 Catalogo Backend'!$C$2:$C$100), 0)</f>
        <v>0</v>
      </c>
      <c r="K114" s="333" t="s">
        <v>43</v>
      </c>
      <c r="L114" s="307" t="n">
        <f aca="false">ROUNDUP(SUM(VLOOKUP('4.1 WBS Backend'!K114,'6. Catalogos'!$F$2:$G$4,2,FALSE())*J114),0)</f>
        <v>0</v>
      </c>
      <c r="M114" s="334"/>
      <c r="N114" s="335"/>
      <c r="O114" s="336"/>
      <c r="P114" s="335"/>
      <c r="Q114" s="335"/>
      <c r="R114" s="335"/>
      <c r="S114" s="335"/>
      <c r="T114" s="335"/>
      <c r="U114" s="335"/>
      <c r="V114" s="335"/>
      <c r="W114" s="335"/>
      <c r="X114" s="335"/>
      <c r="Y114" s="335"/>
      <c r="Z114" s="335"/>
      <c r="AA114" s="335"/>
      <c r="AB114" s="335"/>
      <c r="AC114" s="335"/>
      <c r="AD114" s="337"/>
    </row>
    <row r="115" customFormat="false" ht="37.5" hidden="false" customHeight="true" outlineLevel="0" collapsed="false">
      <c r="A115" s="324" t="s">
        <v>682</v>
      </c>
      <c r="B115" s="344" t="str">
        <f aca="false">VLOOKUP(C115,'9. Matriz de Requisitos'!$A:$W,3, FALSE())</f>
        <v>Factura por Adelantado
</v>
      </c>
      <c r="C115" s="326" t="s">
        <v>652</v>
      </c>
      <c r="D115" s="325" t="str">
        <f aca="false">VLOOKUP(C115,'9. Matriz de Requisitos'!$A:$W,4, FALSE())</f>
        <v>Factura por Adelantado</v>
      </c>
      <c r="E115" s="327" t="str">
        <f aca="false" t="array" ref="E115:E115">IFERROR(_xludf.xlookup(F115, '4.1.1 Catalogo Backend'!$D$2:$D$100, '4.1.1 Catalogo Backend'!$B$2:$B$100), "")</f>
        <v/>
      </c>
      <c r="F115" s="335" t="s">
        <v>455</v>
      </c>
      <c r="G115" s="342" t="s">
        <v>683</v>
      </c>
      <c r="H115" s="330" t="str">
        <f aca="false">IF(F115="", "", CONCATENATE("[",$C115,"]","[",$F115,"] - ",$G115))</f>
        <v>[TPSC-RE-FU-018][ALG-COMPLX-LOGIC] - T10 - Crear FacturaAdelantadoRepository con query agrupada por cliente</v>
      </c>
      <c r="I115" s="341" t="s">
        <v>684</v>
      </c>
      <c r="J115" s="332" t="n">
        <f aca="false" t="array" ref="J115:J115">IFERROR(_xludf.xlookup(F115, '4.1.1 Catalogo Backend'!$D$2:$D$100, '4.1.1 Catalogo Backend'!$C$2:$C$100), 0)</f>
        <v>0</v>
      </c>
      <c r="K115" s="333" t="s">
        <v>43</v>
      </c>
      <c r="L115" s="307" t="n">
        <f aca="false">ROUNDUP(SUM(VLOOKUP('4.1 WBS Backend'!K115,'6. Catalogos'!$F$2:$G$4,2,FALSE())*J115),0)</f>
        <v>0</v>
      </c>
      <c r="M115" s="334" t="s">
        <v>661</v>
      </c>
      <c r="N115" s="335"/>
      <c r="O115" s="336"/>
      <c r="P115" s="335"/>
      <c r="Q115" s="335"/>
      <c r="R115" s="335"/>
      <c r="S115" s="335"/>
      <c r="T115" s="335"/>
      <c r="U115" s="335"/>
      <c r="V115" s="335"/>
      <c r="W115" s="335"/>
      <c r="X115" s="335"/>
      <c r="Y115" s="335"/>
      <c r="Z115" s="335"/>
      <c r="AA115" s="335"/>
      <c r="AB115" s="335"/>
      <c r="AC115" s="335"/>
      <c r="AD115" s="337"/>
    </row>
    <row r="116" customFormat="false" ht="37.5" hidden="false" customHeight="true" outlineLevel="0" collapsed="false">
      <c r="A116" s="324" t="s">
        <v>685</v>
      </c>
      <c r="B116" s="344" t="str">
        <f aca="false">VLOOKUP(C116,'9. Matriz de Requisitos'!$A:$W,3, FALSE())</f>
        <v>Factura por Adelantado
</v>
      </c>
      <c r="C116" s="326" t="s">
        <v>652</v>
      </c>
      <c r="D116" s="325" t="str">
        <f aca="false">VLOOKUP(C116,'9. Matriz de Requisitos'!$A:$W,4, FALSE())</f>
        <v>Factura por Adelantado</v>
      </c>
      <c r="E116" s="327" t="str">
        <f aca="false" t="array" ref="E116:E116">IFERROR(_xludf.xlookup(F116, '4.1.1 Catalogo Backend'!$D$2:$D$100, '4.1.1 Catalogo Backend'!$B$2:$B$100), "")</f>
        <v/>
      </c>
      <c r="F116" s="335" t="s">
        <v>304</v>
      </c>
      <c r="G116" s="342" t="s">
        <v>686</v>
      </c>
      <c r="H116" s="330" t="str">
        <f aca="false">IF(F116="", "", CONCATENATE("[",$C116,"]","[",$F116,"] - ",$G116))</f>
        <v>[TPSC-RE-FU-018][LIST-PAG-MULT-FILTER] - T11 - Crear FacturaAdelantadoService y Controller con endpoint listado</v>
      </c>
      <c r="I116" s="341" t="s">
        <v>687</v>
      </c>
      <c r="J116" s="332" t="n">
        <f aca="false" t="array" ref="J116:J116">IFERROR(_xludf.xlookup(F116, '4.1.1 Catalogo Backend'!$D$2:$D$100, '4.1.1 Catalogo Backend'!$C$2:$C$100), 0)</f>
        <v>0</v>
      </c>
      <c r="K116" s="333" t="s">
        <v>43</v>
      </c>
      <c r="L116" s="307" t="n">
        <f aca="false">ROUNDUP(SUM(VLOOKUP('4.1 WBS Backend'!K116,'6. Catalogos'!$F$2:$G$4,2,FALSE())*J116),0)</f>
        <v>0</v>
      </c>
      <c r="M116" s="334" t="s">
        <v>682</v>
      </c>
      <c r="N116" s="335"/>
      <c r="O116" s="336"/>
      <c r="P116" s="335"/>
      <c r="Q116" s="335"/>
      <c r="R116" s="335"/>
      <c r="S116" s="335"/>
      <c r="T116" s="335"/>
      <c r="U116" s="335"/>
      <c r="V116" s="335"/>
      <c r="W116" s="335"/>
      <c r="X116" s="335"/>
      <c r="Y116" s="335"/>
      <c r="Z116" s="335"/>
      <c r="AA116" s="335"/>
      <c r="AB116" s="335"/>
      <c r="AC116" s="335"/>
      <c r="AD116" s="337"/>
    </row>
    <row r="117" customFormat="false" ht="37.5" hidden="false" customHeight="true" outlineLevel="0" collapsed="false">
      <c r="A117" s="324" t="s">
        <v>688</v>
      </c>
      <c r="B117" s="344" t="str">
        <f aca="false">VLOOKUP(C117,'9. Matriz de Requisitos'!$A:$W,3, FALSE())</f>
        <v>Factura por Adelantado
</v>
      </c>
      <c r="C117" s="326" t="s">
        <v>652</v>
      </c>
      <c r="D117" s="325" t="str">
        <f aca="false">VLOOKUP(C117,'9. Matriz de Requisitos'!$A:$W,4, FALSE())</f>
        <v>Factura por Adelantado</v>
      </c>
      <c r="E117" s="327" t="str">
        <f aca="false" t="array" ref="E117:E117">IFERROR(_xludf.xlookup(F117, '4.1.1 Catalogo Backend'!$D$2:$D$100, '4.1.1 Catalogo Backend'!$B$2:$B$100), "")</f>
        <v/>
      </c>
      <c r="F117" s="335" t="s">
        <v>420</v>
      </c>
      <c r="G117" s="342" t="s">
        <v>689</v>
      </c>
      <c r="H117" s="330" t="str">
        <f aca="false">IF(F117="", "", CONCATENATE("[",$C117,"]","[",$F117,"] - ",$G117))</f>
        <v>[TPSC-RE-FU-018][SIMPLE-CRUD] - T12 - Ampliar FinanzasContext con DbSets para tablas FAA</v>
      </c>
      <c r="I117" s="341" t="s">
        <v>690</v>
      </c>
      <c r="J117" s="332" t="n">
        <f aca="false" t="array" ref="J117:J117">IFERROR(_xludf.xlookup(F117, '4.1.1 Catalogo Backend'!$D$2:$D$100, '4.1.1 Catalogo Backend'!$C$2:$C$100), 0)</f>
        <v>0</v>
      </c>
      <c r="K117" s="333" t="s">
        <v>43</v>
      </c>
      <c r="L117" s="307" t="n">
        <f aca="false">ROUNDUP(SUM(VLOOKUP('4.1 WBS Backend'!K117,'6. Catalogos'!$F$2:$G$4,2,FALSE())*J117),0)</f>
        <v>0</v>
      </c>
      <c r="M117" s="334" t="s">
        <v>661</v>
      </c>
      <c r="N117" s="335"/>
      <c r="O117" s="336"/>
      <c r="P117" s="335"/>
      <c r="Q117" s="335"/>
      <c r="R117" s="335"/>
      <c r="S117" s="335"/>
      <c r="T117" s="335"/>
      <c r="U117" s="335"/>
      <c r="V117" s="335"/>
      <c r="W117" s="335"/>
      <c r="X117" s="335"/>
      <c r="Y117" s="335"/>
      <c r="Z117" s="335"/>
      <c r="AA117" s="335"/>
      <c r="AB117" s="335"/>
      <c r="AC117" s="335"/>
      <c r="AD117" s="337"/>
    </row>
    <row r="118" customFormat="false" ht="37.5" hidden="false" customHeight="true" outlineLevel="0" collapsed="false">
      <c r="A118" s="324" t="s">
        <v>691</v>
      </c>
      <c r="B118" s="344" t="str">
        <f aca="false">VLOOKUP(C118,'9. Matriz de Requisitos'!$A:$W,3, FALSE())</f>
        <v>Factura por Adelantado
</v>
      </c>
      <c r="C118" s="326" t="s">
        <v>652</v>
      </c>
      <c r="D118" s="325" t="str">
        <f aca="false">VLOOKUP(C118,'9. Matriz de Requisitos'!$A:$W,4, FALSE())</f>
        <v>Factura por Adelantado</v>
      </c>
      <c r="E118" s="327" t="str">
        <f aca="false" t="array" ref="E118:E118">IFERROR(_xludf.xlookup(F118, '4.1.1 Catalogo Backend'!$D$2:$D$100, '4.1.1 Catalogo Backend'!$B$2:$B$100), "")</f>
        <v/>
      </c>
      <c r="F118" s="335" t="s">
        <v>300</v>
      </c>
      <c r="G118" s="342" t="s">
        <v>692</v>
      </c>
      <c r="H118" s="330" t="str">
        <f aca="false">IF(F118="", "", CONCATENATE("[",$C118,"]","[",$F118,"] - ",$G118))</f>
        <v>[TPSC-RE-FU-018][IMP-EXIST-SERVICE] - T13 - Crear Servicio para consultar FAA en ProquifaDotNet con llamada a API Finanzas</v>
      </c>
      <c r="I118" s="341" t="s">
        <v>693</v>
      </c>
      <c r="J118" s="332" t="n">
        <f aca="false" t="array" ref="J118:J118">IFERROR(_xludf.xlookup(F118, '4.1.1 Catalogo Backend'!$D$2:$D$100, '4.1.1 Catalogo Backend'!$C$2:$C$100), 0)</f>
        <v>0</v>
      </c>
      <c r="K118" s="333" t="s">
        <v>43</v>
      </c>
      <c r="L118" s="307" t="n">
        <f aca="false">ROUNDUP(SUM(VLOOKUP('4.1 WBS Backend'!K118,'6. Catalogos'!$F$2:$G$4,2,FALSE())*J118),0)</f>
        <v>0</v>
      </c>
      <c r="M118" s="334" t="s">
        <v>685</v>
      </c>
      <c r="N118" s="335"/>
      <c r="O118" s="336"/>
      <c r="P118" s="335"/>
      <c r="Q118" s="335"/>
      <c r="R118" s="335"/>
      <c r="S118" s="335"/>
      <c r="T118" s="335"/>
      <c r="U118" s="335"/>
      <c r="V118" s="335"/>
      <c r="W118" s="335"/>
      <c r="X118" s="335"/>
      <c r="Y118" s="335"/>
      <c r="Z118" s="335"/>
      <c r="AA118" s="335"/>
      <c r="AB118" s="335"/>
      <c r="AC118" s="335"/>
      <c r="AD118" s="337"/>
    </row>
    <row r="119" customFormat="false" ht="37.5" hidden="false" customHeight="true" outlineLevel="0" collapsed="false">
      <c r="A119" s="324" t="s">
        <v>694</v>
      </c>
      <c r="B119" s="325" t="str">
        <f aca="false">VLOOKUP(C119,'9. Matriz de Requisitos'!$A:$W,3, FALSE())</f>
        <v>Factura por Adelantado</v>
      </c>
      <c r="C119" s="326" t="s">
        <v>695</v>
      </c>
      <c r="D119" s="325" t="str">
        <f aca="false">VLOOKUP(C119,'9. Matriz de Requisitos'!$A:$W,4, FALSE())</f>
        <v>Factura por Adelantado</v>
      </c>
      <c r="E119" s="327" t="str">
        <f aca="false" t="array" ref="E119:E119">IFERROR(_xludf.xlookup(F119, '4.1.1 Catalogo Backend'!$D$2:$D$100, '4.1.1 Catalogo Backend'!$B$2:$B$100), "")</f>
        <v/>
      </c>
      <c r="F119" s="335" t="s">
        <v>648</v>
      </c>
      <c r="G119" s="342" t="s">
        <v>696</v>
      </c>
      <c r="H119" s="330" t="str">
        <f aca="false">IF(F119="", "", CONCATENATE("[",$C119,"]","[",$F119,"] - ",$G119))</f>
        <v>[TPSC-RE-FU-019][CREATE-SCRIPT-CONTROL] - T1 - Crear scripts DDL/DML para tabla EmpresaFolio en ProquifaDotNetTimbrado</v>
      </c>
      <c r="I119" s="341" t="s">
        <v>697</v>
      </c>
      <c r="J119" s="332" t="n">
        <f aca="false" t="array" ref="J119:J119">IFERROR(_xludf.xlookup(F119, '4.1.1 Catalogo Backend'!$D$2:$D$100, '4.1.1 Catalogo Backend'!$C$2:$C$100), 0)</f>
        <v>0</v>
      </c>
      <c r="K119" s="333" t="s">
        <v>43</v>
      </c>
      <c r="L119" s="307" t="n">
        <f aca="false">ROUNDUP(SUM(VLOOKUP('4.1 WBS Backend'!K119,'6. Catalogos'!$F$2:$G$4,2,FALSE())*J119),0)</f>
        <v>0</v>
      </c>
      <c r="M119" s="334"/>
      <c r="N119" s="335"/>
      <c r="O119" s="336"/>
      <c r="P119" s="335"/>
      <c r="Q119" s="335"/>
      <c r="R119" s="335"/>
      <c r="S119" s="335"/>
      <c r="T119" s="335"/>
      <c r="U119" s="335"/>
      <c r="V119" s="335"/>
      <c r="W119" s="335"/>
      <c r="X119" s="335"/>
      <c r="Y119" s="335"/>
      <c r="Z119" s="335"/>
      <c r="AA119" s="335"/>
      <c r="AB119" s="335"/>
      <c r="AC119" s="335"/>
      <c r="AD119" s="337"/>
    </row>
    <row r="120" customFormat="false" ht="37.5" hidden="false" customHeight="true" outlineLevel="0" collapsed="false">
      <c r="A120" s="324" t="s">
        <v>698</v>
      </c>
      <c r="B120" s="325" t="str">
        <f aca="false">VLOOKUP(C120,'9. Matriz de Requisitos'!$A:$W,3, FALSE())</f>
        <v>Factura por Adelantado</v>
      </c>
      <c r="C120" s="326" t="s">
        <v>695</v>
      </c>
      <c r="D120" s="325" t="str">
        <f aca="false">VLOOKUP(C120,'9. Matriz de Requisitos'!$A:$W,4, FALSE())</f>
        <v>Factura por Adelantado</v>
      </c>
      <c r="E120" s="327" t="str">
        <f aca="false" t="array" ref="E120:E120">IFERROR(_xludf.xlookup(F120, '4.1.1 Catalogo Backend'!$D$2:$D$100, '4.1.1 Catalogo Backend'!$B$2:$B$100), "")</f>
        <v/>
      </c>
      <c r="F120" s="335" t="s">
        <v>420</v>
      </c>
      <c r="G120" s="342" t="s">
        <v>699</v>
      </c>
      <c r="H120" s="330" t="str">
        <f aca="false">IF(F120="", "", CONCATENATE("[",$C120,"]","[",$F120,"] - ",$G120))</f>
        <v>[TPSC-RE-FU-019][SIMPLE-CRUD] - T2 - Crear entidad EmpresaFolio e interface IEmpresaFolioRepository</v>
      </c>
      <c r="I120" s="341" t="s">
        <v>700</v>
      </c>
      <c r="J120" s="332" t="n">
        <f aca="false" t="array" ref="J120:J120">IFERROR(_xludf.xlookup(F120, '4.1.1 Catalogo Backend'!$D$2:$D$100, '4.1.1 Catalogo Backend'!$C$2:$C$100), 0)</f>
        <v>0</v>
      </c>
      <c r="K120" s="333" t="s">
        <v>43</v>
      </c>
      <c r="L120" s="307" t="n">
        <f aca="false">ROUNDUP(SUM(VLOOKUP('4.1 WBS Backend'!K120,'6. Catalogos'!$F$2:$G$4,2,FALSE())*J120),0)</f>
        <v>0</v>
      </c>
      <c r="M120" s="334" t="s">
        <v>694</v>
      </c>
      <c r="N120" s="335"/>
      <c r="O120" s="336"/>
      <c r="P120" s="335"/>
      <c r="Q120" s="335"/>
      <c r="R120" s="335"/>
      <c r="S120" s="335"/>
      <c r="T120" s="335"/>
      <c r="U120" s="335"/>
      <c r="V120" s="335"/>
      <c r="W120" s="335"/>
      <c r="X120" s="335"/>
      <c r="Y120" s="335"/>
      <c r="Z120" s="335"/>
      <c r="AA120" s="335"/>
      <c r="AB120" s="335"/>
      <c r="AC120" s="335"/>
      <c r="AD120" s="337"/>
    </row>
    <row r="121" customFormat="false" ht="37.5" hidden="false" customHeight="true" outlineLevel="0" collapsed="false">
      <c r="A121" s="324" t="s">
        <v>701</v>
      </c>
      <c r="B121" s="325" t="str">
        <f aca="false">VLOOKUP(C121,'9. Matriz de Requisitos'!$A:$W,3, FALSE())</f>
        <v>Factura por Adelantado</v>
      </c>
      <c r="C121" s="326" t="s">
        <v>695</v>
      </c>
      <c r="D121" s="325" t="str">
        <f aca="false">VLOOKUP(C121,'9. Matriz de Requisitos'!$A:$W,4, FALSE())</f>
        <v>Factura por Adelantado</v>
      </c>
      <c r="E121" s="327" t="str">
        <f aca="false" t="array" ref="E121:E121">IFERROR(_xludf.xlookup(F121, '4.1.1 Catalogo Backend'!$D$2:$D$100, '4.1.1 Catalogo Backend'!$B$2:$B$100), "")</f>
        <v/>
      </c>
      <c r="F121" s="335" t="s">
        <v>300</v>
      </c>
      <c r="G121" s="342" t="s">
        <v>702</v>
      </c>
      <c r="H121" s="330" t="str">
        <f aca="false">IF(F121="", "", CONCATENATE("[",$C121,"]","[",$F121,"] - ",$G121))</f>
        <v>[TPSC-RE-FU-019][IMP-EXIST-SERVICE] - T3 - Implementar EmpresaFolioRepository con UPDATE atómico UPDLOCK</v>
      </c>
      <c r="I121" s="341" t="s">
        <v>703</v>
      </c>
      <c r="J121" s="332" t="n">
        <f aca="false" t="array" ref="J121:J121">IFERROR(_xludf.xlookup(F121, '4.1.1 Catalogo Backend'!$D$2:$D$100, '4.1.1 Catalogo Backend'!$C$2:$C$100), 0)</f>
        <v>0</v>
      </c>
      <c r="K121" s="333" t="s">
        <v>43</v>
      </c>
      <c r="L121" s="307" t="n">
        <f aca="false">ROUNDUP(SUM(VLOOKUP('4.1 WBS Backend'!K121,'6. Catalogos'!$F$2:$G$4,2,FALSE())*J121),0)</f>
        <v>0</v>
      </c>
      <c r="M121" s="334" t="s">
        <v>698</v>
      </c>
      <c r="N121" s="335"/>
      <c r="O121" s="336"/>
      <c r="P121" s="335"/>
      <c r="Q121" s="335"/>
      <c r="R121" s="335"/>
      <c r="S121" s="335"/>
      <c r="T121" s="335"/>
      <c r="U121" s="335"/>
      <c r="V121" s="335"/>
      <c r="W121" s="335"/>
      <c r="X121" s="335"/>
      <c r="Y121" s="335"/>
      <c r="Z121" s="335"/>
      <c r="AA121" s="335"/>
      <c r="AB121" s="335"/>
      <c r="AC121" s="335"/>
      <c r="AD121" s="337"/>
    </row>
    <row r="122" customFormat="false" ht="37.5" hidden="false" customHeight="true" outlineLevel="0" collapsed="false">
      <c r="A122" s="324" t="s">
        <v>704</v>
      </c>
      <c r="B122" s="325" t="str">
        <f aca="false">VLOOKUP(C122,'9. Matriz de Requisitos'!$A:$W,3, FALSE())</f>
        <v>Factura por Adelantado</v>
      </c>
      <c r="C122" s="326" t="s">
        <v>695</v>
      </c>
      <c r="D122" s="325" t="str">
        <f aca="false">VLOOKUP(C122,'9. Matriz de Requisitos'!$A:$W,4, FALSE())</f>
        <v>Factura por Adelantado</v>
      </c>
      <c r="E122" s="327" t="str">
        <f aca="false" t="array" ref="E122:E122">IFERROR(_xludf.xlookup(F122, '4.1.1 Catalogo Backend'!$D$2:$D$100, '4.1.1 Catalogo Backend'!$B$2:$B$100), "")</f>
        <v/>
      </c>
      <c r="F122" s="335" t="s">
        <v>420</v>
      </c>
      <c r="G122" s="342" t="s">
        <v>705</v>
      </c>
      <c r="H122" s="330" t="str">
        <f aca="false">IF(F122="", "", CONCATENATE("[",$C122,"]","[",$F122,"] - ",$G122))</f>
        <v>[TPSC-RE-FU-019][SIMPLE-CRUD] - T4 - Crear DTOs de request/response para timbrado FAA</v>
      </c>
      <c r="I122" s="341" t="s">
        <v>706</v>
      </c>
      <c r="J122" s="332" t="n">
        <f aca="false" t="array" ref="J122:J122">IFERROR(_xludf.xlookup(F122, '4.1.1 Catalogo Backend'!$D$2:$D$100, '4.1.1 Catalogo Backend'!$C$2:$C$100), 0)</f>
        <v>0</v>
      </c>
      <c r="K122" s="333" t="s">
        <v>43</v>
      </c>
      <c r="L122" s="307" t="n">
        <f aca="false">ROUNDUP(SUM(VLOOKUP('4.1 WBS Backend'!K122,'6. Catalogos'!$F$2:$G$4,2,FALSE())*J122),0)</f>
        <v>0</v>
      </c>
      <c r="M122" s="334"/>
      <c r="N122" s="335"/>
      <c r="O122" s="336"/>
      <c r="P122" s="335"/>
      <c r="Q122" s="335"/>
      <c r="R122" s="335"/>
      <c r="S122" s="335"/>
      <c r="T122" s="335"/>
      <c r="U122" s="335"/>
      <c r="V122" s="335"/>
      <c r="W122" s="335"/>
      <c r="X122" s="335"/>
      <c r="Y122" s="335"/>
      <c r="Z122" s="335"/>
      <c r="AA122" s="335"/>
      <c r="AB122" s="335"/>
      <c r="AC122" s="335"/>
      <c r="AD122" s="337"/>
    </row>
    <row r="123" customFormat="false" ht="37.5" hidden="false" customHeight="true" outlineLevel="0" collapsed="false">
      <c r="A123" s="324" t="s">
        <v>707</v>
      </c>
      <c r="B123" s="325" t="str">
        <f aca="false">VLOOKUP(C123,'9. Matriz de Requisitos'!$A:$W,3, FALSE())</f>
        <v>Factura por Adelantado</v>
      </c>
      <c r="C123" s="326" t="s">
        <v>695</v>
      </c>
      <c r="D123" s="325" t="str">
        <f aca="false">VLOOKUP(C123,'9. Matriz de Requisitos'!$A:$W,4, FALSE())</f>
        <v>Factura por Adelantado</v>
      </c>
      <c r="E123" s="327" t="str">
        <f aca="false" t="array" ref="E123:E123">IFERROR(_xludf.xlookup(F123, '4.1.1 Catalogo Backend'!$D$2:$D$100, '4.1.1 Catalogo Backend'!$B$2:$B$100), "")</f>
        <v/>
      </c>
      <c r="F123" s="335" t="s">
        <v>455</v>
      </c>
      <c r="G123" s="342" t="s">
        <v>708</v>
      </c>
      <c r="H123" s="330" t="str">
        <f aca="false">IF(F123="", "", CONCATENATE("[",$C123,"]","[",$F123,"] - ",$G123))</f>
        <v>[TPSC-RE-FU-019][ALG-COMPLX-LOGIC] - T5 - Ampliar TimbradoService con EmpresaFolioService y TimbrarFacturaAdelantadoAsync</v>
      </c>
      <c r="I123" s="341" t="s">
        <v>709</v>
      </c>
      <c r="J123" s="332" t="n">
        <f aca="false" t="array" ref="J123:J123">IFERROR(_xludf.xlookup(F123, '4.1.1 Catalogo Backend'!$D$2:$D$100, '4.1.1 Catalogo Backend'!$C$2:$C$100), 0)</f>
        <v>0</v>
      </c>
      <c r="K123" s="333" t="s">
        <v>43</v>
      </c>
      <c r="L123" s="307" t="n">
        <f aca="false">ROUNDUP(SUM(VLOOKUP('4.1 WBS Backend'!K123,'6. Catalogos'!$F$2:$G$4,2,FALSE())*J123),0)</f>
        <v>0</v>
      </c>
      <c r="M123" s="334" t="s">
        <v>710</v>
      </c>
      <c r="N123" s="335"/>
      <c r="O123" s="336"/>
      <c r="P123" s="335"/>
      <c r="Q123" s="335"/>
      <c r="R123" s="335"/>
      <c r="S123" s="335"/>
      <c r="T123" s="335"/>
      <c r="U123" s="335"/>
      <c r="V123" s="335"/>
      <c r="W123" s="335"/>
      <c r="X123" s="335"/>
      <c r="Y123" s="335"/>
      <c r="Z123" s="335"/>
      <c r="AA123" s="335"/>
      <c r="AB123" s="335"/>
      <c r="AC123" s="335"/>
      <c r="AD123" s="337"/>
    </row>
    <row r="124" customFormat="false" ht="37.5" hidden="false" customHeight="true" outlineLevel="0" collapsed="false">
      <c r="A124" s="324" t="s">
        <v>711</v>
      </c>
      <c r="B124" s="325" t="str">
        <f aca="false">VLOOKUP(C124,'9. Matriz de Requisitos'!$A:$W,3, FALSE())</f>
        <v>Factura por Adelantado</v>
      </c>
      <c r="C124" s="326" t="s">
        <v>695</v>
      </c>
      <c r="D124" s="325" t="str">
        <f aca="false">VLOOKUP(C124,'9. Matriz de Requisitos'!$A:$W,4, FALSE())</f>
        <v>Factura por Adelantado</v>
      </c>
      <c r="E124" s="327" t="str">
        <f aca="false" t="array" ref="E124:E124">IFERROR(_xludf.xlookup(F124, '4.1.1 Catalogo Backend'!$D$2:$D$100, '4.1.1 Catalogo Backend'!$B$2:$B$100), "")</f>
        <v/>
      </c>
      <c r="F124" s="335" t="s">
        <v>300</v>
      </c>
      <c r="G124" s="342" t="s">
        <v>712</v>
      </c>
      <c r="H124" s="330" t="str">
        <f aca="false">IF(F124="", "", CONCATENATE("[",$C124,"]","[",$F124,"] - ",$G124))</f>
        <v>[TPSC-RE-FU-019][IMP-EXIST-SERVICE] - T6 - Agregar endpoint POST /api/timbrado/timbrar-faa en TimbradoController</v>
      </c>
      <c r="I124" s="341" t="s">
        <v>713</v>
      </c>
      <c r="J124" s="332" t="n">
        <f aca="false" t="array" ref="J124:J124">IFERROR(_xludf.xlookup(F124, '4.1.1 Catalogo Backend'!$D$2:$D$100, '4.1.1 Catalogo Backend'!$C$2:$C$100), 0)</f>
        <v>0</v>
      </c>
      <c r="K124" s="333" t="s">
        <v>43</v>
      </c>
      <c r="L124" s="307" t="n">
        <f aca="false">ROUNDUP(SUM(VLOOKUP('4.1 WBS Backend'!K124,'6. Catalogos'!$F$2:$G$4,2,FALSE())*J124),0)</f>
        <v>0</v>
      </c>
      <c r="M124" s="334" t="s">
        <v>707</v>
      </c>
      <c r="N124" s="335"/>
      <c r="O124" s="336"/>
      <c r="P124" s="335"/>
      <c r="Q124" s="335"/>
      <c r="R124" s="335"/>
      <c r="S124" s="335"/>
      <c r="T124" s="335"/>
      <c r="U124" s="335"/>
      <c r="V124" s="335"/>
      <c r="W124" s="335"/>
      <c r="X124" s="335"/>
      <c r="Y124" s="335"/>
      <c r="Z124" s="335"/>
      <c r="AA124" s="335"/>
      <c r="AB124" s="335"/>
      <c r="AC124" s="335"/>
      <c r="AD124" s="337"/>
    </row>
    <row r="125" customFormat="false" ht="37.5" hidden="false" customHeight="true" outlineLevel="0" collapsed="false">
      <c r="A125" s="324" t="s">
        <v>714</v>
      </c>
      <c r="B125" s="325" t="str">
        <f aca="false">VLOOKUP(C125,'9. Matriz de Requisitos'!$A:$W,3, FALSE())</f>
        <v>Factura por Adelantado</v>
      </c>
      <c r="C125" s="326" t="s">
        <v>695</v>
      </c>
      <c r="D125" s="325" t="str">
        <f aca="false">VLOOKUP(C125,'9. Matriz de Requisitos'!$A:$W,4, FALSE())</f>
        <v>Factura por Adelantado</v>
      </c>
      <c r="E125" s="327" t="str">
        <f aca="false" t="array" ref="E125:E125">IFERROR(_xludf.xlookup(F125, '4.1.1 Catalogo Backend'!$D$2:$D$100, '4.1.1 Catalogo Backend'!$B$2:$B$100), "")</f>
        <v/>
      </c>
      <c r="F125" s="335" t="s">
        <v>648</v>
      </c>
      <c r="G125" s="342" t="s">
        <v>715</v>
      </c>
      <c r="H125" s="330" t="str">
        <f aca="false">IF(F125="", "", CONCATENATE("[",$C125,"]","[",$F125,"] - ",$G125))</f>
        <v>[TPSC-RE-FU-019][CREATE-SCRIPT-CONTROL] - T7 - Crear scripts DDL ALTER TABLE tpProformaAdelanto y CREATE VIEW vtpProformaAdelanto</v>
      </c>
      <c r="I125" s="341" t="s">
        <v>716</v>
      </c>
      <c r="J125" s="332" t="n">
        <f aca="false" t="array" ref="J125:J125">IFERROR(_xludf.xlookup(F125, '4.1.1 Catalogo Backend'!$D$2:$D$100, '4.1.1 Catalogo Backend'!$C$2:$C$100), 0)</f>
        <v>0</v>
      </c>
      <c r="K125" s="333" t="s">
        <v>43</v>
      </c>
      <c r="L125" s="307" t="n">
        <f aca="false">ROUNDUP(SUM(VLOOKUP('4.1 WBS Backend'!K125,'6. Catalogos'!$F$2:$G$4,2,FALSE())*J125),0)</f>
        <v>0</v>
      </c>
      <c r="M125" s="334"/>
      <c r="N125" s="335"/>
      <c r="O125" s="336"/>
      <c r="P125" s="335"/>
      <c r="Q125" s="335"/>
      <c r="R125" s="335"/>
      <c r="S125" s="335"/>
      <c r="T125" s="335"/>
      <c r="U125" s="335"/>
      <c r="V125" s="335"/>
      <c r="W125" s="335"/>
      <c r="X125" s="335"/>
      <c r="Y125" s="335"/>
      <c r="Z125" s="335"/>
      <c r="AA125" s="335"/>
      <c r="AB125" s="335"/>
      <c r="AC125" s="335"/>
      <c r="AD125" s="337"/>
    </row>
    <row r="126" customFormat="false" ht="37.5" hidden="false" customHeight="true" outlineLevel="0" collapsed="false">
      <c r="A126" s="324" t="s">
        <v>717</v>
      </c>
      <c r="B126" s="325" t="str">
        <f aca="false">VLOOKUP(C126,'9. Matriz de Requisitos'!$A:$W,3, FALSE())</f>
        <v>Factura por Adelantado</v>
      </c>
      <c r="C126" s="326" t="s">
        <v>695</v>
      </c>
      <c r="D126" s="325" t="str">
        <f aca="false">VLOOKUP(C126,'9. Matriz de Requisitos'!$A:$W,4, FALSE())</f>
        <v>Factura por Adelantado</v>
      </c>
      <c r="E126" s="327" t="str">
        <f aca="false" t="array" ref="E126:E126">IFERROR(_xludf.xlookup(F126, '4.1.1 Catalogo Backend'!$D$2:$D$100, '4.1.1 Catalogo Backend'!$B$2:$B$100), "")</f>
        <v/>
      </c>
      <c r="F126" s="335" t="s">
        <v>420</v>
      </c>
      <c r="G126" s="342" t="s">
        <v>718</v>
      </c>
      <c r="H126" s="330" t="str">
        <f aca="false">IF(F126="", "", CONCATENATE("[",$C126,"]","[",$F126,"] - ",$G126))</f>
        <v>[TPSC-RE-FU-019][SIMPLE-CRUD] - T8 - Ampliar FinanzasContext con DbSet vista vtpProformaAdelanto y tablas auxiliares</v>
      </c>
      <c r="I126" s="341" t="s">
        <v>719</v>
      </c>
      <c r="J126" s="332" t="n">
        <f aca="false" t="array" ref="J126:J126">IFERROR(_xludf.xlookup(F126, '4.1.1 Catalogo Backend'!$D$2:$D$100, '4.1.1 Catalogo Backend'!$C$2:$C$100), 0)</f>
        <v>0</v>
      </c>
      <c r="K126" s="333" t="s">
        <v>43</v>
      </c>
      <c r="L126" s="307" t="n">
        <f aca="false">ROUNDUP(SUM(VLOOKUP('4.1 WBS Backend'!K126,'6. Catalogos'!$F$2:$G$4,2,FALSE())*J126),0)</f>
        <v>0</v>
      </c>
      <c r="M126" s="334" t="s">
        <v>714</v>
      </c>
      <c r="N126" s="335"/>
      <c r="O126" s="336"/>
      <c r="P126" s="335"/>
      <c r="Q126" s="335"/>
      <c r="R126" s="335"/>
      <c r="S126" s="335"/>
      <c r="T126" s="335"/>
      <c r="U126" s="335"/>
      <c r="V126" s="335"/>
      <c r="W126" s="335"/>
      <c r="X126" s="335"/>
      <c r="Y126" s="335"/>
      <c r="Z126" s="335"/>
      <c r="AA126" s="335"/>
      <c r="AB126" s="335"/>
      <c r="AC126" s="335"/>
      <c r="AD126" s="337"/>
    </row>
    <row r="127" customFormat="false" ht="37.5" hidden="false" customHeight="true" outlineLevel="0" collapsed="false">
      <c r="A127" s="324" t="s">
        <v>720</v>
      </c>
      <c r="B127" s="325" t="str">
        <f aca="false">VLOOKUP(C127,'9. Matriz de Requisitos'!$A:$W,3, FALSE())</f>
        <v>Factura por Adelantado</v>
      </c>
      <c r="C127" s="326" t="s">
        <v>695</v>
      </c>
      <c r="D127" s="325" t="str">
        <f aca="false">VLOOKUP(C127,'9. Matriz de Requisitos'!$A:$W,4, FALSE())</f>
        <v>Factura por Adelantado</v>
      </c>
      <c r="E127" s="327" t="str">
        <f aca="false" t="array" ref="E127:E127">IFERROR(_xludf.xlookup(F127, '4.1.1 Catalogo Backend'!$D$2:$D$100, '4.1.1 Catalogo Backend'!$B$2:$B$100), "")</f>
        <v/>
      </c>
      <c r="F127" s="335" t="s">
        <v>420</v>
      </c>
      <c r="G127" s="342" t="s">
        <v>721</v>
      </c>
      <c r="H127" s="330" t="str">
        <f aca="false">IF(F127="", "", CONCATENATE("[",$C127,"]","[",$F127,"] - ",$G127))</f>
        <v>[TPSC-RE-FU-019][SIMPLE-CRUD] - T9 - Crear DTOs del módulo FAA Detalle 11 modelos</v>
      </c>
      <c r="I127" s="341" t="s">
        <v>722</v>
      </c>
      <c r="J127" s="332" t="n">
        <f aca="false" t="array" ref="J127:J127">IFERROR(_xludf.xlookup(F127, '4.1.1 Catalogo Backend'!$D$2:$D$100, '4.1.1 Catalogo Backend'!$C$2:$C$100), 0)</f>
        <v>0</v>
      </c>
      <c r="K127" s="333" t="s">
        <v>43</v>
      </c>
      <c r="L127" s="307" t="n">
        <f aca="false">ROUNDUP(SUM(VLOOKUP('4.1 WBS Backend'!K127,'6. Catalogos'!$F$2:$G$4,2,FALSE())*J127),0)</f>
        <v>0</v>
      </c>
      <c r="M127" s="334"/>
      <c r="N127" s="335"/>
      <c r="O127" s="336"/>
      <c r="P127" s="335"/>
      <c r="Q127" s="335"/>
      <c r="R127" s="335"/>
      <c r="S127" s="335"/>
      <c r="T127" s="335"/>
      <c r="U127" s="335"/>
      <c r="V127" s="335"/>
      <c r="W127" s="335"/>
      <c r="X127" s="335"/>
      <c r="Y127" s="335"/>
      <c r="Z127" s="335"/>
      <c r="AA127" s="335"/>
      <c r="AB127" s="335"/>
      <c r="AC127" s="335"/>
      <c r="AD127" s="337"/>
    </row>
    <row r="128" customFormat="false" ht="37.5" hidden="false" customHeight="true" outlineLevel="0" collapsed="false">
      <c r="A128" s="324" t="s">
        <v>723</v>
      </c>
      <c r="B128" s="325" t="str">
        <f aca="false">VLOOKUP(C128,'9. Matriz de Requisitos'!$A:$W,3, FALSE())</f>
        <v>Factura por Adelantado</v>
      </c>
      <c r="C128" s="326" t="s">
        <v>695</v>
      </c>
      <c r="D128" s="325" t="str">
        <f aca="false">VLOOKUP(C128,'9. Matriz de Requisitos'!$A:$W,4, FALSE())</f>
        <v>Factura por Adelantado</v>
      </c>
      <c r="E128" s="327" t="str">
        <f aca="false" t="array" ref="E128:E128">IFERROR(_xludf.xlookup(F128, '4.1.1 Catalogo Backend'!$D$2:$D$100, '4.1.1 Catalogo Backend'!$B$2:$B$100), "")</f>
        <v/>
      </c>
      <c r="F128" s="335" t="s">
        <v>304</v>
      </c>
      <c r="G128" s="342" t="s">
        <v>724</v>
      </c>
      <c r="H128" s="330" t="str">
        <f aca="false">IF(F128="", "", CONCATENATE("[",$C128,"]","[",$F128,"] - ",$G128))</f>
        <v>[TPSC-RE-FU-019][LIST-PAG-MULT-FILTER] - T10 - Implementar FacturaAdelantadoDetalleRepository consulta vista vtpProformaAdelanto</v>
      </c>
      <c r="I128" s="341" t="s">
        <v>725</v>
      </c>
      <c r="J128" s="332" t="n">
        <f aca="false" t="array" ref="J128:J128">IFERROR(_xludf.xlookup(F128, '4.1.1 Catalogo Backend'!$D$2:$D$100, '4.1.1 Catalogo Backend'!$C$2:$C$100), 0)</f>
        <v>0</v>
      </c>
      <c r="K128" s="333" t="s">
        <v>43</v>
      </c>
      <c r="L128" s="307" t="n">
        <f aca="false">ROUNDUP(SUM(VLOOKUP('4.1 WBS Backend'!K128,'6. Catalogos'!$F$2:$G$4,2,FALSE())*J128),0)</f>
        <v>0</v>
      </c>
      <c r="M128" s="334" t="s">
        <v>726</v>
      </c>
      <c r="N128" s="335"/>
      <c r="O128" s="336"/>
      <c r="P128" s="335"/>
      <c r="Q128" s="335"/>
      <c r="R128" s="335"/>
      <c r="S128" s="335"/>
      <c r="T128" s="335"/>
      <c r="U128" s="335"/>
      <c r="V128" s="335"/>
      <c r="W128" s="335"/>
      <c r="X128" s="335"/>
      <c r="Y128" s="335"/>
      <c r="Z128" s="335"/>
      <c r="AA128" s="335"/>
      <c r="AB128" s="335"/>
      <c r="AC128" s="335"/>
      <c r="AD128" s="337"/>
    </row>
    <row r="129" customFormat="false" ht="37.5" hidden="false" customHeight="true" outlineLevel="0" collapsed="false">
      <c r="A129" s="324" t="s">
        <v>727</v>
      </c>
      <c r="B129" s="325" t="str">
        <f aca="false">VLOOKUP(C129,'9. Matriz de Requisitos'!$A:$W,3, FALSE())</f>
        <v>Factura por Adelantado</v>
      </c>
      <c r="C129" s="326" t="s">
        <v>695</v>
      </c>
      <c r="D129" s="325" t="str">
        <f aca="false">VLOOKUP(C129,'9. Matriz de Requisitos'!$A:$W,4, FALSE())</f>
        <v>Factura por Adelantado</v>
      </c>
      <c r="E129" s="327" t="str">
        <f aca="false" t="array" ref="E129:E129">IFERROR(_xludf.xlookup(F129, '4.1.1 Catalogo Backend'!$D$2:$D$100, '4.1.1 Catalogo Backend'!$B$2:$B$100), "")</f>
        <v/>
      </c>
      <c r="F129" s="335" t="s">
        <v>309</v>
      </c>
      <c r="G129" s="342" t="s">
        <v>728</v>
      </c>
      <c r="H129" s="330" t="str">
        <f aca="false">IF(F129="", "", CONCATENATE("[",$C129,"]","[",$F129,"] - ",$G129))</f>
        <v>[TPSC-RE-FU-019][LIST-MULT-FILTER] - T11 - Implementar FacturaAdelantadoDatosFiscalesRepository datos fiscales y catálogos SAT</v>
      </c>
      <c r="I129" s="341" t="s">
        <v>729</v>
      </c>
      <c r="J129" s="332" t="n">
        <f aca="false" t="array" ref="J129:J129">IFERROR(_xludf.xlookup(F129, '4.1.1 Catalogo Backend'!$D$2:$D$100, '4.1.1 Catalogo Backend'!$C$2:$C$100), 0)</f>
        <v>0</v>
      </c>
      <c r="K129" s="333" t="s">
        <v>43</v>
      </c>
      <c r="L129" s="307" t="n">
        <f aca="false">ROUNDUP(SUM(VLOOKUP('4.1 WBS Backend'!K129,'6. Catalogos'!$F$2:$G$4,2,FALSE())*J129),0)</f>
        <v>0</v>
      </c>
      <c r="M129" s="334" t="s">
        <v>717</v>
      </c>
      <c r="N129" s="335"/>
      <c r="O129" s="336"/>
      <c r="P129" s="335"/>
      <c r="Q129" s="335"/>
      <c r="R129" s="335"/>
      <c r="S129" s="335"/>
      <c r="T129" s="335"/>
      <c r="U129" s="335"/>
      <c r="V129" s="335"/>
      <c r="W129" s="335"/>
      <c r="X129" s="335"/>
      <c r="Y129" s="335"/>
      <c r="Z129" s="335"/>
      <c r="AA129" s="335"/>
      <c r="AB129" s="335"/>
      <c r="AC129" s="335"/>
      <c r="AD129" s="337"/>
    </row>
    <row r="130" customFormat="false" ht="37.5" hidden="false" customHeight="true" outlineLevel="0" collapsed="false">
      <c r="A130" s="324" t="s">
        <v>730</v>
      </c>
      <c r="B130" s="325" t="str">
        <f aca="false">VLOOKUP(C130,'9. Matriz de Requisitos'!$A:$W,3, FALSE())</f>
        <v>Factura por Adelantado</v>
      </c>
      <c r="C130" s="326" t="s">
        <v>695</v>
      </c>
      <c r="D130" s="325" t="str">
        <f aca="false">VLOOKUP(C130,'9. Matriz de Requisitos'!$A:$W,4, FALSE())</f>
        <v>Factura por Adelantado</v>
      </c>
      <c r="E130" s="327" t="str">
        <f aca="false" t="array" ref="E130:E130">IFERROR(_xludf.xlookup(F130, '4.1.1 Catalogo Backend'!$D$2:$D$100, '4.1.1 Catalogo Backend'!$B$2:$B$100), "")</f>
        <v/>
      </c>
      <c r="F130" s="335" t="s">
        <v>615</v>
      </c>
      <c r="G130" s="342" t="s">
        <v>731</v>
      </c>
      <c r="H130" s="330" t="str">
        <f aca="false">IF(F130="", "", CONCATENATE("[",$C130,"]","[",$F130,"] - ",$G130))</f>
        <v>[TPSC-RE-FU-019][IMPL-THIRD-SERV] - T12 - Implementar ApiCallerTimbrado HttpClient + Polly hacia ProquifaDotNet.Timbrado</v>
      </c>
      <c r="I130" s="341" t="s">
        <v>732</v>
      </c>
      <c r="J130" s="332" t="n">
        <f aca="false" t="array" ref="J130:J130">IFERROR(_xludf.xlookup(F130, '4.1.1 Catalogo Backend'!$D$2:$D$100, '4.1.1 Catalogo Backend'!$C$2:$C$100), 0)</f>
        <v>0</v>
      </c>
      <c r="K130" s="333" t="s">
        <v>43</v>
      </c>
      <c r="L130" s="307" t="n">
        <f aca="false">ROUNDUP(SUM(VLOOKUP('4.1 WBS Backend'!K130,'6. Catalogos'!$F$2:$G$4,2,FALSE())*J130),0)</f>
        <v>0</v>
      </c>
      <c r="M130" s="334" t="s">
        <v>711</v>
      </c>
      <c r="N130" s="335"/>
      <c r="O130" s="336"/>
      <c r="P130" s="335"/>
      <c r="Q130" s="335"/>
      <c r="R130" s="335"/>
      <c r="S130" s="335"/>
      <c r="T130" s="335"/>
      <c r="U130" s="335"/>
      <c r="V130" s="335"/>
      <c r="W130" s="335"/>
      <c r="X130" s="335"/>
      <c r="Y130" s="335"/>
      <c r="Z130" s="335"/>
      <c r="AA130" s="335"/>
      <c r="AB130" s="335"/>
      <c r="AC130" s="335"/>
      <c r="AD130" s="337"/>
    </row>
    <row r="131" customFormat="false" ht="37.5" hidden="false" customHeight="true" outlineLevel="0" collapsed="false">
      <c r="A131" s="324" t="s">
        <v>733</v>
      </c>
      <c r="B131" s="325" t="str">
        <f aca="false">VLOOKUP(C131,'9. Matriz de Requisitos'!$A:$W,3, FALSE())</f>
        <v>Factura por Adelantado</v>
      </c>
      <c r="C131" s="326" t="s">
        <v>695</v>
      </c>
      <c r="D131" s="325" t="str">
        <f aca="false">VLOOKUP(C131,'9. Matriz de Requisitos'!$A:$W,4, FALSE())</f>
        <v>Factura por Adelantado</v>
      </c>
      <c r="E131" s="327" t="str">
        <f aca="false" t="array" ref="E131:E131">IFERROR(_xludf.xlookup(F131, '4.1.1 Catalogo Backend'!$D$2:$D$100, '4.1.1 Catalogo Backend'!$B$2:$B$100), "")</f>
        <v/>
      </c>
      <c r="F131" s="335" t="s">
        <v>455</v>
      </c>
      <c r="G131" s="342" t="s">
        <v>734</v>
      </c>
      <c r="H131" s="330" t="str">
        <f aca="false">IF(F131="", "", CONCATENATE("[",$C131,"]","[",$F131,"] - ",$G131))</f>
        <v>[TPSC-RE-FU-019][ALG-COMPLX-LOGIC] - T13 - Implementar FacturaAdelantadoGenerarService orquestación datos fiscales timbrado persistencia</v>
      </c>
      <c r="I131" s="341" t="s">
        <v>735</v>
      </c>
      <c r="J131" s="332" t="n">
        <f aca="false" t="array" ref="J131:J131">IFERROR(_xludf.xlookup(F131, '4.1.1 Catalogo Backend'!$D$2:$D$100, '4.1.1 Catalogo Backend'!$C$2:$C$100), 0)</f>
        <v>0</v>
      </c>
      <c r="K131" s="333" t="s">
        <v>43</v>
      </c>
      <c r="L131" s="307" t="n">
        <f aca="false">ROUNDUP(SUM(VLOOKUP('4.1 WBS Backend'!K131,'6. Catalogos'!$F$2:$G$4,2,FALSE())*J131),0)</f>
        <v>0</v>
      </c>
      <c r="M131" s="334" t="s">
        <v>736</v>
      </c>
      <c r="N131" s="335"/>
      <c r="O131" s="336"/>
      <c r="P131" s="335"/>
      <c r="Q131" s="335"/>
      <c r="R131" s="335"/>
      <c r="S131" s="335"/>
      <c r="T131" s="335"/>
      <c r="U131" s="335"/>
      <c r="V131" s="335"/>
      <c r="W131" s="335"/>
      <c r="X131" s="335"/>
      <c r="Y131" s="335"/>
      <c r="Z131" s="335"/>
      <c r="AA131" s="335"/>
      <c r="AB131" s="335"/>
      <c r="AC131" s="335"/>
      <c r="AD131" s="337"/>
    </row>
    <row r="132" customFormat="false" ht="37.5" hidden="false" customHeight="true" outlineLevel="0" collapsed="false">
      <c r="A132" s="324" t="s">
        <v>737</v>
      </c>
      <c r="B132" s="325" t="str">
        <f aca="false">VLOOKUP(C132,'9. Matriz de Requisitos'!$A:$W,3, FALSE())</f>
        <v>Factura por Adelantado</v>
      </c>
      <c r="C132" s="326" t="s">
        <v>695</v>
      </c>
      <c r="D132" s="325" t="str">
        <f aca="false">VLOOKUP(C132,'9. Matriz de Requisitos'!$A:$W,4, FALSE())</f>
        <v>Factura por Adelantado</v>
      </c>
      <c r="E132" s="327" t="str">
        <f aca="false" t="array" ref="E132:E132">IFERROR(_xludf.xlookup(F132, '4.1.1 Catalogo Backend'!$D$2:$D$100, '4.1.1 Catalogo Backend'!$B$2:$B$100), "")</f>
        <v/>
      </c>
      <c r="F132" s="335" t="s">
        <v>455</v>
      </c>
      <c r="G132" s="342" t="s">
        <v>738</v>
      </c>
      <c r="H132" s="330" t="str">
        <f aca="false">IF(F132="", "", CONCATENATE("[",$C132,"]","[",$F132,"] - ",$G132))</f>
        <v>[TPSC-RE-FU-019][ALG-COMPLX-LOGIC] - T14 - Implementar FacturaAdelantadoEnviarService correo Brevo y salida operativa</v>
      </c>
      <c r="I132" s="341" t="s">
        <v>739</v>
      </c>
      <c r="J132" s="332" t="n">
        <f aca="false" t="array" ref="J132:J132">IFERROR(_xludf.xlookup(F132, '4.1.1 Catalogo Backend'!$D$2:$D$100, '4.1.1 Catalogo Backend'!$C$2:$C$100), 0)</f>
        <v>0</v>
      </c>
      <c r="K132" s="333" t="s">
        <v>43</v>
      </c>
      <c r="L132" s="307" t="n">
        <f aca="false">ROUNDUP(SUM(VLOOKUP('4.1 WBS Backend'!K132,'6. Catalogos'!$F$2:$G$4,2,FALSE())*J132),0)</f>
        <v>0</v>
      </c>
      <c r="M132" s="334" t="s">
        <v>733</v>
      </c>
      <c r="N132" s="335"/>
      <c r="O132" s="336"/>
      <c r="P132" s="335"/>
      <c r="Q132" s="335"/>
      <c r="R132" s="335"/>
      <c r="S132" s="335"/>
      <c r="T132" s="335"/>
      <c r="U132" s="335"/>
      <c r="V132" s="335"/>
      <c r="W132" s="335"/>
      <c r="X132" s="335"/>
      <c r="Y132" s="335"/>
      <c r="Z132" s="335"/>
      <c r="AA132" s="335"/>
      <c r="AB132" s="335"/>
      <c r="AC132" s="335"/>
      <c r="AD132" s="337"/>
    </row>
    <row r="133" customFormat="false" ht="37.5" hidden="false" customHeight="true" outlineLevel="0" collapsed="false">
      <c r="A133" s="324" t="s">
        <v>740</v>
      </c>
      <c r="B133" s="325" t="str">
        <f aca="false">VLOOKUP(C133,'9. Matriz de Requisitos'!$A:$W,3, FALSE())</f>
        <v>Factura por Adelantado</v>
      </c>
      <c r="C133" s="326" t="s">
        <v>695</v>
      </c>
      <c r="D133" s="325" t="str">
        <f aca="false">VLOOKUP(C133,'9. Matriz de Requisitos'!$A:$W,4, FALSE())</f>
        <v>Factura por Adelantado</v>
      </c>
      <c r="E133" s="327" t="str">
        <f aca="false" t="array" ref="E133:E133">IFERROR(_xludf.xlookup(F133, '4.1.1 Catalogo Backend'!$D$2:$D$100, '4.1.1 Catalogo Backend'!$B$2:$B$100), "")</f>
        <v/>
      </c>
      <c r="F133" s="335" t="s">
        <v>300</v>
      </c>
      <c r="G133" s="342" t="s">
        <v>741</v>
      </c>
      <c r="H133" s="330" t="str">
        <f aca="false">IF(F133="", "", CONCATENATE("[",$C133,"]","[",$F133,"] - ",$G133))</f>
        <v>[TPSC-RE-FU-019][IMP-EXIST-SERVICE] - T15 - Implementar FacturaAdelantadoPreviewService PDF sin timbrar vía DocumentBuilder</v>
      </c>
      <c r="I133" s="341" t="s">
        <v>742</v>
      </c>
      <c r="J133" s="332" t="n">
        <f aca="false" t="array" ref="J133:J133">IFERROR(_xludf.xlookup(F133, '4.1.1 Catalogo Backend'!$D$2:$D$100, '4.1.1 Catalogo Backend'!$C$2:$C$100), 0)</f>
        <v>0</v>
      </c>
      <c r="K133" s="333" t="s">
        <v>43</v>
      </c>
      <c r="L133" s="307" t="n">
        <f aca="false">ROUNDUP(SUM(VLOOKUP('4.1 WBS Backend'!K133,'6. Catalogos'!$F$2:$G$4,2,FALSE())*J133),0)</f>
        <v>0</v>
      </c>
      <c r="M133" s="334" t="s">
        <v>723</v>
      </c>
      <c r="N133" s="335"/>
      <c r="O133" s="336"/>
      <c r="P133" s="335"/>
      <c r="Q133" s="335"/>
      <c r="R133" s="335"/>
      <c r="S133" s="335"/>
      <c r="T133" s="335"/>
      <c r="U133" s="335"/>
      <c r="V133" s="335"/>
      <c r="W133" s="335"/>
      <c r="X133" s="335"/>
      <c r="Y133" s="335"/>
      <c r="Z133" s="335"/>
      <c r="AA133" s="335"/>
      <c r="AB133" s="335"/>
      <c r="AC133" s="335"/>
      <c r="AD133" s="337"/>
    </row>
    <row r="134" customFormat="false" ht="37.5" hidden="false" customHeight="true" outlineLevel="0" collapsed="false">
      <c r="A134" s="324" t="s">
        <v>743</v>
      </c>
      <c r="B134" s="325" t="str">
        <f aca="false">VLOOKUP(C134,'9. Matriz de Requisitos'!$A:$W,3, FALSE())</f>
        <v>Factura por Adelantado</v>
      </c>
      <c r="C134" s="326" t="s">
        <v>695</v>
      </c>
      <c r="D134" s="325" t="str">
        <f aca="false">VLOOKUP(C134,'9. Matriz de Requisitos'!$A:$W,4, FALSE())</f>
        <v>Factura por Adelantado</v>
      </c>
      <c r="E134" s="327" t="str">
        <f aca="false" t="array" ref="E134:E134">IFERROR(_xludf.xlookup(F134, '4.1.1 Catalogo Backend'!$D$2:$D$100, '4.1.1 Catalogo Backend'!$B$2:$B$100), "")</f>
        <v/>
      </c>
      <c r="F134" s="335" t="s">
        <v>300</v>
      </c>
      <c r="G134" s="342" t="s">
        <v>744</v>
      </c>
      <c r="H134" s="330" t="str">
        <f aca="false">IF(F134="", "", CONCATENATE("[",$C134,"]","[",$F134,"] - ",$G134))</f>
        <v>[TPSC-RE-FU-019][IMP-EXIST-SERVICE] - T16 - Ampliar FacturaAdelantadoController con 4 endpoints de Detalle</v>
      </c>
      <c r="I134" s="341" t="s">
        <v>745</v>
      </c>
      <c r="J134" s="332" t="n">
        <f aca="false" t="array" ref="J134:J134">IFERROR(_xludf.xlookup(F134, '4.1.1 Catalogo Backend'!$D$2:$D$100, '4.1.1 Catalogo Backend'!$C$2:$C$100), 0)</f>
        <v>0</v>
      </c>
      <c r="K134" s="333" t="s">
        <v>43</v>
      </c>
      <c r="L134" s="307" t="n">
        <f aca="false">ROUNDUP(SUM(VLOOKUP('4.1 WBS Backend'!K134,'6. Catalogos'!$F$2:$G$4,2,FALSE())*J134),0)</f>
        <v>0</v>
      </c>
      <c r="M134" s="334" t="s">
        <v>746</v>
      </c>
      <c r="N134" s="335"/>
      <c r="O134" s="336"/>
      <c r="P134" s="335"/>
      <c r="Q134" s="335"/>
      <c r="R134" s="335"/>
      <c r="S134" s="335"/>
      <c r="T134" s="335"/>
      <c r="U134" s="335"/>
      <c r="V134" s="335"/>
      <c r="W134" s="335"/>
      <c r="X134" s="335"/>
      <c r="Y134" s="335"/>
      <c r="Z134" s="335"/>
      <c r="AA134" s="335"/>
      <c r="AB134" s="335"/>
      <c r="AC134" s="335"/>
      <c r="AD134" s="337"/>
    </row>
    <row r="135" customFormat="false" ht="37.5" hidden="false" customHeight="true" outlineLevel="0" collapsed="false">
      <c r="A135" s="324" t="s">
        <v>747</v>
      </c>
      <c r="B135" s="325" t="str">
        <f aca="false">VLOOKUP(C135,'9. Matriz de Requisitos'!$A:$W,3, FALSE())</f>
        <v>Factura por Adelantado</v>
      </c>
      <c r="C135" s="326" t="s">
        <v>695</v>
      </c>
      <c r="D135" s="325" t="str">
        <f aca="false">VLOOKUP(C135,'9. Matriz de Requisitos'!$A:$W,4, FALSE())</f>
        <v>Factura por Adelantado</v>
      </c>
      <c r="E135" s="327" t="str">
        <f aca="false" t="array" ref="E135:E135">IFERROR(_xludf.xlookup(F135, '4.1.1 Catalogo Backend'!$D$2:$D$100, '4.1.1 Catalogo Backend'!$B$2:$B$100), "")</f>
        <v/>
      </c>
      <c r="F135" s="335" t="s">
        <v>347</v>
      </c>
      <c r="G135" s="342" t="s">
        <v>748</v>
      </c>
      <c r="H135" s="330" t="str">
        <f aca="false">IF(F135="", "", CONCATENATE("[",$C135,"]","[",$F135,"] - ",$G135))</f>
        <v>[TPSC-RE-FU-019][SERV-COMPLEX-TRANSACT] - T17 - Implementar transferencia a Legacy para pedido Crédito post-envío FAA</v>
      </c>
      <c r="I135" s="341" t="s">
        <v>749</v>
      </c>
      <c r="J135" s="332" t="n">
        <f aca="false" t="array" ref="J135:J135">IFERROR(_xludf.xlookup(F135, '4.1.1 Catalogo Backend'!$D$2:$D$100, '4.1.1 Catalogo Backend'!$C$2:$C$100), 0)</f>
        <v>0</v>
      </c>
      <c r="K135" s="333" t="s">
        <v>43</v>
      </c>
      <c r="L135" s="307" t="n">
        <f aca="false">ROUNDUP(SUM(VLOOKUP('4.1 WBS Backend'!K135,'6. Catalogos'!$F$2:$G$4,2,FALSE())*J135),0)</f>
        <v>0</v>
      </c>
      <c r="M135" s="334" t="s">
        <v>737</v>
      </c>
      <c r="N135" s="335"/>
      <c r="O135" s="336"/>
      <c r="P135" s="335"/>
      <c r="Q135" s="335"/>
      <c r="R135" s="335"/>
      <c r="S135" s="335"/>
      <c r="T135" s="335"/>
      <c r="U135" s="335"/>
      <c r="V135" s="335"/>
      <c r="W135" s="335"/>
      <c r="X135" s="335"/>
      <c r="Y135" s="335"/>
      <c r="Z135" s="335"/>
      <c r="AA135" s="335"/>
      <c r="AB135" s="335"/>
      <c r="AC135" s="335"/>
      <c r="AD135" s="337"/>
    </row>
    <row r="136" customFormat="false" ht="37.5" hidden="false" customHeight="true" outlineLevel="0" collapsed="false">
      <c r="A136" s="324" t="s">
        <v>750</v>
      </c>
      <c r="B136" s="325" t="str">
        <f aca="false">VLOOKUP(C136,'9. Matriz de Requisitos'!$A:$W,3, FALSE())</f>
        <v>Factura por Adelantado</v>
      </c>
      <c r="C136" s="326" t="s">
        <v>695</v>
      </c>
      <c r="D136" s="325" t="str">
        <f aca="false">VLOOKUP(C136,'9. Matriz de Requisitos'!$A:$W,4, FALSE())</f>
        <v>Factura por Adelantado</v>
      </c>
      <c r="E136" s="327" t="str">
        <f aca="false" t="array" ref="E136:E136">IFERROR(_xludf.xlookup(F136, '4.1.1 Catalogo Backend'!$D$2:$D$100, '4.1.1 Catalogo Backend'!$B$2:$B$100), "")</f>
        <v/>
      </c>
      <c r="F136" s="335" t="s">
        <v>325</v>
      </c>
      <c r="G136" s="342" t="s">
        <v>751</v>
      </c>
      <c r="H136" s="330" t="str">
        <f aca="false">IF(F136="", "", CONCATENATE("[",$C136,"]","[",$F136,"] - ",$G136))</f>
        <v>[TPSC-RE-FU-019][SERV-TRANSACT] - T18 - Implementar generación pendiente Validar Cobro para pedido Prepago post-envío FAA</v>
      </c>
      <c r="I136" s="341" t="s">
        <v>752</v>
      </c>
      <c r="J136" s="332" t="n">
        <f aca="false" t="array" ref="J136:J136">IFERROR(_xludf.xlookup(F136, '4.1.1 Catalogo Backend'!$D$2:$D$100, '4.1.1 Catalogo Backend'!$C$2:$C$100), 0)</f>
        <v>0</v>
      </c>
      <c r="K136" s="333" t="s">
        <v>43</v>
      </c>
      <c r="L136" s="307" t="n">
        <f aca="false">ROUNDUP(SUM(VLOOKUP('4.1 WBS Backend'!K136,'6. Catalogos'!$F$2:$G$4,2,FALSE())*J136),0)</f>
        <v>0</v>
      </c>
      <c r="M136" s="334" t="s">
        <v>737</v>
      </c>
      <c r="N136" s="335"/>
      <c r="O136" s="336"/>
      <c r="P136" s="335"/>
      <c r="Q136" s="335"/>
      <c r="R136" s="335"/>
      <c r="S136" s="335"/>
      <c r="T136" s="335"/>
      <c r="U136" s="335"/>
      <c r="V136" s="335"/>
      <c r="W136" s="335"/>
      <c r="X136" s="335"/>
      <c r="Y136" s="335"/>
      <c r="Z136" s="335"/>
      <c r="AA136" s="335"/>
      <c r="AB136" s="335"/>
      <c r="AC136" s="335"/>
      <c r="AD136" s="337"/>
    </row>
    <row r="137" customFormat="false" ht="37.5" hidden="false" customHeight="true" outlineLevel="0" collapsed="false">
      <c r="A137" s="324" t="s">
        <v>753</v>
      </c>
      <c r="B137" s="325" t="str">
        <f aca="false">VLOOKUP(C137,'9. Matriz de Requisitos'!$A:$W,3, FALSE())</f>
        <v>Factura por Adelantado: Peru</v>
      </c>
      <c r="C137" s="326" t="s">
        <v>754</v>
      </c>
      <c r="D137" s="325" t="str">
        <f aca="false">VLOOKUP(C137,'9. Matriz de Requisitos'!$A:$W,4, FALSE())</f>
        <v>Factura por Adelantado</v>
      </c>
      <c r="E137" s="327" t="str">
        <f aca="false" t="array" ref="E137:E137">IFERROR(_xludf.xlookup(F137, '4.1.1 Catalogo Backend'!$D$2:$D$100, '4.1.1 Catalogo Backend'!$B$2:$B$100), "")</f>
        <v/>
      </c>
      <c r="F137" s="335" t="s">
        <v>406</v>
      </c>
      <c r="G137" s="342" t="s">
        <v>755</v>
      </c>
      <c r="H137" s="330" t="str">
        <f aca="false">IF(F137="", "", CONCATENATE("[",$C137,"]","[",$F137,"] - ",$G137))</f>
        <v>[TPSC-RE-FU-020][CREATE-TABL-CH] - T1 - Crear tabla catAfectacionIGV e insertar catálogo 7 SUNAT</v>
      </c>
      <c r="I137" s="341" t="s">
        <v>756</v>
      </c>
      <c r="J137" s="332" t="n">
        <f aca="false" t="array" ref="J137:J137">IFERROR(_xludf.xlookup(F137, '4.1.1 Catalogo Backend'!$D$2:$D$100, '4.1.1 Catalogo Backend'!$C$2:$C$100), 0)</f>
        <v>0</v>
      </c>
      <c r="K137" s="333" t="s">
        <v>43</v>
      </c>
      <c r="L137" s="307" t="n">
        <f aca="false">ROUNDUP(SUM(VLOOKUP('4.1 WBS Backend'!K137,'6. Catalogos'!$F$2:$G$4,2,FALSE())*J137),0)</f>
        <v>0</v>
      </c>
      <c r="M137" s="334"/>
      <c r="N137" s="335"/>
      <c r="O137" s="336"/>
      <c r="P137" s="335"/>
      <c r="Q137" s="335"/>
      <c r="R137" s="335"/>
      <c r="S137" s="335"/>
      <c r="T137" s="335"/>
      <c r="U137" s="335"/>
      <c r="V137" s="335"/>
      <c r="W137" s="335"/>
      <c r="X137" s="335"/>
      <c r="Y137" s="335"/>
      <c r="Z137" s="335"/>
      <c r="AA137" s="335"/>
      <c r="AB137" s="335"/>
      <c r="AC137" s="335"/>
      <c r="AD137" s="337"/>
    </row>
    <row r="138" customFormat="false" ht="37.5" hidden="false" customHeight="true" outlineLevel="0" collapsed="false">
      <c r="A138" s="324" t="s">
        <v>757</v>
      </c>
      <c r="B138" s="325" t="str">
        <f aca="false">VLOOKUP(C138,'9. Matriz de Requisitos'!$A:$W,3, FALSE())</f>
        <v>Factura por Adelantado: Peru</v>
      </c>
      <c r="C138" s="326" t="s">
        <v>754</v>
      </c>
      <c r="D138" s="325" t="str">
        <f aca="false">VLOOKUP(C138,'9. Matriz de Requisitos'!$A:$W,4, FALSE())</f>
        <v>Factura por Adelantado</v>
      </c>
      <c r="E138" s="327" t="str">
        <f aca="false" t="array" ref="E138:E138">IFERROR(_xludf.xlookup(F138, '4.1.1 Catalogo Backend'!$D$2:$D$100, '4.1.1 Catalogo Backend'!$B$2:$B$100), "")</f>
        <v/>
      </c>
      <c r="F138" s="335" t="s">
        <v>758</v>
      </c>
      <c r="G138" s="342" t="s">
        <v>759</v>
      </c>
      <c r="H138" s="330" t="str">
        <f aca="false">IF(F138="", "", CONCATENATE("[",$C138,"]","[",$F138,"] - ",$G138))</f>
        <v>[TPSC-RE-FU-020][UPDATE-TABL-M] - T2 - Agregar campos fiscales SUNAT a tabla Producto y catUnidad</v>
      </c>
      <c r="I138" s="341" t="s">
        <v>760</v>
      </c>
      <c r="J138" s="332" t="n">
        <f aca="false" t="array" ref="J138:J138">IFERROR(_xludf.xlookup(F138, '4.1.1 Catalogo Backend'!$D$2:$D$100, '4.1.1 Catalogo Backend'!$C$2:$C$100), 0)</f>
        <v>0</v>
      </c>
      <c r="K138" s="333" t="s">
        <v>43</v>
      </c>
      <c r="L138" s="307" t="n">
        <f aca="false">ROUNDUP(SUM(VLOOKUP('4.1 WBS Backend'!K138,'6. Catalogos'!$F$2:$G$4,2,FALSE())*J138),0)</f>
        <v>0</v>
      </c>
      <c r="M138" s="334" t="s">
        <v>753</v>
      </c>
      <c r="N138" s="335"/>
      <c r="O138" s="336"/>
      <c r="P138" s="335"/>
      <c r="Q138" s="335"/>
      <c r="R138" s="335"/>
      <c r="S138" s="335"/>
      <c r="T138" s="335"/>
      <c r="U138" s="335"/>
      <c r="V138" s="335"/>
      <c r="W138" s="335"/>
      <c r="X138" s="335"/>
      <c r="Y138" s="335"/>
      <c r="Z138" s="335"/>
      <c r="AA138" s="335"/>
      <c r="AB138" s="335"/>
      <c r="AC138" s="335"/>
      <c r="AD138" s="337"/>
    </row>
    <row r="139" customFormat="false" ht="37.5" hidden="false" customHeight="true" outlineLevel="0" collapsed="false">
      <c r="A139" s="324" t="s">
        <v>761</v>
      </c>
      <c r="B139" s="325" t="str">
        <f aca="false">VLOOKUP(C139,'9. Matriz de Requisitos'!$A:$W,3, FALSE())</f>
        <v>Factura por Adelantado: Peru</v>
      </c>
      <c r="C139" s="326" t="s">
        <v>754</v>
      </c>
      <c r="D139" s="325" t="str">
        <f aca="false">VLOOKUP(C139,'9. Matriz de Requisitos'!$A:$W,4, FALSE())</f>
        <v>Factura por Adelantado</v>
      </c>
      <c r="E139" s="327" t="str">
        <f aca="false" t="array" ref="E139:E139">IFERROR(_xludf.xlookup(F139, '4.1.1 Catalogo Backend'!$D$2:$D$100, '4.1.1 Catalogo Backend'!$B$2:$B$100), "")</f>
        <v/>
      </c>
      <c r="F139" s="335" t="s">
        <v>372</v>
      </c>
      <c r="G139" s="342" t="s">
        <v>762</v>
      </c>
      <c r="H139" s="330" t="str">
        <f aca="false">IF(F139="", "", CONCATENATE("[",$C139,"]","[",$F139,"] - ",$G139))</f>
        <v>[TPSC-RE-FU-020][UPDATE-TABL-CH] - T3 - INSERT EmpresaFolio GOLPERU e INSERT AppSetting SUNAT en Timbrado</v>
      </c>
      <c r="I139" s="341" t="s">
        <v>763</v>
      </c>
      <c r="J139" s="332" t="n">
        <f aca="false" t="array" ref="J139:J139">IFERROR(_xludf.xlookup(F139, '4.1.1 Catalogo Backend'!$D$2:$D$100, '4.1.1 Catalogo Backend'!$C$2:$C$100), 0)</f>
        <v>0</v>
      </c>
      <c r="K139" s="333" t="s">
        <v>43</v>
      </c>
      <c r="L139" s="307" t="n">
        <f aca="false">ROUNDUP(SUM(VLOOKUP('4.1 WBS Backend'!K139,'6. Catalogos'!$F$2:$G$4,2,FALSE())*J139),0)</f>
        <v>0</v>
      </c>
      <c r="M139" s="334"/>
      <c r="N139" s="335"/>
      <c r="O139" s="336"/>
      <c r="P139" s="335"/>
      <c r="Q139" s="335"/>
      <c r="R139" s="335"/>
      <c r="S139" s="335"/>
      <c r="T139" s="335"/>
      <c r="U139" s="335"/>
      <c r="V139" s="335"/>
      <c r="W139" s="335"/>
      <c r="X139" s="335"/>
      <c r="Y139" s="335"/>
      <c r="Z139" s="335"/>
      <c r="AA139" s="335"/>
      <c r="AB139" s="335"/>
      <c r="AC139" s="335"/>
      <c r="AD139" s="337"/>
    </row>
    <row r="140" customFormat="false" ht="37.5" hidden="false" customHeight="true" outlineLevel="0" collapsed="false">
      <c r="A140" s="324" t="s">
        <v>764</v>
      </c>
      <c r="B140" s="325" t="str">
        <f aca="false">VLOOKUP(C140,'9. Matriz de Requisitos'!$A:$W,3, FALSE())</f>
        <v>Factura por Adelantado: Peru</v>
      </c>
      <c r="C140" s="326" t="s">
        <v>754</v>
      </c>
      <c r="D140" s="325" t="str">
        <f aca="false">VLOOKUP(C140,'9. Matriz de Requisitos'!$A:$W,4, FALSE())</f>
        <v>Factura por Adelantado</v>
      </c>
      <c r="E140" s="327" t="str">
        <f aca="false" t="array" ref="E140:E140">IFERROR(_xludf.xlookup(F140, '4.1.1 Catalogo Backend'!$D$2:$D$100, '4.1.1 Catalogo Backend'!$B$2:$B$100), "")</f>
        <v/>
      </c>
      <c r="F140" s="335" t="s">
        <v>372</v>
      </c>
      <c r="G140" s="342" t="s">
        <v>765</v>
      </c>
      <c r="H140" s="330" t="str">
        <f aca="false">IF(F140="", "", CONCATENATE("[",$C140,"]","[",$F140,"] - ",$G140))</f>
        <v>[TPSC-RE-FU-020][UPDATE-TABL-CH] - T4 - UPDATE Empresa GOLPERU datos legales Golocaer SAC</v>
      </c>
      <c r="I140" s="341" t="s">
        <v>766</v>
      </c>
      <c r="J140" s="332" t="n">
        <f aca="false" t="array" ref="J140:J140">IFERROR(_xludf.xlookup(F140, '4.1.1 Catalogo Backend'!$D$2:$D$100, '4.1.1 Catalogo Backend'!$C$2:$C$100), 0)</f>
        <v>0</v>
      </c>
      <c r="K140" s="333" t="s">
        <v>43</v>
      </c>
      <c r="L140" s="307" t="n">
        <f aca="false">ROUNDUP(SUM(VLOOKUP('4.1 WBS Backend'!K140,'6. Catalogos'!$F$2:$G$4,2,FALSE())*J140),0)</f>
        <v>0</v>
      </c>
      <c r="M140" s="334"/>
      <c r="N140" s="335"/>
      <c r="O140" s="336"/>
      <c r="P140" s="335"/>
      <c r="Q140" s="335"/>
      <c r="R140" s="335"/>
      <c r="S140" s="335"/>
      <c r="T140" s="335"/>
      <c r="U140" s="335"/>
      <c r="V140" s="335"/>
      <c r="W140" s="335"/>
      <c r="X140" s="335"/>
      <c r="Y140" s="335"/>
      <c r="Z140" s="335"/>
      <c r="AA140" s="335"/>
      <c r="AB140" s="335"/>
      <c r="AC140" s="335"/>
      <c r="AD140" s="337"/>
    </row>
    <row r="141" customFormat="false" ht="37.5" hidden="false" customHeight="true" outlineLevel="0" collapsed="false">
      <c r="A141" s="324" t="s">
        <v>767</v>
      </c>
      <c r="B141" s="325" t="str">
        <f aca="false">VLOOKUP(C141,'9. Matriz de Requisitos'!$A:$W,3, FALSE())</f>
        <v>Factura por Adelantado: Peru</v>
      </c>
      <c r="C141" s="326" t="s">
        <v>754</v>
      </c>
      <c r="D141" s="325" t="str">
        <f aca="false">VLOOKUP(C141,'9. Matriz de Requisitos'!$A:$W,4, FALSE())</f>
        <v>Factura por Adelantado</v>
      </c>
      <c r="E141" s="327" t="str">
        <f aca="false" t="array" ref="E141:E141">IFERROR(_xludf.xlookup(F141, '4.1.1 Catalogo Backend'!$D$2:$D$100, '4.1.1 Catalogo Backend'!$B$2:$B$100), "")</f>
        <v/>
      </c>
      <c r="F141" s="335" t="s">
        <v>368</v>
      </c>
      <c r="G141" s="342" t="s">
        <v>768</v>
      </c>
      <c r="H141" s="330" t="str">
        <f aca="false">IF(F141="", "", CONCATENATE("[",$C141,"]","[",$F141,"] - ",$G141))</f>
        <v>[TPSC-RE-FU-020][QUERY-M] - T5 - Consulta datos cliente y pedidos pendientes FAA por cliente Región Perú</v>
      </c>
      <c r="I141" s="341" t="s">
        <v>769</v>
      </c>
      <c r="J141" s="332" t="n">
        <f aca="false" t="array" ref="J141:J141">IFERROR(_xludf.xlookup(F141, '4.1.1 Catalogo Backend'!$D$2:$D$100, '4.1.1 Catalogo Backend'!$C$2:$C$100), 0)</f>
        <v>0</v>
      </c>
      <c r="K141" s="333" t="s">
        <v>43</v>
      </c>
      <c r="L141" s="307" t="n">
        <f aca="false">ROUNDUP(SUM(VLOOKUP('4.1 WBS Backend'!K141,'6. Catalogos'!$F$2:$G$4,2,FALSE())*J141),0)</f>
        <v>0</v>
      </c>
      <c r="M141" s="334"/>
      <c r="N141" s="335"/>
      <c r="O141" s="336"/>
      <c r="P141" s="335"/>
      <c r="Q141" s="335"/>
      <c r="R141" s="335"/>
      <c r="S141" s="335"/>
      <c r="T141" s="335"/>
      <c r="U141" s="335"/>
      <c r="V141" s="335"/>
      <c r="W141" s="335"/>
      <c r="X141" s="335"/>
      <c r="Y141" s="335"/>
      <c r="Z141" s="335"/>
      <c r="AA141" s="335"/>
      <c r="AB141" s="335"/>
      <c r="AC141" s="335"/>
      <c r="AD141" s="337"/>
    </row>
    <row r="142" customFormat="false" ht="37.5" hidden="false" customHeight="true" outlineLevel="0" collapsed="false">
      <c r="A142" s="324" t="s">
        <v>770</v>
      </c>
      <c r="B142" s="325" t="str">
        <f aca="false">VLOOKUP(C142,'9. Matriz de Requisitos'!$A:$W,3, FALSE())</f>
        <v>Factura por Adelantado: Peru</v>
      </c>
      <c r="C142" s="326" t="s">
        <v>754</v>
      </c>
      <c r="D142" s="325" t="str">
        <f aca="false">VLOOKUP(C142,'9. Matriz de Requisitos'!$A:$W,4, FALSE())</f>
        <v>Factura por Adelantado</v>
      </c>
      <c r="E142" s="327" t="str">
        <f aca="false" t="array" ref="E142:E142">IFERROR(_xludf.xlookup(F142, '4.1.1 Catalogo Backend'!$D$2:$D$100, '4.1.1 Catalogo Backend'!$B$2:$B$100), "")</f>
        <v/>
      </c>
      <c r="F142" s="335" t="s">
        <v>455</v>
      </c>
      <c r="G142" s="342" t="s">
        <v>771</v>
      </c>
      <c r="H142" s="330" t="str">
        <f aca="false">IF(F142="", "", CONCATENATE("[",$C142,"]","[",$F142,"] - ",$G142))</f>
        <v>[TPSC-RE-FU-020][ALG-COMPLX-LOGIC] - T6 - Algoritmo construcción XML UBL 2.1 CPE tipo 01 SUNAT FAA Perú</v>
      </c>
      <c r="I142" s="341" t="s">
        <v>772</v>
      </c>
      <c r="J142" s="332" t="n">
        <f aca="false" t="array" ref="J142:J142">IFERROR(_xludf.xlookup(F142, '4.1.1 Catalogo Backend'!$D$2:$D$100, '4.1.1 Catalogo Backend'!$C$2:$C$100), 0)</f>
        <v>0</v>
      </c>
      <c r="K142" s="333" t="s">
        <v>43</v>
      </c>
      <c r="L142" s="307" t="n">
        <f aca="false">ROUNDUP(SUM(VLOOKUP('4.1 WBS Backend'!K142,'6. Catalogos'!$F$2:$G$4,2,FALSE())*J142),0)</f>
        <v>0</v>
      </c>
      <c r="M142" s="334" t="s">
        <v>773</v>
      </c>
      <c r="N142" s="335"/>
      <c r="O142" s="336"/>
      <c r="P142" s="335"/>
      <c r="Q142" s="335"/>
      <c r="R142" s="335"/>
      <c r="S142" s="335"/>
      <c r="T142" s="335"/>
      <c r="U142" s="335"/>
      <c r="V142" s="335"/>
      <c r="W142" s="335"/>
      <c r="X142" s="335"/>
      <c r="Y142" s="335"/>
      <c r="Z142" s="335"/>
      <c r="AA142" s="335"/>
      <c r="AB142" s="335"/>
      <c r="AC142" s="335"/>
      <c r="AD142" s="337"/>
    </row>
    <row r="143" customFormat="false" ht="37.5" hidden="false" customHeight="true" outlineLevel="0" collapsed="false">
      <c r="A143" s="324" t="s">
        <v>774</v>
      </c>
      <c r="B143" s="325" t="str">
        <f aca="false">VLOOKUP(C143,'9. Matriz de Requisitos'!$A:$W,3, FALSE())</f>
        <v>Factura por Adelantado: Peru</v>
      </c>
      <c r="C143" s="326" t="s">
        <v>754</v>
      </c>
      <c r="D143" s="325" t="str">
        <f aca="false">VLOOKUP(C143,'9. Matriz de Requisitos'!$A:$W,4, FALSE())</f>
        <v>Factura por Adelantado</v>
      </c>
      <c r="E143" s="327" t="str">
        <f aca="false" t="array" ref="E143:E143">IFERROR(_xludf.xlookup(F143, '4.1.1 Catalogo Backend'!$D$2:$D$100, '4.1.1 Catalogo Backend'!$B$2:$B$100), "")</f>
        <v/>
      </c>
      <c r="F143" s="335" t="s">
        <v>615</v>
      </c>
      <c r="G143" s="342" t="s">
        <v>775</v>
      </c>
      <c r="H143" s="330" t="str">
        <f aca="false">IF(F143="", "", CONCATENATE("[",$C143,"]","[",$F143,"] - ",$G143))</f>
        <v>[TPSC-RE-FU-020][IMPL-THIRD-SERV] - T7 - Integración con OSE/PSE SUNAT para timbrado CPE Perú</v>
      </c>
      <c r="I143" s="341" t="s">
        <v>776</v>
      </c>
      <c r="J143" s="332" t="n">
        <f aca="false" t="array" ref="J143:J143">IFERROR(_xludf.xlookup(F143, '4.1.1 Catalogo Backend'!$D$2:$D$100, '4.1.1 Catalogo Backend'!$C$2:$C$100), 0)</f>
        <v>0</v>
      </c>
      <c r="K143" s="333" t="s">
        <v>43</v>
      </c>
      <c r="L143" s="307" t="n">
        <f aca="false">ROUNDUP(SUM(VLOOKUP('4.1 WBS Backend'!K143,'6. Catalogos'!$F$2:$G$4,2,FALSE())*J143),0)</f>
        <v>0</v>
      </c>
      <c r="M143" s="334" t="s">
        <v>770</v>
      </c>
      <c r="N143" s="335"/>
      <c r="O143" s="336"/>
      <c r="P143" s="335"/>
      <c r="Q143" s="335"/>
      <c r="R143" s="335"/>
      <c r="S143" s="335"/>
      <c r="T143" s="335"/>
      <c r="U143" s="335"/>
      <c r="V143" s="335"/>
      <c r="W143" s="335"/>
      <c r="X143" s="335"/>
      <c r="Y143" s="335"/>
      <c r="Z143" s="335"/>
      <c r="AA143" s="335"/>
      <c r="AB143" s="335"/>
      <c r="AC143" s="335"/>
      <c r="AD143" s="337"/>
    </row>
    <row r="144" customFormat="false" ht="37.5" hidden="false" customHeight="true" outlineLevel="0" collapsed="false">
      <c r="A144" s="324" t="s">
        <v>777</v>
      </c>
      <c r="B144" s="325" t="str">
        <f aca="false">VLOOKUP(C144,'9. Matriz de Requisitos'!$A:$W,3, FALSE())</f>
        <v>Factura por Adelantado: Peru</v>
      </c>
      <c r="C144" s="326" t="s">
        <v>754</v>
      </c>
      <c r="D144" s="325" t="str">
        <f aca="false">VLOOKUP(C144,'9. Matriz de Requisitos'!$A:$W,4, FALSE())</f>
        <v>Factura por Adelantado</v>
      </c>
      <c r="E144" s="327" t="str">
        <f aca="false" t="array" ref="E144:E144">IFERROR(_xludf.xlookup(F144, '4.1.1 Catalogo Backend'!$D$2:$D$100, '4.1.1 Catalogo Backend'!$B$2:$B$100), "")</f>
        <v/>
      </c>
      <c r="F144" s="335" t="s">
        <v>347</v>
      </c>
      <c r="G144" s="342" t="s">
        <v>778</v>
      </c>
      <c r="H144" s="330" t="str">
        <f aca="false">IF(F144="", "", CONCATENATE("[",$C144,"]","[",$F144,"] - ",$G144))</f>
        <v>[TPSC-RE-FU-020][SERV-COMPLEX-TRANSACT] - T8 - Servicio transaccional timbrado Factura por Adelantado Perú</v>
      </c>
      <c r="I144" s="341" t="s">
        <v>779</v>
      </c>
      <c r="J144" s="332" t="n">
        <f aca="false" t="array" ref="J144:J144">IFERROR(_xludf.xlookup(F144, '4.1.1 Catalogo Backend'!$D$2:$D$100, '4.1.1 Catalogo Backend'!$C$2:$C$100), 0)</f>
        <v>0</v>
      </c>
      <c r="K144" s="333" t="s">
        <v>43</v>
      </c>
      <c r="L144" s="307" t="n">
        <f aca="false">ROUNDUP(SUM(VLOOKUP('4.1 WBS Backend'!K144,'6. Catalogos'!$F$2:$G$4,2,FALSE())*J144),0)</f>
        <v>0</v>
      </c>
      <c r="M144" s="334" t="s">
        <v>780</v>
      </c>
      <c r="N144" s="335"/>
      <c r="O144" s="336"/>
      <c r="P144" s="335"/>
      <c r="Q144" s="335"/>
      <c r="R144" s="335"/>
      <c r="S144" s="335"/>
      <c r="T144" s="335"/>
      <c r="U144" s="335"/>
      <c r="V144" s="335"/>
      <c r="W144" s="335"/>
      <c r="X144" s="335"/>
      <c r="Y144" s="335"/>
      <c r="Z144" s="335"/>
      <c r="AA144" s="335"/>
      <c r="AB144" s="335"/>
      <c r="AC144" s="335"/>
      <c r="AD144" s="337"/>
    </row>
    <row r="145" customFormat="false" ht="37.5" hidden="false" customHeight="true" outlineLevel="0" collapsed="false">
      <c r="A145" s="324" t="s">
        <v>781</v>
      </c>
      <c r="B145" s="325" t="str">
        <f aca="false">VLOOKUP(C145,'9. Matriz de Requisitos'!$A:$W,3, FALSE())</f>
        <v>Factura por Adelantado: Peru</v>
      </c>
      <c r="C145" s="326" t="s">
        <v>754</v>
      </c>
      <c r="D145" s="325" t="str">
        <f aca="false">VLOOKUP(C145,'9. Matriz de Requisitos'!$A:$W,4, FALSE())</f>
        <v>Factura por Adelantado</v>
      </c>
      <c r="E145" s="327" t="str">
        <f aca="false" t="array" ref="E145:E145">IFERROR(_xludf.xlookup(F145, '4.1.1 Catalogo Backend'!$D$2:$D$100, '4.1.1 Catalogo Backend'!$B$2:$B$100), "")</f>
        <v/>
      </c>
      <c r="F145" s="335" t="s">
        <v>435</v>
      </c>
      <c r="G145" s="342" t="s">
        <v>782</v>
      </c>
      <c r="H145" s="330" t="str">
        <f aca="false">IF(F145="", "", CONCATENATE("[",$C145,"]","[",$F145,"] - ",$G145))</f>
        <v>[TPSC-RE-FU-020][CREATE-PDF] - T9 - Generación PDF CPE tipo 01 Factura SUNAT para Perú</v>
      </c>
      <c r="I145" s="341" t="s">
        <v>783</v>
      </c>
      <c r="J145" s="332" t="n">
        <f aca="false" t="array" ref="J145:J145">IFERROR(_xludf.xlookup(F145, '4.1.1 Catalogo Backend'!$D$2:$D$100, '4.1.1 Catalogo Backend'!$C$2:$C$100), 0)</f>
        <v>0</v>
      </c>
      <c r="K145" s="333" t="s">
        <v>43</v>
      </c>
      <c r="L145" s="307" t="n">
        <f aca="false">ROUNDUP(SUM(VLOOKUP('4.1 WBS Backend'!K145,'6. Catalogos'!$F$2:$G$4,2,FALSE())*J145),0)</f>
        <v>0</v>
      </c>
      <c r="M145" s="334" t="s">
        <v>777</v>
      </c>
      <c r="N145" s="335"/>
      <c r="O145" s="336"/>
      <c r="P145" s="335"/>
      <c r="Q145" s="335"/>
      <c r="R145" s="335"/>
      <c r="S145" s="335"/>
      <c r="T145" s="335"/>
      <c r="U145" s="335"/>
      <c r="V145" s="335"/>
      <c r="W145" s="335"/>
      <c r="X145" s="335"/>
      <c r="Y145" s="335"/>
      <c r="Z145" s="335"/>
      <c r="AA145" s="335"/>
      <c r="AB145" s="335"/>
      <c r="AC145" s="335"/>
      <c r="AD145" s="337"/>
    </row>
    <row r="146" customFormat="false" ht="37.5" hidden="false" customHeight="true" outlineLevel="0" collapsed="false">
      <c r="A146" s="324" t="s">
        <v>784</v>
      </c>
      <c r="B146" s="325" t="str">
        <f aca="false">VLOOKUP(C146,'9. Matriz de Requisitos'!$A:$W,3, FALSE())</f>
        <v>Factura por Adelantado: Peru</v>
      </c>
      <c r="C146" s="326" t="s">
        <v>754</v>
      </c>
      <c r="D146" s="325" t="str">
        <f aca="false">VLOOKUP(C146,'9. Matriz de Requisitos'!$A:$W,4, FALSE())</f>
        <v>Factura por Adelantado</v>
      </c>
      <c r="E146" s="327" t="str">
        <f aca="false" t="array" ref="E146:E146">IFERROR(_xludf.xlookup(F146, '4.1.1 Catalogo Backend'!$D$2:$D$100, '4.1.1 Catalogo Backend'!$B$2:$B$100), "")</f>
        <v/>
      </c>
      <c r="F146" s="335" t="s">
        <v>785</v>
      </c>
      <c r="G146" s="342" t="s">
        <v>786</v>
      </c>
      <c r="H146" s="330" t="str">
        <f aca="false">IF(F146="", "", CONCATENATE("[",$C146,"]","[",$F146,"] - ",$G146))</f>
        <v>[TPSC-RE-FU-020][ATTACHED-EMAIL] - T10 - Envío FAA Perú al cliente con adjuntos PDF y XML</v>
      </c>
      <c r="I146" s="341" t="s">
        <v>787</v>
      </c>
      <c r="J146" s="332" t="n">
        <f aca="false" t="array" ref="J146:J146">IFERROR(_xludf.xlookup(F146, '4.1.1 Catalogo Backend'!$D$2:$D$100, '4.1.1 Catalogo Backend'!$C$2:$C$100), 0)</f>
        <v>0</v>
      </c>
      <c r="K146" s="333" t="s">
        <v>43</v>
      </c>
      <c r="L146" s="307" t="n">
        <f aca="false">ROUNDUP(SUM(VLOOKUP('4.1 WBS Backend'!K146,'6. Catalogos'!$F$2:$G$4,2,FALSE())*J146),0)</f>
        <v>0</v>
      </c>
      <c r="M146" s="334" t="s">
        <v>781</v>
      </c>
      <c r="N146" s="335"/>
      <c r="O146" s="336"/>
      <c r="P146" s="335"/>
      <c r="Q146" s="335"/>
      <c r="R146" s="335"/>
      <c r="S146" s="335"/>
      <c r="T146" s="335"/>
      <c r="U146" s="335"/>
      <c r="V146" s="335"/>
      <c r="W146" s="335"/>
      <c r="X146" s="335"/>
      <c r="Y146" s="335"/>
      <c r="Z146" s="335"/>
      <c r="AA146" s="335"/>
      <c r="AB146" s="335"/>
      <c r="AC146" s="335"/>
      <c r="AD146" s="337"/>
    </row>
    <row r="147" customFormat="false" ht="37.5" hidden="false" customHeight="true" outlineLevel="0" collapsed="false">
      <c r="A147" s="324" t="s">
        <v>788</v>
      </c>
      <c r="B147" s="325" t="str">
        <f aca="false">VLOOKUP(C147,'9. Matriz de Requisitos'!$A:$W,3, FALSE())</f>
        <v>Factura por Adelantado: Peru</v>
      </c>
      <c r="C147" s="326" t="s">
        <v>754</v>
      </c>
      <c r="D147" s="325" t="str">
        <f aca="false">VLOOKUP(C147,'9. Matriz de Requisitos'!$A:$W,4, FALSE())</f>
        <v>Factura por Adelantado</v>
      </c>
      <c r="E147" s="327" t="str">
        <f aca="false" t="array" ref="E147:E147">IFERROR(_xludf.xlookup(F147, '4.1.1 Catalogo Backend'!$D$2:$D$100, '4.1.1 Catalogo Backend'!$B$2:$B$100), "")</f>
        <v/>
      </c>
      <c r="F147" s="335" t="s">
        <v>325</v>
      </c>
      <c r="G147" s="342" t="s">
        <v>789</v>
      </c>
      <c r="H147" s="330" t="str">
        <f aca="false">IF(F147="", "", CONCATENATE("[",$C147,"]","[",$F147,"] - ",$G147))</f>
        <v>[TPSC-RE-FU-020][SERV-TRANSACT] - T11 - Salida operativa post-envío generar pendiente Validar Cobro Prepago Perú</v>
      </c>
      <c r="I147" s="341" t="s">
        <v>790</v>
      </c>
      <c r="J147" s="332" t="n">
        <f aca="false" t="array" ref="J147:J147">IFERROR(_xludf.xlookup(F147, '4.1.1 Catalogo Backend'!$D$2:$D$100, '4.1.1 Catalogo Backend'!$C$2:$C$100), 0)</f>
        <v>0</v>
      </c>
      <c r="K147" s="333" t="s">
        <v>43</v>
      </c>
      <c r="L147" s="307" t="n">
        <f aca="false">ROUNDUP(SUM(VLOOKUP('4.1 WBS Backend'!K147,'6. Catalogos'!$F$2:$G$4,2,FALSE())*J147),0)</f>
        <v>0</v>
      </c>
      <c r="M147" s="334" t="s">
        <v>784</v>
      </c>
      <c r="N147" s="335"/>
      <c r="O147" s="336"/>
      <c r="P147" s="335"/>
      <c r="Q147" s="335"/>
      <c r="R147" s="335"/>
      <c r="S147" s="335"/>
      <c r="T147" s="335"/>
      <c r="U147" s="335"/>
      <c r="V147" s="335"/>
      <c r="W147" s="335"/>
      <c r="X147" s="335"/>
      <c r="Y147" s="335"/>
      <c r="Z147" s="335"/>
      <c r="AA147" s="335"/>
      <c r="AB147" s="335"/>
      <c r="AC147" s="335"/>
      <c r="AD147" s="337"/>
    </row>
    <row r="148" customFormat="false" ht="37.5" hidden="false" customHeight="true" outlineLevel="0" collapsed="false">
      <c r="A148" s="324" t="s">
        <v>791</v>
      </c>
      <c r="B148" s="344" t="str">
        <f aca="false">VLOOKUP(C148,'9. Matriz de Requisitos'!$A:$W,3, FALSE())</f>
        <v>Diseño y generación de Documentos
</v>
      </c>
      <c r="C148" s="326" t="s">
        <v>792</v>
      </c>
      <c r="D148" s="325" t="str">
        <f aca="false">VLOOKUP(C148,'9. Matriz de Requisitos'!$A:$W,4, FALSE())</f>
        <v>Factura por Adelantado</v>
      </c>
      <c r="E148" s="327" t="str">
        <f aca="false" t="array" ref="E148:E148">IFERROR(_xludf.xlookup(F148, '4.1.1 Catalogo Backend'!$D$2:$D$100, '4.1.1 Catalogo Backend'!$B$2:$B$100), "")</f>
        <v/>
      </c>
      <c r="F148" s="335" t="s">
        <v>406</v>
      </c>
      <c r="G148" s="342" t="s">
        <v>793</v>
      </c>
      <c r="H148" s="330" t="str">
        <f aca="false">IF(F148="", "", CONCATENATE("[",$C148,"]","[",$F148,"] - ",$G148))</f>
        <v>[TPSC-RE-FU-021][CREATE-TABL-CH] - T1 - Crear tabla catClaveProdServSAT e insertar catálogo c_ClaveProdServ SAT</v>
      </c>
      <c r="I148" s="341" t="s">
        <v>794</v>
      </c>
      <c r="J148" s="332" t="n">
        <f aca="false" t="array" ref="J148:J148">IFERROR(_xludf.xlookup(F148, '4.1.1 Catalogo Backend'!$D$2:$D$100, '4.1.1 Catalogo Backend'!$C$2:$C$100), 0)</f>
        <v>0</v>
      </c>
      <c r="K148" s="333" t="s">
        <v>43</v>
      </c>
      <c r="L148" s="307" t="n">
        <f aca="false">ROUNDUP(SUM(VLOOKUP('4.1 WBS Backend'!K148,'6. Catalogos'!$F$2:$G$4,2,FALSE())*J148),0)</f>
        <v>0</v>
      </c>
      <c r="M148" s="334"/>
      <c r="N148" s="335"/>
      <c r="O148" s="336"/>
      <c r="P148" s="335"/>
      <c r="Q148" s="335"/>
      <c r="R148" s="335"/>
      <c r="S148" s="335"/>
      <c r="T148" s="335"/>
      <c r="U148" s="335"/>
      <c r="V148" s="335"/>
      <c r="W148" s="335"/>
      <c r="X148" s="335"/>
      <c r="Y148" s="335"/>
      <c r="Z148" s="335"/>
      <c r="AA148" s="335"/>
      <c r="AB148" s="335"/>
      <c r="AC148" s="335"/>
      <c r="AD148" s="337"/>
    </row>
    <row r="149" customFormat="false" ht="37.5" hidden="false" customHeight="true" outlineLevel="0" collapsed="false">
      <c r="A149" s="324" t="s">
        <v>795</v>
      </c>
      <c r="B149" s="344" t="str">
        <f aca="false">VLOOKUP(C149,'9. Matriz de Requisitos'!$A:$W,3, FALSE())</f>
        <v>Diseño y generación de Documentos
</v>
      </c>
      <c r="C149" s="326" t="s">
        <v>792</v>
      </c>
      <c r="D149" s="325" t="str">
        <f aca="false">VLOOKUP(C149,'9. Matriz de Requisitos'!$A:$W,4, FALSE())</f>
        <v>Factura por Adelantado</v>
      </c>
      <c r="E149" s="327" t="str">
        <f aca="false" t="array" ref="E149:E149">IFERROR(_xludf.xlookup(F149, '4.1.1 Catalogo Backend'!$D$2:$D$100, '4.1.1 Catalogo Backend'!$B$2:$B$100), "")</f>
        <v/>
      </c>
      <c r="F149" s="335" t="s">
        <v>758</v>
      </c>
      <c r="G149" s="342" t="s">
        <v>796</v>
      </c>
      <c r="H149" s="330" t="str">
        <f aca="false">IF(F149="", "", CONCATENATE("[",$C149,"]","[",$F149,"] - ",$G149))</f>
        <v>[TPSC-RE-FU-021][UPDATE-TABL-M] - T2 - Agregar ClaveProdServSAT e IdCatClaveProdServSAT FK a tabla Producto</v>
      </c>
      <c r="I149" s="341" t="s">
        <v>797</v>
      </c>
      <c r="J149" s="332" t="n">
        <f aca="false" t="array" ref="J149:J149">IFERROR(_xludf.xlookup(F149, '4.1.1 Catalogo Backend'!$D$2:$D$100, '4.1.1 Catalogo Backend'!$C$2:$C$100), 0)</f>
        <v>0</v>
      </c>
      <c r="K149" s="333" t="s">
        <v>43</v>
      </c>
      <c r="L149" s="307" t="n">
        <f aca="false">ROUNDUP(SUM(VLOOKUP('4.1 WBS Backend'!K149,'6. Catalogos'!$F$2:$G$4,2,FALSE())*J149),0)</f>
        <v>0</v>
      </c>
      <c r="M149" s="334" t="s">
        <v>791</v>
      </c>
      <c r="N149" s="335"/>
      <c r="O149" s="336"/>
      <c r="P149" s="335"/>
      <c r="Q149" s="335"/>
      <c r="R149" s="335"/>
      <c r="S149" s="335"/>
      <c r="T149" s="335"/>
      <c r="U149" s="335"/>
      <c r="V149" s="335"/>
      <c r="W149" s="335"/>
      <c r="X149" s="335"/>
      <c r="Y149" s="335"/>
      <c r="Z149" s="335"/>
      <c r="AA149" s="335"/>
      <c r="AB149" s="335"/>
      <c r="AC149" s="335"/>
      <c r="AD149" s="337"/>
    </row>
    <row r="150" customFormat="false" ht="37.5" hidden="false" customHeight="true" outlineLevel="0" collapsed="false">
      <c r="A150" s="324" t="s">
        <v>798</v>
      </c>
      <c r="B150" s="344" t="str">
        <f aca="false">VLOOKUP(C150,'9. Matriz de Requisitos'!$A:$W,3, FALSE())</f>
        <v>Diseño y generación de Documentos
</v>
      </c>
      <c r="C150" s="326" t="s">
        <v>792</v>
      </c>
      <c r="D150" s="325" t="str">
        <f aca="false">VLOOKUP(C150,'9. Matriz de Requisitos'!$A:$W,4, FALSE())</f>
        <v>Factura por Adelantado</v>
      </c>
      <c r="E150" s="327" t="str">
        <f aca="false" t="array" ref="E150:E150">IFERROR(_xludf.xlookup(F150, '4.1.1 Catalogo Backend'!$D$2:$D$100, '4.1.1 Catalogo Backend'!$B$2:$B$100), "")</f>
        <v/>
      </c>
      <c r="F150" s="335" t="s">
        <v>372</v>
      </c>
      <c r="G150" s="342" t="s">
        <v>799</v>
      </c>
      <c r="H150" s="330" t="str">
        <f aca="false">IF(F150="", "", CONCATENATE("[",$C150,"]","[",$F150,"] - ",$G150))</f>
        <v>[TPSC-RE-FU-021][UPDATE-TABL-CH] - T3 - Agregar ClaveSAT a catUnidad y actualizar mapeo claves c_ClaveUnidad SAT</v>
      </c>
      <c r="I150" s="341" t="s">
        <v>800</v>
      </c>
      <c r="J150" s="332" t="n">
        <f aca="false" t="array" ref="J150:J150">IFERROR(_xludf.xlookup(F150, '4.1.1 Catalogo Backend'!$D$2:$D$100, '4.1.1 Catalogo Backend'!$C$2:$C$100), 0)</f>
        <v>0</v>
      </c>
      <c r="K150" s="333" t="s">
        <v>43</v>
      </c>
      <c r="L150" s="307" t="n">
        <f aca="false">ROUNDUP(SUM(VLOOKUP('4.1 WBS Backend'!K150,'6. Catalogos'!$F$2:$G$4,2,FALSE())*J150),0)</f>
        <v>0</v>
      </c>
      <c r="M150" s="334"/>
      <c r="N150" s="335"/>
      <c r="O150" s="336"/>
      <c r="P150" s="335"/>
      <c r="Q150" s="335"/>
      <c r="R150" s="335"/>
      <c r="S150" s="335"/>
      <c r="T150" s="335"/>
      <c r="U150" s="335"/>
      <c r="V150" s="335"/>
      <c r="W150" s="335"/>
      <c r="X150" s="335"/>
      <c r="Y150" s="335"/>
      <c r="Z150" s="335"/>
      <c r="AA150" s="335"/>
      <c r="AB150" s="335"/>
      <c r="AC150" s="335"/>
      <c r="AD150" s="337"/>
    </row>
    <row r="151" customFormat="false" ht="37.5" hidden="false" customHeight="true" outlineLevel="0" collapsed="false">
      <c r="A151" s="324" t="s">
        <v>801</v>
      </c>
      <c r="B151" s="344" t="str">
        <f aca="false">VLOOKUP(C151,'9. Matriz de Requisitos'!$A:$W,3, FALSE())</f>
        <v>Diseño y generación de Documentos
</v>
      </c>
      <c r="C151" s="326" t="s">
        <v>792</v>
      </c>
      <c r="D151" s="325" t="str">
        <f aca="false">VLOOKUP(C151,'9. Matriz de Requisitos'!$A:$W,4, FALSE())</f>
        <v>Factura por Adelantado</v>
      </c>
      <c r="E151" s="327" t="str">
        <f aca="false" t="array" ref="E151:E151">IFERROR(_xludf.xlookup(F151, '4.1.1 Catalogo Backend'!$D$2:$D$100, '4.1.1 Catalogo Backend'!$B$2:$B$100), "")</f>
        <v/>
      </c>
      <c r="F151" s="335" t="s">
        <v>372</v>
      </c>
      <c r="G151" s="342" t="s">
        <v>802</v>
      </c>
      <c r="H151" s="330" t="str">
        <f aca="false">IF(F151="", "", CONCATENATE("[",$C151,"]","[",$F151,"] - ",$G151))</f>
        <v>[TPSC-RE-FU-021][UPDATE-TABL-CH] - T4 - Agregar campo Exportacion a tabla CFDIGenerada</v>
      </c>
      <c r="I151" s="341" t="s">
        <v>803</v>
      </c>
      <c r="J151" s="332" t="n">
        <f aca="false" t="array" ref="J151:J151">IFERROR(_xludf.xlookup(F151, '4.1.1 Catalogo Backend'!$D$2:$D$100, '4.1.1 Catalogo Backend'!$C$2:$C$100), 0)</f>
        <v>0</v>
      </c>
      <c r="K151" s="333" t="s">
        <v>43</v>
      </c>
      <c r="L151" s="307" t="n">
        <f aca="false">ROUNDUP(SUM(VLOOKUP('4.1 WBS Backend'!K151,'6. Catalogos'!$F$2:$G$4,2,FALSE())*J151),0)</f>
        <v>0</v>
      </c>
      <c r="M151" s="334"/>
      <c r="N151" s="335"/>
      <c r="O151" s="336"/>
      <c r="P151" s="335"/>
      <c r="Q151" s="335"/>
      <c r="R151" s="335"/>
      <c r="S151" s="335"/>
      <c r="T151" s="335"/>
      <c r="U151" s="335"/>
      <c r="V151" s="335"/>
      <c r="W151" s="335"/>
      <c r="X151" s="335"/>
      <c r="Y151" s="335"/>
      <c r="Z151" s="335"/>
      <c r="AA151" s="335"/>
      <c r="AB151" s="335"/>
      <c r="AC151" s="335"/>
      <c r="AD151" s="337"/>
    </row>
    <row r="152" customFormat="false" ht="37.5" hidden="false" customHeight="true" outlineLevel="0" collapsed="false">
      <c r="A152" s="324" t="s">
        <v>804</v>
      </c>
      <c r="B152" s="344" t="str">
        <f aca="false">VLOOKUP(C152,'9. Matriz de Requisitos'!$A:$W,3, FALSE())</f>
        <v>Diseño y generación de Documentos
</v>
      </c>
      <c r="C152" s="326" t="s">
        <v>792</v>
      </c>
      <c r="D152" s="325" t="str">
        <f aca="false">VLOOKUP(C152,'9. Matriz de Requisitos'!$A:$W,4, FALSE())</f>
        <v>Factura por Adelantado</v>
      </c>
      <c r="E152" s="327" t="str">
        <f aca="false" t="array" ref="E152:E152">IFERROR(_xludf.xlookup(F152, '4.1.1 Catalogo Backend'!$D$2:$D$100, '4.1.1 Catalogo Backend'!$B$2:$B$100), "")</f>
        <v/>
      </c>
      <c r="F152" s="335" t="s">
        <v>435</v>
      </c>
      <c r="G152" s="342" t="s">
        <v>805</v>
      </c>
      <c r="H152" s="330" t="str">
        <f aca="false">IF(F152="", "", CONCATENATE("[",$C152,"]","[",$F152,"] - ",$G152))</f>
        <v>[TPSC-RE-FU-021][CREATE-PDF] - T5 - Plantilla PDF Factura CFDI 4.0 GOL_MEX_FAC Golocaer</v>
      </c>
      <c r="I152" s="341" t="s">
        <v>806</v>
      </c>
      <c r="J152" s="332" t="n">
        <f aca="false" t="array" ref="J152:J152">IFERROR(_xludf.xlookup(F152, '4.1.1 Catalogo Backend'!$D$2:$D$100, '4.1.1 Catalogo Backend'!$C$2:$C$100), 0)</f>
        <v>0</v>
      </c>
      <c r="K152" s="333" t="s">
        <v>43</v>
      </c>
      <c r="L152" s="307" t="n">
        <f aca="false">ROUNDUP(SUM(VLOOKUP('4.1 WBS Backend'!K152,'6. Catalogos'!$F$2:$G$4,2,FALSE())*J152),0)</f>
        <v>0</v>
      </c>
      <c r="M152" s="334"/>
      <c r="N152" s="335"/>
      <c r="O152" s="336"/>
      <c r="P152" s="335"/>
      <c r="Q152" s="335"/>
      <c r="R152" s="335"/>
      <c r="S152" s="335"/>
      <c r="T152" s="335"/>
      <c r="U152" s="335"/>
      <c r="V152" s="335"/>
      <c r="W152" s="335"/>
      <c r="X152" s="335"/>
      <c r="Y152" s="335"/>
      <c r="Z152" s="335"/>
      <c r="AA152" s="335"/>
      <c r="AB152" s="335"/>
      <c r="AC152" s="335"/>
      <c r="AD152" s="337"/>
    </row>
    <row r="153" customFormat="false" ht="37.5" hidden="false" customHeight="true" outlineLevel="0" collapsed="false">
      <c r="A153" s="324" t="s">
        <v>807</v>
      </c>
      <c r="B153" s="344" t="str">
        <f aca="false">VLOOKUP(C153,'9. Matriz de Requisitos'!$A:$W,3, FALSE())</f>
        <v>Diseño y generación de Documentos
</v>
      </c>
      <c r="C153" s="326" t="s">
        <v>792</v>
      </c>
      <c r="D153" s="325" t="str">
        <f aca="false">VLOOKUP(C153,'9. Matriz de Requisitos'!$A:$W,4, FALSE())</f>
        <v>Factura por Adelantado</v>
      </c>
      <c r="E153" s="327" t="str">
        <f aca="false" t="array" ref="E153:E153">IFERROR(_xludf.xlookup(F153, '4.1.1 Catalogo Backend'!$D$2:$D$100, '4.1.1 Catalogo Backend'!$B$2:$B$100), "")</f>
        <v/>
      </c>
      <c r="F153" s="335" t="s">
        <v>435</v>
      </c>
      <c r="G153" s="342" t="s">
        <v>808</v>
      </c>
      <c r="H153" s="330" t="str">
        <f aca="false">IF(F153="", "", CONCATENATE("[",$C153,"]","[",$F153,"] - ",$G153))</f>
        <v>[TPSC-RE-FU-021][CREATE-PDF] - T6 - Plantilla PDF Factura CFDI 4.0 MUN_MEX_FAC Mungen</v>
      </c>
      <c r="I153" s="341" t="s">
        <v>809</v>
      </c>
      <c r="J153" s="332" t="n">
        <f aca="false" t="array" ref="J153:J153">IFERROR(_xludf.xlookup(F153, '4.1.1 Catalogo Backend'!$D$2:$D$100, '4.1.1 Catalogo Backend'!$C$2:$C$100), 0)</f>
        <v>0</v>
      </c>
      <c r="K153" s="333" t="s">
        <v>43</v>
      </c>
      <c r="L153" s="307" t="n">
        <f aca="false">ROUNDUP(SUM(VLOOKUP('4.1 WBS Backend'!K153,'6. Catalogos'!$F$2:$G$4,2,FALSE())*J153),0)</f>
        <v>0</v>
      </c>
      <c r="M153" s="334" t="s">
        <v>804</v>
      </c>
      <c r="N153" s="335"/>
      <c r="O153" s="336"/>
      <c r="P153" s="335"/>
      <c r="Q153" s="335"/>
      <c r="R153" s="335"/>
      <c r="S153" s="335"/>
      <c r="T153" s="335"/>
      <c r="U153" s="335"/>
      <c r="V153" s="335"/>
      <c r="W153" s="335"/>
      <c r="X153" s="335"/>
      <c r="Y153" s="335"/>
      <c r="Z153" s="335"/>
      <c r="AA153" s="335"/>
      <c r="AB153" s="335"/>
      <c r="AC153" s="335"/>
      <c r="AD153" s="337"/>
    </row>
    <row r="154" customFormat="false" ht="37.5" hidden="false" customHeight="true" outlineLevel="0" collapsed="false">
      <c r="A154" s="324" t="s">
        <v>810</v>
      </c>
      <c r="B154" s="344" t="str">
        <f aca="false">VLOOKUP(C154,'9. Matriz de Requisitos'!$A:$W,3, FALSE())</f>
        <v>Diseño y generación de Documentos
</v>
      </c>
      <c r="C154" s="326" t="s">
        <v>792</v>
      </c>
      <c r="D154" s="325" t="str">
        <f aca="false">VLOOKUP(C154,'9. Matriz de Requisitos'!$A:$W,4, FALSE())</f>
        <v>Factura por Adelantado</v>
      </c>
      <c r="E154" s="327" t="str">
        <f aca="false" t="array" ref="E154:E154">IFERROR(_xludf.xlookup(F154, '4.1.1 Catalogo Backend'!$D$2:$D$100, '4.1.1 Catalogo Backend'!$B$2:$B$100), "")</f>
        <v/>
      </c>
      <c r="F154" s="335" t="s">
        <v>435</v>
      </c>
      <c r="G154" s="342" t="s">
        <v>811</v>
      </c>
      <c r="H154" s="330" t="str">
        <f aca="false">IF(F154="", "", CONCATENATE("[",$C154,"]","[",$F154,"] - ",$G154))</f>
        <v>[TPSC-RE-FU-021][CREATE-PDF] - T7 - Plantilla PDF Factura CFDI 4.0 PRO_MEX_FAC Proquifa</v>
      </c>
      <c r="I154" s="341" t="s">
        <v>812</v>
      </c>
      <c r="J154" s="332" t="n">
        <f aca="false" t="array" ref="J154:J154">IFERROR(_xludf.xlookup(F154, '4.1.1 Catalogo Backend'!$D$2:$D$100, '4.1.1 Catalogo Backend'!$C$2:$C$100), 0)</f>
        <v>0</v>
      </c>
      <c r="K154" s="333" t="s">
        <v>43</v>
      </c>
      <c r="L154" s="307" t="n">
        <f aca="false">ROUNDUP(SUM(VLOOKUP('4.1 WBS Backend'!K154,'6. Catalogos'!$F$2:$G$4,2,FALSE())*J154),0)</f>
        <v>0</v>
      </c>
      <c r="M154" s="334" t="s">
        <v>804</v>
      </c>
      <c r="N154" s="335"/>
      <c r="O154" s="336"/>
      <c r="P154" s="335"/>
      <c r="Q154" s="335"/>
      <c r="R154" s="335"/>
      <c r="S154" s="335"/>
      <c r="T154" s="335"/>
      <c r="U154" s="335"/>
      <c r="V154" s="335"/>
      <c r="W154" s="335"/>
      <c r="X154" s="335"/>
      <c r="Y154" s="335"/>
      <c r="Z154" s="335"/>
      <c r="AA154" s="335"/>
      <c r="AB154" s="335"/>
      <c r="AC154" s="335"/>
      <c r="AD154" s="337"/>
    </row>
    <row r="155" customFormat="false" ht="37.5" hidden="false" customHeight="true" outlineLevel="0" collapsed="false">
      <c r="A155" s="324" t="s">
        <v>813</v>
      </c>
      <c r="B155" s="344" t="str">
        <f aca="false">VLOOKUP(C155,'9. Matriz de Requisitos'!$A:$W,3, FALSE())</f>
        <v>Diseño y generación de Documentos
</v>
      </c>
      <c r="C155" s="326" t="s">
        <v>792</v>
      </c>
      <c r="D155" s="325" t="str">
        <f aca="false">VLOOKUP(C155,'9. Matriz de Requisitos'!$A:$W,4, FALSE())</f>
        <v>Factura por Adelantado</v>
      </c>
      <c r="E155" s="327" t="str">
        <f aca="false" t="array" ref="E155:E155">IFERROR(_xludf.xlookup(F155, '4.1.1 Catalogo Backend'!$D$2:$D$100, '4.1.1 Catalogo Backend'!$B$2:$B$100), "")</f>
        <v/>
      </c>
      <c r="F155" s="335" t="s">
        <v>435</v>
      </c>
      <c r="G155" s="342" t="s">
        <v>814</v>
      </c>
      <c r="H155" s="330" t="str">
        <f aca="false">IF(F155="", "", CONCATENATE("[",$C155,"]","[",$F155,"] - ",$G155))</f>
        <v>[TPSC-RE-FU-021][CREATE-PDF] - T8 - Plantilla PDF Factura CFDI 4.0 PQF_MEX_FAC Proveedora Quimico Farmaceutica</v>
      </c>
      <c r="I155" s="341" t="s">
        <v>815</v>
      </c>
      <c r="J155" s="332" t="n">
        <f aca="false" t="array" ref="J155:J155">IFERROR(_xludf.xlookup(F155, '4.1.1 Catalogo Backend'!$D$2:$D$100, '4.1.1 Catalogo Backend'!$C$2:$C$100), 0)</f>
        <v>0</v>
      </c>
      <c r="K155" s="333" t="s">
        <v>43</v>
      </c>
      <c r="L155" s="307" t="n">
        <f aca="false">ROUNDUP(SUM(VLOOKUP('4.1 WBS Backend'!K155,'6. Catalogos'!$F$2:$G$4,2,FALSE())*J155),0)</f>
        <v>0</v>
      </c>
      <c r="M155" s="334" t="s">
        <v>804</v>
      </c>
      <c r="N155" s="335"/>
      <c r="O155" s="336"/>
      <c r="P155" s="335"/>
      <c r="Q155" s="335"/>
      <c r="R155" s="335"/>
      <c r="S155" s="335"/>
      <c r="T155" s="335"/>
      <c r="U155" s="335"/>
      <c r="V155" s="335"/>
      <c r="W155" s="335"/>
      <c r="X155" s="335"/>
      <c r="Y155" s="335"/>
      <c r="Z155" s="335"/>
      <c r="AA155" s="335"/>
      <c r="AB155" s="335"/>
      <c r="AC155" s="335"/>
      <c r="AD155" s="337"/>
    </row>
    <row r="156" customFormat="false" ht="37.5" hidden="false" customHeight="true" outlineLevel="0" collapsed="false">
      <c r="A156" s="324" t="s">
        <v>816</v>
      </c>
      <c r="B156" s="344" t="str">
        <f aca="false">VLOOKUP(C156,'9. Matriz de Requisitos'!$A:$W,3, FALSE())</f>
        <v>Diseño y generación de Documentos
</v>
      </c>
      <c r="C156" s="326" t="s">
        <v>792</v>
      </c>
      <c r="D156" s="325" t="str">
        <f aca="false">VLOOKUP(C156,'9. Matriz de Requisitos'!$A:$W,4, FALSE())</f>
        <v>Factura por Adelantado</v>
      </c>
      <c r="E156" s="327" t="str">
        <f aca="false" t="array" ref="E156:E156">IFERROR(_xludf.xlookup(F156, '4.1.1 Catalogo Backend'!$D$2:$D$100, '4.1.1 Catalogo Backend'!$B$2:$B$100), "")</f>
        <v/>
      </c>
      <c r="F156" s="335" t="s">
        <v>455</v>
      </c>
      <c r="G156" s="342" t="s">
        <v>817</v>
      </c>
      <c r="H156" s="330" t="str">
        <f aca="false">IF(F156="", "", CONCATENATE("[",$C156,"]","[",$F156,"] - ",$G156))</f>
        <v>[TPSC-RE-FU-021][ALG-COMPLX-LOGIC] - T9 - Algoritmo mapeo datos CFDI 4.0 al modelo PDF Factura México</v>
      </c>
      <c r="I156" s="341" t="s">
        <v>818</v>
      </c>
      <c r="J156" s="332" t="n">
        <f aca="false" t="array" ref="J156:J156">IFERROR(_xludf.xlookup(F156, '4.1.1 Catalogo Backend'!$D$2:$D$100, '4.1.1 Catalogo Backend'!$C$2:$C$100), 0)</f>
        <v>0</v>
      </c>
      <c r="K156" s="333" t="s">
        <v>43</v>
      </c>
      <c r="L156" s="307" t="n">
        <f aca="false">ROUNDUP(SUM(VLOOKUP('4.1 WBS Backend'!K156,'6. Catalogos'!$F$2:$G$4,2,FALSE())*J156),0)</f>
        <v>0</v>
      </c>
      <c r="M156" s="334" t="s">
        <v>804</v>
      </c>
      <c r="N156" s="335"/>
      <c r="O156" s="336"/>
      <c r="P156" s="335"/>
      <c r="Q156" s="335"/>
      <c r="R156" s="335"/>
      <c r="S156" s="335"/>
      <c r="T156" s="335"/>
      <c r="U156" s="335"/>
      <c r="V156" s="335"/>
      <c r="W156" s="335"/>
      <c r="X156" s="335"/>
      <c r="Y156" s="335"/>
      <c r="Z156" s="335"/>
      <c r="AA156" s="335"/>
      <c r="AB156" s="335"/>
      <c r="AC156" s="335"/>
      <c r="AD156" s="337"/>
    </row>
    <row r="157" customFormat="false" ht="37.5" hidden="false" customHeight="true" outlineLevel="0" collapsed="false">
      <c r="A157" s="324" t="s">
        <v>819</v>
      </c>
      <c r="B157" s="344" t="str">
        <f aca="false">VLOOKUP(C157,'9. Matriz de Requisitos'!$A:$W,3, FALSE())</f>
        <v>Diseño y generación de Documentos
</v>
      </c>
      <c r="C157" s="326" t="s">
        <v>792</v>
      </c>
      <c r="D157" s="325" t="str">
        <f aca="false">VLOOKUP(C157,'9. Matriz de Requisitos'!$A:$W,4, FALSE())</f>
        <v>Factura por Adelantado</v>
      </c>
      <c r="E157" s="327" t="str">
        <f aca="false" t="array" ref="E157:E157">IFERROR(_xludf.xlookup(F157, '4.1.1 Catalogo Backend'!$D$2:$D$100, '4.1.1 Catalogo Backend'!$B$2:$B$100), "")</f>
        <v/>
      </c>
      <c r="F157" s="335" t="s">
        <v>325</v>
      </c>
      <c r="G157" s="342" t="s">
        <v>820</v>
      </c>
      <c r="H157" s="330" t="str">
        <f aca="false">IF(F157="", "", CONCATENATE("[",$C157,"]","[",$F157,"] - ",$G157))</f>
        <v>[TPSC-RE-FU-021][SERV-TRANSACT] - T10 - Persistencia PDF Factura México en Minio tras timbrado exitoso</v>
      </c>
      <c r="I157" s="341" t="s">
        <v>821</v>
      </c>
      <c r="J157" s="332" t="n">
        <f aca="false" t="array" ref="J157:J157">IFERROR(_xludf.xlookup(F157, '4.1.1 Catalogo Backend'!$D$2:$D$100, '4.1.1 Catalogo Backend'!$C$2:$C$100), 0)</f>
        <v>0</v>
      </c>
      <c r="K157" s="333" t="s">
        <v>43</v>
      </c>
      <c r="L157" s="307" t="n">
        <f aca="false">ROUNDUP(SUM(VLOOKUP('4.1 WBS Backend'!K157,'6. Catalogos'!$F$2:$G$4,2,FALSE())*J157),0)</f>
        <v>0</v>
      </c>
      <c r="M157" s="334" t="s">
        <v>816</v>
      </c>
      <c r="N157" s="335"/>
      <c r="O157" s="336"/>
      <c r="P157" s="335"/>
      <c r="Q157" s="335"/>
      <c r="R157" s="335"/>
      <c r="S157" s="335"/>
      <c r="T157" s="335"/>
      <c r="U157" s="335"/>
      <c r="V157" s="335"/>
      <c r="W157" s="335"/>
      <c r="X157" s="335"/>
      <c r="Y157" s="335"/>
      <c r="Z157" s="335"/>
      <c r="AA157" s="335"/>
      <c r="AB157" s="335"/>
      <c r="AC157" s="335"/>
      <c r="AD157" s="337"/>
    </row>
    <row r="158" customFormat="false" ht="37.5" hidden="false" customHeight="true" outlineLevel="0" collapsed="false">
      <c r="A158" s="324" t="s">
        <v>822</v>
      </c>
      <c r="B158" s="344" t="str">
        <f aca="false">VLOOKUP(C158,'9. Matriz de Requisitos'!$A:$W,3, FALSE())</f>
        <v>Diseño y generación de Documentos
</v>
      </c>
      <c r="C158" s="326" t="s">
        <v>792</v>
      </c>
      <c r="D158" s="325" t="str">
        <f aca="false">VLOOKUP(C158,'9. Matriz de Requisitos'!$A:$W,4, FALSE())</f>
        <v>Factura por Adelantado</v>
      </c>
      <c r="E158" s="327" t="str">
        <f aca="false" t="array" ref="E158:E158">IFERROR(_xludf.xlookup(F158, '4.1.1 Catalogo Backend'!$D$2:$D$100, '4.1.1 Catalogo Backend'!$B$2:$B$100), "")</f>
        <v/>
      </c>
      <c r="F158" s="335" t="s">
        <v>300</v>
      </c>
      <c r="G158" s="342" t="s">
        <v>823</v>
      </c>
      <c r="H158" s="330" t="str">
        <f aca="false">IF(F158="", "", CONCATENATE("[",$C158,"]","[",$F158,"] - ",$G158))</f>
        <v>[TPSC-RE-FU-021][IMP-EXIST-SERVICE] - T11 - Extender FacturaAdelantadoGenerarService con persistencia real PDF tras timbrado</v>
      </c>
      <c r="I158" s="341" t="s">
        <v>824</v>
      </c>
      <c r="J158" s="332" t="n">
        <f aca="false" t="array" ref="J158:J158">IFERROR(_xludf.xlookup(F158, '4.1.1 Catalogo Backend'!$D$2:$D$100, '4.1.1 Catalogo Backend'!$C$2:$C$100), 0)</f>
        <v>0</v>
      </c>
      <c r="K158" s="333" t="s">
        <v>43</v>
      </c>
      <c r="L158" s="307" t="n">
        <f aca="false">ROUNDUP(SUM(VLOOKUP('4.1 WBS Backend'!K158,'6. Catalogos'!$F$2:$G$4,2,FALSE())*J158),0)</f>
        <v>0</v>
      </c>
      <c r="M158" s="334" t="s">
        <v>819</v>
      </c>
      <c r="N158" s="335"/>
      <c r="O158" s="336"/>
      <c r="P158" s="335"/>
      <c r="Q158" s="335"/>
      <c r="R158" s="335"/>
      <c r="S158" s="335"/>
      <c r="T158" s="335"/>
      <c r="U158" s="335"/>
      <c r="V158" s="335"/>
      <c r="W158" s="335"/>
      <c r="X158" s="335"/>
      <c r="Y158" s="335"/>
      <c r="Z158" s="335"/>
      <c r="AA158" s="335"/>
      <c r="AB158" s="335"/>
      <c r="AC158" s="335"/>
      <c r="AD158" s="337"/>
    </row>
    <row r="159" customFormat="false" ht="37.5" hidden="false" customHeight="true" outlineLevel="0" collapsed="false">
      <c r="A159" s="324" t="s">
        <v>825</v>
      </c>
      <c r="B159" s="344" t="str">
        <f aca="false">VLOOKUP(C159,'9. Matriz de Requisitos'!$A:$W,3, FALSE())</f>
        <v>Diseño y generación de Documentos
</v>
      </c>
      <c r="C159" s="326" t="s">
        <v>792</v>
      </c>
      <c r="D159" s="325" t="str">
        <f aca="false">VLOOKUP(C159,'9. Matriz de Requisitos'!$A:$W,4, FALSE())</f>
        <v>Factura por Adelantado</v>
      </c>
      <c r="E159" s="327" t="str">
        <f aca="false" t="array" ref="E159:E159">IFERROR(_xludf.xlookup(F159, '4.1.1 Catalogo Backend'!$D$2:$D$100, '4.1.1 Catalogo Backend'!$B$2:$B$100), "")</f>
        <v/>
      </c>
      <c r="F159" s="335" t="s">
        <v>300</v>
      </c>
      <c r="G159" s="342" t="s">
        <v>826</v>
      </c>
      <c r="H159" s="330" t="str">
        <f aca="false">IF(F159="", "", CONCATENATE("[",$C159,"]","[",$F159,"] - ",$G159))</f>
        <v>[TPSC-RE-FU-021][IMP-EXIST-SERVICE] - T12 - Extender FacturaAdelantadoPreviewService con template real Factura México</v>
      </c>
      <c r="I159" s="341" t="s">
        <v>827</v>
      </c>
      <c r="J159" s="332" t="n">
        <f aca="false" t="array" ref="J159:J159">IFERROR(_xludf.xlookup(F159, '4.1.1 Catalogo Backend'!$D$2:$D$100, '4.1.1 Catalogo Backend'!$C$2:$C$100), 0)</f>
        <v>0</v>
      </c>
      <c r="K159" s="333" t="s">
        <v>43</v>
      </c>
      <c r="L159" s="307" t="n">
        <f aca="false">ROUNDUP(SUM(VLOOKUP('4.1 WBS Backend'!K159,'6. Catalogos'!$F$2:$G$4,2,FALSE())*J159),0)</f>
        <v>0</v>
      </c>
      <c r="M159" s="334" t="s">
        <v>816</v>
      </c>
      <c r="N159" s="335"/>
      <c r="O159" s="336"/>
      <c r="P159" s="335"/>
      <c r="Q159" s="335"/>
      <c r="R159" s="335"/>
      <c r="S159" s="335"/>
      <c r="T159" s="335"/>
      <c r="U159" s="335"/>
      <c r="V159" s="335"/>
      <c r="W159" s="335"/>
      <c r="X159" s="335"/>
      <c r="Y159" s="335"/>
      <c r="Z159" s="335"/>
      <c r="AA159" s="335"/>
      <c r="AB159" s="335"/>
      <c r="AC159" s="335"/>
      <c r="AD159" s="337"/>
    </row>
    <row r="160" customFormat="false" ht="37.5" hidden="false" customHeight="true" outlineLevel="0" collapsed="false">
      <c r="A160" s="324" t="s">
        <v>828</v>
      </c>
      <c r="B160" s="344" t="str">
        <f aca="false">VLOOKUP(C160,'9. Matriz de Requisitos'!$A:$W,3, FALSE())</f>
        <v>Diseño y generación de Documentos
</v>
      </c>
      <c r="C160" s="326" t="s">
        <v>792</v>
      </c>
      <c r="D160" s="325" t="str">
        <f aca="false">VLOOKUP(C160,'9. Matriz de Requisitos'!$A:$W,4, FALSE())</f>
        <v>Factura por Adelantado</v>
      </c>
      <c r="E160" s="327" t="str">
        <f aca="false" t="array" ref="E160:E160">IFERROR(_xludf.xlookup(F160, '4.1.1 Catalogo Backend'!$D$2:$D$100, '4.1.1 Catalogo Backend'!$B$2:$B$100), "")</f>
        <v/>
      </c>
      <c r="F160" s="335" t="s">
        <v>300</v>
      </c>
      <c r="G160" s="342" t="s">
        <v>829</v>
      </c>
      <c r="H160" s="330" t="str">
        <f aca="false">IF(F160="", "", CONCATENATE("[",$C160,"]","[",$F160,"] - ",$G160))</f>
        <v>[TPSC-RE-FU-021][IMP-EXIST-SERVICE] - T13 - Integrar persistencia PDF Factura México en flujo Validar Cobro Factura Normal PPD</v>
      </c>
      <c r="I160" s="341" t="s">
        <v>830</v>
      </c>
      <c r="J160" s="332" t="n">
        <f aca="false" t="array" ref="J160:J160">IFERROR(_xludf.xlookup(F160, '4.1.1 Catalogo Backend'!$D$2:$D$100, '4.1.1 Catalogo Backend'!$C$2:$C$100), 0)</f>
        <v>0</v>
      </c>
      <c r="K160" s="333" t="s">
        <v>43</v>
      </c>
      <c r="L160" s="307" t="n">
        <f aca="false">ROUNDUP(SUM(VLOOKUP('4.1 WBS Backend'!K160,'6. Catalogos'!$F$2:$G$4,2,FALSE())*J160),0)</f>
        <v>0</v>
      </c>
      <c r="M160" s="334" t="s">
        <v>819</v>
      </c>
      <c r="N160" s="335"/>
      <c r="O160" s="336"/>
      <c r="P160" s="335"/>
      <c r="Q160" s="335"/>
      <c r="R160" s="335"/>
      <c r="S160" s="335"/>
      <c r="T160" s="335"/>
      <c r="U160" s="335"/>
      <c r="V160" s="335"/>
      <c r="W160" s="335"/>
      <c r="X160" s="335"/>
      <c r="Y160" s="335"/>
      <c r="Z160" s="335"/>
      <c r="AA160" s="335"/>
      <c r="AB160" s="335"/>
      <c r="AC160" s="335"/>
      <c r="AD160" s="337"/>
    </row>
    <row r="161" customFormat="false" ht="37.5" hidden="false" customHeight="true" outlineLevel="0" collapsed="false">
      <c r="A161" s="324" t="s">
        <v>831</v>
      </c>
      <c r="B161" s="344" t="str">
        <f aca="false">VLOOKUP(C161,'9. Matriz de Requisitos'!$A:$W,3, FALSE())</f>
        <v>Diseño y generación de Documentos: Factura Peru
</v>
      </c>
      <c r="C161" s="326" t="s">
        <v>832</v>
      </c>
      <c r="D161" s="325" t="str">
        <f aca="false">VLOOKUP(C161,'9. Matriz de Requisitos'!$A:$W,4, FALSE())</f>
        <v>Factura por Adelantado</v>
      </c>
      <c r="E161" s="327" t="str">
        <f aca="false" t="array" ref="E161:E161">IFERROR(_xludf.xlookup(F161, '4.1.1 Catalogo Backend'!$D$2:$D$100, '4.1.1 Catalogo Backend'!$B$2:$B$100), "")</f>
        <v/>
      </c>
      <c r="F161" s="335" t="s">
        <v>833</v>
      </c>
      <c r="G161" s="342" t="s">
        <v>834</v>
      </c>
      <c r="H161" s="330" t="str">
        <f aca="false">IF(F161="", "", CONCATENATE("[",$C161,"]","[",$F161,"] - ",$G161))</f>
        <v>[TPSC-RE-FU-022][CREATE-TABL-M] - T1 - Crear tabla CPEGenerada con datos fiscales del CPE SUNAT</v>
      </c>
      <c r="I161" s="341" t="s">
        <v>835</v>
      </c>
      <c r="J161" s="332" t="n">
        <f aca="false" t="array" ref="J161:J161">IFERROR(_xludf.xlookup(F161, '4.1.1 Catalogo Backend'!$D$2:$D$100, '4.1.1 Catalogo Backend'!$C$2:$C$100), 0)</f>
        <v>0</v>
      </c>
      <c r="K161" s="333" t="s">
        <v>43</v>
      </c>
      <c r="L161" s="307" t="n">
        <f aca="false">ROUNDUP(SUM(VLOOKUP('4.1 WBS Backend'!K161,'6. Catalogos'!$F$2:$G$4,2,FALSE())*J161),0)</f>
        <v>0</v>
      </c>
      <c r="M161" s="334"/>
      <c r="N161" s="335"/>
      <c r="O161" s="336"/>
      <c r="P161" s="335"/>
      <c r="Q161" s="335"/>
      <c r="R161" s="335"/>
      <c r="S161" s="335"/>
      <c r="T161" s="335"/>
      <c r="U161" s="335"/>
      <c r="V161" s="335"/>
      <c r="W161" s="335"/>
      <c r="X161" s="335"/>
      <c r="Y161" s="335"/>
      <c r="Z161" s="335"/>
      <c r="AA161" s="335"/>
      <c r="AB161" s="335"/>
      <c r="AC161" s="335"/>
      <c r="AD161" s="337"/>
    </row>
    <row r="162" customFormat="false" ht="37.5" hidden="false" customHeight="true" outlineLevel="0" collapsed="false">
      <c r="A162" s="324" t="s">
        <v>836</v>
      </c>
      <c r="B162" s="344" t="str">
        <f aca="false">VLOOKUP(C162,'9. Matriz de Requisitos'!$A:$W,3, FALSE())</f>
        <v>Diseño y generación de Documentos: Factura Peru
</v>
      </c>
      <c r="C162" s="326" t="s">
        <v>832</v>
      </c>
      <c r="D162" s="325" t="str">
        <f aca="false">VLOOKUP(C162,'9. Matriz de Requisitos'!$A:$W,4, FALSE())</f>
        <v>Factura por Adelantado</v>
      </c>
      <c r="E162" s="327" t="str">
        <f aca="false" t="array" ref="E162:E162">IFERROR(_xludf.xlookup(F162, '4.1.1 Catalogo Backend'!$D$2:$D$100, '4.1.1 Catalogo Backend'!$B$2:$B$100), "")</f>
        <v/>
      </c>
      <c r="F162" s="335" t="s">
        <v>372</v>
      </c>
      <c r="G162" s="342" t="s">
        <v>837</v>
      </c>
      <c r="H162" s="330" t="str">
        <f aca="false">IF(F162="", "", CONCATENATE("[",$C162,"]","[",$F162,"] - ",$G162))</f>
        <v>[TPSC-RE-FU-022][UPDATE-TABL-CH] - T2 - Agregar IdCPEGenerada FK a tabla tpProformaAdelanto</v>
      </c>
      <c r="I162" s="341" t="s">
        <v>838</v>
      </c>
      <c r="J162" s="332" t="n">
        <f aca="false" t="array" ref="J162:J162">IFERROR(_xludf.xlookup(F162, '4.1.1 Catalogo Backend'!$D$2:$D$100, '4.1.1 Catalogo Backend'!$C$2:$C$100), 0)</f>
        <v>0</v>
      </c>
      <c r="K162" s="333" t="s">
        <v>43</v>
      </c>
      <c r="L162" s="307" t="n">
        <f aca="false">ROUNDUP(SUM(VLOOKUP('4.1 WBS Backend'!K162,'6. Catalogos'!$F$2:$G$4,2,FALSE())*J162),0)</f>
        <v>0</v>
      </c>
      <c r="M162" s="334" t="s">
        <v>831</v>
      </c>
      <c r="N162" s="335"/>
      <c r="O162" s="336"/>
      <c r="P162" s="335"/>
      <c r="Q162" s="335"/>
      <c r="R162" s="335"/>
      <c r="S162" s="335"/>
      <c r="T162" s="335"/>
      <c r="U162" s="335"/>
      <c r="V162" s="335"/>
      <c r="W162" s="335"/>
      <c r="X162" s="335"/>
      <c r="Y162" s="335"/>
      <c r="Z162" s="335"/>
      <c r="AA162" s="335"/>
      <c r="AB162" s="335"/>
      <c r="AC162" s="335"/>
      <c r="AD162" s="337"/>
    </row>
    <row r="163" customFormat="false" ht="37.5" hidden="false" customHeight="true" outlineLevel="0" collapsed="false">
      <c r="A163" s="324" t="s">
        <v>839</v>
      </c>
      <c r="B163" s="344" t="str">
        <f aca="false">VLOOKUP(C163,'9. Matriz de Requisitos'!$A:$W,3, FALSE())</f>
        <v>Diseño y generación de Documentos: Factura Peru
</v>
      </c>
      <c r="C163" s="326" t="s">
        <v>832</v>
      </c>
      <c r="D163" s="325" t="str">
        <f aca="false">VLOOKUP(C163,'9. Matriz de Requisitos'!$A:$W,4, FALSE())</f>
        <v>Factura por Adelantado</v>
      </c>
      <c r="E163" s="327" t="str">
        <f aca="false" t="array" ref="E163:E163">IFERROR(_xludf.xlookup(F163, '4.1.1 Catalogo Backend'!$D$2:$D$100, '4.1.1 Catalogo Backend'!$B$2:$B$100), "")</f>
        <v/>
      </c>
      <c r="F163" s="335" t="s">
        <v>435</v>
      </c>
      <c r="G163" s="342" t="s">
        <v>840</v>
      </c>
      <c r="H163" s="330" t="str">
        <f aca="false">IF(F163="", "", CONCATENATE("[",$C163,"]","[",$F163,"] - ",$G163))</f>
        <v>[TPSC-RE-FU-022][CREATE-PDF] - T3 - Plantilla PDF Factura CPE UBL 2.1 GOLPERU_PER_FAC Golocaer SAC</v>
      </c>
      <c r="I163" s="341" t="s">
        <v>841</v>
      </c>
      <c r="J163" s="332" t="n">
        <f aca="false" t="array" ref="J163:J163">IFERROR(_xludf.xlookup(F163, '4.1.1 Catalogo Backend'!$D$2:$D$100, '4.1.1 Catalogo Backend'!$C$2:$C$100), 0)</f>
        <v>0</v>
      </c>
      <c r="K163" s="333" t="s">
        <v>43</v>
      </c>
      <c r="L163" s="307" t="n">
        <f aca="false">ROUNDUP(SUM(VLOOKUP('4.1 WBS Backend'!K163,'6. Catalogos'!$F$2:$G$4,2,FALSE())*J163),0)</f>
        <v>0</v>
      </c>
      <c r="M163" s="334"/>
      <c r="N163" s="335"/>
      <c r="O163" s="336"/>
      <c r="P163" s="335"/>
      <c r="Q163" s="335"/>
      <c r="R163" s="335"/>
      <c r="S163" s="335"/>
      <c r="T163" s="335"/>
      <c r="U163" s="335"/>
      <c r="V163" s="335"/>
      <c r="W163" s="335"/>
      <c r="X163" s="335"/>
      <c r="Y163" s="335"/>
      <c r="Z163" s="335"/>
      <c r="AA163" s="335"/>
      <c r="AB163" s="335"/>
      <c r="AC163" s="335"/>
      <c r="AD163" s="337"/>
    </row>
    <row r="164" customFormat="false" ht="37.5" hidden="false" customHeight="true" outlineLevel="0" collapsed="false">
      <c r="A164" s="324" t="s">
        <v>842</v>
      </c>
      <c r="B164" s="344" t="str">
        <f aca="false">VLOOKUP(C164,'9. Matriz de Requisitos'!$A:$W,3, FALSE())</f>
        <v>Diseño y generación de Documentos: Factura Peru
</v>
      </c>
      <c r="C164" s="326" t="s">
        <v>832</v>
      </c>
      <c r="D164" s="325" t="str">
        <f aca="false">VLOOKUP(C164,'9. Matriz de Requisitos'!$A:$W,4, FALSE())</f>
        <v>Factura por Adelantado</v>
      </c>
      <c r="E164" s="327" t="str">
        <f aca="false" t="array" ref="E164:E164">IFERROR(_xludf.xlookup(F164, '4.1.1 Catalogo Backend'!$D$2:$D$100, '4.1.1 Catalogo Backend'!$B$2:$B$100), "")</f>
        <v/>
      </c>
      <c r="F164" s="335" t="s">
        <v>455</v>
      </c>
      <c r="G164" s="342" t="s">
        <v>843</v>
      </c>
      <c r="H164" s="330" t="str">
        <f aca="false">IF(F164="", "", CONCATENATE("[",$C164,"]","[",$F164,"] - ",$G164))</f>
        <v>[TPSC-RE-FU-022][ALG-COMPLX-LOGIC] - T4 - Algoritmo mapeo datos CPE UBL 2.1 al modelo PDF Factura Perú</v>
      </c>
      <c r="I164" s="341" t="s">
        <v>844</v>
      </c>
      <c r="J164" s="332" t="n">
        <f aca="false" t="array" ref="J164:J164">IFERROR(_xludf.xlookup(F164, '4.1.1 Catalogo Backend'!$D$2:$D$100, '4.1.1 Catalogo Backend'!$C$2:$C$100), 0)</f>
        <v>0</v>
      </c>
      <c r="K164" s="333" t="s">
        <v>43</v>
      </c>
      <c r="L164" s="307" t="n">
        <f aca="false">ROUNDUP(SUM(VLOOKUP('4.1 WBS Backend'!K164,'6. Catalogos'!$F$2:$G$4,2,FALSE())*J164),0)</f>
        <v>0</v>
      </c>
      <c r="M164" s="334" t="s">
        <v>839</v>
      </c>
      <c r="N164" s="335"/>
      <c r="O164" s="336"/>
      <c r="P164" s="335"/>
      <c r="Q164" s="335"/>
      <c r="R164" s="335"/>
      <c r="S164" s="335"/>
      <c r="T164" s="335"/>
      <c r="U164" s="335"/>
      <c r="V164" s="335"/>
      <c r="W164" s="335"/>
      <c r="X164" s="335"/>
      <c r="Y164" s="335"/>
      <c r="Z164" s="335"/>
      <c r="AA164" s="335"/>
      <c r="AB164" s="335"/>
      <c r="AC164" s="335"/>
      <c r="AD164" s="337"/>
    </row>
    <row r="165" customFormat="false" ht="37.5" hidden="false" customHeight="true" outlineLevel="0" collapsed="false">
      <c r="A165" s="324" t="s">
        <v>845</v>
      </c>
      <c r="B165" s="344" t="str">
        <f aca="false">VLOOKUP(C165,'9. Matriz de Requisitos'!$A:$W,3, FALSE())</f>
        <v>Diseño y generación de Documentos: Factura Peru
</v>
      </c>
      <c r="C165" s="326" t="s">
        <v>832</v>
      </c>
      <c r="D165" s="325" t="str">
        <f aca="false">VLOOKUP(C165,'9. Matriz de Requisitos'!$A:$W,4, FALSE())</f>
        <v>Factura por Adelantado</v>
      </c>
      <c r="E165" s="327" t="str">
        <f aca="false" t="array" ref="E165:E165">IFERROR(_xludf.xlookup(F165, '4.1.1 Catalogo Backend'!$D$2:$D$100, '4.1.1 Catalogo Backend'!$B$2:$B$100), "")</f>
        <v/>
      </c>
      <c r="F165" s="335" t="s">
        <v>325</v>
      </c>
      <c r="G165" s="342" t="s">
        <v>846</v>
      </c>
      <c r="H165" s="330" t="str">
        <f aca="false">IF(F165="", "", CONCATENATE("[",$C165,"]","[",$F165,"] - ",$G165))</f>
        <v>[TPSC-RE-FU-022][SERV-TRANSACT] - T5 - Persistencia PDF Factura Perú en Minio tras timbrado SUNAT exitoso</v>
      </c>
      <c r="I165" s="341" t="s">
        <v>847</v>
      </c>
      <c r="J165" s="332" t="n">
        <f aca="false" t="array" ref="J165:J165">IFERROR(_xludf.xlookup(F165, '4.1.1 Catalogo Backend'!$D$2:$D$100, '4.1.1 Catalogo Backend'!$C$2:$C$100), 0)</f>
        <v>0</v>
      </c>
      <c r="K165" s="333" t="s">
        <v>43</v>
      </c>
      <c r="L165" s="307" t="n">
        <f aca="false">ROUNDUP(SUM(VLOOKUP('4.1 WBS Backend'!K165,'6. Catalogos'!$F$2:$G$4,2,FALSE())*J165),0)</f>
        <v>0</v>
      </c>
      <c r="M165" s="334" t="s">
        <v>842</v>
      </c>
      <c r="N165" s="335"/>
      <c r="O165" s="336"/>
      <c r="P165" s="335"/>
      <c r="Q165" s="335"/>
      <c r="R165" s="335"/>
      <c r="S165" s="335"/>
      <c r="T165" s="335"/>
      <c r="U165" s="335"/>
      <c r="V165" s="335"/>
      <c r="W165" s="335"/>
      <c r="X165" s="335"/>
      <c r="Y165" s="335"/>
      <c r="Z165" s="335"/>
      <c r="AA165" s="335"/>
      <c r="AB165" s="335"/>
      <c r="AC165" s="335"/>
      <c r="AD165" s="337"/>
    </row>
    <row r="166" customFormat="false" ht="37.5" hidden="false" customHeight="true" outlineLevel="0" collapsed="false">
      <c r="A166" s="324" t="s">
        <v>848</v>
      </c>
      <c r="B166" s="344" t="str">
        <f aca="false">VLOOKUP(C166,'9. Matriz de Requisitos'!$A:$W,3, FALSE())</f>
        <v>Diseño y generación de Documentos: Factura Peru
</v>
      </c>
      <c r="C166" s="326" t="s">
        <v>832</v>
      </c>
      <c r="D166" s="325" t="str">
        <f aca="false">VLOOKUP(C166,'9. Matriz de Requisitos'!$A:$W,4, FALSE())</f>
        <v>Factura por Adelantado</v>
      </c>
      <c r="E166" s="327" t="str">
        <f aca="false" t="array" ref="E166:E166">IFERROR(_xludf.xlookup(F166, '4.1.1 Catalogo Backend'!$D$2:$D$100, '4.1.1 Catalogo Backend'!$B$2:$B$100), "")</f>
        <v/>
      </c>
      <c r="F166" s="335" t="s">
        <v>300</v>
      </c>
      <c r="G166" s="342" t="s">
        <v>849</v>
      </c>
      <c r="H166" s="330" t="str">
        <f aca="false">IF(F166="", "", CONCATENATE("[",$C166,"]","[",$F166,"] - ",$G166))</f>
        <v>[TPSC-RE-FU-022][IMP-EXIST-SERVICE] - T6 - Extender FacturaAdelantadoGenerarService branch PER persistencia PDF</v>
      </c>
      <c r="I166" s="341" t="s">
        <v>850</v>
      </c>
      <c r="J166" s="332" t="n">
        <f aca="false" t="array" ref="J166:J166">IFERROR(_xludf.xlookup(F166, '4.1.1 Catalogo Backend'!$D$2:$D$100, '4.1.1 Catalogo Backend'!$C$2:$C$100), 0)</f>
        <v>0</v>
      </c>
      <c r="K166" s="333" t="s">
        <v>43</v>
      </c>
      <c r="L166" s="307" t="n">
        <f aca="false">ROUNDUP(SUM(VLOOKUP('4.1 WBS Backend'!K166,'6. Catalogos'!$F$2:$G$4,2,FALSE())*J166),0)</f>
        <v>0</v>
      </c>
      <c r="M166" s="334" t="s">
        <v>845</v>
      </c>
      <c r="N166" s="335"/>
      <c r="O166" s="336"/>
      <c r="P166" s="335"/>
      <c r="Q166" s="335"/>
      <c r="R166" s="335"/>
      <c r="S166" s="335"/>
      <c r="T166" s="335"/>
      <c r="U166" s="335"/>
      <c r="V166" s="335"/>
      <c r="W166" s="335"/>
      <c r="X166" s="335"/>
      <c r="Y166" s="335"/>
      <c r="Z166" s="335"/>
      <c r="AA166" s="335"/>
      <c r="AB166" s="335"/>
      <c r="AC166" s="335"/>
      <c r="AD166" s="337"/>
    </row>
    <row r="167" customFormat="false" ht="37.5" hidden="false" customHeight="true" outlineLevel="0" collapsed="false">
      <c r="A167" s="324" t="s">
        <v>851</v>
      </c>
      <c r="B167" s="344" t="str">
        <f aca="false">VLOOKUP(C167,'9. Matriz de Requisitos'!$A:$W,3, FALSE())</f>
        <v>Diseño y generación de Documentos: Factura Peru
</v>
      </c>
      <c r="C167" s="326" t="s">
        <v>832</v>
      </c>
      <c r="D167" s="325" t="str">
        <f aca="false">VLOOKUP(C167,'9. Matriz de Requisitos'!$A:$W,4, FALSE())</f>
        <v>Factura por Adelantado</v>
      </c>
      <c r="E167" s="327" t="str">
        <f aca="false" t="array" ref="E167:E167">IFERROR(_xludf.xlookup(F167, '4.1.1 Catalogo Backend'!$D$2:$D$100, '4.1.1 Catalogo Backend'!$B$2:$B$100), "")</f>
        <v/>
      </c>
      <c r="F167" s="335" t="s">
        <v>300</v>
      </c>
      <c r="G167" s="342" t="s">
        <v>852</v>
      </c>
      <c r="H167" s="330" t="str">
        <f aca="false">IF(F167="", "", CONCATENATE("[",$C167,"]","[",$F167,"] - ",$G167))</f>
        <v>[TPSC-RE-FU-022][IMP-EXIST-SERVICE] - T7 - Extender FacturaAdelantadoPreviewService branch PER template GOLPERU_PER_FAC</v>
      </c>
      <c r="I167" s="341" t="s">
        <v>853</v>
      </c>
      <c r="J167" s="332" t="n">
        <f aca="false" t="array" ref="J167:J167">IFERROR(_xludf.xlookup(F167, '4.1.1 Catalogo Backend'!$D$2:$D$100, '4.1.1 Catalogo Backend'!$C$2:$C$100), 0)</f>
        <v>0</v>
      </c>
      <c r="K167" s="333" t="s">
        <v>43</v>
      </c>
      <c r="L167" s="307" t="n">
        <f aca="false">ROUNDUP(SUM(VLOOKUP('4.1 WBS Backend'!K167,'6. Catalogos'!$F$2:$G$4,2,FALSE())*J167),0)</f>
        <v>0</v>
      </c>
      <c r="M167" s="334" t="s">
        <v>842</v>
      </c>
      <c r="N167" s="335"/>
      <c r="O167" s="336"/>
      <c r="P167" s="335"/>
      <c r="Q167" s="335"/>
      <c r="R167" s="335"/>
      <c r="S167" s="335"/>
      <c r="T167" s="335"/>
      <c r="U167" s="335"/>
      <c r="V167" s="335"/>
      <c r="W167" s="335"/>
      <c r="X167" s="335"/>
      <c r="Y167" s="335"/>
      <c r="Z167" s="335"/>
      <c r="AA167" s="335"/>
      <c r="AB167" s="335"/>
      <c r="AC167" s="335"/>
      <c r="AD167" s="337"/>
    </row>
    <row r="168" customFormat="false" ht="37.5" hidden="false" customHeight="true" outlineLevel="0" collapsed="false">
      <c r="A168" s="324" t="s">
        <v>854</v>
      </c>
      <c r="B168" s="344" t="str">
        <f aca="false">VLOOKUP(C168,'9. Matriz de Requisitos'!$A:$W,3, FALSE())</f>
        <v>Diseño y generación de Documentos: Factura Peru
</v>
      </c>
      <c r="C168" s="326" t="s">
        <v>832</v>
      </c>
      <c r="D168" s="325" t="str">
        <f aca="false">VLOOKUP(C168,'9. Matriz de Requisitos'!$A:$W,4, FALSE())</f>
        <v>Factura por Adelantado</v>
      </c>
      <c r="E168" s="327" t="str">
        <f aca="false" t="array" ref="E168:E168">IFERROR(_xludf.xlookup(F168, '4.1.1 Catalogo Backend'!$D$2:$D$100, '4.1.1 Catalogo Backend'!$B$2:$B$100), "")</f>
        <v/>
      </c>
      <c r="F168" s="335" t="s">
        <v>300</v>
      </c>
      <c r="G168" s="342" t="s">
        <v>855</v>
      </c>
      <c r="H168" s="330" t="str">
        <f aca="false">IF(F168="", "", CONCATENATE("[",$C168,"]","[",$F168,"] - ",$G168))</f>
        <v>[TPSC-RE-FU-022][IMP-EXIST-SERVICE] - T8 - Integrar persistencia PDF Factura Perú en flujo Validar Cobro Perú</v>
      </c>
      <c r="I168" s="341" t="s">
        <v>856</v>
      </c>
      <c r="J168" s="332" t="n">
        <f aca="false" t="array" ref="J168:J168">IFERROR(_xludf.xlookup(F168, '4.1.1 Catalogo Backend'!$D$2:$D$100, '4.1.1 Catalogo Backend'!$C$2:$C$100), 0)</f>
        <v>0</v>
      </c>
      <c r="K168" s="333" t="s">
        <v>43</v>
      </c>
      <c r="L168" s="307" t="n">
        <f aca="false">ROUNDUP(SUM(VLOOKUP('4.1 WBS Backend'!K168,'6. Catalogos'!$F$2:$G$4,2,FALSE())*J168),0)</f>
        <v>0</v>
      </c>
      <c r="M168" s="334" t="s">
        <v>845</v>
      </c>
      <c r="N168" s="335"/>
      <c r="O168" s="336"/>
      <c r="P168" s="335"/>
      <c r="Q168" s="335"/>
      <c r="R168" s="335"/>
      <c r="S168" s="335"/>
      <c r="T168" s="335"/>
      <c r="U168" s="335"/>
      <c r="V168" s="335"/>
      <c r="W168" s="335"/>
      <c r="X168" s="335"/>
      <c r="Y168" s="335"/>
      <c r="Z168" s="335"/>
      <c r="AA168" s="335"/>
      <c r="AB168" s="335"/>
      <c r="AC168" s="335"/>
      <c r="AD168" s="337"/>
    </row>
    <row r="169" customFormat="false" ht="37.5" hidden="false" customHeight="true" outlineLevel="0" collapsed="false">
      <c r="A169" s="324" t="s">
        <v>857</v>
      </c>
      <c r="B169" s="325" t="str">
        <f aca="false">VLOOKUP(C169,'9. Matriz de Requisitos'!$A:$W,3, FALSE())</f>
        <v>Validar Cobro</v>
      </c>
      <c r="C169" s="326" t="s">
        <v>858</v>
      </c>
      <c r="D169" s="325" t="str">
        <f aca="false">VLOOKUP(C169,'9. Matriz de Requisitos'!$A:$W,4, FALSE())</f>
        <v>Validar Cobro</v>
      </c>
      <c r="E169" s="327" t="str">
        <f aca="false" t="array" ref="E169:E169">IFERROR(_xludf.xlookup(F169, '4.1.1 Catalogo Backend'!$D$2:$D$100, '4.1.1 Catalogo Backend'!$B$2:$B$100), "")</f>
        <v/>
      </c>
      <c r="F169" s="335" t="s">
        <v>372</v>
      </c>
      <c r="G169" s="342" t="s">
        <v>859</v>
      </c>
      <c r="H169" s="330" t="str">
        <f aca="false">IF(F169="", "", CONCATENATE("[",$C169,"]","[",$F169,"] - ",$G169))</f>
        <v>[TPSC-RE-FU-023][UPDATE-TABL-CH] - T1 - Agregar campos wizard Validar Cobro a fccPagoCliente</v>
      </c>
      <c r="I169" s="343" t="s">
        <v>860</v>
      </c>
      <c r="J169" s="332" t="n">
        <f aca="false" t="array" ref="J169:J169">IFERROR(_xludf.xlookup(F169, '4.1.1 Catalogo Backend'!$D$2:$D$100, '4.1.1 Catalogo Backend'!$C$2:$C$100), 0)</f>
        <v>0</v>
      </c>
      <c r="K169" s="333" t="s">
        <v>43</v>
      </c>
      <c r="L169" s="307" t="n">
        <f aca="false">ROUNDUP(SUM(VLOOKUP('4.1 WBS Backend'!K169,'6. Catalogos'!$F$2:$G$4,2,FALSE())*J169),0)</f>
        <v>0</v>
      </c>
      <c r="M169" s="334"/>
      <c r="N169" s="335"/>
      <c r="O169" s="336"/>
      <c r="P169" s="335"/>
      <c r="Q169" s="335"/>
      <c r="R169" s="335"/>
      <c r="S169" s="335"/>
      <c r="T169" s="335"/>
      <c r="U169" s="335"/>
      <c r="V169" s="335"/>
      <c r="W169" s="335"/>
      <c r="X169" s="335"/>
      <c r="Y169" s="335"/>
      <c r="Z169" s="335"/>
      <c r="AA169" s="335"/>
      <c r="AB169" s="335"/>
      <c r="AC169" s="335"/>
      <c r="AD169" s="337"/>
    </row>
    <row r="170" customFormat="false" ht="37.5" hidden="false" customHeight="true" outlineLevel="0" collapsed="false">
      <c r="A170" s="324" t="s">
        <v>861</v>
      </c>
      <c r="B170" s="325" t="str">
        <f aca="false">VLOOKUP(C170,'9. Matriz de Requisitos'!$A:$W,3, FALSE())</f>
        <v>Validar Cobro</v>
      </c>
      <c r="C170" s="326" t="s">
        <v>858</v>
      </c>
      <c r="D170" s="325" t="str">
        <f aca="false">VLOOKUP(C170,'9. Matriz de Requisitos'!$A:$W,4, FALSE())</f>
        <v>Validar Cobro</v>
      </c>
      <c r="E170" s="327" t="str">
        <f aca="false" t="array" ref="E170:E170">IFERROR(_xludf.xlookup(F170, '4.1.1 Catalogo Backend'!$D$2:$D$100, '4.1.1 Catalogo Backend'!$B$2:$B$100), "")</f>
        <v/>
      </c>
      <c r="F170" s="335" t="s">
        <v>372</v>
      </c>
      <c r="G170" s="342" t="s">
        <v>862</v>
      </c>
      <c r="H170" s="330" t="str">
        <f aca="false">IF(F170="", "", CONCATENATE("[",$C170,"]","[",$F170,"] - ",$G170))</f>
        <v>[TPSC-RE-FU-023][UPDATE-TABL-CH] - T2 - Agregar campos trazabilidad cancelación a tpPedido</v>
      </c>
      <c r="I170" s="341" t="s">
        <v>863</v>
      </c>
      <c r="J170" s="332" t="n">
        <f aca="false" t="array" ref="J170:J170">IFERROR(_xludf.xlookup(F170, '4.1.1 Catalogo Backend'!$D$2:$D$100, '4.1.1 Catalogo Backend'!$C$2:$C$100), 0)</f>
        <v>0</v>
      </c>
      <c r="K170" s="333" t="s">
        <v>43</v>
      </c>
      <c r="L170" s="307" t="n">
        <f aca="false">ROUNDUP(SUM(VLOOKUP('4.1 WBS Backend'!K170,'6. Catalogos'!$F$2:$G$4,2,FALSE())*J170),0)</f>
        <v>0</v>
      </c>
      <c r="M170" s="334"/>
      <c r="N170" s="335"/>
      <c r="O170" s="336"/>
      <c r="P170" s="335"/>
      <c r="Q170" s="335"/>
      <c r="R170" s="335"/>
      <c r="S170" s="335"/>
      <c r="T170" s="335"/>
      <c r="U170" s="335"/>
      <c r="V170" s="335"/>
      <c r="W170" s="335"/>
      <c r="X170" s="335"/>
      <c r="Y170" s="335"/>
      <c r="Z170" s="335"/>
      <c r="AA170" s="335"/>
      <c r="AB170" s="335"/>
      <c r="AC170" s="335"/>
      <c r="AD170" s="337"/>
    </row>
    <row r="171" customFormat="false" ht="37.5" hidden="false" customHeight="true" outlineLevel="0" collapsed="false">
      <c r="A171" s="324" t="s">
        <v>864</v>
      </c>
      <c r="B171" s="325" t="str">
        <f aca="false">VLOOKUP(C171,'9. Matriz de Requisitos'!$A:$W,3, FALSE())</f>
        <v>Validar Cobro</v>
      </c>
      <c r="C171" s="326" t="s">
        <v>858</v>
      </c>
      <c r="D171" s="325" t="str">
        <f aca="false">VLOOKUP(C171,'9. Matriz de Requisitos'!$A:$W,4, FALSE())</f>
        <v>Validar Cobro</v>
      </c>
      <c r="E171" s="327" t="str">
        <f aca="false" t="array" ref="E171:E171">IFERROR(_xludf.xlookup(F171, '4.1.1 Catalogo Backend'!$D$2:$D$100, '4.1.1 Catalogo Backend'!$B$2:$B$100), "")</f>
        <v/>
      </c>
      <c r="F171" s="335" t="s">
        <v>300</v>
      </c>
      <c r="G171" s="342" t="s">
        <v>865</v>
      </c>
      <c r="H171" s="330" t="str">
        <f aca="false">IF(F171="", "", CONCATENATE("[",$C171,"]","[",$F171,"] - ",$G171))</f>
        <v>[TPSC-RE-FU-023][IMP-EXIST-SERVICE] - T3 - Scaffold EF Core fccFolioPagoCliente fccPagoCliente tpProformaPedido en Finanzas</v>
      </c>
      <c r="I171" s="341" t="s">
        <v>866</v>
      </c>
      <c r="J171" s="332" t="n">
        <f aca="false" t="array" ref="J171:J171">IFERROR(_xludf.xlookup(F171, '4.1.1 Catalogo Backend'!$D$2:$D$100, '4.1.1 Catalogo Backend'!$C$2:$C$100), 0)</f>
        <v>0</v>
      </c>
      <c r="K171" s="333" t="s">
        <v>43</v>
      </c>
      <c r="L171" s="307" t="n">
        <f aca="false">ROUNDUP(SUM(VLOOKUP('4.1 WBS Backend'!K171,'6. Catalogos'!$F$2:$G$4,2,FALSE())*J171),0)</f>
        <v>0</v>
      </c>
      <c r="M171" s="334" t="s">
        <v>857</v>
      </c>
      <c r="N171" s="335"/>
      <c r="O171" s="336"/>
      <c r="P171" s="335"/>
      <c r="Q171" s="335"/>
      <c r="R171" s="335"/>
      <c r="S171" s="335"/>
      <c r="T171" s="335"/>
      <c r="U171" s="335"/>
      <c r="V171" s="335"/>
      <c r="W171" s="335"/>
      <c r="X171" s="335"/>
      <c r="Y171" s="335"/>
      <c r="Z171" s="335"/>
      <c r="AA171" s="335"/>
      <c r="AB171" s="335"/>
      <c r="AC171" s="335"/>
      <c r="AD171" s="337"/>
    </row>
    <row r="172" customFormat="false" ht="37.5" hidden="false" customHeight="true" outlineLevel="0" collapsed="false">
      <c r="A172" s="324" t="s">
        <v>867</v>
      </c>
      <c r="B172" s="325" t="str">
        <f aca="false">VLOOKUP(C172,'9. Matriz de Requisitos'!$A:$W,3, FALSE())</f>
        <v>Validar Cobro</v>
      </c>
      <c r="C172" s="326" t="s">
        <v>858</v>
      </c>
      <c r="D172" s="325" t="str">
        <f aca="false">VLOOKUP(C172,'9. Matriz de Requisitos'!$A:$W,4, FALSE())</f>
        <v>Validar Cobro</v>
      </c>
      <c r="E172" s="327" t="str">
        <f aca="false" t="array" ref="E172:E172">IFERROR(_xludf.xlookup(F172, '4.1.1 Catalogo Backend'!$D$2:$D$100, '4.1.1 Catalogo Backend'!$B$2:$B$100), "")</f>
        <v/>
      </c>
      <c r="F172" s="335" t="s">
        <v>420</v>
      </c>
      <c r="G172" s="342" t="s">
        <v>868</v>
      </c>
      <c r="H172" s="330" t="str">
        <f aca="false">IF(F172="", "", CONCATENATE("[",$C172,"]","[",$F172,"] - ",$G172))</f>
        <v>[TPSC-RE-FU-023][SIMPLE-CRUD] - T4 - CQRS fccFolioPagoCliente Query pendientes + Command cerrar pendiente</v>
      </c>
      <c r="I172" s="341" t="s">
        <v>869</v>
      </c>
      <c r="J172" s="332" t="n">
        <f aca="false" t="array" ref="J172:J172">IFERROR(_xludf.xlookup(F172, '4.1.1 Catalogo Backend'!$D$2:$D$100, '4.1.1 Catalogo Backend'!$C$2:$C$100), 0)</f>
        <v>0</v>
      </c>
      <c r="K172" s="333" t="s">
        <v>43</v>
      </c>
      <c r="L172" s="307" t="n">
        <f aca="false">ROUNDUP(SUM(VLOOKUP('4.1 WBS Backend'!K172,'6. Catalogos'!$F$2:$G$4,2,FALSE())*J172),0)</f>
        <v>0</v>
      </c>
      <c r="M172" s="334" t="s">
        <v>864</v>
      </c>
      <c r="N172" s="335"/>
      <c r="O172" s="336"/>
      <c r="P172" s="335"/>
      <c r="Q172" s="335"/>
      <c r="R172" s="335"/>
      <c r="S172" s="335"/>
      <c r="T172" s="335"/>
      <c r="U172" s="335"/>
      <c r="V172" s="335"/>
      <c r="W172" s="335"/>
      <c r="X172" s="335"/>
      <c r="Y172" s="335"/>
      <c r="Z172" s="335"/>
      <c r="AA172" s="335"/>
      <c r="AB172" s="335"/>
      <c r="AC172" s="335"/>
      <c r="AD172" s="337"/>
    </row>
    <row r="173" customFormat="false" ht="37.5" hidden="false" customHeight="true" outlineLevel="0" collapsed="false">
      <c r="A173" s="324" t="s">
        <v>870</v>
      </c>
      <c r="B173" s="325" t="str">
        <f aca="false">VLOOKUP(C173,'9. Matriz de Requisitos'!$A:$W,3, FALSE())</f>
        <v>Validar Cobro</v>
      </c>
      <c r="C173" s="326" t="s">
        <v>858</v>
      </c>
      <c r="D173" s="325" t="str">
        <f aca="false">VLOOKUP(C173,'9. Matriz de Requisitos'!$A:$W,4, FALSE())</f>
        <v>Validar Cobro</v>
      </c>
      <c r="E173" s="327" t="str">
        <f aca="false" t="array" ref="E173:E173">IFERROR(_xludf.xlookup(F173, '4.1.1 Catalogo Backend'!$D$2:$D$100, '4.1.1 Catalogo Backend'!$B$2:$B$100), "")</f>
        <v/>
      </c>
      <c r="F173" s="335" t="s">
        <v>420</v>
      </c>
      <c r="G173" s="342" t="s">
        <v>871</v>
      </c>
      <c r="H173" s="330" t="str">
        <f aca="false">IF(F173="", "", CONCATENATE("[",$C173,"]","[",$F173,"] - ",$G173))</f>
        <v>[TPSC-RE-FU-023][SIMPLE-CRUD] - T5 - CQRS fccPagoCliente Query cobro + Command upsert borrador</v>
      </c>
      <c r="I173" s="341" t="s">
        <v>872</v>
      </c>
      <c r="J173" s="332" t="n">
        <f aca="false" t="array" ref="J173:J173">IFERROR(_xludf.xlookup(F173, '4.1.1 Catalogo Backend'!$D$2:$D$100, '4.1.1 Catalogo Backend'!$C$2:$C$100), 0)</f>
        <v>0</v>
      </c>
      <c r="K173" s="333" t="s">
        <v>43</v>
      </c>
      <c r="L173" s="307" t="n">
        <f aca="false">ROUNDUP(SUM(VLOOKUP('4.1 WBS Backend'!K173,'6. Catalogos'!$F$2:$G$4,2,FALSE())*J173),0)</f>
        <v>0</v>
      </c>
      <c r="M173" s="334" t="s">
        <v>864</v>
      </c>
      <c r="N173" s="335"/>
      <c r="O173" s="336"/>
      <c r="P173" s="335"/>
      <c r="Q173" s="335"/>
      <c r="R173" s="335"/>
      <c r="S173" s="335"/>
      <c r="T173" s="335"/>
      <c r="U173" s="335"/>
      <c r="V173" s="335"/>
      <c r="W173" s="335"/>
      <c r="X173" s="335"/>
      <c r="Y173" s="335"/>
      <c r="Z173" s="335"/>
      <c r="AA173" s="335"/>
      <c r="AB173" s="335"/>
      <c r="AC173" s="335"/>
      <c r="AD173" s="337"/>
    </row>
    <row r="174" customFormat="false" ht="37.5" hidden="false" customHeight="true" outlineLevel="0" collapsed="false">
      <c r="A174" s="324" t="s">
        <v>873</v>
      </c>
      <c r="B174" s="325" t="str">
        <f aca="false">VLOOKUP(C174,'9. Matriz de Requisitos'!$A:$W,3, FALSE())</f>
        <v>Validar Cobro</v>
      </c>
      <c r="C174" s="326" t="s">
        <v>858</v>
      </c>
      <c r="D174" s="325" t="str">
        <f aca="false">VLOOKUP(C174,'9. Matriz de Requisitos'!$A:$W,4, FALSE())</f>
        <v>Validar Cobro</v>
      </c>
      <c r="E174" s="327" t="str">
        <f aca="false" t="array" ref="E174:E174">IFERROR(_xludf.xlookup(F174, '4.1.1 Catalogo Backend'!$D$2:$D$100, '4.1.1 Catalogo Backend'!$B$2:$B$100), "")</f>
        <v/>
      </c>
      <c r="F174" s="335" t="s">
        <v>304</v>
      </c>
      <c r="G174" s="342" t="s">
        <v>874</v>
      </c>
      <c r="H174" s="330" t="str">
        <f aca="false">IF(F174="", "", CONCATENATE("[",$C174,"]","[",$F174,"] - ",$G174))</f>
        <v>[TPSC-RE-FU-023][LIST-PAG-MULT-FILTER] - T6 - Listado clientes Validar Cobro con acción contextual</v>
      </c>
      <c r="I174" s="341" t="s">
        <v>875</v>
      </c>
      <c r="J174" s="332" t="n">
        <f aca="false" t="array" ref="J174:J174">IFERROR(_xludf.xlookup(F174, '4.1.1 Catalogo Backend'!$D$2:$D$100, '4.1.1 Catalogo Backend'!$C$2:$C$100), 0)</f>
        <v>0</v>
      </c>
      <c r="K174" s="333" t="s">
        <v>43</v>
      </c>
      <c r="L174" s="307" t="n">
        <f aca="false">ROUNDUP(SUM(VLOOKUP('4.1 WBS Backend'!K174,'6. Catalogos'!$F$2:$G$4,2,FALSE())*J174),0)</f>
        <v>0</v>
      </c>
      <c r="M174" s="334" t="s">
        <v>867</v>
      </c>
      <c r="N174" s="335"/>
      <c r="O174" s="336"/>
      <c r="P174" s="335"/>
      <c r="Q174" s="335"/>
      <c r="R174" s="335"/>
      <c r="S174" s="335"/>
      <c r="T174" s="335"/>
      <c r="U174" s="335"/>
      <c r="V174" s="335"/>
      <c r="W174" s="335"/>
      <c r="X174" s="335"/>
      <c r="Y174" s="335"/>
      <c r="Z174" s="335"/>
      <c r="AA174" s="335"/>
      <c r="AB174" s="335"/>
      <c r="AC174" s="335"/>
      <c r="AD174" s="337"/>
    </row>
    <row r="175" customFormat="false" ht="37.5" hidden="false" customHeight="true" outlineLevel="0" collapsed="false">
      <c r="A175" s="324" t="s">
        <v>876</v>
      </c>
      <c r="B175" s="325" t="str">
        <f aca="false">VLOOKUP(C175,'9. Matriz de Requisitos'!$A:$W,3, FALSE())</f>
        <v>Validar Cobro</v>
      </c>
      <c r="C175" s="326" t="s">
        <v>858</v>
      </c>
      <c r="D175" s="325" t="str">
        <f aca="false">VLOOKUP(C175,'9. Matriz de Requisitos'!$A:$W,4, FALSE())</f>
        <v>Validar Cobro</v>
      </c>
      <c r="E175" s="327" t="str">
        <f aca="false" t="array" ref="E175:E175">IFERROR(_xludf.xlookup(F175, '4.1.1 Catalogo Backend'!$D$2:$D$100, '4.1.1 Catalogo Backend'!$B$2:$B$100), "")</f>
        <v/>
      </c>
      <c r="F175" s="335" t="s">
        <v>329</v>
      </c>
      <c r="G175" s="342" t="s">
        <v>877</v>
      </c>
      <c r="H175" s="330" t="str">
        <f aca="false">IF(F175="", "", CONCATENATE("[",$C175,"]","[",$F175,"] - ",$G175))</f>
        <v>[TPSC-RE-FU-023][LIST-NO-FILTER] - T7 - Listado pedidos pendientes para modal Gestionar Cobranza</v>
      </c>
      <c r="I175" s="341" t="s">
        <v>878</v>
      </c>
      <c r="J175" s="332" t="n">
        <f aca="false" t="array" ref="J175:J175">IFERROR(_xludf.xlookup(F175, '4.1.1 Catalogo Backend'!$D$2:$D$100, '4.1.1 Catalogo Backend'!$C$2:$C$100), 0)</f>
        <v>0</v>
      </c>
      <c r="K175" s="333" t="s">
        <v>43</v>
      </c>
      <c r="L175" s="307" t="n">
        <f aca="false">ROUNDUP(SUM(VLOOKUP('4.1 WBS Backend'!K175,'6. Catalogos'!$F$2:$G$4,2,FALSE())*J175),0)</f>
        <v>0</v>
      </c>
      <c r="M175" s="334" t="s">
        <v>873</v>
      </c>
      <c r="N175" s="335"/>
      <c r="O175" s="336"/>
      <c r="P175" s="335"/>
      <c r="Q175" s="335"/>
      <c r="R175" s="335"/>
      <c r="S175" s="335"/>
      <c r="T175" s="335"/>
      <c r="U175" s="335"/>
      <c r="V175" s="335"/>
      <c r="W175" s="335"/>
      <c r="X175" s="335"/>
      <c r="Y175" s="335"/>
      <c r="Z175" s="335"/>
      <c r="AA175" s="335"/>
      <c r="AB175" s="335"/>
      <c r="AC175" s="335"/>
      <c r="AD175" s="337"/>
    </row>
    <row r="176" customFormat="false" ht="37.5" hidden="false" customHeight="true" outlineLevel="0" collapsed="false">
      <c r="A176" s="324" t="s">
        <v>879</v>
      </c>
      <c r="B176" s="325" t="str">
        <f aca="false">VLOOKUP(C176,'9. Matriz de Requisitos'!$A:$W,3, FALSE())</f>
        <v>Validar Cobro</v>
      </c>
      <c r="C176" s="326" t="s">
        <v>858</v>
      </c>
      <c r="D176" s="325" t="str">
        <f aca="false">VLOOKUP(C176,'9. Matriz de Requisitos'!$A:$W,4, FALSE())</f>
        <v>Validar Cobro</v>
      </c>
      <c r="E176" s="327" t="str">
        <f aca="false" t="array" ref="E176:E176">IFERROR(_xludf.xlookup(F176, '4.1.1 Catalogo Backend'!$D$2:$D$100, '4.1.1 Catalogo Backend'!$B$2:$B$100), "")</f>
        <v/>
      </c>
      <c r="F176" s="335" t="s">
        <v>410</v>
      </c>
      <c r="G176" s="342" t="s">
        <v>880</v>
      </c>
      <c r="H176" s="330" t="str">
        <f aca="false">IF(F176="", "", CONCATENATE("[",$C176,"]","[",$F176,"] - ",$G176))</f>
        <v>[TPSC-RE-FU-023][SERV-SIMPLE-PUT] - T8 - Actualizar fecha estimada de pago desde modal Gestionar Cobranza</v>
      </c>
      <c r="I176" s="341" t="s">
        <v>881</v>
      </c>
      <c r="J176" s="332" t="n">
        <f aca="false" t="array" ref="J176:J176">IFERROR(_xludf.xlookup(F176, '4.1.1 Catalogo Backend'!$D$2:$D$100, '4.1.1 Catalogo Backend'!$C$2:$C$100), 0)</f>
        <v>0</v>
      </c>
      <c r="K176" s="333" t="s">
        <v>43</v>
      </c>
      <c r="L176" s="307" t="n">
        <f aca="false">ROUNDUP(SUM(VLOOKUP('4.1 WBS Backend'!K176,'6. Catalogos'!$F$2:$G$4,2,FALSE())*J176),0)</f>
        <v>0</v>
      </c>
      <c r="M176" s="334" t="s">
        <v>873</v>
      </c>
      <c r="N176" s="335"/>
      <c r="O176" s="336"/>
      <c r="P176" s="335"/>
      <c r="Q176" s="335"/>
      <c r="R176" s="335"/>
      <c r="S176" s="335"/>
      <c r="T176" s="335"/>
      <c r="U176" s="335"/>
      <c r="V176" s="335"/>
      <c r="W176" s="335"/>
      <c r="X176" s="335"/>
      <c r="Y176" s="335"/>
      <c r="Z176" s="335"/>
      <c r="AA176" s="335"/>
      <c r="AB176" s="335"/>
      <c r="AC176" s="335"/>
      <c r="AD176" s="337"/>
    </row>
    <row r="177" customFormat="false" ht="37.5" hidden="false" customHeight="true" outlineLevel="0" collapsed="false">
      <c r="A177" s="324" t="s">
        <v>882</v>
      </c>
      <c r="B177" s="325" t="str">
        <f aca="false">VLOOKUP(C177,'9. Matriz de Requisitos'!$A:$W,3, FALSE())</f>
        <v>Validar Cobro</v>
      </c>
      <c r="C177" s="326" t="s">
        <v>858</v>
      </c>
      <c r="D177" s="325" t="str">
        <f aca="false">VLOOKUP(C177,'9. Matriz de Requisitos'!$A:$W,4, FALSE())</f>
        <v>Validar Cobro</v>
      </c>
      <c r="E177" s="327" t="str">
        <f aca="false" t="array" ref="E177:E177">IFERROR(_xludf.xlookup(F177, '4.1.1 Catalogo Backend'!$D$2:$D$100, '4.1.1 Catalogo Backend'!$B$2:$B$100), "")</f>
        <v/>
      </c>
      <c r="F177" s="335" t="s">
        <v>325</v>
      </c>
      <c r="G177" s="342" t="s">
        <v>883</v>
      </c>
      <c r="H177" s="330" t="str">
        <f aca="false">IF(F177="", "", CONCATENATE("[",$C177,"]","[",$F177,"] - ",$G177))</f>
        <v>[TPSC-RE-FU-023][SERV-TRANSACT] - T9 - Cancelar pedido por falta de pago desde modal Gestionar Cobranza</v>
      </c>
      <c r="I177" s="341" t="s">
        <v>884</v>
      </c>
      <c r="J177" s="332" t="n">
        <f aca="false" t="array" ref="J177:J177">IFERROR(_xludf.xlookup(F177, '4.1.1 Catalogo Backend'!$D$2:$D$100, '4.1.1 Catalogo Backend'!$C$2:$C$100), 0)</f>
        <v>0</v>
      </c>
      <c r="K177" s="333" t="s">
        <v>43</v>
      </c>
      <c r="L177" s="307" t="n">
        <f aca="false">ROUNDUP(SUM(VLOOKUP('4.1 WBS Backend'!K177,'6. Catalogos'!$F$2:$G$4,2,FALSE())*J177),0)</f>
        <v>0</v>
      </c>
      <c r="M177" s="334" t="s">
        <v>885</v>
      </c>
      <c r="N177" s="335"/>
      <c r="O177" s="336"/>
      <c r="P177" s="335"/>
      <c r="Q177" s="335"/>
      <c r="R177" s="335"/>
      <c r="S177" s="335"/>
      <c r="T177" s="335"/>
      <c r="U177" s="335"/>
      <c r="V177" s="335"/>
      <c r="W177" s="335"/>
      <c r="X177" s="335"/>
      <c r="Y177" s="335"/>
      <c r="Z177" s="335"/>
      <c r="AA177" s="335"/>
      <c r="AB177" s="335"/>
      <c r="AC177" s="335"/>
      <c r="AD177" s="337"/>
    </row>
    <row r="178" customFormat="false" ht="37.5" hidden="false" customHeight="true" outlineLevel="0" collapsed="false">
      <c r="A178" s="324" t="s">
        <v>886</v>
      </c>
      <c r="B178" s="325" t="str">
        <f aca="false">VLOOKUP(C178,'9. Matriz de Requisitos'!$A:$W,3, FALSE())</f>
        <v>Validar Cobro</v>
      </c>
      <c r="C178" s="326" t="s">
        <v>887</v>
      </c>
      <c r="D178" s="325" t="str">
        <f aca="false">VLOOKUP(C178,'9. Matriz de Requisitos'!$A:$W,4, FALSE())</f>
        <v>Validar Cobro</v>
      </c>
      <c r="E178" s="327" t="str">
        <f aca="false" t="array" ref="E178:E178">IFERROR(_xludf.xlookup(F178, '4.1.1 Catalogo Backend'!$D$2:$D$100, '4.1.1 Catalogo Backend'!$B$2:$B$100), "")</f>
        <v/>
      </c>
      <c r="F178" s="335" t="s">
        <v>372</v>
      </c>
      <c r="G178" s="342" t="s">
        <v>888</v>
      </c>
      <c r="H178" s="330" t="str">
        <f aca="false">IF(F178="", "", CONCATENATE("[",$C178,"]","[",$F178,"] - ",$G178))</f>
        <v>[TPSC-RE-FU-024][UPDATE-TABL-CH] - T1 - Agregar campos inmutabilidad notas y moneda a fccPagoCliente</v>
      </c>
      <c r="I178" s="341" t="s">
        <v>889</v>
      </c>
      <c r="J178" s="332" t="n">
        <f aca="false" t="array" ref="J178:J178">IFERROR(_xludf.xlookup(F178, '4.1.1 Catalogo Backend'!$D$2:$D$100, '4.1.1 Catalogo Backend'!$C$2:$C$100), 0)</f>
        <v>0</v>
      </c>
      <c r="K178" s="333" t="s">
        <v>43</v>
      </c>
      <c r="L178" s="307" t="n">
        <f aca="false">ROUNDUP(SUM(VLOOKUP('4.1 WBS Backend'!K178,'6. Catalogos'!$F$2:$G$4,2,FALSE())*J178),0)</f>
        <v>0</v>
      </c>
      <c r="M178" s="334"/>
      <c r="N178" s="335"/>
      <c r="O178" s="336"/>
      <c r="P178" s="335"/>
      <c r="Q178" s="335"/>
      <c r="R178" s="335"/>
      <c r="S178" s="335"/>
      <c r="T178" s="335"/>
      <c r="U178" s="335"/>
      <c r="V178" s="335"/>
      <c r="W178" s="335"/>
      <c r="X178" s="335"/>
      <c r="Y178" s="335"/>
      <c r="Z178" s="335"/>
      <c r="AA178" s="335"/>
      <c r="AB178" s="335"/>
      <c r="AC178" s="335"/>
      <c r="AD178" s="337"/>
    </row>
    <row r="179" customFormat="false" ht="37.5" hidden="false" customHeight="true" outlineLevel="0" collapsed="false">
      <c r="A179" s="324" t="s">
        <v>890</v>
      </c>
      <c r="B179" s="325" t="str">
        <f aca="false">VLOOKUP(C179,'9. Matriz de Requisitos'!$A:$W,3, FALSE())</f>
        <v>Validar Cobro</v>
      </c>
      <c r="C179" s="326" t="s">
        <v>887</v>
      </c>
      <c r="D179" s="325" t="str">
        <f aca="false">VLOOKUP(C179,'9. Matriz de Requisitos'!$A:$W,4, FALSE())</f>
        <v>Validar Cobro</v>
      </c>
      <c r="E179" s="327" t="str">
        <f aca="false" t="array" ref="E179:E179">IFERROR(_xludf.xlookup(F179, '4.1.1 Catalogo Backend'!$D$2:$D$100, '4.1.1 Catalogo Backend'!$B$2:$B$100), "")</f>
        <v/>
      </c>
      <c r="F179" s="335" t="s">
        <v>406</v>
      </c>
      <c r="G179" s="342" t="s">
        <v>891</v>
      </c>
      <c r="H179" s="330" t="str">
        <f aca="false">IF(F179="", "", CONCATENATE("[",$C179,"]","[",$F179,"] - ",$G179))</f>
        <v>[TPSC-RE-FU-024][CREATE-TABL-CH] - T2 - Crear tabla catTipoInconsistenciaCobro con datos iniciales</v>
      </c>
      <c r="I179" s="341" t="s">
        <v>892</v>
      </c>
      <c r="J179" s="332" t="n">
        <f aca="false" t="array" ref="J179:J179">IFERROR(_xludf.xlookup(F179, '4.1.1 Catalogo Backend'!$D$2:$D$100, '4.1.1 Catalogo Backend'!$C$2:$C$100), 0)</f>
        <v>0</v>
      </c>
      <c r="K179" s="333" t="s">
        <v>43</v>
      </c>
      <c r="L179" s="307" t="n">
        <f aca="false">ROUNDUP(SUM(VLOOKUP('4.1 WBS Backend'!K179,'6. Catalogos'!$F$2:$G$4,2,FALSE())*J179),0)</f>
        <v>0</v>
      </c>
      <c r="M179" s="334"/>
      <c r="N179" s="335"/>
      <c r="O179" s="336"/>
      <c r="P179" s="335"/>
      <c r="Q179" s="335"/>
      <c r="R179" s="335"/>
      <c r="S179" s="335"/>
      <c r="T179" s="335"/>
      <c r="U179" s="335"/>
      <c r="V179" s="335"/>
      <c r="W179" s="335"/>
      <c r="X179" s="335"/>
      <c r="Y179" s="335"/>
      <c r="Z179" s="335"/>
      <c r="AA179" s="335"/>
      <c r="AB179" s="335"/>
      <c r="AC179" s="335"/>
      <c r="AD179" s="337"/>
    </row>
    <row r="180" customFormat="false" ht="37.5" hidden="false" customHeight="true" outlineLevel="0" collapsed="false">
      <c r="A180" s="324" t="s">
        <v>893</v>
      </c>
      <c r="B180" s="325" t="str">
        <f aca="false">VLOOKUP(C180,'9. Matriz de Requisitos'!$A:$W,3, FALSE())</f>
        <v>Validar Cobro</v>
      </c>
      <c r="C180" s="326" t="s">
        <v>887</v>
      </c>
      <c r="D180" s="325" t="str">
        <f aca="false">VLOOKUP(C180,'9. Matriz de Requisitos'!$A:$W,4, FALSE())</f>
        <v>Validar Cobro</v>
      </c>
      <c r="E180" s="327" t="str">
        <f aca="false" t="array" ref="E180:E180">IFERROR(_xludf.xlookup(F180, '4.1.1 Catalogo Backend'!$D$2:$D$100, '4.1.1 Catalogo Backend'!$B$2:$B$100), "")</f>
        <v/>
      </c>
      <c r="F180" s="335" t="s">
        <v>833</v>
      </c>
      <c r="G180" s="342" t="s">
        <v>894</v>
      </c>
      <c r="H180" s="330" t="str">
        <f aca="false">IF(F180="", "", CONCATENATE("[",$C180,"]","[",$F180,"] - ",$G180))</f>
        <v>[TPSC-RE-FU-024][CREATE-TABL-M] - T3 - Crear tabla fccInconsistenciaCobro</v>
      </c>
      <c r="I180" s="341" t="s">
        <v>895</v>
      </c>
      <c r="J180" s="332" t="n">
        <f aca="false" t="array" ref="J180:J180">IFERROR(_xludf.xlookup(F180, '4.1.1 Catalogo Backend'!$D$2:$D$100, '4.1.1 Catalogo Backend'!$C$2:$C$100), 0)</f>
        <v>0</v>
      </c>
      <c r="K180" s="333" t="s">
        <v>43</v>
      </c>
      <c r="L180" s="307" t="n">
        <f aca="false">ROUNDUP(SUM(VLOOKUP('4.1 WBS Backend'!K180,'6. Catalogos'!$F$2:$G$4,2,FALSE())*J180),0)</f>
        <v>0</v>
      </c>
      <c r="M180" s="334" t="s">
        <v>890</v>
      </c>
      <c r="N180" s="335"/>
      <c r="O180" s="336"/>
      <c r="P180" s="335"/>
      <c r="Q180" s="335"/>
      <c r="R180" s="335"/>
      <c r="S180" s="335"/>
      <c r="T180" s="335"/>
      <c r="U180" s="335"/>
      <c r="V180" s="335"/>
      <c r="W180" s="335"/>
      <c r="X180" s="335"/>
      <c r="Y180" s="335"/>
      <c r="Z180" s="335"/>
      <c r="AA180" s="335"/>
      <c r="AB180" s="335"/>
      <c r="AC180" s="335"/>
      <c r="AD180" s="337"/>
    </row>
    <row r="181" customFormat="false" ht="37.5" hidden="false" customHeight="true" outlineLevel="0" collapsed="false">
      <c r="A181" s="324" t="s">
        <v>896</v>
      </c>
      <c r="B181" s="325" t="str">
        <f aca="false">VLOOKUP(C181,'9. Matriz de Requisitos'!$A:$W,3, FALSE())</f>
        <v>Validar Cobro</v>
      </c>
      <c r="C181" s="326" t="s">
        <v>887</v>
      </c>
      <c r="D181" s="325" t="str">
        <f aca="false">VLOOKUP(C181,'9. Matriz de Requisitos'!$A:$W,4, FALSE())</f>
        <v>Validar Cobro</v>
      </c>
      <c r="E181" s="327" t="str">
        <f aca="false" t="array" ref="E181:E181">IFERROR(_xludf.xlookup(F181, '4.1.1 Catalogo Backend'!$D$2:$D$100, '4.1.1 Catalogo Backend'!$B$2:$B$100), "")</f>
        <v/>
      </c>
      <c r="F181" s="335" t="s">
        <v>293</v>
      </c>
      <c r="G181" s="342" t="s">
        <v>897</v>
      </c>
      <c r="H181" s="330" t="str">
        <f aca="false">IF(F181="", "", CONCATENATE("[",$C181,"]","[",$F181,"] - ",$G181))</f>
        <v>[TPSC-RE-FU-024][BD-OBJ-CH] - T4 - Crear SEQUENCE SeqFolioCobro para foliador COB-mmddaa</v>
      </c>
      <c r="I181" s="341" t="s">
        <v>898</v>
      </c>
      <c r="J181" s="332" t="n">
        <f aca="false" t="array" ref="J181:J181">IFERROR(_xludf.xlookup(F181, '4.1.1 Catalogo Backend'!$D$2:$D$100, '4.1.1 Catalogo Backend'!$C$2:$C$100), 0)</f>
        <v>0</v>
      </c>
      <c r="K181" s="333" t="s">
        <v>43</v>
      </c>
      <c r="L181" s="307" t="n">
        <f aca="false">ROUNDUP(SUM(VLOOKUP('4.1 WBS Backend'!K181,'6. Catalogos'!$F$2:$G$4,2,FALSE())*J181),0)</f>
        <v>0</v>
      </c>
      <c r="M181" s="334"/>
      <c r="N181" s="335"/>
      <c r="O181" s="336"/>
      <c r="P181" s="335"/>
      <c r="Q181" s="335"/>
      <c r="R181" s="335"/>
      <c r="S181" s="335"/>
      <c r="T181" s="335"/>
      <c r="U181" s="335"/>
      <c r="V181" s="335"/>
      <c r="W181" s="335"/>
      <c r="X181" s="335"/>
      <c r="Y181" s="335"/>
      <c r="Z181" s="335"/>
      <c r="AA181" s="335"/>
      <c r="AB181" s="335"/>
      <c r="AC181" s="335"/>
      <c r="AD181" s="337"/>
    </row>
    <row r="182" customFormat="false" ht="37.5" hidden="false" customHeight="true" outlineLevel="0" collapsed="false">
      <c r="A182" s="324" t="s">
        <v>899</v>
      </c>
      <c r="B182" s="325" t="str">
        <f aca="false">VLOOKUP(C182,'9. Matriz de Requisitos'!$A:$W,3, FALSE())</f>
        <v>Validar Cobro</v>
      </c>
      <c r="C182" s="326" t="s">
        <v>887</v>
      </c>
      <c r="D182" s="325" t="str">
        <f aca="false">VLOOKUP(C182,'9. Matriz de Requisitos'!$A:$W,4, FALSE())</f>
        <v>Validar Cobro</v>
      </c>
      <c r="E182" s="327" t="str">
        <f aca="false" t="array" ref="E182:E182">IFERROR(_xludf.xlookup(F182, '4.1.1 Catalogo Backend'!$D$2:$D$100, '4.1.1 Catalogo Backend'!$B$2:$B$100), "")</f>
        <v/>
      </c>
      <c r="F182" s="335" t="s">
        <v>329</v>
      </c>
      <c r="G182" s="342" t="s">
        <v>900</v>
      </c>
      <c r="H182" s="330" t="str">
        <f aca="false">IF(F182="", "", CONCATENATE("[",$C182,"]","[",$F182,"] - ",$G182))</f>
        <v>[TPSC-RE-FU-024][LIST-NO-FILTER] - T5 - Endpoint catálogos formulario Paso 1 monedas medios de pago cuentas</v>
      </c>
      <c r="I182" s="341" t="s">
        <v>901</v>
      </c>
      <c r="J182" s="332" t="n">
        <f aca="false" t="array" ref="J182:J182">IFERROR(_xludf.xlookup(F182, '4.1.1 Catalogo Backend'!$D$2:$D$100, '4.1.1 Catalogo Backend'!$C$2:$C$100), 0)</f>
        <v>0</v>
      </c>
      <c r="K182" s="333" t="s">
        <v>43</v>
      </c>
      <c r="L182" s="307" t="n">
        <f aca="false">ROUNDUP(SUM(VLOOKUP('4.1 WBS Backend'!K182,'6. Catalogos'!$F$2:$G$4,2,FALSE())*J182),0)</f>
        <v>0</v>
      </c>
      <c r="M182" s="334" t="s">
        <v>886</v>
      </c>
      <c r="N182" s="335"/>
      <c r="O182" s="336"/>
      <c r="P182" s="335"/>
      <c r="Q182" s="335"/>
      <c r="R182" s="335"/>
      <c r="S182" s="335"/>
      <c r="T182" s="335"/>
      <c r="U182" s="335"/>
      <c r="V182" s="335"/>
      <c r="W182" s="335"/>
      <c r="X182" s="335"/>
      <c r="Y182" s="335"/>
      <c r="Z182" s="335"/>
      <c r="AA182" s="335"/>
      <c r="AB182" s="335"/>
      <c r="AC182" s="335"/>
      <c r="AD182" s="337"/>
    </row>
    <row r="183" customFormat="false" ht="37.5" hidden="false" customHeight="true" outlineLevel="0" collapsed="false">
      <c r="A183" s="324" t="s">
        <v>902</v>
      </c>
      <c r="B183" s="325" t="str">
        <f aca="false">VLOOKUP(C183,'9. Matriz de Requisitos'!$A:$W,3, FALSE())</f>
        <v>Validar Cobro</v>
      </c>
      <c r="C183" s="326" t="s">
        <v>887</v>
      </c>
      <c r="D183" s="325" t="str">
        <f aca="false">VLOOKUP(C183,'9. Matriz de Requisitos'!$A:$W,4, FALSE())</f>
        <v>Validar Cobro</v>
      </c>
      <c r="E183" s="327" t="str">
        <f aca="false" t="array" ref="E183:E183">IFERROR(_xludf.xlookup(F183, '4.1.1 Catalogo Backend'!$D$2:$D$100, '4.1.1 Catalogo Backend'!$B$2:$B$100), "")</f>
        <v/>
      </c>
      <c r="F183" s="335" t="s">
        <v>329</v>
      </c>
      <c r="G183" s="342" t="s">
        <v>903</v>
      </c>
      <c r="H183" s="330" t="str">
        <f aca="false">IF(F183="", "", CONCATENATE("[",$C183,"]","[",$F183,"] - ",$G183))</f>
        <v>[TPSC-RE-FU-024][LIST-NO-FILTER] - T6 - Endpoint listado cobros del cliente Paso 1</v>
      </c>
      <c r="I183" s="341" t="s">
        <v>904</v>
      </c>
      <c r="J183" s="332" t="n">
        <f aca="false" t="array" ref="J183:J183">IFERROR(_xludf.xlookup(F183, '4.1.1 Catalogo Backend'!$D$2:$D$100, '4.1.1 Catalogo Backend'!$C$2:$C$100), 0)</f>
        <v>0</v>
      </c>
      <c r="K183" s="333" t="s">
        <v>43</v>
      </c>
      <c r="L183" s="307" t="n">
        <f aca="false">ROUNDUP(SUM(VLOOKUP('4.1 WBS Backend'!K183,'6. Catalogos'!$F$2:$G$4,2,FALSE())*J183),0)</f>
        <v>0</v>
      </c>
      <c r="M183" s="334" t="s">
        <v>886</v>
      </c>
      <c r="N183" s="335"/>
      <c r="O183" s="336"/>
      <c r="P183" s="335"/>
      <c r="Q183" s="335"/>
      <c r="R183" s="335"/>
      <c r="S183" s="335"/>
      <c r="T183" s="335"/>
      <c r="U183" s="335"/>
      <c r="V183" s="335"/>
      <c r="W183" s="335"/>
      <c r="X183" s="335"/>
      <c r="Y183" s="335"/>
      <c r="Z183" s="335"/>
      <c r="AA183" s="335"/>
      <c r="AB183" s="335"/>
      <c r="AC183" s="335"/>
      <c r="AD183" s="337"/>
    </row>
    <row r="184" customFormat="false" ht="37.5" hidden="false" customHeight="true" outlineLevel="0" collapsed="false">
      <c r="A184" s="324" t="s">
        <v>905</v>
      </c>
      <c r="B184" s="325" t="str">
        <f aca="false">VLOOKUP(C184,'9. Matriz de Requisitos'!$A:$W,3, FALSE())</f>
        <v>Validar Cobro</v>
      </c>
      <c r="C184" s="326" t="s">
        <v>887</v>
      </c>
      <c r="D184" s="325" t="str">
        <f aca="false">VLOOKUP(C184,'9. Matriz de Requisitos'!$A:$W,4, FALSE())</f>
        <v>Validar Cobro</v>
      </c>
      <c r="E184" s="327" t="str">
        <f aca="false" t="array" ref="E184:E184">IFERROR(_xludf.xlookup(F184, '4.1.1 Catalogo Backend'!$D$2:$D$100, '4.1.1 Catalogo Backend'!$B$2:$B$100), "")</f>
        <v/>
      </c>
      <c r="F184" s="335" t="s">
        <v>382</v>
      </c>
      <c r="G184" s="342" t="s">
        <v>906</v>
      </c>
      <c r="H184" s="330" t="str">
        <f aca="false">IF(F184="", "", CONCATENATE("[",$C184,"]","[",$F184,"] - ",$G184))</f>
        <v>[TPSC-RE-FU-024][ALG-BASIC-LOGIC] - T7 - Endpoint detalle correo y adjuntos para selección de comprobante</v>
      </c>
      <c r="I184" s="341" t="s">
        <v>907</v>
      </c>
      <c r="J184" s="332" t="n">
        <f aca="false" t="array" ref="J184:J184">IFERROR(_xludf.xlookup(F184, '4.1.1 Catalogo Backend'!$D$2:$D$100, '4.1.1 Catalogo Backend'!$C$2:$C$100), 0)</f>
        <v>0</v>
      </c>
      <c r="K184" s="333" t="s">
        <v>43</v>
      </c>
      <c r="L184" s="307" t="n">
        <f aca="false">ROUNDUP(SUM(VLOOKUP('4.1 WBS Backend'!K184,'6. Catalogos'!$F$2:$G$4,2,FALSE())*J184),0)</f>
        <v>0</v>
      </c>
      <c r="M184" s="334" t="s">
        <v>902</v>
      </c>
      <c r="N184" s="335"/>
      <c r="O184" s="336"/>
      <c r="P184" s="335"/>
      <c r="Q184" s="335"/>
      <c r="R184" s="335"/>
      <c r="S184" s="335"/>
      <c r="T184" s="335"/>
      <c r="U184" s="335"/>
      <c r="V184" s="335"/>
      <c r="W184" s="335"/>
      <c r="X184" s="335"/>
      <c r="Y184" s="335"/>
      <c r="Z184" s="335"/>
      <c r="AA184" s="335"/>
      <c r="AB184" s="335"/>
      <c r="AC184" s="335"/>
      <c r="AD184" s="337"/>
    </row>
    <row r="185" customFormat="false" ht="37.5" hidden="false" customHeight="true" outlineLevel="0" collapsed="false">
      <c r="A185" s="324" t="s">
        <v>908</v>
      </c>
      <c r="B185" s="325" t="str">
        <f aca="false">VLOOKUP(C185,'9. Matriz de Requisitos'!$A:$W,3, FALSE())</f>
        <v>Validar Cobro</v>
      </c>
      <c r="C185" s="326" t="s">
        <v>887</v>
      </c>
      <c r="D185" s="325" t="str">
        <f aca="false">VLOOKUP(C185,'9. Matriz de Requisitos'!$A:$W,4, FALSE())</f>
        <v>Validar Cobro</v>
      </c>
      <c r="E185" s="327" t="str">
        <f aca="false" t="array" ref="E185:E185">IFERROR(_xludf.xlookup(F185, '4.1.1 Catalogo Backend'!$D$2:$D$100, '4.1.1 Catalogo Backend'!$B$2:$B$100), "")</f>
        <v/>
      </c>
      <c r="F185" s="335" t="s">
        <v>410</v>
      </c>
      <c r="G185" s="342" t="s">
        <v>909</v>
      </c>
      <c r="H185" s="330" t="str">
        <f aca="false">IF(F185="", "", CONCATENATE("[",$C185,"]","[",$F185,"] - ",$G185))</f>
        <v>[TPSC-RE-FU-024][SERV-SIMPLE-PUT] - T8 - Endpoint auto-guardado cobro en borrador Paso 1</v>
      </c>
      <c r="I185" s="341" t="s">
        <v>910</v>
      </c>
      <c r="J185" s="332" t="n">
        <f aca="false" t="array" ref="J185:J185">IFERROR(_xludf.xlookup(F185, '4.1.1 Catalogo Backend'!$D$2:$D$100, '4.1.1 Catalogo Backend'!$C$2:$C$100), 0)</f>
        <v>0</v>
      </c>
      <c r="K185" s="333" t="s">
        <v>43</v>
      </c>
      <c r="L185" s="307" t="n">
        <f aca="false">ROUNDUP(SUM(VLOOKUP('4.1 WBS Backend'!K185,'6. Catalogos'!$F$2:$G$4,2,FALSE())*J185),0)</f>
        <v>0</v>
      </c>
      <c r="M185" s="334" t="s">
        <v>902</v>
      </c>
      <c r="N185" s="335"/>
      <c r="O185" s="336"/>
      <c r="P185" s="335"/>
      <c r="Q185" s="335"/>
      <c r="R185" s="335"/>
      <c r="S185" s="335"/>
      <c r="T185" s="335"/>
      <c r="U185" s="335"/>
      <c r="V185" s="335"/>
      <c r="W185" s="335"/>
      <c r="X185" s="335"/>
      <c r="Y185" s="335"/>
      <c r="Z185" s="335"/>
      <c r="AA185" s="335"/>
      <c r="AB185" s="335"/>
      <c r="AC185" s="335"/>
      <c r="AD185" s="337"/>
    </row>
    <row r="186" customFormat="false" ht="37.5" hidden="false" customHeight="true" outlineLevel="0" collapsed="false">
      <c r="A186" s="324" t="s">
        <v>911</v>
      </c>
      <c r="B186" s="325" t="str">
        <f aca="false">VLOOKUP(C186,'9. Matriz de Requisitos'!$A:$W,3, FALSE())</f>
        <v>Validar Cobro</v>
      </c>
      <c r="C186" s="326" t="s">
        <v>887</v>
      </c>
      <c r="D186" s="325" t="str">
        <f aca="false">VLOOKUP(C186,'9. Matriz de Requisitos'!$A:$W,4, FALSE())</f>
        <v>Validar Cobro</v>
      </c>
      <c r="E186" s="327" t="str">
        <f aca="false" t="array" ref="E186:E186">IFERROR(_xludf.xlookup(F186, '4.1.1 Catalogo Backend'!$D$2:$D$100, '4.1.1 Catalogo Backend'!$B$2:$B$100), "")</f>
        <v/>
      </c>
      <c r="F186" s="335" t="s">
        <v>325</v>
      </c>
      <c r="G186" s="342" t="s">
        <v>912</v>
      </c>
      <c r="H186" s="330" t="str">
        <f aca="false">IF(F186="", "", CONCATENATE("[",$C186,"]","[",$F186,"] - ",$G186))</f>
        <v>[TPSC-RE-FU-024][SERV-TRANSACT] - T9 - Endpoint confirmación cobro con folio COB e inmutabilidad</v>
      </c>
      <c r="I186" s="341" t="s">
        <v>913</v>
      </c>
      <c r="J186" s="332" t="n">
        <f aca="false" t="array" ref="J186:J186">IFERROR(_xludf.xlookup(F186, '4.1.1 Catalogo Backend'!$D$2:$D$100, '4.1.1 Catalogo Backend'!$C$2:$C$100), 0)</f>
        <v>0</v>
      </c>
      <c r="K186" s="333" t="s">
        <v>43</v>
      </c>
      <c r="L186" s="307" t="n">
        <f aca="false">ROUNDUP(SUM(VLOOKUP('4.1 WBS Backend'!K186,'6. Catalogos'!$F$2:$G$4,2,FALSE())*J186),0)</f>
        <v>0</v>
      </c>
      <c r="M186" s="334" t="s">
        <v>914</v>
      </c>
      <c r="N186" s="335"/>
      <c r="O186" s="336"/>
      <c r="P186" s="335"/>
      <c r="Q186" s="335"/>
      <c r="R186" s="335"/>
      <c r="S186" s="335"/>
      <c r="T186" s="335"/>
      <c r="U186" s="335"/>
      <c r="V186" s="335"/>
      <c r="W186" s="335"/>
      <c r="X186" s="335"/>
      <c r="Y186" s="335"/>
      <c r="Z186" s="335"/>
      <c r="AA186" s="335"/>
      <c r="AB186" s="335"/>
      <c r="AC186" s="335"/>
      <c r="AD186" s="337"/>
    </row>
    <row r="187" customFormat="false" ht="37.5" hidden="false" customHeight="true" outlineLevel="0" collapsed="false">
      <c r="A187" s="324" t="s">
        <v>915</v>
      </c>
      <c r="B187" s="325" t="str">
        <f aca="false">VLOOKUP(C187,'9. Matriz de Requisitos'!$A:$W,3, FALSE())</f>
        <v>Validar Cobro</v>
      </c>
      <c r="C187" s="326" t="s">
        <v>887</v>
      </c>
      <c r="D187" s="325" t="str">
        <f aca="false">VLOOKUP(C187,'9. Matriz de Requisitos'!$A:$W,4, FALSE())</f>
        <v>Validar Cobro</v>
      </c>
      <c r="E187" s="327" t="str">
        <f aca="false" t="array" ref="E187:E187">IFERROR(_xludf.xlookup(F187, '4.1.1 Catalogo Backend'!$D$2:$D$100, '4.1.1 Catalogo Backend'!$B$2:$B$100), "")</f>
        <v/>
      </c>
      <c r="F187" s="335" t="s">
        <v>455</v>
      </c>
      <c r="G187" s="342" t="s">
        <v>916</v>
      </c>
      <c r="H187" s="330" t="str">
        <f aca="false">IF(F187="", "", CONCATENATE("[",$C187,"]","[",$F187,"] - ",$G187))</f>
        <v>[TPSC-RE-FU-024][ALG-COMPLX-LOGIC] - T10 - Servicio Tipo de Cambio del día automático para cobro México</v>
      </c>
      <c r="I187" s="341" t="s">
        <v>917</v>
      </c>
      <c r="J187" s="332" t="n">
        <f aca="false" t="array" ref="J187:J187">IFERROR(_xludf.xlookup(F187, '4.1.1 Catalogo Backend'!$D$2:$D$100, '4.1.1 Catalogo Backend'!$C$2:$C$100), 0)</f>
        <v>0</v>
      </c>
      <c r="K187" s="333" t="s">
        <v>43</v>
      </c>
      <c r="L187" s="307" t="n">
        <f aca="false">ROUNDUP(SUM(VLOOKUP('4.1 WBS Backend'!K187,'6. Catalogos'!$F$2:$G$4,2,FALSE())*J187),0)</f>
        <v>0</v>
      </c>
      <c r="M187" s="334"/>
      <c r="N187" s="335"/>
      <c r="O187" s="336"/>
      <c r="P187" s="335"/>
      <c r="Q187" s="335"/>
      <c r="R187" s="335"/>
      <c r="S187" s="335"/>
      <c r="T187" s="335"/>
      <c r="U187" s="335"/>
      <c r="V187" s="335"/>
      <c r="W187" s="335"/>
      <c r="X187" s="335"/>
      <c r="Y187" s="335"/>
      <c r="Z187" s="335"/>
      <c r="AA187" s="335"/>
      <c r="AB187" s="335"/>
      <c r="AC187" s="335"/>
      <c r="AD187" s="337"/>
    </row>
    <row r="188" customFormat="false" ht="37.5" hidden="false" customHeight="true" outlineLevel="0" collapsed="false">
      <c r="A188" s="324" t="s">
        <v>918</v>
      </c>
      <c r="B188" s="325" t="str">
        <f aca="false">VLOOKUP(C188,'9. Matriz de Requisitos'!$A:$W,3, FALSE())</f>
        <v>Validar Cobro</v>
      </c>
      <c r="C188" s="326" t="s">
        <v>887</v>
      </c>
      <c r="D188" s="325" t="str">
        <f aca="false">VLOOKUP(C188,'9. Matriz de Requisitos'!$A:$W,4, FALSE())</f>
        <v>Validar Cobro</v>
      </c>
      <c r="E188" s="327" t="str">
        <f aca="false" t="array" ref="E188:E188">IFERROR(_xludf.xlookup(F188, '4.1.1 Catalogo Backend'!$D$2:$D$100, '4.1.1 Catalogo Backend'!$B$2:$B$100), "")</f>
        <v/>
      </c>
      <c r="F188" s="335" t="s">
        <v>410</v>
      </c>
      <c r="G188" s="342" t="s">
        <v>919</v>
      </c>
      <c r="H188" s="330" t="str">
        <f aca="false">IF(F188="", "", CONCATENATE("[",$C188,"]","[",$F188,"] - ",$G188))</f>
        <v>[TPSC-RE-FU-024][SERV-SIMPLE-PUT] - T11 - Endpoint modal de inconsistencia del cobro Paso 1</v>
      </c>
      <c r="I188" s="341" t="s">
        <v>920</v>
      </c>
      <c r="J188" s="332" t="n">
        <f aca="false" t="array" ref="J188:J188">IFERROR(_xludf.xlookup(F188, '4.1.1 Catalogo Backend'!$D$2:$D$100, '4.1.1 Catalogo Backend'!$C$2:$C$100), 0)</f>
        <v>0</v>
      </c>
      <c r="K188" s="333" t="s">
        <v>43</v>
      </c>
      <c r="L188" s="307" t="n">
        <f aca="false">ROUNDUP(SUM(VLOOKUP('4.1 WBS Backend'!K188,'6. Catalogos'!$F$2:$G$4,2,FALSE())*J188),0)</f>
        <v>0</v>
      </c>
      <c r="M188" s="334" t="s">
        <v>921</v>
      </c>
      <c r="N188" s="335"/>
      <c r="O188" s="336"/>
      <c r="P188" s="335"/>
      <c r="Q188" s="335"/>
      <c r="R188" s="335"/>
      <c r="S188" s="335"/>
      <c r="T188" s="335"/>
      <c r="U188" s="335"/>
      <c r="V188" s="335"/>
      <c r="W188" s="335"/>
      <c r="X188" s="335"/>
      <c r="Y188" s="335"/>
      <c r="Z188" s="335"/>
      <c r="AA188" s="335"/>
      <c r="AB188" s="335"/>
      <c r="AC188" s="335"/>
      <c r="AD188" s="337"/>
    </row>
    <row r="189" customFormat="false" ht="37.5" hidden="false" customHeight="true" outlineLevel="0" collapsed="false">
      <c r="A189" s="324" t="s">
        <v>922</v>
      </c>
      <c r="B189" s="325" t="str">
        <f aca="false">VLOOKUP(C189,'9. Matriz de Requisitos'!$A:$W,3, FALSE())</f>
        <v>Validar Cobro: Paso 1 Perú</v>
      </c>
      <c r="C189" s="326" t="s">
        <v>923</v>
      </c>
      <c r="D189" s="325" t="str">
        <f aca="false">VLOOKUP(C189,'9. Matriz de Requisitos'!$A:$W,4, FALSE())</f>
        <v>Validar Cobro</v>
      </c>
      <c r="E189" s="327" t="str">
        <f aca="false" t="array" ref="E189:E189">IFERROR(_xludf.xlookup(F189, '4.1.1 Catalogo Backend'!$D$2:$D$100, '4.1.1 Catalogo Backend'!$B$2:$B$100), "")</f>
        <v/>
      </c>
      <c r="F189" s="335" t="s">
        <v>372</v>
      </c>
      <c r="G189" s="342" t="s">
        <v>924</v>
      </c>
      <c r="H189" s="330" t="str">
        <f aca="false">IF(F189="", "", CONCATENATE("[",$C189,"]","[",$F189,"] - ",$G189))</f>
        <v>[TPSC-RE-FU-025][UPDATE-TABL-CH] - T1 - Insertar catálogo interno medio de pago Perú en catMedioDePago</v>
      </c>
      <c r="I189" s="341" t="s">
        <v>925</v>
      </c>
      <c r="J189" s="332" t="n">
        <f aca="false" t="array" ref="J189:J189">IFERROR(_xludf.xlookup(F189, '4.1.1 Catalogo Backend'!$D$2:$D$100, '4.1.1 Catalogo Backend'!$C$2:$C$100), 0)</f>
        <v>0</v>
      </c>
      <c r="K189" s="333" t="s">
        <v>43</v>
      </c>
      <c r="L189" s="307" t="n">
        <f aca="false">ROUNDUP(SUM(VLOOKUP('4.1 WBS Backend'!K189,'6. Catalogos'!$F$2:$G$4,2,FALSE())*J189),0)</f>
        <v>0</v>
      </c>
      <c r="M189" s="334"/>
      <c r="N189" s="335"/>
      <c r="O189" s="336"/>
      <c r="P189" s="335"/>
      <c r="Q189" s="335"/>
      <c r="R189" s="335"/>
      <c r="S189" s="335"/>
      <c r="T189" s="335"/>
      <c r="U189" s="335"/>
      <c r="V189" s="335"/>
      <c r="W189" s="335"/>
      <c r="X189" s="335"/>
      <c r="Y189" s="335"/>
      <c r="Z189" s="335"/>
      <c r="AA189" s="335"/>
      <c r="AB189" s="335"/>
      <c r="AC189" s="335"/>
      <c r="AD189" s="337"/>
    </row>
    <row r="190" customFormat="false" ht="37.5" hidden="false" customHeight="true" outlineLevel="0" collapsed="false">
      <c r="A190" s="324" t="s">
        <v>926</v>
      </c>
      <c r="B190" s="325" t="str">
        <f aca="false">VLOOKUP(C190,'9. Matriz de Requisitos'!$A:$W,3, FALSE())</f>
        <v>Validar Cobro: Paso 1 Perú</v>
      </c>
      <c r="C190" s="326" t="s">
        <v>923</v>
      </c>
      <c r="D190" s="325" t="str">
        <f aca="false">VLOOKUP(C190,'9. Matriz de Requisitos'!$A:$W,4, FALSE())</f>
        <v>Validar Cobro</v>
      </c>
      <c r="E190" s="327" t="str">
        <f aca="false" t="array" ref="E190:E190">IFERROR(_xludf.xlookup(F190, '4.1.1 Catalogo Backend'!$D$2:$D$100, '4.1.1 Catalogo Backend'!$B$2:$B$100), "")</f>
        <v/>
      </c>
      <c r="F190" s="335" t="s">
        <v>372</v>
      </c>
      <c r="G190" s="342" t="s">
        <v>927</v>
      </c>
      <c r="H190" s="330" t="str">
        <f aca="false">IF(F190="", "", CONCATENATE("[",$C190,"]","[",$F190,"] - ",$G190))</f>
        <v>[TPSC-RE-FU-025][UPDATE-TABL-CH] - T2 - Insertar cuentas bancarias Golocaer SAC Perú GOLPERU</v>
      </c>
      <c r="I190" s="341" t="s">
        <v>928</v>
      </c>
      <c r="J190" s="332" t="n">
        <f aca="false" t="array" ref="J190:J190">IFERROR(_xludf.xlookup(F190, '4.1.1 Catalogo Backend'!$D$2:$D$100, '4.1.1 Catalogo Backend'!$C$2:$C$100), 0)</f>
        <v>0</v>
      </c>
      <c r="K190" s="333" t="s">
        <v>43</v>
      </c>
      <c r="L190" s="307" t="n">
        <f aca="false">ROUNDUP(SUM(VLOOKUP('4.1 WBS Backend'!K190,'6. Catalogos'!$F$2:$G$4,2,FALSE())*J190),0)</f>
        <v>0</v>
      </c>
      <c r="M190" s="334"/>
      <c r="N190" s="335"/>
      <c r="O190" s="336"/>
      <c r="P190" s="335"/>
      <c r="Q190" s="335"/>
      <c r="R190" s="335"/>
      <c r="S190" s="335"/>
      <c r="T190" s="335"/>
      <c r="U190" s="335"/>
      <c r="V190" s="335"/>
      <c r="W190" s="335"/>
      <c r="X190" s="335"/>
      <c r="Y190" s="335"/>
      <c r="Z190" s="335"/>
      <c r="AA190" s="335"/>
      <c r="AB190" s="335"/>
      <c r="AC190" s="335"/>
      <c r="AD190" s="337"/>
    </row>
    <row r="191" customFormat="false" ht="37.5" hidden="false" customHeight="true" outlineLevel="0" collapsed="false">
      <c r="A191" s="324" t="s">
        <v>929</v>
      </c>
      <c r="B191" s="325" t="str">
        <f aca="false">VLOOKUP(C191,'9. Matriz de Requisitos'!$A:$W,3, FALSE())</f>
        <v>Validar Cobro: Paso 1 Perú</v>
      </c>
      <c r="C191" s="326" t="s">
        <v>923</v>
      </c>
      <c r="D191" s="325" t="str">
        <f aca="false">VLOOKUP(C191,'9. Matriz de Requisitos'!$A:$W,4, FALSE())</f>
        <v>Validar Cobro</v>
      </c>
      <c r="E191" s="327" t="str">
        <f aca="false" t="array" ref="E191:E191">IFERROR(_xludf.xlookup(F191, '4.1.1 Catalogo Backend'!$D$2:$D$100, '4.1.1 Catalogo Backend'!$B$2:$B$100), "")</f>
        <v/>
      </c>
      <c r="F191" s="335" t="s">
        <v>455</v>
      </c>
      <c r="G191" s="342" t="s">
        <v>930</v>
      </c>
      <c r="H191" s="330" t="str">
        <f aca="false">IF(F191="", "", CONCATENATE("[",$C191,"]","[",$F191,"] - ",$G191))</f>
        <v>[TPSC-RE-FU-025][ALG-COMPLX-LOGIC] - T3 - Servicio Tipo de Cambio del día automático para cobro Perú</v>
      </c>
      <c r="I191" s="341" t="s">
        <v>931</v>
      </c>
      <c r="J191" s="332" t="n">
        <f aca="false" t="array" ref="J191:J191">IFERROR(_xludf.xlookup(F191, '4.1.1 Catalogo Backend'!$D$2:$D$100, '4.1.1 Catalogo Backend'!$C$2:$C$100), 0)</f>
        <v>0</v>
      </c>
      <c r="K191" s="333" t="s">
        <v>43</v>
      </c>
      <c r="L191" s="307" t="n">
        <f aca="false">ROUNDUP(SUM(VLOOKUP('4.1 WBS Backend'!K191,'6. Catalogos'!$F$2:$G$4,2,FALSE())*J191),0)</f>
        <v>0</v>
      </c>
      <c r="M191" s="334"/>
      <c r="N191" s="335"/>
      <c r="O191" s="336"/>
      <c r="P191" s="335"/>
      <c r="Q191" s="335"/>
      <c r="R191" s="335"/>
      <c r="S191" s="335"/>
      <c r="T191" s="335"/>
      <c r="U191" s="335"/>
      <c r="V191" s="335"/>
      <c r="W191" s="335"/>
      <c r="X191" s="335"/>
      <c r="Y191" s="335"/>
      <c r="Z191" s="335"/>
      <c r="AA191" s="335"/>
      <c r="AB191" s="335"/>
      <c r="AC191" s="335"/>
      <c r="AD191" s="337"/>
    </row>
    <row r="192" customFormat="false" ht="37.5" hidden="false" customHeight="true" outlineLevel="0" collapsed="false">
      <c r="A192" s="324" t="s">
        <v>932</v>
      </c>
      <c r="B192" s="325" t="str">
        <f aca="false">VLOOKUP(C192,'9. Matriz de Requisitos'!$A:$W,3, FALSE())</f>
        <v>Validar Cobro: Paso 1 Perú</v>
      </c>
      <c r="C192" s="326" t="s">
        <v>923</v>
      </c>
      <c r="D192" s="325" t="str">
        <f aca="false">VLOOKUP(C192,'9. Matriz de Requisitos'!$A:$W,4, FALSE())</f>
        <v>Validar Cobro</v>
      </c>
      <c r="E192" s="327" t="str">
        <f aca="false" t="array" ref="E192:E192">IFERROR(_xludf.xlookup(F192, '4.1.1 Catalogo Backend'!$D$2:$D$100, '4.1.1 Catalogo Backend'!$B$2:$B$100), "")</f>
        <v/>
      </c>
      <c r="F192" s="335" t="s">
        <v>300</v>
      </c>
      <c r="G192" s="342" t="s">
        <v>933</v>
      </c>
      <c r="H192" s="330" t="str">
        <f aca="false">IF(F192="", "", CONCATENATE("[",$C192,"]","[",$F192,"] - ",$G192))</f>
        <v>[TPSC-RE-FU-025][IMP-EXIST-SERVICE] - T4 - Adaptar endpoints Paso 1 RE-FU-024 para variante Región Perú</v>
      </c>
      <c r="I192" s="341" t="s">
        <v>934</v>
      </c>
      <c r="J192" s="332" t="n">
        <f aca="false" t="array" ref="J192:J192">IFERROR(_xludf.xlookup(F192, '4.1.1 Catalogo Backend'!$D$2:$D$100, '4.1.1 Catalogo Backend'!$C$2:$C$100), 0)</f>
        <v>0</v>
      </c>
      <c r="K192" s="333" t="s">
        <v>43</v>
      </c>
      <c r="L192" s="307" t="n">
        <f aca="false">ROUNDUP(SUM(VLOOKUP('4.1 WBS Backend'!K192,'6. Catalogos'!$F$2:$G$4,2,FALSE())*J192),0)</f>
        <v>0</v>
      </c>
      <c r="M192" s="334" t="s">
        <v>935</v>
      </c>
      <c r="N192" s="335"/>
      <c r="O192" s="336"/>
      <c r="P192" s="335"/>
      <c r="Q192" s="335"/>
      <c r="R192" s="335"/>
      <c r="S192" s="335"/>
      <c r="T192" s="335"/>
      <c r="U192" s="335"/>
      <c r="V192" s="335"/>
      <c r="W192" s="335"/>
      <c r="X192" s="335"/>
      <c r="Y192" s="335"/>
      <c r="Z192" s="335"/>
      <c r="AA192" s="335"/>
      <c r="AB192" s="335"/>
      <c r="AC192" s="335"/>
      <c r="AD192" s="337"/>
    </row>
    <row r="193" customFormat="false" ht="37.5" hidden="false" customHeight="true" outlineLevel="0" collapsed="false">
      <c r="A193" s="324" t="s">
        <v>936</v>
      </c>
      <c r="B193" s="325" t="str">
        <f aca="false">VLOOKUP(C193,'9. Matriz de Requisitos'!$A:$W,3, FALSE())</f>
        <v>Validar Cobro</v>
      </c>
      <c r="C193" s="326" t="s">
        <v>937</v>
      </c>
      <c r="D193" s="325" t="str">
        <f aca="false">VLOOKUP(C193,'9. Matriz de Requisitos'!$A:$W,4, FALSE())</f>
        <v>Validar Cobro</v>
      </c>
      <c r="E193" s="327" t="str">
        <f aca="false" t="array" ref="E193:E193">IFERROR(_xludf.xlookup(F193, '4.1.1 Catalogo Backend'!$D$2:$D$100, '4.1.1 Catalogo Backend'!$B$2:$B$100), "")</f>
        <v/>
      </c>
      <c r="F193" s="335" t="s">
        <v>833</v>
      </c>
      <c r="G193" s="342" t="s">
        <v>938</v>
      </c>
      <c r="H193" s="330" t="str">
        <f aca="false">IF(F193="", "", CONCATENATE("[",$C193,"]","[",$F193,"] - ",$G193))</f>
        <v>[TPSC-RE-FU-026][CREATE-TABL-M] - T1 - Crear tabla fccSaldoFavorCliente Estado de Cuenta auxiliar saldo a favor</v>
      </c>
      <c r="I193" s="341" t="s">
        <v>939</v>
      </c>
      <c r="J193" s="332" t="n">
        <f aca="false" t="array" ref="J193:J193">IFERROR(_xludf.xlookup(F193, '4.1.1 Catalogo Backend'!$D$2:$D$100, '4.1.1 Catalogo Backend'!$C$2:$C$100), 0)</f>
        <v>0</v>
      </c>
      <c r="K193" s="333" t="s">
        <v>43</v>
      </c>
      <c r="L193" s="307" t="n">
        <f aca="false">ROUNDUP(SUM(VLOOKUP('4.1 WBS Backend'!K193,'6. Catalogos'!$F$2:$G$4,2,FALSE())*J193),0)</f>
        <v>0</v>
      </c>
      <c r="M193" s="334"/>
      <c r="N193" s="335"/>
      <c r="O193" s="336"/>
      <c r="P193" s="335"/>
      <c r="Q193" s="335"/>
      <c r="R193" s="335"/>
      <c r="S193" s="335"/>
      <c r="T193" s="335"/>
      <c r="U193" s="335"/>
      <c r="V193" s="335"/>
      <c r="W193" s="335"/>
      <c r="X193" s="335"/>
      <c r="Y193" s="335"/>
      <c r="Z193" s="335"/>
      <c r="AA193" s="335"/>
      <c r="AB193" s="335"/>
      <c r="AC193" s="335"/>
      <c r="AD193" s="337"/>
    </row>
    <row r="194" customFormat="false" ht="37.5" hidden="false" customHeight="true" outlineLevel="0" collapsed="false">
      <c r="A194" s="324" t="s">
        <v>940</v>
      </c>
      <c r="B194" s="325" t="str">
        <f aca="false">VLOOKUP(C194,'9. Matriz de Requisitos'!$A:$W,3, FALSE())</f>
        <v>Validar Cobro</v>
      </c>
      <c r="C194" s="326" t="s">
        <v>937</v>
      </c>
      <c r="D194" s="325" t="str">
        <f aca="false">VLOOKUP(C194,'9. Matriz de Requisitos'!$A:$W,4, FALSE())</f>
        <v>Validar Cobro</v>
      </c>
      <c r="E194" s="327" t="str">
        <f aca="false" t="array" ref="E194:E194">IFERROR(_xludf.xlookup(F194, '4.1.1 Catalogo Backend'!$D$2:$D$100, '4.1.1 Catalogo Backend'!$B$2:$B$100), "")</f>
        <v/>
      </c>
      <c r="F194" s="335" t="s">
        <v>372</v>
      </c>
      <c r="G194" s="342" t="s">
        <v>941</v>
      </c>
      <c r="H194" s="330" t="str">
        <f aca="false">IF(F194="", "", CONCATENATE("[",$C194,"]","[",$F194,"] - ",$G194))</f>
        <v>[TPSC-RE-FU-026][UPDATE-TABL-CH] - T2 - Agregar IdFCCPagoCliente FK a fccNotaCredito para vínculo NC-cobro</v>
      </c>
      <c r="I194" s="341" t="s">
        <v>942</v>
      </c>
      <c r="J194" s="332" t="n">
        <f aca="false" t="array" ref="J194:J194">IFERROR(_xludf.xlookup(F194, '4.1.1 Catalogo Backend'!$D$2:$D$100, '4.1.1 Catalogo Backend'!$C$2:$C$100), 0)</f>
        <v>0</v>
      </c>
      <c r="K194" s="333" t="s">
        <v>43</v>
      </c>
      <c r="L194" s="307" t="n">
        <f aca="false">ROUNDUP(SUM(VLOOKUP('4.1 WBS Backend'!K194,'6. Catalogos'!$F$2:$G$4,2,FALSE())*J194),0)</f>
        <v>0</v>
      </c>
      <c r="M194" s="334"/>
      <c r="N194" s="335"/>
      <c r="O194" s="336"/>
      <c r="P194" s="335"/>
      <c r="Q194" s="335"/>
      <c r="R194" s="335"/>
      <c r="S194" s="335"/>
      <c r="T194" s="335"/>
      <c r="U194" s="335"/>
      <c r="V194" s="335"/>
      <c r="W194" s="335"/>
      <c r="X194" s="335"/>
      <c r="Y194" s="335"/>
      <c r="Z194" s="335"/>
      <c r="AA194" s="335"/>
      <c r="AB194" s="335"/>
      <c r="AC194" s="335"/>
      <c r="AD194" s="337"/>
    </row>
    <row r="195" customFormat="false" ht="37.5" hidden="false" customHeight="true" outlineLevel="0" collapsed="false">
      <c r="A195" s="324" t="s">
        <v>943</v>
      </c>
      <c r="B195" s="325" t="str">
        <f aca="false">VLOOKUP(C195,'9. Matriz de Requisitos'!$A:$W,3, FALSE())</f>
        <v>Validar Cobro</v>
      </c>
      <c r="C195" s="326" t="s">
        <v>937</v>
      </c>
      <c r="D195" s="325" t="str">
        <f aca="false">VLOOKUP(C195,'9. Matriz de Requisitos'!$A:$W,4, FALSE())</f>
        <v>Validar Cobro</v>
      </c>
      <c r="E195" s="327" t="str">
        <f aca="false" t="array" ref="E195:E195">IFERROR(_xludf.xlookup(F195, '4.1.1 Catalogo Backend'!$D$2:$D$100, '4.1.1 Catalogo Backend'!$B$2:$B$100), "")</f>
        <v/>
      </c>
      <c r="F195" s="335" t="s">
        <v>372</v>
      </c>
      <c r="G195" s="342" t="s">
        <v>944</v>
      </c>
      <c r="H195" s="330" t="str">
        <f aca="false">IF(F195="", "", CONCATENATE("[",$C195,"]","[",$F195,"] - ",$G195))</f>
        <v>[TPSC-RE-FU-026][UPDATE-TABL-CH] - T3 - Agregar AplicaMarkPendienteCancelacion a catTipoInconsistenciaCobro</v>
      </c>
      <c r="I195" s="341" t="s">
        <v>945</v>
      </c>
      <c r="J195" s="332" t="n">
        <f aca="false" t="array" ref="J195:J195">IFERROR(_xludf.xlookup(F195, '4.1.1 Catalogo Backend'!$D$2:$D$100, '4.1.1 Catalogo Backend'!$C$2:$C$100), 0)</f>
        <v>0</v>
      </c>
      <c r="K195" s="333" t="s">
        <v>43</v>
      </c>
      <c r="L195" s="307" t="n">
        <f aca="false">ROUNDUP(SUM(VLOOKUP('4.1 WBS Backend'!K195,'6. Catalogos'!$F$2:$G$4,2,FALSE())*J195),0)</f>
        <v>0</v>
      </c>
      <c r="M195" s="334"/>
      <c r="N195" s="335"/>
      <c r="O195" s="336"/>
      <c r="P195" s="335"/>
      <c r="Q195" s="335"/>
      <c r="R195" s="335"/>
      <c r="S195" s="335"/>
      <c r="T195" s="335"/>
      <c r="U195" s="335"/>
      <c r="V195" s="335"/>
      <c r="W195" s="335"/>
      <c r="X195" s="335"/>
      <c r="Y195" s="335"/>
      <c r="Z195" s="335"/>
      <c r="AA195" s="335"/>
      <c r="AB195" s="335"/>
      <c r="AC195" s="335"/>
      <c r="AD195" s="337"/>
    </row>
    <row r="196" customFormat="false" ht="37.5" hidden="false" customHeight="true" outlineLevel="0" collapsed="false">
      <c r="A196" s="324" t="s">
        <v>946</v>
      </c>
      <c r="B196" s="325" t="str">
        <f aca="false">VLOOKUP(C196,'9. Matriz de Requisitos'!$A:$W,3, FALSE())</f>
        <v>Validar Cobro</v>
      </c>
      <c r="C196" s="326" t="s">
        <v>937</v>
      </c>
      <c r="D196" s="325" t="str">
        <f aca="false">VLOOKUP(C196,'9. Matriz de Requisitos'!$A:$W,4, FALSE())</f>
        <v>Validar Cobro</v>
      </c>
      <c r="E196" s="327" t="str">
        <f aca="false" t="array" ref="E196:E196">IFERROR(_xludf.xlookup(F196, '4.1.1 Catalogo Backend'!$D$2:$D$100, '4.1.1 Catalogo Backend'!$B$2:$B$100), "")</f>
        <v/>
      </c>
      <c r="F196" s="335" t="s">
        <v>329</v>
      </c>
      <c r="G196" s="342" t="s">
        <v>947</v>
      </c>
      <c r="H196" s="330" t="str">
        <f aca="false">IF(F196="", "", CONCATENATE("[",$C196,"]","[",$F196,"] - ",$G196))</f>
        <v>[TPSC-RE-FU-026][LIST-NO-FILTER] - T4 - Endpoint listado proformas y facturas pendientes del cliente Paso 2</v>
      </c>
      <c r="I196" s="341" t="s">
        <v>948</v>
      </c>
      <c r="J196" s="332" t="n">
        <f aca="false" t="array" ref="J196:J196">IFERROR(_xludf.xlookup(F196, '4.1.1 Catalogo Backend'!$D$2:$D$100, '4.1.1 Catalogo Backend'!$C$2:$C$100), 0)</f>
        <v>0</v>
      </c>
      <c r="K196" s="333" t="s">
        <v>43</v>
      </c>
      <c r="L196" s="307" t="n">
        <f aca="false">ROUNDUP(SUM(VLOOKUP('4.1 WBS Backend'!K196,'6. Catalogos'!$F$2:$G$4,2,FALSE())*J196),0)</f>
        <v>0</v>
      </c>
      <c r="M196" s="334" t="s">
        <v>936</v>
      </c>
      <c r="N196" s="335"/>
      <c r="O196" s="336"/>
      <c r="P196" s="335"/>
      <c r="Q196" s="335"/>
      <c r="R196" s="335"/>
      <c r="S196" s="335"/>
      <c r="T196" s="335"/>
      <c r="U196" s="335"/>
      <c r="V196" s="335"/>
      <c r="W196" s="335"/>
      <c r="X196" s="335"/>
      <c r="Y196" s="335"/>
      <c r="Z196" s="335"/>
      <c r="AA196" s="335"/>
      <c r="AB196" s="335"/>
      <c r="AC196" s="335"/>
      <c r="AD196" s="337"/>
    </row>
    <row r="197" customFormat="false" ht="37.5" hidden="false" customHeight="true" outlineLevel="0" collapsed="false">
      <c r="A197" s="324" t="s">
        <v>949</v>
      </c>
      <c r="B197" s="325" t="str">
        <f aca="false">VLOOKUP(C197,'9. Matriz de Requisitos'!$A:$W,3, FALSE())</f>
        <v>Validar Cobro</v>
      </c>
      <c r="C197" s="326" t="s">
        <v>937</v>
      </c>
      <c r="D197" s="325" t="str">
        <f aca="false">VLOOKUP(C197,'9. Matriz de Requisitos'!$A:$W,4, FALSE())</f>
        <v>Validar Cobro</v>
      </c>
      <c r="E197" s="327" t="str">
        <f aca="false" t="array" ref="E197:E197">IFERROR(_xludf.xlookup(F197, '4.1.1 Catalogo Backend'!$D$2:$D$100, '4.1.1 Catalogo Backend'!$B$2:$B$100), "")</f>
        <v/>
      </c>
      <c r="F197" s="335" t="s">
        <v>329</v>
      </c>
      <c r="G197" s="342" t="s">
        <v>950</v>
      </c>
      <c r="H197" s="330" t="str">
        <f aca="false">IF(F197="", "", CONCATENATE("[",$C197,"]","[",$F197,"] - ",$G197))</f>
        <v>[TPSC-RE-FU-026][LIST-NO-FILTER] - T5 - Endpoint catálogo Notas de Crédito vigentes del cliente</v>
      </c>
      <c r="I197" s="341" t="s">
        <v>951</v>
      </c>
      <c r="J197" s="332" t="n">
        <f aca="false" t="array" ref="J197:J197">IFERROR(_xludf.xlookup(F197, '4.1.1 Catalogo Backend'!$D$2:$D$100, '4.1.1 Catalogo Backend'!$C$2:$C$100), 0)</f>
        <v>0</v>
      </c>
      <c r="K197" s="333" t="s">
        <v>43</v>
      </c>
      <c r="L197" s="307" t="n">
        <f aca="false">ROUNDUP(SUM(VLOOKUP('4.1 WBS Backend'!K197,'6. Catalogos'!$F$2:$G$4,2,FALSE())*J197),0)</f>
        <v>0</v>
      </c>
      <c r="M197" s="334" t="s">
        <v>940</v>
      </c>
      <c r="N197" s="335"/>
      <c r="O197" s="336"/>
      <c r="P197" s="335"/>
      <c r="Q197" s="335"/>
      <c r="R197" s="335"/>
      <c r="S197" s="335"/>
      <c r="T197" s="335"/>
      <c r="U197" s="335"/>
      <c r="V197" s="335"/>
      <c r="W197" s="335"/>
      <c r="X197" s="335"/>
      <c r="Y197" s="335"/>
      <c r="Z197" s="335"/>
      <c r="AA197" s="335"/>
      <c r="AB197" s="335"/>
      <c r="AC197" s="335"/>
      <c r="AD197" s="337"/>
    </row>
    <row r="198" customFormat="false" ht="37.5" hidden="false" customHeight="true" outlineLevel="0" collapsed="false">
      <c r="A198" s="324" t="s">
        <v>952</v>
      </c>
      <c r="B198" s="325" t="str">
        <f aca="false">VLOOKUP(C198,'9. Matriz de Requisitos'!$A:$W,3, FALSE())</f>
        <v>Validar Cobro</v>
      </c>
      <c r="C198" s="326" t="s">
        <v>937</v>
      </c>
      <c r="D198" s="325" t="str">
        <f aca="false">VLOOKUP(C198,'9. Matriz de Requisitos'!$A:$W,4, FALSE())</f>
        <v>Validar Cobro</v>
      </c>
      <c r="E198" s="327" t="str">
        <f aca="false" t="array" ref="E198:E198">IFERROR(_xludf.xlookup(F198, '4.1.1 Catalogo Backend'!$D$2:$D$100, '4.1.1 Catalogo Backend'!$B$2:$B$100), "")</f>
        <v/>
      </c>
      <c r="F198" s="335" t="s">
        <v>455</v>
      </c>
      <c r="G198" s="342" t="s">
        <v>953</v>
      </c>
      <c r="H198" s="330" t="str">
        <f aca="false">IF(F198="", "", CONCATENATE("[",$C198,"]","[",$F198,"] - ",$G198))</f>
        <v>[TPSC-RE-FU-026][ALG-COMPLX-LOGIC] - T6 - Algoritmo motor cálculo dinámico saldo asociación multi-divisa</v>
      </c>
      <c r="I198" s="341" t="s">
        <v>954</v>
      </c>
      <c r="J198" s="332" t="n">
        <f aca="false" t="array" ref="J198:J198">IFERROR(_xludf.xlookup(F198, '4.1.1 Catalogo Backend'!$D$2:$D$100, '4.1.1 Catalogo Backend'!$C$2:$C$100), 0)</f>
        <v>0</v>
      </c>
      <c r="K198" s="333" t="s">
        <v>43</v>
      </c>
      <c r="L198" s="307" t="n">
        <f aca="false">ROUNDUP(SUM(VLOOKUP('4.1 WBS Backend'!K198,'6. Catalogos'!$F$2:$G$4,2,FALSE())*J198),0)</f>
        <v>0</v>
      </c>
      <c r="M198" s="334" t="s">
        <v>955</v>
      </c>
      <c r="N198" s="335"/>
      <c r="O198" s="336"/>
      <c r="P198" s="335"/>
      <c r="Q198" s="335"/>
      <c r="R198" s="335"/>
      <c r="S198" s="335"/>
      <c r="T198" s="335"/>
      <c r="U198" s="335"/>
      <c r="V198" s="335"/>
      <c r="W198" s="335"/>
      <c r="X198" s="335"/>
      <c r="Y198" s="335"/>
      <c r="Z198" s="335"/>
      <c r="AA198" s="335"/>
      <c r="AB198" s="335"/>
      <c r="AC198" s="335"/>
      <c r="AD198" s="337"/>
    </row>
    <row r="199" customFormat="false" ht="37.5" hidden="false" customHeight="true" outlineLevel="0" collapsed="false">
      <c r="A199" s="324" t="s">
        <v>956</v>
      </c>
      <c r="B199" s="325" t="str">
        <f aca="false">VLOOKUP(C199,'9. Matriz de Requisitos'!$A:$W,3, FALSE())</f>
        <v>Validar Cobro</v>
      </c>
      <c r="C199" s="326" t="s">
        <v>937</v>
      </c>
      <c r="D199" s="325" t="str">
        <f aca="false">VLOOKUP(C199,'9. Matriz de Requisitos'!$A:$W,4, FALSE())</f>
        <v>Validar Cobro</v>
      </c>
      <c r="E199" s="327" t="str">
        <f aca="false" t="array" ref="E199:E199">IFERROR(_xludf.xlookup(F199, '4.1.1 Catalogo Backend'!$D$2:$D$100, '4.1.1 Catalogo Backend'!$B$2:$B$100), "")</f>
        <v/>
      </c>
      <c r="F199" s="335" t="s">
        <v>325</v>
      </c>
      <c r="G199" s="342" t="s">
        <v>957</v>
      </c>
      <c r="H199" s="330" t="str">
        <f aca="false">IF(F199="", "", CONCATENATE("[",$C199,"]","[",$F199,"] - ",$G199))</f>
        <v>[TPSC-RE-FU-026][SERV-TRANSACT] - T7 - Endpoint persistencia transaccional asociación cobro-documentos</v>
      </c>
      <c r="I199" s="341" t="s">
        <v>958</v>
      </c>
      <c r="J199" s="332" t="n">
        <f aca="false" t="array" ref="J199:J199">IFERROR(_xludf.xlookup(F199, '4.1.1 Catalogo Backend'!$D$2:$D$100, '4.1.1 Catalogo Backend'!$C$2:$C$100), 0)</f>
        <v>0</v>
      </c>
      <c r="K199" s="333" t="s">
        <v>43</v>
      </c>
      <c r="L199" s="307" t="n">
        <f aca="false">ROUNDUP(SUM(VLOOKUP('4.1 WBS Backend'!K199,'6. Catalogos'!$F$2:$G$4,2,FALSE())*J199),0)</f>
        <v>0</v>
      </c>
      <c r="M199" s="334" t="s">
        <v>952</v>
      </c>
      <c r="N199" s="335"/>
      <c r="O199" s="336"/>
      <c r="P199" s="335"/>
      <c r="Q199" s="335"/>
      <c r="R199" s="335"/>
      <c r="S199" s="335"/>
      <c r="T199" s="335"/>
      <c r="U199" s="335"/>
      <c r="V199" s="335"/>
      <c r="W199" s="335"/>
      <c r="X199" s="335"/>
      <c r="Y199" s="335"/>
      <c r="Z199" s="335"/>
      <c r="AA199" s="335"/>
      <c r="AB199" s="335"/>
      <c r="AC199" s="335"/>
      <c r="AD199" s="337"/>
    </row>
    <row r="200" customFormat="false" ht="37.5" hidden="false" customHeight="true" outlineLevel="0" collapsed="false">
      <c r="A200" s="324" t="s">
        <v>959</v>
      </c>
      <c r="B200" s="325" t="str">
        <f aca="false">VLOOKUP(C200,'9. Matriz de Requisitos'!$A:$W,3, FALSE())</f>
        <v>Validar Cobro</v>
      </c>
      <c r="C200" s="326" t="s">
        <v>937</v>
      </c>
      <c r="D200" s="325" t="str">
        <f aca="false">VLOOKUP(C200,'9. Matriz de Requisitos'!$A:$W,4, FALSE())</f>
        <v>Validar Cobro</v>
      </c>
      <c r="E200" s="327" t="str">
        <f aca="false" t="array" ref="E200:E200">IFERROR(_xludf.xlookup(F200, '4.1.1 Catalogo Backend'!$D$2:$D$100, '4.1.1 Catalogo Backend'!$B$2:$B$100), "")</f>
        <v/>
      </c>
      <c r="F200" s="335" t="s">
        <v>300</v>
      </c>
      <c r="G200" s="342" t="s">
        <v>960</v>
      </c>
      <c r="H200" s="330" t="str">
        <f aca="false">IF(F200="", "", CONCATENATE("[",$C200,"]","[",$F200,"] - ",$G200))</f>
        <v>[TPSC-RE-FU-026][IMP-EXIST-SERVICE] - T8 - Extender modal inconsistencia para Paso 2 tipos AplicaPaso2 marcado cancelación</v>
      </c>
      <c r="I200" s="341" t="s">
        <v>961</v>
      </c>
      <c r="J200" s="332" t="n">
        <f aca="false" t="array" ref="J200:J200">IFERROR(_xludf.xlookup(F200, '4.1.1 Catalogo Backend'!$D$2:$D$100, '4.1.1 Catalogo Backend'!$C$2:$C$100), 0)</f>
        <v>0</v>
      </c>
      <c r="K200" s="333" t="s">
        <v>43</v>
      </c>
      <c r="L200" s="307" t="n">
        <f aca="false">ROUNDUP(SUM(VLOOKUP('4.1 WBS Backend'!K200,'6. Catalogos'!$F$2:$G$4,2,FALSE())*J200),0)</f>
        <v>0</v>
      </c>
      <c r="M200" s="334" t="s">
        <v>962</v>
      </c>
      <c r="N200" s="335"/>
      <c r="O200" s="336"/>
      <c r="P200" s="335"/>
      <c r="Q200" s="335"/>
      <c r="R200" s="335"/>
      <c r="S200" s="335"/>
      <c r="T200" s="335"/>
      <c r="U200" s="335"/>
      <c r="V200" s="335"/>
      <c r="W200" s="335"/>
      <c r="X200" s="335"/>
      <c r="Y200" s="335"/>
      <c r="Z200" s="335"/>
      <c r="AA200" s="335"/>
      <c r="AB200" s="335"/>
      <c r="AC200" s="335"/>
      <c r="AD200" s="337"/>
    </row>
    <row r="201" customFormat="false" ht="37.5" hidden="false" customHeight="true" outlineLevel="0" collapsed="false">
      <c r="A201" s="324" t="s">
        <v>963</v>
      </c>
      <c r="B201" s="325" t="str">
        <f aca="false">VLOOKUP(C201,'9. Matriz de Requisitos'!$A:$W,3, FALSE())</f>
        <v>Validar Cobro</v>
      </c>
      <c r="C201" s="326" t="s">
        <v>937</v>
      </c>
      <c r="D201" s="325" t="str">
        <f aca="false">VLOOKUP(C201,'9. Matriz de Requisitos'!$A:$W,4, FALSE())</f>
        <v>Validar Cobro</v>
      </c>
      <c r="E201" s="327" t="str">
        <f aca="false" t="array" ref="E201:E201">IFERROR(_xludf.xlookup(F201, '4.1.1 Catalogo Backend'!$D$2:$D$100, '4.1.1 Catalogo Backend'!$B$2:$B$100), "")</f>
        <v/>
      </c>
      <c r="F201" s="335" t="s">
        <v>410</v>
      </c>
      <c r="G201" s="342" t="s">
        <v>964</v>
      </c>
      <c r="H201" s="330" t="str">
        <f aca="false">IF(F201="", "", CONCATENATE("[",$C201,"]","[",$F201,"] - ",$G201))</f>
        <v>[TPSC-RE-FU-026][SERV-SIMPLE-PUT] - T9 - Endpoint auto-guardado estado asociación Paso 2</v>
      </c>
      <c r="I201" s="341" t="s">
        <v>965</v>
      </c>
      <c r="J201" s="332" t="n">
        <f aca="false" t="array" ref="J201:J201">IFERROR(_xludf.xlookup(F201, '4.1.1 Catalogo Backend'!$D$2:$D$100, '4.1.1 Catalogo Backend'!$C$2:$C$100), 0)</f>
        <v>0</v>
      </c>
      <c r="K201" s="333" t="s">
        <v>43</v>
      </c>
      <c r="L201" s="307" t="n">
        <f aca="false">ROUNDUP(SUM(VLOOKUP('4.1 WBS Backend'!K201,'6. Catalogos'!$F$2:$G$4,2,FALSE())*J201),0)</f>
        <v>0</v>
      </c>
      <c r="M201" s="334" t="s">
        <v>952</v>
      </c>
      <c r="N201" s="335"/>
      <c r="O201" s="336"/>
      <c r="P201" s="335"/>
      <c r="Q201" s="335"/>
      <c r="R201" s="335"/>
      <c r="S201" s="335"/>
      <c r="T201" s="335"/>
      <c r="U201" s="335"/>
      <c r="V201" s="335"/>
      <c r="W201" s="335"/>
      <c r="X201" s="335"/>
      <c r="Y201" s="335"/>
      <c r="Z201" s="335"/>
      <c r="AA201" s="335"/>
      <c r="AB201" s="335"/>
      <c r="AC201" s="335"/>
      <c r="AD201" s="337"/>
    </row>
    <row r="202" customFormat="false" ht="37.5" hidden="false" customHeight="true" outlineLevel="0" collapsed="false">
      <c r="A202" s="335" t="s">
        <v>966</v>
      </c>
      <c r="B202" s="325" t="str">
        <f aca="false">VLOOKUP(C202,'9. Matriz de Requisitos'!$A:$W,3, FALSE())</f>
        <v>Validar Cobro: Paso 2 Perú</v>
      </c>
      <c r="C202" s="326" t="s">
        <v>967</v>
      </c>
      <c r="D202" s="325" t="str">
        <f aca="false">VLOOKUP(C202,'9. Matriz de Requisitos'!$A:$W,4, FALSE())</f>
        <v>Validar Cobro</v>
      </c>
      <c r="E202" s="327" t="str">
        <f aca="false" t="array" ref="E202:E202">IFERROR(_xludf.xlookup(F202, '4.1.1 Catalogo Backend'!$D$2:$D$100, '4.1.1 Catalogo Backend'!$B$2:$B$100), "")</f>
        <v/>
      </c>
      <c r="F202" s="335" t="s">
        <v>372</v>
      </c>
      <c r="G202" s="342" t="s">
        <v>968</v>
      </c>
      <c r="H202" s="345" t="str">
        <f aca="false">IF(F202="", "", CONCATENATE("[",$C202,"]","[",$F202,"] - ",$G202))</f>
        <v>[TPSC-RE-FU-027][UPDATE-TABL-CH] - T1 - Agregar PEN y MontoPEN a fccNotaCredito</v>
      </c>
      <c r="I202" s="345" t="s">
        <v>969</v>
      </c>
      <c r="J202" s="332" t="n">
        <f aca="false" t="array" ref="J202:J202">IFERROR(_xludf.xlookup(F202, '4.1.1 Catalogo Backend'!$D$2:$D$100, '4.1.1 Catalogo Backend'!$C$2:$C$100), 0)</f>
        <v>0</v>
      </c>
      <c r="K202" s="333" t="s">
        <v>43</v>
      </c>
      <c r="L202" s="307" t="n">
        <f aca="false">ROUNDUP(SUM(VLOOKUP('4.1 WBS Backend'!K202,'6. Catalogos'!$F$2:$G$4,2,FALSE())*J202),0)</f>
        <v>0</v>
      </c>
      <c r="M202" s="335"/>
      <c r="N202" s="335"/>
      <c r="O202" s="336"/>
      <c r="P202" s="335"/>
      <c r="Q202" s="335"/>
      <c r="R202" s="335"/>
      <c r="S202" s="335"/>
      <c r="T202" s="335"/>
      <c r="U202" s="335"/>
      <c r="V202" s="335"/>
      <c r="W202" s="335"/>
      <c r="X202" s="335"/>
      <c r="Y202" s="335"/>
      <c r="Z202" s="335"/>
      <c r="AA202" s="335"/>
      <c r="AB202" s="335"/>
      <c r="AC202" s="335"/>
      <c r="AD202" s="337"/>
    </row>
    <row r="203" customFormat="false" ht="37.5" hidden="false" customHeight="true" outlineLevel="0" collapsed="false">
      <c r="A203" s="335" t="s">
        <v>970</v>
      </c>
      <c r="B203" s="325" t="str">
        <f aca="false">VLOOKUP(C203,'9. Matriz de Requisitos'!$A:$W,3, FALSE())</f>
        <v>Validar Cobro: Paso 2 Perú</v>
      </c>
      <c r="C203" s="326" t="s">
        <v>967</v>
      </c>
      <c r="D203" s="325" t="str">
        <f aca="false">VLOOKUP(C203,'9. Matriz de Requisitos'!$A:$W,4, FALSE())</f>
        <v>Validar Cobro</v>
      </c>
      <c r="E203" s="327" t="str">
        <f aca="false" t="array" ref="E203:E203">IFERROR(_xludf.xlookup(F203, '4.1.1 Catalogo Backend'!$D$2:$D$100, '4.1.1 Catalogo Backend'!$B$2:$B$100), "")</f>
        <v/>
      </c>
      <c r="F203" s="335" t="s">
        <v>372</v>
      </c>
      <c r="G203" s="342" t="s">
        <v>971</v>
      </c>
      <c r="H203" s="345" t="str">
        <f aca="false">IF(F203="", "", CONCATENATE("[",$C203,"]","[",$F203,"] - ",$G203))</f>
        <v>[TPSC-RE-FU-027][UPDATE-TABL-CH] - T2 - Verificar y agregar campo PEN a fccSaldoFavorCliente</v>
      </c>
      <c r="I203" s="345" t="s">
        <v>972</v>
      </c>
      <c r="J203" s="332" t="n">
        <f aca="false" t="array" ref="J203:J203">IFERROR(_xludf.xlookup(F203, '4.1.1 Catalogo Backend'!$D$2:$D$100, '4.1.1 Catalogo Backend'!$C$2:$C$100), 0)</f>
        <v>0</v>
      </c>
      <c r="K203" s="333" t="s">
        <v>43</v>
      </c>
      <c r="L203" s="307" t="n">
        <f aca="false">ROUNDUP(SUM(VLOOKUP('4.1 WBS Backend'!K203,'6. Catalogos'!$F$2:$G$4,2,FALSE())*J203),0)</f>
        <v>0</v>
      </c>
      <c r="M203" s="335"/>
      <c r="N203" s="335"/>
      <c r="O203" s="336"/>
      <c r="P203" s="335"/>
      <c r="Q203" s="335"/>
      <c r="R203" s="335"/>
      <c r="S203" s="335"/>
      <c r="T203" s="335"/>
      <c r="U203" s="335"/>
      <c r="V203" s="335"/>
      <c r="W203" s="335"/>
      <c r="X203" s="335"/>
      <c r="Y203" s="335"/>
      <c r="Z203" s="335"/>
      <c r="AA203" s="335"/>
      <c r="AB203" s="335"/>
      <c r="AC203" s="335"/>
      <c r="AD203" s="337"/>
    </row>
    <row r="204" customFormat="false" ht="37.5" hidden="false" customHeight="true" outlineLevel="0" collapsed="false">
      <c r="A204" s="335" t="s">
        <v>973</v>
      </c>
      <c r="B204" s="325" t="str">
        <f aca="false">VLOOKUP(C204,'9. Matriz de Requisitos'!$A:$W,3, FALSE())</f>
        <v>Validar Cobro: Paso 2 Perú</v>
      </c>
      <c r="C204" s="326" t="s">
        <v>967</v>
      </c>
      <c r="D204" s="325" t="str">
        <f aca="false">VLOOKUP(C204,'9. Matriz de Requisitos'!$A:$W,4, FALSE())</f>
        <v>Validar Cobro</v>
      </c>
      <c r="E204" s="327" t="str">
        <f aca="false" t="array" ref="E204:E204">IFERROR(_xludf.xlookup(F204, '4.1.1 Catalogo Backend'!$D$2:$D$100, '4.1.1 Catalogo Backend'!$B$2:$B$100), "")</f>
        <v/>
      </c>
      <c r="F204" s="335" t="s">
        <v>300</v>
      </c>
      <c r="G204" s="342" t="s">
        <v>974</v>
      </c>
      <c r="H204" s="345" t="str">
        <f aca="false">IF(F204="", "", CONCATENATE("[",$C204,"]","[",$F204,"] - ",$G204))</f>
        <v>[TPSC-RE-FU-027][IMP-EXIST-SERVICE] - T3 - Extender endpoint documentos pendientes Paso 2 Perú</v>
      </c>
      <c r="I204" s="345" t="s">
        <v>975</v>
      </c>
      <c r="J204" s="332" t="n">
        <f aca="false" t="array" ref="J204:J204">IFERROR(_xludf.xlookup(F204, '4.1.1 Catalogo Backend'!$D$2:$D$100, '4.1.1 Catalogo Backend'!$C$2:$C$100), 0)</f>
        <v>0</v>
      </c>
      <c r="K204" s="333" t="s">
        <v>43</v>
      </c>
      <c r="L204" s="307" t="n">
        <f aca="false">ROUNDUP(SUM(VLOOKUP('4.1 WBS Backend'!K204,'6. Catalogos'!$F$2:$G$4,2,FALSE())*J204),0)</f>
        <v>0</v>
      </c>
      <c r="M204" s="335"/>
      <c r="N204" s="335"/>
      <c r="O204" s="336"/>
      <c r="P204" s="335"/>
      <c r="Q204" s="335"/>
      <c r="R204" s="335"/>
      <c r="S204" s="335"/>
      <c r="T204" s="335"/>
      <c r="U204" s="335"/>
      <c r="V204" s="335"/>
      <c r="W204" s="335"/>
      <c r="X204" s="335"/>
      <c r="Y204" s="335"/>
      <c r="Z204" s="335"/>
      <c r="AA204" s="335"/>
      <c r="AB204" s="335"/>
      <c r="AC204" s="335"/>
      <c r="AD204" s="337"/>
    </row>
    <row r="205" customFormat="false" ht="37.5" hidden="false" customHeight="true" outlineLevel="0" collapsed="false">
      <c r="A205" s="335" t="s">
        <v>976</v>
      </c>
      <c r="B205" s="325" t="str">
        <f aca="false">VLOOKUP(C205,'9. Matriz de Requisitos'!$A:$W,3, FALSE())</f>
        <v>Validar Cobro: Paso 2 Perú</v>
      </c>
      <c r="C205" s="326" t="s">
        <v>967</v>
      </c>
      <c r="D205" s="325" t="str">
        <f aca="false">VLOOKUP(C205,'9. Matriz de Requisitos'!$A:$W,4, FALSE())</f>
        <v>Validar Cobro</v>
      </c>
      <c r="E205" s="327" t="str">
        <f aca="false" t="array" ref="E205:E205">IFERROR(_xludf.xlookup(F205, '4.1.1 Catalogo Backend'!$D$2:$D$100, '4.1.1 Catalogo Backend'!$B$2:$B$100), "")</f>
        <v/>
      </c>
      <c r="F205" s="335" t="s">
        <v>300</v>
      </c>
      <c r="G205" s="342" t="s">
        <v>977</v>
      </c>
      <c r="H205" s="345" t="str">
        <f aca="false">IF(F205="", "", CONCATENATE("[",$C205,"]","[",$F205,"] - ",$G205))</f>
        <v>[TPSC-RE-FU-027][IMP-EXIST-SERVICE] - T4 - Extender endpoint NCs vigentes Región Perú (PEN/MontoPEN)</v>
      </c>
      <c r="I205" s="345" t="s">
        <v>978</v>
      </c>
      <c r="J205" s="332" t="n">
        <f aca="false" t="array" ref="J205:J205">IFERROR(_xludf.xlookup(F205, '4.1.1 Catalogo Backend'!$D$2:$D$100, '4.1.1 Catalogo Backend'!$C$2:$C$100), 0)</f>
        <v>0</v>
      </c>
      <c r="K205" s="333" t="s">
        <v>43</v>
      </c>
      <c r="L205" s="307" t="n">
        <f aca="false">ROUNDUP(SUM(VLOOKUP('4.1 WBS Backend'!K205,'6. Catalogos'!$F$2:$G$4,2,FALSE())*J205),0)</f>
        <v>0</v>
      </c>
      <c r="M205" s="335" t="s">
        <v>966</v>
      </c>
      <c r="N205" s="335"/>
      <c r="O205" s="336"/>
      <c r="P205" s="335"/>
      <c r="Q205" s="335"/>
      <c r="R205" s="335"/>
      <c r="S205" s="335"/>
      <c r="T205" s="335"/>
      <c r="U205" s="335"/>
      <c r="V205" s="335"/>
      <c r="W205" s="335"/>
      <c r="X205" s="335"/>
      <c r="Y205" s="335"/>
      <c r="Z205" s="335"/>
      <c r="AA205" s="335"/>
      <c r="AB205" s="335"/>
      <c r="AC205" s="335"/>
      <c r="AD205" s="337"/>
    </row>
    <row r="206" customFormat="false" ht="37.5" hidden="false" customHeight="true" outlineLevel="0" collapsed="false">
      <c r="A206" s="335" t="s">
        <v>979</v>
      </c>
      <c r="B206" s="325" t="str">
        <f aca="false">VLOOKUP(C206,'9. Matriz de Requisitos'!$A:$W,3, FALSE())</f>
        <v>Validar Cobro: Paso 2 Perú</v>
      </c>
      <c r="C206" s="326" t="s">
        <v>967</v>
      </c>
      <c r="D206" s="325" t="str">
        <f aca="false">VLOOKUP(C206,'9. Matriz de Requisitos'!$A:$W,4, FALSE())</f>
        <v>Validar Cobro</v>
      </c>
      <c r="E206" s="327" t="str">
        <f aca="false" t="array" ref="E206:E206">IFERROR(_xludf.xlookup(F206, '4.1.1 Catalogo Backend'!$D$2:$D$100, '4.1.1 Catalogo Backend'!$B$2:$B$100), "")</f>
        <v/>
      </c>
      <c r="F206" s="335" t="s">
        <v>300</v>
      </c>
      <c r="G206" s="342" t="s">
        <v>980</v>
      </c>
      <c r="H206" s="345" t="str">
        <f aca="false">IF(F206="", "", CONCATENATE("[",$C206,"]","[",$F206,"] - ",$G206))</f>
        <v>[TPSC-RE-FU-027][IMP-EXIST-SERVICE] - T5 - Extender motor cálculo saldo Región Perú (moneda base PEN)</v>
      </c>
      <c r="I206" s="345" t="s">
        <v>981</v>
      </c>
      <c r="J206" s="332" t="n">
        <f aca="false" t="array" ref="J206:J206">IFERROR(_xludf.xlookup(F206, '4.1.1 Catalogo Backend'!$D$2:$D$100, '4.1.1 Catalogo Backend'!$C$2:$C$100), 0)</f>
        <v>0</v>
      </c>
      <c r="K206" s="333" t="s">
        <v>43</v>
      </c>
      <c r="L206" s="307" t="n">
        <f aca="false">ROUNDUP(SUM(VLOOKUP('4.1 WBS Backend'!K206,'6. Catalogos'!$F$2:$G$4,2,FALSE())*J206),0)</f>
        <v>0</v>
      </c>
      <c r="M206" s="335" t="s">
        <v>982</v>
      </c>
      <c r="N206" s="335"/>
      <c r="O206" s="336"/>
      <c r="P206" s="335"/>
      <c r="Q206" s="335"/>
      <c r="R206" s="335"/>
      <c r="S206" s="335"/>
      <c r="T206" s="335"/>
      <c r="U206" s="335"/>
      <c r="V206" s="335"/>
      <c r="W206" s="335"/>
      <c r="X206" s="335"/>
      <c r="Y206" s="335"/>
      <c r="Z206" s="335"/>
      <c r="AA206" s="335"/>
      <c r="AB206" s="335"/>
      <c r="AC206" s="335"/>
      <c r="AD206" s="337"/>
    </row>
    <row r="207" customFormat="false" ht="37.5" hidden="false" customHeight="true" outlineLevel="0" collapsed="false">
      <c r="A207" s="335" t="s">
        <v>983</v>
      </c>
      <c r="B207" s="325" t="str">
        <f aca="false">VLOOKUP(C207,'9. Matriz de Requisitos'!$A:$W,3, FALSE())</f>
        <v>Validar Cobro: Paso 2 Perú</v>
      </c>
      <c r="C207" s="326" t="s">
        <v>967</v>
      </c>
      <c r="D207" s="325" t="str">
        <f aca="false">VLOOKUP(C207,'9. Matriz de Requisitos'!$A:$W,4, FALSE())</f>
        <v>Validar Cobro</v>
      </c>
      <c r="E207" s="327" t="str">
        <f aca="false" t="array" ref="E207:E207">IFERROR(_xludf.xlookup(F207, '4.1.1 Catalogo Backend'!$D$2:$D$100, '4.1.1 Catalogo Backend'!$B$2:$B$100), "")</f>
        <v/>
      </c>
      <c r="F207" s="335" t="s">
        <v>300</v>
      </c>
      <c r="G207" s="342" t="s">
        <v>984</v>
      </c>
      <c r="H207" s="345" t="str">
        <f aca="false">IF(F207="", "", CONCATENATE("[",$C207,"]","[",$F207,"] - ",$G207))</f>
        <v>[TPSC-RE-FU-027][IMP-EXIST-SERVICE] - T6 - Extender persistencia transaccional Región Perú sin CDP</v>
      </c>
      <c r="I207" s="345" t="s">
        <v>985</v>
      </c>
      <c r="J207" s="332" t="n">
        <f aca="false" t="array" ref="J207:J207">IFERROR(_xludf.xlookup(F207, '4.1.1 Catalogo Backend'!$D$2:$D$100, '4.1.1 Catalogo Backend'!$C$2:$C$100), 0)</f>
        <v>0</v>
      </c>
      <c r="K207" s="333" t="s">
        <v>43</v>
      </c>
      <c r="L207" s="307" t="n">
        <f aca="false">ROUNDUP(SUM(VLOOKUP('4.1 WBS Backend'!K207,'6. Catalogos'!$F$2:$G$4,2,FALSE())*J207),0)</f>
        <v>0</v>
      </c>
      <c r="M207" s="335" t="s">
        <v>986</v>
      </c>
      <c r="N207" s="335"/>
      <c r="O207" s="336"/>
      <c r="P207" s="335"/>
      <c r="Q207" s="335"/>
      <c r="R207" s="335"/>
      <c r="S207" s="335"/>
      <c r="T207" s="335"/>
      <c r="U207" s="335"/>
      <c r="V207" s="335"/>
      <c r="W207" s="335"/>
      <c r="X207" s="335"/>
      <c r="Y207" s="335"/>
      <c r="Z207" s="335"/>
      <c r="AA207" s="335"/>
      <c r="AB207" s="335"/>
      <c r="AC207" s="335"/>
      <c r="AD207" s="337"/>
    </row>
    <row r="208" customFormat="false" ht="37.5" hidden="false" customHeight="true" outlineLevel="0" collapsed="false">
      <c r="A208" s="335" t="s">
        <v>987</v>
      </c>
      <c r="B208" s="325" t="str">
        <f aca="false">VLOOKUP(C208,'9. Matriz de Requisitos'!$A:$W,3, FALSE())</f>
        <v>Validar Cobro: Paso 2 Perú</v>
      </c>
      <c r="C208" s="326" t="s">
        <v>967</v>
      </c>
      <c r="D208" s="325" t="str">
        <f aca="false">VLOOKUP(C208,'9. Matriz de Requisitos'!$A:$W,4, FALSE())</f>
        <v>Validar Cobro</v>
      </c>
      <c r="E208" s="327" t="str">
        <f aca="false" t="array" ref="E208:E208">IFERROR(_xludf.xlookup(F208, '4.1.1 Catalogo Backend'!$D$2:$D$100, '4.1.1 Catalogo Backend'!$B$2:$B$100), "")</f>
        <v/>
      </c>
      <c r="F208" s="335" t="s">
        <v>300</v>
      </c>
      <c r="G208" s="342" t="s">
        <v>988</v>
      </c>
      <c r="H208" s="345" t="str">
        <f aca="false">IF(F208="", "", CONCATENATE("[",$C208,"]","[",$F208,"] - ",$G208))</f>
        <v>[TPSC-RE-FU-027][IMP-EXIST-SERVICE] - T7 - Extender modal inconsistencia Paso 2 Región Perú</v>
      </c>
      <c r="I208" s="346" t="s">
        <v>989</v>
      </c>
      <c r="J208" s="332" t="n">
        <f aca="false" t="array" ref="J208:J208">IFERROR(_xludf.xlookup(F208, '4.1.1 Catalogo Backend'!$D$2:$D$100, '4.1.1 Catalogo Backend'!$C$2:$C$100), 0)</f>
        <v>0</v>
      </c>
      <c r="K208" s="333" t="s">
        <v>43</v>
      </c>
      <c r="L208" s="307" t="n">
        <f aca="false">ROUNDUP(SUM(VLOOKUP('4.1 WBS Backend'!K208,'6. Catalogos'!$F$2:$G$4,2,FALSE())*J208),0)</f>
        <v>0</v>
      </c>
      <c r="M208" s="335" t="s">
        <v>983</v>
      </c>
      <c r="N208" s="335"/>
      <c r="O208" s="336"/>
      <c r="P208" s="335"/>
      <c r="Q208" s="335"/>
      <c r="R208" s="335"/>
      <c r="S208" s="335"/>
      <c r="T208" s="335"/>
      <c r="U208" s="335"/>
      <c r="V208" s="335"/>
      <c r="W208" s="335"/>
      <c r="X208" s="335"/>
      <c r="Y208" s="335"/>
      <c r="Z208" s="335"/>
      <c r="AA208" s="335"/>
      <c r="AB208" s="335"/>
      <c r="AC208" s="335"/>
      <c r="AD208" s="337"/>
    </row>
    <row r="209" customFormat="false" ht="37.5" hidden="false" customHeight="true" outlineLevel="0" collapsed="false">
      <c r="A209" s="335" t="s">
        <v>990</v>
      </c>
      <c r="B209" s="325" t="str">
        <f aca="false">VLOOKUP(C209,'9. Matriz de Requisitos'!$A:$W,3, FALSE())</f>
        <v>Validar Cobro: Paso 2 Perú</v>
      </c>
      <c r="C209" s="326" t="s">
        <v>967</v>
      </c>
      <c r="D209" s="325" t="str">
        <f aca="false">VLOOKUP(C209,'9. Matriz de Requisitos'!$A:$W,4, FALSE())</f>
        <v>Validar Cobro</v>
      </c>
      <c r="E209" s="327" t="str">
        <f aca="false" t="array" ref="E209:E209">IFERROR(_xludf.xlookup(F209, '4.1.1 Catalogo Backend'!$D$2:$D$100, '4.1.1 Catalogo Backend'!$B$2:$B$100), "")</f>
        <v/>
      </c>
      <c r="F209" s="335" t="s">
        <v>300</v>
      </c>
      <c r="G209" s="342" t="s">
        <v>991</v>
      </c>
      <c r="H209" s="345" t="str">
        <f aca="false">IF(F209="", "", CONCATENATE("[",$C209,"]","[",$F209,"] - ",$G209))</f>
        <v>[TPSC-RE-FU-027][IMP-EXIST-SERVICE] - T8 - Extender auto-guardado Paso 2 Región Perú</v>
      </c>
      <c r="I209" s="346" t="s">
        <v>992</v>
      </c>
      <c r="J209" s="332" t="n">
        <f aca="false" t="array" ref="J209:J209">IFERROR(_xludf.xlookup(F209, '4.1.1 Catalogo Backend'!$D$2:$D$100, '4.1.1 Catalogo Backend'!$C$2:$C$100), 0)</f>
        <v>0</v>
      </c>
      <c r="K209" s="333" t="s">
        <v>43</v>
      </c>
      <c r="L209" s="307" t="n">
        <f aca="false">ROUNDUP(SUM(VLOOKUP('4.1 WBS Backend'!K209,'6. Catalogos'!$F$2:$G$4,2,FALSE())*J209),0)</f>
        <v>0</v>
      </c>
      <c r="M209" s="335" t="s">
        <v>979</v>
      </c>
      <c r="N209" s="335"/>
      <c r="O209" s="336"/>
      <c r="P209" s="335"/>
      <c r="Q209" s="335"/>
      <c r="R209" s="335"/>
      <c r="S209" s="335"/>
      <c r="T209" s="335"/>
      <c r="U209" s="335"/>
      <c r="V209" s="335"/>
      <c r="W209" s="335"/>
      <c r="X209" s="335"/>
      <c r="Y209" s="335"/>
      <c r="Z209" s="335"/>
      <c r="AA209" s="335"/>
      <c r="AB209" s="335"/>
      <c r="AC209" s="335"/>
      <c r="AD209" s="337"/>
    </row>
    <row r="210" customFormat="false" ht="37.5" hidden="false" customHeight="true" outlineLevel="0" collapsed="false">
      <c r="A210" s="335" t="s">
        <v>993</v>
      </c>
      <c r="B210" s="325" t="str">
        <f aca="false">VLOOKUP(C210,'9. Matriz de Requisitos'!$A:$W,3,FALSE())</f>
        <v>Validar Cobro</v>
      </c>
      <c r="C210" s="326" t="s">
        <v>994</v>
      </c>
      <c r="D210" s="325" t="str">
        <f aca="false">VLOOKUP(C210,'9. Matriz de Requisitos'!$A:$W,4,FALSE())</f>
        <v>Validar Cobro</v>
      </c>
      <c r="E210" s="327" t="str">
        <f aca="false" t="array" ref="E210:E210">IFERROR(xlookup(F210,'4.1.1 Catalogo Backend'!$D$2:$D$100,'4.1.1 Catalogo Backend'!$B$2:$B$100),"")</f>
        <v/>
      </c>
      <c r="F210" s="335" t="s">
        <v>406</v>
      </c>
      <c r="G210" s="342" t="s">
        <v>995</v>
      </c>
      <c r="H210" s="345" t="str">
        <f aca="false">IF(F210="","",CONCATENATE("[",$C210,"]","[",$F210,"] - ",$G210))</f>
        <v>[TPSC-RE-FU-028][CREATE-TABL-CH] - T1 - Crear catálogos catTipoDocumentoFiscal, catDocumentoFiscalCobroEstado y catTipoCFDI</v>
      </c>
      <c r="I210" s="345" t="s">
        <v>996</v>
      </c>
      <c r="J210" s="332" t="n">
        <f aca="false" t="array" ref="J210:J210">IFERROR(xlookup(F210,'4.1.1 Catalogo Backend'!$D$2:$D$100,'4.1.1 Catalogo Backend'!$C$2:$C$100),0)</f>
        <v>0</v>
      </c>
      <c r="K210" s="333" t="s">
        <v>42</v>
      </c>
      <c r="L210" s="307" t="n">
        <f aca="false">ROUNDUP(SUM(VLOOKUP('4.1 WBS Backend'!K210,'6. Catalogos'!$F$2:$G$4,2,FALSE())*J210),0)</f>
        <v>0</v>
      </c>
      <c r="M210" s="335"/>
      <c r="N210" s="335"/>
      <c r="O210" s="336"/>
      <c r="P210" s="335"/>
      <c r="Q210" s="335"/>
      <c r="R210" s="335"/>
      <c r="S210" s="335"/>
      <c r="T210" s="335"/>
      <c r="U210" s="335"/>
      <c r="V210" s="335"/>
      <c r="W210" s="335"/>
      <c r="X210" s="335"/>
      <c r="Y210" s="335"/>
      <c r="Z210" s="335"/>
      <c r="AA210" s="335"/>
      <c r="AB210" s="335"/>
      <c r="AC210" s="335"/>
      <c r="AD210" s="337"/>
    </row>
    <row r="211" customFormat="false" ht="37.5" hidden="false" customHeight="true" outlineLevel="0" collapsed="false">
      <c r="A211" s="335" t="s">
        <v>997</v>
      </c>
      <c r="B211" s="325" t="str">
        <f aca="false">VLOOKUP(C211,'9. Matriz de Requisitos'!$A:$W,3,FALSE())</f>
        <v>Validar Cobro</v>
      </c>
      <c r="C211" s="326" t="s">
        <v>994</v>
      </c>
      <c r="D211" s="325" t="str">
        <f aca="false">VLOOKUP(C211,'9. Matriz de Requisitos'!$A:$W,4,FALSE())</f>
        <v>Validar Cobro</v>
      </c>
      <c r="E211" s="327" t="str">
        <f aca="false" t="array" ref="E211:E211">IFERROR(xlookup(F211,'4.1.1 Catalogo Backend'!$D$2:$D$100,'4.1.1 Catalogo Backend'!$B$2:$B$100),"")</f>
        <v/>
      </c>
      <c r="F211" s="335" t="s">
        <v>758</v>
      </c>
      <c r="G211" s="342" t="s">
        <v>998</v>
      </c>
      <c r="H211" s="345" t="str">
        <f aca="false">IF(F211="","",CONCATENATE("[",$C211,"]","[",$F211,"] - ",$G211))</f>
        <v>[TPSC-RE-FU-028][UPDATE-TABL-M] - T2 - Agregar IdCatTipoCFDI e IdCFDIRelacionado a CFDIGenerada + script normalización FAA</v>
      </c>
      <c r="I211" s="345" t="s">
        <v>999</v>
      </c>
      <c r="J211" s="332" t="n">
        <f aca="false" t="array" ref="J211:J211">IFERROR(xlookup(F211,'4.1.1 Catalogo Backend'!$D$2:$D$100,'4.1.1 Catalogo Backend'!$C$2:$C$100),0)</f>
        <v>0</v>
      </c>
      <c r="K211" s="333" t="s">
        <v>43</v>
      </c>
      <c r="L211" s="307" t="n">
        <f aca="false">ROUNDUP(SUM(VLOOKUP('4.1 WBS Backend'!K211,'6. Catalogos'!$F$2:$G$4,2,FALSE())*J211),0)</f>
        <v>0</v>
      </c>
      <c r="M211" s="335" t="s">
        <v>993</v>
      </c>
      <c r="N211" s="335"/>
      <c r="O211" s="336"/>
      <c r="P211" s="335"/>
      <c r="Q211" s="335"/>
      <c r="R211" s="335"/>
      <c r="S211" s="335"/>
      <c r="T211" s="335"/>
      <c r="U211" s="335"/>
      <c r="V211" s="335"/>
      <c r="W211" s="335"/>
      <c r="X211" s="335"/>
      <c r="Y211" s="335"/>
      <c r="Z211" s="335"/>
      <c r="AA211" s="335"/>
      <c r="AB211" s="335"/>
      <c r="AC211" s="335"/>
      <c r="AD211" s="337"/>
    </row>
    <row r="212" customFormat="false" ht="37.5" hidden="false" customHeight="true" outlineLevel="0" collapsed="false">
      <c r="A212" s="335" t="s">
        <v>1000</v>
      </c>
      <c r="B212" s="325" t="str">
        <f aca="false">VLOOKUP(C212,'9. Matriz de Requisitos'!$A:$W,3,FALSE())</f>
        <v>Validar Cobro</v>
      </c>
      <c r="C212" s="326" t="s">
        <v>994</v>
      </c>
      <c r="D212" s="325" t="str">
        <f aca="false">VLOOKUP(C212,'9. Matriz de Requisitos'!$A:$W,4,FALSE())</f>
        <v>Validar Cobro</v>
      </c>
      <c r="E212" s="327" t="str">
        <f aca="false" t="array" ref="E212:E212">IFERROR(xlookup(F212,'4.1.1 Catalogo Backend'!$D$2:$D$100,'4.1.1 Catalogo Backend'!$B$2:$B$100),"")</f>
        <v/>
      </c>
      <c r="F212" s="335" t="s">
        <v>833</v>
      </c>
      <c r="G212" s="342" t="s">
        <v>1001</v>
      </c>
      <c r="H212" s="345" t="str">
        <f aca="false">IF(F212="","",CONCATENATE("[",$C212,"]","[",$F212,"] - ",$G212))</f>
        <v>[TPSC-RE-FU-028][CREATE-TABL-M] - T3 - Crear tabla fccDocumentoFiscalCobro (control de estado Paso 3, CHECK origen exclusivo)</v>
      </c>
      <c r="I212" s="345" t="s">
        <v>1002</v>
      </c>
      <c r="J212" s="332" t="n">
        <f aca="false" t="array" ref="J212:J212">IFERROR(xlookup(F212,'4.1.1 Catalogo Backend'!$D$2:$D$100,'4.1.1 Catalogo Backend'!$C$2:$C$100),0)</f>
        <v>0</v>
      </c>
      <c r="K212" s="333" t="s">
        <v>42</v>
      </c>
      <c r="L212" s="307" t="n">
        <f aca="false">ROUNDUP(SUM(VLOOKUP('4.1 WBS Backend'!K212,'6. Catalogos'!$F$2:$G$4,2,FALSE())*J212),0)</f>
        <v>0</v>
      </c>
      <c r="M212" s="335" t="s">
        <v>993</v>
      </c>
      <c r="N212" s="335"/>
      <c r="O212" s="336"/>
      <c r="P212" s="335"/>
      <c r="Q212" s="335"/>
      <c r="R212" s="335"/>
      <c r="S212" s="335"/>
      <c r="T212" s="335"/>
      <c r="U212" s="335"/>
      <c r="V212" s="335"/>
      <c r="W212" s="335"/>
      <c r="X212" s="335"/>
      <c r="Y212" s="335"/>
      <c r="Z212" s="335"/>
      <c r="AA212" s="335"/>
      <c r="AB212" s="335"/>
      <c r="AC212" s="335"/>
      <c r="AD212" s="337"/>
    </row>
    <row r="213" customFormat="false" ht="37.5" hidden="false" customHeight="true" outlineLevel="0" collapsed="false">
      <c r="A213" s="335" t="s">
        <v>1003</v>
      </c>
      <c r="B213" s="325" t="str">
        <f aca="false">VLOOKUP(C213,'9. Matriz de Requisitos'!$A:$W,3,FALSE())</f>
        <v>Validar Cobro</v>
      </c>
      <c r="C213" s="326" t="s">
        <v>994</v>
      </c>
      <c r="D213" s="325" t="str">
        <f aca="false">VLOOKUP(C213,'9. Matriz de Requisitos'!$A:$W,4,FALSE())</f>
        <v>Validar Cobro</v>
      </c>
      <c r="E213" s="327" t="str">
        <f aca="false" t="array" ref="E213:E213">IFERROR(xlookup(F213,'4.1.1 Catalogo Backend'!$D$2:$D$100,'4.1.1 Catalogo Backend'!$B$2:$B$100),"")</f>
        <v/>
      </c>
      <c r="F213" s="335" t="s">
        <v>833</v>
      </c>
      <c r="G213" s="342" t="s">
        <v>1004</v>
      </c>
      <c r="H213" s="345" t="str">
        <f aca="false">IF(F213="","",CONCATENATE("[",$C213,"]","[",$F213,"] - ",$G213))</f>
        <v>[TPSC-RE-FU-028][CREATE-TABL-M] - T4 - Crear tabla fccConfirmacionPedido (Confirmación de Pedido Prepago México)</v>
      </c>
      <c r="I213" s="345" t="s">
        <v>1005</v>
      </c>
      <c r="J213" s="332" t="n">
        <f aca="false" t="array" ref="J213:J213">IFERROR(xlookup(F213,'4.1.1 Catalogo Backend'!$D$2:$D$100,'4.1.1 Catalogo Backend'!$C$2:$C$100),0)</f>
        <v>0</v>
      </c>
      <c r="K213" s="333" t="s">
        <v>43</v>
      </c>
      <c r="L213" s="307" t="n">
        <f aca="false">ROUNDUP(SUM(VLOOKUP('4.1 WBS Backend'!K213,'6. Catalogos'!$F$2:$G$4,2,FALSE())*J213),0)</f>
        <v>0</v>
      </c>
      <c r="M213" s="335" t="s">
        <v>1000</v>
      </c>
      <c r="N213" s="335"/>
      <c r="O213" s="336"/>
      <c r="P213" s="335"/>
      <c r="Q213" s="335"/>
      <c r="R213" s="335"/>
      <c r="S213" s="335"/>
      <c r="T213" s="335"/>
      <c r="U213" s="335"/>
      <c r="V213" s="335"/>
      <c r="W213" s="335"/>
      <c r="X213" s="335"/>
      <c r="Y213" s="335"/>
      <c r="Z213" s="335"/>
      <c r="AA213" s="335"/>
      <c r="AB213" s="335"/>
      <c r="AC213" s="335"/>
      <c r="AD213" s="337"/>
    </row>
    <row r="214" customFormat="false" ht="37.5" hidden="false" customHeight="true" outlineLevel="0" collapsed="false">
      <c r="A214" s="335" t="s">
        <v>1006</v>
      </c>
      <c r="B214" s="325" t="str">
        <f aca="false">VLOOKUP(C214,'9. Matriz de Requisitos'!$A:$W,3,FALSE())</f>
        <v>Validar Cobro</v>
      </c>
      <c r="C214" s="326" t="s">
        <v>994</v>
      </c>
      <c r="D214" s="325" t="str">
        <f aca="false">VLOOKUP(C214,'9. Matriz de Requisitos'!$A:$W,4,FALSE())</f>
        <v>Validar Cobro</v>
      </c>
      <c r="E214" s="327" t="str">
        <f aca="false" t="array" ref="E214:E214">IFERROR(xlookup(F214,'4.1.1 Catalogo Backend'!$D$2:$D$100,'4.1.1 Catalogo Backend'!$B$2:$B$100),"")</f>
        <v/>
      </c>
      <c r="F214" s="335" t="s">
        <v>372</v>
      </c>
      <c r="G214" s="342" t="s">
        <v>1007</v>
      </c>
      <c r="H214" s="345" t="str">
        <f aca="false">IF(F214="","",CONCATENATE("[",$C214,"]","[",$F214,"] - ",$G214))</f>
        <v>[TPSC-RE-FU-028][UPDATE-TABL-CH] - T5 - Agregar FechaEstimadaEntrega a tpPedido (condicional — pendiente resolución Brecha B4)</v>
      </c>
      <c r="I214" s="345" t="s">
        <v>1008</v>
      </c>
      <c r="J214" s="332" t="n">
        <f aca="false" t="array" ref="J214:J214">IFERROR(xlookup(F214,'4.1.1 Catalogo Backend'!$D$2:$D$100,'4.1.1 Catalogo Backend'!$C$2:$C$100),0)</f>
        <v>0</v>
      </c>
      <c r="K214" s="333" t="s">
        <v>43</v>
      </c>
      <c r="L214" s="307" t="n">
        <f aca="false">ROUNDUP(SUM(VLOOKUP('4.1 WBS Backend'!K214,'6. Catalogos'!$F$2:$G$4,2,FALSE())*J214),0)</f>
        <v>0</v>
      </c>
      <c r="M214" s="335"/>
      <c r="N214" s="335"/>
      <c r="O214" s="336"/>
      <c r="P214" s="335"/>
      <c r="Q214" s="335"/>
      <c r="R214" s="335"/>
      <c r="S214" s="335"/>
      <c r="T214" s="335"/>
      <c r="U214" s="335"/>
      <c r="V214" s="335"/>
      <c r="W214" s="335"/>
      <c r="X214" s="335"/>
      <c r="Y214" s="335"/>
      <c r="Z214" s="335"/>
      <c r="AA214" s="335"/>
      <c r="AB214" s="335"/>
      <c r="AC214" s="335"/>
      <c r="AD214" s="337"/>
    </row>
    <row r="215" customFormat="false" ht="37.5" hidden="false" customHeight="true" outlineLevel="0" collapsed="false">
      <c r="A215" s="335" t="s">
        <v>1009</v>
      </c>
      <c r="B215" s="325" t="str">
        <f aca="false">VLOOKUP(C215,'9. Matriz de Requisitos'!$A:$W,3,FALSE())</f>
        <v>Validar Cobro</v>
      </c>
      <c r="C215" s="326" t="s">
        <v>994</v>
      </c>
      <c r="D215" s="325" t="str">
        <f aca="false">VLOOKUP(C215,'9. Matriz de Requisitos'!$A:$W,4,FALSE())</f>
        <v>Validar Cobro</v>
      </c>
      <c r="E215" s="327" t="str">
        <f aca="false" t="array" ref="E215:E215">IFERROR(xlookup(F215,'4.1.1 Catalogo Backend'!$D$2:$D$100,'4.1.1 Catalogo Backend'!$B$2:$B$100),"")</f>
        <v/>
      </c>
      <c r="F215" s="335" t="s">
        <v>648</v>
      </c>
      <c r="G215" s="342" t="s">
        <v>1010</v>
      </c>
      <c r="H215" s="345" t="str">
        <f aca="false">IF(F215="","",CONCATENATE("[",$C215,"]","[",$F215,"] - ",$G215))</f>
        <v>[TPSC-RE-FU-028][CREATE-SCRIPT-CONTROL] - T6 - Crear vista vfccDocumentoFiscalCobro (consolidación estado Paso 3 por cliente)</v>
      </c>
      <c r="I215" s="345" t="s">
        <v>1011</v>
      </c>
      <c r="J215" s="332" t="n">
        <f aca="false" t="array" ref="J215:J215">IFERROR(xlookup(F215,'4.1.1 Catalogo Backend'!$D$2:$D$100,'4.1.1 Catalogo Backend'!$C$2:$C$100),0)</f>
        <v>0</v>
      </c>
      <c r="K215" s="333" t="s">
        <v>42</v>
      </c>
      <c r="L215" s="307" t="n">
        <f aca="false">ROUNDUP(SUM(VLOOKUP('4.1 WBS Backend'!K215,'6. Catalogos'!$F$2:$G$4,2,FALSE())*J215),0)</f>
        <v>0</v>
      </c>
      <c r="M215" s="335" t="s">
        <v>1000</v>
      </c>
      <c r="N215" s="335"/>
      <c r="O215" s="336"/>
      <c r="P215" s="335"/>
      <c r="Q215" s="335"/>
      <c r="R215" s="335"/>
      <c r="S215" s="335"/>
      <c r="T215" s="335"/>
      <c r="U215" s="335"/>
      <c r="V215" s="335"/>
      <c r="W215" s="335"/>
      <c r="X215" s="335"/>
      <c r="Y215" s="335"/>
      <c r="Z215" s="335"/>
      <c r="AA215" s="335"/>
      <c r="AB215" s="335"/>
      <c r="AC215" s="335"/>
      <c r="AD215" s="337"/>
    </row>
    <row r="216" customFormat="false" ht="37.5" hidden="false" customHeight="true" outlineLevel="0" collapsed="false">
      <c r="A216" s="335" t="s">
        <v>1012</v>
      </c>
      <c r="B216" s="325" t="str">
        <f aca="false">VLOOKUP(C216,'9. Matriz de Requisitos'!$A:$W,3,FALSE())</f>
        <v>Validar Cobro</v>
      </c>
      <c r="C216" s="326" t="s">
        <v>994</v>
      </c>
      <c r="D216" s="325" t="str">
        <f aca="false">VLOOKUP(C216,'9. Matriz de Requisitos'!$A:$W,4,FALSE())</f>
        <v>Validar Cobro</v>
      </c>
      <c r="E216" s="327" t="str">
        <f aca="false" t="array" ref="E216:E216">IFERROR(xlookup(F216,'4.1.1 Catalogo Backend'!$D$2:$D$100,'4.1.1 Catalogo Backend'!$B$2:$B$100),"")</f>
        <v/>
      </c>
      <c r="F216" s="335" t="s">
        <v>300</v>
      </c>
      <c r="G216" s="342" t="s">
        <v>1013</v>
      </c>
      <c r="H216" s="345" t="str">
        <f aca="false">IF(F216="","",CONCATENATE("[",$C216,"]","[",$F216,"] - ",$G216))</f>
        <v>[TPSC-RE-FU-028][IMP-EXIST-SERVICE] - T7 - Extender endpoint de timbrado en Timbrado para soporte de tipo CFDI y cascada PPD</v>
      </c>
      <c r="I216" s="345" t="s">
        <v>1014</v>
      </c>
      <c r="J216" s="332" t="n">
        <f aca="false" t="array" ref="J216:J216">IFERROR(xlookup(F216,'4.1.1 Catalogo Backend'!$D$2:$D$100,'4.1.1 Catalogo Backend'!$C$2:$C$100),0)</f>
        <v>0</v>
      </c>
      <c r="K216" s="333" t="s">
        <v>42</v>
      </c>
      <c r="L216" s="307" t="n">
        <f aca="false">ROUNDUP(SUM(VLOOKUP('4.1 WBS Backend'!K216,'6. Catalogos'!$F$2:$G$4,2,FALSE())*J216),0)</f>
        <v>0</v>
      </c>
      <c r="M216" s="335" t="s">
        <v>997</v>
      </c>
      <c r="N216" s="335"/>
      <c r="O216" s="336"/>
      <c r="P216" s="335"/>
      <c r="Q216" s="335"/>
      <c r="R216" s="335"/>
      <c r="S216" s="335"/>
      <c r="T216" s="335"/>
      <c r="U216" s="335"/>
      <c r="V216" s="335"/>
      <c r="W216" s="335"/>
      <c r="X216" s="335"/>
      <c r="Y216" s="335"/>
      <c r="Z216" s="335"/>
      <c r="AA216" s="335"/>
      <c r="AB216" s="335"/>
      <c r="AC216" s="335"/>
      <c r="AD216" s="337"/>
    </row>
    <row r="217" customFormat="false" ht="37.5" hidden="false" customHeight="true" outlineLevel="0" collapsed="false">
      <c r="A217" s="335" t="s">
        <v>1015</v>
      </c>
      <c r="B217" s="325" t="str">
        <f aca="false">VLOOKUP(C217,'9. Matriz de Requisitos'!$A:$W,3,FALSE())</f>
        <v>Validar Cobro</v>
      </c>
      <c r="C217" s="326" t="s">
        <v>994</v>
      </c>
      <c r="D217" s="325" t="str">
        <f aca="false">VLOOKUP(C217,'9. Matriz de Requisitos'!$A:$W,4,FALSE())</f>
        <v>Validar Cobro</v>
      </c>
      <c r="E217" s="327" t="str">
        <f aca="false" t="array" ref="E217:E217">IFERROR(xlookup(F217,'4.1.1 Catalogo Backend'!$D$2:$D$100,'4.1.1 Catalogo Backend'!$B$2:$B$100),"")</f>
        <v/>
      </c>
      <c r="F217" s="335" t="s">
        <v>325</v>
      </c>
      <c r="G217" s="342" t="s">
        <v>1016</v>
      </c>
      <c r="H217" s="345" t="str">
        <f aca="false">IF(F217="","",CONCATENATE("[",$C217,"]","[",$F217,"] - ",$G217))</f>
        <v>[TPSC-RE-FU-028][SERV-TRANSACT] - T8 - Implementar inicialización del Paso 3 — creación de líneas fccDocumentoFiscalCobro</v>
      </c>
      <c r="I217" s="345" t="s">
        <v>1017</v>
      </c>
      <c r="J217" s="332" t="n">
        <f aca="false" t="array" ref="J217:J217">IFERROR(xlookup(F217,'4.1.1 Catalogo Backend'!$D$2:$D$100,'4.1.1 Catalogo Backend'!$C$2:$C$100),0)</f>
        <v>0</v>
      </c>
      <c r="K217" s="333" t="s">
        <v>42</v>
      </c>
      <c r="L217" s="307" t="n">
        <f aca="false">ROUNDUP(SUM(VLOOKUP('4.1 WBS Backend'!K217,'6. Catalogos'!$F$2:$G$4,2,FALSE())*J217),0)</f>
        <v>0</v>
      </c>
      <c r="M217" s="335" t="s">
        <v>1009</v>
      </c>
      <c r="N217" s="335"/>
      <c r="O217" s="336"/>
      <c r="P217" s="335"/>
      <c r="Q217" s="335"/>
      <c r="R217" s="335"/>
      <c r="S217" s="335"/>
      <c r="T217" s="335"/>
      <c r="U217" s="335"/>
      <c r="V217" s="335"/>
      <c r="W217" s="335"/>
      <c r="X217" s="335"/>
      <c r="Y217" s="335"/>
      <c r="Z217" s="335"/>
      <c r="AA217" s="335"/>
      <c r="AB217" s="335"/>
      <c r="AC217" s="335"/>
      <c r="AD217" s="337"/>
    </row>
    <row r="218" customFormat="false" ht="37.5" hidden="false" customHeight="true" outlineLevel="0" collapsed="false">
      <c r="A218" s="335" t="s">
        <v>1018</v>
      </c>
      <c r="B218" s="325" t="str">
        <f aca="false">VLOOKUP(C218,'9. Matriz de Requisitos'!$A:$W,3,FALSE())</f>
        <v>Validar Cobro</v>
      </c>
      <c r="C218" s="326" t="s">
        <v>994</v>
      </c>
      <c r="D218" s="325" t="str">
        <f aca="false">VLOOKUP(C218,'9. Matriz de Requisitos'!$A:$W,4,FALSE())</f>
        <v>Validar Cobro</v>
      </c>
      <c r="E218" s="327" t="str">
        <f aca="false" t="array" ref="E218:E218">IFERROR(xlookup(F218,'4.1.1 Catalogo Backend'!$D$2:$D$100,'4.1.1 Catalogo Backend'!$B$2:$B$100),"")</f>
        <v/>
      </c>
      <c r="F218" s="335" t="s">
        <v>410</v>
      </c>
      <c r="G218" s="342" t="s">
        <v>1019</v>
      </c>
      <c r="H218" s="345" t="str">
        <f aca="false">IF(F218="","",CONCATENATE("[",$C218,"]","[",$F218,"] - ",$G218))</f>
        <v>[TPSC-RE-FU-028][SERV-SIMPLE-PUT] - T9 - Implementar auto-guardado de Uso CFDI y Método de Pago por línea</v>
      </c>
      <c r="I218" s="345" t="s">
        <v>1020</v>
      </c>
      <c r="J218" s="332" t="n">
        <f aca="false" t="array" ref="J218:J218">IFERROR(xlookup(F218,'4.1.1 Catalogo Backend'!$D$2:$D$100,'4.1.1 Catalogo Backend'!$C$2:$C$100),0)</f>
        <v>0</v>
      </c>
      <c r="K218" s="333" t="s">
        <v>43</v>
      </c>
      <c r="L218" s="307" t="n">
        <f aca="false">ROUNDUP(SUM(VLOOKUP('4.1 WBS Backend'!K218,'6. Catalogos'!$F$2:$G$4,2,FALSE())*J218),0)</f>
        <v>0</v>
      </c>
      <c r="M218" s="335" t="s">
        <v>1015</v>
      </c>
      <c r="N218" s="335"/>
      <c r="O218" s="336"/>
      <c r="P218" s="335"/>
      <c r="Q218" s="335"/>
      <c r="R218" s="335"/>
      <c r="S218" s="335"/>
      <c r="T218" s="335"/>
      <c r="U218" s="335"/>
      <c r="V218" s="335"/>
      <c r="W218" s="335"/>
      <c r="X218" s="335"/>
      <c r="Y218" s="335"/>
      <c r="Z218" s="335"/>
      <c r="AA218" s="335"/>
      <c r="AB218" s="335"/>
      <c r="AC218" s="335"/>
      <c r="AD218" s="337"/>
    </row>
    <row r="219" customFormat="false" ht="37.5" hidden="false" customHeight="true" outlineLevel="0" collapsed="false">
      <c r="A219" s="335" t="s">
        <v>1021</v>
      </c>
      <c r="B219" s="325" t="str">
        <f aca="false">VLOOKUP(C219,'9. Matriz de Requisitos'!$A:$W,3,FALSE())</f>
        <v>Validar Cobro</v>
      </c>
      <c r="C219" s="326" t="s">
        <v>994</v>
      </c>
      <c r="D219" s="325" t="str">
        <f aca="false">VLOOKUP(C219,'9. Matriz de Requisitos'!$A:$W,4,FALSE())</f>
        <v>Validar Cobro</v>
      </c>
      <c r="E219" s="327" t="str">
        <f aca="false" t="array" ref="E219:E219">IFERROR(xlookup(F219,'4.1.1 Catalogo Backend'!$D$2:$D$100,'4.1.1 Catalogo Backend'!$B$2:$B$100),"")</f>
        <v/>
      </c>
      <c r="F219" s="335" t="s">
        <v>300</v>
      </c>
      <c r="G219" s="342" t="s">
        <v>1022</v>
      </c>
      <c r="H219" s="345" t="str">
        <f aca="false">IF(F219="","",CONCATENATE("[",$C219,"]","[",$F219,"] - ",$G219))</f>
        <v>[TPSC-RE-FU-028][IMP-EXIST-SERVICE] - T10 - Implementar resolución de NCs aplicadas en nodo CFDIRelacionados al timbrar</v>
      </c>
      <c r="I219" s="345" t="s">
        <v>1023</v>
      </c>
      <c r="J219" s="332" t="n">
        <f aca="false" t="array" ref="J219:J219">IFERROR(xlookup(F219,'4.1.1 Catalogo Backend'!$D$2:$D$100,'4.1.1 Catalogo Backend'!$C$2:$C$100),0)</f>
        <v>0</v>
      </c>
      <c r="K219" s="333" t="s">
        <v>42</v>
      </c>
      <c r="L219" s="307" t="n">
        <f aca="false">ROUNDUP(SUM(VLOOKUP('4.1 WBS Backend'!K219,'6. Catalogos'!$F$2:$G$4,2,FALSE())*J219),0)</f>
        <v>0</v>
      </c>
      <c r="M219" s="335" t="s">
        <v>1015</v>
      </c>
      <c r="N219" s="335"/>
      <c r="O219" s="336"/>
      <c r="P219" s="335"/>
      <c r="Q219" s="335"/>
      <c r="R219" s="335"/>
      <c r="S219" s="335"/>
      <c r="T219" s="335"/>
      <c r="U219" s="335"/>
      <c r="V219" s="335"/>
      <c r="W219" s="335"/>
      <c r="X219" s="335"/>
      <c r="Y219" s="335"/>
      <c r="Z219" s="335"/>
      <c r="AA219" s="335"/>
      <c r="AB219" s="335"/>
      <c r="AC219" s="335"/>
      <c r="AD219" s="337"/>
    </row>
    <row r="220" customFormat="false" ht="37.5" hidden="false" customHeight="true" outlineLevel="0" collapsed="false">
      <c r="A220" s="335" t="s">
        <v>1024</v>
      </c>
      <c r="B220" s="325" t="str">
        <f aca="false">VLOOKUP(C220,'9. Matriz de Requisitos'!$A:$W,3,FALSE())</f>
        <v>Validar Cobro</v>
      </c>
      <c r="C220" s="326" t="s">
        <v>994</v>
      </c>
      <c r="D220" s="325" t="str">
        <f aca="false">VLOOKUP(C220,'9. Matriz de Requisitos'!$A:$W,4,FALSE())</f>
        <v>Validar Cobro</v>
      </c>
      <c r="E220" s="327" t="str">
        <f aca="false" t="array" ref="E220:E220">IFERROR(xlookup(F220,'4.1.1 Catalogo Backend'!$D$2:$D$100,'4.1.1 Catalogo Backend'!$B$2:$B$100),"")</f>
        <v/>
      </c>
      <c r="F220" s="335" t="s">
        <v>300</v>
      </c>
      <c r="G220" s="342" t="s">
        <v>1025</v>
      </c>
      <c r="H220" s="345" t="str">
        <f aca="false">IF(F220="","",CONCATENATE("[",$C220,"]","[",$F220,"] - ",$G220))</f>
        <v>[TPSC-RE-FU-028][IMP-EXIST-SERVICE] - T11 - Implementar previsualización PDF por línea: FACTURA y FACTURA_ANTICIPO</v>
      </c>
      <c r="I220" s="345" t="s">
        <v>1026</v>
      </c>
      <c r="J220" s="332" t="n">
        <f aca="false" t="array" ref="J220:J220">IFERROR(xlookup(F220,'4.1.1 Catalogo Backend'!$D$2:$D$100,'4.1.1 Catalogo Backend'!$C$2:$C$100),0)</f>
        <v>0</v>
      </c>
      <c r="K220" s="333" t="s">
        <v>42</v>
      </c>
      <c r="L220" s="307" t="n">
        <f aca="false">ROUNDUP(SUM(VLOOKUP('4.1 WBS Backend'!K220,'6. Catalogos'!$F$2:$G$4,2,FALSE())*J220),0)</f>
        <v>0</v>
      </c>
      <c r="M220" s="335" t="s">
        <v>1015</v>
      </c>
      <c r="N220" s="335"/>
      <c r="O220" s="336"/>
      <c r="P220" s="335"/>
      <c r="Q220" s="335"/>
      <c r="R220" s="335"/>
      <c r="S220" s="335"/>
      <c r="T220" s="335"/>
      <c r="U220" s="335"/>
      <c r="V220" s="335"/>
      <c r="W220" s="335"/>
      <c r="X220" s="335"/>
      <c r="Y220" s="335"/>
      <c r="Z220" s="335"/>
      <c r="AA220" s="335"/>
      <c r="AB220" s="335"/>
      <c r="AC220" s="335"/>
      <c r="AD220" s="337"/>
    </row>
    <row r="221" customFormat="false" ht="37.5" hidden="false" customHeight="true" outlineLevel="0" collapsed="false">
      <c r="A221" s="335" t="s">
        <v>1027</v>
      </c>
      <c r="B221" s="325" t="str">
        <f aca="false">VLOOKUP(C221,'9. Matriz de Requisitos'!$A:$W,3,FALSE())</f>
        <v>Validar Cobro</v>
      </c>
      <c r="C221" s="326" t="s">
        <v>994</v>
      </c>
      <c r="D221" s="325" t="str">
        <f aca="false">VLOOKUP(C221,'9. Matriz de Requisitos'!$A:$W,4,FALSE())</f>
        <v>Validar Cobro</v>
      </c>
      <c r="E221" s="327" t="str">
        <f aca="false" t="array" ref="E221:E221">IFERROR(xlookup(F221,'4.1.1 Catalogo Backend'!$D$2:$D$100,'4.1.1 Catalogo Backend'!$B$2:$B$100),"")</f>
        <v/>
      </c>
      <c r="F221" s="335" t="s">
        <v>455</v>
      </c>
      <c r="G221" s="342" t="s">
        <v>1028</v>
      </c>
      <c r="H221" s="345" t="str">
        <f aca="false">IF(F221="","",CONCATENATE("[",$C221,"]","[",$F221,"] - ",$G221))</f>
        <v>[TPSC-RE-FU-028][ALG-COMPLX-LOGIC] - T12 - Implementar timbrado por línea: 4 escenarios (PUE, PPD+cascada, Anticipo, Complemento FAA)</v>
      </c>
      <c r="I221" s="345" t="s">
        <v>1029</v>
      </c>
      <c r="J221" s="332" t="n">
        <f aca="false" t="array" ref="J221:J221">IFERROR(xlookup(F221,'4.1.1 Catalogo Backend'!$D$2:$D$100,'4.1.1 Catalogo Backend'!$C$2:$C$100),0)</f>
        <v>0</v>
      </c>
      <c r="K221" s="333" t="s">
        <v>41</v>
      </c>
      <c r="L221" s="307" t="n">
        <f aca="false">ROUNDUP(SUM(VLOOKUP('4.1 WBS Backend'!K221,'6. Catalogos'!$F$2:$G$4,2,FALSE())*J221),0)</f>
        <v>0</v>
      </c>
      <c r="M221" s="335" t="s">
        <v>1021</v>
      </c>
      <c r="N221" s="335"/>
      <c r="O221" s="336"/>
      <c r="P221" s="335"/>
      <c r="Q221" s="335"/>
      <c r="R221" s="335"/>
      <c r="S221" s="335"/>
      <c r="T221" s="335"/>
      <c r="U221" s="335"/>
      <c r="V221" s="335"/>
      <c r="W221" s="335"/>
      <c r="X221" s="335"/>
      <c r="Y221" s="335"/>
      <c r="Z221" s="335"/>
      <c r="AA221" s="335"/>
      <c r="AB221" s="335"/>
      <c r="AC221" s="335"/>
      <c r="AD221" s="337"/>
    </row>
    <row r="222" customFormat="false" ht="37.5" hidden="false" customHeight="true" outlineLevel="0" collapsed="false">
      <c r="A222" s="335" t="s">
        <v>1030</v>
      </c>
      <c r="B222" s="325" t="str">
        <f aca="false">VLOOKUP(C222,'9. Matriz de Requisitos'!$A:$W,3,FALSE())</f>
        <v>Validar Cobro</v>
      </c>
      <c r="C222" s="326" t="s">
        <v>994</v>
      </c>
      <c r="D222" s="325" t="str">
        <f aca="false">VLOOKUP(C222,'9. Matriz de Requisitos'!$A:$W,4,FALSE())</f>
        <v>Validar Cobro</v>
      </c>
      <c r="E222" s="327" t="str">
        <f aca="false" t="array" ref="E222:E222">IFERROR(xlookup(F222,'4.1.1 Catalogo Backend'!$D$2:$D$100,'4.1.1 Catalogo Backend'!$B$2:$B$100),"")</f>
        <v/>
      </c>
      <c r="F222" s="335" t="s">
        <v>435</v>
      </c>
      <c r="G222" s="342" t="s">
        <v>1031</v>
      </c>
      <c r="H222" s="345" t="str">
        <f aca="false">IF(F222="","",CONCATENATE("[",$C222,"]","[",$F222,"] - ",$G222))</f>
        <v>[TPSC-RE-FU-028][CREATE-PDF] - T13 - Plantilla PDF Confirmación de Pedido Prepago México — 4 variantes (GOL/MUN/PRO/PQF_MEX_CDP)</v>
      </c>
      <c r="I222" s="345" t="s">
        <v>1032</v>
      </c>
      <c r="J222" s="332" t="n">
        <f aca="false" t="array" ref="J222:J222">IFERROR(xlookup(F222,'4.1.1 Catalogo Backend'!$D$2:$D$100,'4.1.1 Catalogo Backend'!$C$2:$C$100),0)</f>
        <v>0</v>
      </c>
      <c r="K222" s="333" t="s">
        <v>41</v>
      </c>
      <c r="L222" s="307" t="n">
        <f aca="false">ROUNDUP(SUM(VLOOKUP('4.1 WBS Backend'!K222,'6. Catalogos'!$F$2:$G$4,2,FALSE())*J222),0)</f>
        <v>0</v>
      </c>
      <c r="M222" s="335"/>
      <c r="N222" s="335"/>
      <c r="O222" s="336"/>
      <c r="P222" s="335"/>
      <c r="Q222" s="335"/>
      <c r="R222" s="335"/>
      <c r="S222" s="335"/>
      <c r="T222" s="335"/>
      <c r="U222" s="335"/>
      <c r="V222" s="335"/>
      <c r="W222" s="335"/>
      <c r="X222" s="335"/>
      <c r="Y222" s="335"/>
      <c r="Z222" s="335"/>
      <c r="AA222" s="335"/>
      <c r="AB222" s="335"/>
      <c r="AC222" s="335"/>
      <c r="AD222" s="337"/>
    </row>
    <row r="223" customFormat="false" ht="37.5" hidden="false" customHeight="true" outlineLevel="0" collapsed="false">
      <c r="A223" s="335" t="s">
        <v>1033</v>
      </c>
      <c r="B223" s="325" t="str">
        <f aca="false">VLOOKUP(C223,'9. Matriz de Requisitos'!$A:$W,3,FALSE())</f>
        <v>Validar Cobro</v>
      </c>
      <c r="C223" s="326" t="s">
        <v>994</v>
      </c>
      <c r="D223" s="325" t="str">
        <f aca="false">VLOOKUP(C223,'9. Matriz de Requisitos'!$A:$W,4,FALSE())</f>
        <v>Validar Cobro</v>
      </c>
      <c r="E223" s="327" t="str">
        <f aca="false" t="array" ref="E223:E223">IFERROR(xlookup(F223,'4.1.1 Catalogo Backend'!$D$2:$D$100,'4.1.1 Catalogo Backend'!$B$2:$B$100),"")</f>
        <v/>
      </c>
      <c r="F223" s="335" t="s">
        <v>300</v>
      </c>
      <c r="G223" s="342" t="s">
        <v>1034</v>
      </c>
      <c r="H223" s="345" t="str">
        <f aca="false">IF(F223="","",CONCATENATE("[",$C223,"]","[",$F223,"] - ",$G223))</f>
        <v>[TPSC-RE-FU-028][IMP-EXIST-SERVICE] - T14 - Implementar modal de Envío: generar Confirmación de Pedido + despacho Brevo (adjuntos CFDI + CDP)</v>
      </c>
      <c r="I223" s="345" t="s">
        <v>1035</v>
      </c>
      <c r="J223" s="332" t="n">
        <f aca="false" t="array" ref="J223:J223">IFERROR(xlookup(F223,'4.1.1 Catalogo Backend'!$D$2:$D$100,'4.1.1 Catalogo Backend'!$C$2:$C$100),0)</f>
        <v>0</v>
      </c>
      <c r="K223" s="333" t="s">
        <v>41</v>
      </c>
      <c r="L223" s="307" t="n">
        <f aca="false">ROUNDUP(SUM(VLOOKUP('4.1 WBS Backend'!K223,'6. Catalogos'!$F$2:$G$4,2,FALSE())*J223),0)</f>
        <v>0</v>
      </c>
      <c r="M223" s="335" t="s">
        <v>1030</v>
      </c>
      <c r="N223" s="335"/>
      <c r="O223" s="336"/>
      <c r="P223" s="335"/>
      <c r="Q223" s="335"/>
      <c r="R223" s="335"/>
      <c r="S223" s="335"/>
      <c r="T223" s="335"/>
      <c r="U223" s="335"/>
      <c r="V223" s="335"/>
      <c r="W223" s="335"/>
      <c r="X223" s="335"/>
      <c r="Y223" s="335"/>
      <c r="Z223" s="335"/>
      <c r="AA223" s="335"/>
      <c r="AB223" s="335"/>
      <c r="AC223" s="335"/>
      <c r="AD223" s="337"/>
    </row>
    <row r="224" customFormat="false" ht="37.5" hidden="false" customHeight="true" outlineLevel="0" collapsed="false">
      <c r="A224" s="335" t="s">
        <v>1036</v>
      </c>
      <c r="B224" s="325" t="str">
        <f aca="false">VLOOKUP(C224,'9. Matriz de Requisitos'!$A:$W,3,FALSE())</f>
        <v>Validar Cobro</v>
      </c>
      <c r="C224" s="326" t="s">
        <v>994</v>
      </c>
      <c r="D224" s="325" t="str">
        <f aca="false">VLOOKUP(C224,'9. Matriz de Requisitos'!$A:$W,4,FALSE())</f>
        <v>Validar Cobro</v>
      </c>
      <c r="E224" s="327" t="str">
        <f aca="false" t="array" ref="E224:E224">IFERROR(xlookup(F224,'4.1.1 Catalogo Backend'!$D$2:$D$100,'4.1.1 Catalogo Backend'!$B$2:$B$100),"")</f>
        <v/>
      </c>
      <c r="F224" s="335" t="s">
        <v>325</v>
      </c>
      <c r="G224" s="342" t="s">
        <v>1037</v>
      </c>
      <c r="H224" s="345" t="str">
        <f aca="false">IF(F224="","",CONCATENATE("[",$C224,"]","[",$F224,"] - ",$G224))</f>
        <v>[TPSC-RE-FU-028][SERV-TRANSACT] - T15 - Implementar acciones post-envío: FEE + registro trazabilidad Confirmación de Pedido</v>
      </c>
      <c r="I224" s="345" t="s">
        <v>1038</v>
      </c>
      <c r="J224" s="332" t="n">
        <f aca="false" t="array" ref="J224:J224">IFERROR(xlookup(F224,'4.1.1 Catalogo Backend'!$D$2:$D$100,'4.1.1 Catalogo Backend'!$C$2:$C$100),0)</f>
        <v>0</v>
      </c>
      <c r="K224" s="333" t="s">
        <v>42</v>
      </c>
      <c r="L224" s="307" t="n">
        <f aca="false">ROUNDUP(SUM(VLOOKUP('4.1 WBS Backend'!K224,'6. Catalogos'!$F$2:$G$4,2,FALSE())*J224),0)</f>
        <v>0</v>
      </c>
      <c r="M224" s="335" t="s">
        <v>1033</v>
      </c>
      <c r="N224" s="335"/>
      <c r="O224" s="336"/>
      <c r="P224" s="335"/>
      <c r="Q224" s="335"/>
      <c r="R224" s="335"/>
      <c r="S224" s="335"/>
      <c r="T224" s="335"/>
      <c r="U224" s="335"/>
      <c r="V224" s="335"/>
      <c r="W224" s="335"/>
      <c r="X224" s="335"/>
      <c r="Y224" s="335"/>
      <c r="Z224" s="335"/>
      <c r="AA224" s="335"/>
      <c r="AB224" s="335"/>
      <c r="AC224" s="335"/>
      <c r="AD224" s="337"/>
    </row>
    <row r="225" customFormat="false" ht="37.5" hidden="false" customHeight="true" outlineLevel="0" collapsed="false">
      <c r="A225" s="335" t="s">
        <v>1039</v>
      </c>
      <c r="B225" s="325" t="str">
        <f aca="false">VLOOKUP(C225,'9. Matriz de Requisitos'!$A:$W,3,FALSE())</f>
        <v>Validar Cobro</v>
      </c>
      <c r="C225" s="326" t="s">
        <v>994</v>
      </c>
      <c r="D225" s="325" t="str">
        <f aca="false">VLOOKUP(C225,'9. Matriz de Requisitos'!$A:$W,4,FALSE())</f>
        <v>Validar Cobro</v>
      </c>
      <c r="E225" s="327" t="str">
        <f aca="false" t="array" ref="E225:E225">IFERROR(xlookup(F225,'4.1.1 Catalogo Backend'!$D$2:$D$100,'4.1.1 Catalogo Backend'!$B$2:$B$100),"")</f>
        <v/>
      </c>
      <c r="F225" s="335" t="s">
        <v>410</v>
      </c>
      <c r="G225" s="342" t="s">
        <v>1040</v>
      </c>
      <c r="H225" s="345" t="str">
        <f aca="false">IF(F225="","",CONCATENATE("[",$C225,"]","[",$F225,"] - ",$G225))</f>
        <v>[TPSC-RE-FU-028][SERV-SIMPLE-PUT] - T16 - Implementar cierre automático del wizard al completar todas las líneas enviadas</v>
      </c>
      <c r="I225" s="345" t="s">
        <v>1041</v>
      </c>
      <c r="J225" s="332" t="n">
        <f aca="false" t="array" ref="J225:J225">IFERROR(xlookup(F225,'4.1.1 Catalogo Backend'!$D$2:$D$100,'4.1.1 Catalogo Backend'!$C$2:$C$100),0)</f>
        <v>0</v>
      </c>
      <c r="K225" s="333" t="s">
        <v>43</v>
      </c>
      <c r="L225" s="307" t="n">
        <f aca="false">ROUNDUP(SUM(VLOOKUP('4.1 WBS Backend'!K225,'6. Catalogos'!$F$2:$G$4,2,FALSE())*J225),0)</f>
        <v>0</v>
      </c>
      <c r="M225" s="335" t="s">
        <v>1033</v>
      </c>
      <c r="N225" s="335"/>
      <c r="O225" s="336"/>
      <c r="P225" s="335"/>
      <c r="Q225" s="335"/>
      <c r="R225" s="335"/>
      <c r="S225" s="335"/>
      <c r="T225" s="335"/>
      <c r="U225" s="335"/>
      <c r="V225" s="335"/>
      <c r="W225" s="335"/>
      <c r="X225" s="335"/>
      <c r="Y225" s="335"/>
      <c r="Z225" s="335"/>
      <c r="AA225" s="335"/>
      <c r="AB225" s="335"/>
      <c r="AC225" s="335"/>
      <c r="AD225" s="337"/>
    </row>
    <row r="226" customFormat="false" ht="37.5" hidden="false" customHeight="true" outlineLevel="0" collapsed="false">
      <c r="A226" s="335" t="s">
        <v>1042</v>
      </c>
      <c r="B226" s="325" t="str">
        <f aca="false">VLOOKUP(C226,'9. Matriz de Requisitos'!$A:$W,3,FALSE())</f>
        <v>Validar Cobro</v>
      </c>
      <c r="C226" s="326" t="s">
        <v>994</v>
      </c>
      <c r="D226" s="325" t="str">
        <f aca="false">VLOOKUP(C226,'9. Matriz de Requisitos'!$A:$W,4,FALSE())</f>
        <v>Validar Cobro</v>
      </c>
      <c r="E226" s="327" t="str">
        <f aca="false" t="array" ref="E226:E226">IFERROR(xlookup(F226,'4.1.1 Catalogo Backend'!$D$2:$D$100,'4.1.1 Catalogo Backend'!$B$2:$B$100),"")</f>
        <v/>
      </c>
      <c r="F226" s="335" t="s">
        <v>325</v>
      </c>
      <c r="G226" s="342" t="s">
        <v>1043</v>
      </c>
      <c r="H226" s="345" t="str">
        <f aca="false">IF(F226="","",CONCATENATE("[",$C226,"]","[",$F226,"] - ",$G226))</f>
        <v>[TPSC-RE-FU-028][SERV-TRANSACT] - T17 - Implementar transferencias ETL a Legacy post-envío (E1/E2/E3/E6)</v>
      </c>
      <c r="I226" s="345" t="s">
        <v>1044</v>
      </c>
      <c r="J226" s="332" t="n">
        <f aca="false" t="array" ref="J226:J226">IFERROR(xlookup(F226,'4.1.1 Catalogo Backend'!$D$2:$D$100,'4.1.1 Catalogo Backend'!$C$2:$C$100),0)</f>
        <v>0</v>
      </c>
      <c r="K226" s="333" t="s">
        <v>41</v>
      </c>
      <c r="L226" s="307" t="n">
        <f aca="false">ROUNDUP(SUM(VLOOKUP('4.1 WBS Backend'!K226,'6. Catalogos'!$F$2:$G$4,2,FALSE())*J226),0)</f>
        <v>0</v>
      </c>
      <c r="M226" s="335" t="s">
        <v>1036</v>
      </c>
      <c r="N226" s="335"/>
      <c r="O226" s="336"/>
      <c r="P226" s="335"/>
      <c r="Q226" s="335"/>
      <c r="R226" s="335"/>
      <c r="S226" s="335"/>
      <c r="T226" s="335"/>
      <c r="U226" s="335"/>
      <c r="V226" s="335"/>
      <c r="W226" s="335"/>
      <c r="X226" s="335"/>
      <c r="Y226" s="335"/>
      <c r="Z226" s="335"/>
      <c r="AA226" s="335"/>
      <c r="AB226" s="335"/>
      <c r="AC226" s="335"/>
      <c r="AD226" s="337"/>
    </row>
    <row r="227" customFormat="false" ht="37.5" hidden="false" customHeight="true" outlineLevel="0" collapsed="false">
      <c r="A227" s="335" t="s">
        <v>1045</v>
      </c>
      <c r="B227" s="325" t="str">
        <f aca="false">VLOOKUP(C227,'9. Matriz de Requisitos'!$A:$W,3,FALSE())</f>
        <v>Validar Cobro: Paso 3 Perú</v>
      </c>
      <c r="C227" s="326" t="s">
        <v>1046</v>
      </c>
      <c r="D227" s="325" t="str">
        <f aca="false">VLOOKUP(C227,'9. Matriz de Requisitos'!$A:$W,4,FALSE())</f>
        <v>Validar Cobro</v>
      </c>
      <c r="E227" s="327" t="str">
        <f aca="false" t="array" ref="E227:E227">IFERROR(xlookup(F227,'4.1.1 Catalogo Backend'!$D$2:$D$100,'4.1.1 Catalogo Backend'!$B$2:$B$100),"")</f>
        <v/>
      </c>
      <c r="F227" s="335" t="s">
        <v>406</v>
      </c>
      <c r="G227" s="342" t="s">
        <v>1047</v>
      </c>
      <c r="H227" s="345" t="str">
        <f aca="false">IF(F227="","",CONCATENATE("[",$C227,"]","[",$F227,"] - ",$G227))</f>
        <v>[TPSC-RE-FU-029][CREATE-TABL-CH] - T1 - Crear catTipoOperacionSUNAT (catálogo 51 SUNAT) con DML inicial</v>
      </c>
      <c r="I227" s="345" t="s">
        <v>1048</v>
      </c>
      <c r="J227" s="332" t="n">
        <f aca="false" t="array" ref="J227:J227">IFERROR(xlookup(F227,'4.1.1 Catalogo Backend'!$D$2:$D$100,'4.1.1 Catalogo Backend'!$C$2:$C$100),0)</f>
        <v>0</v>
      </c>
      <c r="K227" s="333" t="s">
        <v>43</v>
      </c>
      <c r="L227" s="307" t="n">
        <f aca="false">ROUNDUP(SUM(VLOOKUP('4.1 WBS Backend'!K227,'6. Catalogos'!$F$2:$G$4,2,FALSE())*J227),0)</f>
        <v>0</v>
      </c>
      <c r="M227" s="335"/>
      <c r="N227" s="335"/>
      <c r="O227" s="336"/>
      <c r="P227" s="335"/>
      <c r="Q227" s="335"/>
      <c r="R227" s="335"/>
      <c r="S227" s="335"/>
      <c r="T227" s="335"/>
      <c r="U227" s="335"/>
      <c r="V227" s="335"/>
      <c r="W227" s="335"/>
      <c r="X227" s="335"/>
      <c r="Y227" s="335"/>
      <c r="Z227" s="335"/>
      <c r="AA227" s="335"/>
      <c r="AB227" s="335"/>
      <c r="AC227" s="335"/>
      <c r="AD227" s="337"/>
    </row>
    <row r="228" customFormat="false" ht="37.5" hidden="false" customHeight="true" outlineLevel="0" collapsed="false">
      <c r="A228" s="335" t="s">
        <v>1049</v>
      </c>
      <c r="B228" s="325" t="str">
        <f aca="false">VLOOKUP(C228,'9. Matriz de Requisitos'!$A:$W,3,FALSE())</f>
        <v>Validar Cobro: Paso 3 Perú</v>
      </c>
      <c r="C228" s="326" t="s">
        <v>1046</v>
      </c>
      <c r="D228" s="325" t="str">
        <f aca="false">VLOOKUP(C228,'9. Matriz de Requisitos'!$A:$W,4,FALSE())</f>
        <v>Validar Cobro</v>
      </c>
      <c r="E228" s="327" t="str">
        <f aca="false" t="array" ref="E228:E228">IFERROR(xlookup(F228,'4.1.1 Catalogo Backend'!$D$2:$D$100,'4.1.1 Catalogo Backend'!$B$2:$B$100),"")</f>
        <v/>
      </c>
      <c r="F228" s="335" t="s">
        <v>372</v>
      </c>
      <c r="G228" s="342" t="s">
        <v>1050</v>
      </c>
      <c r="H228" s="345" t="str">
        <f aca="false">IF(F228="","",CONCATENATE("[",$C228,"]","[",$F228,"] - ",$G228))</f>
        <v>[TPSC-RE-FU-029][UPDATE-TABL-CH] - T2 - Extender catTipoCFDI: ADD IdRegion + UPDATE entradas MEX + INSERT FACTURA_CPE</v>
      </c>
      <c r="I228" s="345" t="s">
        <v>1051</v>
      </c>
      <c r="J228" s="332" t="n">
        <f aca="false" t="array" ref="J228:J228">IFERROR(xlookup(F228,'4.1.1 Catalogo Backend'!$D$2:$D$100,'4.1.1 Catalogo Backend'!$C$2:$C$100),0)</f>
        <v>0</v>
      </c>
      <c r="K228" s="333" t="s">
        <v>43</v>
      </c>
      <c r="L228" s="307" t="n">
        <f aca="false">ROUNDUP(SUM(VLOOKUP('4.1 WBS Backend'!K228,'6. Catalogos'!$F$2:$G$4,2,FALSE())*J228),0)</f>
        <v>0</v>
      </c>
      <c r="M228" s="335"/>
      <c r="N228" s="335"/>
      <c r="O228" s="336"/>
      <c r="P228" s="335"/>
      <c r="Q228" s="335"/>
      <c r="R228" s="335"/>
      <c r="S228" s="335"/>
      <c r="T228" s="335"/>
      <c r="U228" s="335"/>
      <c r="V228" s="335"/>
      <c r="W228" s="335"/>
      <c r="X228" s="335"/>
      <c r="Y228" s="335"/>
      <c r="Z228" s="335"/>
      <c r="AA228" s="335"/>
      <c r="AB228" s="335"/>
      <c r="AC228" s="335"/>
      <c r="AD228" s="337"/>
    </row>
    <row r="229" customFormat="false" ht="37.5" hidden="false" customHeight="true" outlineLevel="0" collapsed="false">
      <c r="A229" s="335" t="s">
        <v>1052</v>
      </c>
      <c r="B229" s="325" t="str">
        <f aca="false">VLOOKUP(C229,'9. Matriz de Requisitos'!$A:$W,3,FALSE())</f>
        <v>Validar Cobro: Paso 3 Perú</v>
      </c>
      <c r="C229" s="326" t="s">
        <v>1046</v>
      </c>
      <c r="D229" s="325" t="str">
        <f aca="false">VLOOKUP(C229,'9. Matriz de Requisitos'!$A:$W,4,FALSE())</f>
        <v>Validar Cobro</v>
      </c>
      <c r="E229" s="327" t="str">
        <f aca="false" t="array" ref="E229:E229">IFERROR(xlookup(F229,'4.1.1 Catalogo Backend'!$D$2:$D$100,'4.1.1 Catalogo Backend'!$B$2:$B$100),"")</f>
        <v/>
      </c>
      <c r="F229" s="335" t="s">
        <v>758</v>
      </c>
      <c r="G229" s="342" t="s">
        <v>1053</v>
      </c>
      <c r="H229" s="345" t="str">
        <f aca="false">IF(F229="","",CONCATENATE("[",$C229,"]","[",$F229,"] - ",$G229))</f>
        <v>[TPSC-RE-FU-029][UPDATE-TABL-M] - T3 - Extender fccDocumentoFiscalCobro con columnas Perú (TipoOperacion, CondicionPago)</v>
      </c>
      <c r="I229" s="345" t="s">
        <v>1054</v>
      </c>
      <c r="J229" s="332" t="n">
        <f aca="false" t="array" ref="J229:J229">IFERROR(xlookup(F229,'4.1.1 Catalogo Backend'!$D$2:$D$100,'4.1.1 Catalogo Backend'!$C$2:$C$100),0)</f>
        <v>0</v>
      </c>
      <c r="K229" s="333" t="s">
        <v>43</v>
      </c>
      <c r="L229" s="307" t="n">
        <f aca="false">ROUNDUP(SUM(VLOOKUP('4.1 WBS Backend'!K229,'6. Catalogos'!$F$2:$G$4,2,FALSE())*J229),0)</f>
        <v>0</v>
      </c>
      <c r="M229" s="335" t="s">
        <v>1045</v>
      </c>
      <c r="N229" s="335"/>
      <c r="O229" s="336"/>
      <c r="P229" s="335"/>
      <c r="Q229" s="335"/>
      <c r="R229" s="335"/>
      <c r="S229" s="335"/>
      <c r="T229" s="335"/>
      <c r="U229" s="335"/>
      <c r="V229" s="335"/>
      <c r="W229" s="335"/>
      <c r="X229" s="335"/>
      <c r="Y229" s="335"/>
      <c r="Z229" s="335"/>
      <c r="AA229" s="335"/>
      <c r="AB229" s="335"/>
      <c r="AC229" s="335"/>
      <c r="AD229" s="337"/>
    </row>
    <row r="230" customFormat="false" ht="37.5" hidden="false" customHeight="true" outlineLevel="0" collapsed="false">
      <c r="A230" s="335" t="s">
        <v>1055</v>
      </c>
      <c r="B230" s="325" t="str">
        <f aca="false">VLOOKUP(C230,'9. Matriz de Requisitos'!$A:$W,3,FALSE())</f>
        <v>Validar Cobro: Paso 3 Perú</v>
      </c>
      <c r="C230" s="326" t="s">
        <v>1046</v>
      </c>
      <c r="D230" s="325" t="str">
        <f aca="false">VLOOKUP(C230,'9. Matriz de Requisitos'!$A:$W,4,FALSE())</f>
        <v>Validar Cobro</v>
      </c>
      <c r="E230" s="327" t="str">
        <f aca="false" t="array" ref="E230:E230">IFERROR(xlookup(F230,'4.1.1 Catalogo Backend'!$D$2:$D$100,'4.1.1 Catalogo Backend'!$B$2:$B$100),"")</f>
        <v/>
      </c>
      <c r="F230" s="335" t="s">
        <v>648</v>
      </c>
      <c r="G230" s="342" t="s">
        <v>1056</v>
      </c>
      <c r="H230" s="345" t="str">
        <f aca="false">IF(F230="","",CONCATENATE("[",$C230,"]","[",$F230,"] - ",$G230))</f>
        <v>[TPSC-RE-FU-029][CREATE-SCRIPT-CONTROL] - T4 - Actualizar vista vfccDocumentoFiscalCobro v2.0 (JOINs Perú + corrección resolución catálogos)</v>
      </c>
      <c r="I230" s="345" t="s">
        <v>1057</v>
      </c>
      <c r="J230" s="332" t="n">
        <f aca="false" t="array" ref="J230:J230">IFERROR(xlookup(F230,'4.1.1 Catalogo Backend'!$D$2:$D$100,'4.1.1 Catalogo Backend'!$C$2:$C$100),0)</f>
        <v>0</v>
      </c>
      <c r="K230" s="333" t="s">
        <v>42</v>
      </c>
      <c r="L230" s="307" t="n">
        <f aca="false">ROUNDUP(SUM(VLOOKUP('4.1 WBS Backend'!K230,'6. Catalogos'!$F$2:$G$4,2,FALSE())*J230),0)</f>
        <v>0</v>
      </c>
      <c r="M230" s="335" t="s">
        <v>1052</v>
      </c>
      <c r="N230" s="335"/>
      <c r="O230" s="336"/>
      <c r="P230" s="335"/>
      <c r="Q230" s="335"/>
      <c r="R230" s="335"/>
      <c r="S230" s="335"/>
      <c r="T230" s="335"/>
      <c r="U230" s="335"/>
      <c r="V230" s="335"/>
      <c r="W230" s="335"/>
      <c r="X230" s="335"/>
      <c r="Y230" s="335"/>
      <c r="Z230" s="335"/>
      <c r="AA230" s="335"/>
      <c r="AB230" s="335"/>
      <c r="AC230" s="335"/>
      <c r="AD230" s="337"/>
    </row>
    <row r="231" customFormat="false" ht="37.5" hidden="false" customHeight="true" outlineLevel="0" collapsed="false">
      <c r="A231" s="335" t="s">
        <v>1058</v>
      </c>
      <c r="B231" s="325" t="str">
        <f aca="false">VLOOKUP(C231,'9. Matriz de Requisitos'!$A:$W,3,FALSE())</f>
        <v>Validar Cobro: Paso 3 Perú</v>
      </c>
      <c r="C231" s="326" t="s">
        <v>1046</v>
      </c>
      <c r="D231" s="325" t="str">
        <f aca="false">VLOOKUP(C231,'9. Matriz de Requisitos'!$A:$W,4,FALSE())</f>
        <v>Validar Cobro</v>
      </c>
      <c r="E231" s="327" t="str">
        <f aca="false" t="array" ref="E231:E231">IFERROR(xlookup(F231,'4.1.1 Catalogo Backend'!$D$2:$D$100,'4.1.1 Catalogo Backend'!$B$2:$B$100),"")</f>
        <v/>
      </c>
      <c r="F231" s="335" t="s">
        <v>300</v>
      </c>
      <c r="G231" s="342" t="s">
        <v>1059</v>
      </c>
      <c r="H231" s="345" t="str">
        <f aca="false">IF(F231="","",CONCATENATE("[",$C231,"]","[",$F231,"] - ",$G231))</f>
        <v>[TPSC-RE-FU-029][IMP-EXIST-SERVICE] - T5 - Extender endpoint de timbrado en Timbrado para CPE SUNAT Perú (⚠️ bloqueado B1)</v>
      </c>
      <c r="I231" s="345" t="s">
        <v>1060</v>
      </c>
      <c r="J231" s="332" t="n">
        <f aca="false" t="array" ref="J231:J231">IFERROR(xlookup(F231,'4.1.1 Catalogo Backend'!$D$2:$D$100,'4.1.1 Catalogo Backend'!$C$2:$C$100),0)</f>
        <v>0</v>
      </c>
      <c r="K231" s="333" t="s">
        <v>42</v>
      </c>
      <c r="L231" s="307" t="n">
        <f aca="false">ROUNDUP(SUM(VLOOKUP('4.1 WBS Backend'!K231,'6. Catalogos'!$F$2:$G$4,2,FALSE())*J231),0)</f>
        <v>0</v>
      </c>
      <c r="M231" s="335" t="s">
        <v>1049</v>
      </c>
      <c r="N231" s="335"/>
      <c r="O231" s="336"/>
      <c r="P231" s="335"/>
      <c r="Q231" s="335"/>
      <c r="R231" s="335"/>
      <c r="S231" s="335"/>
      <c r="T231" s="335"/>
      <c r="U231" s="335"/>
      <c r="V231" s="335"/>
      <c r="W231" s="335"/>
      <c r="X231" s="335"/>
      <c r="Y231" s="335"/>
      <c r="Z231" s="335"/>
      <c r="AA231" s="335"/>
      <c r="AB231" s="335"/>
      <c r="AC231" s="335"/>
      <c r="AD231" s="337"/>
    </row>
    <row r="232" customFormat="false" ht="37.5" hidden="false" customHeight="true" outlineLevel="0" collapsed="false">
      <c r="A232" s="335" t="s">
        <v>1061</v>
      </c>
      <c r="B232" s="325" t="str">
        <f aca="false">VLOOKUP(C232,'9. Matriz de Requisitos'!$A:$W,3,FALSE())</f>
        <v>Validar Cobro: Paso 3 Perú</v>
      </c>
      <c r="C232" s="326" t="s">
        <v>1046</v>
      </c>
      <c r="D232" s="325" t="str">
        <f aca="false">VLOOKUP(C232,'9. Matriz de Requisitos'!$A:$W,4,FALSE())</f>
        <v>Validar Cobro</v>
      </c>
      <c r="E232" s="327" t="str">
        <f aca="false" t="array" ref="E232:E232">IFERROR(xlookup(F232,'4.1.1 Catalogo Backend'!$D$2:$D$100,'4.1.1 Catalogo Backend'!$B$2:$B$100),"")</f>
        <v/>
      </c>
      <c r="F232" s="335" t="s">
        <v>325</v>
      </c>
      <c r="G232" s="342" t="s">
        <v>1062</v>
      </c>
      <c r="H232" s="345" t="str">
        <f aca="false">IF(F232="","",CONCATENATE("[",$C232,"]","[",$F232,"] - ",$G232))</f>
        <v>[TPSC-RE-FU-029][SERV-TRANSACT] - T6 - Implementar inicialización del Paso 3 Perú (tipo único FACTURA, sin lógica condicional)</v>
      </c>
      <c r="I232" s="345" t="s">
        <v>1063</v>
      </c>
      <c r="J232" s="332" t="n">
        <f aca="false" t="array" ref="J232:J232">IFERROR(xlookup(F232,'4.1.1 Catalogo Backend'!$D$2:$D$100,'4.1.1 Catalogo Backend'!$C$2:$C$100),0)</f>
        <v>0</v>
      </c>
      <c r="K232" s="333" t="s">
        <v>42</v>
      </c>
      <c r="L232" s="307" t="n">
        <f aca="false">ROUNDUP(SUM(VLOOKUP('4.1 WBS Backend'!K232,'6. Catalogos'!$F$2:$G$4,2,FALSE())*J232),0)</f>
        <v>0</v>
      </c>
      <c r="M232" s="335" t="s">
        <v>1055</v>
      </c>
      <c r="N232" s="335"/>
      <c r="O232" s="336"/>
      <c r="P232" s="335"/>
      <c r="Q232" s="335"/>
      <c r="R232" s="335"/>
      <c r="S232" s="335"/>
      <c r="T232" s="335"/>
      <c r="U232" s="335"/>
      <c r="V232" s="335"/>
      <c r="W232" s="335"/>
      <c r="X232" s="335"/>
      <c r="Y232" s="335"/>
      <c r="Z232" s="335"/>
      <c r="AA232" s="335"/>
      <c r="AB232" s="335"/>
      <c r="AC232" s="335"/>
      <c r="AD232" s="337"/>
    </row>
    <row r="233" customFormat="false" ht="37.5" hidden="false" customHeight="true" outlineLevel="0" collapsed="false">
      <c r="A233" s="335" t="s">
        <v>1064</v>
      </c>
      <c r="B233" s="325" t="str">
        <f aca="false">VLOOKUP(C233,'9. Matriz de Requisitos'!$A:$W,3,FALSE())</f>
        <v>Validar Cobro: Paso 3 Perú</v>
      </c>
      <c r="C233" s="326" t="s">
        <v>1046</v>
      </c>
      <c r="D233" s="325" t="str">
        <f aca="false">VLOOKUP(C233,'9. Matriz de Requisitos'!$A:$W,4,FALSE())</f>
        <v>Validar Cobro</v>
      </c>
      <c r="E233" s="327" t="str">
        <f aca="false" t="array" ref="E233:E233">IFERROR(xlookup(F233,'4.1.1 Catalogo Backend'!$D$2:$D$100,'4.1.1 Catalogo Backend'!$B$2:$B$100),"")</f>
        <v/>
      </c>
      <c r="F233" s="335" t="s">
        <v>410</v>
      </c>
      <c r="G233" s="342" t="s">
        <v>1065</v>
      </c>
      <c r="H233" s="345" t="str">
        <f aca="false">IF(F233="","",CONCATENATE("[",$C233,"]","[",$F233,"] - ",$G233))</f>
        <v>[TPSC-RE-FU-029][SERV-SIMPLE-PUT] - T7 - Implementar auto-guardado Tipo de Operación SUNAT y Condición de Pago por línea</v>
      </c>
      <c r="I233" s="345" t="s">
        <v>1066</v>
      </c>
      <c r="J233" s="332" t="n">
        <f aca="false" t="array" ref="J233:J233">IFERROR(xlookup(F233,'4.1.1 Catalogo Backend'!$D$2:$D$100,'4.1.1 Catalogo Backend'!$C$2:$C$100),0)</f>
        <v>0</v>
      </c>
      <c r="K233" s="333" t="s">
        <v>43</v>
      </c>
      <c r="L233" s="307" t="n">
        <f aca="false">ROUNDUP(SUM(VLOOKUP('4.1 WBS Backend'!K233,'6. Catalogos'!$F$2:$G$4,2,FALSE())*J233),0)</f>
        <v>0</v>
      </c>
      <c r="M233" s="335" t="s">
        <v>1061</v>
      </c>
      <c r="N233" s="335"/>
      <c r="O233" s="336"/>
      <c r="P233" s="335"/>
      <c r="Q233" s="335"/>
      <c r="R233" s="335"/>
      <c r="S233" s="335"/>
      <c r="T233" s="335"/>
      <c r="U233" s="335"/>
      <c r="V233" s="335"/>
      <c r="W233" s="335"/>
      <c r="X233" s="335"/>
      <c r="Y233" s="335"/>
      <c r="Z233" s="335"/>
      <c r="AA233" s="335"/>
      <c r="AB233" s="335"/>
      <c r="AC233" s="335"/>
      <c r="AD233" s="337"/>
    </row>
    <row r="234" customFormat="false" ht="37.5" hidden="false" customHeight="true" outlineLevel="0" collapsed="false">
      <c r="A234" s="335" t="s">
        <v>1067</v>
      </c>
      <c r="B234" s="325" t="str">
        <f aca="false">VLOOKUP(C234,'9. Matriz de Requisitos'!$A:$W,3,FALSE())</f>
        <v>Validar Cobro: Paso 3 Perú</v>
      </c>
      <c r="C234" s="326" t="s">
        <v>1046</v>
      </c>
      <c r="D234" s="325" t="str">
        <f aca="false">VLOOKUP(C234,'9. Matriz de Requisitos'!$A:$W,4,FALSE())</f>
        <v>Validar Cobro</v>
      </c>
      <c r="E234" s="327" t="str">
        <f aca="false" t="array" ref="E234:E234">IFERROR(xlookup(F234,'4.1.1 Catalogo Backend'!$D$2:$D$100,'4.1.1 Catalogo Backend'!$B$2:$B$100),"")</f>
        <v/>
      </c>
      <c r="F234" s="335" t="s">
        <v>300</v>
      </c>
      <c r="G234" s="342" t="s">
        <v>1068</v>
      </c>
      <c r="H234" s="345" t="str">
        <f aca="false">IF(F234="","",CONCATENATE("[",$C234,"]","[",$F234,"] - ",$G234))</f>
        <v>[TPSC-RE-FU-029][IMP-EXIST-SERVICE] - T8 - Implementar previsualización PDF CPE por línea (reutiliza FacturaPdfMappingService Perú RE-020)</v>
      </c>
      <c r="I234" s="345" t="s">
        <v>1069</v>
      </c>
      <c r="J234" s="332" t="n">
        <f aca="false" t="array" ref="J234:J234">IFERROR(xlookup(F234,'4.1.1 Catalogo Backend'!$D$2:$D$100,'4.1.1 Catalogo Backend'!$C$2:$C$100),0)</f>
        <v>0</v>
      </c>
      <c r="K234" s="333" t="s">
        <v>43</v>
      </c>
      <c r="L234" s="307" t="n">
        <f aca="false">ROUNDUP(SUM(VLOOKUP('4.1 WBS Backend'!K234,'6. Catalogos'!$F$2:$G$4,2,FALSE())*J234),0)</f>
        <v>0</v>
      </c>
      <c r="M234" s="335" t="s">
        <v>1061</v>
      </c>
      <c r="N234" s="335"/>
      <c r="O234" s="336"/>
      <c r="P234" s="335"/>
      <c r="Q234" s="335"/>
      <c r="R234" s="335"/>
      <c r="S234" s="335"/>
      <c r="T234" s="335"/>
      <c r="U234" s="335"/>
      <c r="V234" s="335"/>
      <c r="W234" s="335"/>
      <c r="X234" s="335"/>
      <c r="Y234" s="335"/>
      <c r="Z234" s="335"/>
      <c r="AA234" s="335"/>
      <c r="AB234" s="335"/>
      <c r="AC234" s="335"/>
      <c r="AD234" s="337"/>
    </row>
    <row r="235" customFormat="false" ht="37.5" hidden="false" customHeight="true" outlineLevel="0" collapsed="false">
      <c r="A235" s="335" t="s">
        <v>1070</v>
      </c>
      <c r="B235" s="325" t="str">
        <f aca="false">VLOOKUP(C235,'9. Matriz de Requisitos'!$A:$W,3,FALSE())</f>
        <v>Validar Cobro: Paso 3 Perú</v>
      </c>
      <c r="C235" s="326" t="s">
        <v>1046</v>
      </c>
      <c r="D235" s="325" t="str">
        <f aca="false">VLOOKUP(C235,'9. Matriz de Requisitos'!$A:$W,4,FALSE())</f>
        <v>Validar Cobro</v>
      </c>
      <c r="E235" s="327" t="str">
        <f aca="false" t="array" ref="E235:E235">IFERROR(xlookup(F235,'4.1.1 Catalogo Backend'!$D$2:$D$100,'4.1.1 Catalogo Backend'!$B$2:$B$100),"")</f>
        <v/>
      </c>
      <c r="F235" s="335" t="s">
        <v>455</v>
      </c>
      <c r="G235" s="342" t="s">
        <v>1071</v>
      </c>
      <c r="H235" s="345" t="str">
        <f aca="false">IF(F235="","",CONCATENATE("[",$C235,"]","[",$F235,"] - ",$G235))</f>
        <v>[TPSC-RE-FU-029][ALG-COMPLX-LOGIC] - T9 - Implementar timbrado CPE por línea — escenario único sin cascada (⚠️ bloqueado B1/B4)</v>
      </c>
      <c r="I235" s="345" t="s">
        <v>1072</v>
      </c>
      <c r="J235" s="332" t="n">
        <f aca="false" t="array" ref="J235:J235">IFERROR(xlookup(F235,'4.1.1 Catalogo Backend'!$D$2:$D$100,'4.1.1 Catalogo Backend'!$C$2:$C$100),0)</f>
        <v>0</v>
      </c>
      <c r="K235" s="333" t="s">
        <v>41</v>
      </c>
      <c r="L235" s="307" t="n">
        <f aca="false">ROUNDUP(SUM(VLOOKUP('4.1 WBS Backend'!K235,'6. Catalogos'!$F$2:$G$4,2,FALSE())*J235),0)</f>
        <v>0</v>
      </c>
      <c r="M235" s="335" t="s">
        <v>1064</v>
      </c>
      <c r="N235" s="335"/>
      <c r="O235" s="336"/>
      <c r="P235" s="335"/>
      <c r="Q235" s="335"/>
      <c r="R235" s="335"/>
      <c r="S235" s="335"/>
      <c r="T235" s="335"/>
      <c r="U235" s="335"/>
      <c r="V235" s="335"/>
      <c r="W235" s="335"/>
      <c r="X235" s="335"/>
      <c r="Y235" s="335"/>
      <c r="Z235" s="335"/>
      <c r="AA235" s="335"/>
      <c r="AB235" s="335"/>
      <c r="AC235" s="335"/>
      <c r="AD235" s="337"/>
    </row>
    <row r="236" customFormat="false" ht="37.5" hidden="false" customHeight="true" outlineLevel="0" collapsed="false">
      <c r="A236" s="335" t="s">
        <v>1073</v>
      </c>
      <c r="B236" s="325" t="str">
        <f aca="false">VLOOKUP(C236,'9. Matriz de Requisitos'!$A:$W,3,FALSE())</f>
        <v>Validar Cobro: Paso 3 Perú</v>
      </c>
      <c r="C236" s="326" t="s">
        <v>1046</v>
      </c>
      <c r="D236" s="325" t="str">
        <f aca="false">VLOOKUP(C236,'9. Matriz de Requisitos'!$A:$W,4,FALSE())</f>
        <v>Validar Cobro</v>
      </c>
      <c r="E236" s="327" t="str">
        <f aca="false" t="array" ref="E236:E236">IFERROR(xlookup(F236,'4.1.1 Catalogo Backend'!$D$2:$D$100,'4.1.1 Catalogo Backend'!$B$2:$B$100),"")</f>
        <v/>
      </c>
      <c r="F236" s="335" t="s">
        <v>300</v>
      </c>
      <c r="G236" s="342" t="s">
        <v>1074</v>
      </c>
      <c r="H236" s="345" t="str">
        <f aca="false">IF(F236="","",CONCATENATE("[",$C236,"]","[",$F236,"] - ",$G236))</f>
        <v>[TPSC-RE-FU-029][IMP-EXIST-SERVICE] - T10 - Implementar modal de Envío Perú: generar CDP + despacho Brevo (PDF CPE + XML CPE + PDF CDP)</v>
      </c>
      <c r="I236" s="345" t="s">
        <v>1075</v>
      </c>
      <c r="J236" s="332" t="n">
        <f aca="false" t="array" ref="J236:J236">IFERROR(xlookup(F236,'4.1.1 Catalogo Backend'!$D$2:$D$100,'4.1.1 Catalogo Backend'!$C$2:$C$100),0)</f>
        <v>0</v>
      </c>
      <c r="K236" s="333" t="s">
        <v>42</v>
      </c>
      <c r="L236" s="307" t="n">
        <f aca="false">ROUNDUP(SUM(VLOOKUP('4.1 WBS Backend'!K236,'6. Catalogos'!$F$2:$G$4,2,FALSE())*J236),0)</f>
        <v>0</v>
      </c>
      <c r="M236" s="335" t="s">
        <v>1070</v>
      </c>
      <c r="N236" s="335"/>
      <c r="O236" s="336"/>
      <c r="P236" s="335"/>
      <c r="Q236" s="335"/>
      <c r="R236" s="335"/>
      <c r="S236" s="335"/>
      <c r="T236" s="335"/>
      <c r="U236" s="335"/>
      <c r="V236" s="335"/>
      <c r="W236" s="335"/>
      <c r="X236" s="335"/>
      <c r="Y236" s="335"/>
      <c r="Z236" s="335"/>
      <c r="AA236" s="335"/>
      <c r="AB236" s="335"/>
      <c r="AC236" s="335"/>
      <c r="AD236" s="337"/>
    </row>
    <row r="237" customFormat="false" ht="37.5" hidden="false" customHeight="true" outlineLevel="0" collapsed="false">
      <c r="A237" s="335" t="s">
        <v>1076</v>
      </c>
      <c r="B237" s="325" t="str">
        <f aca="false">VLOOKUP(C237,'9. Matriz de Requisitos'!$A:$W,3,FALSE())</f>
        <v>Validar Cobro: Paso 3 Perú</v>
      </c>
      <c r="C237" s="326" t="s">
        <v>1046</v>
      </c>
      <c r="D237" s="325" t="str">
        <f aca="false">VLOOKUP(C237,'9. Matriz de Requisitos'!$A:$W,4,FALSE())</f>
        <v>Validar Cobro</v>
      </c>
      <c r="E237" s="327" t="str">
        <f aca="false" t="array" ref="E237:E237">IFERROR(xlookup(F237,'4.1.1 Catalogo Backend'!$D$2:$D$100,'4.1.1 Catalogo Backend'!$B$2:$B$100),"")</f>
        <v/>
      </c>
      <c r="F237" s="335" t="s">
        <v>325</v>
      </c>
      <c r="G237" s="342" t="s">
        <v>1077</v>
      </c>
      <c r="H237" s="345" t="str">
        <f aca="false">IF(F237="","",CONCATENATE("[",$C237,"]","[",$F237,"] - ",$G237))</f>
        <v>[TPSC-RE-FU-029][SERV-TRANSACT] - T11 - Implementar acciones post-envío Perú: FEE + registro CDP (sin transferencia a Legacy)</v>
      </c>
      <c r="I237" s="345" t="s">
        <v>1078</v>
      </c>
      <c r="J237" s="332" t="n">
        <f aca="false" t="array" ref="J237:J237">IFERROR(xlookup(F237,'4.1.1 Catalogo Backend'!$D$2:$D$100,'4.1.1 Catalogo Backend'!$C$2:$C$100),0)</f>
        <v>0</v>
      </c>
      <c r="K237" s="333" t="s">
        <v>42</v>
      </c>
      <c r="L237" s="307" t="n">
        <f aca="false">ROUNDUP(SUM(VLOOKUP('4.1 WBS Backend'!K237,'6. Catalogos'!$F$2:$G$4,2,FALSE())*J237),0)</f>
        <v>0</v>
      </c>
      <c r="M237" s="335" t="s">
        <v>1073</v>
      </c>
      <c r="N237" s="335"/>
      <c r="O237" s="336"/>
      <c r="P237" s="335"/>
      <c r="Q237" s="335"/>
      <c r="R237" s="335"/>
      <c r="S237" s="335"/>
      <c r="T237" s="335"/>
      <c r="U237" s="335"/>
      <c r="V237" s="335"/>
      <c r="W237" s="335"/>
      <c r="X237" s="335"/>
      <c r="Y237" s="335"/>
      <c r="Z237" s="335"/>
      <c r="AA237" s="335"/>
      <c r="AB237" s="335"/>
      <c r="AC237" s="335"/>
      <c r="AD237" s="337"/>
    </row>
    <row r="238" customFormat="false" ht="37.5" hidden="false" customHeight="true" outlineLevel="0" collapsed="false">
      <c r="A238" s="335" t="s">
        <v>1079</v>
      </c>
      <c r="B238" s="325" t="str">
        <f aca="false">VLOOKUP(C238,'9. Matriz de Requisitos'!$A:$W,3,FALSE())</f>
        <v>Validar Cobro: Paso 3 Perú</v>
      </c>
      <c r="C238" s="326" t="s">
        <v>1046</v>
      </c>
      <c r="D238" s="325" t="str">
        <f aca="false">VLOOKUP(C238,'9. Matriz de Requisitos'!$A:$W,4,FALSE())</f>
        <v>Validar Cobro</v>
      </c>
      <c r="E238" s="327" t="str">
        <f aca="false" t="array" ref="E238:E238">IFERROR(xlookup(F238,'4.1.1 Catalogo Backend'!$D$2:$D$100,'4.1.1 Catalogo Backend'!$B$2:$B$100),"")</f>
        <v/>
      </c>
      <c r="F238" s="335" t="s">
        <v>410</v>
      </c>
      <c r="G238" s="342" t="s">
        <v>1080</v>
      </c>
      <c r="H238" s="345" t="str">
        <f aca="false">IF(F238="","",CONCATENATE("[",$C238,"]","[",$F238,"] - ",$G238))</f>
        <v>[TPSC-RE-FU-029][SERV-SIMPLE-PUT] - T12 - Implementar cierre automático del wizard Perú al completar todas las líneas enviadas</v>
      </c>
      <c r="I238" s="345" t="s">
        <v>1081</v>
      </c>
      <c r="J238" s="332" t="n">
        <f aca="false" t="array" ref="J238:J238">IFERROR(xlookup(F238,'4.1.1 Catalogo Backend'!$D$2:$D$100,'4.1.1 Catalogo Backend'!$C$2:$C$100),0)</f>
        <v>0</v>
      </c>
      <c r="K238" s="333" t="s">
        <v>43</v>
      </c>
      <c r="L238" s="307" t="n">
        <f aca="false">ROUNDUP(SUM(VLOOKUP('4.1 WBS Backend'!K238,'6. Catalogos'!$F$2:$G$4,2,FALSE())*J238),0)</f>
        <v>0</v>
      </c>
      <c r="M238" s="335" t="s">
        <v>1076</v>
      </c>
      <c r="N238" s="335"/>
      <c r="O238" s="336"/>
      <c r="P238" s="335"/>
      <c r="Q238" s="335"/>
      <c r="R238" s="335"/>
      <c r="S238" s="335"/>
      <c r="T238" s="335"/>
      <c r="U238" s="335"/>
      <c r="V238" s="335"/>
      <c r="W238" s="335"/>
      <c r="X238" s="335"/>
      <c r="Y238" s="335"/>
      <c r="Z238" s="335"/>
      <c r="AA238" s="335"/>
      <c r="AB238" s="335"/>
      <c r="AC238" s="335"/>
      <c r="AD238" s="337"/>
    </row>
    <row r="239" customFormat="false" ht="37.5" hidden="false" customHeight="true" outlineLevel="0" collapsed="false">
      <c r="A239" s="335" t="s">
        <v>1082</v>
      </c>
      <c r="B239" s="344" t="str">
        <f aca="false">VLOOKUP(C239,'9. Matriz de Requisitos'!$A:$W,3,FALSE())</f>
        <v>Diseño y generación de Documentos
</v>
      </c>
      <c r="C239" s="326" t="s">
        <v>1083</v>
      </c>
      <c r="D239" s="325" t="str">
        <f aca="false">VLOOKUP(C239,'9. Matriz de Requisitos'!$A:$W,4,FALSE())</f>
        <v>Validar Cobro</v>
      </c>
      <c r="E239" s="327" t="str">
        <f aca="false" t="array" ref="E239:E239">IFERROR(xlookup(F239,'4.1.1 Catalogo Backend'!$D$2:$D$100,'4.1.1 Catalogo Backend'!$B$2:$B$100),"")</f>
        <v/>
      </c>
      <c r="F239" s="335" t="s">
        <v>406</v>
      </c>
      <c r="G239" s="342" t="s">
        <v>1084</v>
      </c>
      <c r="H239" s="345" t="str">
        <f aca="false">IF(F239="","",CONCATENATE("[",$C239,"]","[",$F239,"] - ",$G239))</f>
        <v>[TPSC-RE-FU-030][CREATE-TABL-CH] - T1 - Crear catFormaPagoSAT con DDL + DML 22 claves</v>
      </c>
      <c r="I239" s="345" t="s">
        <v>1085</v>
      </c>
      <c r="J239" s="332" t="n">
        <f aca="false" t="array" ref="J239:J239">IFERROR(xlookup(F239,'4.1.1 Catalogo Backend'!$D$2:$D$100,'4.1.1 Catalogo Backend'!$C$2:$C$100),0)</f>
        <v>0</v>
      </c>
      <c r="K239" s="333" t="s">
        <v>43</v>
      </c>
      <c r="L239" s="307" t="n">
        <f aca="false">ROUNDUP(SUM(VLOOKUP('4.1 WBS Backend'!K239,'6. Catalogos'!$F$2:$G$4,2,FALSE())*J239),0)</f>
        <v>0</v>
      </c>
      <c r="M239" s="335" t="s">
        <v>1086</v>
      </c>
      <c r="N239" s="335"/>
      <c r="O239" s="336"/>
      <c r="P239" s="335"/>
      <c r="Q239" s="335"/>
      <c r="R239" s="335"/>
      <c r="S239" s="335"/>
      <c r="T239" s="335"/>
      <c r="U239" s="335"/>
      <c r="V239" s="335"/>
      <c r="W239" s="335"/>
      <c r="X239" s="335"/>
      <c r="Y239" s="335"/>
      <c r="Z239" s="335"/>
      <c r="AA239" s="335"/>
      <c r="AB239" s="335"/>
      <c r="AC239" s="335"/>
      <c r="AD239" s="337"/>
    </row>
    <row r="240" customFormat="false" ht="37.5" hidden="false" customHeight="true" outlineLevel="0" collapsed="false">
      <c r="A240" s="335" t="s">
        <v>1087</v>
      </c>
      <c r="B240" s="344" t="str">
        <f aca="false">VLOOKUP(C240,'9. Matriz de Requisitos'!$A:$W,3,FALSE())</f>
        <v>Diseño y generación de Documentos
</v>
      </c>
      <c r="C240" s="326" t="s">
        <v>1083</v>
      </c>
      <c r="D240" s="325" t="str">
        <f aca="false">VLOOKUP(C240,'9. Matriz de Requisitos'!$A:$W,4,FALSE())</f>
        <v>Validar Cobro</v>
      </c>
      <c r="E240" s="327" t="str">
        <f aca="false" t="array" ref="E240:E240">IFERROR(xlookup(F240,'4.1.1 Catalogo Backend'!$D$2:$D$100,'4.1.1 Catalogo Backend'!$B$2:$B$100),"")</f>
        <v/>
      </c>
      <c r="F240" s="335" t="s">
        <v>372</v>
      </c>
      <c r="G240" s="342" t="s">
        <v>1088</v>
      </c>
      <c r="H240" s="345" t="str">
        <f aca="false">IF(F240="","",CONCATENATE("[",$C240,"]","[",$F240,"] - ",$G240))</f>
        <v>[TPSC-RE-FU-030][UPDATE-TABL-CH] - T2 - DML catUsoCFDI: INSERT clave CP01 (Pagos)</v>
      </c>
      <c r="I240" s="345" t="s">
        <v>1089</v>
      </c>
      <c r="J240" s="332" t="n">
        <f aca="false" t="array" ref="J240:J240">IFERROR(xlookup(F240,'4.1.1 Catalogo Backend'!$D$2:$D$100,'4.1.1 Catalogo Backend'!$C$2:$C$100),0)</f>
        <v>0</v>
      </c>
      <c r="K240" s="333" t="s">
        <v>43</v>
      </c>
      <c r="L240" s="307" t="n">
        <f aca="false">ROUNDUP(SUM(VLOOKUP('4.1 WBS Backend'!K240,'6. Catalogos'!$F$2:$G$4,2,FALSE())*J240),0)</f>
        <v>0</v>
      </c>
      <c r="M240" s="335" t="s">
        <v>1086</v>
      </c>
      <c r="N240" s="335"/>
      <c r="O240" s="336"/>
      <c r="P240" s="335"/>
      <c r="Q240" s="335"/>
      <c r="R240" s="335"/>
      <c r="S240" s="335"/>
      <c r="T240" s="335"/>
      <c r="U240" s="335"/>
      <c r="V240" s="335"/>
      <c r="W240" s="335"/>
      <c r="X240" s="335"/>
      <c r="Y240" s="335"/>
      <c r="Z240" s="335"/>
      <c r="AA240" s="335"/>
      <c r="AB240" s="335"/>
      <c r="AC240" s="335"/>
      <c r="AD240" s="337"/>
    </row>
    <row r="241" customFormat="false" ht="37.5" hidden="false" customHeight="true" outlineLevel="0" collapsed="false">
      <c r="A241" s="335" t="s">
        <v>1090</v>
      </c>
      <c r="B241" s="344" t="str">
        <f aca="false">VLOOKUP(C241,'9. Matriz de Requisitos'!$A:$W,3,FALSE())</f>
        <v>Diseño y generación de Documentos
</v>
      </c>
      <c r="C241" s="326" t="s">
        <v>1083</v>
      </c>
      <c r="D241" s="325" t="str">
        <f aca="false">VLOOKUP(C241,'9. Matriz de Requisitos'!$A:$W,4,FALSE())</f>
        <v>Validar Cobro</v>
      </c>
      <c r="E241" s="327" t="str">
        <f aca="false" t="array" ref="E241:E241">IFERROR(xlookup(F241,'4.1.1 Catalogo Backend'!$D$2:$D$100,'4.1.1 Catalogo Backend'!$B$2:$B$100),"")</f>
        <v/>
      </c>
      <c r="F241" s="335" t="s">
        <v>758</v>
      </c>
      <c r="G241" s="342" t="s">
        <v>1091</v>
      </c>
      <c r="H241" s="345" t="str">
        <f aca="false">IF(F241="","",CONCATENATE("[",$C241,"]","[",$F241,"] - ",$G241))</f>
        <v>[TPSC-RE-FU-030][UPDATE-TABL-M] - T3 - Extender fccDocumentoFiscalCobro: ADD 8 columnas snapshot DR del CP</v>
      </c>
      <c r="I241" s="345" t="s">
        <v>1092</v>
      </c>
      <c r="J241" s="332" t="n">
        <f aca="false" t="array" ref="J241:J241">IFERROR(xlookup(F241,'4.1.1 Catalogo Backend'!$D$2:$D$100,'4.1.1 Catalogo Backend'!$C$2:$C$100),0)</f>
        <v>0</v>
      </c>
      <c r="K241" s="333" t="s">
        <v>42</v>
      </c>
      <c r="L241" s="307" t="n">
        <f aca="false">ROUNDUP(SUM(VLOOKUP('4.1 WBS Backend'!K241,'6. Catalogos'!$F$2:$G$4,2,FALSE())*J241),0)</f>
        <v>0</v>
      </c>
      <c r="M241" s="335" t="s">
        <v>1082</v>
      </c>
      <c r="N241" s="335"/>
      <c r="O241" s="336"/>
      <c r="P241" s="335"/>
      <c r="Q241" s="335"/>
      <c r="R241" s="335"/>
      <c r="S241" s="335"/>
      <c r="T241" s="335"/>
      <c r="U241" s="335"/>
      <c r="V241" s="335"/>
      <c r="W241" s="335"/>
      <c r="X241" s="335"/>
      <c r="Y241" s="335"/>
      <c r="Z241" s="335"/>
      <c r="AA241" s="335"/>
      <c r="AB241" s="335"/>
      <c r="AC241" s="335"/>
      <c r="AD241" s="337"/>
    </row>
    <row r="242" customFormat="false" ht="37.5" hidden="false" customHeight="true" outlineLevel="0" collapsed="false">
      <c r="A242" s="335" t="s">
        <v>1093</v>
      </c>
      <c r="B242" s="344" t="str">
        <f aca="false">VLOOKUP(C242,'9. Matriz de Requisitos'!$A:$W,3,FALSE())</f>
        <v>Diseño y generación de Documentos
</v>
      </c>
      <c r="C242" s="326" t="s">
        <v>1083</v>
      </c>
      <c r="D242" s="325" t="str">
        <f aca="false">VLOOKUP(C242,'9. Matriz de Requisitos'!$A:$W,4,FALSE())</f>
        <v>Validar Cobro</v>
      </c>
      <c r="E242" s="327" t="str">
        <f aca="false" t="array" ref="E242:E242">IFERROR(xlookup(F242,'4.1.1 Catalogo Backend'!$D$2:$D$100,'4.1.1 Catalogo Backend'!$B$2:$B$100),"")</f>
        <v/>
      </c>
      <c r="F242" s="335" t="s">
        <v>372</v>
      </c>
      <c r="G242" s="342" t="s">
        <v>1094</v>
      </c>
      <c r="H242" s="345" t="str">
        <f aca="false">IF(F242="","",CONCATENATE("[",$C242,"]","[",$F242,"] - ",$G242))</f>
        <v>[TPSC-RE-FU-030][UPDATE-TABL-CH] - T4 - DML EmpresaFolio: INSERT 4 filas Serie P para GOL, MUN, PRO, PQF</v>
      </c>
      <c r="I242" s="345" t="s">
        <v>1095</v>
      </c>
      <c r="J242" s="332" t="n">
        <f aca="false" t="array" ref="J242:J242">IFERROR(xlookup(F242,'4.1.1 Catalogo Backend'!$D$2:$D$100,'4.1.1 Catalogo Backend'!$C$2:$C$100),0)</f>
        <v>0</v>
      </c>
      <c r="K242" s="333" t="s">
        <v>43</v>
      </c>
      <c r="L242" s="307" t="n">
        <f aca="false">ROUNDUP(SUM(VLOOKUP('4.1 WBS Backend'!K242,'6. Catalogos'!$F$2:$G$4,2,FALSE())*J242),0)</f>
        <v>0</v>
      </c>
      <c r="M242" s="335" t="s">
        <v>1086</v>
      </c>
      <c r="N242" s="335"/>
      <c r="O242" s="336"/>
      <c r="P242" s="335"/>
      <c r="Q242" s="335"/>
      <c r="R242" s="335"/>
      <c r="S242" s="335"/>
      <c r="T242" s="335"/>
      <c r="U242" s="335"/>
      <c r="V242" s="335"/>
      <c r="W242" s="335"/>
      <c r="X242" s="335"/>
      <c r="Y242" s="335"/>
      <c r="Z242" s="335"/>
      <c r="AA242" s="335"/>
      <c r="AB242" s="335"/>
      <c r="AC242" s="335"/>
      <c r="AD242" s="337"/>
    </row>
    <row r="243" customFormat="false" ht="37.5" hidden="false" customHeight="true" outlineLevel="0" collapsed="false">
      <c r="A243" s="335" t="s">
        <v>1096</v>
      </c>
      <c r="B243" s="344" t="str">
        <f aca="false">VLOOKUP(C243,'9. Matriz de Requisitos'!$A:$W,3,FALSE())</f>
        <v>Diseño y generación de Documentos
</v>
      </c>
      <c r="C243" s="326" t="s">
        <v>1083</v>
      </c>
      <c r="D243" s="325" t="str">
        <f aca="false">VLOOKUP(C243,'9. Matriz de Requisitos'!$A:$W,4,FALSE())</f>
        <v>Validar Cobro</v>
      </c>
      <c r="E243" s="327" t="str">
        <f aca="false" t="array" ref="E243:E243">IFERROR(xlookup(F243,'4.1.1 Catalogo Backend'!$D$2:$D$100,'4.1.1 Catalogo Backend'!$B$2:$B$100),"")</f>
        <v/>
      </c>
      <c r="F243" s="335" t="s">
        <v>372</v>
      </c>
      <c r="G243" s="342" t="s">
        <v>1097</v>
      </c>
      <c r="H243" s="345" t="str">
        <f aca="false">IF(F243="","",CONCATENATE("[",$C243,"]","[",$F243,"] - ",$G243))</f>
        <v>[TPSC-RE-FU-030][UPDATE-TABL-CH] - T5 - DML DocumentTemplate: INSERT 4 templates PDF CP México</v>
      </c>
      <c r="I243" s="345" t="s">
        <v>1098</v>
      </c>
      <c r="J243" s="332" t="n">
        <f aca="false" t="array" ref="J243:J243">IFERROR(xlookup(F243,'4.1.1 Catalogo Backend'!$D$2:$D$100,'4.1.1 Catalogo Backend'!$C$2:$C$100),0)</f>
        <v>0</v>
      </c>
      <c r="K243" s="333" t="s">
        <v>43</v>
      </c>
      <c r="L243" s="307" t="n">
        <f aca="false">ROUNDUP(SUM(VLOOKUP('4.1 WBS Backend'!K243,'6. Catalogos'!$F$2:$G$4,2,FALSE())*J243),0)</f>
        <v>0</v>
      </c>
      <c r="M243" s="335" t="s">
        <v>1086</v>
      </c>
      <c r="N243" s="335"/>
      <c r="O243" s="336"/>
      <c r="P243" s="335"/>
      <c r="Q243" s="335"/>
      <c r="R243" s="335"/>
      <c r="S243" s="335"/>
      <c r="T243" s="335"/>
      <c r="U243" s="335"/>
      <c r="V243" s="335"/>
      <c r="W243" s="335"/>
      <c r="X243" s="335"/>
      <c r="Y243" s="335"/>
      <c r="Z243" s="335"/>
      <c r="AA243" s="335"/>
      <c r="AB243" s="335"/>
      <c r="AC243" s="335"/>
      <c r="AD243" s="337"/>
    </row>
    <row r="244" customFormat="false" ht="37.5" hidden="false" customHeight="true" outlineLevel="0" collapsed="false">
      <c r="A244" s="335" t="s">
        <v>1099</v>
      </c>
      <c r="B244" s="344" t="str">
        <f aca="false">VLOOKUP(C244,'9. Matriz de Requisitos'!$A:$W,3,FALSE())</f>
        <v>Diseño y generación de Documentos
</v>
      </c>
      <c r="C244" s="326" t="s">
        <v>1083</v>
      </c>
      <c r="D244" s="325" t="str">
        <f aca="false">VLOOKUP(C244,'9. Matriz de Requisitos'!$A:$W,4,FALSE())</f>
        <v>Validar Cobro</v>
      </c>
      <c r="E244" s="327" t="str">
        <f aca="false" t="array" ref="E244:E244">IFERROR(xlookup(F244,'4.1.1 Catalogo Backend'!$D$2:$D$100,'4.1.1 Catalogo Backend'!$B$2:$B$100),"")</f>
        <v/>
      </c>
      <c r="F244" s="335" t="s">
        <v>648</v>
      </c>
      <c r="G244" s="342" t="s">
        <v>1100</v>
      </c>
      <c r="H244" s="345" t="str">
        <f aca="false">IF(F244="","",CONCATENATE("[",$C244,"]","[",$F244,"] - ",$G244))</f>
        <v>[TPSC-RE-FU-030][CREATE-SCRIPT-CONTROL] - T6 - Actualizar vista vfccDocumentoFiscalCobro v3.0: columnas DR + JOIN catFormaPagoSAT</v>
      </c>
      <c r="I244" s="345" t="s">
        <v>1101</v>
      </c>
      <c r="J244" s="332" t="n">
        <f aca="false" t="array" ref="J244:J244">IFERROR(xlookup(F244,'4.1.1 Catalogo Backend'!$D$2:$D$100,'4.1.1 Catalogo Backend'!$C$2:$C$100),0)</f>
        <v>0</v>
      </c>
      <c r="K244" s="333" t="s">
        <v>42</v>
      </c>
      <c r="L244" s="307" t="n">
        <f aca="false">ROUNDUP(SUM(VLOOKUP('4.1 WBS Backend'!K244,'6. Catalogos'!$F$2:$G$4,2,FALSE())*J244),0)</f>
        <v>0</v>
      </c>
      <c r="M244" s="335" t="s">
        <v>1102</v>
      </c>
      <c r="N244" s="335"/>
      <c r="O244" s="336"/>
      <c r="P244" s="335"/>
      <c r="Q244" s="335"/>
      <c r="R244" s="335"/>
      <c r="S244" s="335"/>
      <c r="T244" s="335"/>
      <c r="U244" s="335"/>
      <c r="V244" s="335"/>
      <c r="W244" s="335"/>
      <c r="X244" s="335"/>
      <c r="Y244" s="335"/>
      <c r="Z244" s="335"/>
      <c r="AA244" s="335"/>
      <c r="AB244" s="335"/>
      <c r="AC244" s="335"/>
      <c r="AD244" s="337"/>
    </row>
    <row r="245" customFormat="false" ht="37.5" hidden="false" customHeight="true" outlineLevel="0" collapsed="false">
      <c r="A245" s="335" t="s">
        <v>1103</v>
      </c>
      <c r="B245" s="344" t="str">
        <f aca="false">VLOOKUP(C245,'9. Matriz de Requisitos'!$A:$W,3,FALSE())</f>
        <v>Diseño y generación de Documentos
</v>
      </c>
      <c r="C245" s="326" t="s">
        <v>1083</v>
      </c>
      <c r="D245" s="325" t="str">
        <f aca="false">VLOOKUP(C245,'9. Matriz de Requisitos'!$A:$W,4,FALSE())</f>
        <v>Validar Cobro</v>
      </c>
      <c r="E245" s="327" t="str">
        <f aca="false" t="array" ref="E245:E245">IFERROR(xlookup(F245,'4.1.1 Catalogo Backend'!$D$2:$D$100,'4.1.1 Catalogo Backend'!$B$2:$B$100),"")</f>
        <v/>
      </c>
      <c r="F245" s="335" t="s">
        <v>455</v>
      </c>
      <c r="G245" s="342" t="s">
        <v>1104</v>
      </c>
      <c r="H245" s="345" t="str">
        <f aca="false">IF(F245="","",CONCATENATE("[",$C245,"]","[",$F245,"] - ",$G245))</f>
        <v>[TPSC-RE-FU-030][ALG-COMPLX-LOGIC] - T7 - Implementar endpoint timbrado CP (CFDI tipo P Pagos20 v2.0) en Timbrado</v>
      </c>
      <c r="I245" s="345" t="s">
        <v>1105</v>
      </c>
      <c r="J245" s="332" t="n">
        <f aca="false" t="array" ref="J245:J245">IFERROR(xlookup(F245,'4.1.1 Catalogo Backend'!$D$2:$D$100,'4.1.1 Catalogo Backend'!$C$2:$C$100),0)</f>
        <v>0</v>
      </c>
      <c r="K245" s="333" t="s">
        <v>41</v>
      </c>
      <c r="L245" s="307" t="n">
        <f aca="false">ROUNDUP(SUM(VLOOKUP('4.1 WBS Backend'!K245,'6. Catalogos'!$F$2:$G$4,2,FALSE())*J245),0)</f>
        <v>0</v>
      </c>
      <c r="M245" s="335" t="s">
        <v>1093</v>
      </c>
      <c r="N245" s="335"/>
      <c r="O245" s="336"/>
      <c r="P245" s="335"/>
      <c r="Q245" s="335"/>
      <c r="R245" s="335"/>
      <c r="S245" s="335"/>
      <c r="T245" s="335"/>
      <c r="U245" s="335"/>
      <c r="V245" s="335"/>
      <c r="W245" s="335"/>
      <c r="X245" s="335"/>
      <c r="Y245" s="335"/>
      <c r="Z245" s="335"/>
      <c r="AA245" s="335"/>
      <c r="AB245" s="335"/>
      <c r="AC245" s="335"/>
      <c r="AD245" s="337"/>
    </row>
    <row r="246" customFormat="false" ht="37.5" hidden="false" customHeight="true" outlineLevel="0" collapsed="false">
      <c r="A246" s="335" t="s">
        <v>1106</v>
      </c>
      <c r="B246" s="344" t="str">
        <f aca="false">VLOOKUP(C246,'9. Matriz de Requisitos'!$A:$W,3,FALSE())</f>
        <v>Diseño y generación de Documentos
</v>
      </c>
      <c r="C246" s="326" t="s">
        <v>1083</v>
      </c>
      <c r="D246" s="325" t="str">
        <f aca="false">VLOOKUP(C246,'9. Matriz de Requisitos'!$A:$W,4,FALSE())</f>
        <v>Validar Cobro</v>
      </c>
      <c r="E246" s="327" t="str">
        <f aca="false" t="array" ref="E246:E246">IFERROR(xlookup(F246,'4.1.1 Catalogo Backend'!$D$2:$D$100,'4.1.1 Catalogo Backend'!$B$2:$B$100),"")</f>
        <v/>
      </c>
      <c r="F246" s="335" t="s">
        <v>325</v>
      </c>
      <c r="G246" s="342" t="s">
        <v>1107</v>
      </c>
      <c r="H246" s="345" t="str">
        <f aca="false">IF(F246="","",CONCATENATE("[",$C246,"]","[",$F246,"] - ",$G246))</f>
        <v>[TPSC-RE-FU-030][SERV-TRANSACT] - T8 - Implementar ComplementoPagoPdfMappingService y PersistirComplementoPagoPdfService</v>
      </c>
      <c r="I246" s="345" t="s">
        <v>1108</v>
      </c>
      <c r="J246" s="332" t="n">
        <f aca="false" t="array" ref="J246:J246">IFERROR(xlookup(F246,'4.1.1 Catalogo Backend'!$D$2:$D$100,'4.1.1 Catalogo Backend'!$C$2:$C$100),0)</f>
        <v>0</v>
      </c>
      <c r="K246" s="333" t="s">
        <v>41</v>
      </c>
      <c r="L246" s="307" t="n">
        <f aca="false">ROUNDUP(SUM(VLOOKUP('4.1 WBS Backend'!K246,'6. Catalogos'!$F$2:$G$4,2,FALSE())*J246),0)</f>
        <v>0</v>
      </c>
      <c r="M246" s="335" t="s">
        <v>1109</v>
      </c>
      <c r="N246" s="335"/>
      <c r="O246" s="336"/>
      <c r="P246" s="335"/>
      <c r="Q246" s="335"/>
      <c r="R246" s="335"/>
      <c r="S246" s="335"/>
      <c r="T246" s="335"/>
      <c r="U246" s="335"/>
      <c r="V246" s="335"/>
      <c r="W246" s="335"/>
      <c r="X246" s="335"/>
      <c r="Y246" s="335"/>
      <c r="Z246" s="335"/>
      <c r="AA246" s="335"/>
      <c r="AB246" s="335"/>
      <c r="AC246" s="335"/>
      <c r="AD246" s="337"/>
    </row>
    <row r="247" customFormat="false" ht="37.5" hidden="false" customHeight="true" outlineLevel="0" collapsed="false">
      <c r="A247" s="335" t="s">
        <v>1110</v>
      </c>
      <c r="B247" s="344" t="str">
        <f aca="false">VLOOKUP(C247,'9. Matriz de Requisitos'!$A:$W,3,FALSE())</f>
        <v>Diseño y generación de Documentos
</v>
      </c>
      <c r="C247" s="326" t="s">
        <v>1083</v>
      </c>
      <c r="D247" s="325" t="str">
        <f aca="false">VLOOKUP(C247,'9. Matriz de Requisitos'!$A:$W,4,FALSE())</f>
        <v>Validar Cobro</v>
      </c>
      <c r="E247" s="327" t="str">
        <f aca="false" t="array" ref="E247:E247">IFERROR(xlookup(F247,'4.1.1 Catalogo Backend'!$D$2:$D$100,'4.1.1 Catalogo Backend'!$B$2:$B$100),"")</f>
        <v/>
      </c>
      <c r="F247" s="335" t="s">
        <v>300</v>
      </c>
      <c r="G247" s="342" t="s">
        <v>1111</v>
      </c>
      <c r="H247" s="345" t="str">
        <f aca="false">IF(F247="","",CONCATENATE("[",$C247,"]","[",$F247,"] - ",$G247))</f>
        <v>[TPSC-RE-FU-030][IMP-EXIST-SERVICE] - T9 - Implementar previsualización PDF CP por línea en el Paso 3</v>
      </c>
      <c r="I247" s="345" t="s">
        <v>1112</v>
      </c>
      <c r="J247" s="332" t="n">
        <f aca="false" t="array" ref="J247:J247">IFERROR(xlookup(F247,'4.1.1 Catalogo Backend'!$D$2:$D$100,'4.1.1 Catalogo Backend'!$C$2:$C$100),0)</f>
        <v>0</v>
      </c>
      <c r="K247" s="333" t="s">
        <v>42</v>
      </c>
      <c r="L247" s="307" t="n">
        <f aca="false">ROUNDUP(SUM(VLOOKUP('4.1 WBS Backend'!K247,'6. Catalogos'!$F$2:$G$4,2,FALSE())*J247),0)</f>
        <v>0</v>
      </c>
      <c r="M247" s="335" t="s">
        <v>1106</v>
      </c>
      <c r="N247" s="335"/>
      <c r="O247" s="336"/>
      <c r="P247" s="335"/>
      <c r="Q247" s="335"/>
      <c r="R247" s="335"/>
      <c r="S247" s="335"/>
      <c r="T247" s="335"/>
      <c r="U247" s="335"/>
      <c r="V247" s="335"/>
      <c r="W247" s="335"/>
      <c r="X247" s="335"/>
      <c r="Y247" s="335"/>
      <c r="Z247" s="335"/>
      <c r="AA247" s="335"/>
      <c r="AB247" s="335"/>
      <c r="AC247" s="335"/>
      <c r="AD247" s="337"/>
    </row>
    <row r="248" customFormat="false" ht="15.75" hidden="false" customHeight="true" outlineLevel="0" collapsed="false">
      <c r="A248" s="335" t="s">
        <v>1113</v>
      </c>
      <c r="B248" s="344" t="str">
        <f aca="false">VLOOKUP(C248,'9. Matriz de Requisitos'!$A:$W,3,FALSE())</f>
        <v>Diseño y generación de Documentos
</v>
      </c>
      <c r="C248" s="326" t="s">
        <v>1083</v>
      </c>
      <c r="D248" s="325" t="str">
        <f aca="false">VLOOKUP(C248,'9. Matriz de Requisitos'!$A:$W,4,FALSE())</f>
        <v>Validar Cobro</v>
      </c>
      <c r="E248" s="327" t="str">
        <f aca="false" t="array" ref="E248:E248">IFERROR(xlookup(F248,'4.1.1 Catalogo Backend'!$D$2:$D$100,'4.1.1 Catalogo Backend'!$B$2:$B$100),"")</f>
        <v/>
      </c>
      <c r="F248" s="335" t="s">
        <v>455</v>
      </c>
      <c r="G248" s="342" t="s">
        <v>1114</v>
      </c>
      <c r="H248" s="345" t="str">
        <f aca="false">IF(F248="","",CONCATENATE("[",$C248,"]","[",$F248,"] - ",$G248))</f>
        <v>[TPSC-RE-FU-030][ALG-COMPLX-LOGIC] - T10 - Implementar generación automática del CP: cálculo DR, cascada PPD y CP desde FAA</v>
      </c>
      <c r="I248" s="345" t="s">
        <v>1115</v>
      </c>
      <c r="J248" s="332" t="n">
        <f aca="false" t="array" ref="J248:J248">IFERROR(xlookup(F248,'4.1.1 Catalogo Backend'!$D$2:$D$100,'4.1.1 Catalogo Backend'!$C$2:$C$100),0)</f>
        <v>0</v>
      </c>
      <c r="K248" s="333" t="s">
        <v>41</v>
      </c>
      <c r="L248" s="307" t="n">
        <f aca="false">ROUNDUP(SUM(VLOOKUP('4.1 WBS Backend'!K248,'6. Catalogos'!$F$2:$G$4,2,FALSE())*J248),0)</f>
        <v>0</v>
      </c>
      <c r="M248" s="238" t="s">
        <v>1116</v>
      </c>
      <c r="N248" s="238"/>
      <c r="O248" s="238"/>
      <c r="P248" s="238"/>
      <c r="Q248" s="238"/>
      <c r="R248" s="238"/>
      <c r="S248" s="238"/>
      <c r="T248" s="238"/>
      <c r="U248" s="238"/>
      <c r="V248" s="238"/>
      <c r="W248" s="238"/>
      <c r="X248" s="238"/>
      <c r="Y248" s="238"/>
      <c r="Z248" s="238"/>
      <c r="AA248" s="238"/>
      <c r="AB248" s="238"/>
      <c r="AC248" s="238"/>
      <c r="AD248" s="1"/>
    </row>
    <row r="249" customFormat="false" ht="15.75" hidden="false" customHeight="true" outlineLevel="0" collapsed="false">
      <c r="A249" s="335" t="s">
        <v>1117</v>
      </c>
      <c r="B249" s="344" t="str">
        <f aca="false">VLOOKUP(C249,'9. Matriz de Requisitos'!$A:$W,3,FALSE())</f>
        <v>Diseño y generación de Documentos
</v>
      </c>
      <c r="C249" s="326" t="s">
        <v>1083</v>
      </c>
      <c r="D249" s="325" t="str">
        <f aca="false">VLOOKUP(C249,'9. Matriz de Requisitos'!$A:$W,4,FALSE())</f>
        <v>Validar Cobro</v>
      </c>
      <c r="E249" s="327" t="str">
        <f aca="false" t="array" ref="E249:E249">IFERROR(xlookup(F249,'4.1.1 Catalogo Backend'!$D$2:$D$100,'4.1.1 Catalogo Backend'!$B$2:$B$100),"")</f>
        <v/>
      </c>
      <c r="F249" s="335" t="s">
        <v>435</v>
      </c>
      <c r="G249" s="342" t="s">
        <v>1118</v>
      </c>
      <c r="H249" s="345" t="str">
        <f aca="false">IF(F249="","",CONCATENATE("[",$C249,"]","[",$F249,"] - ",$G249))</f>
        <v>[TPSC-RE-FU-030][CREATE-PDF] - T11 - Templates HTML CP México: GOL/MUN/PRO/PQF_MEX_CP (H/B/F)</v>
      </c>
      <c r="I249" s="345" t="s">
        <v>1119</v>
      </c>
      <c r="J249" s="332" t="n">
        <f aca="false" t="array" ref="J249:J249">IFERROR(xlookup(F249,'4.1.1 Catalogo Backend'!$D$2:$D$100,'4.1.1 Catalogo Backend'!$C$2:$C$100),0)</f>
        <v>0</v>
      </c>
      <c r="K249" s="333" t="s">
        <v>42</v>
      </c>
      <c r="L249" s="307" t="n">
        <f aca="false">ROUNDUP(SUM(VLOOKUP('4.1 WBS Backend'!K249,'6. Catalogos'!$F$2:$G$4,2,FALSE())*J249),0)</f>
        <v>0</v>
      </c>
      <c r="M249" s="238" t="s">
        <v>1096</v>
      </c>
      <c r="N249" s="238"/>
      <c r="O249" s="238"/>
      <c r="P249" s="238"/>
      <c r="Q249" s="238"/>
      <c r="R249" s="238"/>
      <c r="S249" s="238"/>
      <c r="T249" s="238"/>
      <c r="U249" s="238"/>
      <c r="V249" s="238"/>
      <c r="W249" s="238"/>
      <c r="X249" s="238"/>
      <c r="Y249" s="238"/>
      <c r="Z249" s="238"/>
      <c r="AA249" s="238"/>
      <c r="AB249" s="238"/>
      <c r="AC249" s="238"/>
      <c r="AD249" s="1"/>
    </row>
    <row r="250" customFormat="false" ht="15.75" hidden="false" customHeight="true" outlineLevel="0" collapsed="false">
      <c r="A250" s="335" t="s">
        <v>1120</v>
      </c>
      <c r="B250" s="325" t="str">
        <f aca="false">VLOOKUP(C250,'9. Matriz de Requisitos'!$A:$W,3,FALSE())</f>
        <v>Notas de Crédito</v>
      </c>
      <c r="C250" s="326" t="s">
        <v>1121</v>
      </c>
      <c r="D250" s="325" t="str">
        <f aca="false">VLOOKUP(C250,'9. Matriz de Requisitos'!$A:$W,4,FALSE())</f>
        <v>Notas de Crédito</v>
      </c>
      <c r="E250" s="327" t="str">
        <f aca="false" t="array" ref="E250:E250">IFERROR(xlookup(F250,'4.1.1 Catalogo Backend'!$D$2:$D$100,'4.1.1 Catalogo Backend'!$B$2:$B$100),"")</f>
        <v/>
      </c>
      <c r="F250" s="335" t="s">
        <v>758</v>
      </c>
      <c r="G250" s="342" t="s">
        <v>1122</v>
      </c>
      <c r="H250" s="345" t="str">
        <f aca="false">IF(F250="","",CONCATENATE("[",$C250,"]","[",$F250,"] - ",$G250))</f>
        <v>[TPSC-RE-FU-032][UPDATE-TABL-M] - T1 - Extender fccNotaCredito: ADD 13 columnas R16</v>
      </c>
      <c r="I250" s="345" t="s">
        <v>1123</v>
      </c>
      <c r="J250" s="332" t="n">
        <f aca="false" t="array" ref="J250:J250">IFERROR(xlookup(F250,'4.1.1 Catalogo Backend'!$D$2:$D$100,'4.1.1 Catalogo Backend'!$C$2:$C$100),0)</f>
        <v>0</v>
      </c>
      <c r="K250" s="333" t="s">
        <v>42</v>
      </c>
      <c r="L250" s="307" t="n">
        <f aca="false">ROUNDUP(SUM(VLOOKUP('4.1 WBS Backend'!K250,'6. Catalogos'!$F$2:$G$4,2,FALSE())*J250),0)</f>
        <v>0</v>
      </c>
      <c r="M250" s="238" t="s">
        <v>1086</v>
      </c>
      <c r="N250" s="238"/>
      <c r="O250" s="238"/>
      <c r="P250" s="238"/>
      <c r="Q250" s="238"/>
      <c r="R250" s="238"/>
      <c r="S250" s="238"/>
      <c r="T250" s="238"/>
      <c r="U250" s="238"/>
      <c r="V250" s="238"/>
      <c r="W250" s="238"/>
      <c r="X250" s="238"/>
      <c r="Y250" s="238"/>
      <c r="Z250" s="238"/>
      <c r="AA250" s="238"/>
      <c r="AB250" s="238"/>
      <c r="AC250" s="238"/>
      <c r="AD250" s="1"/>
    </row>
    <row r="251" customFormat="false" ht="15.75" hidden="false" customHeight="true" outlineLevel="0" collapsed="false">
      <c r="A251" s="335" t="s">
        <v>1124</v>
      </c>
      <c r="B251" s="325" t="str">
        <f aca="false">VLOOKUP(C251,'9. Matriz de Requisitos'!$A:$W,3,FALSE())</f>
        <v>Notas de Crédito</v>
      </c>
      <c r="C251" s="326" t="s">
        <v>1121</v>
      </c>
      <c r="D251" s="325" t="str">
        <f aca="false">VLOOKUP(C251,'9. Matriz de Requisitos'!$A:$W,4,FALSE())</f>
        <v>Notas de Crédito</v>
      </c>
      <c r="E251" s="327" t="str">
        <f aca="false" t="array" ref="E251:E251">IFERROR(xlookup(F251,'4.1.1 Catalogo Backend'!$D$2:$D$100,'4.1.1 Catalogo Backend'!$B$2:$B$100),"")</f>
        <v/>
      </c>
      <c r="F251" s="335" t="s">
        <v>758</v>
      </c>
      <c r="G251" s="342" t="s">
        <v>1125</v>
      </c>
      <c r="H251" s="345" t="str">
        <f aca="false">IF(F251="","",CONCATENATE("[",$C251,"]","[",$F251,"] - ",$G251))</f>
        <v>[TPSC-RE-FU-032][UPDATE-TABL-M] - T2 - Extender fccNotaCreditoPartida: ADD 6 columnas R16</v>
      </c>
      <c r="I251" s="345" t="s">
        <v>1126</v>
      </c>
      <c r="J251" s="332" t="n">
        <f aca="false" t="array" ref="J251:J251">IFERROR(xlookup(F251,'4.1.1 Catalogo Backend'!$D$2:$D$100,'4.1.1 Catalogo Backend'!$C$2:$C$100),0)</f>
        <v>0</v>
      </c>
      <c r="K251" s="333" t="s">
        <v>42</v>
      </c>
      <c r="L251" s="307" t="n">
        <f aca="false">ROUNDUP(SUM(VLOOKUP('4.1 WBS Backend'!K251,'6. Catalogos'!$F$2:$G$4,2,FALSE())*J251),0)</f>
        <v>0</v>
      </c>
      <c r="M251" s="238" t="s">
        <v>1120</v>
      </c>
      <c r="N251" s="238"/>
      <c r="O251" s="238"/>
      <c r="P251" s="238"/>
      <c r="Q251" s="238"/>
      <c r="R251" s="238"/>
      <c r="S251" s="238"/>
      <c r="T251" s="238"/>
      <c r="U251" s="238"/>
      <c r="V251" s="238"/>
      <c r="W251" s="238"/>
      <c r="X251" s="238"/>
      <c r="Y251" s="238"/>
      <c r="Z251" s="238"/>
      <c r="AA251" s="238"/>
      <c r="AB251" s="238"/>
      <c r="AC251" s="238"/>
      <c r="AD251" s="1"/>
    </row>
    <row r="252" customFormat="false" ht="15.75" hidden="false" customHeight="true" outlineLevel="0" collapsed="false">
      <c r="A252" s="335" t="s">
        <v>1127</v>
      </c>
      <c r="B252" s="325" t="str">
        <f aca="false">VLOOKUP(C252,'9. Matriz de Requisitos'!$A:$W,3,FALSE())</f>
        <v>Notas de Crédito</v>
      </c>
      <c r="C252" s="326" t="s">
        <v>1121</v>
      </c>
      <c r="D252" s="325" t="str">
        <f aca="false">VLOOKUP(C252,'9. Matriz de Requisitos'!$A:$W,4,FALSE())</f>
        <v>Notas de Crédito</v>
      </c>
      <c r="E252" s="327" t="str">
        <f aca="false" t="array" ref="E252:E252">IFERROR(xlookup(F252,'4.1.1 Catalogo Backend'!$D$2:$D$100,'4.1.1 Catalogo Backend'!$B$2:$B$100),"")</f>
        <v/>
      </c>
      <c r="F252" s="335" t="s">
        <v>372</v>
      </c>
      <c r="G252" s="342" t="s">
        <v>1128</v>
      </c>
      <c r="H252" s="345" t="str">
        <f aca="false">IF(F252="","",CONCATENATE("[",$C252,"]","[",$F252,"] - ",$G252))</f>
        <v>[TPSC-RE-FU-032][UPDATE-TABL-CH] - T3 - DML catUsoCFDI: INSERT clave G02 si no existe</v>
      </c>
      <c r="I252" s="345" t="s">
        <v>1129</v>
      </c>
      <c r="J252" s="332" t="n">
        <f aca="false" t="array" ref="J252:J252">IFERROR(xlookup(F252,'4.1.1 Catalogo Backend'!$D$2:$D$100,'4.1.1 Catalogo Backend'!$C$2:$C$100),0)</f>
        <v>0</v>
      </c>
      <c r="K252" s="333" t="s">
        <v>43</v>
      </c>
      <c r="L252" s="307" t="n">
        <f aca="false">ROUNDUP(SUM(VLOOKUP('4.1 WBS Backend'!K252,'6. Catalogos'!$F$2:$G$4,2,FALSE())*J252),0)</f>
        <v>0</v>
      </c>
      <c r="M252" s="238" t="s">
        <v>1086</v>
      </c>
      <c r="N252" s="238"/>
      <c r="O252" s="238"/>
      <c r="P252" s="238"/>
      <c r="Q252" s="238"/>
      <c r="R252" s="238"/>
      <c r="S252" s="238"/>
      <c r="T252" s="238"/>
      <c r="U252" s="238"/>
      <c r="V252" s="238"/>
      <c r="W252" s="238"/>
      <c r="X252" s="238"/>
      <c r="Y252" s="238"/>
      <c r="Z252" s="238"/>
      <c r="AA252" s="238"/>
      <c r="AB252" s="238"/>
      <c r="AC252" s="238"/>
      <c r="AD252" s="1"/>
    </row>
    <row r="253" customFormat="false" ht="15.75" hidden="false" customHeight="true" outlineLevel="0" collapsed="false">
      <c r="A253" s="335" t="s">
        <v>1130</v>
      </c>
      <c r="B253" s="325" t="str">
        <f aca="false">VLOOKUP(C253,'9. Matriz de Requisitos'!$A:$W,3,FALSE())</f>
        <v>Notas de Crédito</v>
      </c>
      <c r="C253" s="326" t="s">
        <v>1121</v>
      </c>
      <c r="D253" s="325" t="str">
        <f aca="false">VLOOKUP(C253,'9. Matriz de Requisitos'!$A:$W,4,FALSE())</f>
        <v>Notas de Crédito</v>
      </c>
      <c r="E253" s="327" t="str">
        <f aca="false" t="array" ref="E253:E253">IFERROR(xlookup(F253,'4.1.1 Catalogo Backend'!$D$2:$D$100,'4.1.1 Catalogo Backend'!$B$2:$B$100),"")</f>
        <v/>
      </c>
      <c r="F253" s="335" t="s">
        <v>372</v>
      </c>
      <c r="G253" s="342" t="s">
        <v>1131</v>
      </c>
      <c r="H253" s="345" t="str">
        <f aca="false">IF(F253="","",CONCATENATE("[",$C253,"]","[",$F253,"] - ",$G253))</f>
        <v>[TPSC-RE-FU-032][UPDATE-TABL-CH] - T4 - DML catTipoCFDI: INSERT clave NOTA_CREDITO</v>
      </c>
      <c r="I253" s="345" t="s">
        <v>1132</v>
      </c>
      <c r="J253" s="332" t="n">
        <f aca="false" t="array" ref="J253:J253">IFERROR(xlookup(F253,'4.1.1 Catalogo Backend'!$D$2:$D$100,'4.1.1 Catalogo Backend'!$C$2:$C$100),0)</f>
        <v>0</v>
      </c>
      <c r="K253" s="333" t="s">
        <v>43</v>
      </c>
      <c r="L253" s="307" t="n">
        <f aca="false">ROUNDUP(SUM(VLOOKUP('4.1 WBS Backend'!K253,'6. Catalogos'!$F$2:$G$4,2,FALSE())*J253),0)</f>
        <v>0</v>
      </c>
      <c r="M253" s="238" t="s">
        <v>1086</v>
      </c>
      <c r="N253" s="238"/>
      <c r="O253" s="238"/>
      <c r="P253" s="238"/>
      <c r="Q253" s="238"/>
      <c r="R253" s="238"/>
      <c r="S253" s="238"/>
      <c r="T253" s="238"/>
      <c r="U253" s="238"/>
      <c r="V253" s="238"/>
      <c r="W253" s="238"/>
      <c r="X253" s="238"/>
      <c r="Y253" s="238"/>
      <c r="Z253" s="238"/>
      <c r="AA253" s="238"/>
      <c r="AB253" s="238"/>
      <c r="AC253" s="238"/>
      <c r="AD253" s="1"/>
    </row>
    <row r="254" customFormat="false" ht="15.75" hidden="false" customHeight="true" outlineLevel="0" collapsed="false">
      <c r="A254" s="335" t="s">
        <v>1133</v>
      </c>
      <c r="B254" s="325" t="str">
        <f aca="false">VLOOKUP(C254,'9. Matriz de Requisitos'!$A:$W,3,FALSE())</f>
        <v>Notas de Crédito</v>
      </c>
      <c r="C254" s="326" t="s">
        <v>1121</v>
      </c>
      <c r="D254" s="325" t="str">
        <f aca="false">VLOOKUP(C254,'9. Matriz de Requisitos'!$A:$W,4,FALSE())</f>
        <v>Notas de Crédito</v>
      </c>
      <c r="E254" s="327" t="str">
        <f aca="false" t="array" ref="E254:E254">IFERROR(xlookup(F254,'4.1.1 Catalogo Backend'!$D$2:$D$100,'4.1.1 Catalogo Backend'!$B$2:$B$100),"")</f>
        <v/>
      </c>
      <c r="F254" s="335" t="s">
        <v>372</v>
      </c>
      <c r="G254" s="342" t="s">
        <v>1134</v>
      </c>
      <c r="H254" s="345" t="str">
        <f aca="false">IF(F254="","",CONCATENATE("[",$C254,"]","[",$F254,"] - ",$G254))</f>
        <v>[TPSC-RE-FU-032][UPDATE-TABL-CH] - T5 - DML EmpresaFolio: INSERT 4 filas Serie P2 para GOL, MUN, PRO, PQF</v>
      </c>
      <c r="I254" s="345" t="s">
        <v>1135</v>
      </c>
      <c r="J254" s="332" t="n">
        <f aca="false" t="array" ref="J254:J254">IFERROR(xlookup(F254,'4.1.1 Catalogo Backend'!$D$2:$D$100,'4.1.1 Catalogo Backend'!$C$2:$C$100),0)</f>
        <v>0</v>
      </c>
      <c r="K254" s="333" t="s">
        <v>43</v>
      </c>
      <c r="L254" s="307" t="n">
        <f aca="false">ROUNDUP(SUM(VLOOKUP('4.1 WBS Backend'!K254,'6. Catalogos'!$F$2:$G$4,2,FALSE())*J254),0)</f>
        <v>0</v>
      </c>
      <c r="M254" s="238" t="s">
        <v>1086</v>
      </c>
      <c r="N254" s="238"/>
      <c r="O254" s="238"/>
      <c r="P254" s="238"/>
      <c r="Q254" s="238"/>
      <c r="R254" s="238"/>
      <c r="S254" s="238"/>
      <c r="T254" s="238"/>
      <c r="U254" s="238"/>
      <c r="V254" s="238"/>
      <c r="W254" s="238"/>
      <c r="X254" s="238"/>
      <c r="Y254" s="238"/>
      <c r="Z254" s="238"/>
      <c r="AA254" s="238"/>
      <c r="AB254" s="238"/>
      <c r="AC254" s="238"/>
      <c r="AD254" s="1"/>
    </row>
    <row r="255" customFormat="false" ht="15.75" hidden="false" customHeight="true" outlineLevel="0" collapsed="false">
      <c r="A255" s="335" t="s">
        <v>1136</v>
      </c>
      <c r="B255" s="325" t="str">
        <f aca="false">VLOOKUP(C255,'9. Matriz de Requisitos'!$A:$W,3,FALSE())</f>
        <v>Notas de Crédito</v>
      </c>
      <c r="C255" s="326" t="s">
        <v>1121</v>
      </c>
      <c r="D255" s="325" t="str">
        <f aca="false">VLOOKUP(C255,'9. Matriz de Requisitos'!$A:$W,4,FALSE())</f>
        <v>Notas de Crédito</v>
      </c>
      <c r="E255" s="327" t="str">
        <f aca="false" t="array" ref="E255:E255">IFERROR(xlookup(F255,'4.1.1 Catalogo Backend'!$D$2:$D$100,'4.1.1 Catalogo Backend'!$B$2:$B$100),"")</f>
        <v/>
      </c>
      <c r="F255" s="335" t="s">
        <v>372</v>
      </c>
      <c r="G255" s="342" t="s">
        <v>1137</v>
      </c>
      <c r="H255" s="345" t="str">
        <f aca="false">IF(F255="","",CONCATENATE("[",$C255,"]","[",$F255,"] - ",$G255))</f>
        <v>[TPSC-RE-FU-032][UPDATE-TABL-CH] - T6 - DML DocumentTemplate: INSERT 4 templates PDF NC México</v>
      </c>
      <c r="I255" s="345" t="s">
        <v>1138</v>
      </c>
      <c r="J255" s="332" t="n">
        <f aca="false" t="array" ref="J255:J255">IFERROR(xlookup(F255,'4.1.1 Catalogo Backend'!$D$2:$D$100,'4.1.1 Catalogo Backend'!$C$2:$C$100),0)</f>
        <v>0</v>
      </c>
      <c r="K255" s="333" t="s">
        <v>43</v>
      </c>
      <c r="L255" s="307" t="n">
        <f aca="false">ROUNDUP(SUM(VLOOKUP('4.1 WBS Backend'!K255,'6. Catalogos'!$F$2:$G$4,2,FALSE())*J255),0)</f>
        <v>0</v>
      </c>
      <c r="M255" s="238" t="s">
        <v>1086</v>
      </c>
      <c r="N255" s="238"/>
      <c r="O255" s="238"/>
      <c r="P255" s="238"/>
      <c r="Q255" s="238"/>
      <c r="R255" s="238"/>
      <c r="S255" s="238"/>
      <c r="T255" s="238"/>
      <c r="U255" s="238"/>
      <c r="V255" s="238"/>
      <c r="W255" s="238"/>
      <c r="X255" s="238"/>
      <c r="Y255" s="238"/>
      <c r="Z255" s="238"/>
      <c r="AA255" s="238"/>
      <c r="AB255" s="238"/>
      <c r="AC255" s="238"/>
      <c r="AD255" s="1"/>
    </row>
    <row r="256" customFormat="false" ht="15.75" hidden="false" customHeight="true" outlineLevel="0" collapsed="false">
      <c r="A256" s="335" t="s">
        <v>1139</v>
      </c>
      <c r="B256" s="325" t="str">
        <f aca="false">VLOOKUP(C256,'9. Matriz de Requisitos'!$A:$W,3,FALSE())</f>
        <v>Notas de Crédito</v>
      </c>
      <c r="C256" s="326" t="s">
        <v>1121</v>
      </c>
      <c r="D256" s="325" t="str">
        <f aca="false">VLOOKUP(C256,'9. Matriz de Requisitos'!$A:$W,4,FALSE())</f>
        <v>Notas de Crédito</v>
      </c>
      <c r="E256" s="327" t="str">
        <f aca="false" t="array" ref="E256:E256">IFERROR(xlookup(F256,'4.1.1 Catalogo Backend'!$D$2:$D$100,'4.1.1 Catalogo Backend'!$B$2:$B$100),"")</f>
        <v/>
      </c>
      <c r="F256" s="335" t="s">
        <v>455</v>
      </c>
      <c r="G256" s="342" t="s">
        <v>1140</v>
      </c>
      <c r="H256" s="345" t="str">
        <f aca="false">IF(F256="","",CONCATENATE("[",$C256,"]","[",$F256,"] - ",$G256))</f>
        <v>[TPSC-RE-FU-032][ALG-COMPLX-LOGIC] - T7 - Implementar endpoint timbrado NC México (CFDI tipo E) en Timbrado</v>
      </c>
      <c r="I256" s="345" t="s">
        <v>1141</v>
      </c>
      <c r="J256" s="332" t="n">
        <f aca="false" t="array" ref="J256:J256">IFERROR(xlookup(F256,'4.1.1 Catalogo Backend'!$D$2:$D$100,'4.1.1 Catalogo Backend'!$C$2:$C$100),0)</f>
        <v>0</v>
      </c>
      <c r="K256" s="333" t="s">
        <v>41</v>
      </c>
      <c r="L256" s="307" t="n">
        <f aca="false">ROUNDUP(SUM(VLOOKUP('4.1 WBS Backend'!K256,'6. Catalogos'!$F$2:$G$4,2,FALSE())*J256),0)</f>
        <v>0</v>
      </c>
      <c r="M256" s="238" t="s">
        <v>1142</v>
      </c>
      <c r="N256" s="238"/>
      <c r="O256" s="238"/>
      <c r="P256" s="238"/>
      <c r="Q256" s="238"/>
      <c r="R256" s="238"/>
      <c r="S256" s="238"/>
      <c r="T256" s="238"/>
      <c r="U256" s="238"/>
      <c r="V256" s="238"/>
      <c r="W256" s="238"/>
      <c r="X256" s="238"/>
      <c r="Y256" s="238"/>
      <c r="Z256" s="238"/>
      <c r="AA256" s="238"/>
      <c r="AB256" s="238"/>
      <c r="AC256" s="238"/>
      <c r="AD256" s="1"/>
    </row>
    <row r="257" customFormat="false" ht="15.75" hidden="false" customHeight="true" outlineLevel="0" collapsed="false">
      <c r="A257" s="335" t="s">
        <v>1143</v>
      </c>
      <c r="B257" s="325" t="str">
        <f aca="false">VLOOKUP(C257,'9. Matriz de Requisitos'!$A:$W,3,FALSE())</f>
        <v>Notas de Crédito</v>
      </c>
      <c r="C257" s="326" t="s">
        <v>1121</v>
      </c>
      <c r="D257" s="325" t="str">
        <f aca="false">VLOOKUP(C257,'9. Matriz de Requisitos'!$A:$W,4,FALSE())</f>
        <v>Notas de Crédito</v>
      </c>
      <c r="E257" s="327" t="str">
        <f aca="false" t="array" ref="E257:E257">IFERROR(xlookup(F257,'4.1.1 Catalogo Backend'!$D$2:$D$100,'4.1.1 Catalogo Backend'!$B$2:$B$100),"")</f>
        <v/>
      </c>
      <c r="F257" s="335" t="s">
        <v>300</v>
      </c>
      <c r="G257" s="342" t="s">
        <v>1144</v>
      </c>
      <c r="H257" s="345" t="str">
        <f aca="false">IF(F257="","",CONCATENATE("[",$C257,"]","[",$F257,"] - ",$G257))</f>
        <v>[TPSC-RE-FU-032][IMP-EXIST-SERVICE] - T8 - Implementar Wizard Paso 1 y Paso 2: búsqueda de facturas y captura NC México</v>
      </c>
      <c r="I257" s="345" t="s">
        <v>1145</v>
      </c>
      <c r="J257" s="332" t="n">
        <f aca="false" t="array" ref="J257:J257">IFERROR(xlookup(F257,'4.1.1 Catalogo Backend'!$D$2:$D$100,'4.1.1 Catalogo Backend'!$C$2:$C$100),0)</f>
        <v>0</v>
      </c>
      <c r="K257" s="333" t="s">
        <v>42</v>
      </c>
      <c r="L257" s="307" t="n">
        <f aca="false">ROUNDUP(SUM(VLOOKUP('4.1 WBS Backend'!K257,'6. Catalogos'!$F$2:$G$4,2,FALSE())*J257),0)</f>
        <v>0</v>
      </c>
      <c r="M257" s="238" t="s">
        <v>1120</v>
      </c>
      <c r="N257" s="238"/>
      <c r="O257" s="238"/>
      <c r="P257" s="238"/>
      <c r="Q257" s="238"/>
      <c r="R257" s="238"/>
      <c r="S257" s="238"/>
      <c r="T257" s="238"/>
      <c r="U257" s="238"/>
      <c r="V257" s="238"/>
      <c r="W257" s="238"/>
      <c r="X257" s="238"/>
      <c r="Y257" s="238"/>
      <c r="Z257" s="238"/>
      <c r="AA257" s="238"/>
      <c r="AB257" s="238"/>
      <c r="AC257" s="238"/>
      <c r="AD257" s="1"/>
    </row>
    <row r="258" customFormat="false" ht="15.75" hidden="false" customHeight="true" outlineLevel="0" collapsed="false">
      <c r="A258" s="335" t="s">
        <v>1146</v>
      </c>
      <c r="B258" s="325" t="str">
        <f aca="false">VLOOKUP(C258,'9. Matriz de Requisitos'!$A:$W,3,FALSE())</f>
        <v>Notas de Crédito</v>
      </c>
      <c r="C258" s="326" t="s">
        <v>1121</v>
      </c>
      <c r="D258" s="325" t="str">
        <f aca="false">VLOOKUP(C258,'9. Matriz de Requisitos'!$A:$W,4,FALSE())</f>
        <v>Notas de Crédito</v>
      </c>
      <c r="E258" s="327" t="str">
        <f aca="false" t="array" ref="E258:E258">IFERROR(xlookup(F258,'4.1.1 Catalogo Backend'!$D$2:$D$100,'4.1.1 Catalogo Backend'!$B$2:$B$100),"")</f>
        <v/>
      </c>
      <c r="F258" s="335" t="s">
        <v>325</v>
      </c>
      <c r="G258" s="342" t="s">
        <v>1147</v>
      </c>
      <c r="H258" s="345" t="str">
        <f aca="false">IF(F258="","",CONCATENATE("[",$C258,"]","[",$F258,"] - ",$G258))</f>
        <v>[TPSC-RE-FU-032][SERV-TRANSACT] - T9 - Timbrado NC México, persistencia MinIO, cancelación condicional y correo</v>
      </c>
      <c r="I258" s="345" t="s">
        <v>1148</v>
      </c>
      <c r="J258" s="332" t="n">
        <f aca="false" t="array" ref="J258:J258">IFERROR(xlookup(F258,'4.1.1 Catalogo Backend'!$D$2:$D$100,'4.1.1 Catalogo Backend'!$C$2:$C$100),0)</f>
        <v>0</v>
      </c>
      <c r="K258" s="333" t="s">
        <v>41</v>
      </c>
      <c r="L258" s="307" t="n">
        <f aca="false">ROUNDUP(SUM(VLOOKUP('4.1 WBS Backend'!K258,'6. Catalogos'!$F$2:$G$4,2,FALSE())*J258),0)</f>
        <v>0</v>
      </c>
      <c r="M258" s="238" t="s">
        <v>1149</v>
      </c>
      <c r="N258" s="238"/>
      <c r="O258" s="238"/>
      <c r="P258" s="238"/>
      <c r="Q258" s="238"/>
      <c r="R258" s="238"/>
      <c r="S258" s="238"/>
      <c r="T258" s="238"/>
      <c r="U258" s="238"/>
      <c r="V258" s="238"/>
      <c r="W258" s="238"/>
      <c r="X258" s="238"/>
      <c r="Y258" s="238"/>
      <c r="Z258" s="238"/>
      <c r="AA258" s="238"/>
      <c r="AB258" s="238"/>
      <c r="AC258" s="238"/>
      <c r="AD258" s="1"/>
    </row>
    <row r="259" customFormat="false" ht="15.75" hidden="false" customHeight="true" outlineLevel="0" collapsed="false">
      <c r="A259" s="335" t="s">
        <v>1150</v>
      </c>
      <c r="B259" s="325" t="str">
        <f aca="false">VLOOKUP(C259,'9. Matriz de Requisitos'!$A:$W,3,FALSE())</f>
        <v>Notas de Crédito</v>
      </c>
      <c r="C259" s="326" t="s">
        <v>1121</v>
      </c>
      <c r="D259" s="325" t="str">
        <f aca="false">VLOOKUP(C259,'9. Matriz de Requisitos'!$A:$W,4,FALSE())</f>
        <v>Notas de Crédito</v>
      </c>
      <c r="E259" s="327" t="str">
        <f aca="false" t="array" ref="E259:E259">IFERROR(xlookup(F259,'4.1.1 Catalogo Backend'!$D$2:$D$100,'4.1.1 Catalogo Backend'!$B$2:$B$100),"")</f>
        <v/>
      </c>
      <c r="F259" s="335" t="s">
        <v>406</v>
      </c>
      <c r="G259" s="342" t="s">
        <v>1151</v>
      </c>
      <c r="H259" s="345" t="str">
        <f aca="false">IF(F259="","",CONCATENATE("[",$C259,"]","[",$F259,"] - ",$G259))</f>
        <v>[TPSC-RE-FU-032][CREATE-TABL-CH] - T10 - Crear catMotivoCancelacionSAT con DDL + DML 4 claves SAT</v>
      </c>
      <c r="I259" s="345" t="s">
        <v>1152</v>
      </c>
      <c r="J259" s="332" t="n">
        <f aca="false" t="array" ref="J259:J259">IFERROR(xlookup(F259,'4.1.1 Catalogo Backend'!$D$2:$D$100,'4.1.1 Catalogo Backend'!$C$2:$C$100),0)</f>
        <v>0</v>
      </c>
      <c r="K259" s="333" t="s">
        <v>43</v>
      </c>
      <c r="L259" s="307" t="n">
        <f aca="false">ROUNDUP(SUM(VLOOKUP('4.1 WBS Backend'!K259,'6. Catalogos'!$F$2:$G$4,2,FALSE())*J259),0)</f>
        <v>0</v>
      </c>
      <c r="M259" s="238" t="s">
        <v>1086</v>
      </c>
      <c r="N259" s="238"/>
      <c r="O259" s="238"/>
      <c r="P259" s="238"/>
      <c r="Q259" s="238"/>
      <c r="R259" s="238"/>
      <c r="S259" s="238"/>
      <c r="T259" s="238"/>
      <c r="U259" s="238"/>
      <c r="V259" s="238"/>
      <c r="W259" s="238"/>
      <c r="X259" s="238"/>
      <c r="Y259" s="238"/>
      <c r="Z259" s="238"/>
      <c r="AA259" s="238"/>
      <c r="AB259" s="238"/>
      <c r="AC259" s="238"/>
      <c r="AD259" s="1"/>
    </row>
    <row r="260" customFormat="false" ht="15.75" hidden="false" customHeight="true" outlineLevel="0" collapsed="false">
      <c r="A260" s="335" t="s">
        <v>1153</v>
      </c>
      <c r="B260" s="325" t="str">
        <f aca="false">VLOOKUP(C260,'9. Matriz de Requisitos'!$A:$W,3,FALSE())</f>
        <v>Notas de Crédito</v>
      </c>
      <c r="C260" s="326" t="s">
        <v>1121</v>
      </c>
      <c r="D260" s="325" t="str">
        <f aca="false">VLOOKUP(C260,'9. Matriz de Requisitos'!$A:$W,4,FALSE())</f>
        <v>Notas de Crédito</v>
      </c>
      <c r="E260" s="327" t="str">
        <f aca="false" t="array" ref="E260:E260">IFERROR(xlookup(F260,'4.1.1 Catalogo Backend'!$D$2:$D$100,'4.1.1 Catalogo Backend'!$B$2:$B$100),"")</f>
        <v/>
      </c>
      <c r="F260" s="335" t="s">
        <v>329</v>
      </c>
      <c r="G260" s="342" t="s">
        <v>1154</v>
      </c>
      <c r="H260" s="345" t="str">
        <f aca="false">IF(F260="","",CONCATENATE("[",$C260,"]","[",$F260,"] - ",$G260))</f>
        <v>[TPSC-RE-FU-032][LIST-NO-FILTER] - T11 - Endpoint GET /api/catalogos/motivos-cancelacion</v>
      </c>
      <c r="I260" s="345" t="s">
        <v>1155</v>
      </c>
      <c r="J260" s="332" t="n">
        <f aca="false" t="array" ref="J260:J260">IFERROR(xlookup(F260,'4.1.1 Catalogo Backend'!$D$2:$D$100,'4.1.1 Catalogo Backend'!$C$2:$C$100),0)</f>
        <v>0</v>
      </c>
      <c r="K260" s="333" t="s">
        <v>43</v>
      </c>
      <c r="L260" s="307" t="n">
        <f aca="false">ROUNDUP(SUM(VLOOKUP('4.1 WBS Backend'!K260,'6. Catalogos'!$F$2:$G$4,2,FALSE())*J260),0)</f>
        <v>0</v>
      </c>
      <c r="M260" s="238" t="s">
        <v>1150</v>
      </c>
      <c r="N260" s="238"/>
      <c r="O260" s="238"/>
      <c r="P260" s="238"/>
      <c r="Q260" s="238"/>
      <c r="R260" s="238"/>
      <c r="S260" s="238"/>
      <c r="T260" s="238"/>
      <c r="U260" s="238"/>
      <c r="V260" s="238"/>
      <c r="W260" s="238"/>
      <c r="X260" s="238"/>
      <c r="Y260" s="238"/>
      <c r="Z260" s="238"/>
      <c r="AA260" s="238"/>
      <c r="AB260" s="238"/>
      <c r="AC260" s="238"/>
      <c r="AD260" s="1"/>
    </row>
    <row r="261" customFormat="false" ht="15.75" hidden="false" customHeight="true" outlineLevel="0" collapsed="false">
      <c r="A261" s="335" t="s">
        <v>1156</v>
      </c>
      <c r="B261" s="325" t="str">
        <f aca="false">VLOOKUP(C261,'9. Matriz de Requisitos'!$A:$W,3,FALSE())</f>
        <v>Notas de Crédito</v>
      </c>
      <c r="C261" s="326" t="s">
        <v>1121</v>
      </c>
      <c r="D261" s="325" t="str">
        <f aca="false">VLOOKUP(C261,'9. Matriz de Requisitos'!$A:$W,4,FALSE())</f>
        <v>Notas de Crédito</v>
      </c>
      <c r="E261" s="327" t="str">
        <f aca="false" t="array" ref="E261:E261">IFERROR(xlookup(F261,'4.1.1 Catalogo Backend'!$D$2:$D$100,'4.1.1 Catalogo Backend'!$B$2:$B$100),"")</f>
        <v/>
      </c>
      <c r="F261" s="335" t="s">
        <v>1157</v>
      </c>
      <c r="G261" s="342" t="s">
        <v>1158</v>
      </c>
      <c r="H261" s="345" t="str">
        <f aca="false">IF(F261="","",CONCATENATE("[",$C261,"]","[",$F261,"] - ",$G261))</f>
        <v>[TPSC-RE-FU-032][QUERY-G] - T12 - ETL PCconnect — Análisis de datos a transferir de NCs a Legacy</v>
      </c>
      <c r="I261" s="345" t="s">
        <v>1159</v>
      </c>
      <c r="J261" s="332" t="n">
        <f aca="false" t="array" ref="J261:J261">IFERROR(xlookup(F261,'4.1.1 Catalogo Backend'!$D$2:$D$100,'4.1.1 Catalogo Backend'!$C$2:$C$100),0)</f>
        <v>0</v>
      </c>
      <c r="K261" s="333" t="s">
        <v>42</v>
      </c>
      <c r="L261" s="307" t="n">
        <f aca="false">ROUNDUP(SUM(VLOOKUP('4.1 WBS Backend'!K261,'6. Catalogos'!$F$2:$G$4,2,FALSE())*J261),0)</f>
        <v>0</v>
      </c>
      <c r="M261" s="238" t="s">
        <v>1086</v>
      </c>
      <c r="N261" s="238"/>
      <c r="O261" s="238"/>
      <c r="P261" s="238"/>
      <c r="Q261" s="238"/>
      <c r="R261" s="238"/>
      <c r="S261" s="238"/>
      <c r="T261" s="238"/>
      <c r="U261" s="238"/>
      <c r="V261" s="238"/>
      <c r="W261" s="238"/>
      <c r="X261" s="238"/>
      <c r="Y261" s="238"/>
      <c r="Z261" s="238"/>
      <c r="AA261" s="238"/>
      <c r="AB261" s="238"/>
      <c r="AC261" s="238"/>
      <c r="AD261" s="1"/>
    </row>
    <row r="262" customFormat="false" ht="15.75" hidden="false" customHeight="true" outlineLevel="0" collapsed="false">
      <c r="A262" s="335" t="s">
        <v>1160</v>
      </c>
      <c r="B262" s="325" t="str">
        <f aca="false">VLOOKUP(C262,'9. Matriz de Requisitos'!$A:$W,3,FALSE())</f>
        <v>Notas de Crédito</v>
      </c>
      <c r="C262" s="326" t="s">
        <v>1121</v>
      </c>
      <c r="D262" s="325" t="str">
        <f aca="false">VLOOKUP(C262,'9. Matriz de Requisitos'!$A:$W,4,FALSE())</f>
        <v>Notas de Crédito</v>
      </c>
      <c r="E262" s="327" t="str">
        <f aca="false" t="array" ref="E262:E262">IFERROR(xlookup(F262,'4.1.1 Catalogo Backend'!$D$2:$D$100,'4.1.1 Catalogo Backend'!$B$2:$B$100),"")</f>
        <v/>
      </c>
      <c r="F262" s="335" t="s">
        <v>1161</v>
      </c>
      <c r="G262" s="342" t="s">
        <v>1162</v>
      </c>
      <c r="H262" s="345" t="str">
        <f aca="false">IF(F262="","",CONCATENATE("[",$C262,"]","[",$F262,"] - ",$G262))</f>
        <v>[TPSC-RE-FU-032][BD-OBJ-G] - T13 - ETL PCconnect — Desarrollo paquete SSIS: transferencia NC y PDF a Legacy</v>
      </c>
      <c r="I262" s="345" t="s">
        <v>1163</v>
      </c>
      <c r="J262" s="332" t="n">
        <f aca="false" t="array" ref="J262:J262">IFERROR(xlookup(F262,'4.1.1 Catalogo Backend'!$D$2:$D$100,'4.1.1 Catalogo Backend'!$C$2:$C$100),0)</f>
        <v>0</v>
      </c>
      <c r="K262" s="333" t="s">
        <v>41</v>
      </c>
      <c r="L262" s="307" t="n">
        <f aca="false">ROUNDUP(SUM(VLOOKUP('4.1 WBS Backend'!K262,'6. Catalogos'!$F$2:$G$4,2,FALSE())*J262),0)</f>
        <v>0</v>
      </c>
      <c r="M262" s="238" t="s">
        <v>1164</v>
      </c>
      <c r="N262" s="238"/>
      <c r="O262" s="238"/>
      <c r="P262" s="238"/>
      <c r="Q262" s="238"/>
      <c r="R262" s="238"/>
      <c r="S262" s="238"/>
      <c r="T262" s="238"/>
      <c r="U262" s="238"/>
      <c r="V262" s="238"/>
      <c r="W262" s="238"/>
      <c r="X262" s="238"/>
      <c r="Y262" s="238"/>
      <c r="Z262" s="238"/>
      <c r="AA262" s="238"/>
      <c r="AB262" s="238"/>
      <c r="AC262" s="238"/>
      <c r="AD262" s="1"/>
    </row>
    <row r="263" customFormat="false" ht="15.75" hidden="false" customHeight="true" outlineLevel="0" collapsed="false">
      <c r="A263" s="335" t="s">
        <v>1165</v>
      </c>
      <c r="B263" s="325" t="str">
        <f aca="false">VLOOKUP(C263,'9. Matriz de Requisitos'!$A:$W,3,FALSE())</f>
        <v>Notas de Crédito</v>
      </c>
      <c r="C263" s="326" t="s">
        <v>1121</v>
      </c>
      <c r="D263" s="325" t="str">
        <f aca="false">VLOOKUP(C263,'9. Matriz de Requisitos'!$A:$W,4,FALSE())</f>
        <v>Notas de Crédito</v>
      </c>
      <c r="E263" s="327" t="str">
        <f aca="false" t="array" ref="E263:E263">IFERROR(xlookup(F263,'4.1.1 Catalogo Backend'!$D$2:$D$100,'4.1.1 Catalogo Backend'!$B$2:$B$100),"")</f>
        <v/>
      </c>
      <c r="F263" s="335" t="s">
        <v>368</v>
      </c>
      <c r="G263" s="342" t="s">
        <v>1166</v>
      </c>
      <c r="H263" s="345" t="str">
        <f aca="false">IF(F263="","",CONCATENATE("[",$C263,"]","[",$F263,"] - ",$G263))</f>
        <v>[TPSC-RE-FU-032][QUERY-M] - T14 - ETL PCconnect — Pruebas de validación de datos transferidos a Legacy</v>
      </c>
      <c r="I263" s="345" t="s">
        <v>1167</v>
      </c>
      <c r="J263" s="332" t="n">
        <f aca="false" t="array" ref="J263:J263">IFERROR(xlookup(F263,'4.1.1 Catalogo Backend'!$D$2:$D$100,'4.1.1 Catalogo Backend'!$C$2:$C$100),0)</f>
        <v>0</v>
      </c>
      <c r="K263" s="333" t="s">
        <v>42</v>
      </c>
      <c r="L263" s="307" t="n">
        <f aca="false">ROUNDUP(SUM(VLOOKUP('4.1 WBS Backend'!K263,'6. Catalogos'!$F$2:$G$4,2,FALSE())*J263),0)</f>
        <v>0</v>
      </c>
      <c r="M263" s="238" t="s">
        <v>1160</v>
      </c>
      <c r="N263" s="238"/>
      <c r="O263" s="238"/>
      <c r="P263" s="238"/>
      <c r="Q263" s="238"/>
      <c r="R263" s="238"/>
      <c r="S263" s="238"/>
      <c r="T263" s="238"/>
      <c r="U263" s="238"/>
      <c r="V263" s="238"/>
      <c r="W263" s="238"/>
      <c r="X263" s="238"/>
      <c r="Y263" s="238"/>
      <c r="Z263" s="238"/>
      <c r="AA263" s="238"/>
      <c r="AB263" s="238"/>
      <c r="AC263" s="238"/>
      <c r="AD263" s="1"/>
    </row>
    <row r="264" customFormat="false" ht="15.75" hidden="false" customHeight="true" outlineLevel="0" collapsed="false">
      <c r="A264" s="335" t="s">
        <v>1168</v>
      </c>
      <c r="B264" s="325" t="str">
        <f aca="false">VLOOKUP(C264,'9. Matriz de Requisitos'!$A:$W,3,FALSE())</f>
        <v>Notas de Crédito: Perú</v>
      </c>
      <c r="C264" s="326" t="s">
        <v>1169</v>
      </c>
      <c r="D264" s="325" t="str">
        <f aca="false">VLOOKUP(C264,'9. Matriz de Requisitos'!$A:$W,4,FALSE())</f>
        <v>Notas de Crédito</v>
      </c>
      <c r="E264" s="327" t="str">
        <f aca="false" t="array" ref="E264:E264">IFERROR(xlookup(F264,'4.1.1 Catalogo Backend'!$D$2:$D$100,'4.1.1 Catalogo Backend'!$B$2:$B$100),"")</f>
        <v/>
      </c>
      <c r="F264" s="335" t="s">
        <v>372</v>
      </c>
      <c r="G264" s="342" t="s">
        <v>1170</v>
      </c>
      <c r="H264" s="345" t="str">
        <f aca="false">IF(F264="","",CONCATENATE("[",$C264,"]","[",$F264,"] - ",$G264))</f>
        <v>[TPSC-RE-FU-033][UPDATE-TABL-CH] - T1 - Extender fccNotaCredito: ADD 3 columnas Perú</v>
      </c>
      <c r="I264" s="345" t="s">
        <v>1171</v>
      </c>
      <c r="J264" s="332" t="n">
        <f aca="false" t="array" ref="J264:J264">IFERROR(xlookup(F264,'4.1.1 Catalogo Backend'!$D$2:$D$100,'4.1.1 Catalogo Backend'!$C$2:$C$100),0)</f>
        <v>0</v>
      </c>
      <c r="K264" s="333" t="s">
        <v>43</v>
      </c>
      <c r="L264" s="307" t="n">
        <f aca="false">ROUNDUP(SUM(VLOOKUP('4.1 WBS Backend'!K264,'6. Catalogos'!$F$2:$G$4,2,FALSE())*J264),0)</f>
        <v>0</v>
      </c>
      <c r="M264" s="238" t="s">
        <v>1120</v>
      </c>
      <c r="N264" s="238"/>
      <c r="O264" s="238"/>
      <c r="P264" s="238"/>
      <c r="Q264" s="238"/>
      <c r="R264" s="238"/>
      <c r="S264" s="238"/>
      <c r="T264" s="238"/>
      <c r="U264" s="238"/>
      <c r="V264" s="238"/>
      <c r="W264" s="238"/>
      <c r="X264" s="238"/>
      <c r="Y264" s="238"/>
      <c r="Z264" s="238"/>
      <c r="AA264" s="238"/>
      <c r="AB264" s="238"/>
      <c r="AC264" s="238"/>
      <c r="AD264" s="1"/>
    </row>
    <row r="265" customFormat="false" ht="15.75" hidden="false" customHeight="true" outlineLevel="0" collapsed="false">
      <c r="A265" s="335" t="s">
        <v>1172</v>
      </c>
      <c r="B265" s="325" t="str">
        <f aca="false">VLOOKUP(C265,'9. Matriz de Requisitos'!$A:$W,3,FALSE())</f>
        <v>Notas de Crédito: Perú</v>
      </c>
      <c r="C265" s="326" t="s">
        <v>1169</v>
      </c>
      <c r="D265" s="325" t="str">
        <f aca="false">VLOOKUP(C265,'9. Matriz de Requisitos'!$A:$W,4,FALSE())</f>
        <v>Notas de Crédito</v>
      </c>
      <c r="E265" s="327" t="str">
        <f aca="false" t="array" ref="E265:E265">IFERROR(xlookup(F265,'4.1.1 Catalogo Backend'!$D$2:$D$100,'4.1.1 Catalogo Backend'!$B$2:$B$100),"")</f>
        <v/>
      </c>
      <c r="F265" s="335" t="s">
        <v>406</v>
      </c>
      <c r="G265" s="342" t="s">
        <v>1173</v>
      </c>
      <c r="H265" s="345" t="str">
        <f aca="false">IF(F265="","",CONCATENATE("[",$C265,"]","[",$F265,"] - ",$G265))</f>
        <v>[TPSC-RE-FU-033][CREATE-TABL-CH] - T2 - Crear catMotivoCreditoSUNAT09 con DDL + DML 11 motivos</v>
      </c>
      <c r="I265" s="345" t="s">
        <v>1174</v>
      </c>
      <c r="J265" s="332" t="n">
        <f aca="false" t="array" ref="J265:J265">IFERROR(xlookup(F265,'4.1.1 Catalogo Backend'!$D$2:$D$100,'4.1.1 Catalogo Backend'!$C$2:$C$100),0)</f>
        <v>0</v>
      </c>
      <c r="K265" s="333" t="s">
        <v>43</v>
      </c>
      <c r="L265" s="307" t="n">
        <f aca="false">ROUNDUP(SUM(VLOOKUP('4.1 WBS Backend'!K265,'6. Catalogos'!$F$2:$G$4,2,FALSE())*J265),0)</f>
        <v>0</v>
      </c>
      <c r="M265" s="238" t="s">
        <v>1086</v>
      </c>
      <c r="N265" s="238"/>
      <c r="O265" s="238"/>
      <c r="P265" s="238"/>
      <c r="Q265" s="238"/>
      <c r="R265" s="238"/>
      <c r="S265" s="238"/>
      <c r="T265" s="238"/>
      <c r="U265" s="238"/>
      <c r="V265" s="238"/>
      <c r="W265" s="238"/>
      <c r="X265" s="238"/>
      <c r="Y265" s="238"/>
      <c r="Z265" s="238"/>
      <c r="AA265" s="238"/>
      <c r="AB265" s="238"/>
      <c r="AC265" s="238"/>
      <c r="AD265" s="1"/>
    </row>
    <row r="266" customFormat="false" ht="15.75" hidden="false" customHeight="true" outlineLevel="0" collapsed="false">
      <c r="A266" s="335" t="s">
        <v>1175</v>
      </c>
      <c r="B266" s="325" t="str">
        <f aca="false">VLOOKUP(C266,'9. Matriz de Requisitos'!$A:$W,3,FALSE())</f>
        <v>Notas de Crédito: Perú</v>
      </c>
      <c r="C266" s="326" t="s">
        <v>1169</v>
      </c>
      <c r="D266" s="325" t="str">
        <f aca="false">VLOOKUP(C266,'9. Matriz de Requisitos'!$A:$W,4,FALSE())</f>
        <v>Notas de Crédito</v>
      </c>
      <c r="E266" s="327" t="str">
        <f aca="false" t="array" ref="E266:E266">IFERROR(xlookup(F266,'4.1.1 Catalogo Backend'!$D$2:$D$100,'4.1.1 Catalogo Backend'!$B$2:$B$100),"")</f>
        <v/>
      </c>
      <c r="F266" s="335" t="s">
        <v>372</v>
      </c>
      <c r="G266" s="342" t="s">
        <v>1176</v>
      </c>
      <c r="H266" s="345" t="str">
        <f aca="false">IF(F266="","",CONCATENATE("[",$C266,"]","[",$F266,"] - ",$G266))</f>
        <v>[TPSC-RE-FU-033][UPDATE-TABL-CH] - T3 - DML catTipoCFDI: INSERT clave NOTA_CREDITO_PERU</v>
      </c>
      <c r="I266" s="345" t="s">
        <v>1177</v>
      </c>
      <c r="J266" s="332" t="n">
        <f aca="false" t="array" ref="J266:J266">IFERROR(xlookup(F266,'4.1.1 Catalogo Backend'!$D$2:$D$100,'4.1.1 Catalogo Backend'!$C$2:$C$100),0)</f>
        <v>0</v>
      </c>
      <c r="K266" s="333" t="s">
        <v>43</v>
      </c>
      <c r="L266" s="307" t="n">
        <f aca="false">ROUNDUP(SUM(VLOOKUP('4.1 WBS Backend'!K266,'6. Catalogos'!$F$2:$G$4,2,FALSE())*J266),0)</f>
        <v>0</v>
      </c>
      <c r="M266" s="238" t="s">
        <v>1086</v>
      </c>
      <c r="N266" s="238"/>
      <c r="O266" s="238"/>
      <c r="P266" s="238"/>
      <c r="Q266" s="238"/>
      <c r="R266" s="238"/>
      <c r="S266" s="238"/>
      <c r="T266" s="238"/>
      <c r="U266" s="238"/>
      <c r="V266" s="238"/>
      <c r="W266" s="238"/>
      <c r="X266" s="238"/>
      <c r="Y266" s="238"/>
      <c r="Z266" s="238"/>
      <c r="AA266" s="238"/>
      <c r="AB266" s="238"/>
      <c r="AC266" s="238"/>
      <c r="AD266" s="1"/>
    </row>
    <row r="267" customFormat="false" ht="15.75" hidden="false" customHeight="true" outlineLevel="0" collapsed="false">
      <c r="A267" s="335" t="s">
        <v>1178</v>
      </c>
      <c r="B267" s="325" t="str">
        <f aca="false">VLOOKUP(C267,'9. Matriz de Requisitos'!$A:$W,3,FALSE())</f>
        <v>Notas de Crédito: Perú</v>
      </c>
      <c r="C267" s="326" t="s">
        <v>1169</v>
      </c>
      <c r="D267" s="325" t="str">
        <f aca="false">VLOOKUP(C267,'9. Matriz de Requisitos'!$A:$W,4,FALSE())</f>
        <v>Notas de Crédito</v>
      </c>
      <c r="E267" s="327" t="str">
        <f aca="false" t="array" ref="E267:E267">IFERROR(xlookup(F267,'4.1.1 Catalogo Backend'!$D$2:$D$100,'4.1.1 Catalogo Backend'!$B$2:$B$100),"")</f>
        <v/>
      </c>
      <c r="F267" s="335" t="s">
        <v>372</v>
      </c>
      <c r="G267" s="342" t="s">
        <v>1179</v>
      </c>
      <c r="H267" s="345" t="str">
        <f aca="false">IF(F267="","",CONCATENATE("[",$C267,"]","[",$F267,"] - ",$G267))</f>
        <v>[TPSC-RE-FU-033][UPDATE-TABL-CH] - T4 - DML EmpresaFolio: INSERT Serie NC Perú para Golocaer S.A.C.</v>
      </c>
      <c r="I267" s="345" t="s">
        <v>1180</v>
      </c>
      <c r="J267" s="332" t="n">
        <f aca="false" t="array" ref="J267:J267">IFERROR(xlookup(F267,'4.1.1 Catalogo Backend'!$D$2:$D$100,'4.1.1 Catalogo Backend'!$C$2:$C$100),0)</f>
        <v>0</v>
      </c>
      <c r="K267" s="333" t="s">
        <v>43</v>
      </c>
      <c r="L267" s="307" t="n">
        <f aca="false">ROUNDUP(SUM(VLOOKUP('4.1 WBS Backend'!K267,'6. Catalogos'!$F$2:$G$4,2,FALSE())*J267),0)</f>
        <v>0</v>
      </c>
      <c r="M267" s="238" t="s">
        <v>1086</v>
      </c>
      <c r="N267" s="238"/>
      <c r="O267" s="238"/>
      <c r="P267" s="238"/>
      <c r="Q267" s="238"/>
      <c r="R267" s="238"/>
      <c r="S267" s="238"/>
      <c r="T267" s="238"/>
      <c r="U267" s="238"/>
      <c r="V267" s="238"/>
      <c r="W267" s="238"/>
      <c r="X267" s="238"/>
      <c r="Y267" s="238"/>
      <c r="Z267" s="238"/>
      <c r="AA267" s="238"/>
      <c r="AB267" s="238"/>
      <c r="AC267" s="238"/>
      <c r="AD267" s="1"/>
    </row>
    <row r="268" customFormat="false" ht="15.75" hidden="false" customHeight="true" outlineLevel="0" collapsed="false">
      <c r="A268" s="335" t="s">
        <v>1181</v>
      </c>
      <c r="B268" s="325" t="str">
        <f aca="false">VLOOKUP(C268,'9. Matriz de Requisitos'!$A:$W,3,FALSE())</f>
        <v>Notas de Crédito: Perú</v>
      </c>
      <c r="C268" s="326" t="s">
        <v>1169</v>
      </c>
      <c r="D268" s="325" t="str">
        <f aca="false">VLOOKUP(C268,'9. Matriz de Requisitos'!$A:$W,4,FALSE())</f>
        <v>Notas de Crédito</v>
      </c>
      <c r="E268" s="327" t="str">
        <f aca="false" t="array" ref="E268:E268">IFERROR(xlookup(F268,'4.1.1 Catalogo Backend'!$D$2:$D$100,'4.1.1 Catalogo Backend'!$B$2:$B$100),"")</f>
        <v/>
      </c>
      <c r="F268" s="335" t="s">
        <v>372</v>
      </c>
      <c r="G268" s="342" t="s">
        <v>1182</v>
      </c>
      <c r="H268" s="345" t="str">
        <f aca="false">IF(F268="","",CONCATENATE("[",$C268,"]","[",$F268,"] - ",$G268))</f>
        <v>[TPSC-RE-FU-033][UPDATE-TABL-CH] - T5 - DML DocumentTemplate: INSERT template GOL_PER_NC</v>
      </c>
      <c r="I268" s="345" t="s">
        <v>1183</v>
      </c>
      <c r="J268" s="332" t="n">
        <f aca="false" t="array" ref="J268:J268">IFERROR(xlookup(F268,'4.1.1 Catalogo Backend'!$D$2:$D$100,'4.1.1 Catalogo Backend'!$C$2:$C$100),0)</f>
        <v>0</v>
      </c>
      <c r="K268" s="333" t="s">
        <v>43</v>
      </c>
      <c r="L268" s="307" t="n">
        <f aca="false">ROUNDUP(SUM(VLOOKUP('4.1 WBS Backend'!K268,'6. Catalogos'!$F$2:$G$4,2,FALSE())*J268),0)</f>
        <v>0</v>
      </c>
      <c r="M268" s="238" t="s">
        <v>1086</v>
      </c>
      <c r="N268" s="238"/>
      <c r="O268" s="238"/>
      <c r="P268" s="238"/>
      <c r="Q268" s="238"/>
      <c r="R268" s="238"/>
      <c r="S268" s="238"/>
      <c r="T268" s="238"/>
      <c r="U268" s="238"/>
      <c r="V268" s="238"/>
      <c r="W268" s="238"/>
      <c r="X268" s="238"/>
      <c r="Y268" s="238"/>
      <c r="Z268" s="238"/>
      <c r="AA268" s="238"/>
      <c r="AB268" s="238"/>
      <c r="AC268" s="238"/>
      <c r="AD268" s="1"/>
    </row>
    <row r="269" customFormat="false" ht="15.75" hidden="false" customHeight="true" outlineLevel="0" collapsed="false">
      <c r="A269" s="335" t="s">
        <v>1184</v>
      </c>
      <c r="B269" s="325" t="str">
        <f aca="false">VLOOKUP(C269,'9. Matriz de Requisitos'!$A:$W,3,FALSE())</f>
        <v>Notas de Crédito: Perú</v>
      </c>
      <c r="C269" s="326" t="s">
        <v>1169</v>
      </c>
      <c r="D269" s="325" t="str">
        <f aca="false">VLOOKUP(C269,'9. Matriz de Requisitos'!$A:$W,4,FALSE())</f>
        <v>Notas de Crédito</v>
      </c>
      <c r="E269" s="327" t="str">
        <f aca="false" t="array" ref="E269:E269">IFERROR(xlookup(F269,'4.1.1 Catalogo Backend'!$D$2:$D$100,'4.1.1 Catalogo Backend'!$B$2:$B$100),"")</f>
        <v/>
      </c>
      <c r="F269" s="335" t="s">
        <v>329</v>
      </c>
      <c r="G269" s="342" t="s">
        <v>1185</v>
      </c>
      <c r="H269" s="345" t="str">
        <f aca="false">IF(F269="","",CONCATENATE("[",$C269,"]","[",$F269,"] - ",$G269))</f>
        <v>[TPSC-RE-FU-033][LIST-NO-FILTER] - T6 - Endpoint GET /api/catalogos/motivos-nota-credito-sunat</v>
      </c>
      <c r="I269" s="345" t="s">
        <v>1186</v>
      </c>
      <c r="J269" s="332" t="n">
        <f aca="false" t="array" ref="J269:J269">IFERROR(xlookup(F269,'4.1.1 Catalogo Backend'!$D$2:$D$100,'4.1.1 Catalogo Backend'!$C$2:$C$100),0)</f>
        <v>0</v>
      </c>
      <c r="K269" s="333" t="s">
        <v>43</v>
      </c>
      <c r="L269" s="307" t="n">
        <f aca="false">ROUNDUP(SUM(VLOOKUP('4.1 WBS Backend'!K269,'6. Catalogos'!$F$2:$G$4,2,FALSE())*J269),0)</f>
        <v>0</v>
      </c>
      <c r="M269" s="238" t="s">
        <v>1172</v>
      </c>
      <c r="N269" s="238"/>
      <c r="O269" s="238"/>
      <c r="P269" s="238"/>
      <c r="Q269" s="238"/>
      <c r="R269" s="238"/>
      <c r="S269" s="238"/>
      <c r="T269" s="238"/>
      <c r="U269" s="238"/>
      <c r="V269" s="238"/>
      <c r="W269" s="238"/>
      <c r="X269" s="238"/>
      <c r="Y269" s="238"/>
      <c r="Z269" s="238"/>
      <c r="AA269" s="238"/>
      <c r="AB269" s="238"/>
      <c r="AC269" s="238"/>
      <c r="AD269" s="1"/>
    </row>
    <row r="270" customFormat="false" ht="15.75" hidden="false" customHeight="true" outlineLevel="0" collapsed="false">
      <c r="A270" s="335" t="s">
        <v>1187</v>
      </c>
      <c r="B270" s="325" t="str">
        <f aca="false">VLOOKUP(C270,'9. Matriz de Requisitos'!$A:$W,3,FALSE())</f>
        <v>Notas de Crédito: Perú</v>
      </c>
      <c r="C270" s="326" t="s">
        <v>1169</v>
      </c>
      <c r="D270" s="325" t="str">
        <f aca="false">VLOOKUP(C270,'9. Matriz de Requisitos'!$A:$W,4,FALSE())</f>
        <v>Notas de Crédito</v>
      </c>
      <c r="E270" s="327" t="str">
        <f aca="false" t="array" ref="E270:E270">IFERROR(xlookup(F270,'4.1.1 Catalogo Backend'!$D$2:$D$100,'4.1.1 Catalogo Backend'!$B$2:$B$100),"")</f>
        <v/>
      </c>
      <c r="F270" s="335" t="s">
        <v>300</v>
      </c>
      <c r="G270" s="342" t="s">
        <v>1188</v>
      </c>
      <c r="H270" s="345" t="str">
        <f aca="false">IF(F270="","",CONCATENATE("[",$C270,"]","[",$F270,"] - ",$G270))</f>
        <v>[TPSC-RE-FU-033][IMP-EXIST-SERVICE] - T7 - Implementar Wizard Paso 1 y Paso 2: búsqueda CPE origen y captura NC Perú</v>
      </c>
      <c r="I270" s="345" t="s">
        <v>1189</v>
      </c>
      <c r="J270" s="332" t="n">
        <f aca="false" t="array" ref="J270:J270">IFERROR(xlookup(F270,'4.1.1 Catalogo Backend'!$D$2:$D$100,'4.1.1 Catalogo Backend'!$C$2:$C$100),0)</f>
        <v>0</v>
      </c>
      <c r="K270" s="333" t="s">
        <v>42</v>
      </c>
      <c r="L270" s="307" t="n">
        <f aca="false">ROUNDUP(SUM(VLOOKUP('4.1 WBS Backend'!K270,'6. Catalogos'!$F$2:$G$4,2,FALSE())*J270),0)</f>
        <v>0</v>
      </c>
      <c r="M270" s="238" t="s">
        <v>1190</v>
      </c>
      <c r="N270" s="238"/>
      <c r="O270" s="238"/>
      <c r="P270" s="238"/>
      <c r="Q270" s="238"/>
      <c r="R270" s="238"/>
      <c r="S270" s="238"/>
      <c r="T270" s="238"/>
      <c r="U270" s="238"/>
      <c r="V270" s="238"/>
      <c r="W270" s="238"/>
      <c r="X270" s="238"/>
      <c r="Y270" s="238"/>
      <c r="Z270" s="238"/>
      <c r="AA270" s="238"/>
      <c r="AB270" s="238"/>
      <c r="AC270" s="238"/>
      <c r="AD270" s="1"/>
    </row>
    <row r="271" customFormat="false" ht="15.75" hidden="false" customHeight="true" outlineLevel="0" collapsed="false">
      <c r="A271" s="335" t="s">
        <v>1191</v>
      </c>
      <c r="B271" s="325" t="str">
        <f aca="false">VLOOKUP(C271,'9. Matriz de Requisitos'!$A:$W,3,FALSE())</f>
        <v>Notas de Crédito: Perú</v>
      </c>
      <c r="C271" s="326" t="s">
        <v>1169</v>
      </c>
      <c r="D271" s="325" t="str">
        <f aca="false">VLOOKUP(C271,'9. Matriz de Requisitos'!$A:$W,4,FALSE())</f>
        <v>Notas de Crédito</v>
      </c>
      <c r="E271" s="327" t="str">
        <f aca="false" t="array" ref="E271:E271">IFERROR(xlookup(F271,'4.1.1 Catalogo Backend'!$D$2:$D$100,'4.1.1 Catalogo Backend'!$B$2:$B$100),"")</f>
        <v/>
      </c>
      <c r="F271" s="335" t="s">
        <v>455</v>
      </c>
      <c r="G271" s="342" t="s">
        <v>1192</v>
      </c>
      <c r="H271" s="345" t="str">
        <f aca="false">IF(F271="","",CONCATENATE("[",$C271,"]","[",$F271,"] - ",$G271))</f>
        <v>[TPSC-RE-FU-033][ALG-COMPLX-LOGIC] - T8 - Implementar endpoint timbrado NC Perú (CPE tipo 07) en Timbrado — BLOQUEADO B1</v>
      </c>
      <c r="I271" s="345" t="s">
        <v>1193</v>
      </c>
      <c r="J271" s="332" t="n">
        <f aca="false" t="array" ref="J271:J271">IFERROR(xlookup(F271,'4.1.1 Catalogo Backend'!$D$2:$D$100,'4.1.1 Catalogo Backend'!$C$2:$C$100),0)</f>
        <v>0</v>
      </c>
      <c r="K271" s="333" t="s">
        <v>41</v>
      </c>
      <c r="L271" s="307" t="n">
        <f aca="false">ROUNDUP(SUM(VLOOKUP('4.1 WBS Backend'!K271,'6. Catalogos'!$F$2:$G$4,2,FALSE())*J271),0)</f>
        <v>0</v>
      </c>
      <c r="M271" s="238" t="s">
        <v>1194</v>
      </c>
      <c r="N271" s="238"/>
      <c r="O271" s="238"/>
      <c r="P271" s="238"/>
      <c r="Q271" s="238"/>
      <c r="R271" s="238"/>
      <c r="S271" s="238"/>
      <c r="T271" s="238"/>
      <c r="U271" s="238"/>
      <c r="V271" s="238"/>
      <c r="W271" s="238"/>
      <c r="X271" s="238"/>
      <c r="Y271" s="238"/>
      <c r="Z271" s="238"/>
      <c r="AA271" s="238"/>
      <c r="AB271" s="238"/>
      <c r="AC271" s="238"/>
      <c r="AD271" s="1"/>
    </row>
    <row r="272" customFormat="false" ht="15.75" hidden="false" customHeight="true" outlineLevel="0" collapsed="false">
      <c r="A272" s="335" t="s">
        <v>1195</v>
      </c>
      <c r="B272" s="325" t="str">
        <f aca="false">VLOOKUP(C272,'9. Matriz de Requisitos'!$A:$W,3,FALSE())</f>
        <v>Notas de Crédito: Perú</v>
      </c>
      <c r="C272" s="326" t="s">
        <v>1169</v>
      </c>
      <c r="D272" s="325" t="str">
        <f aca="false">VLOOKUP(C272,'9. Matriz de Requisitos'!$A:$W,4,FALSE())</f>
        <v>Notas de Crédito</v>
      </c>
      <c r="E272" s="327" t="str">
        <f aca="false" t="array" ref="E272:E272">IFERROR(xlookup(F272,'4.1.1 Catalogo Backend'!$D$2:$D$100,'4.1.1 Catalogo Backend'!$B$2:$B$100),"")</f>
        <v/>
      </c>
      <c r="F272" s="335" t="s">
        <v>325</v>
      </c>
      <c r="G272" s="342" t="s">
        <v>1196</v>
      </c>
      <c r="H272" s="345" t="str">
        <f aca="false">IF(F272="","",CONCATENATE("[",$C272,"]","[",$F272,"] - ",$G272))</f>
        <v>[TPSC-RE-FU-033][SERV-TRANSACT] - T9 - Timbrado NC Perú, persistencia MinIO y correo automático — BLOQUEADO B1</v>
      </c>
      <c r="I272" s="345" t="s">
        <v>1197</v>
      </c>
      <c r="J272" s="332" t="n">
        <f aca="false" t="array" ref="J272:J272">IFERROR(xlookup(F272,'4.1.1 Catalogo Backend'!$D$2:$D$100,'4.1.1 Catalogo Backend'!$C$2:$C$100),0)</f>
        <v>0</v>
      </c>
      <c r="K272" s="333" t="s">
        <v>41</v>
      </c>
      <c r="L272" s="307" t="n">
        <f aca="false">ROUNDUP(SUM(VLOOKUP('4.1 WBS Backend'!K272,'6. Catalogos'!$F$2:$G$4,2,FALSE())*J272),0)</f>
        <v>0</v>
      </c>
      <c r="M272" s="238" t="s">
        <v>1198</v>
      </c>
      <c r="N272" s="238"/>
      <c r="O272" s="238"/>
      <c r="P272" s="238"/>
      <c r="Q272" s="238"/>
      <c r="R272" s="238"/>
      <c r="S272" s="238"/>
      <c r="T272" s="238"/>
      <c r="U272" s="238"/>
      <c r="V272" s="238"/>
      <c r="W272" s="238"/>
      <c r="X272" s="238"/>
      <c r="Y272" s="238"/>
      <c r="Z272" s="238"/>
      <c r="AA272" s="238"/>
      <c r="AB272" s="238"/>
      <c r="AC272" s="238"/>
      <c r="AD272" s="1"/>
    </row>
    <row r="273" customFormat="false" ht="15.75" hidden="false" customHeight="true" outlineLevel="0" collapsed="false">
      <c r="A273" s="335" t="s">
        <v>1199</v>
      </c>
      <c r="B273" s="344" t="str">
        <f aca="false">VLOOKUP(C273,'9. Matriz de Requisitos'!$A:$W,3,FALSE())</f>
        <v>Diseño y generación de Documentos
</v>
      </c>
      <c r="C273" s="326" t="s">
        <v>1200</v>
      </c>
      <c r="D273" s="325" t="str">
        <f aca="false">VLOOKUP(C273,'9. Matriz de Requisitos'!$A:$W,4,FALSE())</f>
        <v>Notas de Crédito</v>
      </c>
      <c r="E273" s="327" t="str">
        <f aca="false" t="array" ref="E273:E273">IFERROR(xlookup(F273,'4.1.1 Catalogo Backend'!$D$2:$D$100,'4.1.1 Catalogo Backend'!$B$2:$B$100),"")</f>
        <v/>
      </c>
      <c r="F273" s="335" t="s">
        <v>435</v>
      </c>
      <c r="G273" s="342" t="s">
        <v>1201</v>
      </c>
      <c r="H273" s="345" t="str">
        <f aca="false">IF(F273="","",CONCATENATE("[",$C273,"]","[",$F273,"] - ",$G273))</f>
        <v>[TPSC-RE-FU-034][CREATE-PDF] - T1 - Template HTML Golocaer NC México — GOL_MEX_NC (H/B/F)</v>
      </c>
      <c r="I273" s="345" t="s">
        <v>1202</v>
      </c>
      <c r="J273" s="332" t="n">
        <f aca="false" t="array" ref="J273:J273">IFERROR(xlookup(F273,'4.1.1 Catalogo Backend'!$D$2:$D$100,'4.1.1 Catalogo Backend'!$C$2:$C$100),0)</f>
        <v>0</v>
      </c>
      <c r="K273" s="333" t="s">
        <v>42</v>
      </c>
      <c r="L273" s="307" t="n">
        <f aca="false">ROUNDUP(SUM(VLOOKUP('4.1 WBS Backend'!K273,'6. Catalogos'!$F$2:$G$4,2,FALSE())*J273),0)</f>
        <v>0</v>
      </c>
      <c r="M273" s="238" t="s">
        <v>1136</v>
      </c>
      <c r="N273" s="238"/>
      <c r="O273" s="238"/>
      <c r="P273" s="238"/>
      <c r="Q273" s="238"/>
      <c r="R273" s="238"/>
      <c r="S273" s="238"/>
      <c r="T273" s="238"/>
      <c r="U273" s="238"/>
      <c r="V273" s="238"/>
      <c r="W273" s="238"/>
      <c r="X273" s="238"/>
      <c r="Y273" s="238"/>
      <c r="Z273" s="238"/>
      <c r="AA273" s="238"/>
      <c r="AB273" s="238"/>
      <c r="AC273" s="238"/>
      <c r="AD273" s="1"/>
    </row>
    <row r="274" customFormat="false" ht="15.75" hidden="false" customHeight="true" outlineLevel="0" collapsed="false">
      <c r="A274" s="335" t="s">
        <v>1203</v>
      </c>
      <c r="B274" s="344" t="str">
        <f aca="false">VLOOKUP(C274,'9. Matriz de Requisitos'!$A:$W,3,FALSE())</f>
        <v>Diseño y generación de Documentos
</v>
      </c>
      <c r="C274" s="326" t="s">
        <v>1200</v>
      </c>
      <c r="D274" s="325" t="str">
        <f aca="false">VLOOKUP(C274,'9. Matriz de Requisitos'!$A:$W,4,FALSE())</f>
        <v>Notas de Crédito</v>
      </c>
      <c r="E274" s="327" t="str">
        <f aca="false" t="array" ref="E274:E274">IFERROR(xlookup(F274,'4.1.1 Catalogo Backend'!$D$2:$D$100,'4.1.1 Catalogo Backend'!$B$2:$B$100),"")</f>
        <v/>
      </c>
      <c r="F274" s="335" t="s">
        <v>435</v>
      </c>
      <c r="G274" s="342" t="s">
        <v>1204</v>
      </c>
      <c r="H274" s="345" t="str">
        <f aca="false">IF(F274="","",CONCATENATE("[",$C274,"]","[",$F274,"] - ",$G274))</f>
        <v>[TPSC-RE-FU-034][CREATE-PDF] - T2 - Template HTML Mungen NC México — MUN_MEX_NC (H/B/F)</v>
      </c>
      <c r="I274" s="345" t="s">
        <v>1205</v>
      </c>
      <c r="J274" s="332" t="n">
        <f aca="false" t="array" ref="J274:J274">IFERROR(xlookup(F274,'4.1.1 Catalogo Backend'!$D$2:$D$100,'4.1.1 Catalogo Backend'!$C$2:$C$100),0)</f>
        <v>0</v>
      </c>
      <c r="K274" s="333" t="s">
        <v>42</v>
      </c>
      <c r="L274" s="307" t="n">
        <f aca="false">ROUNDUP(SUM(VLOOKUP('4.1 WBS Backend'!K274,'6. Catalogos'!$F$2:$G$4,2,FALSE())*J274),0)</f>
        <v>0</v>
      </c>
      <c r="M274" s="238" t="s">
        <v>1199</v>
      </c>
      <c r="N274" s="238"/>
      <c r="O274" s="238"/>
      <c r="P274" s="238"/>
      <c r="Q274" s="238"/>
      <c r="R274" s="238"/>
      <c r="S274" s="238"/>
      <c r="T274" s="238"/>
      <c r="U274" s="238"/>
      <c r="V274" s="238"/>
      <c r="W274" s="238"/>
      <c r="X274" s="238"/>
      <c r="Y274" s="238"/>
      <c r="Z274" s="238"/>
      <c r="AA274" s="238"/>
      <c r="AB274" s="238"/>
      <c r="AC274" s="238"/>
      <c r="AD274" s="1"/>
    </row>
    <row r="275" customFormat="false" ht="15.75" hidden="false" customHeight="true" outlineLevel="0" collapsed="false">
      <c r="A275" s="335" t="s">
        <v>1206</v>
      </c>
      <c r="B275" s="344" t="str">
        <f aca="false">VLOOKUP(C275,'9. Matriz de Requisitos'!$A:$W,3,FALSE())</f>
        <v>Diseño y generación de Documentos
</v>
      </c>
      <c r="C275" s="326" t="s">
        <v>1200</v>
      </c>
      <c r="D275" s="325" t="str">
        <f aca="false">VLOOKUP(C275,'9. Matriz de Requisitos'!$A:$W,4,FALSE())</f>
        <v>Notas de Crédito</v>
      </c>
      <c r="E275" s="327" t="str">
        <f aca="false" t="array" ref="E275:E275">IFERROR(xlookup(F275,'4.1.1 Catalogo Backend'!$D$2:$D$100,'4.1.1 Catalogo Backend'!$B$2:$B$100),"")</f>
        <v/>
      </c>
      <c r="F275" s="335" t="s">
        <v>435</v>
      </c>
      <c r="G275" s="342" t="s">
        <v>1207</v>
      </c>
      <c r="H275" s="345" t="str">
        <f aca="false">IF(F275="","",CONCATENATE("[",$C275,"]","[",$F275,"] - ",$G275))</f>
        <v>[TPSC-RE-FU-034][CREATE-PDF] - T3 - Template HTML Proquifa NC México — PRO_MEX_NC (H/B/F)</v>
      </c>
      <c r="I275" s="345" t="s">
        <v>1208</v>
      </c>
      <c r="J275" s="332" t="n">
        <f aca="false" t="array" ref="J275:J275">IFERROR(xlookup(F275,'4.1.1 Catalogo Backend'!$D$2:$D$100,'4.1.1 Catalogo Backend'!$C$2:$C$100),0)</f>
        <v>0</v>
      </c>
      <c r="K275" s="333" t="s">
        <v>42</v>
      </c>
      <c r="L275" s="307" t="n">
        <f aca="false">ROUNDUP(SUM(VLOOKUP('4.1 WBS Backend'!K275,'6. Catalogos'!$F$2:$G$4,2,FALSE())*J275),0)</f>
        <v>0</v>
      </c>
      <c r="M275" s="238" t="s">
        <v>1199</v>
      </c>
      <c r="N275" s="238"/>
      <c r="O275" s="238"/>
      <c r="P275" s="238"/>
      <c r="Q275" s="238"/>
      <c r="R275" s="238"/>
      <c r="S275" s="238"/>
      <c r="T275" s="238"/>
      <c r="U275" s="238"/>
      <c r="V275" s="238"/>
      <c r="W275" s="238"/>
      <c r="X275" s="238"/>
      <c r="Y275" s="238"/>
      <c r="Z275" s="238"/>
      <c r="AA275" s="238"/>
      <c r="AB275" s="238"/>
      <c r="AC275" s="238"/>
      <c r="AD275" s="1"/>
    </row>
    <row r="276" customFormat="false" ht="15.75" hidden="false" customHeight="true" outlineLevel="0" collapsed="false">
      <c r="A276" s="335" t="s">
        <v>1209</v>
      </c>
      <c r="B276" s="344" t="str">
        <f aca="false">VLOOKUP(C276,'9. Matriz de Requisitos'!$A:$W,3,FALSE())</f>
        <v>Diseño y generación de Documentos
</v>
      </c>
      <c r="C276" s="326" t="s">
        <v>1200</v>
      </c>
      <c r="D276" s="325" t="str">
        <f aca="false">VLOOKUP(C276,'9. Matriz de Requisitos'!$A:$W,4,FALSE())</f>
        <v>Notas de Crédito</v>
      </c>
      <c r="E276" s="327" t="str">
        <f aca="false" t="array" ref="E276:E276">IFERROR(xlookup(F276,'4.1.1 Catalogo Backend'!$D$2:$D$100,'4.1.1 Catalogo Backend'!$B$2:$B$100),"")</f>
        <v/>
      </c>
      <c r="F276" s="335" t="s">
        <v>435</v>
      </c>
      <c r="G276" s="342" t="s">
        <v>1210</v>
      </c>
      <c r="H276" s="345" t="str">
        <f aca="false">IF(F276="","",CONCATENATE("[",$C276,"]","[",$F276,"] - ",$G276))</f>
        <v>[TPSC-RE-FU-034][CREATE-PDF] - T4 - Template HTML PQF NC México — PQF_MEX_NC (H/B/F)</v>
      </c>
      <c r="I276" s="345" t="s">
        <v>1211</v>
      </c>
      <c r="J276" s="332" t="n">
        <f aca="false" t="array" ref="J276:J276">IFERROR(xlookup(F276,'4.1.1 Catalogo Backend'!$D$2:$D$100,'4.1.1 Catalogo Backend'!$C$2:$C$100),0)</f>
        <v>0</v>
      </c>
      <c r="K276" s="333" t="s">
        <v>42</v>
      </c>
      <c r="L276" s="307" t="n">
        <f aca="false">ROUNDUP(SUM(VLOOKUP('4.1 WBS Backend'!K276,'6. Catalogos'!$F$2:$G$4,2,FALSE())*J276),0)</f>
        <v>0</v>
      </c>
      <c r="M276" s="238" t="s">
        <v>1199</v>
      </c>
      <c r="N276" s="238"/>
      <c r="O276" s="238"/>
      <c r="P276" s="238"/>
      <c r="Q276" s="238"/>
      <c r="R276" s="238"/>
      <c r="S276" s="238"/>
      <c r="T276" s="238"/>
      <c r="U276" s="238"/>
      <c r="V276" s="238"/>
      <c r="W276" s="238"/>
      <c r="X276" s="238"/>
      <c r="Y276" s="238"/>
      <c r="Z276" s="238"/>
      <c r="AA276" s="238"/>
      <c r="AB276" s="238"/>
      <c r="AC276" s="238"/>
      <c r="AD276" s="1"/>
    </row>
    <row r="277" customFormat="false" ht="15.75" hidden="false" customHeight="true" outlineLevel="0" collapsed="false">
      <c r="A277" s="335" t="s">
        <v>1212</v>
      </c>
      <c r="B277" s="344" t="str">
        <f aca="false">VLOOKUP(C277,'9. Matriz de Requisitos'!$A:$W,3,FALSE())</f>
        <v>Diseño y generación de Documentos
</v>
      </c>
      <c r="C277" s="326" t="s">
        <v>1200</v>
      </c>
      <c r="D277" s="325" t="str">
        <f aca="false">VLOOKUP(C277,'9. Matriz de Requisitos'!$A:$W,4,FALSE())</f>
        <v>Notas de Crédito</v>
      </c>
      <c r="E277" s="327" t="str">
        <f aca="false" t="array" ref="E277:E277">IFERROR(xlookup(F277,'4.1.1 Catalogo Backend'!$D$2:$D$100,'4.1.1 Catalogo Backend'!$B$2:$B$100),"")</f>
        <v/>
      </c>
      <c r="F277" s="335" t="s">
        <v>455</v>
      </c>
      <c r="G277" s="342" t="s">
        <v>1213</v>
      </c>
      <c r="H277" s="345" t="str">
        <f aca="false">IF(F277="","",CONCATENATE("[",$C277,"]","[",$F277,"] - ",$G277))</f>
        <v>[TPSC-RE-FU-034][ALG-COMPLX-LOGIC] - T5 - Implementar NCMexicoXmlBuilder — generación XML CFDI tipo E</v>
      </c>
      <c r="I277" s="345" t="s">
        <v>1214</v>
      </c>
      <c r="J277" s="332" t="n">
        <f aca="false" t="array" ref="J277:J277">IFERROR(xlookup(F277,'4.1.1 Catalogo Backend'!$D$2:$D$100,'4.1.1 Catalogo Backend'!$C$2:$C$100),0)</f>
        <v>0</v>
      </c>
      <c r="K277" s="333" t="s">
        <v>41</v>
      </c>
      <c r="L277" s="307" t="n">
        <f aca="false">ROUNDUP(SUM(VLOOKUP('4.1 WBS Backend'!K277,'6. Catalogos'!$F$2:$G$4,2,FALSE())*J277),0)</f>
        <v>0</v>
      </c>
      <c r="M277" s="238" t="s">
        <v>1086</v>
      </c>
      <c r="N277" s="238"/>
      <c r="O277" s="238"/>
      <c r="P277" s="238"/>
      <c r="Q277" s="238"/>
      <c r="R277" s="238"/>
      <c r="S277" s="238"/>
      <c r="T277" s="238"/>
      <c r="U277" s="238"/>
      <c r="V277" s="238"/>
      <c r="W277" s="238"/>
      <c r="X277" s="238"/>
      <c r="Y277" s="238"/>
      <c r="Z277" s="238"/>
      <c r="AA277" s="238"/>
      <c r="AB277" s="238"/>
      <c r="AC277" s="238"/>
      <c r="AD277" s="1"/>
    </row>
    <row r="278" customFormat="false" ht="15.75" hidden="false" customHeight="true" outlineLevel="0" collapsed="false">
      <c r="A278" s="335" t="s">
        <v>1215</v>
      </c>
      <c r="B278" s="344" t="str">
        <f aca="false">VLOOKUP(C278,'9. Matriz de Requisitos'!$A:$W,3,FALSE())</f>
        <v>Diseño y generación de Documentos
</v>
      </c>
      <c r="C278" s="326" t="s">
        <v>1200</v>
      </c>
      <c r="D278" s="325" t="str">
        <f aca="false">VLOOKUP(C278,'9. Matriz de Requisitos'!$A:$W,4,FALSE())</f>
        <v>Notas de Crédito</v>
      </c>
      <c r="E278" s="327" t="str">
        <f aca="false" t="array" ref="E278:E278">IFERROR(xlookup(F278,'4.1.1 Catalogo Backend'!$D$2:$D$100,'4.1.1 Catalogo Backend'!$B$2:$B$100),"")</f>
        <v/>
      </c>
      <c r="F278" s="335" t="s">
        <v>300</v>
      </c>
      <c r="G278" s="342" t="s">
        <v>1216</v>
      </c>
      <c r="H278" s="345" t="str">
        <f aca="false">IF(F278="","",CONCATENATE("[",$C278,"]","[",$F278,"] - ",$G278))</f>
        <v>[TPSC-RE-FU-034][IMP-EXIST-SERVICE] - T6 - Implementar NCMexicoPdfMappingService — Preview y PostTimbrado</v>
      </c>
      <c r="I278" s="345" t="s">
        <v>1217</v>
      </c>
      <c r="J278" s="332" t="n">
        <f aca="false" t="array" ref="J278:J278">IFERROR(xlookup(F278,'4.1.1 Catalogo Backend'!$D$2:$D$100,'4.1.1 Catalogo Backend'!$C$2:$C$100),0)</f>
        <v>0</v>
      </c>
      <c r="K278" s="333" t="s">
        <v>42</v>
      </c>
      <c r="L278" s="307" t="n">
        <f aca="false">ROUNDUP(SUM(VLOOKUP('4.1 WBS Backend'!K278,'6. Catalogos'!$F$2:$G$4,2,FALSE())*J278),0)</f>
        <v>0</v>
      </c>
      <c r="M278" s="238" t="s">
        <v>1218</v>
      </c>
      <c r="N278" s="238"/>
      <c r="O278" s="238"/>
      <c r="P278" s="238"/>
      <c r="Q278" s="238"/>
      <c r="R278" s="238"/>
      <c r="S278" s="238"/>
      <c r="T278" s="238"/>
      <c r="U278" s="238"/>
      <c r="V278" s="238"/>
      <c r="W278" s="238"/>
      <c r="X278" s="238"/>
      <c r="Y278" s="238"/>
      <c r="Z278" s="238"/>
      <c r="AA278" s="238"/>
      <c r="AB278" s="238"/>
      <c r="AC278" s="238"/>
      <c r="AD278" s="1"/>
    </row>
    <row r="279" customFormat="false" ht="15.75" hidden="false" customHeight="true" outlineLevel="0" collapsed="false">
      <c r="A279" s="335" t="s">
        <v>1219</v>
      </c>
      <c r="B279" s="344" t="str">
        <f aca="false">VLOOKUP(C279,'9. Matriz de Requisitos'!$A:$W,3,FALSE())</f>
        <v>Diseño y generación de Documentos: NDC Perú
</v>
      </c>
      <c r="C279" s="326" t="s">
        <v>1220</v>
      </c>
      <c r="D279" s="325" t="str">
        <f aca="false">VLOOKUP(C279,'9. Matriz de Requisitos'!$A:$W,4,FALSE())</f>
        <v>Notas de Crédito</v>
      </c>
      <c r="E279" s="327" t="str">
        <f aca="false" t="array" ref="E279:E279">IFERROR(xlookup(F279,'4.1.1 Catalogo Backend'!$D$2:$D$100,'4.1.1 Catalogo Backend'!$B$2:$B$100),"")</f>
        <v/>
      </c>
      <c r="F279" s="335" t="s">
        <v>435</v>
      </c>
      <c r="G279" s="342" t="s">
        <v>1221</v>
      </c>
      <c r="H279" s="345" t="str">
        <f aca="false">IF(F279="","",CONCATENATE("[",$C279,"]","[",$F279,"] - ",$G279))</f>
        <v>[TPSC-RE-FU-035][CREATE-PDF] - T1 - Template HTML Golocaer NC Perú — GOL_PER_NC (H/B/F)</v>
      </c>
      <c r="I279" s="345" t="s">
        <v>1222</v>
      </c>
      <c r="J279" s="332" t="n">
        <f aca="false" t="array" ref="J279:J279">IFERROR(xlookup(F279,'4.1.1 Catalogo Backend'!$D$2:$D$100,'4.1.1 Catalogo Backend'!$C$2:$C$100),0)</f>
        <v>0</v>
      </c>
      <c r="K279" s="333" t="s">
        <v>42</v>
      </c>
      <c r="L279" s="307" t="n">
        <f aca="false">ROUNDUP(SUM(VLOOKUP('4.1 WBS Backend'!K279,'6. Catalogos'!$F$2:$G$4,2,FALSE())*J279),0)</f>
        <v>0</v>
      </c>
      <c r="M279" s="238" t="s">
        <v>1181</v>
      </c>
      <c r="N279" s="238"/>
      <c r="O279" s="238"/>
      <c r="P279" s="238"/>
      <c r="Q279" s="238"/>
      <c r="R279" s="238"/>
      <c r="S279" s="238"/>
      <c r="T279" s="238"/>
      <c r="U279" s="238"/>
      <c r="V279" s="238"/>
      <c r="W279" s="238"/>
      <c r="X279" s="238"/>
      <c r="Y279" s="238"/>
      <c r="Z279" s="238"/>
      <c r="AA279" s="238"/>
      <c r="AB279" s="238"/>
      <c r="AC279" s="238"/>
      <c r="AD279" s="1"/>
    </row>
    <row r="280" customFormat="false" ht="15.75" hidden="false" customHeight="true" outlineLevel="0" collapsed="false">
      <c r="A280" s="335" t="s">
        <v>1223</v>
      </c>
      <c r="B280" s="344" t="str">
        <f aca="false">VLOOKUP(C280,'9. Matriz de Requisitos'!$A:$W,3,FALSE())</f>
        <v>Diseño y generación de Documentos: NDC Perú
</v>
      </c>
      <c r="C280" s="326" t="s">
        <v>1220</v>
      </c>
      <c r="D280" s="325" t="str">
        <f aca="false">VLOOKUP(C280,'9. Matriz de Requisitos'!$A:$W,4,FALSE())</f>
        <v>Notas de Crédito</v>
      </c>
      <c r="E280" s="327" t="str">
        <f aca="false" t="array" ref="E280:E280">IFERROR(xlookup(F280,'4.1.1 Catalogo Backend'!$D$2:$D$100,'4.1.1 Catalogo Backend'!$B$2:$B$100),"")</f>
        <v/>
      </c>
      <c r="F280" s="335" t="s">
        <v>455</v>
      </c>
      <c r="G280" s="342" t="s">
        <v>1224</v>
      </c>
      <c r="H280" s="345" t="str">
        <f aca="false">IF(F280="","",CONCATENATE("[",$C280,"]","[",$F280,"] - ",$G280))</f>
        <v>[TPSC-RE-FU-035][ALG-COMPLX-LOGIC] - T2 - Implementar NCPeruXmlBuilder — generación XML UBL 2.1 NC Perú</v>
      </c>
      <c r="I280" s="345" t="s">
        <v>1225</v>
      </c>
      <c r="J280" s="332" t="n">
        <f aca="false" t="array" ref="J280:J280">IFERROR(xlookup(F280,'4.1.1 Catalogo Backend'!$D$2:$D$100,'4.1.1 Catalogo Backend'!$C$2:$C$100),0)</f>
        <v>0</v>
      </c>
      <c r="K280" s="333" t="s">
        <v>41</v>
      </c>
      <c r="L280" s="307" t="n">
        <f aca="false">ROUNDUP(SUM(VLOOKUP('4.1 WBS Backend'!K280,'6. Catalogos'!$F$2:$G$4,2,FALSE())*J280),0)</f>
        <v>0</v>
      </c>
      <c r="M280" s="238" t="s">
        <v>1086</v>
      </c>
      <c r="N280" s="238"/>
      <c r="O280" s="238"/>
      <c r="P280" s="238"/>
      <c r="Q280" s="238"/>
      <c r="R280" s="238"/>
      <c r="S280" s="238"/>
      <c r="T280" s="238"/>
      <c r="U280" s="238"/>
      <c r="V280" s="238"/>
      <c r="W280" s="238"/>
      <c r="X280" s="238"/>
      <c r="Y280" s="238"/>
      <c r="Z280" s="238"/>
      <c r="AA280" s="238"/>
      <c r="AB280" s="238"/>
      <c r="AC280" s="238"/>
      <c r="AD280" s="1"/>
    </row>
    <row r="281" customFormat="false" ht="15.75" hidden="false" customHeight="true" outlineLevel="0" collapsed="false">
      <c r="A281" s="335" t="s">
        <v>1226</v>
      </c>
      <c r="B281" s="344" t="str">
        <f aca="false">VLOOKUP(C281,'9. Matriz de Requisitos'!$A:$W,3,FALSE())</f>
        <v>Diseño y generación de Documentos: NDC Perú
</v>
      </c>
      <c r="C281" s="326" t="s">
        <v>1220</v>
      </c>
      <c r="D281" s="325" t="str">
        <f aca="false">VLOOKUP(C281,'9. Matriz de Requisitos'!$A:$W,4,FALSE())</f>
        <v>Notas de Crédito</v>
      </c>
      <c r="E281" s="327" t="str">
        <f aca="false" t="array" ref="E281:E281">IFERROR(xlookup(F281,'4.1.1 Catalogo Backend'!$D$2:$D$100,'4.1.1 Catalogo Backend'!$B$2:$B$100),"")</f>
        <v/>
      </c>
      <c r="F281" s="335" t="s">
        <v>300</v>
      </c>
      <c r="G281" s="342" t="s">
        <v>1227</v>
      </c>
      <c r="H281" s="345" t="str">
        <f aca="false">IF(F281="","",CONCATENATE("[",$C281,"]","[",$F281,"] - ",$G281))</f>
        <v>[TPSC-RE-FU-035][IMP-EXIST-SERVICE] - T3 - Implementar NCPeruPdfMappingService — Preview y PostTimbrado</v>
      </c>
      <c r="I281" s="345" t="s">
        <v>1228</v>
      </c>
      <c r="J281" s="332" t="n">
        <f aca="false" t="array" ref="J281:J281">IFERROR(xlookup(F281,'4.1.1 Catalogo Backend'!$D$2:$D$100,'4.1.1 Catalogo Backend'!$C$2:$C$100),0)</f>
        <v>0</v>
      </c>
      <c r="K281" s="333" t="s">
        <v>42</v>
      </c>
      <c r="L281" s="307" t="n">
        <f aca="false">ROUNDUP(SUM(VLOOKUP('4.1 WBS Backend'!K281,'6. Catalogos'!$F$2:$G$4,2,FALSE())*J281),0)</f>
        <v>0</v>
      </c>
      <c r="M281" s="238" t="s">
        <v>1229</v>
      </c>
      <c r="N281" s="238"/>
      <c r="O281" s="238"/>
      <c r="P281" s="238"/>
      <c r="Q281" s="238"/>
      <c r="R281" s="238"/>
      <c r="S281" s="238"/>
      <c r="T281" s="238"/>
      <c r="U281" s="238"/>
      <c r="V281" s="238"/>
      <c r="W281" s="238"/>
      <c r="X281" s="238"/>
      <c r="Y281" s="238"/>
      <c r="Z281" s="238"/>
      <c r="AA281" s="238"/>
      <c r="AB281" s="238"/>
      <c r="AC281" s="238"/>
      <c r="AD281" s="1"/>
    </row>
    <row r="282" customFormat="false" ht="15.75" hidden="false" customHeight="true" outlineLevel="0" collapsed="false">
      <c r="A282" s="335" t="s">
        <v>1230</v>
      </c>
      <c r="B282" s="325" t="e">
        <f aca="false">VLOOKUP(C282,'9. Matriz de Requisitos'!$A:$W,3,FALSE())</f>
        <v>#N/A</v>
      </c>
      <c r="C282" s="326" t="s">
        <v>1231</v>
      </c>
      <c r="D282" s="325" t="e">
        <f aca="false">VLOOKUP(C282,'9. Matriz de Requisitos'!$A:$W,4,FALSE())</f>
        <v>#N/A</v>
      </c>
      <c r="E282" s="327"/>
      <c r="F282" s="335" t="s">
        <v>833</v>
      </c>
      <c r="G282" s="342" t="s">
        <v>1232</v>
      </c>
      <c r="H282" s="345" t="str">
        <f aca="false">IF(F282="","",CONCATENATE("[",$C282,"]","[",$F282,"] - ",$G282))</f>
        <v>[TPSC-NO-FU-001][CREATE-TABL-M] - T1 - Crear ProquifaDotNetSendInBlue: tablas ConfiguracionSendInBlue, AppSettings, PlantillaCorreo</v>
      </c>
      <c r="I282" s="345" t="s">
        <v>1233</v>
      </c>
      <c r="J282" s="332"/>
      <c r="K282" s="333" t="s">
        <v>42</v>
      </c>
      <c r="L282" s="307" t="n">
        <f aca="false">ROUNDUP(SUM(VLOOKUP('4.1 WBS Backend'!K282,'6. Catalogos'!$F$2:$G$4,2,FALSE())*J282),0)</f>
        <v>0</v>
      </c>
      <c r="M282" s="238"/>
      <c r="N282" s="238"/>
      <c r="O282" s="238"/>
      <c r="P282" s="238"/>
      <c r="Q282" s="238"/>
      <c r="R282" s="238"/>
      <c r="S282" s="238"/>
      <c r="T282" s="238"/>
      <c r="U282" s="238"/>
      <c r="V282" s="238"/>
      <c r="W282" s="238"/>
      <c r="X282" s="238"/>
      <c r="Y282" s="238"/>
      <c r="Z282" s="238"/>
      <c r="AA282" s="238"/>
      <c r="AB282" s="238"/>
      <c r="AC282" s="238"/>
      <c r="AD282" s="1"/>
    </row>
    <row r="283" customFormat="false" ht="15.75" hidden="false" customHeight="true" outlineLevel="0" collapsed="false">
      <c r="A283" s="335" t="s">
        <v>1234</v>
      </c>
      <c r="B283" s="325" t="e">
        <f aca="false">VLOOKUP(C283,'9. Matriz de Requisitos'!$A:$W,3,FALSE())</f>
        <v>#N/A</v>
      </c>
      <c r="C283" s="326" t="s">
        <v>1231</v>
      </c>
      <c r="D283" s="325" t="e">
        <f aca="false">VLOOKUP(C283,'9. Matriz de Requisitos'!$A:$W,4,FALSE())</f>
        <v>#N/A</v>
      </c>
      <c r="E283" s="327"/>
      <c r="F283" s="335" t="s">
        <v>833</v>
      </c>
      <c r="G283" s="342" t="s">
        <v>1235</v>
      </c>
      <c r="H283" s="345" t="str">
        <f aca="false">IF(F283="","",CONCATENATE("[",$C283,"]","[",$F283,"] - ",$G283))</f>
        <v>[TPSC-NO-FU-001][CREATE-TABL-M] - T2 - Crear tablas operativas SolicitudCorreo y BitacoraEnvioCorreo + índices en ProquifaDotNet</v>
      </c>
      <c r="I283" s="345" t="s">
        <v>1236</v>
      </c>
      <c r="J283" s="332"/>
      <c r="K283" s="333" t="s">
        <v>41</v>
      </c>
      <c r="L283" s="307" t="n">
        <f aca="false">ROUNDUP(SUM(VLOOKUP('4.1 WBS Backend'!K283,'6. Catalogos'!$F$2:$G$4,2,FALSE())*J283),0)</f>
        <v>0</v>
      </c>
      <c r="M283" s="238" t="s">
        <v>1230</v>
      </c>
      <c r="N283" s="238"/>
      <c r="O283" s="238"/>
      <c r="P283" s="238"/>
      <c r="Q283" s="238"/>
      <c r="R283" s="238"/>
      <c r="S283" s="238"/>
      <c r="T283" s="238"/>
      <c r="U283" s="238"/>
      <c r="V283" s="238"/>
      <c r="W283" s="238"/>
      <c r="X283" s="238"/>
      <c r="Y283" s="238"/>
      <c r="Z283" s="238"/>
      <c r="AA283" s="238"/>
      <c r="AB283" s="238"/>
      <c r="AC283" s="238"/>
      <c r="AD283" s="1"/>
    </row>
    <row r="284" customFormat="false" ht="15.75" hidden="false" customHeight="true" outlineLevel="0" collapsed="false">
      <c r="A284" s="335" t="s">
        <v>1237</v>
      </c>
      <c r="B284" s="325" t="e">
        <f aca="false">VLOOKUP(C284,'9. Matriz de Requisitos'!$A:$W,3,FALSE())</f>
        <v>#N/A</v>
      </c>
      <c r="C284" s="326" t="s">
        <v>1231</v>
      </c>
      <c r="D284" s="325" t="e">
        <f aca="false">VLOOKUP(C284,'9. Matriz de Requisitos'!$A:$W,4,FALSE())</f>
        <v>#N/A</v>
      </c>
      <c r="E284" s="327"/>
      <c r="F284" s="335" t="s">
        <v>570</v>
      </c>
      <c r="G284" s="342" t="s">
        <v>1238</v>
      </c>
      <c r="H284" s="345" t="str">
        <f aca="false">IF(F284="","",CONCATENATE("[",$C284,"]","[",$F284,"] - ",$G284))</f>
        <v>[TPSC-NO-FU-001][ARQ-PROJ-NET] - T3 - Crear solución ProquifaDotNet.SendInBlue — estructura de proyectos + capa Domain</v>
      </c>
      <c r="I284" s="345" t="s">
        <v>1239</v>
      </c>
      <c r="J284" s="332"/>
      <c r="K284" s="333" t="s">
        <v>41</v>
      </c>
      <c r="L284" s="307" t="n">
        <f aca="false">ROUNDUP(SUM(VLOOKUP('4.1 WBS Backend'!K284,'6. Catalogos'!$F$2:$G$4,2,FALSE())*J284),0)</f>
        <v>0</v>
      </c>
      <c r="M284" s="238" t="s">
        <v>1230</v>
      </c>
      <c r="N284" s="238"/>
      <c r="O284" s="238"/>
      <c r="P284" s="238"/>
      <c r="Q284" s="238"/>
      <c r="R284" s="238"/>
      <c r="S284" s="238"/>
      <c r="T284" s="238"/>
      <c r="U284" s="238"/>
      <c r="V284" s="238"/>
      <c r="W284" s="238"/>
      <c r="X284" s="238"/>
      <c r="Y284" s="238"/>
      <c r="Z284" s="238"/>
      <c r="AA284" s="238"/>
      <c r="AB284" s="238"/>
      <c r="AC284" s="238"/>
      <c r="AD284" s="1"/>
    </row>
    <row r="285" customFormat="false" ht="15.75" hidden="false" customHeight="true" outlineLevel="0" collapsed="false">
      <c r="A285" s="335" t="s">
        <v>1240</v>
      </c>
      <c r="B285" s="325" t="e">
        <f aca="false">VLOOKUP(C285,'9. Matriz de Requisitos'!$A:$W,3,FALSE())</f>
        <v>#N/A</v>
      </c>
      <c r="C285" s="326" t="s">
        <v>1231</v>
      </c>
      <c r="D285" s="325" t="e">
        <f aca="false">VLOOKUP(C285,'9. Matriz de Requisitos'!$A:$W,4,FALSE())</f>
        <v>#N/A</v>
      </c>
      <c r="E285" s="327"/>
      <c r="F285" s="335" t="s">
        <v>455</v>
      </c>
      <c r="G285" s="342" t="s">
        <v>1241</v>
      </c>
      <c r="H285" s="345" t="str">
        <f aca="false">IF(F285="","",CONCATENATE("[",$C285,"]","[",$F285,"] - ",$G285))</f>
        <v>[TPSC-NO-FU-001][ALG-COMPLX-LOGIC] - T4 - Implementar Application layer (CQRS) — Commands, Queries, DTOs, Validators</v>
      </c>
      <c r="I285" s="345" t="s">
        <v>1242</v>
      </c>
      <c r="J285" s="332"/>
      <c r="K285" s="333" t="s">
        <v>41</v>
      </c>
      <c r="L285" s="307" t="n">
        <f aca="false">ROUNDUP(SUM(VLOOKUP('4.1 WBS Backend'!K285,'6. Catalogos'!$F$2:$G$4,2,FALSE())*J285),0)</f>
        <v>0</v>
      </c>
      <c r="M285" s="238" t="s">
        <v>1237</v>
      </c>
      <c r="N285" s="238"/>
      <c r="O285" s="238"/>
      <c r="P285" s="238"/>
      <c r="Q285" s="238"/>
      <c r="R285" s="238"/>
      <c r="S285" s="238"/>
      <c r="T285" s="238"/>
      <c r="U285" s="238"/>
      <c r="V285" s="238"/>
      <c r="W285" s="238"/>
      <c r="X285" s="238"/>
      <c r="Y285" s="238"/>
      <c r="Z285" s="238"/>
      <c r="AA285" s="238"/>
      <c r="AB285" s="238"/>
      <c r="AC285" s="238"/>
      <c r="AD285" s="1"/>
    </row>
    <row r="286" customFormat="false" ht="15.75" hidden="false" customHeight="true" outlineLevel="0" collapsed="false">
      <c r="A286" s="335" t="s">
        <v>1243</v>
      </c>
      <c r="B286" s="325" t="e">
        <f aca="false">VLOOKUP(C286,'9. Matriz de Requisitos'!$A:$W,3,FALSE())</f>
        <v>#N/A</v>
      </c>
      <c r="C286" s="326" t="s">
        <v>1231</v>
      </c>
      <c r="D286" s="325" t="e">
        <f aca="false">VLOOKUP(C286,'9. Matriz de Requisitos'!$A:$W,4,FALSE())</f>
        <v>#N/A</v>
      </c>
      <c r="E286" s="327"/>
      <c r="F286" s="335" t="s">
        <v>615</v>
      </c>
      <c r="G286" s="342" t="s">
        <v>1244</v>
      </c>
      <c r="H286" s="345" t="str">
        <f aca="false">IF(F286="","",CONCATENATE("[",$C286,"]","[",$F286,"] - ",$G286))</f>
        <v>[TPSC-NO-FU-001][IMPL-THIRD-SERV] - T5 - Implementar Infrastructure — Scaffold ProquifaDotNet, repositorios, BrevoMailService, renderers</v>
      </c>
      <c r="I286" s="345" t="s">
        <v>1245</v>
      </c>
      <c r="J286" s="332"/>
      <c r="K286" s="333" t="s">
        <v>41</v>
      </c>
      <c r="L286" s="307" t="n">
        <f aca="false">ROUNDUP(SUM(VLOOKUP('4.1 WBS Backend'!K286,'6. Catalogos'!$F$2:$G$4,2,FALSE())*J286),0)</f>
        <v>0</v>
      </c>
      <c r="M286" s="238" t="s">
        <v>1240</v>
      </c>
      <c r="N286" s="238"/>
      <c r="O286" s="238"/>
      <c r="P286" s="238"/>
      <c r="Q286" s="238"/>
      <c r="R286" s="238"/>
      <c r="S286" s="238"/>
      <c r="T286" s="238"/>
      <c r="U286" s="238"/>
      <c r="V286" s="238"/>
      <c r="W286" s="238"/>
      <c r="X286" s="238"/>
      <c r="Y286" s="238"/>
      <c r="Z286" s="238"/>
      <c r="AA286" s="238"/>
      <c r="AB286" s="238"/>
      <c r="AC286" s="238"/>
      <c r="AD286" s="1"/>
    </row>
    <row r="287" customFormat="false" ht="15.75" hidden="false" customHeight="true" outlineLevel="0" collapsed="false">
      <c r="A287" s="335" t="s">
        <v>1246</v>
      </c>
      <c r="B287" s="325" t="e">
        <f aca="false">VLOOKUP(C287,'9. Matriz de Requisitos'!$A:$W,3,FALSE())</f>
        <v>#N/A</v>
      </c>
      <c r="C287" s="326" t="s">
        <v>1231</v>
      </c>
      <c r="D287" s="325" t="e">
        <f aca="false">VLOOKUP(C287,'9. Matriz de Requisitos'!$A:$W,4,FALSE())</f>
        <v>#N/A</v>
      </c>
      <c r="E287" s="327"/>
      <c r="F287" s="335" t="s">
        <v>455</v>
      </c>
      <c r="G287" s="342" t="s">
        <v>1247</v>
      </c>
      <c r="H287" s="345" t="str">
        <f aca="false">IF(F287="","",CONCATENATE("[",$C287,"]","[",$F287,"] - ",$G287))</f>
        <v>[TPSC-NO-FU-001][ALG-COMPLX-LOGIC] - T6 - Implementar API — 3 endpoints: enviar, simple, html + autenticación IdentityServer</v>
      </c>
      <c r="I287" s="345" t="s">
        <v>1248</v>
      </c>
      <c r="J287" s="332"/>
      <c r="K287" s="333" t="s">
        <v>42</v>
      </c>
      <c r="L287" s="307" t="n">
        <f aca="false">ROUNDUP(SUM(VLOOKUP('4.1 WBS Backend'!K287,'6. Catalogos'!$F$2:$G$4,2,FALSE())*J287),0)</f>
        <v>0</v>
      </c>
      <c r="M287" s="238" t="s">
        <v>1243</v>
      </c>
      <c r="N287" s="238"/>
      <c r="O287" s="238"/>
      <c r="P287" s="238"/>
      <c r="Q287" s="238"/>
      <c r="R287" s="238"/>
      <c r="S287" s="238"/>
      <c r="T287" s="238"/>
      <c r="U287" s="238"/>
      <c r="V287" s="238"/>
      <c r="W287" s="238"/>
      <c r="X287" s="238"/>
      <c r="Y287" s="238"/>
      <c r="Z287" s="238"/>
      <c r="AA287" s="238"/>
      <c r="AB287" s="238"/>
      <c r="AC287" s="238"/>
      <c r="AD287" s="1"/>
    </row>
    <row r="288" customFormat="false" ht="15.75" hidden="false" customHeight="true" outlineLevel="0" collapsed="false">
      <c r="A288" s="335" t="s">
        <v>1249</v>
      </c>
      <c r="B288" s="325" t="e">
        <f aca="false">VLOOKUP(C288,'9. Matriz de Requisitos'!$A:$W,3,FALSE())</f>
        <v>#N/A</v>
      </c>
      <c r="C288" s="326" t="s">
        <v>1231</v>
      </c>
      <c r="D288" s="325" t="e">
        <f aca="false">VLOOKUP(C288,'9. Matriz de Requisitos'!$A:$W,4,FALSE())</f>
        <v>#N/A</v>
      </c>
      <c r="E288" s="327"/>
      <c r="F288" s="335" t="s">
        <v>455</v>
      </c>
      <c r="G288" s="342" t="s">
        <v>1250</v>
      </c>
      <c r="H288" s="345" t="str">
        <f aca="false">IF(F288="","",CONCATENATE("[",$C288,"]","[",$F288,"] - ",$G288))</f>
        <v>[TPSC-NO-FU-001][ALG-COMPLX-LOGIC] - T7 - Implementar Worker.SendMail — SendMailWorker (RabbitMQ + reintentos) + SincronizacionWorker</v>
      </c>
      <c r="I288" s="345" t="s">
        <v>1251</v>
      </c>
      <c r="J288" s="332"/>
      <c r="K288" s="333" t="s">
        <v>41</v>
      </c>
      <c r="L288" s="307" t="n">
        <f aca="false">ROUNDUP(SUM(VLOOKUP('4.1 WBS Backend'!K288,'6. Catalogos'!$F$2:$G$4,2,FALSE())*J288),0)</f>
        <v>0</v>
      </c>
      <c r="M288" s="238" t="s">
        <v>1243</v>
      </c>
      <c r="N288" s="238"/>
      <c r="O288" s="238"/>
      <c r="P288" s="238"/>
      <c r="Q288" s="238"/>
      <c r="R288" s="238"/>
      <c r="S288" s="238"/>
      <c r="T288" s="238"/>
      <c r="U288" s="238"/>
      <c r="V288" s="238"/>
      <c r="W288" s="238"/>
      <c r="X288" s="238"/>
      <c r="Y288" s="238"/>
      <c r="Z288" s="238"/>
      <c r="AA288" s="238"/>
      <c r="AB288" s="238"/>
      <c r="AC288" s="238"/>
      <c r="AD288" s="1"/>
    </row>
    <row r="289" customFormat="false" ht="15.75" hidden="false" customHeight="true" outlineLevel="0" collapsed="false">
      <c r="A289" s="335" t="s">
        <v>1252</v>
      </c>
      <c r="B289" s="325" t="e">
        <f aca="false">VLOOKUP(C289,'9. Matriz de Requisitos'!$A:$W,3,FALSE())</f>
        <v>#N/A</v>
      </c>
      <c r="C289" s="326" t="s">
        <v>1231</v>
      </c>
      <c r="D289" s="325" t="e">
        <f aca="false">VLOOKUP(C289,'9. Matriz de Requisitos'!$A:$W,4,FALSE())</f>
        <v>#N/A</v>
      </c>
      <c r="E289" s="327"/>
      <c r="F289" s="335" t="s">
        <v>300</v>
      </c>
      <c r="G289" s="342" t="s">
        <v>1253</v>
      </c>
      <c r="H289" s="345" t="str">
        <f aca="false">IF(F289="","",CONCATENATE("[",$C289,"]","[",$F289,"] - ",$G289))</f>
        <v>[TPSC-NO-FU-001][IMP-EXIST-SERVICE] - T8 - Migrar plantillas XSLT de Logic.MailXslt a ProquifaDotNet.SendInBlue + Testing</v>
      </c>
      <c r="I289" s="345" t="s">
        <v>1254</v>
      </c>
      <c r="J289" s="332"/>
      <c r="K289" s="333" t="s">
        <v>42</v>
      </c>
      <c r="L289" s="307" t="n">
        <f aca="false">ROUNDUP(SUM(VLOOKUP('4.1 WBS Backend'!K289,'6. Catalogos'!$F$2:$G$4,2,FALSE())*J289),0)</f>
        <v>0</v>
      </c>
      <c r="M289" s="238" t="s">
        <v>1243</v>
      </c>
      <c r="N289" s="238"/>
      <c r="O289" s="238"/>
      <c r="P289" s="238"/>
      <c r="Q289" s="238"/>
      <c r="R289" s="238"/>
      <c r="S289" s="238"/>
      <c r="T289" s="238"/>
      <c r="U289" s="238"/>
      <c r="V289" s="238"/>
      <c r="W289" s="238"/>
      <c r="X289" s="238"/>
      <c r="Y289" s="238"/>
      <c r="Z289" s="238"/>
      <c r="AA289" s="238"/>
      <c r="AB289" s="238"/>
      <c r="AC289" s="238"/>
      <c r="AD289" s="1"/>
    </row>
    <row r="290" customFormat="false" ht="15.75" hidden="false" customHeight="true" outlineLevel="0" collapsed="false">
      <c r="A290" s="335" t="s">
        <v>1255</v>
      </c>
      <c r="B290" s="325" t="e">
        <f aca="false">VLOOKUP(C290,'9. Matriz de Requisitos'!$A:$W,3,FALSE())</f>
        <v>#N/A</v>
      </c>
      <c r="C290" s="326" t="s">
        <v>1231</v>
      </c>
      <c r="D290" s="325" t="e">
        <f aca="false">VLOOKUP(C290,'9. Matriz de Requisitos'!$A:$W,4,FALSE())</f>
        <v>#N/A</v>
      </c>
      <c r="E290" s="327"/>
      <c r="F290" s="335" t="s">
        <v>300</v>
      </c>
      <c r="G290" s="342" t="s">
        <v>1256</v>
      </c>
      <c r="H290" s="345" t="str">
        <f aca="false">IF(F290="","",CONCATENATE("[",$C290,"]","[",$F290,"] - ",$G290))</f>
        <v>[TPSC-NO-FU-001][IMP-EXIST-SERVICE] - T9 - Refactorizar ProquifaDotNet — CorreoEnviadoEnviarController: llamar API ProquifaDotNet.SendInBlue</v>
      </c>
      <c r="I290" s="345" t="s">
        <v>1257</v>
      </c>
      <c r="J290" s="332"/>
      <c r="K290" s="333" t="s">
        <v>43</v>
      </c>
      <c r="L290" s="307" t="n">
        <f aca="false">ROUNDUP(SUM(VLOOKUP('4.1 WBS Backend'!K290,'6. Catalogos'!$F$2:$G$4,2,FALSE())*J290),0)</f>
        <v>0</v>
      </c>
      <c r="M290" s="238" t="s">
        <v>1246</v>
      </c>
      <c r="N290" s="238"/>
      <c r="O290" s="238"/>
      <c r="P290" s="238"/>
      <c r="Q290" s="238"/>
      <c r="R290" s="238"/>
      <c r="S290" s="238"/>
      <c r="T290" s="238"/>
      <c r="U290" s="238"/>
      <c r="V290" s="238"/>
      <c r="W290" s="238"/>
      <c r="X290" s="238"/>
      <c r="Y290" s="238"/>
      <c r="Z290" s="238"/>
      <c r="AA290" s="238"/>
      <c r="AB290" s="238"/>
      <c r="AC290" s="238"/>
      <c r="AD290" s="1"/>
    </row>
    <row r="291" customFormat="false" ht="15.75" hidden="false" customHeight="true" outlineLevel="0" collapsed="false">
      <c r="A291" s="335" t="s">
        <v>1258</v>
      </c>
      <c r="B291" s="325" t="e">
        <f aca="false">VLOOKUP(C291,'9. Matriz de Requisitos'!$A:$W,3,FALSE())</f>
        <v>#N/A</v>
      </c>
      <c r="C291" s="326" t="s">
        <v>1231</v>
      </c>
      <c r="D291" s="325" t="e">
        <f aca="false">VLOOKUP(C291,'9. Matriz de Requisitos'!$A:$W,4,FALSE())</f>
        <v>#N/A</v>
      </c>
      <c r="E291" s="327"/>
      <c r="F291" s="335" t="s">
        <v>300</v>
      </c>
      <c r="G291" s="342" t="s">
        <v>1259</v>
      </c>
      <c r="H291" s="345" t="str">
        <f aca="false">IF(F291="","",CONCATENATE("[",$C291,"]","[",$F291,"] - ",$G291))</f>
        <v>[TPSC-NO-FU-001][IMP-EXIST-SERVICE] - T10 - Refactorizar ProquifaDotNet — CorreoGenericoBO y módulos dependientes: llamar API SendInBlue</v>
      </c>
      <c r="I291" s="345" t="s">
        <v>1260</v>
      </c>
      <c r="J291" s="332"/>
      <c r="K291" s="333" t="s">
        <v>42</v>
      </c>
      <c r="L291" s="307" t="n">
        <f aca="false">ROUNDUP(SUM(VLOOKUP('4.1 WBS Backend'!K291,'6. Catalogos'!$F$2:$G$4,2,FALSE())*J291),0)</f>
        <v>0</v>
      </c>
      <c r="M291" s="238" t="s">
        <v>1246</v>
      </c>
      <c r="N291" s="238"/>
      <c r="O291" s="238"/>
      <c r="P291" s="238"/>
      <c r="Q291" s="238"/>
      <c r="R291" s="238"/>
      <c r="S291" s="238"/>
      <c r="T291" s="238"/>
      <c r="U291" s="238"/>
      <c r="V291" s="238"/>
      <c r="W291" s="238"/>
      <c r="X291" s="238"/>
      <c r="Y291" s="238"/>
      <c r="Z291" s="238"/>
      <c r="AA291" s="238"/>
      <c r="AB291" s="238"/>
      <c r="AC291" s="238"/>
      <c r="AD291" s="1"/>
    </row>
    <row r="292" customFormat="false" ht="15.75" hidden="false" customHeight="true" outlineLevel="0" collapsed="false">
      <c r="A292" s="335"/>
      <c r="B292" s="325" t="e">
        <f aca="false">VLOOKUP(C292,'9. Matriz de Requisitos'!$A:$W,3, FALSE())</f>
        <v>#N/A</v>
      </c>
      <c r="C292" s="326"/>
      <c r="D292" s="325" t="e">
        <f aca="false">VLOOKUP(C292,'9. Matriz de Requisitos'!$A:$W,4, FALSE())</f>
        <v>#N/A</v>
      </c>
      <c r="E292" s="327" t="str">
        <f aca="false" t="array" ref="E292:E292">IFERROR(_xludf.xlookup(F292, '4.1.1 Catalogo Backend'!$D$2:$D$100, '4.1.1 Catalogo Backend'!$B$2:$B$100), "")</f>
        <v/>
      </c>
      <c r="F292" s="335"/>
      <c r="G292" s="342"/>
      <c r="H292" s="345"/>
      <c r="I292" s="345"/>
      <c r="J292" s="332" t="n">
        <f aca="false" t="array" ref="J292:J292">IFERROR(_xludf.xlookup(F292, '4.1.1 Catalogo Backend'!$D$2:$D$100, '4.1.1 Catalogo Backend'!$C$2:$C$100), 0)</f>
        <v>0</v>
      </c>
      <c r="K292" s="333" t="s">
        <v>43</v>
      </c>
      <c r="L292" s="307" t="n">
        <f aca="false">ROUNDUP(SUM(VLOOKUP('4.1 WBS Backend'!K292,'6. Catalogos'!$F$2:$G$4,2,FALSE())*J292),0)</f>
        <v>0</v>
      </c>
      <c r="M292" s="238"/>
      <c r="N292" s="238"/>
      <c r="O292" s="238"/>
      <c r="P292" s="238"/>
      <c r="Q292" s="238"/>
      <c r="R292" s="238"/>
      <c r="S292" s="238"/>
      <c r="T292" s="238"/>
      <c r="U292" s="238"/>
      <c r="V292" s="238"/>
      <c r="W292" s="238"/>
      <c r="X292" s="238"/>
      <c r="Y292" s="238"/>
      <c r="Z292" s="238"/>
      <c r="AA292" s="238"/>
      <c r="AB292" s="238"/>
      <c r="AC292" s="238"/>
      <c r="AD292" s="1"/>
    </row>
    <row r="293" customFormat="false" ht="15.75" hidden="false" customHeight="true" outlineLevel="0" collapsed="false">
      <c r="A293" s="335"/>
      <c r="B293" s="325" t="e">
        <f aca="false">VLOOKUP(C293,'9. Matriz de Requisitos'!$A:$W,3, FALSE())</f>
        <v>#N/A</v>
      </c>
      <c r="C293" s="326"/>
      <c r="D293" s="325" t="e">
        <f aca="false">VLOOKUP(C293,'9. Matriz de Requisitos'!$A:$W,4, FALSE())</f>
        <v>#N/A</v>
      </c>
      <c r="E293" s="327" t="str">
        <f aca="false" t="array" ref="E293:E293">IFERROR(_xludf.xlookup(F293, '4.1.1 Catalogo Backend'!$D$2:$D$100, '4.1.1 Catalogo Backend'!$B$2:$B$100), "")</f>
        <v/>
      </c>
      <c r="F293" s="335"/>
      <c r="G293" s="342"/>
      <c r="H293" s="345"/>
      <c r="I293" s="345"/>
      <c r="J293" s="332" t="n">
        <f aca="false" t="array" ref="J293:J293">IFERROR(_xludf.xlookup(F293, '4.1.1 Catalogo Backend'!$D$2:$D$100, '4.1.1 Catalogo Backend'!$C$2:$C$100), 0)</f>
        <v>0</v>
      </c>
      <c r="K293" s="333" t="s">
        <v>43</v>
      </c>
      <c r="L293" s="307" t="n">
        <f aca="false">ROUNDUP(SUM(VLOOKUP('4.1 WBS Backend'!K293,'6. Catalogos'!$F$2:$G$4,2,FALSE())*J293),0)</f>
        <v>0</v>
      </c>
      <c r="M293" s="238"/>
      <c r="N293" s="238"/>
      <c r="O293" s="238"/>
      <c r="P293" s="238"/>
      <c r="Q293" s="238"/>
      <c r="R293" s="238"/>
      <c r="S293" s="238"/>
      <c r="T293" s="238"/>
      <c r="U293" s="238"/>
      <c r="V293" s="238"/>
      <c r="W293" s="238"/>
      <c r="X293" s="238"/>
      <c r="Y293" s="238"/>
      <c r="Z293" s="238"/>
      <c r="AA293" s="238"/>
      <c r="AB293" s="238"/>
      <c r="AC293" s="238"/>
      <c r="AD293" s="1"/>
    </row>
    <row r="294" customFormat="false" ht="15.75" hidden="false" customHeight="true" outlineLevel="0" collapsed="false">
      <c r="A294" s="335"/>
      <c r="B294" s="325" t="e">
        <f aca="false">VLOOKUP(C294,'9. Matriz de Requisitos'!$A:$W,3, FALSE())</f>
        <v>#N/A</v>
      </c>
      <c r="C294" s="326"/>
      <c r="D294" s="325" t="e">
        <f aca="false">VLOOKUP(C294,'9. Matriz de Requisitos'!$A:$W,4, FALSE())</f>
        <v>#N/A</v>
      </c>
      <c r="E294" s="327" t="str">
        <f aca="false" t="array" ref="E294:E294">IFERROR(_xludf.xlookup(F294, '4.1.1 Catalogo Backend'!$D$2:$D$100, '4.1.1 Catalogo Backend'!$B$2:$B$100), "")</f>
        <v/>
      </c>
      <c r="F294" s="335"/>
      <c r="G294" s="342"/>
      <c r="H294" s="345"/>
      <c r="I294" s="345"/>
      <c r="J294" s="332" t="n">
        <f aca="false" t="array" ref="J294:J294">IFERROR(_xludf.xlookup(F294, '4.1.1 Catalogo Backend'!$D$2:$D$100, '4.1.1 Catalogo Backend'!$C$2:$C$100), 0)</f>
        <v>0</v>
      </c>
      <c r="K294" s="333" t="s">
        <v>43</v>
      </c>
      <c r="L294" s="307" t="n">
        <f aca="false">ROUNDUP(SUM(VLOOKUP('4.1 WBS Backend'!K294,'6. Catalogos'!$F$2:$G$4,2,FALSE())*J294),0)</f>
        <v>0</v>
      </c>
      <c r="M294" s="238"/>
      <c r="N294" s="238"/>
      <c r="O294" s="238"/>
      <c r="P294" s="238"/>
      <c r="Q294" s="238"/>
      <c r="R294" s="238"/>
      <c r="S294" s="238"/>
      <c r="T294" s="238"/>
      <c r="U294" s="238"/>
      <c r="V294" s="238"/>
      <c r="W294" s="238"/>
      <c r="X294" s="238"/>
      <c r="Y294" s="238"/>
      <c r="Z294" s="238"/>
      <c r="AA294" s="238"/>
      <c r="AB294" s="238"/>
      <c r="AC294" s="238"/>
      <c r="AD294" s="1"/>
    </row>
    <row r="295" customFormat="false" ht="15.75" hidden="false" customHeight="true" outlineLevel="0" collapsed="false">
      <c r="A295" s="335"/>
      <c r="B295" s="325" t="e">
        <f aca="false">VLOOKUP(C295,'9. Matriz de Requisitos'!$A:$W,3, FALSE())</f>
        <v>#N/A</v>
      </c>
      <c r="C295" s="326"/>
      <c r="D295" s="325" t="e">
        <f aca="false">VLOOKUP(C295,'9. Matriz de Requisitos'!$A:$W,4, FALSE())</f>
        <v>#N/A</v>
      </c>
      <c r="E295" s="327" t="str">
        <f aca="false" t="array" ref="E295:E295">IFERROR(_xludf.xlookup(F295, '4.1.1 Catalogo Backend'!$D$2:$D$100, '4.1.1 Catalogo Backend'!$B$2:$B$100), "")</f>
        <v/>
      </c>
      <c r="F295" s="335"/>
      <c r="G295" s="342"/>
      <c r="H295" s="345"/>
      <c r="I295" s="345"/>
      <c r="J295" s="332" t="n">
        <f aca="false" t="array" ref="J295:J295">IFERROR(_xludf.xlookup(F295, '4.1.1 Catalogo Backend'!$D$2:$D$100, '4.1.1 Catalogo Backend'!$C$2:$C$100), 0)</f>
        <v>0</v>
      </c>
      <c r="K295" s="333" t="s">
        <v>43</v>
      </c>
      <c r="L295" s="307" t="n">
        <f aca="false">ROUNDUP(SUM(VLOOKUP('4.1 WBS Backend'!K295,'6. Catalogos'!$F$2:$G$4,2,FALSE())*J295),0)</f>
        <v>0</v>
      </c>
      <c r="M295" s="238"/>
      <c r="N295" s="238"/>
      <c r="O295" s="238"/>
      <c r="P295" s="238"/>
      <c r="Q295" s="238"/>
      <c r="R295" s="238"/>
      <c r="S295" s="238"/>
      <c r="T295" s="238"/>
      <c r="U295" s="238"/>
      <c r="V295" s="238"/>
      <c r="W295" s="238"/>
      <c r="X295" s="238"/>
      <c r="Y295" s="238"/>
      <c r="Z295" s="238"/>
      <c r="AA295" s="238"/>
      <c r="AB295" s="238"/>
      <c r="AC295" s="238"/>
      <c r="AD295" s="1"/>
    </row>
    <row r="296" customFormat="false" ht="15.75" hidden="false" customHeight="true" outlineLevel="0" collapsed="false">
      <c r="A296" s="335"/>
      <c r="B296" s="325" t="e">
        <f aca="false">VLOOKUP(C296,'9. Matriz de Requisitos'!$A:$W,3, FALSE())</f>
        <v>#N/A</v>
      </c>
      <c r="C296" s="326"/>
      <c r="D296" s="325" t="e">
        <f aca="false">VLOOKUP(C296,'9. Matriz de Requisitos'!$A:$W,4, FALSE())</f>
        <v>#N/A</v>
      </c>
      <c r="E296" s="327" t="str">
        <f aca="false" t="array" ref="E296:E296">IFERROR(_xludf.xlookup(F296, '4.1.1 Catalogo Backend'!$D$2:$D$100, '4.1.1 Catalogo Backend'!$B$2:$B$100), "")</f>
        <v/>
      </c>
      <c r="F296" s="335"/>
      <c r="G296" s="342"/>
      <c r="H296" s="345"/>
      <c r="I296" s="345"/>
      <c r="J296" s="332" t="n">
        <f aca="false" t="array" ref="J296:J296">IFERROR(_xludf.xlookup(F296, '4.1.1 Catalogo Backend'!$D$2:$D$100, '4.1.1 Catalogo Backend'!$C$2:$C$100), 0)</f>
        <v>0</v>
      </c>
      <c r="K296" s="333" t="s">
        <v>43</v>
      </c>
      <c r="L296" s="307" t="n">
        <f aca="false">ROUNDUP(SUM(VLOOKUP('4.1 WBS Backend'!K296,'6. Catalogos'!$F$2:$G$4,2,FALSE())*J296),0)</f>
        <v>0</v>
      </c>
      <c r="M296" s="238"/>
      <c r="N296" s="238"/>
      <c r="O296" s="238"/>
      <c r="P296" s="238"/>
      <c r="Q296" s="238"/>
      <c r="R296" s="238"/>
      <c r="S296" s="238"/>
      <c r="T296" s="238"/>
      <c r="U296" s="238"/>
      <c r="V296" s="238"/>
      <c r="W296" s="238"/>
      <c r="X296" s="238"/>
      <c r="Y296" s="238"/>
      <c r="Z296" s="238"/>
      <c r="AA296" s="238"/>
      <c r="AB296" s="238"/>
      <c r="AC296" s="238"/>
      <c r="AD296" s="1"/>
    </row>
    <row r="297" customFormat="false" ht="15.75" hidden="false" customHeight="true" outlineLevel="0" collapsed="false">
      <c r="A297" s="335"/>
      <c r="B297" s="325" t="e">
        <f aca="false">VLOOKUP(C297,'9. Matriz de Requisitos'!$A:$W,3, FALSE())</f>
        <v>#N/A</v>
      </c>
      <c r="C297" s="326"/>
      <c r="D297" s="325" t="e">
        <f aca="false">VLOOKUP(C297,'9. Matriz de Requisitos'!$A:$W,4, FALSE())</f>
        <v>#N/A</v>
      </c>
      <c r="E297" s="327" t="str">
        <f aca="false" t="array" ref="E297:E297">IFERROR(_xludf.xlookup(F297, '4.1.1 Catalogo Backend'!$D$2:$D$100, '4.1.1 Catalogo Backend'!$B$2:$B$100), "")</f>
        <v/>
      </c>
      <c r="F297" s="335"/>
      <c r="G297" s="342"/>
      <c r="H297" s="345"/>
      <c r="I297" s="345"/>
      <c r="J297" s="332" t="n">
        <f aca="false" t="array" ref="J297:J297">IFERROR(_xludf.xlookup(F297, '4.1.1 Catalogo Backend'!$D$2:$D$100, '4.1.1 Catalogo Backend'!$C$2:$C$100), 0)</f>
        <v>0</v>
      </c>
      <c r="K297" s="333" t="s">
        <v>43</v>
      </c>
      <c r="L297" s="307" t="n">
        <f aca="false">ROUNDUP(SUM(VLOOKUP('4.1 WBS Backend'!K297,'6. Catalogos'!$F$2:$G$4,2,FALSE())*J297),0)</f>
        <v>0</v>
      </c>
      <c r="M297" s="238"/>
      <c r="N297" s="238"/>
      <c r="O297" s="238"/>
      <c r="P297" s="238"/>
      <c r="Q297" s="238"/>
      <c r="R297" s="238"/>
      <c r="S297" s="238"/>
      <c r="T297" s="238"/>
      <c r="U297" s="238"/>
      <c r="V297" s="238"/>
      <c r="W297" s="238"/>
      <c r="X297" s="238"/>
      <c r="Y297" s="238"/>
      <c r="Z297" s="238"/>
      <c r="AA297" s="238"/>
      <c r="AB297" s="238"/>
      <c r="AC297" s="238"/>
      <c r="AD297" s="1"/>
    </row>
    <row r="298" customFormat="false" ht="15.75" hidden="false" customHeight="true" outlineLevel="0" collapsed="false">
      <c r="A298" s="335"/>
      <c r="B298" s="325" t="e">
        <f aca="false">VLOOKUP(C298,'9. Matriz de Requisitos'!$A:$W,3, FALSE())</f>
        <v>#N/A</v>
      </c>
      <c r="C298" s="326"/>
      <c r="D298" s="325" t="e">
        <f aca="false">VLOOKUP(C298,'9. Matriz de Requisitos'!$A:$W,4, FALSE())</f>
        <v>#N/A</v>
      </c>
      <c r="E298" s="327" t="str">
        <f aca="false" t="array" ref="E298:E298">IFERROR(_xludf.xlookup(F298, '4.1.1 Catalogo Backend'!$D$2:$D$100, '4.1.1 Catalogo Backend'!$B$2:$B$100), "")</f>
        <v/>
      </c>
      <c r="F298" s="335"/>
      <c r="G298" s="342"/>
      <c r="H298" s="345"/>
      <c r="I298" s="345"/>
      <c r="J298" s="332" t="n">
        <f aca="false" t="array" ref="J298:J298">IFERROR(_xludf.xlookup(F298, '4.1.1 Catalogo Backend'!$D$2:$D$100, '4.1.1 Catalogo Backend'!$C$2:$C$100), 0)</f>
        <v>0</v>
      </c>
      <c r="K298" s="333" t="s">
        <v>43</v>
      </c>
      <c r="L298" s="307" t="n">
        <f aca="false">ROUNDUP(SUM(VLOOKUP('4.1 WBS Backend'!K298,'6. Catalogos'!$F$2:$G$4,2,FALSE())*J298),0)</f>
        <v>0</v>
      </c>
      <c r="M298" s="238"/>
      <c r="N298" s="238"/>
      <c r="O298" s="238"/>
      <c r="P298" s="238"/>
      <c r="Q298" s="238"/>
      <c r="R298" s="238"/>
      <c r="S298" s="238"/>
      <c r="T298" s="238"/>
      <c r="U298" s="238"/>
      <c r="V298" s="238"/>
      <c r="W298" s="238"/>
      <c r="X298" s="238"/>
      <c r="Y298" s="238"/>
      <c r="Z298" s="238"/>
      <c r="AA298" s="238"/>
      <c r="AB298" s="238"/>
      <c r="AC298" s="238"/>
      <c r="AD298" s="1"/>
    </row>
    <row r="299" customFormat="false" ht="15.75" hidden="false" customHeight="true" outlineLevel="0" collapsed="false">
      <c r="A299" s="335"/>
      <c r="B299" s="325" t="e">
        <f aca="false">VLOOKUP(C299,'9. Matriz de Requisitos'!$A:$W,3, FALSE())</f>
        <v>#N/A</v>
      </c>
      <c r="C299" s="326"/>
      <c r="D299" s="325" t="e">
        <f aca="false">VLOOKUP(C299,'9. Matriz de Requisitos'!$A:$W,4, FALSE())</f>
        <v>#N/A</v>
      </c>
      <c r="E299" s="327" t="str">
        <f aca="false" t="array" ref="E299:E299">IFERROR(_xludf.xlookup(F299, '4.1.1 Catalogo Backend'!$D$2:$D$100, '4.1.1 Catalogo Backend'!$B$2:$B$100), "")</f>
        <v/>
      </c>
      <c r="F299" s="335"/>
      <c r="G299" s="342"/>
      <c r="H299" s="345"/>
      <c r="I299" s="345"/>
      <c r="J299" s="332" t="n">
        <f aca="false" t="array" ref="J299:J299">IFERROR(_xludf.xlookup(F299, '4.1.1 Catalogo Backend'!$D$2:$D$100, '4.1.1 Catalogo Backend'!$C$2:$C$100), 0)</f>
        <v>0</v>
      </c>
      <c r="K299" s="333" t="s">
        <v>43</v>
      </c>
      <c r="L299" s="307" t="n">
        <f aca="false">ROUNDUP(SUM(VLOOKUP('4.1 WBS Backend'!K299,'6. Catalogos'!$F$2:$G$4,2,FALSE())*J299),0)</f>
        <v>0</v>
      </c>
      <c r="M299" s="238"/>
      <c r="N299" s="238"/>
      <c r="O299" s="238"/>
      <c r="P299" s="238"/>
      <c r="Q299" s="238"/>
      <c r="R299" s="238"/>
      <c r="S299" s="238"/>
      <c r="T299" s="238"/>
      <c r="U299" s="238"/>
      <c r="V299" s="238"/>
      <c r="W299" s="238"/>
      <c r="X299" s="238"/>
      <c r="Y299" s="238"/>
      <c r="Z299" s="238"/>
      <c r="AA299" s="238"/>
      <c r="AB299" s="238"/>
      <c r="AC299" s="238"/>
      <c r="AD299" s="1"/>
    </row>
    <row r="300" customFormat="false" ht="15.75" hidden="false" customHeight="true" outlineLevel="0" collapsed="false">
      <c r="A300" s="335"/>
      <c r="B300" s="325" t="e">
        <f aca="false">VLOOKUP(C300,'9. Matriz de Requisitos'!$A:$W,3, FALSE())</f>
        <v>#N/A</v>
      </c>
      <c r="C300" s="326"/>
      <c r="D300" s="325" t="e">
        <f aca="false">VLOOKUP(C300,'9. Matriz de Requisitos'!$A:$W,4, FALSE())</f>
        <v>#N/A</v>
      </c>
      <c r="E300" s="327" t="str">
        <f aca="false" t="array" ref="E300:E300">IFERROR(_xludf.xlookup(F300, '4.1.1 Catalogo Backend'!$D$2:$D$100, '4.1.1 Catalogo Backend'!$B$2:$B$100), "")</f>
        <v/>
      </c>
      <c r="F300" s="335"/>
      <c r="G300" s="342"/>
      <c r="H300" s="345"/>
      <c r="I300" s="345"/>
      <c r="J300" s="332" t="n">
        <f aca="false" t="array" ref="J300:J300">IFERROR(_xludf.xlookup(F300, '4.1.1 Catalogo Backend'!$D$2:$D$100, '4.1.1 Catalogo Backend'!$C$2:$C$100), 0)</f>
        <v>0</v>
      </c>
      <c r="K300" s="333" t="s">
        <v>43</v>
      </c>
      <c r="L300" s="307" t="n">
        <f aca="false">ROUNDUP(SUM(VLOOKUP('4.1 WBS Backend'!K300,'6. Catalogos'!$F$2:$G$4,2,FALSE())*J300),0)</f>
        <v>0</v>
      </c>
      <c r="M300" s="238"/>
      <c r="N300" s="238"/>
      <c r="O300" s="238"/>
      <c r="P300" s="238"/>
      <c r="Q300" s="238"/>
      <c r="R300" s="238"/>
      <c r="S300" s="238"/>
      <c r="T300" s="238"/>
      <c r="U300" s="238"/>
      <c r="V300" s="238"/>
      <c r="W300" s="238"/>
      <c r="X300" s="238"/>
      <c r="Y300" s="238"/>
      <c r="Z300" s="238"/>
      <c r="AA300" s="238"/>
      <c r="AB300" s="238"/>
      <c r="AC300" s="238"/>
      <c r="AD300" s="1"/>
    </row>
    <row r="301" customFormat="false" ht="15.75" hidden="false" customHeight="true" outlineLevel="0" collapsed="false">
      <c r="A301" s="335"/>
      <c r="B301" s="325" t="e">
        <f aca="false">VLOOKUP(C301,'9. Matriz de Requisitos'!$A:$W,3, FALSE())</f>
        <v>#N/A</v>
      </c>
      <c r="C301" s="326"/>
      <c r="D301" s="325" t="e">
        <f aca="false">VLOOKUP(C301,'9. Matriz de Requisitos'!$A:$W,4, FALSE())</f>
        <v>#N/A</v>
      </c>
      <c r="E301" s="327" t="str">
        <f aca="false" t="array" ref="E301:E301">IFERROR(_xludf.xlookup(F301, '4.1.1 Catalogo Backend'!$D$2:$D$100, '4.1.1 Catalogo Backend'!$B$2:$B$100), "")</f>
        <v/>
      </c>
      <c r="F301" s="335"/>
      <c r="G301" s="342"/>
      <c r="H301" s="345"/>
      <c r="I301" s="345"/>
      <c r="J301" s="332" t="n">
        <f aca="false" t="array" ref="J301:J301">IFERROR(_xludf.xlookup(F301, '4.1.1 Catalogo Backend'!$D$2:$D$100, '4.1.1 Catalogo Backend'!$C$2:$C$100), 0)</f>
        <v>0</v>
      </c>
      <c r="K301" s="333" t="s">
        <v>43</v>
      </c>
      <c r="L301" s="307" t="n">
        <f aca="false">ROUNDUP(SUM(VLOOKUP('4.1 WBS Backend'!K301,'6. Catalogos'!$F$2:$G$4,2,FALSE())*J301),0)</f>
        <v>0</v>
      </c>
      <c r="M301" s="238"/>
      <c r="N301" s="238"/>
      <c r="O301" s="238"/>
      <c r="P301" s="238"/>
      <c r="Q301" s="238"/>
      <c r="R301" s="238"/>
      <c r="S301" s="238"/>
      <c r="T301" s="238"/>
      <c r="U301" s="238"/>
      <c r="V301" s="238"/>
      <c r="W301" s="238"/>
      <c r="X301" s="238"/>
      <c r="Y301" s="238"/>
      <c r="Z301" s="238"/>
      <c r="AA301" s="238"/>
      <c r="AB301" s="238"/>
      <c r="AC301" s="238"/>
      <c r="AD301" s="1"/>
    </row>
    <row r="302" customFormat="false" ht="15.75" hidden="false" customHeight="true" outlineLevel="0" collapsed="false">
      <c r="A302" s="335"/>
      <c r="B302" s="325" t="e">
        <f aca="false">VLOOKUP(C302,'9. Matriz de Requisitos'!$A:$W,3, FALSE())</f>
        <v>#N/A</v>
      </c>
      <c r="C302" s="326"/>
      <c r="D302" s="325" t="e">
        <f aca="false">VLOOKUP(C302,'9. Matriz de Requisitos'!$A:$W,4, FALSE())</f>
        <v>#N/A</v>
      </c>
      <c r="E302" s="327" t="str">
        <f aca="false" t="array" ref="E302:E302">IFERROR(_xludf.xlookup(F302, '4.1.1 Catalogo Backend'!$D$2:$D$100, '4.1.1 Catalogo Backend'!$B$2:$B$100), "")</f>
        <v/>
      </c>
      <c r="F302" s="335"/>
      <c r="G302" s="342"/>
      <c r="H302" s="345"/>
      <c r="I302" s="345"/>
      <c r="J302" s="332" t="n">
        <f aca="false" t="array" ref="J302:J302">IFERROR(_xludf.xlookup(F302, '4.1.1 Catalogo Backend'!$D$2:$D$100, '4.1.1 Catalogo Backend'!$C$2:$C$100), 0)</f>
        <v>0</v>
      </c>
      <c r="K302" s="333" t="s">
        <v>43</v>
      </c>
      <c r="L302" s="307" t="n">
        <f aca="false">ROUNDUP(SUM(VLOOKUP('4.1 WBS Backend'!K302,'6. Catalogos'!$F$2:$G$4,2,FALSE())*J302),0)</f>
        <v>0</v>
      </c>
      <c r="M302" s="238"/>
      <c r="N302" s="238"/>
      <c r="O302" s="238"/>
      <c r="P302" s="238"/>
      <c r="Q302" s="238"/>
      <c r="R302" s="238"/>
      <c r="S302" s="238"/>
      <c r="T302" s="238"/>
      <c r="U302" s="238"/>
      <c r="V302" s="238"/>
      <c r="W302" s="238"/>
      <c r="X302" s="238"/>
      <c r="Y302" s="238"/>
      <c r="Z302" s="238"/>
      <c r="AA302" s="238"/>
      <c r="AB302" s="238"/>
      <c r="AC302" s="238"/>
      <c r="AD302" s="1"/>
    </row>
    <row r="303" customFormat="false" ht="15.75" hidden="false" customHeight="true" outlineLevel="0" collapsed="false">
      <c r="A303" s="335"/>
      <c r="B303" s="325" t="e">
        <f aca="false">VLOOKUP(C303,'9. Matriz de Requisitos'!$A:$W,3, FALSE())</f>
        <v>#N/A</v>
      </c>
      <c r="C303" s="326"/>
      <c r="D303" s="325" t="e">
        <f aca="false">VLOOKUP(C303,'9. Matriz de Requisitos'!$A:$W,4, FALSE())</f>
        <v>#N/A</v>
      </c>
      <c r="E303" s="327" t="str">
        <f aca="false" t="array" ref="E303:E303">IFERROR(_xludf.xlookup(F303, '4.1.1 Catalogo Backend'!$D$2:$D$100, '4.1.1 Catalogo Backend'!$B$2:$B$100), "")</f>
        <v/>
      </c>
      <c r="F303" s="335"/>
      <c r="G303" s="342"/>
      <c r="H303" s="345"/>
      <c r="I303" s="345"/>
      <c r="J303" s="332" t="n">
        <f aca="false" t="array" ref="J303:J303">IFERROR(_xludf.xlookup(F303, '4.1.1 Catalogo Backend'!$D$2:$D$100, '4.1.1 Catalogo Backend'!$C$2:$C$100), 0)</f>
        <v>0</v>
      </c>
      <c r="K303" s="333" t="s">
        <v>43</v>
      </c>
      <c r="L303" s="307" t="n">
        <f aca="false">ROUNDUP(SUM(VLOOKUP('4.1 WBS Backend'!K303,'6. Catalogos'!$F$2:$G$4,2,FALSE())*J303),0)</f>
        <v>0</v>
      </c>
      <c r="M303" s="238"/>
      <c r="N303" s="238"/>
      <c r="O303" s="238"/>
      <c r="P303" s="238"/>
      <c r="Q303" s="238"/>
      <c r="R303" s="238"/>
      <c r="S303" s="238"/>
      <c r="T303" s="238"/>
      <c r="U303" s="238"/>
      <c r="V303" s="238"/>
      <c r="W303" s="238"/>
      <c r="X303" s="238"/>
      <c r="Y303" s="238"/>
      <c r="Z303" s="238"/>
      <c r="AA303" s="238"/>
      <c r="AB303" s="238"/>
      <c r="AC303" s="238"/>
      <c r="AD303" s="1"/>
    </row>
    <row r="304" customFormat="false" ht="15.75" hidden="false" customHeight="true" outlineLevel="0" collapsed="false">
      <c r="A304" s="335"/>
      <c r="B304" s="325" t="e">
        <f aca="false">VLOOKUP(C304,'9. Matriz de Requisitos'!$A:$W,3, FALSE())</f>
        <v>#N/A</v>
      </c>
      <c r="C304" s="326"/>
      <c r="D304" s="325" t="e">
        <f aca="false">VLOOKUP(C304,'9. Matriz de Requisitos'!$A:$W,4, FALSE())</f>
        <v>#N/A</v>
      </c>
      <c r="E304" s="327" t="str">
        <f aca="false" t="array" ref="E304:E304">IFERROR(_xludf.xlookup(F304, '4.1.1 Catalogo Backend'!$D$2:$D$100, '4.1.1 Catalogo Backend'!$B$2:$B$100), "")</f>
        <v/>
      </c>
      <c r="F304" s="335"/>
      <c r="G304" s="342"/>
      <c r="H304" s="345"/>
      <c r="I304" s="345"/>
      <c r="J304" s="332" t="n">
        <f aca="false" t="array" ref="J304:J304">IFERROR(_xludf.xlookup(F304, '4.1.1 Catalogo Backend'!$D$2:$D$100, '4.1.1 Catalogo Backend'!$C$2:$C$100), 0)</f>
        <v>0</v>
      </c>
      <c r="K304" s="333" t="s">
        <v>43</v>
      </c>
      <c r="L304" s="307" t="n">
        <f aca="false">ROUNDUP(SUM(VLOOKUP('4.1 WBS Backend'!K304,'6. Catalogos'!$F$2:$G$4,2,FALSE())*J304),0)</f>
        <v>0</v>
      </c>
      <c r="M304" s="238"/>
      <c r="N304" s="238"/>
      <c r="O304" s="238"/>
      <c r="P304" s="238"/>
      <c r="Q304" s="238"/>
      <c r="R304" s="238"/>
      <c r="S304" s="238"/>
      <c r="T304" s="238"/>
      <c r="U304" s="238"/>
      <c r="V304" s="238"/>
      <c r="W304" s="238"/>
      <c r="X304" s="238"/>
      <c r="Y304" s="238"/>
      <c r="Z304" s="238"/>
      <c r="AA304" s="238"/>
      <c r="AB304" s="238"/>
      <c r="AC304" s="238"/>
      <c r="AD304" s="1"/>
    </row>
    <row r="305" customFormat="false" ht="15.75" hidden="false" customHeight="true" outlineLevel="0" collapsed="false">
      <c r="A305" s="335"/>
      <c r="B305" s="325" t="e">
        <f aca="false">VLOOKUP(C305,'9. Matriz de Requisitos'!$A:$W,3, FALSE())</f>
        <v>#N/A</v>
      </c>
      <c r="C305" s="326"/>
      <c r="D305" s="325" t="e">
        <f aca="false">VLOOKUP(C305,'9. Matriz de Requisitos'!$A:$W,4, FALSE())</f>
        <v>#N/A</v>
      </c>
      <c r="E305" s="327" t="str">
        <f aca="false" t="array" ref="E305:E305">IFERROR(_xludf.xlookup(F305, '4.1.1 Catalogo Backend'!$D$2:$D$100, '4.1.1 Catalogo Backend'!$B$2:$B$100), "")</f>
        <v/>
      </c>
      <c r="F305" s="335"/>
      <c r="G305" s="342"/>
      <c r="H305" s="345"/>
      <c r="I305" s="345"/>
      <c r="J305" s="332" t="n">
        <f aca="false" t="array" ref="J305:J305">IFERROR(_xludf.xlookup(F305, '4.1.1 Catalogo Backend'!$D$2:$D$100, '4.1.1 Catalogo Backend'!$C$2:$C$100), 0)</f>
        <v>0</v>
      </c>
      <c r="K305" s="333" t="s">
        <v>43</v>
      </c>
      <c r="L305" s="307" t="n">
        <f aca="false">ROUNDUP(SUM(VLOOKUP('4.1 WBS Backend'!K305,'6. Catalogos'!$F$2:$G$4,2,FALSE())*J305),0)</f>
        <v>0</v>
      </c>
      <c r="M305" s="238"/>
      <c r="N305" s="238"/>
      <c r="O305" s="238"/>
      <c r="P305" s="238"/>
      <c r="Q305" s="238"/>
      <c r="R305" s="238"/>
      <c r="S305" s="238"/>
      <c r="T305" s="238"/>
      <c r="U305" s="238"/>
      <c r="V305" s="238"/>
      <c r="W305" s="238"/>
      <c r="X305" s="238"/>
      <c r="Y305" s="238"/>
      <c r="Z305" s="238"/>
      <c r="AA305" s="238"/>
      <c r="AB305" s="238"/>
      <c r="AC305" s="238"/>
      <c r="AD305" s="1"/>
    </row>
    <row r="306" customFormat="false" ht="15.75" hidden="false" customHeight="true" outlineLevel="0" collapsed="false">
      <c r="A306" s="335"/>
      <c r="B306" s="325" t="e">
        <f aca="false">VLOOKUP(C306,'9. Matriz de Requisitos'!$A:$W,3, FALSE())</f>
        <v>#N/A</v>
      </c>
      <c r="C306" s="326"/>
      <c r="D306" s="325" t="e">
        <f aca="false">VLOOKUP(C306,'9. Matriz de Requisitos'!$A:$W,4, FALSE())</f>
        <v>#N/A</v>
      </c>
      <c r="E306" s="327" t="str">
        <f aca="false" t="array" ref="E306:E306">IFERROR(_xludf.xlookup(F306, '4.1.1 Catalogo Backend'!$D$2:$D$100, '4.1.1 Catalogo Backend'!$B$2:$B$100), "")</f>
        <v/>
      </c>
      <c r="F306" s="335"/>
      <c r="G306" s="342"/>
      <c r="H306" s="345"/>
      <c r="I306" s="345"/>
      <c r="J306" s="332" t="n">
        <f aca="false" t="array" ref="J306:J306">IFERROR(_xludf.xlookup(F306, '4.1.1 Catalogo Backend'!$D$2:$D$100, '4.1.1 Catalogo Backend'!$C$2:$C$100), 0)</f>
        <v>0</v>
      </c>
      <c r="K306" s="333" t="s">
        <v>43</v>
      </c>
      <c r="L306" s="307" t="n">
        <f aca="false">ROUNDUP(SUM(VLOOKUP('4.1 WBS Backend'!K306,'6. Catalogos'!$F$2:$G$4,2,FALSE())*J306),0)</f>
        <v>0</v>
      </c>
      <c r="M306" s="238"/>
      <c r="N306" s="238"/>
      <c r="O306" s="238"/>
      <c r="P306" s="238"/>
      <c r="Q306" s="238"/>
      <c r="R306" s="238"/>
      <c r="S306" s="238"/>
      <c r="T306" s="238"/>
      <c r="U306" s="238"/>
      <c r="V306" s="238"/>
      <c r="W306" s="238"/>
      <c r="X306" s="238"/>
      <c r="Y306" s="238"/>
      <c r="Z306" s="238"/>
      <c r="AA306" s="238"/>
      <c r="AB306" s="238"/>
      <c r="AC306" s="238"/>
      <c r="AD306" s="1"/>
    </row>
    <row r="307" customFormat="false" ht="15.75" hidden="false" customHeight="true" outlineLevel="0" collapsed="false">
      <c r="A307" s="335"/>
      <c r="B307" s="325" t="e">
        <f aca="false">VLOOKUP(C307,'9. Matriz de Requisitos'!$A:$W,3, FALSE())</f>
        <v>#N/A</v>
      </c>
      <c r="C307" s="326"/>
      <c r="D307" s="325" t="e">
        <f aca="false">VLOOKUP(C307,'9. Matriz de Requisitos'!$A:$W,4, FALSE())</f>
        <v>#N/A</v>
      </c>
      <c r="E307" s="327" t="str">
        <f aca="false" t="array" ref="E307:E307">IFERROR(_xludf.xlookup(F307, '4.1.1 Catalogo Backend'!$D$2:$D$100, '4.1.1 Catalogo Backend'!$B$2:$B$100), "")</f>
        <v/>
      </c>
      <c r="F307" s="335"/>
      <c r="G307" s="342"/>
      <c r="H307" s="345"/>
      <c r="I307" s="345"/>
      <c r="J307" s="332" t="n">
        <f aca="false" t="array" ref="J307:J307">IFERROR(_xludf.xlookup(F307, '4.1.1 Catalogo Backend'!$D$2:$D$100, '4.1.1 Catalogo Backend'!$C$2:$C$100), 0)</f>
        <v>0</v>
      </c>
      <c r="K307" s="333" t="s">
        <v>43</v>
      </c>
      <c r="L307" s="307" t="n">
        <f aca="false">ROUNDUP(SUM(VLOOKUP('4.1 WBS Backend'!K307,'6. Catalogos'!$F$2:$G$4,2,FALSE())*J307),0)</f>
        <v>0</v>
      </c>
      <c r="M307" s="238"/>
      <c r="N307" s="238"/>
      <c r="O307" s="238"/>
      <c r="P307" s="238"/>
      <c r="Q307" s="238"/>
      <c r="R307" s="238"/>
      <c r="S307" s="238"/>
      <c r="T307" s="238"/>
      <c r="U307" s="238"/>
      <c r="V307" s="238"/>
      <c r="W307" s="238"/>
      <c r="X307" s="238"/>
      <c r="Y307" s="238"/>
      <c r="Z307" s="238"/>
      <c r="AA307" s="238"/>
      <c r="AB307" s="238"/>
      <c r="AC307" s="238"/>
      <c r="AD307" s="1"/>
    </row>
    <row r="308" customFormat="false" ht="15.75" hidden="false" customHeight="true" outlineLevel="0" collapsed="false">
      <c r="A308" s="335"/>
      <c r="B308" s="325" t="e">
        <f aca="false">VLOOKUP(C308,'9. Matriz de Requisitos'!$A:$W,3, FALSE())</f>
        <v>#N/A</v>
      </c>
      <c r="C308" s="326"/>
      <c r="D308" s="325" t="e">
        <f aca="false">VLOOKUP(C308,'9. Matriz de Requisitos'!$A:$W,4, FALSE())</f>
        <v>#N/A</v>
      </c>
      <c r="E308" s="327" t="str">
        <f aca="false" t="array" ref="E308:E308">IFERROR(_xludf.xlookup(F308, '4.1.1 Catalogo Backend'!$D$2:$D$100, '4.1.1 Catalogo Backend'!$B$2:$B$100), "")</f>
        <v/>
      </c>
      <c r="F308" s="335"/>
      <c r="G308" s="342"/>
      <c r="H308" s="345"/>
      <c r="I308" s="345"/>
      <c r="J308" s="332" t="n">
        <f aca="false" t="array" ref="J308:J308">IFERROR(_xludf.xlookup(F308, '4.1.1 Catalogo Backend'!$D$2:$D$100, '4.1.1 Catalogo Backend'!$C$2:$C$100), 0)</f>
        <v>0</v>
      </c>
      <c r="K308" s="333" t="s">
        <v>43</v>
      </c>
      <c r="L308" s="307" t="n">
        <f aca="false">ROUNDUP(SUM(VLOOKUP('4.1 WBS Backend'!K308,'6. Catalogos'!$F$2:$G$4,2,FALSE())*J308),0)</f>
        <v>0</v>
      </c>
      <c r="M308" s="238"/>
      <c r="N308" s="238"/>
      <c r="O308" s="238"/>
      <c r="P308" s="238"/>
      <c r="Q308" s="238"/>
      <c r="R308" s="238"/>
      <c r="S308" s="238"/>
      <c r="T308" s="238"/>
      <c r="U308" s="238"/>
      <c r="V308" s="238"/>
      <c r="W308" s="238"/>
      <c r="X308" s="238"/>
      <c r="Y308" s="238"/>
      <c r="Z308" s="238"/>
      <c r="AA308" s="238"/>
      <c r="AB308" s="238"/>
      <c r="AC308" s="238"/>
      <c r="AD308" s="1"/>
    </row>
    <row r="309" customFormat="false" ht="15.75" hidden="false" customHeight="true" outlineLevel="0" collapsed="false">
      <c r="A309" s="335"/>
      <c r="B309" s="325" t="e">
        <f aca="false">VLOOKUP(C309,'9. Matriz de Requisitos'!$A:$W,3, FALSE())</f>
        <v>#N/A</v>
      </c>
      <c r="C309" s="326"/>
      <c r="D309" s="325" t="e">
        <f aca="false">VLOOKUP(C309,'9. Matriz de Requisitos'!$A:$W,4, FALSE())</f>
        <v>#N/A</v>
      </c>
      <c r="E309" s="327" t="str">
        <f aca="false" t="array" ref="E309:E309">IFERROR(_xludf.xlookup(F309, '4.1.1 Catalogo Backend'!$D$2:$D$100, '4.1.1 Catalogo Backend'!$B$2:$B$100), "")</f>
        <v/>
      </c>
      <c r="F309" s="335"/>
      <c r="G309" s="342"/>
      <c r="H309" s="345"/>
      <c r="I309" s="345"/>
      <c r="J309" s="332" t="n">
        <f aca="false" t="array" ref="J309:J309">IFERROR(_xludf.xlookup(F309, '4.1.1 Catalogo Backend'!$D$2:$D$100, '4.1.1 Catalogo Backend'!$C$2:$C$100), 0)</f>
        <v>0</v>
      </c>
      <c r="K309" s="333" t="s">
        <v>43</v>
      </c>
      <c r="L309" s="307" t="n">
        <f aca="false">ROUNDUP(SUM(VLOOKUP('4.1 WBS Backend'!K309,'6. Catalogos'!$F$2:$G$4,2,FALSE())*J309),0)</f>
        <v>0</v>
      </c>
      <c r="M309" s="238"/>
      <c r="N309" s="238"/>
      <c r="O309" s="238"/>
      <c r="P309" s="238"/>
      <c r="Q309" s="238"/>
      <c r="R309" s="238"/>
      <c r="S309" s="238"/>
      <c r="T309" s="238"/>
      <c r="U309" s="238"/>
      <c r="V309" s="238"/>
      <c r="W309" s="238"/>
      <c r="X309" s="238"/>
      <c r="Y309" s="238"/>
      <c r="Z309" s="238"/>
      <c r="AA309" s="238"/>
      <c r="AB309" s="238"/>
      <c r="AC309" s="238"/>
      <c r="AD309" s="1"/>
    </row>
    <row r="310" customFormat="false" ht="15.75" hidden="false" customHeight="true" outlineLevel="0" collapsed="false">
      <c r="A310" s="335"/>
      <c r="B310" s="325" t="e">
        <f aca="false">VLOOKUP(C310,'9. Matriz de Requisitos'!$A:$W,3, FALSE())</f>
        <v>#N/A</v>
      </c>
      <c r="C310" s="326"/>
      <c r="D310" s="325" t="e">
        <f aca="false">VLOOKUP(C310,'9. Matriz de Requisitos'!$A:$W,4, FALSE())</f>
        <v>#N/A</v>
      </c>
      <c r="E310" s="327" t="str">
        <f aca="false" t="array" ref="E310:E310">IFERROR(_xludf.xlookup(F310, '4.1.1 Catalogo Backend'!$D$2:$D$100, '4.1.1 Catalogo Backend'!$B$2:$B$100), "")</f>
        <v/>
      </c>
      <c r="F310" s="335"/>
      <c r="G310" s="342"/>
      <c r="H310" s="345"/>
      <c r="I310" s="345"/>
      <c r="J310" s="332" t="n">
        <f aca="false" t="array" ref="J310:J310">IFERROR(_xludf.xlookup(F310, '4.1.1 Catalogo Backend'!$D$2:$D$100, '4.1.1 Catalogo Backend'!$C$2:$C$100), 0)</f>
        <v>0</v>
      </c>
      <c r="K310" s="333" t="s">
        <v>43</v>
      </c>
      <c r="L310" s="307" t="n">
        <f aca="false">ROUNDUP(SUM(VLOOKUP('4.1 WBS Backend'!K310,'6. Catalogos'!$F$2:$G$4,2,FALSE())*J310),0)</f>
        <v>0</v>
      </c>
      <c r="M310" s="238"/>
      <c r="N310" s="238"/>
      <c r="O310" s="238"/>
      <c r="P310" s="238"/>
      <c r="Q310" s="238"/>
      <c r="R310" s="238"/>
      <c r="S310" s="238"/>
      <c r="T310" s="238"/>
      <c r="U310" s="238"/>
      <c r="V310" s="238"/>
      <c r="W310" s="238"/>
      <c r="X310" s="238"/>
      <c r="Y310" s="238"/>
      <c r="Z310" s="238"/>
      <c r="AA310" s="238"/>
      <c r="AB310" s="238"/>
      <c r="AC310" s="238"/>
      <c r="AD310" s="1"/>
    </row>
    <row r="311" customFormat="false" ht="15.75" hidden="false" customHeight="true" outlineLevel="0" collapsed="false">
      <c r="A311" s="335"/>
      <c r="B311" s="325" t="e">
        <f aca="false">VLOOKUP(C311,'9. Matriz de Requisitos'!$A:$W,3, FALSE())</f>
        <v>#N/A</v>
      </c>
      <c r="C311" s="326"/>
      <c r="D311" s="325" t="e">
        <f aca="false">VLOOKUP(C311,'9. Matriz de Requisitos'!$A:$W,4, FALSE())</f>
        <v>#N/A</v>
      </c>
      <c r="E311" s="327" t="str">
        <f aca="false" t="array" ref="E311:E311">IFERROR(_xludf.xlookup(F311, '4.1.1 Catalogo Backend'!$D$2:$D$100, '4.1.1 Catalogo Backend'!$B$2:$B$100), "")</f>
        <v/>
      </c>
      <c r="F311" s="335"/>
      <c r="G311" s="342"/>
      <c r="H311" s="345"/>
      <c r="I311" s="345"/>
      <c r="J311" s="332" t="n">
        <f aca="false" t="array" ref="J311:J311">IFERROR(_xludf.xlookup(F311, '4.1.1 Catalogo Backend'!$D$2:$D$100, '4.1.1 Catalogo Backend'!$C$2:$C$100), 0)</f>
        <v>0</v>
      </c>
      <c r="K311" s="333" t="s">
        <v>43</v>
      </c>
      <c r="L311" s="307" t="n">
        <f aca="false">ROUNDUP(SUM(VLOOKUP('4.1 WBS Backend'!K311,'6. Catalogos'!$F$2:$G$4,2,FALSE())*J311),0)</f>
        <v>0</v>
      </c>
      <c r="M311" s="238"/>
      <c r="N311" s="238"/>
      <c r="O311" s="238"/>
      <c r="P311" s="238"/>
      <c r="Q311" s="238"/>
      <c r="R311" s="238"/>
      <c r="S311" s="238"/>
      <c r="T311" s="238"/>
      <c r="U311" s="238"/>
      <c r="V311" s="238"/>
      <c r="W311" s="238"/>
      <c r="X311" s="238"/>
      <c r="Y311" s="238"/>
      <c r="Z311" s="238"/>
      <c r="AA311" s="238"/>
      <c r="AB311" s="238"/>
      <c r="AC311" s="238"/>
      <c r="AD311" s="1"/>
    </row>
    <row r="312" customFormat="false" ht="15.75" hidden="false" customHeight="true" outlineLevel="0" collapsed="false">
      <c r="A312" s="335"/>
      <c r="B312" s="325" t="e">
        <f aca="false">VLOOKUP(C312,'9. Matriz de Requisitos'!$A:$W,3, FALSE())</f>
        <v>#N/A</v>
      </c>
      <c r="C312" s="326"/>
      <c r="D312" s="325" t="e">
        <f aca="false">VLOOKUP(C312,'9. Matriz de Requisitos'!$A:$W,4, FALSE())</f>
        <v>#N/A</v>
      </c>
      <c r="E312" s="327" t="str">
        <f aca="false" t="array" ref="E312:E312">IFERROR(_xludf.xlookup(F312, '4.1.1 Catalogo Backend'!$D$2:$D$100, '4.1.1 Catalogo Backend'!$B$2:$B$100), "")</f>
        <v/>
      </c>
      <c r="F312" s="335"/>
      <c r="G312" s="342"/>
      <c r="H312" s="345"/>
      <c r="I312" s="345"/>
      <c r="J312" s="332" t="n">
        <f aca="false" t="array" ref="J312:J312">IFERROR(_xludf.xlookup(F312, '4.1.1 Catalogo Backend'!$D$2:$D$100, '4.1.1 Catalogo Backend'!$C$2:$C$100), 0)</f>
        <v>0</v>
      </c>
      <c r="K312" s="333" t="s">
        <v>43</v>
      </c>
      <c r="L312" s="307" t="n">
        <f aca="false">ROUNDUP(SUM(VLOOKUP('4.1 WBS Backend'!K312,'6. Catalogos'!$F$2:$G$4,2,FALSE())*J312),0)</f>
        <v>0</v>
      </c>
      <c r="M312" s="238"/>
      <c r="N312" s="238"/>
      <c r="O312" s="238"/>
      <c r="P312" s="238"/>
      <c r="Q312" s="238"/>
      <c r="R312" s="238"/>
      <c r="S312" s="238"/>
      <c r="T312" s="238"/>
      <c r="U312" s="238"/>
      <c r="V312" s="238"/>
      <c r="W312" s="238"/>
      <c r="X312" s="238"/>
      <c r="Y312" s="238"/>
      <c r="Z312" s="238"/>
      <c r="AA312" s="238"/>
      <c r="AB312" s="238"/>
      <c r="AC312" s="238"/>
      <c r="AD312" s="1"/>
    </row>
    <row r="313" customFormat="false" ht="15.75" hidden="false" customHeight="true" outlineLevel="0" collapsed="false">
      <c r="A313" s="335"/>
      <c r="B313" s="325" t="e">
        <f aca="false">VLOOKUP(C313,'9. Matriz de Requisitos'!$A:$W,3, FALSE())</f>
        <v>#N/A</v>
      </c>
      <c r="C313" s="326"/>
      <c r="D313" s="325" t="e">
        <f aca="false">VLOOKUP(C313,'9. Matriz de Requisitos'!$A:$W,4, FALSE())</f>
        <v>#N/A</v>
      </c>
      <c r="E313" s="327" t="str">
        <f aca="false" t="array" ref="E313:E313">IFERROR(_xludf.xlookup(F313, '4.1.1 Catalogo Backend'!$D$2:$D$100, '4.1.1 Catalogo Backend'!$B$2:$B$100), "")</f>
        <v/>
      </c>
      <c r="F313" s="335"/>
      <c r="G313" s="342"/>
      <c r="H313" s="345"/>
      <c r="I313" s="345"/>
      <c r="J313" s="332" t="n">
        <f aca="false" t="array" ref="J313:J313">IFERROR(_xludf.xlookup(F313, '4.1.1 Catalogo Backend'!$D$2:$D$100, '4.1.1 Catalogo Backend'!$C$2:$C$100), 0)</f>
        <v>0</v>
      </c>
      <c r="K313" s="333" t="s">
        <v>43</v>
      </c>
      <c r="L313" s="307" t="n">
        <f aca="false">ROUNDUP(SUM(VLOOKUP('4.1 WBS Backend'!K313,'6. Catalogos'!$F$2:$G$4,2,FALSE())*J313),0)</f>
        <v>0</v>
      </c>
      <c r="M313" s="238"/>
      <c r="N313" s="238"/>
      <c r="O313" s="238"/>
      <c r="P313" s="238"/>
      <c r="Q313" s="238"/>
      <c r="R313" s="238"/>
      <c r="S313" s="238"/>
      <c r="T313" s="238"/>
      <c r="U313" s="238"/>
      <c r="V313" s="238"/>
      <c r="W313" s="238"/>
      <c r="X313" s="238"/>
      <c r="Y313" s="238"/>
      <c r="Z313" s="238"/>
      <c r="AA313" s="238"/>
      <c r="AB313" s="238"/>
      <c r="AC313" s="238"/>
      <c r="AD313" s="1"/>
    </row>
    <row r="314" customFormat="false" ht="15.75" hidden="false" customHeight="true" outlineLevel="0" collapsed="false">
      <c r="A314" s="335"/>
      <c r="B314" s="325" t="e">
        <f aca="false">VLOOKUP(C314,'9. Matriz de Requisitos'!$A:$W,3, FALSE())</f>
        <v>#N/A</v>
      </c>
      <c r="C314" s="326"/>
      <c r="D314" s="325" t="e">
        <f aca="false">VLOOKUP(C314,'9. Matriz de Requisitos'!$A:$W,4, FALSE())</f>
        <v>#N/A</v>
      </c>
      <c r="E314" s="327" t="str">
        <f aca="false" t="array" ref="E314:E314">IFERROR(_xludf.xlookup(F314, '4.1.1 Catalogo Backend'!$D$2:$D$100, '4.1.1 Catalogo Backend'!$B$2:$B$100), "")</f>
        <v/>
      </c>
      <c r="F314" s="335"/>
      <c r="G314" s="342"/>
      <c r="H314" s="345"/>
      <c r="I314" s="345"/>
      <c r="J314" s="332" t="n">
        <f aca="false" t="array" ref="J314:J314">IFERROR(_xludf.xlookup(F314, '4.1.1 Catalogo Backend'!$D$2:$D$100, '4.1.1 Catalogo Backend'!$C$2:$C$100), 0)</f>
        <v>0</v>
      </c>
      <c r="K314" s="333" t="s">
        <v>43</v>
      </c>
      <c r="L314" s="307" t="n">
        <f aca="false">ROUNDUP(SUM(VLOOKUP('4.1 WBS Backend'!K314,'6. Catalogos'!$F$2:$G$4,2,FALSE())*J314),0)</f>
        <v>0</v>
      </c>
      <c r="M314" s="238"/>
      <c r="N314" s="238"/>
      <c r="O314" s="238"/>
      <c r="P314" s="238"/>
      <c r="Q314" s="238"/>
      <c r="R314" s="238"/>
      <c r="S314" s="238"/>
      <c r="T314" s="238"/>
      <c r="U314" s="238"/>
      <c r="V314" s="238"/>
      <c r="W314" s="238"/>
      <c r="X314" s="238"/>
      <c r="Y314" s="238"/>
      <c r="Z314" s="238"/>
      <c r="AA314" s="238"/>
      <c r="AB314" s="238"/>
      <c r="AC314" s="238"/>
      <c r="AD314" s="1"/>
    </row>
    <row r="315" customFormat="false" ht="15.75" hidden="false" customHeight="true" outlineLevel="0" collapsed="false">
      <c r="A315" s="335"/>
      <c r="B315" s="325" t="e">
        <f aca="false">VLOOKUP(C315,'9. Matriz de Requisitos'!$A:$W,3, FALSE())</f>
        <v>#N/A</v>
      </c>
      <c r="C315" s="326"/>
      <c r="D315" s="325" t="e">
        <f aca="false">VLOOKUP(C315,'9. Matriz de Requisitos'!$A:$W,4, FALSE())</f>
        <v>#N/A</v>
      </c>
      <c r="E315" s="327" t="str">
        <f aca="false" t="array" ref="E315:E315">IFERROR(_xludf.xlookup(F315, '4.1.1 Catalogo Backend'!$D$2:$D$100, '4.1.1 Catalogo Backend'!$B$2:$B$100), "")</f>
        <v/>
      </c>
      <c r="F315" s="335"/>
      <c r="G315" s="342"/>
      <c r="H315" s="345"/>
      <c r="I315" s="345"/>
      <c r="J315" s="332" t="n">
        <f aca="false" t="array" ref="J315:J315">IFERROR(_xludf.xlookup(F315, '4.1.1 Catalogo Backend'!$D$2:$D$100, '4.1.1 Catalogo Backend'!$C$2:$C$100), 0)</f>
        <v>0</v>
      </c>
      <c r="K315" s="333" t="s">
        <v>43</v>
      </c>
      <c r="L315" s="307" t="n">
        <f aca="false">ROUNDUP(SUM(VLOOKUP('4.1 WBS Backend'!K315,'6. Catalogos'!$F$2:$G$4,2,FALSE())*J315),0)</f>
        <v>0</v>
      </c>
      <c r="M315" s="238"/>
      <c r="N315" s="238"/>
      <c r="O315" s="238"/>
      <c r="P315" s="238"/>
      <c r="Q315" s="238"/>
      <c r="R315" s="238"/>
      <c r="S315" s="238"/>
      <c r="T315" s="238"/>
      <c r="U315" s="238"/>
      <c r="V315" s="238"/>
      <c r="W315" s="238"/>
      <c r="X315" s="238"/>
      <c r="Y315" s="238"/>
      <c r="Z315" s="238"/>
      <c r="AA315" s="238"/>
      <c r="AB315" s="238"/>
      <c r="AC315" s="238"/>
      <c r="AD315" s="1"/>
    </row>
    <row r="316" customFormat="false" ht="15.75" hidden="false" customHeight="true" outlineLevel="0" collapsed="false">
      <c r="A316" s="335"/>
      <c r="B316" s="325" t="e">
        <f aca="false">VLOOKUP(C316,'9. Matriz de Requisitos'!$A:$W,3, FALSE())</f>
        <v>#N/A</v>
      </c>
      <c r="C316" s="326"/>
      <c r="D316" s="325" t="e">
        <f aca="false">VLOOKUP(C316,'9. Matriz de Requisitos'!$A:$W,4, FALSE())</f>
        <v>#N/A</v>
      </c>
      <c r="E316" s="327" t="str">
        <f aca="false" t="array" ref="E316:E316">IFERROR(_xludf.xlookup(F316, '4.1.1 Catalogo Backend'!$D$2:$D$100, '4.1.1 Catalogo Backend'!$B$2:$B$100), "")</f>
        <v/>
      </c>
      <c r="F316" s="335"/>
      <c r="G316" s="342"/>
      <c r="H316" s="345"/>
      <c r="I316" s="345"/>
      <c r="J316" s="332" t="n">
        <f aca="false" t="array" ref="J316:J316">IFERROR(_xludf.xlookup(F316, '4.1.1 Catalogo Backend'!$D$2:$D$100, '4.1.1 Catalogo Backend'!$C$2:$C$100), 0)</f>
        <v>0</v>
      </c>
      <c r="K316" s="333" t="s">
        <v>43</v>
      </c>
      <c r="L316" s="307" t="n">
        <f aca="false">ROUNDUP(SUM(VLOOKUP('4.1 WBS Backend'!K316,'6. Catalogos'!$F$2:$G$4,2,FALSE())*J316),0)</f>
        <v>0</v>
      </c>
      <c r="M316" s="238"/>
      <c r="N316" s="238"/>
      <c r="O316" s="238"/>
      <c r="P316" s="238"/>
      <c r="Q316" s="238"/>
      <c r="R316" s="238"/>
      <c r="S316" s="238"/>
      <c r="T316" s="238"/>
      <c r="U316" s="238"/>
      <c r="V316" s="238"/>
      <c r="W316" s="238"/>
      <c r="X316" s="238"/>
      <c r="Y316" s="238"/>
      <c r="Z316" s="238"/>
      <c r="AA316" s="238"/>
      <c r="AB316" s="238"/>
      <c r="AC316" s="238"/>
      <c r="AD316" s="1"/>
    </row>
    <row r="317" customFormat="false" ht="15.75" hidden="false" customHeight="true" outlineLevel="0" collapsed="false">
      <c r="A317" s="335"/>
      <c r="B317" s="325" t="e">
        <f aca="false">VLOOKUP(C317,'9. Matriz de Requisitos'!$A:$W,3, FALSE())</f>
        <v>#N/A</v>
      </c>
      <c r="C317" s="326"/>
      <c r="D317" s="325" t="e">
        <f aca="false">VLOOKUP(C317,'9. Matriz de Requisitos'!$A:$W,4, FALSE())</f>
        <v>#N/A</v>
      </c>
      <c r="E317" s="327" t="str">
        <f aca="false" t="array" ref="E317:E317">IFERROR(_xludf.xlookup(F317, '4.1.1 Catalogo Backend'!$D$2:$D$100, '4.1.1 Catalogo Backend'!$B$2:$B$100), "")</f>
        <v/>
      </c>
      <c r="F317" s="335"/>
      <c r="G317" s="342"/>
      <c r="H317" s="345"/>
      <c r="I317" s="345"/>
      <c r="J317" s="332" t="n">
        <f aca="false" t="array" ref="J317:J317">IFERROR(_xludf.xlookup(F317, '4.1.1 Catalogo Backend'!$D$2:$D$100, '4.1.1 Catalogo Backend'!$C$2:$C$100), 0)</f>
        <v>0</v>
      </c>
      <c r="K317" s="333" t="s">
        <v>43</v>
      </c>
      <c r="L317" s="307" t="n">
        <f aca="false">ROUNDUP(SUM(VLOOKUP('4.1 WBS Backend'!K317,'6. Catalogos'!$F$2:$G$4,2,FALSE())*J317),0)</f>
        <v>0</v>
      </c>
      <c r="M317" s="238"/>
      <c r="N317" s="238"/>
      <c r="O317" s="238"/>
      <c r="P317" s="238"/>
      <c r="Q317" s="238"/>
      <c r="R317" s="238"/>
      <c r="S317" s="238"/>
      <c r="T317" s="238"/>
      <c r="U317" s="238"/>
      <c r="V317" s="238"/>
      <c r="W317" s="238"/>
      <c r="X317" s="238"/>
      <c r="Y317" s="238"/>
      <c r="Z317" s="238"/>
      <c r="AA317" s="238"/>
      <c r="AB317" s="238"/>
      <c r="AC317" s="238"/>
      <c r="AD317" s="1"/>
    </row>
    <row r="318" customFormat="false" ht="15.75" hidden="false" customHeight="true" outlineLevel="0" collapsed="false">
      <c r="A318" s="335"/>
      <c r="B318" s="325" t="e">
        <f aca="false">VLOOKUP(C318,'9. Matriz de Requisitos'!$A:$W,3, FALSE())</f>
        <v>#N/A</v>
      </c>
      <c r="C318" s="326"/>
      <c r="D318" s="325" t="e">
        <f aca="false">VLOOKUP(C318,'9. Matriz de Requisitos'!$A:$W,4, FALSE())</f>
        <v>#N/A</v>
      </c>
      <c r="E318" s="327" t="str">
        <f aca="false" t="array" ref="E318:E318">IFERROR(_xludf.xlookup(F318, '4.1.1 Catalogo Backend'!$D$2:$D$100, '4.1.1 Catalogo Backend'!$B$2:$B$100), "")</f>
        <v/>
      </c>
      <c r="F318" s="335"/>
      <c r="G318" s="342"/>
      <c r="H318" s="345"/>
      <c r="I318" s="345"/>
      <c r="J318" s="332" t="n">
        <f aca="false" t="array" ref="J318:J318">IFERROR(_xludf.xlookup(F318, '4.1.1 Catalogo Backend'!$D$2:$D$100, '4.1.1 Catalogo Backend'!$C$2:$C$100), 0)</f>
        <v>0</v>
      </c>
      <c r="K318" s="333" t="s">
        <v>43</v>
      </c>
      <c r="L318" s="307" t="n">
        <f aca="false">ROUNDUP(SUM(VLOOKUP('4.1 WBS Backend'!K318,'6. Catalogos'!$F$2:$G$4,2,FALSE())*J318),0)</f>
        <v>0</v>
      </c>
      <c r="M318" s="238"/>
      <c r="N318" s="238"/>
      <c r="O318" s="238"/>
      <c r="P318" s="238"/>
      <c r="Q318" s="238"/>
      <c r="R318" s="238"/>
      <c r="S318" s="238"/>
      <c r="T318" s="238"/>
      <c r="U318" s="238"/>
      <c r="V318" s="238"/>
      <c r="W318" s="238"/>
      <c r="X318" s="238"/>
      <c r="Y318" s="238"/>
      <c r="Z318" s="238"/>
      <c r="AA318" s="238"/>
      <c r="AB318" s="238"/>
      <c r="AC318" s="238"/>
      <c r="AD318" s="1"/>
    </row>
    <row r="319" customFormat="false" ht="15.75" hidden="false" customHeight="true" outlineLevel="0" collapsed="false">
      <c r="A319" s="335"/>
      <c r="B319" s="325" t="e">
        <f aca="false">VLOOKUP(C319,'9. Matriz de Requisitos'!$A:$W,3, FALSE())</f>
        <v>#N/A</v>
      </c>
      <c r="C319" s="326"/>
      <c r="D319" s="325" t="e">
        <f aca="false">VLOOKUP(C319,'9. Matriz de Requisitos'!$A:$W,4, FALSE())</f>
        <v>#N/A</v>
      </c>
      <c r="E319" s="327" t="str">
        <f aca="false" t="array" ref="E319:E319">IFERROR(_xludf.xlookup(F319, '4.1.1 Catalogo Backend'!$D$2:$D$100, '4.1.1 Catalogo Backend'!$B$2:$B$100), "")</f>
        <v/>
      </c>
      <c r="F319" s="335"/>
      <c r="G319" s="342"/>
      <c r="H319" s="345"/>
      <c r="I319" s="345"/>
      <c r="J319" s="332" t="n">
        <f aca="false" t="array" ref="J319:J319">IFERROR(_xludf.xlookup(F319, '4.1.1 Catalogo Backend'!$D$2:$D$100, '4.1.1 Catalogo Backend'!$C$2:$C$100), 0)</f>
        <v>0</v>
      </c>
      <c r="K319" s="333" t="s">
        <v>43</v>
      </c>
      <c r="L319" s="307" t="n">
        <f aca="false">ROUNDUP(SUM(VLOOKUP('4.1 WBS Backend'!K319,'6. Catalogos'!$F$2:$G$4,2,FALSE())*J319),0)</f>
        <v>0</v>
      </c>
      <c r="M319" s="238"/>
      <c r="N319" s="238"/>
      <c r="O319" s="238"/>
      <c r="P319" s="238"/>
      <c r="Q319" s="238"/>
      <c r="R319" s="238"/>
      <c r="S319" s="238"/>
      <c r="T319" s="238"/>
      <c r="U319" s="238"/>
      <c r="V319" s="238"/>
      <c r="W319" s="238"/>
      <c r="X319" s="238"/>
      <c r="Y319" s="238"/>
      <c r="Z319" s="238"/>
      <c r="AA319" s="238"/>
      <c r="AB319" s="238"/>
      <c r="AC319" s="238"/>
      <c r="AD319" s="1"/>
    </row>
    <row r="320" customFormat="false" ht="15.75" hidden="false" customHeight="true" outlineLevel="0" collapsed="false">
      <c r="A320" s="335"/>
      <c r="B320" s="325" t="e">
        <f aca="false">VLOOKUP(C320,'9. Matriz de Requisitos'!$A:$W,3, FALSE())</f>
        <v>#N/A</v>
      </c>
      <c r="C320" s="326"/>
      <c r="D320" s="325" t="e">
        <f aca="false">VLOOKUP(C320,'9. Matriz de Requisitos'!$A:$W,4, FALSE())</f>
        <v>#N/A</v>
      </c>
      <c r="E320" s="327" t="str">
        <f aca="false" t="array" ref="E320:E320">IFERROR(_xludf.xlookup(F320, '4.1.1 Catalogo Backend'!$D$2:$D$100, '4.1.1 Catalogo Backend'!$B$2:$B$100), "")</f>
        <v/>
      </c>
      <c r="F320" s="335"/>
      <c r="G320" s="342"/>
      <c r="H320" s="345"/>
      <c r="I320" s="345"/>
      <c r="J320" s="332" t="n">
        <f aca="false" t="array" ref="J320:J320">IFERROR(_xludf.xlookup(F320, '4.1.1 Catalogo Backend'!$D$2:$D$100, '4.1.1 Catalogo Backend'!$C$2:$C$100), 0)</f>
        <v>0</v>
      </c>
      <c r="K320" s="333" t="s">
        <v>43</v>
      </c>
      <c r="L320" s="307" t="n">
        <f aca="false">ROUNDUP(SUM(VLOOKUP('4.1 WBS Backend'!K320,'6. Catalogos'!$F$2:$G$4,2,FALSE())*J320),0)</f>
        <v>0</v>
      </c>
      <c r="M320" s="238"/>
      <c r="N320" s="238"/>
      <c r="O320" s="238"/>
      <c r="P320" s="238"/>
      <c r="Q320" s="238"/>
      <c r="R320" s="238"/>
      <c r="S320" s="238"/>
      <c r="T320" s="238"/>
      <c r="U320" s="238"/>
      <c r="V320" s="238"/>
      <c r="W320" s="238"/>
      <c r="X320" s="238"/>
      <c r="Y320" s="238"/>
      <c r="Z320" s="238"/>
      <c r="AA320" s="238"/>
      <c r="AB320" s="238"/>
      <c r="AC320" s="238"/>
      <c r="AD320" s="1"/>
    </row>
    <row r="321" customFormat="false" ht="15.75" hidden="false" customHeight="true" outlineLevel="0" collapsed="false">
      <c r="A321" s="335"/>
      <c r="B321" s="325" t="e">
        <f aca="false">VLOOKUP(C321,'9. Matriz de Requisitos'!$A:$W,3, FALSE())</f>
        <v>#N/A</v>
      </c>
      <c r="C321" s="326"/>
      <c r="D321" s="325" t="e">
        <f aca="false">VLOOKUP(C321,'9. Matriz de Requisitos'!$A:$W,4, FALSE())</f>
        <v>#N/A</v>
      </c>
      <c r="E321" s="327" t="str">
        <f aca="false" t="array" ref="E321:E321">IFERROR(_xludf.xlookup(F321, '4.1.1 Catalogo Backend'!$D$2:$D$100, '4.1.1 Catalogo Backend'!$B$2:$B$100), "")</f>
        <v/>
      </c>
      <c r="F321" s="335"/>
      <c r="G321" s="342"/>
      <c r="H321" s="345"/>
      <c r="I321" s="345"/>
      <c r="J321" s="332" t="n">
        <f aca="false" t="array" ref="J321:J321">IFERROR(_xludf.xlookup(F321, '4.1.1 Catalogo Backend'!$D$2:$D$100, '4.1.1 Catalogo Backend'!$C$2:$C$100), 0)</f>
        <v>0</v>
      </c>
      <c r="K321" s="333" t="s">
        <v>43</v>
      </c>
      <c r="L321" s="307" t="n">
        <f aca="false">ROUNDUP(SUM(VLOOKUP('4.1 WBS Backend'!K321,'6. Catalogos'!$F$2:$G$4,2,FALSE())*J321),0)</f>
        <v>0</v>
      </c>
      <c r="M321" s="238"/>
      <c r="N321" s="238"/>
      <c r="O321" s="238"/>
      <c r="P321" s="238"/>
      <c r="Q321" s="238"/>
      <c r="R321" s="238"/>
      <c r="S321" s="238"/>
      <c r="T321" s="238"/>
      <c r="U321" s="238"/>
      <c r="V321" s="238"/>
      <c r="W321" s="238"/>
      <c r="X321" s="238"/>
      <c r="Y321" s="238"/>
      <c r="Z321" s="238"/>
      <c r="AA321" s="238"/>
      <c r="AB321" s="238"/>
      <c r="AC321" s="238"/>
      <c r="AD321" s="1"/>
    </row>
    <row r="322" customFormat="false" ht="15.75" hidden="false" customHeight="true" outlineLevel="0" collapsed="false">
      <c r="A322" s="335"/>
      <c r="B322" s="325" t="e">
        <f aca="false">VLOOKUP(C322,'9. Matriz de Requisitos'!$A:$W,3, FALSE())</f>
        <v>#N/A</v>
      </c>
      <c r="C322" s="326"/>
      <c r="D322" s="325" t="e">
        <f aca="false">VLOOKUP(C322,'9. Matriz de Requisitos'!$A:$W,4, FALSE())</f>
        <v>#N/A</v>
      </c>
      <c r="E322" s="327" t="str">
        <f aca="false" t="array" ref="E322:E322">IFERROR(_xludf.xlookup(F322, '4.1.1 Catalogo Backend'!$D$2:$D$100, '4.1.1 Catalogo Backend'!$B$2:$B$100), "")</f>
        <v/>
      </c>
      <c r="F322" s="335"/>
      <c r="G322" s="342"/>
      <c r="H322" s="345"/>
      <c r="I322" s="345"/>
      <c r="J322" s="332" t="n">
        <f aca="false" t="array" ref="J322:J322">IFERROR(_xludf.xlookup(F322, '4.1.1 Catalogo Backend'!$D$2:$D$100, '4.1.1 Catalogo Backend'!$C$2:$C$100), 0)</f>
        <v>0</v>
      </c>
      <c r="K322" s="333" t="s">
        <v>43</v>
      </c>
      <c r="L322" s="307" t="n">
        <f aca="false">ROUNDUP(SUM(VLOOKUP('4.1 WBS Backend'!K322,'6. Catalogos'!$F$2:$G$4,2,FALSE())*J322),0)</f>
        <v>0</v>
      </c>
      <c r="M322" s="238"/>
      <c r="N322" s="238"/>
      <c r="O322" s="238"/>
      <c r="P322" s="238"/>
      <c r="Q322" s="238"/>
      <c r="R322" s="238"/>
      <c r="S322" s="238"/>
      <c r="T322" s="238"/>
      <c r="U322" s="238"/>
      <c r="V322" s="238"/>
      <c r="W322" s="238"/>
      <c r="X322" s="238"/>
      <c r="Y322" s="238"/>
      <c r="Z322" s="238"/>
      <c r="AA322" s="238"/>
      <c r="AB322" s="238"/>
      <c r="AC322" s="238"/>
      <c r="AD322" s="1"/>
    </row>
    <row r="323" customFormat="false" ht="15.75" hidden="false" customHeight="true" outlineLevel="0" collapsed="false">
      <c r="A323" s="335"/>
      <c r="B323" s="325" t="e">
        <f aca="false">VLOOKUP(C323,'9. Matriz de Requisitos'!$A:$W,3, FALSE())</f>
        <v>#N/A</v>
      </c>
      <c r="C323" s="326"/>
      <c r="D323" s="325" t="e">
        <f aca="false">VLOOKUP(C323,'9. Matriz de Requisitos'!$A:$W,4, FALSE())</f>
        <v>#N/A</v>
      </c>
      <c r="E323" s="327" t="str">
        <f aca="false" t="array" ref="E323:E323">IFERROR(_xludf.xlookup(F323, '4.1.1 Catalogo Backend'!$D$2:$D$100, '4.1.1 Catalogo Backend'!$B$2:$B$100), "")</f>
        <v/>
      </c>
      <c r="F323" s="335"/>
      <c r="G323" s="342"/>
      <c r="H323" s="345"/>
      <c r="I323" s="345"/>
      <c r="J323" s="332" t="n">
        <f aca="false" t="array" ref="J323:J323">IFERROR(_xludf.xlookup(F323, '4.1.1 Catalogo Backend'!$D$2:$D$100, '4.1.1 Catalogo Backend'!$C$2:$C$100), 0)</f>
        <v>0</v>
      </c>
      <c r="K323" s="333" t="s">
        <v>43</v>
      </c>
      <c r="L323" s="307" t="n">
        <f aca="false">ROUNDUP(SUM(VLOOKUP('4.1 WBS Backend'!K323,'6. Catalogos'!$F$2:$G$4,2,FALSE())*J323),0)</f>
        <v>0</v>
      </c>
      <c r="M323" s="238"/>
      <c r="N323" s="238"/>
      <c r="O323" s="238"/>
      <c r="P323" s="238"/>
      <c r="Q323" s="238"/>
      <c r="R323" s="238"/>
      <c r="S323" s="238"/>
      <c r="T323" s="238"/>
      <c r="U323" s="238"/>
      <c r="V323" s="238"/>
      <c r="W323" s="238"/>
      <c r="X323" s="238"/>
      <c r="Y323" s="238"/>
      <c r="Z323" s="238"/>
      <c r="AA323" s="238"/>
      <c r="AB323" s="238"/>
      <c r="AC323" s="238"/>
      <c r="AD323" s="1"/>
    </row>
    <row r="324" customFormat="false" ht="15.75" hidden="false" customHeight="true" outlineLevel="0" collapsed="false">
      <c r="A324" s="335"/>
      <c r="B324" s="325" t="e">
        <f aca="false">VLOOKUP(C324,'9. Matriz de Requisitos'!$A:$W,3, FALSE())</f>
        <v>#N/A</v>
      </c>
      <c r="C324" s="326"/>
      <c r="D324" s="325" t="e">
        <f aca="false">VLOOKUP(C324,'9. Matriz de Requisitos'!$A:$W,4, FALSE())</f>
        <v>#N/A</v>
      </c>
      <c r="E324" s="327" t="str">
        <f aca="false" t="array" ref="E324:E324">IFERROR(_xludf.xlookup(F324, '4.1.1 Catalogo Backend'!$D$2:$D$100, '4.1.1 Catalogo Backend'!$B$2:$B$100), "")</f>
        <v/>
      </c>
      <c r="F324" s="335"/>
      <c r="G324" s="342"/>
      <c r="H324" s="345"/>
      <c r="I324" s="345"/>
      <c r="J324" s="332" t="n">
        <f aca="false" t="array" ref="J324:J324">IFERROR(_xludf.xlookup(F324, '4.1.1 Catalogo Backend'!$D$2:$D$100, '4.1.1 Catalogo Backend'!$C$2:$C$100), 0)</f>
        <v>0</v>
      </c>
      <c r="K324" s="333" t="s">
        <v>43</v>
      </c>
      <c r="L324" s="307" t="n">
        <f aca="false">ROUNDUP(SUM(VLOOKUP('4.1 WBS Backend'!K324,'6. Catalogos'!$F$2:$G$4,2,FALSE())*J324),0)</f>
        <v>0</v>
      </c>
      <c r="M324" s="238"/>
      <c r="N324" s="238"/>
      <c r="O324" s="238"/>
      <c r="P324" s="238"/>
      <c r="Q324" s="238"/>
      <c r="R324" s="238"/>
      <c r="S324" s="238"/>
      <c r="T324" s="238"/>
      <c r="U324" s="238"/>
      <c r="V324" s="238"/>
      <c r="W324" s="238"/>
      <c r="X324" s="238"/>
      <c r="Y324" s="238"/>
      <c r="Z324" s="238"/>
      <c r="AA324" s="238"/>
      <c r="AB324" s="238"/>
      <c r="AC324" s="238"/>
      <c r="AD324" s="1"/>
    </row>
    <row r="325" customFormat="false" ht="15.75" hidden="false" customHeight="true" outlineLevel="0" collapsed="false">
      <c r="A325" s="335"/>
      <c r="B325" s="325" t="e">
        <f aca="false">VLOOKUP(C325,'9. Matriz de Requisitos'!$A:$W,3, FALSE())</f>
        <v>#N/A</v>
      </c>
      <c r="C325" s="326"/>
      <c r="D325" s="325" t="e">
        <f aca="false">VLOOKUP(C325,'9. Matriz de Requisitos'!$A:$W,4, FALSE())</f>
        <v>#N/A</v>
      </c>
      <c r="E325" s="327" t="str">
        <f aca="false" t="array" ref="E325:E325">IFERROR(_xludf.xlookup(F325, '4.1.1 Catalogo Backend'!$D$2:$D$100, '4.1.1 Catalogo Backend'!$B$2:$B$100), "")</f>
        <v/>
      </c>
      <c r="F325" s="335"/>
      <c r="G325" s="342"/>
      <c r="H325" s="345"/>
      <c r="I325" s="345"/>
      <c r="J325" s="332" t="n">
        <f aca="false" t="array" ref="J325:J325">IFERROR(_xludf.xlookup(F325, '4.1.1 Catalogo Backend'!$D$2:$D$100, '4.1.1 Catalogo Backend'!$C$2:$C$100), 0)</f>
        <v>0</v>
      </c>
      <c r="K325" s="333" t="s">
        <v>43</v>
      </c>
      <c r="L325" s="307" t="n">
        <f aca="false">ROUNDUP(SUM(VLOOKUP('4.1 WBS Backend'!K325,'6. Catalogos'!$F$2:$G$4,2,FALSE())*J325),0)</f>
        <v>0</v>
      </c>
      <c r="M325" s="238"/>
      <c r="N325" s="238"/>
      <c r="O325" s="238"/>
      <c r="P325" s="238"/>
      <c r="Q325" s="238"/>
      <c r="R325" s="238"/>
      <c r="S325" s="238"/>
      <c r="T325" s="238"/>
      <c r="U325" s="238"/>
      <c r="V325" s="238"/>
      <c r="W325" s="238"/>
      <c r="X325" s="238"/>
      <c r="Y325" s="238"/>
      <c r="Z325" s="238"/>
      <c r="AA325" s="238"/>
      <c r="AB325" s="238"/>
      <c r="AC325" s="238"/>
      <c r="AD325" s="1"/>
    </row>
    <row r="326" customFormat="false" ht="15.75" hidden="false" customHeight="true" outlineLevel="0" collapsed="false">
      <c r="A326" s="335"/>
      <c r="B326" s="325" t="e">
        <f aca="false">VLOOKUP(C326,'9. Matriz de Requisitos'!$A:$W,3, FALSE())</f>
        <v>#N/A</v>
      </c>
      <c r="C326" s="326"/>
      <c r="D326" s="325" t="e">
        <f aca="false">VLOOKUP(C326,'9. Matriz de Requisitos'!$A:$W,4, FALSE())</f>
        <v>#N/A</v>
      </c>
      <c r="E326" s="327" t="str">
        <f aca="false" t="array" ref="E326:E326">IFERROR(_xludf.xlookup(F326, '4.1.1 Catalogo Backend'!$D$2:$D$100, '4.1.1 Catalogo Backend'!$B$2:$B$100), "")</f>
        <v/>
      </c>
      <c r="F326" s="335"/>
      <c r="G326" s="342"/>
      <c r="H326" s="345"/>
      <c r="I326" s="345"/>
      <c r="J326" s="332" t="n">
        <f aca="false" t="array" ref="J326:J326">IFERROR(_xludf.xlookup(F326, '4.1.1 Catalogo Backend'!$D$2:$D$100, '4.1.1 Catalogo Backend'!$C$2:$C$100), 0)</f>
        <v>0</v>
      </c>
      <c r="K326" s="333" t="s">
        <v>43</v>
      </c>
      <c r="L326" s="307" t="n">
        <f aca="false">ROUNDUP(SUM(VLOOKUP('4.1 WBS Backend'!K326,'6. Catalogos'!$F$2:$G$4,2,FALSE())*J326),0)</f>
        <v>0</v>
      </c>
      <c r="M326" s="238"/>
      <c r="N326" s="238"/>
      <c r="O326" s="238"/>
      <c r="P326" s="238"/>
      <c r="Q326" s="238"/>
      <c r="R326" s="238"/>
      <c r="S326" s="238"/>
      <c r="T326" s="238"/>
      <c r="U326" s="238"/>
      <c r="V326" s="238"/>
      <c r="W326" s="238"/>
      <c r="X326" s="238"/>
      <c r="Y326" s="238"/>
      <c r="Z326" s="238"/>
      <c r="AA326" s="238"/>
      <c r="AB326" s="238"/>
      <c r="AC326" s="238"/>
      <c r="AD326" s="1"/>
    </row>
    <row r="327" customFormat="false" ht="15" hidden="false" customHeight="false" outlineLevel="0" collapsed="false">
      <c r="A327" s="238"/>
      <c r="B327" s="238"/>
      <c r="C327" s="238"/>
      <c r="D327" s="238"/>
      <c r="E327" s="238"/>
      <c r="F327" s="347"/>
      <c r="G327" s="238"/>
      <c r="H327" s="238"/>
      <c r="I327" s="347"/>
      <c r="J327" s="348"/>
      <c r="K327" s="238"/>
      <c r="L327" s="349"/>
      <c r="M327" s="238"/>
      <c r="N327" s="238"/>
      <c r="O327" s="238"/>
      <c r="P327" s="238"/>
      <c r="Q327" s="238"/>
      <c r="R327" s="238"/>
      <c r="S327" s="238"/>
      <c r="T327" s="238"/>
      <c r="U327" s="238"/>
      <c r="V327" s="238"/>
      <c r="W327" s="238"/>
      <c r="X327" s="238"/>
      <c r="Y327" s="238"/>
      <c r="Z327" s="238"/>
      <c r="AA327" s="238"/>
      <c r="AB327" s="238"/>
      <c r="AC327" s="238"/>
      <c r="AD327" s="1"/>
    </row>
    <row r="328" customFormat="false" ht="15" hidden="false" customHeight="false" outlineLevel="0" collapsed="false">
      <c r="A328" s="238"/>
      <c r="B328" s="238"/>
      <c r="C328" s="238"/>
      <c r="D328" s="238"/>
      <c r="E328" s="238"/>
      <c r="F328" s="347"/>
      <c r="G328" s="238"/>
      <c r="H328" s="238"/>
      <c r="I328" s="347"/>
      <c r="J328" s="348"/>
      <c r="K328" s="238"/>
      <c r="L328" s="349"/>
      <c r="M328" s="238"/>
      <c r="N328" s="238"/>
      <c r="O328" s="238"/>
      <c r="P328" s="238"/>
      <c r="Q328" s="238"/>
      <c r="R328" s="238"/>
      <c r="S328" s="238"/>
      <c r="T328" s="238"/>
      <c r="U328" s="238"/>
      <c r="V328" s="238"/>
      <c r="W328" s="238"/>
      <c r="X328" s="238"/>
      <c r="Y328" s="238"/>
      <c r="Z328" s="238"/>
      <c r="AA328" s="238"/>
      <c r="AB328" s="238"/>
      <c r="AC328" s="238"/>
      <c r="AD328" s="1"/>
    </row>
    <row r="329" customFormat="false" ht="15" hidden="false" customHeight="false" outlineLevel="0" collapsed="false">
      <c r="A329" s="238"/>
      <c r="B329" s="238"/>
      <c r="C329" s="238"/>
      <c r="D329" s="238"/>
      <c r="E329" s="238"/>
      <c r="F329" s="347"/>
      <c r="G329" s="238"/>
      <c r="H329" s="238"/>
      <c r="I329" s="347"/>
      <c r="J329" s="348"/>
      <c r="K329" s="238"/>
      <c r="L329" s="349"/>
      <c r="M329" s="238"/>
      <c r="N329" s="238"/>
      <c r="O329" s="238"/>
      <c r="P329" s="238"/>
      <c r="Q329" s="238"/>
      <c r="R329" s="238"/>
      <c r="S329" s="238"/>
      <c r="T329" s="238"/>
      <c r="U329" s="238"/>
      <c r="V329" s="238"/>
      <c r="W329" s="238"/>
      <c r="X329" s="238"/>
      <c r="Y329" s="238"/>
      <c r="Z329" s="238"/>
      <c r="AA329" s="238"/>
      <c r="AB329" s="238"/>
      <c r="AC329" s="238"/>
      <c r="AD329" s="1"/>
    </row>
    <row r="330" customFormat="false" ht="15" hidden="false" customHeight="false" outlineLevel="0" collapsed="false">
      <c r="A330" s="238"/>
      <c r="B330" s="238"/>
      <c r="C330" s="238"/>
      <c r="D330" s="238"/>
      <c r="E330" s="238"/>
      <c r="F330" s="347"/>
      <c r="G330" s="238"/>
      <c r="H330" s="238"/>
      <c r="I330" s="347"/>
      <c r="J330" s="348"/>
      <c r="K330" s="238"/>
      <c r="L330" s="349"/>
      <c r="M330" s="238"/>
      <c r="N330" s="238"/>
      <c r="O330" s="238"/>
      <c r="P330" s="238"/>
      <c r="Q330" s="238"/>
      <c r="R330" s="238"/>
      <c r="S330" s="238"/>
      <c r="T330" s="238"/>
      <c r="U330" s="238"/>
      <c r="V330" s="238"/>
      <c r="W330" s="238"/>
      <c r="X330" s="238"/>
      <c r="Y330" s="238"/>
      <c r="Z330" s="238"/>
      <c r="AA330" s="238"/>
      <c r="AB330" s="238"/>
      <c r="AC330" s="238"/>
      <c r="AD330" s="1"/>
    </row>
    <row r="331" customFormat="false" ht="15" hidden="false" customHeight="false" outlineLevel="0" collapsed="false">
      <c r="A331" s="238"/>
      <c r="B331" s="238"/>
      <c r="C331" s="238"/>
      <c r="D331" s="238"/>
      <c r="E331" s="238"/>
      <c r="F331" s="347"/>
      <c r="G331" s="238"/>
      <c r="H331" s="238"/>
      <c r="I331" s="347"/>
      <c r="J331" s="348"/>
      <c r="K331" s="238"/>
      <c r="L331" s="349"/>
      <c r="M331" s="238"/>
      <c r="N331" s="238"/>
      <c r="O331" s="238"/>
      <c r="P331" s="238"/>
      <c r="Q331" s="238"/>
      <c r="R331" s="238"/>
      <c r="S331" s="238"/>
      <c r="T331" s="238"/>
      <c r="U331" s="238"/>
      <c r="V331" s="238"/>
      <c r="W331" s="238"/>
      <c r="X331" s="238"/>
      <c r="Y331" s="238"/>
      <c r="Z331" s="238"/>
      <c r="AA331" s="238"/>
      <c r="AB331" s="238"/>
      <c r="AC331" s="238"/>
      <c r="AD331" s="1"/>
    </row>
    <row r="332" customFormat="false" ht="15" hidden="false" customHeight="false" outlineLevel="0" collapsed="false">
      <c r="A332" s="238"/>
      <c r="B332" s="238"/>
      <c r="C332" s="238"/>
      <c r="D332" s="238"/>
      <c r="E332" s="238"/>
      <c r="F332" s="347"/>
      <c r="G332" s="238"/>
      <c r="H332" s="238"/>
      <c r="I332" s="347"/>
      <c r="J332" s="348"/>
      <c r="K332" s="238"/>
      <c r="L332" s="349"/>
      <c r="M332" s="238"/>
      <c r="N332" s="238"/>
      <c r="O332" s="238"/>
      <c r="P332" s="238"/>
      <c r="Q332" s="238"/>
      <c r="R332" s="238"/>
      <c r="S332" s="238"/>
      <c r="T332" s="238"/>
      <c r="U332" s="238"/>
      <c r="V332" s="238"/>
      <c r="W332" s="238"/>
      <c r="X332" s="238"/>
      <c r="Y332" s="238"/>
      <c r="Z332" s="238"/>
      <c r="AA332" s="238"/>
      <c r="AB332" s="238"/>
      <c r="AC332" s="238"/>
      <c r="AD332" s="1"/>
    </row>
    <row r="333" customFormat="false" ht="15" hidden="false" customHeight="false" outlineLevel="0" collapsed="false">
      <c r="A333" s="238"/>
      <c r="B333" s="238"/>
      <c r="C333" s="238"/>
      <c r="D333" s="238"/>
      <c r="E333" s="238"/>
      <c r="F333" s="347"/>
      <c r="G333" s="238"/>
      <c r="H333" s="238"/>
      <c r="I333" s="347"/>
      <c r="J333" s="348"/>
      <c r="K333" s="238"/>
      <c r="L333" s="349"/>
      <c r="M333" s="238"/>
      <c r="N333" s="238"/>
      <c r="O333" s="238"/>
      <c r="P333" s="238"/>
      <c r="Q333" s="238"/>
      <c r="R333" s="238"/>
      <c r="S333" s="238"/>
      <c r="T333" s="238"/>
      <c r="U333" s="238"/>
      <c r="V333" s="238"/>
      <c r="W333" s="238"/>
      <c r="X333" s="238"/>
      <c r="Y333" s="238"/>
      <c r="Z333" s="238"/>
      <c r="AA333" s="238"/>
      <c r="AB333" s="238"/>
      <c r="AC333" s="238"/>
      <c r="AD333" s="1"/>
    </row>
    <row r="334" customFormat="false" ht="15" hidden="false" customHeight="false" outlineLevel="0" collapsed="false">
      <c r="A334" s="238"/>
      <c r="B334" s="238"/>
      <c r="C334" s="238"/>
      <c r="D334" s="238"/>
      <c r="E334" s="238"/>
      <c r="F334" s="347"/>
      <c r="G334" s="238"/>
      <c r="H334" s="238"/>
      <c r="I334" s="347"/>
      <c r="J334" s="348"/>
      <c r="K334" s="238"/>
      <c r="L334" s="349"/>
      <c r="M334" s="238"/>
      <c r="N334" s="238"/>
      <c r="O334" s="238"/>
      <c r="P334" s="238"/>
      <c r="Q334" s="238"/>
      <c r="R334" s="238"/>
      <c r="S334" s="238"/>
      <c r="T334" s="238"/>
      <c r="U334" s="238"/>
      <c r="V334" s="238"/>
      <c r="W334" s="238"/>
      <c r="X334" s="238"/>
      <c r="Y334" s="238"/>
      <c r="Z334" s="238"/>
      <c r="AA334" s="238"/>
      <c r="AB334" s="238"/>
      <c r="AC334" s="238"/>
      <c r="AD334" s="1"/>
    </row>
    <row r="335" customFormat="false" ht="15" hidden="false" customHeight="false" outlineLevel="0" collapsed="false">
      <c r="A335" s="238"/>
      <c r="B335" s="238"/>
      <c r="C335" s="238"/>
      <c r="D335" s="238"/>
      <c r="E335" s="238"/>
      <c r="F335" s="347"/>
      <c r="G335" s="238"/>
      <c r="H335" s="238"/>
      <c r="I335" s="347"/>
      <c r="J335" s="348"/>
      <c r="K335" s="238"/>
      <c r="L335" s="349"/>
      <c r="M335" s="238"/>
      <c r="N335" s="238"/>
      <c r="O335" s="238"/>
      <c r="P335" s="238"/>
      <c r="Q335" s="238"/>
      <c r="R335" s="238"/>
      <c r="S335" s="238"/>
      <c r="T335" s="238"/>
      <c r="U335" s="238"/>
      <c r="V335" s="238"/>
      <c r="W335" s="238"/>
      <c r="X335" s="238"/>
      <c r="Y335" s="238"/>
      <c r="Z335" s="238"/>
      <c r="AA335" s="238"/>
      <c r="AB335" s="238"/>
      <c r="AC335" s="238"/>
      <c r="AD335" s="1"/>
    </row>
    <row r="336" customFormat="false" ht="15" hidden="false" customHeight="false" outlineLevel="0" collapsed="false">
      <c r="A336" s="238"/>
      <c r="B336" s="238"/>
      <c r="C336" s="238"/>
      <c r="D336" s="238"/>
      <c r="E336" s="238"/>
      <c r="F336" s="347"/>
      <c r="G336" s="238"/>
      <c r="H336" s="238"/>
      <c r="I336" s="347"/>
      <c r="J336" s="348"/>
      <c r="K336" s="238"/>
      <c r="L336" s="349"/>
      <c r="M336" s="238"/>
      <c r="N336" s="238"/>
      <c r="O336" s="238"/>
      <c r="P336" s="238"/>
      <c r="Q336" s="238"/>
      <c r="R336" s="238"/>
      <c r="S336" s="238"/>
      <c r="T336" s="238"/>
      <c r="U336" s="238"/>
      <c r="V336" s="238"/>
      <c r="W336" s="238"/>
      <c r="X336" s="238"/>
      <c r="Y336" s="238"/>
      <c r="Z336" s="238"/>
      <c r="AA336" s="238"/>
      <c r="AB336" s="238"/>
      <c r="AC336" s="238"/>
      <c r="AD336" s="1"/>
    </row>
    <row r="337" customFormat="false" ht="15" hidden="false" customHeight="false" outlineLevel="0" collapsed="false">
      <c r="A337" s="238"/>
      <c r="B337" s="238"/>
      <c r="C337" s="238"/>
      <c r="D337" s="238"/>
      <c r="E337" s="238"/>
      <c r="F337" s="347"/>
      <c r="G337" s="238"/>
      <c r="H337" s="238"/>
      <c r="I337" s="347"/>
      <c r="J337" s="348"/>
      <c r="K337" s="238"/>
      <c r="L337" s="349"/>
      <c r="M337" s="238"/>
      <c r="N337" s="238"/>
      <c r="O337" s="238"/>
      <c r="P337" s="238"/>
      <c r="Q337" s="238"/>
      <c r="R337" s="238"/>
      <c r="S337" s="238"/>
      <c r="T337" s="238"/>
      <c r="U337" s="238"/>
      <c r="V337" s="238"/>
      <c r="W337" s="238"/>
      <c r="X337" s="238"/>
      <c r="Y337" s="238"/>
      <c r="Z337" s="238"/>
      <c r="AA337" s="238"/>
      <c r="AB337" s="238"/>
      <c r="AC337" s="238"/>
      <c r="AD337" s="1"/>
    </row>
    <row r="338" customFormat="false" ht="15" hidden="false" customHeight="false" outlineLevel="0" collapsed="false">
      <c r="A338" s="238"/>
      <c r="B338" s="238"/>
      <c r="C338" s="238"/>
      <c r="D338" s="238"/>
      <c r="E338" s="238"/>
      <c r="F338" s="347"/>
      <c r="G338" s="238"/>
      <c r="H338" s="238"/>
      <c r="I338" s="347"/>
      <c r="J338" s="348"/>
      <c r="K338" s="238"/>
      <c r="L338" s="349"/>
      <c r="M338" s="238"/>
      <c r="N338" s="238"/>
      <c r="O338" s="238"/>
      <c r="P338" s="238"/>
      <c r="Q338" s="238"/>
      <c r="R338" s="238"/>
      <c r="S338" s="238"/>
      <c r="T338" s="238"/>
      <c r="U338" s="238"/>
      <c r="V338" s="238"/>
      <c r="W338" s="238"/>
      <c r="X338" s="238"/>
      <c r="Y338" s="238"/>
      <c r="Z338" s="238"/>
      <c r="AA338" s="238"/>
      <c r="AB338" s="238"/>
      <c r="AC338" s="238"/>
      <c r="AD338" s="1"/>
    </row>
    <row r="339" customFormat="false" ht="15" hidden="false" customHeight="false" outlineLevel="0" collapsed="false">
      <c r="A339" s="238"/>
      <c r="B339" s="238"/>
      <c r="C339" s="238"/>
      <c r="D339" s="238"/>
      <c r="E339" s="238"/>
      <c r="F339" s="347"/>
      <c r="G339" s="238"/>
      <c r="H339" s="238"/>
      <c r="I339" s="347"/>
      <c r="J339" s="348"/>
      <c r="K339" s="238"/>
      <c r="L339" s="349"/>
      <c r="M339" s="238"/>
      <c r="N339" s="238"/>
      <c r="O339" s="238"/>
      <c r="P339" s="238"/>
      <c r="Q339" s="238"/>
      <c r="R339" s="238"/>
      <c r="S339" s="238"/>
      <c r="T339" s="238"/>
      <c r="U339" s="238"/>
      <c r="V339" s="238"/>
      <c r="W339" s="238"/>
      <c r="X339" s="238"/>
      <c r="Y339" s="238"/>
      <c r="Z339" s="238"/>
      <c r="AA339" s="238"/>
      <c r="AB339" s="238"/>
      <c r="AC339" s="238"/>
      <c r="AD339" s="1"/>
    </row>
    <row r="340" customFormat="false" ht="15" hidden="false" customHeight="false" outlineLevel="0" collapsed="false">
      <c r="A340" s="238"/>
      <c r="B340" s="238"/>
      <c r="C340" s="238"/>
      <c r="D340" s="238"/>
      <c r="E340" s="238"/>
      <c r="F340" s="347"/>
      <c r="G340" s="238"/>
      <c r="H340" s="238"/>
      <c r="I340" s="347"/>
      <c r="J340" s="348"/>
      <c r="K340" s="238"/>
      <c r="L340" s="349"/>
      <c r="M340" s="238"/>
      <c r="N340" s="238"/>
      <c r="O340" s="238"/>
      <c r="P340" s="238"/>
      <c r="Q340" s="238"/>
      <c r="R340" s="238"/>
      <c r="S340" s="238"/>
      <c r="T340" s="238"/>
      <c r="U340" s="238"/>
      <c r="V340" s="238"/>
      <c r="W340" s="238"/>
      <c r="X340" s="238"/>
      <c r="Y340" s="238"/>
      <c r="Z340" s="238"/>
      <c r="AA340" s="238"/>
      <c r="AB340" s="238"/>
      <c r="AC340" s="238"/>
      <c r="AD340" s="1"/>
    </row>
    <row r="341" customFormat="false" ht="15" hidden="false" customHeight="false" outlineLevel="0" collapsed="false">
      <c r="A341" s="238"/>
      <c r="B341" s="238"/>
      <c r="C341" s="238"/>
      <c r="D341" s="238"/>
      <c r="E341" s="238"/>
      <c r="F341" s="347"/>
      <c r="G341" s="238"/>
      <c r="H341" s="238"/>
      <c r="I341" s="347"/>
      <c r="J341" s="348"/>
      <c r="K341" s="238"/>
      <c r="L341" s="349"/>
      <c r="M341" s="238"/>
      <c r="N341" s="238"/>
      <c r="O341" s="238"/>
      <c r="P341" s="238"/>
      <c r="Q341" s="238"/>
      <c r="R341" s="238"/>
      <c r="S341" s="238"/>
      <c r="T341" s="238"/>
      <c r="U341" s="238"/>
      <c r="V341" s="238"/>
      <c r="W341" s="238"/>
      <c r="X341" s="238"/>
      <c r="Y341" s="238"/>
      <c r="Z341" s="238"/>
      <c r="AA341" s="238"/>
      <c r="AB341" s="238"/>
      <c r="AC341" s="238"/>
      <c r="AD341" s="1"/>
    </row>
    <row r="342" customFormat="false" ht="15" hidden="false" customHeight="false" outlineLevel="0" collapsed="false">
      <c r="A342" s="238"/>
      <c r="B342" s="238"/>
      <c r="C342" s="238"/>
      <c r="D342" s="238"/>
      <c r="E342" s="238"/>
      <c r="F342" s="347"/>
      <c r="G342" s="238"/>
      <c r="H342" s="238"/>
      <c r="I342" s="347"/>
      <c r="J342" s="348"/>
      <c r="K342" s="238"/>
      <c r="L342" s="349"/>
      <c r="M342" s="238"/>
      <c r="N342" s="238"/>
      <c r="O342" s="238"/>
      <c r="P342" s="238"/>
      <c r="Q342" s="238"/>
      <c r="R342" s="238"/>
      <c r="S342" s="238"/>
      <c r="T342" s="238"/>
      <c r="U342" s="238"/>
      <c r="V342" s="238"/>
      <c r="W342" s="238"/>
      <c r="X342" s="238"/>
      <c r="Y342" s="238"/>
      <c r="Z342" s="238"/>
      <c r="AA342" s="238"/>
      <c r="AB342" s="238"/>
      <c r="AC342" s="238"/>
      <c r="AD342" s="1"/>
    </row>
    <row r="343" customFormat="false" ht="15" hidden="false" customHeight="false" outlineLevel="0" collapsed="false">
      <c r="A343" s="238"/>
      <c r="B343" s="238"/>
      <c r="C343" s="238"/>
      <c r="D343" s="238"/>
      <c r="E343" s="238"/>
      <c r="F343" s="347"/>
      <c r="G343" s="238"/>
      <c r="H343" s="238"/>
      <c r="I343" s="347"/>
      <c r="J343" s="348"/>
      <c r="K343" s="238"/>
      <c r="L343" s="349"/>
      <c r="M343" s="238"/>
      <c r="N343" s="238"/>
      <c r="O343" s="238"/>
      <c r="P343" s="238"/>
      <c r="Q343" s="238"/>
      <c r="R343" s="238"/>
      <c r="S343" s="238"/>
      <c r="T343" s="238"/>
      <c r="U343" s="238"/>
      <c r="V343" s="238"/>
      <c r="W343" s="238"/>
      <c r="X343" s="238"/>
      <c r="Y343" s="238"/>
      <c r="Z343" s="238"/>
      <c r="AA343" s="238"/>
      <c r="AB343" s="238"/>
      <c r="AC343" s="238"/>
      <c r="AD343" s="1"/>
    </row>
    <row r="344" customFormat="false" ht="15" hidden="false" customHeight="false" outlineLevel="0" collapsed="false">
      <c r="A344" s="238"/>
      <c r="B344" s="238"/>
      <c r="C344" s="238"/>
      <c r="D344" s="238"/>
      <c r="E344" s="238"/>
      <c r="F344" s="347"/>
      <c r="G344" s="238"/>
      <c r="H344" s="238"/>
      <c r="I344" s="347"/>
      <c r="J344" s="348"/>
      <c r="K344" s="238"/>
      <c r="L344" s="349"/>
      <c r="M344" s="238"/>
      <c r="N344" s="238"/>
      <c r="O344" s="238"/>
      <c r="P344" s="238"/>
      <c r="Q344" s="238"/>
      <c r="R344" s="238"/>
      <c r="S344" s="238"/>
      <c r="T344" s="238"/>
      <c r="U344" s="238"/>
      <c r="V344" s="238"/>
      <c r="W344" s="238"/>
      <c r="X344" s="238"/>
      <c r="Y344" s="238"/>
      <c r="Z344" s="238"/>
      <c r="AA344" s="238"/>
      <c r="AB344" s="238"/>
      <c r="AC344" s="238"/>
      <c r="AD344" s="1"/>
    </row>
    <row r="345" customFormat="false" ht="15" hidden="false" customHeight="false" outlineLevel="0" collapsed="false">
      <c r="A345" s="238"/>
      <c r="B345" s="238"/>
      <c r="C345" s="238"/>
      <c r="D345" s="238"/>
      <c r="E345" s="238"/>
      <c r="F345" s="347"/>
      <c r="G345" s="238"/>
      <c r="H345" s="238"/>
      <c r="I345" s="347"/>
      <c r="J345" s="348"/>
      <c r="K345" s="238"/>
      <c r="L345" s="349"/>
      <c r="M345" s="238"/>
      <c r="N345" s="238"/>
      <c r="O345" s="238"/>
      <c r="P345" s="238"/>
      <c r="Q345" s="238"/>
      <c r="R345" s="238"/>
      <c r="S345" s="238"/>
      <c r="T345" s="238"/>
      <c r="U345" s="238"/>
      <c r="V345" s="238"/>
      <c r="W345" s="238"/>
      <c r="X345" s="238"/>
      <c r="Y345" s="238"/>
      <c r="Z345" s="238"/>
      <c r="AA345" s="238"/>
      <c r="AB345" s="238"/>
      <c r="AC345" s="238"/>
      <c r="AD345" s="1"/>
    </row>
    <row r="346" customFormat="false" ht="15" hidden="false" customHeight="false" outlineLevel="0" collapsed="false">
      <c r="A346" s="238"/>
      <c r="B346" s="238"/>
      <c r="C346" s="238"/>
      <c r="D346" s="238"/>
      <c r="E346" s="238"/>
      <c r="F346" s="347"/>
      <c r="G346" s="238"/>
      <c r="H346" s="238"/>
      <c r="I346" s="347"/>
      <c r="J346" s="348"/>
      <c r="K346" s="238"/>
      <c r="L346" s="349"/>
      <c r="M346" s="238"/>
      <c r="N346" s="238"/>
      <c r="O346" s="238"/>
      <c r="P346" s="238"/>
      <c r="Q346" s="238"/>
      <c r="R346" s="238"/>
      <c r="S346" s="238"/>
      <c r="T346" s="238"/>
      <c r="U346" s="238"/>
      <c r="V346" s="238"/>
      <c r="W346" s="238"/>
      <c r="X346" s="238"/>
      <c r="Y346" s="238"/>
      <c r="Z346" s="238"/>
      <c r="AA346" s="238"/>
      <c r="AB346" s="238"/>
      <c r="AC346" s="238"/>
      <c r="AD346" s="1"/>
    </row>
    <row r="347" customFormat="false" ht="15" hidden="false" customHeight="false" outlineLevel="0" collapsed="false">
      <c r="A347" s="238"/>
      <c r="B347" s="238"/>
      <c r="C347" s="238"/>
      <c r="D347" s="238"/>
      <c r="E347" s="238"/>
      <c r="F347" s="347"/>
      <c r="G347" s="238"/>
      <c r="H347" s="238"/>
      <c r="I347" s="347"/>
      <c r="J347" s="348"/>
      <c r="K347" s="238"/>
      <c r="L347" s="349"/>
      <c r="M347" s="238"/>
      <c r="N347" s="238"/>
      <c r="O347" s="238"/>
      <c r="P347" s="238"/>
      <c r="Q347" s="238"/>
      <c r="R347" s="238"/>
      <c r="S347" s="238"/>
      <c r="T347" s="238"/>
      <c r="U347" s="238"/>
      <c r="V347" s="238"/>
      <c r="W347" s="238"/>
      <c r="X347" s="238"/>
      <c r="Y347" s="238"/>
      <c r="Z347" s="238"/>
      <c r="AA347" s="238"/>
      <c r="AB347" s="238"/>
      <c r="AC347" s="238"/>
      <c r="AD347" s="1"/>
    </row>
    <row r="348" customFormat="false" ht="15" hidden="false" customHeight="false" outlineLevel="0" collapsed="false">
      <c r="A348" s="238"/>
      <c r="B348" s="238"/>
      <c r="C348" s="238"/>
      <c r="D348" s="238"/>
      <c r="E348" s="238"/>
      <c r="F348" s="347"/>
      <c r="G348" s="238"/>
      <c r="H348" s="238"/>
      <c r="I348" s="347"/>
      <c r="J348" s="348"/>
      <c r="K348" s="238"/>
      <c r="L348" s="349"/>
      <c r="M348" s="238"/>
      <c r="N348" s="238"/>
      <c r="O348" s="238"/>
      <c r="P348" s="238"/>
      <c r="Q348" s="238"/>
      <c r="R348" s="238"/>
      <c r="S348" s="238"/>
      <c r="T348" s="238"/>
      <c r="U348" s="238"/>
      <c r="V348" s="238"/>
      <c r="W348" s="238"/>
      <c r="X348" s="238"/>
      <c r="Y348" s="238"/>
      <c r="Z348" s="238"/>
      <c r="AA348" s="238"/>
      <c r="AB348" s="238"/>
      <c r="AC348" s="238"/>
      <c r="AD348" s="1"/>
    </row>
    <row r="349" customFormat="false" ht="15" hidden="false" customHeight="false" outlineLevel="0" collapsed="false">
      <c r="A349" s="238"/>
      <c r="B349" s="238"/>
      <c r="C349" s="238"/>
      <c r="D349" s="238"/>
      <c r="E349" s="238"/>
      <c r="F349" s="347"/>
      <c r="G349" s="238"/>
      <c r="H349" s="238"/>
      <c r="I349" s="347"/>
      <c r="J349" s="348"/>
      <c r="K349" s="238"/>
      <c r="L349" s="349"/>
      <c r="M349" s="238"/>
      <c r="N349" s="238"/>
      <c r="O349" s="238"/>
      <c r="P349" s="238"/>
      <c r="Q349" s="238"/>
      <c r="R349" s="238"/>
      <c r="S349" s="238"/>
      <c r="T349" s="238"/>
      <c r="U349" s="238"/>
      <c r="V349" s="238"/>
      <c r="W349" s="238"/>
      <c r="X349" s="238"/>
      <c r="Y349" s="238"/>
      <c r="Z349" s="238"/>
      <c r="AA349" s="238"/>
      <c r="AB349" s="238"/>
      <c r="AC349" s="238"/>
      <c r="AD349" s="1"/>
    </row>
    <row r="350" customFormat="false" ht="15" hidden="false" customHeight="false" outlineLevel="0" collapsed="false">
      <c r="A350" s="238"/>
      <c r="B350" s="238"/>
      <c r="C350" s="238"/>
      <c r="D350" s="238"/>
      <c r="E350" s="238"/>
      <c r="F350" s="347"/>
      <c r="G350" s="238"/>
      <c r="H350" s="238"/>
      <c r="I350" s="347"/>
      <c r="J350" s="348"/>
      <c r="K350" s="238"/>
      <c r="L350" s="349"/>
      <c r="M350" s="238"/>
      <c r="N350" s="238"/>
      <c r="O350" s="238"/>
      <c r="P350" s="238"/>
      <c r="Q350" s="238"/>
      <c r="R350" s="238"/>
      <c r="S350" s="238"/>
      <c r="T350" s="238"/>
      <c r="U350" s="238"/>
      <c r="V350" s="238"/>
      <c r="W350" s="238"/>
      <c r="X350" s="238"/>
      <c r="Y350" s="238"/>
      <c r="Z350" s="238"/>
      <c r="AA350" s="238"/>
      <c r="AB350" s="238"/>
      <c r="AC350" s="238"/>
      <c r="AD350" s="1"/>
    </row>
    <row r="351" customFormat="false" ht="15" hidden="false" customHeight="false" outlineLevel="0" collapsed="false">
      <c r="A351" s="238"/>
      <c r="B351" s="238"/>
      <c r="C351" s="238"/>
      <c r="D351" s="238"/>
      <c r="E351" s="238"/>
      <c r="F351" s="347"/>
      <c r="G351" s="238"/>
      <c r="H351" s="238"/>
      <c r="I351" s="347"/>
      <c r="J351" s="348"/>
      <c r="K351" s="238"/>
      <c r="L351" s="349"/>
      <c r="M351" s="238"/>
      <c r="N351" s="238"/>
      <c r="O351" s="238"/>
      <c r="P351" s="238"/>
      <c r="Q351" s="238"/>
      <c r="R351" s="238"/>
      <c r="S351" s="238"/>
      <c r="T351" s="238"/>
      <c r="U351" s="238"/>
      <c r="V351" s="238"/>
      <c r="W351" s="238"/>
      <c r="X351" s="238"/>
      <c r="Y351" s="238"/>
      <c r="Z351" s="238"/>
      <c r="AA351" s="238"/>
      <c r="AB351" s="238"/>
      <c r="AC351" s="238"/>
      <c r="AD351" s="1"/>
    </row>
    <row r="352" customFormat="false" ht="15" hidden="false" customHeight="false" outlineLevel="0" collapsed="false">
      <c r="A352" s="238"/>
      <c r="B352" s="238"/>
      <c r="C352" s="238"/>
      <c r="D352" s="238"/>
      <c r="E352" s="238"/>
      <c r="F352" s="347"/>
      <c r="G352" s="238"/>
      <c r="H352" s="238"/>
      <c r="I352" s="347"/>
      <c r="J352" s="348"/>
      <c r="K352" s="238"/>
      <c r="L352" s="349"/>
      <c r="M352" s="238"/>
      <c r="N352" s="238"/>
      <c r="O352" s="238"/>
      <c r="P352" s="238"/>
      <c r="Q352" s="238"/>
      <c r="R352" s="238"/>
      <c r="S352" s="238"/>
      <c r="T352" s="238"/>
      <c r="U352" s="238"/>
      <c r="V352" s="238"/>
      <c r="W352" s="238"/>
      <c r="X352" s="238"/>
      <c r="Y352" s="238"/>
      <c r="Z352" s="238"/>
      <c r="AA352" s="238"/>
      <c r="AB352" s="238"/>
      <c r="AC352" s="238"/>
      <c r="AD352" s="1"/>
    </row>
    <row r="353" customFormat="false" ht="15" hidden="false" customHeight="false" outlineLevel="0" collapsed="false">
      <c r="A353" s="238"/>
      <c r="B353" s="238"/>
      <c r="C353" s="238"/>
      <c r="D353" s="238"/>
      <c r="E353" s="238"/>
      <c r="F353" s="347"/>
      <c r="G353" s="238"/>
      <c r="H353" s="238"/>
      <c r="I353" s="347"/>
      <c r="J353" s="348"/>
      <c r="K353" s="238"/>
      <c r="L353" s="349"/>
      <c r="M353" s="238"/>
      <c r="N353" s="238"/>
      <c r="O353" s="238"/>
      <c r="P353" s="238"/>
      <c r="Q353" s="238"/>
      <c r="R353" s="238"/>
      <c r="S353" s="238"/>
      <c r="T353" s="238"/>
      <c r="U353" s="238"/>
      <c r="V353" s="238"/>
      <c r="W353" s="238"/>
      <c r="X353" s="238"/>
      <c r="Y353" s="238"/>
      <c r="Z353" s="238"/>
      <c r="AA353" s="238"/>
      <c r="AB353" s="238"/>
      <c r="AC353" s="238"/>
      <c r="AD353" s="1"/>
    </row>
    <row r="354" customFormat="false" ht="15" hidden="false" customHeight="false" outlineLevel="0" collapsed="false">
      <c r="A354" s="238"/>
      <c r="B354" s="238"/>
      <c r="C354" s="238"/>
      <c r="D354" s="238"/>
      <c r="E354" s="238"/>
      <c r="F354" s="347"/>
      <c r="G354" s="238"/>
      <c r="H354" s="238"/>
      <c r="I354" s="347"/>
      <c r="J354" s="348"/>
      <c r="K354" s="238"/>
      <c r="L354" s="349"/>
      <c r="M354" s="238"/>
      <c r="N354" s="238"/>
      <c r="O354" s="238"/>
      <c r="P354" s="238"/>
      <c r="Q354" s="238"/>
      <c r="R354" s="238"/>
      <c r="S354" s="238"/>
      <c r="T354" s="238"/>
      <c r="U354" s="238"/>
      <c r="V354" s="238"/>
      <c r="W354" s="238"/>
      <c r="X354" s="238"/>
      <c r="Y354" s="238"/>
      <c r="Z354" s="238"/>
      <c r="AA354" s="238"/>
      <c r="AB354" s="238"/>
      <c r="AC354" s="238"/>
      <c r="AD354" s="1"/>
    </row>
    <row r="355" customFormat="false" ht="15" hidden="false" customHeight="false" outlineLevel="0" collapsed="false">
      <c r="A355" s="238"/>
      <c r="B355" s="238"/>
      <c r="C355" s="238"/>
      <c r="D355" s="238"/>
      <c r="E355" s="238"/>
      <c r="F355" s="347"/>
      <c r="G355" s="238"/>
      <c r="H355" s="238"/>
      <c r="I355" s="347"/>
      <c r="J355" s="348"/>
      <c r="K355" s="238"/>
      <c r="L355" s="349"/>
      <c r="M355" s="238"/>
      <c r="N355" s="238"/>
      <c r="O355" s="238"/>
      <c r="P355" s="238"/>
      <c r="Q355" s="238"/>
      <c r="R355" s="238"/>
      <c r="S355" s="238"/>
      <c r="T355" s="238"/>
      <c r="U355" s="238"/>
      <c r="V355" s="238"/>
      <c r="W355" s="238"/>
      <c r="X355" s="238"/>
      <c r="Y355" s="238"/>
      <c r="Z355" s="238"/>
      <c r="AA355" s="238"/>
      <c r="AB355" s="238"/>
      <c r="AC355" s="238"/>
      <c r="AD355" s="1"/>
    </row>
    <row r="356" customFormat="false" ht="15" hidden="false" customHeight="false" outlineLevel="0" collapsed="false">
      <c r="A356" s="238"/>
      <c r="B356" s="238"/>
      <c r="C356" s="238"/>
      <c r="D356" s="238"/>
      <c r="E356" s="238"/>
      <c r="F356" s="347"/>
      <c r="G356" s="238"/>
      <c r="H356" s="238"/>
      <c r="I356" s="347"/>
      <c r="J356" s="348"/>
      <c r="K356" s="238"/>
      <c r="L356" s="349"/>
      <c r="M356" s="238"/>
      <c r="N356" s="238"/>
      <c r="O356" s="238"/>
      <c r="P356" s="238"/>
      <c r="Q356" s="238"/>
      <c r="R356" s="238"/>
      <c r="S356" s="238"/>
      <c r="T356" s="238"/>
      <c r="U356" s="238"/>
      <c r="V356" s="238"/>
      <c r="W356" s="238"/>
      <c r="X356" s="238"/>
      <c r="Y356" s="238"/>
      <c r="Z356" s="238"/>
      <c r="AA356" s="238"/>
      <c r="AB356" s="238"/>
      <c r="AC356" s="238"/>
      <c r="AD356" s="1"/>
    </row>
    <row r="357" customFormat="false" ht="15" hidden="false" customHeight="false" outlineLevel="0" collapsed="false">
      <c r="A357" s="238"/>
      <c r="B357" s="238"/>
      <c r="C357" s="238"/>
      <c r="D357" s="238"/>
      <c r="E357" s="238"/>
      <c r="F357" s="347"/>
      <c r="G357" s="238"/>
      <c r="H357" s="238"/>
      <c r="I357" s="347"/>
      <c r="J357" s="348"/>
      <c r="K357" s="238"/>
      <c r="L357" s="349"/>
      <c r="M357" s="238"/>
      <c r="N357" s="238"/>
      <c r="O357" s="238"/>
      <c r="P357" s="238"/>
      <c r="Q357" s="238"/>
      <c r="R357" s="238"/>
      <c r="S357" s="238"/>
      <c r="T357" s="238"/>
      <c r="U357" s="238"/>
      <c r="V357" s="238"/>
      <c r="W357" s="238"/>
      <c r="X357" s="238"/>
      <c r="Y357" s="238"/>
      <c r="Z357" s="238"/>
      <c r="AA357" s="238"/>
      <c r="AB357" s="238"/>
      <c r="AC357" s="238"/>
      <c r="AD357" s="1"/>
    </row>
    <row r="358" customFormat="false" ht="15" hidden="false" customHeight="false" outlineLevel="0" collapsed="false">
      <c r="A358" s="238"/>
      <c r="B358" s="238"/>
      <c r="C358" s="238"/>
      <c r="D358" s="238"/>
      <c r="E358" s="238"/>
      <c r="F358" s="347"/>
      <c r="G358" s="238"/>
      <c r="H358" s="238"/>
      <c r="I358" s="347"/>
      <c r="J358" s="348"/>
      <c r="K358" s="238"/>
      <c r="L358" s="349"/>
      <c r="M358" s="238"/>
      <c r="N358" s="238"/>
      <c r="O358" s="238"/>
      <c r="P358" s="238"/>
      <c r="Q358" s="238"/>
      <c r="R358" s="238"/>
      <c r="S358" s="238"/>
      <c r="T358" s="238"/>
      <c r="U358" s="238"/>
      <c r="V358" s="238"/>
      <c r="W358" s="238"/>
      <c r="X358" s="238"/>
      <c r="Y358" s="238"/>
      <c r="Z358" s="238"/>
      <c r="AA358" s="238"/>
      <c r="AB358" s="238"/>
      <c r="AC358" s="238"/>
      <c r="AD358" s="1"/>
    </row>
    <row r="359" customFormat="false" ht="15" hidden="false" customHeight="false" outlineLevel="0" collapsed="false">
      <c r="A359" s="238"/>
      <c r="B359" s="238"/>
      <c r="C359" s="238"/>
      <c r="D359" s="238"/>
      <c r="E359" s="238"/>
      <c r="F359" s="347"/>
      <c r="G359" s="238"/>
      <c r="H359" s="238"/>
      <c r="I359" s="347"/>
      <c r="J359" s="348"/>
      <c r="K359" s="238"/>
      <c r="L359" s="349"/>
      <c r="M359" s="238"/>
      <c r="N359" s="238"/>
      <c r="O359" s="238"/>
      <c r="P359" s="238"/>
      <c r="Q359" s="238"/>
      <c r="R359" s="238"/>
      <c r="S359" s="238"/>
      <c r="T359" s="238"/>
      <c r="U359" s="238"/>
      <c r="V359" s="238"/>
      <c r="W359" s="238"/>
      <c r="X359" s="238"/>
      <c r="Y359" s="238"/>
      <c r="Z359" s="238"/>
      <c r="AA359" s="238"/>
      <c r="AB359" s="238"/>
      <c r="AC359" s="238"/>
      <c r="AD359" s="1"/>
    </row>
    <row r="360" customFormat="false" ht="15" hidden="false" customHeight="false" outlineLevel="0" collapsed="false">
      <c r="A360" s="238"/>
      <c r="B360" s="238"/>
      <c r="C360" s="238"/>
      <c r="D360" s="238"/>
      <c r="E360" s="238"/>
      <c r="F360" s="347"/>
      <c r="G360" s="238"/>
      <c r="H360" s="238"/>
      <c r="I360" s="347"/>
      <c r="J360" s="348"/>
      <c r="K360" s="238"/>
      <c r="L360" s="349"/>
      <c r="M360" s="238"/>
      <c r="N360" s="238"/>
      <c r="O360" s="238"/>
      <c r="P360" s="238"/>
      <c r="Q360" s="238"/>
      <c r="R360" s="238"/>
      <c r="S360" s="238"/>
      <c r="T360" s="238"/>
      <c r="U360" s="238"/>
      <c r="V360" s="238"/>
      <c r="W360" s="238"/>
      <c r="X360" s="238"/>
      <c r="Y360" s="238"/>
      <c r="Z360" s="238"/>
      <c r="AA360" s="238"/>
      <c r="AB360" s="238"/>
      <c r="AC360" s="238"/>
      <c r="AD360" s="1"/>
    </row>
    <row r="361" customFormat="false" ht="15" hidden="false" customHeight="false" outlineLevel="0" collapsed="false">
      <c r="A361" s="238"/>
      <c r="B361" s="238"/>
      <c r="C361" s="238"/>
      <c r="D361" s="238"/>
      <c r="E361" s="238"/>
      <c r="F361" s="347"/>
      <c r="G361" s="238"/>
      <c r="H361" s="238"/>
      <c r="I361" s="347"/>
      <c r="J361" s="348"/>
      <c r="K361" s="238"/>
      <c r="L361" s="349"/>
      <c r="M361" s="238"/>
      <c r="N361" s="238"/>
      <c r="O361" s="238"/>
      <c r="P361" s="238"/>
      <c r="Q361" s="238"/>
      <c r="R361" s="238"/>
      <c r="S361" s="238"/>
      <c r="T361" s="238"/>
      <c r="U361" s="238"/>
      <c r="V361" s="238"/>
      <c r="W361" s="238"/>
      <c r="X361" s="238"/>
      <c r="Y361" s="238"/>
      <c r="Z361" s="238"/>
      <c r="AA361" s="238"/>
      <c r="AB361" s="238"/>
      <c r="AC361" s="238"/>
      <c r="AD361" s="1"/>
    </row>
    <row r="362" customFormat="false" ht="15" hidden="false" customHeight="false" outlineLevel="0" collapsed="false">
      <c r="A362" s="238"/>
      <c r="B362" s="238"/>
      <c r="C362" s="238"/>
      <c r="D362" s="238"/>
      <c r="E362" s="238"/>
      <c r="F362" s="347"/>
      <c r="G362" s="238"/>
      <c r="H362" s="238"/>
      <c r="I362" s="347"/>
      <c r="J362" s="348"/>
      <c r="K362" s="238"/>
      <c r="L362" s="349"/>
      <c r="M362" s="238"/>
      <c r="N362" s="238"/>
      <c r="O362" s="238"/>
      <c r="P362" s="238"/>
      <c r="Q362" s="238"/>
      <c r="R362" s="238"/>
      <c r="S362" s="238"/>
      <c r="T362" s="238"/>
      <c r="U362" s="238"/>
      <c r="V362" s="238"/>
      <c r="W362" s="238"/>
      <c r="X362" s="238"/>
      <c r="Y362" s="238"/>
      <c r="Z362" s="238"/>
      <c r="AA362" s="238"/>
      <c r="AB362" s="238"/>
      <c r="AC362" s="238"/>
      <c r="AD362" s="1"/>
    </row>
    <row r="363" customFormat="false" ht="15" hidden="false" customHeight="false" outlineLevel="0" collapsed="false">
      <c r="A363" s="238"/>
      <c r="B363" s="238"/>
      <c r="C363" s="238"/>
      <c r="D363" s="238"/>
      <c r="E363" s="238"/>
      <c r="F363" s="347"/>
      <c r="G363" s="238"/>
      <c r="H363" s="238"/>
      <c r="I363" s="347"/>
      <c r="J363" s="348"/>
      <c r="K363" s="238"/>
      <c r="L363" s="349"/>
      <c r="M363" s="238"/>
      <c r="N363" s="238"/>
      <c r="O363" s="238"/>
      <c r="P363" s="238"/>
      <c r="Q363" s="238"/>
      <c r="R363" s="238"/>
      <c r="S363" s="238"/>
      <c r="T363" s="238"/>
      <c r="U363" s="238"/>
      <c r="V363" s="238"/>
      <c r="W363" s="238"/>
      <c r="X363" s="238"/>
      <c r="Y363" s="238"/>
      <c r="Z363" s="238"/>
      <c r="AA363" s="238"/>
      <c r="AB363" s="238"/>
      <c r="AC363" s="238"/>
      <c r="AD363" s="1"/>
    </row>
    <row r="364" customFormat="false" ht="15" hidden="false" customHeight="false" outlineLevel="0" collapsed="false">
      <c r="A364" s="238"/>
      <c r="B364" s="238"/>
      <c r="C364" s="238"/>
      <c r="D364" s="238"/>
      <c r="E364" s="238"/>
      <c r="F364" s="347"/>
      <c r="G364" s="238"/>
      <c r="H364" s="238"/>
      <c r="I364" s="347"/>
      <c r="J364" s="348"/>
      <c r="K364" s="238"/>
      <c r="L364" s="349"/>
      <c r="M364" s="238"/>
      <c r="N364" s="238"/>
      <c r="O364" s="238"/>
      <c r="P364" s="238"/>
      <c r="Q364" s="238"/>
      <c r="R364" s="238"/>
      <c r="S364" s="238"/>
      <c r="T364" s="238"/>
      <c r="U364" s="238"/>
      <c r="V364" s="238"/>
      <c r="W364" s="238"/>
      <c r="X364" s="238"/>
      <c r="Y364" s="238"/>
      <c r="Z364" s="238"/>
      <c r="AA364" s="238"/>
      <c r="AB364" s="238"/>
      <c r="AC364" s="238"/>
      <c r="AD364" s="1"/>
    </row>
    <row r="365" customFormat="false" ht="15" hidden="false" customHeight="false" outlineLevel="0" collapsed="false">
      <c r="A365" s="238"/>
      <c r="B365" s="238"/>
      <c r="C365" s="238"/>
      <c r="D365" s="238"/>
      <c r="E365" s="238"/>
      <c r="F365" s="347"/>
      <c r="G365" s="238"/>
      <c r="H365" s="238"/>
      <c r="I365" s="347"/>
      <c r="J365" s="348"/>
      <c r="K365" s="238"/>
      <c r="L365" s="349"/>
      <c r="M365" s="238"/>
      <c r="N365" s="238"/>
      <c r="O365" s="238"/>
      <c r="P365" s="238"/>
      <c r="Q365" s="238"/>
      <c r="R365" s="238"/>
      <c r="S365" s="238"/>
      <c r="T365" s="238"/>
      <c r="U365" s="238"/>
      <c r="V365" s="238"/>
      <c r="W365" s="238"/>
      <c r="X365" s="238"/>
      <c r="Y365" s="238"/>
      <c r="Z365" s="238"/>
      <c r="AA365" s="238"/>
      <c r="AB365" s="238"/>
      <c r="AC365" s="238"/>
      <c r="AD365" s="1"/>
    </row>
    <row r="366" customFormat="false" ht="15" hidden="false" customHeight="false" outlineLevel="0" collapsed="false">
      <c r="A366" s="238"/>
      <c r="B366" s="238"/>
      <c r="C366" s="238"/>
      <c r="D366" s="238"/>
      <c r="E366" s="238"/>
      <c r="F366" s="347"/>
      <c r="G366" s="238"/>
      <c r="H366" s="238"/>
      <c r="I366" s="347"/>
      <c r="J366" s="348"/>
      <c r="K366" s="238"/>
      <c r="L366" s="349"/>
      <c r="M366" s="238"/>
      <c r="N366" s="238"/>
      <c r="O366" s="238"/>
      <c r="P366" s="238"/>
      <c r="Q366" s="238"/>
      <c r="R366" s="238"/>
      <c r="S366" s="238"/>
      <c r="T366" s="238"/>
      <c r="U366" s="238"/>
      <c r="V366" s="238"/>
      <c r="W366" s="238"/>
      <c r="X366" s="238"/>
      <c r="Y366" s="238"/>
      <c r="Z366" s="238"/>
      <c r="AA366" s="238"/>
      <c r="AB366" s="238"/>
      <c r="AC366" s="238"/>
      <c r="AD366" s="1"/>
    </row>
    <row r="367" customFormat="false" ht="15" hidden="false" customHeight="false" outlineLevel="0" collapsed="false">
      <c r="A367" s="238"/>
      <c r="B367" s="238"/>
      <c r="C367" s="238"/>
      <c r="D367" s="238"/>
      <c r="E367" s="238"/>
      <c r="F367" s="347"/>
      <c r="G367" s="238"/>
      <c r="H367" s="238"/>
      <c r="I367" s="347"/>
      <c r="J367" s="348"/>
      <c r="K367" s="238"/>
      <c r="L367" s="349"/>
      <c r="M367" s="238"/>
      <c r="N367" s="238"/>
      <c r="O367" s="238"/>
      <c r="P367" s="238"/>
      <c r="Q367" s="238"/>
      <c r="R367" s="238"/>
      <c r="S367" s="238"/>
      <c r="T367" s="238"/>
      <c r="U367" s="238"/>
      <c r="V367" s="238"/>
      <c r="W367" s="238"/>
      <c r="X367" s="238"/>
      <c r="Y367" s="238"/>
      <c r="Z367" s="238"/>
      <c r="AA367" s="238"/>
      <c r="AB367" s="238"/>
      <c r="AC367" s="238"/>
      <c r="AD367" s="1"/>
    </row>
    <row r="368" customFormat="false" ht="15" hidden="false" customHeight="false" outlineLevel="0" collapsed="false">
      <c r="A368" s="238"/>
      <c r="B368" s="238"/>
      <c r="C368" s="238"/>
      <c r="D368" s="238"/>
      <c r="E368" s="238"/>
      <c r="F368" s="347"/>
      <c r="G368" s="238"/>
      <c r="H368" s="238"/>
      <c r="I368" s="347"/>
      <c r="J368" s="348"/>
      <c r="K368" s="238"/>
      <c r="L368" s="349"/>
      <c r="M368" s="238"/>
      <c r="N368" s="238"/>
      <c r="O368" s="238"/>
      <c r="P368" s="238"/>
      <c r="Q368" s="238"/>
      <c r="R368" s="238"/>
      <c r="S368" s="238"/>
      <c r="T368" s="238"/>
      <c r="U368" s="238"/>
      <c r="V368" s="238"/>
      <c r="W368" s="238"/>
      <c r="X368" s="238"/>
      <c r="Y368" s="238"/>
      <c r="Z368" s="238"/>
      <c r="AA368" s="238"/>
      <c r="AB368" s="238"/>
      <c r="AC368" s="238"/>
      <c r="AD368" s="1"/>
    </row>
    <row r="369" customFormat="false" ht="15" hidden="false" customHeight="false" outlineLevel="0" collapsed="false">
      <c r="A369" s="238"/>
      <c r="B369" s="238"/>
      <c r="C369" s="238"/>
      <c r="D369" s="238"/>
      <c r="E369" s="238"/>
      <c r="F369" s="347"/>
      <c r="G369" s="238"/>
      <c r="H369" s="238"/>
      <c r="I369" s="347"/>
      <c r="J369" s="348"/>
      <c r="K369" s="238"/>
      <c r="L369" s="349"/>
      <c r="M369" s="238"/>
      <c r="N369" s="238"/>
      <c r="O369" s="238"/>
      <c r="P369" s="238"/>
      <c r="Q369" s="238"/>
      <c r="R369" s="238"/>
      <c r="S369" s="238"/>
      <c r="T369" s="238"/>
      <c r="U369" s="238"/>
      <c r="V369" s="238"/>
      <c r="W369" s="238"/>
      <c r="X369" s="238"/>
      <c r="Y369" s="238"/>
      <c r="Z369" s="238"/>
      <c r="AA369" s="238"/>
      <c r="AB369" s="238"/>
      <c r="AC369" s="238"/>
      <c r="AD369" s="1"/>
    </row>
    <row r="370" customFormat="false" ht="15" hidden="false" customHeight="false" outlineLevel="0" collapsed="false">
      <c r="A370" s="238"/>
      <c r="B370" s="238"/>
      <c r="C370" s="238"/>
      <c r="D370" s="238"/>
      <c r="E370" s="238"/>
      <c r="F370" s="347"/>
      <c r="G370" s="238"/>
      <c r="H370" s="238"/>
      <c r="I370" s="347"/>
      <c r="J370" s="348"/>
      <c r="K370" s="238"/>
      <c r="L370" s="349"/>
      <c r="M370" s="238"/>
      <c r="N370" s="238"/>
      <c r="O370" s="238"/>
      <c r="P370" s="238"/>
      <c r="Q370" s="238"/>
      <c r="R370" s="238"/>
      <c r="S370" s="238"/>
      <c r="T370" s="238"/>
      <c r="U370" s="238"/>
      <c r="V370" s="238"/>
      <c r="W370" s="238"/>
      <c r="X370" s="238"/>
      <c r="Y370" s="238"/>
      <c r="Z370" s="238"/>
      <c r="AA370" s="238"/>
      <c r="AB370" s="238"/>
      <c r="AC370" s="238"/>
      <c r="AD370" s="1"/>
    </row>
    <row r="371" customFormat="false" ht="15" hidden="false" customHeight="false" outlineLevel="0" collapsed="false">
      <c r="A371" s="238"/>
      <c r="B371" s="238"/>
      <c r="C371" s="238"/>
      <c r="D371" s="238"/>
      <c r="E371" s="238"/>
      <c r="F371" s="347"/>
      <c r="G371" s="238"/>
      <c r="H371" s="238"/>
      <c r="I371" s="347"/>
      <c r="J371" s="348"/>
      <c r="K371" s="238"/>
      <c r="L371" s="349"/>
      <c r="M371" s="238"/>
      <c r="N371" s="238"/>
      <c r="O371" s="238"/>
      <c r="P371" s="238"/>
      <c r="Q371" s="238"/>
      <c r="R371" s="238"/>
      <c r="S371" s="238"/>
      <c r="T371" s="238"/>
      <c r="U371" s="238"/>
      <c r="V371" s="238"/>
      <c r="W371" s="238"/>
      <c r="X371" s="238"/>
      <c r="Y371" s="238"/>
      <c r="Z371" s="238"/>
      <c r="AA371" s="238"/>
      <c r="AB371" s="238"/>
      <c r="AC371" s="238"/>
      <c r="AD371" s="1"/>
    </row>
    <row r="372" customFormat="false" ht="15" hidden="false" customHeight="false" outlineLevel="0" collapsed="false">
      <c r="A372" s="238"/>
      <c r="B372" s="238"/>
      <c r="C372" s="238"/>
      <c r="D372" s="238"/>
      <c r="E372" s="238"/>
      <c r="F372" s="347"/>
      <c r="G372" s="238"/>
      <c r="H372" s="238"/>
      <c r="I372" s="347"/>
      <c r="J372" s="348"/>
      <c r="K372" s="238"/>
      <c r="L372" s="349"/>
      <c r="M372" s="238"/>
      <c r="N372" s="238"/>
      <c r="O372" s="238"/>
      <c r="P372" s="238"/>
      <c r="Q372" s="238"/>
      <c r="R372" s="238"/>
      <c r="S372" s="238"/>
      <c r="T372" s="238"/>
      <c r="U372" s="238"/>
      <c r="V372" s="238"/>
      <c r="W372" s="238"/>
      <c r="X372" s="238"/>
      <c r="Y372" s="238"/>
      <c r="Z372" s="238"/>
      <c r="AA372" s="238"/>
      <c r="AB372" s="238"/>
      <c r="AC372" s="238"/>
      <c r="AD372" s="1"/>
    </row>
    <row r="373" customFormat="false" ht="15" hidden="false" customHeight="false" outlineLevel="0" collapsed="false">
      <c r="A373" s="238"/>
      <c r="B373" s="238"/>
      <c r="C373" s="238"/>
      <c r="D373" s="238"/>
      <c r="E373" s="238"/>
      <c r="F373" s="347"/>
      <c r="G373" s="238"/>
      <c r="H373" s="238"/>
      <c r="I373" s="347"/>
      <c r="J373" s="348"/>
      <c r="K373" s="238"/>
      <c r="L373" s="349"/>
      <c r="M373" s="238"/>
      <c r="N373" s="238"/>
      <c r="O373" s="238"/>
      <c r="P373" s="238"/>
      <c r="Q373" s="238"/>
      <c r="R373" s="238"/>
      <c r="S373" s="238"/>
      <c r="T373" s="238"/>
      <c r="U373" s="238"/>
      <c r="V373" s="238"/>
      <c r="W373" s="238"/>
      <c r="X373" s="238"/>
      <c r="Y373" s="238"/>
      <c r="Z373" s="238"/>
      <c r="AA373" s="238"/>
      <c r="AB373" s="238"/>
      <c r="AC373" s="238"/>
      <c r="AD373" s="1"/>
    </row>
    <row r="374" customFormat="false" ht="15" hidden="false" customHeight="false" outlineLevel="0" collapsed="false">
      <c r="A374" s="238"/>
      <c r="B374" s="238"/>
      <c r="C374" s="238"/>
      <c r="D374" s="238"/>
      <c r="E374" s="238"/>
      <c r="F374" s="347"/>
      <c r="G374" s="238"/>
      <c r="H374" s="238"/>
      <c r="I374" s="347"/>
      <c r="J374" s="348"/>
      <c r="K374" s="238"/>
      <c r="L374" s="349"/>
      <c r="M374" s="238"/>
      <c r="N374" s="238"/>
      <c r="O374" s="238"/>
      <c r="P374" s="238"/>
      <c r="Q374" s="238"/>
      <c r="R374" s="238"/>
      <c r="S374" s="238"/>
      <c r="T374" s="238"/>
      <c r="U374" s="238"/>
      <c r="V374" s="238"/>
      <c r="W374" s="238"/>
      <c r="X374" s="238"/>
      <c r="Y374" s="238"/>
      <c r="Z374" s="238"/>
      <c r="AA374" s="238"/>
      <c r="AB374" s="238"/>
      <c r="AC374" s="238"/>
      <c r="AD374" s="1"/>
    </row>
    <row r="375" customFormat="false" ht="15" hidden="false" customHeight="false" outlineLevel="0" collapsed="false">
      <c r="A375" s="238"/>
      <c r="B375" s="238"/>
      <c r="C375" s="238"/>
      <c r="D375" s="238"/>
      <c r="E375" s="238"/>
      <c r="F375" s="347"/>
      <c r="G375" s="238"/>
      <c r="H375" s="238"/>
      <c r="I375" s="347"/>
      <c r="J375" s="348"/>
      <c r="K375" s="238"/>
      <c r="L375" s="349"/>
      <c r="M375" s="238"/>
      <c r="N375" s="238"/>
      <c r="O375" s="238"/>
      <c r="P375" s="238"/>
      <c r="Q375" s="238"/>
      <c r="R375" s="238"/>
      <c r="S375" s="238"/>
      <c r="T375" s="238"/>
      <c r="U375" s="238"/>
      <c r="V375" s="238"/>
      <c r="W375" s="238"/>
      <c r="X375" s="238"/>
      <c r="Y375" s="238"/>
      <c r="Z375" s="238"/>
      <c r="AA375" s="238"/>
      <c r="AB375" s="238"/>
      <c r="AC375" s="238"/>
      <c r="AD375" s="1"/>
    </row>
    <row r="376" customFormat="false" ht="15" hidden="false" customHeight="false" outlineLevel="0" collapsed="false">
      <c r="A376" s="238"/>
      <c r="B376" s="238"/>
      <c r="C376" s="238"/>
      <c r="D376" s="238"/>
      <c r="E376" s="238"/>
      <c r="F376" s="347"/>
      <c r="G376" s="238"/>
      <c r="H376" s="238"/>
      <c r="I376" s="347"/>
      <c r="J376" s="348"/>
      <c r="K376" s="238"/>
      <c r="L376" s="349"/>
      <c r="M376" s="238"/>
      <c r="N376" s="238"/>
      <c r="O376" s="238"/>
      <c r="P376" s="238"/>
      <c r="Q376" s="238"/>
      <c r="R376" s="238"/>
      <c r="S376" s="238"/>
      <c r="T376" s="238"/>
      <c r="U376" s="238"/>
      <c r="V376" s="238"/>
      <c r="W376" s="238"/>
      <c r="X376" s="238"/>
      <c r="Y376" s="238"/>
      <c r="Z376" s="238"/>
      <c r="AA376" s="238"/>
      <c r="AB376" s="238"/>
      <c r="AC376" s="238"/>
      <c r="AD376" s="1"/>
    </row>
    <row r="377" customFormat="false" ht="15" hidden="false" customHeight="false" outlineLevel="0" collapsed="false">
      <c r="A377" s="238"/>
      <c r="B377" s="238"/>
      <c r="C377" s="238"/>
      <c r="D377" s="238"/>
      <c r="E377" s="238"/>
      <c r="F377" s="347"/>
      <c r="G377" s="238"/>
      <c r="H377" s="238"/>
      <c r="I377" s="347"/>
      <c r="J377" s="348"/>
      <c r="K377" s="238"/>
      <c r="L377" s="349"/>
      <c r="M377" s="238"/>
      <c r="N377" s="238"/>
      <c r="O377" s="238"/>
      <c r="P377" s="238"/>
      <c r="Q377" s="238"/>
      <c r="R377" s="238"/>
      <c r="S377" s="238"/>
      <c r="T377" s="238"/>
      <c r="U377" s="238"/>
      <c r="V377" s="238"/>
      <c r="W377" s="238"/>
      <c r="X377" s="238"/>
      <c r="Y377" s="238"/>
      <c r="Z377" s="238"/>
      <c r="AA377" s="238"/>
      <c r="AB377" s="238"/>
      <c r="AC377" s="238"/>
      <c r="AD377" s="1"/>
    </row>
    <row r="378" customFormat="false" ht="15" hidden="false" customHeight="false" outlineLevel="0" collapsed="false">
      <c r="A378" s="238"/>
      <c r="B378" s="238"/>
      <c r="C378" s="238"/>
      <c r="D378" s="238"/>
      <c r="E378" s="238"/>
      <c r="F378" s="347"/>
      <c r="G378" s="238"/>
      <c r="H378" s="238"/>
      <c r="I378" s="347"/>
      <c r="J378" s="348"/>
      <c r="K378" s="238"/>
      <c r="L378" s="349"/>
      <c r="M378" s="238"/>
      <c r="N378" s="238"/>
      <c r="O378" s="238"/>
      <c r="P378" s="238"/>
      <c r="Q378" s="238"/>
      <c r="R378" s="238"/>
      <c r="S378" s="238"/>
      <c r="T378" s="238"/>
      <c r="U378" s="238"/>
      <c r="V378" s="238"/>
      <c r="W378" s="238"/>
      <c r="X378" s="238"/>
      <c r="Y378" s="238"/>
      <c r="Z378" s="238"/>
      <c r="AA378" s="238"/>
      <c r="AB378" s="238"/>
      <c r="AC378" s="238"/>
      <c r="AD378" s="1"/>
    </row>
    <row r="379" customFormat="false" ht="15" hidden="false" customHeight="false" outlineLevel="0" collapsed="false">
      <c r="A379" s="238"/>
      <c r="B379" s="238"/>
      <c r="C379" s="238"/>
      <c r="D379" s="238"/>
      <c r="E379" s="238"/>
      <c r="F379" s="347"/>
      <c r="G379" s="238"/>
      <c r="H379" s="238"/>
      <c r="I379" s="347"/>
      <c r="J379" s="348"/>
      <c r="K379" s="238"/>
      <c r="L379" s="349"/>
      <c r="M379" s="238"/>
      <c r="N379" s="238"/>
      <c r="O379" s="238"/>
      <c r="P379" s="238"/>
      <c r="Q379" s="238"/>
      <c r="R379" s="238"/>
      <c r="S379" s="238"/>
      <c r="T379" s="238"/>
      <c r="U379" s="238"/>
      <c r="V379" s="238"/>
      <c r="W379" s="238"/>
      <c r="X379" s="238"/>
      <c r="Y379" s="238"/>
      <c r="Z379" s="238"/>
      <c r="AA379" s="238"/>
      <c r="AB379" s="238"/>
      <c r="AC379" s="238"/>
      <c r="AD379" s="1"/>
    </row>
    <row r="380" customFormat="false" ht="15" hidden="false" customHeight="false" outlineLevel="0" collapsed="false">
      <c r="A380" s="238"/>
      <c r="B380" s="238"/>
      <c r="C380" s="238"/>
      <c r="D380" s="238"/>
      <c r="E380" s="238"/>
      <c r="F380" s="347"/>
      <c r="G380" s="238"/>
      <c r="H380" s="238"/>
      <c r="I380" s="347"/>
      <c r="J380" s="348"/>
      <c r="K380" s="238"/>
      <c r="L380" s="349"/>
      <c r="M380" s="238"/>
      <c r="N380" s="238"/>
      <c r="O380" s="238"/>
      <c r="P380" s="238"/>
      <c r="Q380" s="238"/>
      <c r="R380" s="238"/>
      <c r="S380" s="238"/>
      <c r="T380" s="238"/>
      <c r="U380" s="238"/>
      <c r="V380" s="238"/>
      <c r="W380" s="238"/>
      <c r="X380" s="238"/>
      <c r="Y380" s="238"/>
      <c r="Z380" s="238"/>
      <c r="AA380" s="238"/>
      <c r="AB380" s="238"/>
      <c r="AC380" s="238"/>
      <c r="AD380" s="1"/>
    </row>
    <row r="381" customFormat="false" ht="15" hidden="false" customHeight="false" outlineLevel="0" collapsed="false">
      <c r="A381" s="238"/>
      <c r="B381" s="238"/>
      <c r="C381" s="238"/>
      <c r="D381" s="238"/>
      <c r="E381" s="238"/>
      <c r="F381" s="347"/>
      <c r="G381" s="238"/>
      <c r="H381" s="238"/>
      <c r="I381" s="347"/>
      <c r="J381" s="348"/>
      <c r="K381" s="238"/>
      <c r="L381" s="349"/>
      <c r="M381" s="238"/>
      <c r="N381" s="238"/>
      <c r="O381" s="238"/>
      <c r="P381" s="238"/>
      <c r="Q381" s="238"/>
      <c r="R381" s="238"/>
      <c r="S381" s="238"/>
      <c r="T381" s="238"/>
      <c r="U381" s="238"/>
      <c r="V381" s="238"/>
      <c r="W381" s="238"/>
      <c r="X381" s="238"/>
      <c r="Y381" s="238"/>
      <c r="Z381" s="238"/>
      <c r="AA381" s="238"/>
      <c r="AB381" s="238"/>
      <c r="AC381" s="238"/>
      <c r="AD381" s="1"/>
    </row>
    <row r="382" customFormat="false" ht="15" hidden="false" customHeight="false" outlineLevel="0" collapsed="false">
      <c r="A382" s="238"/>
      <c r="B382" s="238"/>
      <c r="C382" s="238"/>
      <c r="D382" s="238"/>
      <c r="E382" s="238"/>
      <c r="F382" s="347"/>
      <c r="G382" s="238"/>
      <c r="H382" s="238"/>
      <c r="I382" s="347"/>
      <c r="J382" s="348"/>
      <c r="K382" s="238"/>
      <c r="L382" s="349"/>
      <c r="M382" s="238"/>
      <c r="N382" s="238"/>
      <c r="O382" s="238"/>
      <c r="P382" s="238"/>
      <c r="Q382" s="238"/>
      <c r="R382" s="238"/>
      <c r="S382" s="238"/>
      <c r="T382" s="238"/>
      <c r="U382" s="238"/>
      <c r="V382" s="238"/>
      <c r="W382" s="238"/>
      <c r="X382" s="238"/>
      <c r="Y382" s="238"/>
      <c r="Z382" s="238"/>
      <c r="AA382" s="238"/>
      <c r="AB382" s="238"/>
      <c r="AC382" s="238"/>
      <c r="AD382" s="1"/>
    </row>
    <row r="383" customFormat="false" ht="15" hidden="false" customHeight="false" outlineLevel="0" collapsed="false">
      <c r="A383" s="238"/>
      <c r="B383" s="238"/>
      <c r="C383" s="238"/>
      <c r="D383" s="238"/>
      <c r="E383" s="238"/>
      <c r="F383" s="347"/>
      <c r="G383" s="238"/>
      <c r="H383" s="238"/>
      <c r="I383" s="347"/>
      <c r="J383" s="348"/>
      <c r="K383" s="238"/>
      <c r="L383" s="349"/>
      <c r="M383" s="238"/>
      <c r="N383" s="238"/>
      <c r="O383" s="238"/>
      <c r="P383" s="238"/>
      <c r="Q383" s="238"/>
      <c r="R383" s="238"/>
      <c r="S383" s="238"/>
      <c r="T383" s="238"/>
      <c r="U383" s="238"/>
      <c r="V383" s="238"/>
      <c r="W383" s="238"/>
      <c r="X383" s="238"/>
      <c r="Y383" s="238"/>
      <c r="Z383" s="238"/>
      <c r="AA383" s="238"/>
      <c r="AB383" s="238"/>
      <c r="AC383" s="238"/>
      <c r="AD383" s="1"/>
    </row>
    <row r="384" customFormat="false" ht="15" hidden="false" customHeight="false" outlineLevel="0" collapsed="false">
      <c r="A384" s="238"/>
      <c r="B384" s="238"/>
      <c r="C384" s="238"/>
      <c r="D384" s="238"/>
      <c r="E384" s="238"/>
      <c r="F384" s="347"/>
      <c r="G384" s="238"/>
      <c r="H384" s="238"/>
      <c r="I384" s="347"/>
      <c r="J384" s="348"/>
      <c r="K384" s="238"/>
      <c r="L384" s="349"/>
      <c r="M384" s="238"/>
      <c r="N384" s="238"/>
      <c r="O384" s="238"/>
      <c r="P384" s="238"/>
      <c r="Q384" s="238"/>
      <c r="R384" s="238"/>
      <c r="S384" s="238"/>
      <c r="T384" s="238"/>
      <c r="U384" s="238"/>
      <c r="V384" s="238"/>
      <c r="W384" s="238"/>
      <c r="X384" s="238"/>
      <c r="Y384" s="238"/>
      <c r="Z384" s="238"/>
      <c r="AA384" s="238"/>
      <c r="AB384" s="238"/>
      <c r="AC384" s="238"/>
      <c r="AD384" s="1"/>
    </row>
    <row r="385" customFormat="false" ht="15" hidden="false" customHeight="false" outlineLevel="0" collapsed="false">
      <c r="A385" s="238"/>
      <c r="B385" s="238"/>
      <c r="C385" s="238"/>
      <c r="D385" s="238"/>
      <c r="E385" s="238"/>
      <c r="F385" s="347"/>
      <c r="G385" s="238"/>
      <c r="H385" s="238"/>
      <c r="I385" s="347"/>
      <c r="J385" s="348"/>
      <c r="K385" s="238"/>
      <c r="L385" s="349"/>
      <c r="M385" s="238"/>
      <c r="N385" s="238"/>
      <c r="O385" s="238"/>
      <c r="P385" s="238"/>
      <c r="Q385" s="238"/>
      <c r="R385" s="238"/>
      <c r="S385" s="238"/>
      <c r="T385" s="238"/>
      <c r="U385" s="238"/>
      <c r="V385" s="238"/>
      <c r="W385" s="238"/>
      <c r="X385" s="238"/>
      <c r="Y385" s="238"/>
      <c r="Z385" s="238"/>
      <c r="AA385" s="238"/>
      <c r="AB385" s="238"/>
      <c r="AC385" s="238"/>
      <c r="AD385" s="1"/>
    </row>
    <row r="386" customFormat="false" ht="15" hidden="false" customHeight="false" outlineLevel="0" collapsed="false">
      <c r="A386" s="238"/>
      <c r="B386" s="238"/>
      <c r="C386" s="238"/>
      <c r="D386" s="238"/>
      <c r="E386" s="238"/>
      <c r="F386" s="347"/>
      <c r="G386" s="238"/>
      <c r="H386" s="238"/>
      <c r="I386" s="347"/>
      <c r="J386" s="348"/>
      <c r="K386" s="238"/>
      <c r="L386" s="349"/>
      <c r="M386" s="238"/>
      <c r="N386" s="238"/>
      <c r="O386" s="238"/>
      <c r="P386" s="238"/>
      <c r="Q386" s="238"/>
      <c r="R386" s="238"/>
      <c r="S386" s="238"/>
      <c r="T386" s="238"/>
      <c r="U386" s="238"/>
      <c r="V386" s="238"/>
      <c r="W386" s="238"/>
      <c r="X386" s="238"/>
      <c r="Y386" s="238"/>
      <c r="Z386" s="238"/>
      <c r="AA386" s="238"/>
      <c r="AB386" s="238"/>
      <c r="AC386" s="238"/>
      <c r="AD386" s="1"/>
    </row>
    <row r="387" customFormat="false" ht="15" hidden="false" customHeight="false" outlineLevel="0" collapsed="false">
      <c r="A387" s="238"/>
      <c r="B387" s="238"/>
      <c r="C387" s="238"/>
      <c r="D387" s="238"/>
      <c r="E387" s="238"/>
      <c r="F387" s="347"/>
      <c r="G387" s="238"/>
      <c r="H387" s="238"/>
      <c r="I387" s="347"/>
      <c r="J387" s="348"/>
      <c r="K387" s="238"/>
      <c r="L387" s="349"/>
      <c r="M387" s="238"/>
      <c r="N387" s="238"/>
      <c r="O387" s="238"/>
      <c r="P387" s="238"/>
      <c r="Q387" s="238"/>
      <c r="R387" s="238"/>
      <c r="S387" s="238"/>
      <c r="T387" s="238"/>
      <c r="U387" s="238"/>
      <c r="V387" s="238"/>
      <c r="W387" s="238"/>
      <c r="X387" s="238"/>
      <c r="Y387" s="238"/>
      <c r="Z387" s="238"/>
      <c r="AA387" s="238"/>
      <c r="AB387" s="238"/>
      <c r="AC387" s="238"/>
      <c r="AD387" s="1"/>
    </row>
    <row r="388" customFormat="false" ht="15" hidden="false" customHeight="false" outlineLevel="0" collapsed="false">
      <c r="A388" s="238"/>
      <c r="B388" s="238"/>
      <c r="C388" s="238"/>
      <c r="D388" s="238"/>
      <c r="E388" s="238"/>
      <c r="F388" s="347"/>
      <c r="G388" s="238"/>
      <c r="H388" s="238"/>
      <c r="I388" s="347"/>
      <c r="J388" s="348"/>
      <c r="K388" s="238"/>
      <c r="L388" s="349"/>
      <c r="M388" s="238"/>
      <c r="N388" s="238"/>
      <c r="O388" s="238"/>
      <c r="P388" s="238"/>
      <c r="Q388" s="238"/>
      <c r="R388" s="238"/>
      <c r="S388" s="238"/>
      <c r="T388" s="238"/>
      <c r="U388" s="238"/>
      <c r="V388" s="238"/>
      <c r="W388" s="238"/>
      <c r="X388" s="238"/>
      <c r="Y388" s="238"/>
      <c r="Z388" s="238"/>
      <c r="AA388" s="238"/>
      <c r="AB388" s="238"/>
      <c r="AC388" s="238"/>
      <c r="AD388" s="1"/>
    </row>
    <row r="389" customFormat="false" ht="15" hidden="false" customHeight="false" outlineLevel="0" collapsed="false">
      <c r="A389" s="238"/>
      <c r="B389" s="238"/>
      <c r="C389" s="238"/>
      <c r="D389" s="238"/>
      <c r="E389" s="238"/>
      <c r="F389" s="347"/>
      <c r="G389" s="238"/>
      <c r="H389" s="238"/>
      <c r="I389" s="347"/>
      <c r="J389" s="348"/>
      <c r="K389" s="238"/>
      <c r="L389" s="349"/>
      <c r="M389" s="238"/>
      <c r="N389" s="238"/>
      <c r="O389" s="238"/>
      <c r="P389" s="238"/>
      <c r="Q389" s="238"/>
      <c r="R389" s="238"/>
      <c r="S389" s="238"/>
      <c r="T389" s="238"/>
      <c r="U389" s="238"/>
      <c r="V389" s="238"/>
      <c r="W389" s="238"/>
      <c r="X389" s="238"/>
      <c r="Y389" s="238"/>
      <c r="Z389" s="238"/>
      <c r="AA389" s="238"/>
      <c r="AB389" s="238"/>
      <c r="AC389" s="238"/>
      <c r="AD389" s="1"/>
    </row>
    <row r="390" customFormat="false" ht="15" hidden="false" customHeight="false" outlineLevel="0" collapsed="false">
      <c r="A390" s="238"/>
      <c r="B390" s="238"/>
      <c r="C390" s="238"/>
      <c r="D390" s="238"/>
      <c r="E390" s="238"/>
      <c r="F390" s="347"/>
      <c r="G390" s="238"/>
      <c r="H390" s="238"/>
      <c r="I390" s="347"/>
      <c r="J390" s="348"/>
      <c r="K390" s="238"/>
      <c r="L390" s="349"/>
      <c r="M390" s="238"/>
      <c r="N390" s="238"/>
      <c r="O390" s="238"/>
      <c r="P390" s="238"/>
      <c r="Q390" s="238"/>
      <c r="R390" s="238"/>
      <c r="S390" s="238"/>
      <c r="T390" s="238"/>
      <c r="U390" s="238"/>
      <c r="V390" s="238"/>
      <c r="W390" s="238"/>
      <c r="X390" s="238"/>
      <c r="Y390" s="238"/>
      <c r="Z390" s="238"/>
      <c r="AA390" s="238"/>
      <c r="AB390" s="238"/>
      <c r="AC390" s="238"/>
      <c r="AD390" s="1"/>
    </row>
    <row r="391" customFormat="false" ht="15" hidden="false" customHeight="false" outlineLevel="0" collapsed="false">
      <c r="A391" s="238"/>
      <c r="B391" s="238"/>
      <c r="C391" s="238"/>
      <c r="D391" s="238"/>
      <c r="E391" s="238"/>
      <c r="F391" s="347"/>
      <c r="G391" s="238"/>
      <c r="H391" s="238"/>
      <c r="I391" s="347"/>
      <c r="J391" s="348"/>
      <c r="K391" s="238"/>
      <c r="L391" s="349"/>
      <c r="M391" s="238"/>
      <c r="N391" s="238"/>
      <c r="O391" s="238"/>
      <c r="P391" s="238"/>
      <c r="Q391" s="238"/>
      <c r="R391" s="238"/>
      <c r="S391" s="238"/>
      <c r="T391" s="238"/>
      <c r="U391" s="238"/>
      <c r="V391" s="238"/>
      <c r="W391" s="238"/>
      <c r="X391" s="238"/>
      <c r="Y391" s="238"/>
      <c r="Z391" s="238"/>
      <c r="AA391" s="238"/>
      <c r="AB391" s="238"/>
      <c r="AC391" s="238"/>
      <c r="AD391" s="1"/>
    </row>
    <row r="392" customFormat="false" ht="15" hidden="false" customHeight="false" outlineLevel="0" collapsed="false">
      <c r="A392" s="238"/>
      <c r="B392" s="238"/>
      <c r="C392" s="238"/>
      <c r="D392" s="238"/>
      <c r="E392" s="238"/>
      <c r="F392" s="347"/>
      <c r="G392" s="238"/>
      <c r="H392" s="238"/>
      <c r="I392" s="347"/>
      <c r="J392" s="348"/>
      <c r="K392" s="238"/>
      <c r="L392" s="349"/>
      <c r="M392" s="238"/>
      <c r="N392" s="238"/>
      <c r="O392" s="238"/>
      <c r="P392" s="238"/>
      <c r="Q392" s="238"/>
      <c r="R392" s="238"/>
      <c r="S392" s="238"/>
      <c r="T392" s="238"/>
      <c r="U392" s="238"/>
      <c r="V392" s="238"/>
      <c r="W392" s="238"/>
      <c r="X392" s="238"/>
      <c r="Y392" s="238"/>
      <c r="Z392" s="238"/>
      <c r="AA392" s="238"/>
      <c r="AB392" s="238"/>
      <c r="AC392" s="238"/>
      <c r="AD392" s="1"/>
    </row>
    <row r="393" customFormat="false" ht="15" hidden="false" customHeight="false" outlineLevel="0" collapsed="false">
      <c r="A393" s="238"/>
      <c r="B393" s="238"/>
      <c r="C393" s="238"/>
      <c r="D393" s="238"/>
      <c r="E393" s="238"/>
      <c r="F393" s="347"/>
      <c r="G393" s="238"/>
      <c r="H393" s="238"/>
      <c r="I393" s="347"/>
      <c r="J393" s="348"/>
      <c r="K393" s="238"/>
      <c r="L393" s="349"/>
      <c r="M393" s="238"/>
      <c r="N393" s="238"/>
      <c r="O393" s="238"/>
      <c r="P393" s="238"/>
      <c r="Q393" s="238"/>
      <c r="R393" s="238"/>
      <c r="S393" s="238"/>
      <c r="T393" s="238"/>
      <c r="U393" s="238"/>
      <c r="V393" s="238"/>
      <c r="W393" s="238"/>
      <c r="X393" s="238"/>
      <c r="Y393" s="238"/>
      <c r="Z393" s="238"/>
      <c r="AA393" s="238"/>
      <c r="AB393" s="238"/>
      <c r="AC393" s="238"/>
      <c r="AD393" s="1"/>
    </row>
    <row r="394" customFormat="false" ht="15" hidden="false" customHeight="false" outlineLevel="0" collapsed="false">
      <c r="A394" s="238"/>
      <c r="B394" s="238"/>
      <c r="C394" s="238"/>
      <c r="D394" s="238"/>
      <c r="E394" s="238"/>
      <c r="F394" s="347"/>
      <c r="G394" s="238"/>
      <c r="H394" s="238"/>
      <c r="I394" s="347"/>
      <c r="J394" s="348"/>
      <c r="K394" s="238"/>
      <c r="L394" s="349"/>
      <c r="M394" s="238"/>
      <c r="N394" s="238"/>
      <c r="O394" s="238"/>
      <c r="P394" s="238"/>
      <c r="Q394" s="238"/>
      <c r="R394" s="238"/>
      <c r="S394" s="238"/>
      <c r="T394" s="238"/>
      <c r="U394" s="238"/>
      <c r="V394" s="238"/>
      <c r="W394" s="238"/>
      <c r="X394" s="238"/>
      <c r="Y394" s="238"/>
      <c r="Z394" s="238"/>
      <c r="AA394" s="238"/>
      <c r="AB394" s="238"/>
      <c r="AC394" s="238"/>
      <c r="AD394" s="1"/>
    </row>
    <row r="395" customFormat="false" ht="15" hidden="false" customHeight="false" outlineLevel="0" collapsed="false">
      <c r="A395" s="238"/>
      <c r="B395" s="238"/>
      <c r="C395" s="238"/>
      <c r="D395" s="238"/>
      <c r="E395" s="238"/>
      <c r="F395" s="347"/>
      <c r="G395" s="238"/>
      <c r="H395" s="238"/>
      <c r="I395" s="347"/>
      <c r="J395" s="348"/>
      <c r="K395" s="238"/>
      <c r="L395" s="349"/>
      <c r="M395" s="238"/>
      <c r="N395" s="238"/>
      <c r="O395" s="238"/>
      <c r="P395" s="238"/>
      <c r="Q395" s="238"/>
      <c r="R395" s="238"/>
      <c r="S395" s="238"/>
      <c r="T395" s="238"/>
      <c r="U395" s="238"/>
      <c r="V395" s="238"/>
      <c r="W395" s="238"/>
      <c r="X395" s="238"/>
      <c r="Y395" s="238"/>
      <c r="Z395" s="238"/>
      <c r="AA395" s="238"/>
      <c r="AB395" s="238"/>
      <c r="AC395" s="238"/>
      <c r="AD395" s="1"/>
    </row>
    <row r="396" customFormat="false" ht="15" hidden="false" customHeight="false" outlineLevel="0" collapsed="false">
      <c r="A396" s="238"/>
      <c r="B396" s="238"/>
      <c r="C396" s="238"/>
      <c r="D396" s="238"/>
      <c r="E396" s="238"/>
      <c r="F396" s="347"/>
      <c r="G396" s="238"/>
      <c r="H396" s="238"/>
      <c r="I396" s="347"/>
      <c r="J396" s="348"/>
      <c r="K396" s="238"/>
      <c r="L396" s="349"/>
      <c r="M396" s="238"/>
      <c r="N396" s="238"/>
      <c r="O396" s="238"/>
      <c r="P396" s="238"/>
      <c r="Q396" s="238"/>
      <c r="R396" s="238"/>
      <c r="S396" s="238"/>
      <c r="T396" s="238"/>
      <c r="U396" s="238"/>
      <c r="V396" s="238"/>
      <c r="W396" s="238"/>
      <c r="X396" s="238"/>
      <c r="Y396" s="238"/>
      <c r="Z396" s="238"/>
      <c r="AA396" s="238"/>
      <c r="AB396" s="238"/>
      <c r="AC396" s="238"/>
      <c r="AD396" s="1"/>
    </row>
    <row r="397" customFormat="false" ht="15" hidden="false" customHeight="false" outlineLevel="0" collapsed="false">
      <c r="A397" s="238"/>
      <c r="B397" s="238"/>
      <c r="C397" s="238"/>
      <c r="D397" s="238"/>
      <c r="E397" s="238"/>
      <c r="F397" s="347"/>
      <c r="G397" s="238"/>
      <c r="H397" s="238"/>
      <c r="I397" s="347"/>
      <c r="J397" s="348"/>
      <c r="K397" s="238"/>
      <c r="L397" s="349"/>
      <c r="M397" s="238"/>
      <c r="N397" s="238"/>
      <c r="O397" s="238"/>
      <c r="P397" s="238"/>
      <c r="Q397" s="238"/>
      <c r="R397" s="238"/>
      <c r="S397" s="238"/>
      <c r="T397" s="238"/>
      <c r="U397" s="238"/>
      <c r="V397" s="238"/>
      <c r="W397" s="238"/>
      <c r="X397" s="238"/>
      <c r="Y397" s="238"/>
      <c r="Z397" s="238"/>
      <c r="AA397" s="238"/>
      <c r="AB397" s="238"/>
      <c r="AC397" s="238"/>
      <c r="AD397" s="1"/>
    </row>
    <row r="398" customFormat="false" ht="15" hidden="false" customHeight="false" outlineLevel="0" collapsed="false">
      <c r="A398" s="238"/>
      <c r="B398" s="238"/>
      <c r="C398" s="238"/>
      <c r="D398" s="238"/>
      <c r="E398" s="238"/>
      <c r="F398" s="347"/>
      <c r="G398" s="238"/>
      <c r="H398" s="238"/>
      <c r="I398" s="347"/>
      <c r="J398" s="348"/>
      <c r="K398" s="238"/>
      <c r="L398" s="349"/>
      <c r="M398" s="238"/>
      <c r="N398" s="238"/>
      <c r="O398" s="238"/>
      <c r="P398" s="238"/>
      <c r="Q398" s="238"/>
      <c r="R398" s="238"/>
      <c r="S398" s="238"/>
      <c r="T398" s="238"/>
      <c r="U398" s="238"/>
      <c r="V398" s="238"/>
      <c r="W398" s="238"/>
      <c r="X398" s="238"/>
      <c r="Y398" s="238"/>
      <c r="Z398" s="238"/>
      <c r="AA398" s="238"/>
      <c r="AB398" s="238"/>
      <c r="AC398" s="238"/>
      <c r="AD398" s="1"/>
    </row>
    <row r="399" customFormat="false" ht="15" hidden="false" customHeight="false" outlineLevel="0" collapsed="false">
      <c r="A399" s="238"/>
      <c r="B399" s="238"/>
      <c r="C399" s="238"/>
      <c r="D399" s="238"/>
      <c r="E399" s="238"/>
      <c r="F399" s="347"/>
      <c r="G399" s="238"/>
      <c r="H399" s="238"/>
      <c r="I399" s="347"/>
      <c r="J399" s="348"/>
      <c r="K399" s="238"/>
      <c r="L399" s="349"/>
      <c r="M399" s="238"/>
      <c r="N399" s="238"/>
      <c r="O399" s="238"/>
      <c r="P399" s="238"/>
      <c r="Q399" s="238"/>
      <c r="R399" s="238"/>
      <c r="S399" s="238"/>
      <c r="T399" s="238"/>
      <c r="U399" s="238"/>
      <c r="V399" s="238"/>
      <c r="W399" s="238"/>
      <c r="X399" s="238"/>
      <c r="Y399" s="238"/>
      <c r="Z399" s="238"/>
      <c r="AA399" s="238"/>
      <c r="AB399" s="238"/>
      <c r="AC399" s="238"/>
      <c r="AD399" s="1"/>
    </row>
    <row r="400" customFormat="false" ht="15" hidden="false" customHeight="false" outlineLevel="0" collapsed="false">
      <c r="A400" s="238"/>
      <c r="B400" s="238"/>
      <c r="C400" s="238"/>
      <c r="D400" s="238"/>
      <c r="E400" s="238"/>
      <c r="F400" s="347"/>
      <c r="G400" s="238"/>
      <c r="H400" s="238"/>
      <c r="I400" s="347"/>
      <c r="J400" s="348"/>
      <c r="K400" s="238"/>
      <c r="L400" s="349"/>
      <c r="M400" s="238"/>
      <c r="N400" s="238"/>
      <c r="O400" s="238"/>
      <c r="P400" s="238"/>
      <c r="Q400" s="238"/>
      <c r="R400" s="238"/>
      <c r="S400" s="238"/>
      <c r="T400" s="238"/>
      <c r="U400" s="238"/>
      <c r="V400" s="238"/>
      <c r="W400" s="238"/>
      <c r="X400" s="238"/>
      <c r="Y400" s="238"/>
      <c r="Z400" s="238"/>
      <c r="AA400" s="238"/>
      <c r="AB400" s="238"/>
      <c r="AC400" s="238"/>
      <c r="AD400" s="1"/>
    </row>
    <row r="401" customFormat="false" ht="15" hidden="false" customHeight="false" outlineLevel="0" collapsed="false">
      <c r="A401" s="238"/>
      <c r="B401" s="238"/>
      <c r="C401" s="238"/>
      <c r="D401" s="238"/>
      <c r="E401" s="238"/>
      <c r="F401" s="347"/>
      <c r="G401" s="238"/>
      <c r="H401" s="238"/>
      <c r="I401" s="347"/>
      <c r="J401" s="348"/>
      <c r="K401" s="238"/>
      <c r="L401" s="349"/>
      <c r="M401" s="238"/>
      <c r="N401" s="238"/>
      <c r="O401" s="238"/>
      <c r="P401" s="238"/>
      <c r="Q401" s="238"/>
      <c r="R401" s="238"/>
      <c r="S401" s="238"/>
      <c r="T401" s="238"/>
      <c r="U401" s="238"/>
      <c r="V401" s="238"/>
      <c r="W401" s="238"/>
      <c r="X401" s="238"/>
      <c r="Y401" s="238"/>
      <c r="Z401" s="238"/>
      <c r="AA401" s="238"/>
      <c r="AB401" s="238"/>
      <c r="AC401" s="238"/>
      <c r="AD401" s="1"/>
    </row>
    <row r="402" customFormat="false" ht="15" hidden="false" customHeight="false" outlineLevel="0" collapsed="false">
      <c r="A402" s="238"/>
      <c r="B402" s="238"/>
      <c r="C402" s="238"/>
      <c r="D402" s="238"/>
      <c r="E402" s="238"/>
      <c r="F402" s="347"/>
      <c r="G402" s="238"/>
      <c r="H402" s="238"/>
      <c r="I402" s="347"/>
      <c r="J402" s="348"/>
      <c r="K402" s="238"/>
      <c r="L402" s="349"/>
      <c r="M402" s="238"/>
      <c r="N402" s="238"/>
      <c r="O402" s="238"/>
      <c r="P402" s="238"/>
      <c r="Q402" s="238"/>
      <c r="R402" s="238"/>
      <c r="S402" s="238"/>
      <c r="T402" s="238"/>
      <c r="U402" s="238"/>
      <c r="V402" s="238"/>
      <c r="W402" s="238"/>
      <c r="X402" s="238"/>
      <c r="Y402" s="238"/>
      <c r="Z402" s="238"/>
      <c r="AA402" s="238"/>
      <c r="AB402" s="238"/>
      <c r="AC402" s="238"/>
      <c r="AD402" s="1"/>
    </row>
    <row r="403" customFormat="false" ht="15" hidden="false" customHeight="false" outlineLevel="0" collapsed="false">
      <c r="A403" s="238"/>
      <c r="B403" s="238"/>
      <c r="C403" s="238"/>
      <c r="D403" s="238"/>
      <c r="E403" s="238"/>
      <c r="F403" s="347"/>
      <c r="G403" s="238"/>
      <c r="H403" s="238"/>
      <c r="I403" s="347"/>
      <c r="J403" s="348"/>
      <c r="K403" s="238"/>
      <c r="L403" s="349"/>
      <c r="M403" s="238"/>
      <c r="N403" s="238"/>
      <c r="O403" s="238"/>
      <c r="P403" s="238"/>
      <c r="Q403" s="238"/>
      <c r="R403" s="238"/>
      <c r="S403" s="238"/>
      <c r="T403" s="238"/>
      <c r="U403" s="238"/>
      <c r="V403" s="238"/>
      <c r="W403" s="238"/>
      <c r="X403" s="238"/>
      <c r="Y403" s="238"/>
      <c r="Z403" s="238"/>
      <c r="AA403" s="238"/>
      <c r="AB403" s="238"/>
      <c r="AC403" s="238"/>
      <c r="AD403" s="1"/>
    </row>
    <row r="404" customFormat="false" ht="15" hidden="false" customHeight="false" outlineLevel="0" collapsed="false">
      <c r="A404" s="238"/>
      <c r="B404" s="238"/>
      <c r="C404" s="238"/>
      <c r="D404" s="238"/>
      <c r="E404" s="238"/>
      <c r="F404" s="347"/>
      <c r="G404" s="238"/>
      <c r="H404" s="238"/>
      <c r="I404" s="347"/>
      <c r="J404" s="348"/>
      <c r="K404" s="238"/>
      <c r="L404" s="349"/>
      <c r="M404" s="238"/>
      <c r="N404" s="238"/>
      <c r="O404" s="238"/>
      <c r="P404" s="238"/>
      <c r="Q404" s="238"/>
      <c r="R404" s="238"/>
      <c r="S404" s="238"/>
      <c r="T404" s="238"/>
      <c r="U404" s="238"/>
      <c r="V404" s="238"/>
      <c r="W404" s="238"/>
      <c r="X404" s="238"/>
      <c r="Y404" s="238"/>
      <c r="Z404" s="238"/>
      <c r="AA404" s="238"/>
      <c r="AB404" s="238"/>
      <c r="AC404" s="238"/>
      <c r="AD404" s="1"/>
    </row>
    <row r="405" customFormat="false" ht="15" hidden="false" customHeight="false" outlineLevel="0" collapsed="false">
      <c r="A405" s="238"/>
      <c r="B405" s="238"/>
      <c r="C405" s="238"/>
      <c r="D405" s="238"/>
      <c r="E405" s="238"/>
      <c r="F405" s="347"/>
      <c r="G405" s="238"/>
      <c r="H405" s="238"/>
      <c r="I405" s="347"/>
      <c r="J405" s="348"/>
      <c r="K405" s="238"/>
      <c r="L405" s="349"/>
      <c r="M405" s="238"/>
      <c r="N405" s="238"/>
      <c r="O405" s="238"/>
      <c r="P405" s="238"/>
      <c r="Q405" s="238"/>
      <c r="R405" s="238"/>
      <c r="S405" s="238"/>
      <c r="T405" s="238"/>
      <c r="U405" s="238"/>
      <c r="V405" s="238"/>
      <c r="W405" s="238"/>
      <c r="X405" s="238"/>
      <c r="Y405" s="238"/>
      <c r="Z405" s="238"/>
      <c r="AA405" s="238"/>
      <c r="AB405" s="238"/>
      <c r="AC405" s="238"/>
      <c r="AD405" s="1"/>
    </row>
    <row r="406" customFormat="false" ht="15" hidden="false" customHeight="false" outlineLevel="0" collapsed="false">
      <c r="A406" s="238"/>
      <c r="B406" s="238"/>
      <c r="C406" s="238"/>
      <c r="D406" s="238"/>
      <c r="E406" s="238"/>
      <c r="F406" s="347"/>
      <c r="G406" s="238"/>
      <c r="H406" s="238"/>
      <c r="I406" s="347"/>
      <c r="J406" s="348"/>
      <c r="K406" s="238"/>
      <c r="L406" s="349"/>
      <c r="M406" s="238"/>
      <c r="N406" s="238"/>
      <c r="O406" s="238"/>
      <c r="P406" s="238"/>
      <c r="Q406" s="238"/>
      <c r="R406" s="238"/>
      <c r="S406" s="238"/>
      <c r="T406" s="238"/>
      <c r="U406" s="238"/>
      <c r="V406" s="238"/>
      <c r="W406" s="238"/>
      <c r="X406" s="238"/>
      <c r="Y406" s="238"/>
      <c r="Z406" s="238"/>
      <c r="AA406" s="238"/>
      <c r="AB406" s="238"/>
      <c r="AC406" s="238"/>
      <c r="AD406" s="1"/>
    </row>
    <row r="407" customFormat="false" ht="15" hidden="false" customHeight="false" outlineLevel="0" collapsed="false">
      <c r="A407" s="238"/>
      <c r="B407" s="238"/>
      <c r="C407" s="238"/>
      <c r="D407" s="238"/>
      <c r="E407" s="238"/>
      <c r="F407" s="347"/>
      <c r="G407" s="238"/>
      <c r="H407" s="238"/>
      <c r="I407" s="347"/>
      <c r="J407" s="348"/>
      <c r="K407" s="238"/>
      <c r="L407" s="349"/>
      <c r="M407" s="238"/>
      <c r="N407" s="238"/>
      <c r="O407" s="238"/>
      <c r="P407" s="238"/>
      <c r="Q407" s="238"/>
      <c r="R407" s="238"/>
      <c r="S407" s="238"/>
      <c r="T407" s="238"/>
      <c r="U407" s="238"/>
      <c r="V407" s="238"/>
      <c r="W407" s="238"/>
      <c r="X407" s="238"/>
      <c r="Y407" s="238"/>
      <c r="Z407" s="238"/>
      <c r="AA407" s="238"/>
      <c r="AB407" s="238"/>
      <c r="AC407" s="238"/>
      <c r="AD407" s="1"/>
    </row>
    <row r="408" customFormat="false" ht="15" hidden="false" customHeight="false" outlineLevel="0" collapsed="false">
      <c r="A408" s="238"/>
      <c r="B408" s="238"/>
      <c r="C408" s="238"/>
      <c r="D408" s="238"/>
      <c r="E408" s="238"/>
      <c r="F408" s="347"/>
      <c r="G408" s="238"/>
      <c r="H408" s="238"/>
      <c r="I408" s="347"/>
      <c r="J408" s="348"/>
      <c r="K408" s="238"/>
      <c r="L408" s="349"/>
      <c r="M408" s="238"/>
      <c r="N408" s="238"/>
      <c r="O408" s="238"/>
      <c r="P408" s="238"/>
      <c r="Q408" s="238"/>
      <c r="R408" s="238"/>
      <c r="S408" s="238"/>
      <c r="T408" s="238"/>
      <c r="U408" s="238"/>
      <c r="V408" s="238"/>
      <c r="W408" s="238"/>
      <c r="X408" s="238"/>
      <c r="Y408" s="238"/>
      <c r="Z408" s="238"/>
      <c r="AA408" s="238"/>
      <c r="AB408" s="238"/>
      <c r="AC408" s="238"/>
      <c r="AD408" s="1"/>
    </row>
    <row r="409" customFormat="false" ht="15" hidden="false" customHeight="false" outlineLevel="0" collapsed="false">
      <c r="A409" s="238"/>
      <c r="B409" s="238"/>
      <c r="C409" s="238"/>
      <c r="D409" s="238"/>
      <c r="E409" s="238"/>
      <c r="F409" s="347"/>
      <c r="G409" s="238"/>
      <c r="H409" s="238"/>
      <c r="I409" s="347"/>
      <c r="J409" s="348"/>
      <c r="K409" s="238"/>
      <c r="L409" s="349"/>
      <c r="M409" s="238"/>
      <c r="N409" s="238"/>
      <c r="O409" s="238"/>
      <c r="P409" s="238"/>
      <c r="Q409" s="238"/>
      <c r="R409" s="238"/>
      <c r="S409" s="238"/>
      <c r="T409" s="238"/>
      <c r="U409" s="238"/>
      <c r="V409" s="238"/>
      <c r="W409" s="238"/>
      <c r="X409" s="238"/>
      <c r="Y409" s="238"/>
      <c r="Z409" s="238"/>
      <c r="AA409" s="238"/>
      <c r="AB409" s="238"/>
      <c r="AC409" s="238"/>
      <c r="AD409" s="1"/>
    </row>
    <row r="410" customFormat="false" ht="15" hidden="false" customHeight="false" outlineLevel="0" collapsed="false">
      <c r="A410" s="238"/>
      <c r="B410" s="238"/>
      <c r="C410" s="238"/>
      <c r="D410" s="238"/>
      <c r="E410" s="238"/>
      <c r="F410" s="347"/>
      <c r="G410" s="238"/>
      <c r="H410" s="238"/>
      <c r="I410" s="347"/>
      <c r="J410" s="348"/>
      <c r="K410" s="238"/>
      <c r="L410" s="349"/>
      <c r="M410" s="238"/>
      <c r="N410" s="238"/>
      <c r="O410" s="238"/>
      <c r="P410" s="238"/>
      <c r="Q410" s="238"/>
      <c r="R410" s="238"/>
      <c r="S410" s="238"/>
      <c r="T410" s="238"/>
      <c r="U410" s="238"/>
      <c r="V410" s="238"/>
      <c r="W410" s="238"/>
      <c r="X410" s="238"/>
      <c r="Y410" s="238"/>
      <c r="Z410" s="238"/>
      <c r="AA410" s="238"/>
      <c r="AB410" s="238"/>
      <c r="AC410" s="238"/>
      <c r="AD410" s="1"/>
    </row>
    <row r="411" customFormat="false" ht="15" hidden="false" customHeight="false" outlineLevel="0" collapsed="false">
      <c r="A411" s="238"/>
      <c r="B411" s="238"/>
      <c r="C411" s="238"/>
      <c r="D411" s="238"/>
      <c r="E411" s="238"/>
      <c r="F411" s="347"/>
      <c r="G411" s="238"/>
      <c r="H411" s="238"/>
      <c r="I411" s="347"/>
      <c r="J411" s="348"/>
      <c r="K411" s="238"/>
      <c r="L411" s="349"/>
      <c r="M411" s="238"/>
      <c r="N411" s="238"/>
      <c r="O411" s="238"/>
      <c r="P411" s="238"/>
      <c r="Q411" s="238"/>
      <c r="R411" s="238"/>
      <c r="S411" s="238"/>
      <c r="T411" s="238"/>
      <c r="U411" s="238"/>
      <c r="V411" s="238"/>
      <c r="W411" s="238"/>
      <c r="X411" s="238"/>
      <c r="Y411" s="238"/>
      <c r="Z411" s="238"/>
      <c r="AA411" s="238"/>
      <c r="AB411" s="238"/>
      <c r="AC411" s="238"/>
      <c r="AD411" s="1"/>
    </row>
    <row r="412" customFormat="false" ht="15" hidden="false" customHeight="false" outlineLevel="0" collapsed="false">
      <c r="A412" s="238"/>
      <c r="B412" s="238"/>
      <c r="C412" s="238"/>
      <c r="D412" s="238"/>
      <c r="E412" s="238"/>
      <c r="F412" s="347"/>
      <c r="G412" s="238"/>
      <c r="H412" s="238"/>
      <c r="I412" s="347"/>
      <c r="J412" s="348"/>
      <c r="K412" s="238"/>
      <c r="L412" s="349"/>
      <c r="M412" s="238"/>
      <c r="N412" s="238"/>
      <c r="O412" s="238"/>
      <c r="P412" s="238"/>
      <c r="Q412" s="238"/>
      <c r="R412" s="238"/>
      <c r="S412" s="238"/>
      <c r="T412" s="238"/>
      <c r="U412" s="238"/>
      <c r="V412" s="238"/>
      <c r="W412" s="238"/>
      <c r="X412" s="238"/>
      <c r="Y412" s="238"/>
      <c r="Z412" s="238"/>
      <c r="AA412" s="238"/>
      <c r="AB412" s="238"/>
      <c r="AC412" s="238"/>
      <c r="AD412" s="1"/>
    </row>
    <row r="413" customFormat="false" ht="15" hidden="false" customHeight="false" outlineLevel="0" collapsed="false">
      <c r="A413" s="238"/>
      <c r="B413" s="238"/>
      <c r="C413" s="238"/>
      <c r="D413" s="238"/>
      <c r="E413" s="238"/>
      <c r="F413" s="347"/>
      <c r="G413" s="238"/>
      <c r="H413" s="238"/>
      <c r="I413" s="347"/>
      <c r="J413" s="348"/>
      <c r="K413" s="238"/>
      <c r="L413" s="349"/>
      <c r="M413" s="238"/>
      <c r="N413" s="238"/>
      <c r="O413" s="238"/>
      <c r="P413" s="238"/>
      <c r="Q413" s="238"/>
      <c r="R413" s="238"/>
      <c r="S413" s="238"/>
      <c r="T413" s="238"/>
      <c r="U413" s="238"/>
      <c r="V413" s="238"/>
      <c r="W413" s="238"/>
      <c r="X413" s="238"/>
      <c r="Y413" s="238"/>
      <c r="Z413" s="238"/>
      <c r="AA413" s="238"/>
      <c r="AB413" s="238"/>
      <c r="AC413" s="238"/>
      <c r="AD413" s="1"/>
    </row>
    <row r="414" customFormat="false" ht="15" hidden="false" customHeight="false" outlineLevel="0" collapsed="false">
      <c r="A414" s="238"/>
      <c r="B414" s="238"/>
      <c r="C414" s="238"/>
      <c r="D414" s="238"/>
      <c r="E414" s="238"/>
      <c r="F414" s="347"/>
      <c r="G414" s="238"/>
      <c r="H414" s="238"/>
      <c r="I414" s="347"/>
      <c r="J414" s="348"/>
      <c r="K414" s="238"/>
      <c r="L414" s="349"/>
      <c r="M414" s="238"/>
      <c r="N414" s="238"/>
      <c r="O414" s="238"/>
      <c r="P414" s="238"/>
      <c r="Q414" s="238"/>
      <c r="R414" s="238"/>
      <c r="S414" s="238"/>
      <c r="T414" s="238"/>
      <c r="U414" s="238"/>
      <c r="V414" s="238"/>
      <c r="W414" s="238"/>
      <c r="X414" s="238"/>
      <c r="Y414" s="238"/>
      <c r="Z414" s="238"/>
      <c r="AA414" s="238"/>
      <c r="AB414" s="238"/>
      <c r="AC414" s="238"/>
      <c r="AD414" s="1"/>
    </row>
    <row r="415" customFormat="false" ht="15" hidden="false" customHeight="false" outlineLevel="0" collapsed="false">
      <c r="A415" s="238"/>
      <c r="B415" s="238"/>
      <c r="C415" s="238"/>
      <c r="D415" s="238"/>
      <c r="E415" s="238"/>
      <c r="F415" s="347"/>
      <c r="G415" s="238"/>
      <c r="H415" s="238"/>
      <c r="I415" s="347"/>
      <c r="J415" s="348"/>
      <c r="K415" s="238"/>
      <c r="L415" s="349"/>
      <c r="M415" s="238"/>
      <c r="N415" s="238"/>
      <c r="O415" s="238"/>
      <c r="P415" s="238"/>
      <c r="Q415" s="238"/>
      <c r="R415" s="238"/>
      <c r="S415" s="238"/>
      <c r="T415" s="238"/>
      <c r="U415" s="238"/>
      <c r="V415" s="238"/>
      <c r="W415" s="238"/>
      <c r="X415" s="238"/>
      <c r="Y415" s="238"/>
      <c r="Z415" s="238"/>
      <c r="AA415" s="238"/>
      <c r="AB415" s="238"/>
      <c r="AC415" s="238"/>
      <c r="AD415" s="1"/>
    </row>
    <row r="416" customFormat="false" ht="15" hidden="false" customHeight="false" outlineLevel="0" collapsed="false">
      <c r="A416" s="238"/>
      <c r="B416" s="238"/>
      <c r="C416" s="238"/>
      <c r="D416" s="238"/>
      <c r="E416" s="238"/>
      <c r="F416" s="347"/>
      <c r="G416" s="238"/>
      <c r="H416" s="238"/>
      <c r="I416" s="347"/>
      <c r="J416" s="348"/>
      <c r="K416" s="238"/>
      <c r="L416" s="349"/>
      <c r="M416" s="238"/>
      <c r="N416" s="238"/>
      <c r="O416" s="238"/>
      <c r="P416" s="238"/>
      <c r="Q416" s="238"/>
      <c r="R416" s="238"/>
      <c r="S416" s="238"/>
      <c r="T416" s="238"/>
      <c r="U416" s="238"/>
      <c r="V416" s="238"/>
      <c r="W416" s="238"/>
      <c r="X416" s="238"/>
      <c r="Y416" s="238"/>
      <c r="Z416" s="238"/>
      <c r="AA416" s="238"/>
      <c r="AB416" s="238"/>
      <c r="AC416" s="238"/>
      <c r="AD416" s="1"/>
    </row>
    <row r="417" customFormat="false" ht="15" hidden="false" customHeight="false" outlineLevel="0" collapsed="false">
      <c r="A417" s="238"/>
      <c r="B417" s="238"/>
      <c r="C417" s="238"/>
      <c r="D417" s="238"/>
      <c r="E417" s="238"/>
      <c r="F417" s="347"/>
      <c r="G417" s="238"/>
      <c r="H417" s="238"/>
      <c r="I417" s="347"/>
      <c r="J417" s="348"/>
      <c r="K417" s="238"/>
      <c r="L417" s="349"/>
      <c r="M417" s="238"/>
      <c r="N417" s="238"/>
      <c r="O417" s="238"/>
      <c r="P417" s="238"/>
      <c r="Q417" s="238"/>
      <c r="R417" s="238"/>
      <c r="S417" s="238"/>
      <c r="T417" s="238"/>
      <c r="U417" s="238"/>
      <c r="V417" s="238"/>
      <c r="W417" s="238"/>
      <c r="X417" s="238"/>
      <c r="Y417" s="238"/>
      <c r="Z417" s="238"/>
      <c r="AA417" s="238"/>
      <c r="AB417" s="238"/>
      <c r="AC417" s="238"/>
      <c r="AD417" s="1"/>
    </row>
    <row r="418" customFormat="false" ht="15" hidden="false" customHeight="false" outlineLevel="0" collapsed="false">
      <c r="A418" s="238"/>
      <c r="B418" s="238"/>
      <c r="C418" s="238"/>
      <c r="D418" s="238"/>
      <c r="E418" s="238"/>
      <c r="F418" s="347"/>
      <c r="G418" s="238"/>
      <c r="H418" s="238"/>
      <c r="I418" s="347"/>
      <c r="J418" s="348"/>
      <c r="K418" s="238"/>
      <c r="L418" s="349"/>
      <c r="M418" s="238"/>
      <c r="N418" s="238"/>
      <c r="O418" s="238"/>
      <c r="P418" s="238"/>
      <c r="Q418" s="238"/>
      <c r="R418" s="238"/>
      <c r="S418" s="238"/>
      <c r="T418" s="238"/>
      <c r="U418" s="238"/>
      <c r="V418" s="238"/>
      <c r="W418" s="238"/>
      <c r="X418" s="238"/>
      <c r="Y418" s="238"/>
      <c r="Z418" s="238"/>
      <c r="AA418" s="238"/>
      <c r="AB418" s="238"/>
      <c r="AC418" s="238"/>
      <c r="AD418" s="1"/>
    </row>
    <row r="419" customFormat="false" ht="15" hidden="false" customHeight="false" outlineLevel="0" collapsed="false">
      <c r="A419" s="238"/>
      <c r="B419" s="238"/>
      <c r="C419" s="238"/>
      <c r="D419" s="238"/>
      <c r="E419" s="238"/>
      <c r="F419" s="347"/>
      <c r="G419" s="238"/>
      <c r="H419" s="238"/>
      <c r="I419" s="347"/>
      <c r="J419" s="348"/>
      <c r="K419" s="238"/>
      <c r="L419" s="349"/>
      <c r="M419" s="238"/>
      <c r="N419" s="238"/>
      <c r="O419" s="238"/>
      <c r="P419" s="238"/>
      <c r="Q419" s="238"/>
      <c r="R419" s="238"/>
      <c r="S419" s="238"/>
      <c r="T419" s="238"/>
      <c r="U419" s="238"/>
      <c r="V419" s="238"/>
      <c r="W419" s="238"/>
      <c r="X419" s="238"/>
      <c r="Y419" s="238"/>
      <c r="Z419" s="238"/>
      <c r="AA419" s="238"/>
      <c r="AB419" s="238"/>
      <c r="AC419" s="238"/>
      <c r="AD419" s="1"/>
    </row>
    <row r="420" customFormat="false" ht="15" hidden="false" customHeight="false" outlineLevel="0" collapsed="false">
      <c r="A420" s="238"/>
      <c r="B420" s="238"/>
      <c r="C420" s="238"/>
      <c r="D420" s="238"/>
      <c r="E420" s="238"/>
      <c r="F420" s="347"/>
      <c r="G420" s="238"/>
      <c r="H420" s="238"/>
      <c r="I420" s="347"/>
      <c r="J420" s="348"/>
      <c r="K420" s="238"/>
      <c r="L420" s="349"/>
      <c r="M420" s="238"/>
      <c r="N420" s="238"/>
      <c r="O420" s="238"/>
      <c r="P420" s="238"/>
      <c r="Q420" s="238"/>
      <c r="R420" s="238"/>
      <c r="S420" s="238"/>
      <c r="T420" s="238"/>
      <c r="U420" s="238"/>
      <c r="V420" s="238"/>
      <c r="W420" s="238"/>
      <c r="X420" s="238"/>
      <c r="Y420" s="238"/>
      <c r="Z420" s="238"/>
      <c r="AA420" s="238"/>
      <c r="AB420" s="238"/>
      <c r="AC420" s="238"/>
      <c r="AD420" s="1"/>
    </row>
    <row r="421" customFormat="false" ht="15" hidden="false" customHeight="false" outlineLevel="0" collapsed="false">
      <c r="A421" s="238"/>
      <c r="B421" s="238"/>
      <c r="C421" s="238"/>
      <c r="D421" s="238"/>
      <c r="E421" s="238"/>
      <c r="F421" s="347"/>
      <c r="G421" s="238"/>
      <c r="H421" s="238"/>
      <c r="I421" s="347"/>
      <c r="J421" s="348"/>
      <c r="K421" s="238"/>
      <c r="L421" s="349"/>
      <c r="M421" s="238"/>
      <c r="N421" s="238"/>
      <c r="O421" s="238"/>
      <c r="P421" s="238"/>
      <c r="Q421" s="238"/>
      <c r="R421" s="238"/>
      <c r="S421" s="238"/>
      <c r="T421" s="238"/>
      <c r="U421" s="238"/>
      <c r="V421" s="238"/>
      <c r="W421" s="238"/>
      <c r="X421" s="238"/>
      <c r="Y421" s="238"/>
      <c r="Z421" s="238"/>
      <c r="AA421" s="238"/>
      <c r="AB421" s="238"/>
      <c r="AC421" s="238"/>
      <c r="AD421" s="1"/>
    </row>
    <row r="422" customFormat="false" ht="15" hidden="false" customHeight="false" outlineLevel="0" collapsed="false">
      <c r="A422" s="238"/>
      <c r="B422" s="238"/>
      <c r="C422" s="238"/>
      <c r="D422" s="238"/>
      <c r="E422" s="238"/>
      <c r="F422" s="347"/>
      <c r="G422" s="238"/>
      <c r="H422" s="238"/>
      <c r="I422" s="347"/>
      <c r="J422" s="348"/>
      <c r="K422" s="238"/>
      <c r="L422" s="349"/>
      <c r="M422" s="238"/>
      <c r="N422" s="238"/>
      <c r="O422" s="238"/>
      <c r="P422" s="238"/>
      <c r="Q422" s="238"/>
      <c r="R422" s="238"/>
      <c r="S422" s="238"/>
      <c r="T422" s="238"/>
      <c r="U422" s="238"/>
      <c r="V422" s="238"/>
      <c r="W422" s="238"/>
      <c r="X422" s="238"/>
      <c r="Y422" s="238"/>
      <c r="Z422" s="238"/>
      <c r="AA422" s="238"/>
      <c r="AB422" s="238"/>
      <c r="AC422" s="238"/>
      <c r="AD422" s="1"/>
    </row>
    <row r="423" customFormat="false" ht="15" hidden="false" customHeight="false" outlineLevel="0" collapsed="false">
      <c r="A423" s="238"/>
      <c r="B423" s="238"/>
      <c r="C423" s="238"/>
      <c r="D423" s="238"/>
      <c r="E423" s="238"/>
      <c r="F423" s="347"/>
      <c r="G423" s="238"/>
      <c r="H423" s="238"/>
      <c r="I423" s="347"/>
      <c r="J423" s="348"/>
      <c r="K423" s="238"/>
      <c r="L423" s="349"/>
      <c r="M423" s="238"/>
      <c r="N423" s="238"/>
      <c r="O423" s="238"/>
      <c r="P423" s="238"/>
      <c r="Q423" s="238"/>
      <c r="R423" s="238"/>
      <c r="S423" s="238"/>
      <c r="T423" s="238"/>
      <c r="U423" s="238"/>
      <c r="V423" s="238"/>
      <c r="W423" s="238"/>
      <c r="X423" s="238"/>
      <c r="Y423" s="238"/>
      <c r="Z423" s="238"/>
      <c r="AA423" s="238"/>
      <c r="AB423" s="238"/>
      <c r="AC423" s="238"/>
      <c r="AD423" s="1"/>
    </row>
    <row r="424" customFormat="false" ht="15" hidden="false" customHeight="false" outlineLevel="0" collapsed="false">
      <c r="A424" s="238"/>
      <c r="B424" s="238"/>
      <c r="C424" s="238"/>
      <c r="D424" s="238"/>
      <c r="E424" s="238"/>
      <c r="F424" s="347"/>
      <c r="G424" s="238"/>
      <c r="H424" s="238"/>
      <c r="I424" s="347"/>
      <c r="J424" s="348"/>
      <c r="K424" s="238"/>
      <c r="L424" s="349"/>
      <c r="M424" s="238"/>
      <c r="N424" s="238"/>
      <c r="O424" s="238"/>
      <c r="P424" s="238"/>
      <c r="Q424" s="238"/>
      <c r="R424" s="238"/>
      <c r="S424" s="238"/>
      <c r="T424" s="238"/>
      <c r="U424" s="238"/>
      <c r="V424" s="238"/>
      <c r="W424" s="238"/>
      <c r="X424" s="238"/>
      <c r="Y424" s="238"/>
      <c r="Z424" s="238"/>
      <c r="AA424" s="238"/>
      <c r="AB424" s="238"/>
      <c r="AC424" s="238"/>
      <c r="AD424" s="1"/>
    </row>
    <row r="425" customFormat="false" ht="15" hidden="false" customHeight="false" outlineLevel="0" collapsed="false">
      <c r="A425" s="238"/>
      <c r="B425" s="238"/>
      <c r="C425" s="238"/>
      <c r="D425" s="238"/>
      <c r="E425" s="238"/>
      <c r="F425" s="347"/>
      <c r="G425" s="238"/>
      <c r="H425" s="238"/>
      <c r="I425" s="347"/>
      <c r="J425" s="348"/>
      <c r="K425" s="238"/>
      <c r="L425" s="349"/>
      <c r="M425" s="238"/>
      <c r="N425" s="238"/>
      <c r="O425" s="238"/>
      <c r="P425" s="238"/>
      <c r="Q425" s="238"/>
      <c r="R425" s="238"/>
      <c r="S425" s="238"/>
      <c r="T425" s="238"/>
      <c r="U425" s="238"/>
      <c r="V425" s="238"/>
      <c r="W425" s="238"/>
      <c r="X425" s="238"/>
      <c r="Y425" s="238"/>
      <c r="Z425" s="238"/>
      <c r="AA425" s="238"/>
      <c r="AB425" s="238"/>
      <c r="AC425" s="238"/>
      <c r="AD425" s="1"/>
    </row>
    <row r="426" customFormat="false" ht="15" hidden="false" customHeight="false" outlineLevel="0" collapsed="false">
      <c r="A426" s="238"/>
      <c r="B426" s="238"/>
      <c r="C426" s="238"/>
      <c r="D426" s="238"/>
      <c r="E426" s="238"/>
      <c r="F426" s="347"/>
      <c r="G426" s="238"/>
      <c r="H426" s="238"/>
      <c r="I426" s="347"/>
      <c r="J426" s="348"/>
      <c r="K426" s="238"/>
      <c r="L426" s="349"/>
      <c r="M426" s="238"/>
      <c r="N426" s="238"/>
      <c r="O426" s="238"/>
      <c r="P426" s="238"/>
      <c r="Q426" s="238"/>
      <c r="R426" s="238"/>
      <c r="S426" s="238"/>
      <c r="T426" s="238"/>
      <c r="U426" s="238"/>
      <c r="V426" s="238"/>
      <c r="W426" s="238"/>
      <c r="X426" s="238"/>
      <c r="Y426" s="238"/>
      <c r="Z426" s="238"/>
      <c r="AA426" s="238"/>
      <c r="AB426" s="238"/>
      <c r="AC426" s="238"/>
      <c r="AD426" s="1"/>
    </row>
    <row r="427" customFormat="false" ht="15" hidden="false" customHeight="false" outlineLevel="0" collapsed="false">
      <c r="A427" s="238"/>
      <c r="B427" s="238"/>
      <c r="C427" s="238"/>
      <c r="D427" s="238"/>
      <c r="E427" s="238"/>
      <c r="F427" s="347"/>
      <c r="G427" s="238"/>
      <c r="H427" s="238"/>
      <c r="I427" s="347"/>
      <c r="J427" s="348"/>
      <c r="K427" s="238"/>
      <c r="L427" s="349"/>
      <c r="M427" s="238"/>
      <c r="N427" s="238"/>
      <c r="O427" s="238"/>
      <c r="P427" s="238"/>
      <c r="Q427" s="238"/>
      <c r="R427" s="238"/>
      <c r="S427" s="238"/>
      <c r="T427" s="238"/>
      <c r="U427" s="238"/>
      <c r="V427" s="238"/>
      <c r="W427" s="238"/>
      <c r="X427" s="238"/>
      <c r="Y427" s="238"/>
      <c r="Z427" s="238"/>
      <c r="AA427" s="238"/>
      <c r="AB427" s="238"/>
      <c r="AC427" s="238"/>
      <c r="AD427" s="1"/>
    </row>
    <row r="428" customFormat="false" ht="15" hidden="false" customHeight="false" outlineLevel="0" collapsed="false">
      <c r="A428" s="238"/>
      <c r="B428" s="238"/>
      <c r="C428" s="238"/>
      <c r="D428" s="238"/>
      <c r="E428" s="238"/>
      <c r="F428" s="347"/>
      <c r="G428" s="238"/>
      <c r="H428" s="238"/>
      <c r="I428" s="347"/>
      <c r="J428" s="348"/>
      <c r="K428" s="238"/>
      <c r="L428" s="349"/>
      <c r="M428" s="238"/>
      <c r="N428" s="238"/>
      <c r="O428" s="238"/>
      <c r="P428" s="238"/>
      <c r="Q428" s="238"/>
      <c r="R428" s="238"/>
      <c r="S428" s="238"/>
      <c r="T428" s="238"/>
      <c r="U428" s="238"/>
      <c r="V428" s="238"/>
      <c r="W428" s="238"/>
      <c r="X428" s="238"/>
      <c r="Y428" s="238"/>
      <c r="Z428" s="238"/>
      <c r="AA428" s="238"/>
      <c r="AB428" s="238"/>
      <c r="AC428" s="238"/>
      <c r="AD428" s="1"/>
    </row>
    <row r="429" customFormat="false" ht="15" hidden="false" customHeight="false" outlineLevel="0" collapsed="false">
      <c r="A429" s="238"/>
      <c r="B429" s="238"/>
      <c r="C429" s="238"/>
      <c r="D429" s="238"/>
      <c r="E429" s="238"/>
      <c r="F429" s="347"/>
      <c r="G429" s="238"/>
      <c r="H429" s="238"/>
      <c r="I429" s="347"/>
      <c r="J429" s="348"/>
      <c r="K429" s="238"/>
      <c r="L429" s="349"/>
      <c r="M429" s="238"/>
      <c r="N429" s="238"/>
      <c r="O429" s="238"/>
      <c r="P429" s="238"/>
      <c r="Q429" s="238"/>
      <c r="R429" s="238"/>
      <c r="S429" s="238"/>
      <c r="T429" s="238"/>
      <c r="U429" s="238"/>
      <c r="V429" s="238"/>
      <c r="W429" s="238"/>
      <c r="X429" s="238"/>
      <c r="Y429" s="238"/>
      <c r="Z429" s="238"/>
      <c r="AA429" s="238"/>
      <c r="AB429" s="238"/>
      <c r="AC429" s="238"/>
      <c r="AD429" s="1"/>
    </row>
    <row r="430" customFormat="false" ht="15" hidden="false" customHeight="false" outlineLevel="0" collapsed="false">
      <c r="A430" s="238"/>
      <c r="B430" s="238"/>
      <c r="C430" s="238"/>
      <c r="D430" s="238"/>
      <c r="E430" s="238"/>
      <c r="F430" s="347"/>
      <c r="G430" s="238"/>
      <c r="H430" s="238"/>
      <c r="I430" s="347"/>
      <c r="J430" s="348"/>
      <c r="K430" s="238"/>
      <c r="L430" s="349"/>
      <c r="M430" s="238"/>
      <c r="N430" s="238"/>
      <c r="O430" s="238"/>
      <c r="P430" s="238"/>
      <c r="Q430" s="238"/>
      <c r="R430" s="238"/>
      <c r="S430" s="238"/>
      <c r="T430" s="238"/>
      <c r="U430" s="238"/>
      <c r="V430" s="238"/>
      <c r="W430" s="238"/>
      <c r="X430" s="238"/>
      <c r="Y430" s="238"/>
      <c r="Z430" s="238"/>
      <c r="AA430" s="238"/>
      <c r="AB430" s="238"/>
      <c r="AC430" s="238"/>
      <c r="AD430" s="1"/>
    </row>
    <row r="431" customFormat="false" ht="15" hidden="false" customHeight="false" outlineLevel="0" collapsed="false">
      <c r="A431" s="238"/>
      <c r="B431" s="238"/>
      <c r="C431" s="238"/>
      <c r="D431" s="238"/>
      <c r="E431" s="238"/>
      <c r="F431" s="347"/>
      <c r="G431" s="238"/>
      <c r="H431" s="238"/>
      <c r="I431" s="347"/>
      <c r="J431" s="348"/>
      <c r="K431" s="238"/>
      <c r="L431" s="349"/>
      <c r="M431" s="238"/>
      <c r="N431" s="238"/>
      <c r="O431" s="238"/>
      <c r="P431" s="238"/>
      <c r="Q431" s="238"/>
      <c r="R431" s="238"/>
      <c r="S431" s="238"/>
      <c r="T431" s="238"/>
      <c r="U431" s="238"/>
      <c r="V431" s="238"/>
      <c r="W431" s="238"/>
      <c r="X431" s="238"/>
      <c r="Y431" s="238"/>
      <c r="Z431" s="238"/>
      <c r="AA431" s="238"/>
      <c r="AB431" s="238"/>
      <c r="AC431" s="238"/>
      <c r="AD431" s="1"/>
    </row>
    <row r="432" customFormat="false" ht="15" hidden="false" customHeight="false" outlineLevel="0" collapsed="false">
      <c r="A432" s="238"/>
      <c r="B432" s="238"/>
      <c r="C432" s="238"/>
      <c r="D432" s="238"/>
      <c r="E432" s="238"/>
      <c r="F432" s="347"/>
      <c r="G432" s="238"/>
      <c r="H432" s="238"/>
      <c r="I432" s="347"/>
      <c r="J432" s="348"/>
      <c r="K432" s="238"/>
      <c r="L432" s="349"/>
      <c r="M432" s="238"/>
      <c r="N432" s="238"/>
      <c r="O432" s="238"/>
      <c r="P432" s="238"/>
      <c r="Q432" s="238"/>
      <c r="R432" s="238"/>
      <c r="S432" s="238"/>
      <c r="T432" s="238"/>
      <c r="U432" s="238"/>
      <c r="V432" s="238"/>
      <c r="W432" s="238"/>
      <c r="X432" s="238"/>
      <c r="Y432" s="238"/>
      <c r="Z432" s="238"/>
      <c r="AA432" s="238"/>
      <c r="AB432" s="238"/>
      <c r="AC432" s="238"/>
      <c r="AD432" s="1"/>
    </row>
    <row r="433" customFormat="false" ht="15" hidden="false" customHeight="false" outlineLevel="0" collapsed="false">
      <c r="A433" s="238"/>
      <c r="B433" s="238"/>
      <c r="C433" s="238"/>
      <c r="D433" s="238"/>
      <c r="E433" s="238"/>
      <c r="F433" s="347"/>
      <c r="G433" s="238"/>
      <c r="H433" s="238"/>
      <c r="I433" s="347"/>
      <c r="J433" s="348"/>
      <c r="K433" s="238"/>
      <c r="L433" s="349"/>
      <c r="M433" s="238"/>
      <c r="N433" s="238"/>
      <c r="O433" s="238"/>
      <c r="P433" s="238"/>
      <c r="Q433" s="238"/>
      <c r="R433" s="238"/>
      <c r="S433" s="238"/>
      <c r="T433" s="238"/>
      <c r="U433" s="238"/>
      <c r="V433" s="238"/>
      <c r="W433" s="238"/>
      <c r="X433" s="238"/>
      <c r="Y433" s="238"/>
      <c r="Z433" s="238"/>
      <c r="AA433" s="238"/>
      <c r="AB433" s="238"/>
      <c r="AC433" s="238"/>
      <c r="AD433" s="1"/>
    </row>
    <row r="434" customFormat="false" ht="15" hidden="false" customHeight="false" outlineLevel="0" collapsed="false">
      <c r="A434" s="238"/>
      <c r="B434" s="238"/>
      <c r="C434" s="238"/>
      <c r="D434" s="238"/>
      <c r="E434" s="238"/>
      <c r="F434" s="347"/>
      <c r="G434" s="238"/>
      <c r="H434" s="238"/>
      <c r="I434" s="347"/>
      <c r="J434" s="348"/>
      <c r="K434" s="238"/>
      <c r="L434" s="349"/>
      <c r="M434" s="238"/>
      <c r="N434" s="238"/>
      <c r="O434" s="238"/>
      <c r="P434" s="238"/>
      <c r="Q434" s="238"/>
      <c r="R434" s="238"/>
      <c r="S434" s="238"/>
      <c r="T434" s="238"/>
      <c r="U434" s="238"/>
      <c r="V434" s="238"/>
      <c r="W434" s="238"/>
      <c r="X434" s="238"/>
      <c r="Y434" s="238"/>
      <c r="Z434" s="238"/>
      <c r="AA434" s="238"/>
      <c r="AB434" s="238"/>
      <c r="AC434" s="238"/>
      <c r="AD434" s="1"/>
    </row>
    <row r="435" customFormat="false" ht="15" hidden="false" customHeight="false" outlineLevel="0" collapsed="false">
      <c r="A435" s="238"/>
      <c r="B435" s="238"/>
      <c r="C435" s="238"/>
      <c r="D435" s="238"/>
      <c r="E435" s="238"/>
      <c r="F435" s="347"/>
      <c r="G435" s="238"/>
      <c r="H435" s="238"/>
      <c r="I435" s="347"/>
      <c r="J435" s="348"/>
      <c r="K435" s="238"/>
      <c r="L435" s="349"/>
      <c r="M435" s="238"/>
      <c r="N435" s="238"/>
      <c r="O435" s="238"/>
      <c r="P435" s="238"/>
      <c r="Q435" s="238"/>
      <c r="R435" s="238"/>
      <c r="S435" s="238"/>
      <c r="T435" s="238"/>
      <c r="U435" s="238"/>
      <c r="V435" s="238"/>
      <c r="W435" s="238"/>
      <c r="X435" s="238"/>
      <c r="Y435" s="238"/>
      <c r="Z435" s="238"/>
      <c r="AA435" s="238"/>
      <c r="AB435" s="238"/>
      <c r="AC435" s="238"/>
      <c r="AD435" s="1"/>
    </row>
    <row r="436" customFormat="false" ht="15" hidden="false" customHeight="false" outlineLevel="0" collapsed="false">
      <c r="A436" s="238"/>
      <c r="B436" s="238"/>
      <c r="C436" s="238"/>
      <c r="D436" s="238"/>
      <c r="E436" s="238"/>
      <c r="F436" s="347"/>
      <c r="G436" s="238"/>
      <c r="H436" s="238"/>
      <c r="I436" s="347"/>
      <c r="J436" s="348"/>
      <c r="K436" s="238"/>
      <c r="L436" s="349"/>
      <c r="M436" s="238"/>
      <c r="N436" s="238"/>
      <c r="O436" s="238"/>
      <c r="P436" s="238"/>
      <c r="Q436" s="238"/>
      <c r="R436" s="238"/>
      <c r="S436" s="238"/>
      <c r="T436" s="238"/>
      <c r="U436" s="238"/>
      <c r="V436" s="238"/>
      <c r="W436" s="238"/>
      <c r="X436" s="238"/>
      <c r="Y436" s="238"/>
      <c r="Z436" s="238"/>
      <c r="AA436" s="238"/>
      <c r="AB436" s="238"/>
      <c r="AC436" s="238"/>
      <c r="AD436" s="1"/>
    </row>
    <row r="437" customFormat="false" ht="15" hidden="false" customHeight="false" outlineLevel="0" collapsed="false">
      <c r="A437" s="238"/>
      <c r="B437" s="238"/>
      <c r="C437" s="238"/>
      <c r="D437" s="238"/>
      <c r="E437" s="238"/>
      <c r="F437" s="347"/>
      <c r="G437" s="238"/>
      <c r="H437" s="238"/>
      <c r="I437" s="347"/>
      <c r="J437" s="348"/>
      <c r="K437" s="238"/>
      <c r="L437" s="349"/>
      <c r="M437" s="238"/>
      <c r="N437" s="238"/>
      <c r="O437" s="238"/>
      <c r="P437" s="238"/>
      <c r="Q437" s="238"/>
      <c r="R437" s="238"/>
      <c r="S437" s="238"/>
      <c r="T437" s="238"/>
      <c r="U437" s="238"/>
      <c r="V437" s="238"/>
      <c r="W437" s="238"/>
      <c r="X437" s="238"/>
      <c r="Y437" s="238"/>
      <c r="Z437" s="238"/>
      <c r="AA437" s="238"/>
      <c r="AB437" s="238"/>
      <c r="AC437" s="238"/>
      <c r="AD437" s="1"/>
    </row>
    <row r="438" customFormat="false" ht="15" hidden="false" customHeight="false" outlineLevel="0" collapsed="false">
      <c r="A438" s="238"/>
      <c r="B438" s="238"/>
      <c r="C438" s="238"/>
      <c r="D438" s="238"/>
      <c r="E438" s="238"/>
      <c r="F438" s="347"/>
      <c r="G438" s="238"/>
      <c r="H438" s="238"/>
      <c r="I438" s="347"/>
      <c r="J438" s="348"/>
      <c r="K438" s="238"/>
      <c r="L438" s="349"/>
      <c r="M438" s="238"/>
      <c r="N438" s="238"/>
      <c r="O438" s="238"/>
      <c r="P438" s="238"/>
      <c r="Q438" s="238"/>
      <c r="R438" s="238"/>
      <c r="S438" s="238"/>
      <c r="T438" s="238"/>
      <c r="U438" s="238"/>
      <c r="V438" s="238"/>
      <c r="W438" s="238"/>
      <c r="X438" s="238"/>
      <c r="Y438" s="238"/>
      <c r="Z438" s="238"/>
      <c r="AA438" s="238"/>
      <c r="AB438" s="238"/>
      <c r="AC438" s="238"/>
      <c r="AD438" s="1"/>
    </row>
    <row r="439" customFormat="false" ht="15" hidden="false" customHeight="false" outlineLevel="0" collapsed="false">
      <c r="A439" s="238"/>
      <c r="B439" s="238"/>
      <c r="C439" s="238"/>
      <c r="D439" s="238"/>
      <c r="E439" s="238"/>
      <c r="F439" s="347"/>
      <c r="G439" s="238"/>
      <c r="H439" s="238"/>
      <c r="I439" s="347"/>
      <c r="J439" s="348"/>
      <c r="K439" s="238"/>
      <c r="L439" s="349"/>
      <c r="M439" s="238"/>
      <c r="N439" s="238"/>
      <c r="O439" s="238"/>
      <c r="P439" s="238"/>
      <c r="Q439" s="238"/>
      <c r="R439" s="238"/>
      <c r="S439" s="238"/>
      <c r="T439" s="238"/>
      <c r="U439" s="238"/>
      <c r="V439" s="238"/>
      <c r="W439" s="238"/>
      <c r="X439" s="238"/>
      <c r="Y439" s="238"/>
      <c r="Z439" s="238"/>
      <c r="AA439" s="238"/>
      <c r="AB439" s="238"/>
      <c r="AC439" s="238"/>
      <c r="AD439" s="1"/>
    </row>
    <row r="440" customFormat="false" ht="15" hidden="false" customHeight="false" outlineLevel="0" collapsed="false">
      <c r="A440" s="238"/>
      <c r="B440" s="238"/>
      <c r="C440" s="238"/>
      <c r="D440" s="238"/>
      <c r="E440" s="238"/>
      <c r="F440" s="347"/>
      <c r="G440" s="238"/>
      <c r="H440" s="238"/>
      <c r="I440" s="347"/>
      <c r="J440" s="348"/>
      <c r="K440" s="238"/>
      <c r="L440" s="349"/>
      <c r="M440" s="238"/>
      <c r="N440" s="238"/>
      <c r="O440" s="238"/>
      <c r="P440" s="238"/>
      <c r="Q440" s="238"/>
      <c r="R440" s="238"/>
      <c r="S440" s="238"/>
      <c r="T440" s="238"/>
      <c r="U440" s="238"/>
      <c r="V440" s="238"/>
      <c r="W440" s="238"/>
      <c r="X440" s="238"/>
      <c r="Y440" s="238"/>
      <c r="Z440" s="238"/>
      <c r="AA440" s="238"/>
      <c r="AB440" s="238"/>
      <c r="AC440" s="238"/>
      <c r="AD440" s="1"/>
    </row>
    <row r="441" customFormat="false" ht="15" hidden="false" customHeight="false" outlineLevel="0" collapsed="false">
      <c r="A441" s="238"/>
      <c r="B441" s="238"/>
      <c r="C441" s="238"/>
      <c r="D441" s="238"/>
      <c r="E441" s="238"/>
      <c r="F441" s="347"/>
      <c r="G441" s="238"/>
      <c r="H441" s="238"/>
      <c r="I441" s="347"/>
      <c r="J441" s="348"/>
      <c r="K441" s="238"/>
      <c r="L441" s="349"/>
      <c r="M441" s="238"/>
      <c r="N441" s="238"/>
      <c r="O441" s="238"/>
      <c r="P441" s="238"/>
      <c r="Q441" s="238"/>
      <c r="R441" s="238"/>
      <c r="S441" s="238"/>
      <c r="T441" s="238"/>
      <c r="U441" s="238"/>
      <c r="V441" s="238"/>
      <c r="W441" s="238"/>
      <c r="X441" s="238"/>
      <c r="Y441" s="238"/>
      <c r="Z441" s="238"/>
      <c r="AA441" s="238"/>
      <c r="AB441" s="238"/>
      <c r="AC441" s="238"/>
      <c r="AD441" s="1"/>
    </row>
    <row r="442" customFormat="false" ht="15" hidden="false" customHeight="false" outlineLevel="0" collapsed="false">
      <c r="A442" s="238"/>
      <c r="B442" s="238"/>
      <c r="C442" s="238"/>
      <c r="D442" s="238"/>
      <c r="E442" s="238"/>
      <c r="F442" s="347"/>
      <c r="G442" s="238"/>
      <c r="H442" s="238"/>
      <c r="I442" s="347"/>
      <c r="J442" s="348"/>
      <c r="K442" s="238"/>
      <c r="L442" s="349"/>
      <c r="M442" s="238"/>
      <c r="N442" s="238"/>
      <c r="O442" s="238"/>
      <c r="P442" s="238"/>
      <c r="Q442" s="238"/>
      <c r="R442" s="238"/>
      <c r="S442" s="238"/>
      <c r="T442" s="238"/>
      <c r="U442" s="238"/>
      <c r="V442" s="238"/>
      <c r="W442" s="238"/>
      <c r="X442" s="238"/>
      <c r="Y442" s="238"/>
      <c r="Z442" s="238"/>
      <c r="AA442" s="238"/>
      <c r="AB442" s="238"/>
      <c r="AC442" s="238"/>
      <c r="AD442" s="1"/>
    </row>
    <row r="443" customFormat="false" ht="15" hidden="false" customHeight="false" outlineLevel="0" collapsed="false">
      <c r="A443" s="238"/>
      <c r="B443" s="238"/>
      <c r="C443" s="238"/>
      <c r="D443" s="238"/>
      <c r="E443" s="238"/>
      <c r="F443" s="347"/>
      <c r="G443" s="238"/>
      <c r="H443" s="238"/>
      <c r="I443" s="347"/>
      <c r="J443" s="348"/>
      <c r="K443" s="238"/>
      <c r="L443" s="349"/>
      <c r="M443" s="238"/>
      <c r="N443" s="238"/>
      <c r="O443" s="238"/>
      <c r="P443" s="238"/>
      <c r="Q443" s="238"/>
      <c r="R443" s="238"/>
      <c r="S443" s="238"/>
      <c r="T443" s="238"/>
      <c r="U443" s="238"/>
      <c r="V443" s="238"/>
      <c r="W443" s="238"/>
      <c r="X443" s="238"/>
      <c r="Y443" s="238"/>
      <c r="Z443" s="238"/>
      <c r="AA443" s="238"/>
      <c r="AB443" s="238"/>
      <c r="AC443" s="238"/>
      <c r="AD443" s="1"/>
    </row>
    <row r="444" customFormat="false" ht="15" hidden="false" customHeight="false" outlineLevel="0" collapsed="false">
      <c r="A444" s="238"/>
      <c r="B444" s="238"/>
      <c r="C444" s="238"/>
      <c r="D444" s="238"/>
      <c r="E444" s="238"/>
      <c r="F444" s="347"/>
      <c r="G444" s="238"/>
      <c r="H444" s="238"/>
      <c r="I444" s="347"/>
      <c r="J444" s="348"/>
      <c r="K444" s="238"/>
      <c r="L444" s="349"/>
      <c r="M444" s="238"/>
      <c r="N444" s="238"/>
      <c r="O444" s="238"/>
      <c r="P444" s="238"/>
      <c r="Q444" s="238"/>
      <c r="R444" s="238"/>
      <c r="S444" s="238"/>
      <c r="T444" s="238"/>
      <c r="U444" s="238"/>
      <c r="V444" s="238"/>
      <c r="W444" s="238"/>
      <c r="X444" s="238"/>
      <c r="Y444" s="238"/>
      <c r="Z444" s="238"/>
      <c r="AA444" s="238"/>
      <c r="AB444" s="238"/>
      <c r="AC444" s="238"/>
      <c r="AD444" s="1"/>
    </row>
    <row r="445" customFormat="false" ht="15" hidden="false" customHeight="false" outlineLevel="0" collapsed="false">
      <c r="A445" s="238"/>
      <c r="B445" s="238"/>
      <c r="C445" s="238"/>
      <c r="D445" s="238"/>
      <c r="E445" s="238"/>
      <c r="F445" s="347"/>
      <c r="G445" s="238"/>
      <c r="H445" s="238"/>
      <c r="I445" s="347"/>
      <c r="J445" s="348"/>
      <c r="K445" s="238"/>
      <c r="L445" s="349"/>
      <c r="M445" s="238"/>
      <c r="N445" s="238"/>
      <c r="O445" s="238"/>
      <c r="P445" s="238"/>
      <c r="Q445" s="238"/>
      <c r="R445" s="238"/>
      <c r="S445" s="238"/>
      <c r="T445" s="238"/>
      <c r="U445" s="238"/>
      <c r="V445" s="238"/>
      <c r="W445" s="238"/>
      <c r="X445" s="238"/>
      <c r="Y445" s="238"/>
      <c r="Z445" s="238"/>
      <c r="AA445" s="238"/>
      <c r="AB445" s="238"/>
      <c r="AC445" s="238"/>
      <c r="AD445" s="1"/>
    </row>
    <row r="446" customFormat="false" ht="15" hidden="false" customHeight="false" outlineLevel="0" collapsed="false">
      <c r="A446" s="238"/>
      <c r="B446" s="238"/>
      <c r="C446" s="238"/>
      <c r="D446" s="238"/>
      <c r="E446" s="238"/>
      <c r="F446" s="347"/>
      <c r="G446" s="238"/>
      <c r="H446" s="238"/>
      <c r="I446" s="347"/>
      <c r="J446" s="348"/>
      <c r="K446" s="238"/>
      <c r="L446" s="349"/>
      <c r="M446" s="238"/>
      <c r="N446" s="238"/>
      <c r="O446" s="238"/>
      <c r="P446" s="238"/>
      <c r="Q446" s="238"/>
      <c r="R446" s="238"/>
      <c r="S446" s="238"/>
      <c r="T446" s="238"/>
      <c r="U446" s="238"/>
      <c r="V446" s="238"/>
      <c r="W446" s="238"/>
      <c r="X446" s="238"/>
      <c r="Y446" s="238"/>
      <c r="Z446" s="238"/>
      <c r="AA446" s="238"/>
      <c r="AB446" s="238"/>
      <c r="AC446" s="238"/>
      <c r="AD446" s="1"/>
    </row>
    <row r="447" customFormat="false" ht="15" hidden="false" customHeight="false" outlineLevel="0" collapsed="false">
      <c r="A447" s="238"/>
      <c r="B447" s="238"/>
      <c r="C447" s="238"/>
      <c r="D447" s="238"/>
      <c r="E447" s="238"/>
      <c r="F447" s="347"/>
      <c r="G447" s="238"/>
      <c r="H447" s="238"/>
      <c r="I447" s="347"/>
      <c r="J447" s="348"/>
      <c r="K447" s="238"/>
      <c r="L447" s="349"/>
      <c r="M447" s="238"/>
      <c r="N447" s="238"/>
      <c r="O447" s="238"/>
      <c r="P447" s="238"/>
      <c r="Q447" s="238"/>
      <c r="R447" s="238"/>
      <c r="S447" s="238"/>
      <c r="T447" s="238"/>
      <c r="U447" s="238"/>
      <c r="V447" s="238"/>
      <c r="W447" s="238"/>
      <c r="X447" s="238"/>
      <c r="Y447" s="238"/>
      <c r="Z447" s="238"/>
      <c r="AA447" s="238"/>
      <c r="AB447" s="238"/>
      <c r="AC447" s="238"/>
      <c r="AD447" s="1"/>
    </row>
    <row r="448" customFormat="false" ht="15" hidden="false" customHeight="false" outlineLevel="0" collapsed="false">
      <c r="A448" s="238"/>
      <c r="B448" s="238"/>
      <c r="C448" s="238"/>
      <c r="D448" s="238"/>
      <c r="E448" s="238"/>
      <c r="F448" s="347"/>
      <c r="G448" s="238"/>
      <c r="H448" s="238"/>
      <c r="I448" s="347"/>
      <c r="J448" s="348"/>
      <c r="K448" s="238"/>
      <c r="L448" s="349"/>
      <c r="M448" s="238"/>
      <c r="N448" s="238"/>
      <c r="O448" s="238"/>
      <c r="P448" s="238"/>
      <c r="Q448" s="238"/>
      <c r="R448" s="238"/>
      <c r="S448" s="238"/>
      <c r="T448" s="238"/>
      <c r="U448" s="238"/>
      <c r="V448" s="238"/>
      <c r="W448" s="238"/>
      <c r="X448" s="238"/>
      <c r="Y448" s="238"/>
      <c r="Z448" s="238"/>
      <c r="AA448" s="238"/>
      <c r="AB448" s="238"/>
      <c r="AC448" s="238"/>
      <c r="AD448" s="1"/>
    </row>
    <row r="449" customFormat="false" ht="15" hidden="false" customHeight="false" outlineLevel="0" collapsed="false">
      <c r="A449" s="238"/>
      <c r="B449" s="238"/>
      <c r="C449" s="238"/>
      <c r="D449" s="238"/>
      <c r="E449" s="238"/>
      <c r="F449" s="347"/>
      <c r="G449" s="238"/>
      <c r="H449" s="238"/>
      <c r="I449" s="347"/>
      <c r="J449" s="348"/>
      <c r="K449" s="238"/>
      <c r="L449" s="349"/>
      <c r="M449" s="238"/>
      <c r="N449" s="238"/>
      <c r="O449" s="238"/>
      <c r="P449" s="238"/>
      <c r="Q449" s="238"/>
      <c r="R449" s="238"/>
      <c r="S449" s="238"/>
      <c r="T449" s="238"/>
      <c r="U449" s="238"/>
      <c r="V449" s="238"/>
      <c r="W449" s="238"/>
      <c r="X449" s="238"/>
      <c r="Y449" s="238"/>
      <c r="Z449" s="238"/>
      <c r="AA449" s="238"/>
      <c r="AB449" s="238"/>
      <c r="AC449" s="238"/>
      <c r="AD449" s="1"/>
    </row>
    <row r="450" customFormat="false" ht="15" hidden="false" customHeight="false" outlineLevel="0" collapsed="false">
      <c r="A450" s="238"/>
      <c r="B450" s="238"/>
      <c r="C450" s="238"/>
      <c r="D450" s="238"/>
      <c r="E450" s="238"/>
      <c r="F450" s="347"/>
      <c r="G450" s="238"/>
      <c r="H450" s="238"/>
      <c r="I450" s="347"/>
      <c r="J450" s="348"/>
      <c r="K450" s="238"/>
      <c r="L450" s="349"/>
      <c r="M450" s="238"/>
      <c r="N450" s="238"/>
      <c r="O450" s="238"/>
      <c r="P450" s="238"/>
      <c r="Q450" s="238"/>
      <c r="R450" s="238"/>
      <c r="S450" s="238"/>
      <c r="T450" s="238"/>
      <c r="U450" s="238"/>
      <c r="V450" s="238"/>
      <c r="W450" s="238"/>
      <c r="X450" s="238"/>
      <c r="Y450" s="238"/>
      <c r="Z450" s="238"/>
      <c r="AA450" s="238"/>
      <c r="AB450" s="238"/>
      <c r="AC450" s="238"/>
      <c r="AD450" s="1"/>
    </row>
    <row r="451" customFormat="false" ht="15" hidden="false" customHeight="false" outlineLevel="0" collapsed="false">
      <c r="A451" s="238"/>
      <c r="B451" s="238"/>
      <c r="C451" s="238"/>
      <c r="D451" s="238"/>
      <c r="E451" s="238"/>
      <c r="F451" s="347"/>
      <c r="G451" s="238"/>
      <c r="H451" s="238"/>
      <c r="I451" s="347"/>
      <c r="J451" s="348"/>
      <c r="K451" s="238"/>
      <c r="L451" s="349"/>
      <c r="M451" s="238"/>
      <c r="N451" s="238"/>
      <c r="O451" s="238"/>
      <c r="P451" s="238"/>
      <c r="Q451" s="238"/>
      <c r="R451" s="238"/>
      <c r="S451" s="238"/>
      <c r="T451" s="238"/>
      <c r="U451" s="238"/>
      <c r="V451" s="238"/>
      <c r="W451" s="238"/>
      <c r="X451" s="238"/>
      <c r="Y451" s="238"/>
      <c r="Z451" s="238"/>
      <c r="AA451" s="238"/>
      <c r="AB451" s="238"/>
      <c r="AC451" s="238"/>
      <c r="AD451" s="1"/>
    </row>
    <row r="452" customFormat="false" ht="15" hidden="false" customHeight="false" outlineLevel="0" collapsed="false">
      <c r="A452" s="238"/>
      <c r="B452" s="238"/>
      <c r="C452" s="238"/>
      <c r="D452" s="238"/>
      <c r="E452" s="238"/>
      <c r="F452" s="347"/>
      <c r="G452" s="238"/>
      <c r="H452" s="238"/>
      <c r="I452" s="347"/>
      <c r="J452" s="348"/>
      <c r="K452" s="238"/>
      <c r="L452" s="349"/>
      <c r="M452" s="238"/>
      <c r="N452" s="238"/>
      <c r="O452" s="238"/>
      <c r="P452" s="238"/>
      <c r="Q452" s="238"/>
      <c r="R452" s="238"/>
      <c r="S452" s="238"/>
      <c r="T452" s="238"/>
      <c r="U452" s="238"/>
      <c r="V452" s="238"/>
      <c r="W452" s="238"/>
      <c r="X452" s="238"/>
      <c r="Y452" s="238"/>
      <c r="Z452" s="238"/>
      <c r="AA452" s="238"/>
      <c r="AB452" s="238"/>
      <c r="AC452" s="238"/>
      <c r="AD452" s="1"/>
    </row>
    <row r="453" customFormat="false" ht="15" hidden="false" customHeight="false" outlineLevel="0" collapsed="false">
      <c r="A453" s="238"/>
      <c r="B453" s="238"/>
      <c r="C453" s="238"/>
      <c r="D453" s="238"/>
      <c r="E453" s="238"/>
      <c r="F453" s="347"/>
      <c r="G453" s="238"/>
      <c r="H453" s="238"/>
      <c r="I453" s="347"/>
      <c r="J453" s="348"/>
      <c r="K453" s="238"/>
      <c r="L453" s="349"/>
      <c r="M453" s="238"/>
      <c r="N453" s="238"/>
      <c r="O453" s="238"/>
      <c r="P453" s="238"/>
      <c r="Q453" s="238"/>
      <c r="R453" s="238"/>
      <c r="S453" s="238"/>
      <c r="T453" s="238"/>
      <c r="U453" s="238"/>
      <c r="V453" s="238"/>
      <c r="W453" s="238"/>
      <c r="X453" s="238"/>
      <c r="Y453" s="238"/>
      <c r="Z453" s="238"/>
      <c r="AA453" s="238"/>
      <c r="AB453" s="238"/>
      <c r="AC453" s="238"/>
      <c r="AD453" s="1"/>
    </row>
    <row r="454" customFormat="false" ht="15" hidden="false" customHeight="false" outlineLevel="0" collapsed="false">
      <c r="A454" s="238"/>
      <c r="B454" s="238"/>
      <c r="C454" s="238"/>
      <c r="D454" s="238"/>
      <c r="E454" s="238"/>
      <c r="F454" s="347"/>
      <c r="G454" s="238"/>
      <c r="H454" s="238"/>
      <c r="I454" s="347"/>
      <c r="J454" s="348"/>
      <c r="K454" s="238"/>
      <c r="L454" s="349"/>
      <c r="M454" s="238"/>
      <c r="N454" s="238"/>
      <c r="O454" s="238"/>
      <c r="P454" s="238"/>
      <c r="Q454" s="238"/>
      <c r="R454" s="238"/>
      <c r="S454" s="238"/>
      <c r="T454" s="238"/>
      <c r="U454" s="238"/>
      <c r="V454" s="238"/>
      <c r="W454" s="238"/>
      <c r="X454" s="238"/>
      <c r="Y454" s="238"/>
      <c r="Z454" s="238"/>
      <c r="AA454" s="238"/>
      <c r="AB454" s="238"/>
      <c r="AC454" s="238"/>
      <c r="AD454" s="1"/>
    </row>
    <row r="455" customFormat="false" ht="15" hidden="false" customHeight="false" outlineLevel="0" collapsed="false">
      <c r="A455" s="238"/>
      <c r="B455" s="238"/>
      <c r="C455" s="238"/>
      <c r="D455" s="238"/>
      <c r="E455" s="238"/>
      <c r="F455" s="347"/>
      <c r="G455" s="238"/>
      <c r="H455" s="238"/>
      <c r="I455" s="347"/>
      <c r="J455" s="348"/>
      <c r="K455" s="238"/>
      <c r="L455" s="349"/>
      <c r="M455" s="238"/>
      <c r="N455" s="238"/>
      <c r="O455" s="238"/>
      <c r="P455" s="238"/>
      <c r="Q455" s="238"/>
      <c r="R455" s="238"/>
      <c r="S455" s="238"/>
      <c r="T455" s="238"/>
      <c r="U455" s="238"/>
      <c r="V455" s="238"/>
      <c r="W455" s="238"/>
      <c r="X455" s="238"/>
      <c r="Y455" s="238"/>
      <c r="Z455" s="238"/>
      <c r="AA455" s="238"/>
      <c r="AB455" s="238"/>
      <c r="AC455" s="238"/>
      <c r="AD455" s="1"/>
    </row>
    <row r="456" customFormat="false" ht="15" hidden="false" customHeight="false" outlineLevel="0" collapsed="false">
      <c r="A456" s="238"/>
      <c r="B456" s="238"/>
      <c r="C456" s="238"/>
      <c r="D456" s="238"/>
      <c r="E456" s="238"/>
      <c r="F456" s="347"/>
      <c r="G456" s="238"/>
      <c r="H456" s="238"/>
      <c r="I456" s="347"/>
      <c r="J456" s="348"/>
      <c r="K456" s="238"/>
      <c r="L456" s="349"/>
      <c r="M456" s="238"/>
      <c r="N456" s="238"/>
      <c r="O456" s="238"/>
      <c r="P456" s="238"/>
      <c r="Q456" s="238"/>
      <c r="R456" s="238"/>
      <c r="S456" s="238"/>
      <c r="T456" s="238"/>
      <c r="U456" s="238"/>
      <c r="V456" s="238"/>
      <c r="W456" s="238"/>
      <c r="X456" s="238"/>
      <c r="Y456" s="238"/>
      <c r="Z456" s="238"/>
      <c r="AA456" s="238"/>
      <c r="AB456" s="238"/>
      <c r="AC456" s="238"/>
      <c r="AD456" s="1"/>
    </row>
    <row r="457" customFormat="false" ht="15" hidden="false" customHeight="false" outlineLevel="0" collapsed="false">
      <c r="A457" s="238"/>
      <c r="B457" s="238"/>
      <c r="C457" s="238"/>
      <c r="D457" s="238"/>
      <c r="E457" s="238"/>
      <c r="F457" s="347"/>
      <c r="G457" s="238"/>
      <c r="H457" s="238"/>
      <c r="I457" s="347"/>
      <c r="J457" s="348"/>
      <c r="K457" s="238"/>
      <c r="L457" s="349"/>
      <c r="M457" s="238"/>
      <c r="N457" s="238"/>
      <c r="O457" s="238"/>
      <c r="P457" s="238"/>
      <c r="Q457" s="238"/>
      <c r="R457" s="238"/>
      <c r="S457" s="238"/>
      <c r="T457" s="238"/>
      <c r="U457" s="238"/>
      <c r="V457" s="238"/>
      <c r="W457" s="238"/>
      <c r="X457" s="238"/>
      <c r="Y457" s="238"/>
      <c r="Z457" s="238"/>
      <c r="AA457" s="238"/>
      <c r="AB457" s="238"/>
      <c r="AC457" s="238"/>
      <c r="AD457" s="1"/>
    </row>
    <row r="458" customFormat="false" ht="15" hidden="false" customHeight="false" outlineLevel="0" collapsed="false">
      <c r="A458" s="238"/>
      <c r="B458" s="238"/>
      <c r="C458" s="238"/>
      <c r="D458" s="238"/>
      <c r="E458" s="238"/>
      <c r="F458" s="347"/>
      <c r="G458" s="238"/>
      <c r="H458" s="238"/>
      <c r="I458" s="347"/>
      <c r="J458" s="348"/>
      <c r="K458" s="238"/>
      <c r="L458" s="349"/>
      <c r="M458" s="238"/>
      <c r="N458" s="238"/>
      <c r="O458" s="238"/>
      <c r="P458" s="238"/>
      <c r="Q458" s="238"/>
      <c r="R458" s="238"/>
      <c r="S458" s="238"/>
      <c r="T458" s="238"/>
      <c r="U458" s="238"/>
      <c r="V458" s="238"/>
      <c r="W458" s="238"/>
      <c r="X458" s="238"/>
      <c r="Y458" s="238"/>
      <c r="Z458" s="238"/>
      <c r="AA458" s="238"/>
      <c r="AB458" s="238"/>
      <c r="AC458" s="238"/>
      <c r="AD458" s="1"/>
    </row>
    <row r="459" customFormat="false" ht="15" hidden="false" customHeight="false" outlineLevel="0" collapsed="false">
      <c r="A459" s="238"/>
      <c r="B459" s="238"/>
      <c r="C459" s="238"/>
      <c r="D459" s="238"/>
      <c r="E459" s="238"/>
      <c r="F459" s="347"/>
      <c r="G459" s="238"/>
      <c r="H459" s="238"/>
      <c r="I459" s="347"/>
      <c r="J459" s="348"/>
      <c r="K459" s="238"/>
      <c r="L459" s="349"/>
      <c r="M459" s="238"/>
      <c r="N459" s="238"/>
      <c r="O459" s="238"/>
      <c r="P459" s="238"/>
      <c r="Q459" s="238"/>
      <c r="R459" s="238"/>
      <c r="S459" s="238"/>
      <c r="T459" s="238"/>
      <c r="U459" s="238"/>
      <c r="V459" s="238"/>
      <c r="W459" s="238"/>
      <c r="X459" s="238"/>
      <c r="Y459" s="238"/>
      <c r="Z459" s="238"/>
      <c r="AA459" s="238"/>
      <c r="AB459" s="238"/>
      <c r="AC459" s="238"/>
      <c r="AD459" s="1"/>
    </row>
    <row r="460" customFormat="false" ht="15" hidden="false" customHeight="false" outlineLevel="0" collapsed="false">
      <c r="A460" s="238"/>
      <c r="B460" s="238"/>
      <c r="C460" s="238"/>
      <c r="D460" s="238"/>
      <c r="E460" s="238"/>
      <c r="F460" s="347"/>
      <c r="G460" s="238"/>
      <c r="H460" s="238"/>
      <c r="I460" s="347"/>
      <c r="J460" s="348"/>
      <c r="K460" s="238"/>
      <c r="L460" s="349"/>
      <c r="M460" s="238"/>
      <c r="N460" s="238"/>
      <c r="O460" s="238"/>
      <c r="P460" s="238"/>
      <c r="Q460" s="238"/>
      <c r="R460" s="238"/>
      <c r="S460" s="238"/>
      <c r="T460" s="238"/>
      <c r="U460" s="238"/>
      <c r="V460" s="238"/>
      <c r="W460" s="238"/>
      <c r="X460" s="238"/>
      <c r="Y460" s="238"/>
      <c r="Z460" s="238"/>
      <c r="AA460" s="238"/>
      <c r="AB460" s="238"/>
      <c r="AC460" s="238"/>
      <c r="AD460" s="1"/>
    </row>
    <row r="461" customFormat="false" ht="15" hidden="false" customHeight="false" outlineLevel="0" collapsed="false">
      <c r="A461" s="238"/>
      <c r="B461" s="238"/>
      <c r="C461" s="238"/>
      <c r="D461" s="238"/>
      <c r="E461" s="238"/>
      <c r="F461" s="347"/>
      <c r="G461" s="238"/>
      <c r="H461" s="238"/>
      <c r="I461" s="347"/>
      <c r="J461" s="348"/>
      <c r="K461" s="238"/>
      <c r="L461" s="349"/>
      <c r="M461" s="238"/>
      <c r="N461" s="238"/>
      <c r="O461" s="238"/>
      <c r="P461" s="238"/>
      <c r="Q461" s="238"/>
      <c r="R461" s="238"/>
      <c r="S461" s="238"/>
      <c r="T461" s="238"/>
      <c r="U461" s="238"/>
      <c r="V461" s="238"/>
      <c r="W461" s="238"/>
      <c r="X461" s="238"/>
      <c r="Y461" s="238"/>
      <c r="Z461" s="238"/>
      <c r="AA461" s="238"/>
      <c r="AB461" s="238"/>
      <c r="AC461" s="238"/>
      <c r="AD461" s="1"/>
    </row>
    <row r="462" customFormat="false" ht="15" hidden="false" customHeight="false" outlineLevel="0" collapsed="false">
      <c r="A462" s="238"/>
      <c r="B462" s="238"/>
      <c r="C462" s="238"/>
      <c r="D462" s="238"/>
      <c r="E462" s="238"/>
      <c r="F462" s="347"/>
      <c r="G462" s="238"/>
      <c r="H462" s="238"/>
      <c r="I462" s="347"/>
      <c r="J462" s="348"/>
      <c r="K462" s="238"/>
      <c r="L462" s="349"/>
      <c r="M462" s="238"/>
      <c r="N462" s="238"/>
      <c r="O462" s="238"/>
      <c r="P462" s="238"/>
      <c r="Q462" s="238"/>
      <c r="R462" s="238"/>
      <c r="S462" s="238"/>
      <c r="T462" s="238"/>
      <c r="U462" s="238"/>
      <c r="V462" s="238"/>
      <c r="W462" s="238"/>
      <c r="X462" s="238"/>
      <c r="Y462" s="238"/>
      <c r="Z462" s="238"/>
      <c r="AA462" s="238"/>
      <c r="AB462" s="238"/>
      <c r="AC462" s="238"/>
      <c r="AD462" s="1"/>
    </row>
    <row r="463" customFormat="false" ht="15" hidden="false" customHeight="false" outlineLevel="0" collapsed="false">
      <c r="A463" s="238"/>
      <c r="B463" s="238"/>
      <c r="C463" s="238"/>
      <c r="D463" s="238"/>
      <c r="E463" s="238"/>
      <c r="F463" s="347"/>
      <c r="G463" s="238"/>
      <c r="H463" s="238"/>
      <c r="I463" s="347"/>
      <c r="J463" s="348"/>
      <c r="K463" s="238"/>
      <c r="L463" s="349"/>
      <c r="M463" s="238"/>
      <c r="N463" s="238"/>
      <c r="O463" s="238"/>
      <c r="P463" s="238"/>
      <c r="Q463" s="238"/>
      <c r="R463" s="238"/>
      <c r="S463" s="238"/>
      <c r="T463" s="238"/>
      <c r="U463" s="238"/>
      <c r="V463" s="238"/>
      <c r="W463" s="238"/>
      <c r="X463" s="238"/>
      <c r="Y463" s="238"/>
      <c r="Z463" s="238"/>
      <c r="AA463" s="238"/>
      <c r="AB463" s="238"/>
      <c r="AC463" s="238"/>
      <c r="AD463" s="1"/>
    </row>
    <row r="464" customFormat="false" ht="15" hidden="false" customHeight="false" outlineLevel="0" collapsed="false">
      <c r="A464" s="238"/>
      <c r="B464" s="238"/>
      <c r="C464" s="238"/>
      <c r="D464" s="238"/>
      <c r="E464" s="238"/>
      <c r="F464" s="347"/>
      <c r="G464" s="238"/>
      <c r="H464" s="238"/>
      <c r="I464" s="347"/>
      <c r="J464" s="348"/>
      <c r="K464" s="238"/>
      <c r="L464" s="349"/>
      <c r="M464" s="238"/>
      <c r="N464" s="238"/>
      <c r="O464" s="238"/>
      <c r="P464" s="238"/>
      <c r="Q464" s="238"/>
      <c r="R464" s="238"/>
      <c r="S464" s="238"/>
      <c r="T464" s="238"/>
      <c r="U464" s="238"/>
      <c r="V464" s="238"/>
      <c r="W464" s="238"/>
      <c r="X464" s="238"/>
      <c r="Y464" s="238"/>
      <c r="Z464" s="238"/>
      <c r="AA464" s="238"/>
      <c r="AB464" s="238"/>
      <c r="AC464" s="238"/>
      <c r="AD464" s="1"/>
    </row>
    <row r="465" customFormat="false" ht="15" hidden="false" customHeight="false" outlineLevel="0" collapsed="false">
      <c r="A465" s="238"/>
      <c r="B465" s="238"/>
      <c r="C465" s="238"/>
      <c r="D465" s="238"/>
      <c r="E465" s="238"/>
      <c r="F465" s="347"/>
      <c r="G465" s="238"/>
      <c r="H465" s="238"/>
      <c r="I465" s="347"/>
      <c r="J465" s="348"/>
      <c r="K465" s="238"/>
      <c r="L465" s="349"/>
      <c r="M465" s="238"/>
      <c r="N465" s="238"/>
      <c r="O465" s="238"/>
      <c r="P465" s="238"/>
      <c r="Q465" s="238"/>
      <c r="R465" s="238"/>
      <c r="S465" s="238"/>
      <c r="T465" s="238"/>
      <c r="U465" s="238"/>
      <c r="V465" s="238"/>
      <c r="W465" s="238"/>
      <c r="X465" s="238"/>
      <c r="Y465" s="238"/>
      <c r="Z465" s="238"/>
      <c r="AA465" s="238"/>
      <c r="AB465" s="238"/>
      <c r="AC465" s="238"/>
      <c r="AD465" s="1"/>
    </row>
    <row r="466" customFormat="false" ht="15" hidden="false" customHeight="false" outlineLevel="0" collapsed="false">
      <c r="A466" s="238"/>
      <c r="B466" s="238"/>
      <c r="C466" s="238"/>
      <c r="D466" s="238"/>
      <c r="E466" s="238"/>
      <c r="F466" s="347"/>
      <c r="G466" s="238"/>
      <c r="H466" s="238"/>
      <c r="I466" s="347"/>
      <c r="J466" s="348"/>
      <c r="K466" s="238"/>
      <c r="L466" s="349"/>
      <c r="M466" s="238"/>
      <c r="N466" s="238"/>
      <c r="O466" s="238"/>
      <c r="P466" s="238"/>
      <c r="Q466" s="238"/>
      <c r="R466" s="238"/>
      <c r="S466" s="238"/>
      <c r="T466" s="238"/>
      <c r="U466" s="238"/>
      <c r="V466" s="238"/>
      <c r="W466" s="238"/>
      <c r="X466" s="238"/>
      <c r="Y466" s="238"/>
      <c r="Z466" s="238"/>
      <c r="AA466" s="238"/>
      <c r="AB466" s="238"/>
      <c r="AC466" s="238"/>
      <c r="AD466" s="1"/>
    </row>
    <row r="467" customFormat="false" ht="15" hidden="false" customHeight="false" outlineLevel="0" collapsed="false">
      <c r="A467" s="238"/>
      <c r="B467" s="238"/>
      <c r="C467" s="238"/>
      <c r="D467" s="238"/>
      <c r="E467" s="238"/>
      <c r="F467" s="347"/>
      <c r="G467" s="238"/>
      <c r="H467" s="238"/>
      <c r="I467" s="347"/>
      <c r="J467" s="348"/>
      <c r="K467" s="238"/>
      <c r="L467" s="349"/>
      <c r="M467" s="238"/>
      <c r="N467" s="238"/>
      <c r="O467" s="238"/>
      <c r="P467" s="238"/>
      <c r="Q467" s="238"/>
      <c r="R467" s="238"/>
      <c r="S467" s="238"/>
      <c r="T467" s="238"/>
      <c r="U467" s="238"/>
      <c r="V467" s="238"/>
      <c r="W467" s="238"/>
      <c r="X467" s="238"/>
      <c r="Y467" s="238"/>
      <c r="Z467" s="238"/>
      <c r="AA467" s="238"/>
      <c r="AB467" s="238"/>
      <c r="AC467" s="238"/>
      <c r="AD467" s="1"/>
    </row>
    <row r="468" customFormat="false" ht="15" hidden="false" customHeight="false" outlineLevel="0" collapsed="false">
      <c r="A468" s="238"/>
      <c r="B468" s="238"/>
      <c r="C468" s="238"/>
      <c r="D468" s="238"/>
      <c r="E468" s="238"/>
      <c r="F468" s="347"/>
      <c r="G468" s="238"/>
      <c r="H468" s="238"/>
      <c r="I468" s="347"/>
      <c r="J468" s="348"/>
      <c r="K468" s="238"/>
      <c r="L468" s="349"/>
      <c r="M468" s="238"/>
      <c r="N468" s="238"/>
      <c r="O468" s="238"/>
      <c r="P468" s="238"/>
      <c r="Q468" s="238"/>
      <c r="R468" s="238"/>
      <c r="S468" s="238"/>
      <c r="T468" s="238"/>
      <c r="U468" s="238"/>
      <c r="V468" s="238"/>
      <c r="W468" s="238"/>
      <c r="X468" s="238"/>
      <c r="Y468" s="238"/>
      <c r="Z468" s="238"/>
      <c r="AA468" s="238"/>
      <c r="AB468" s="238"/>
      <c r="AC468" s="238"/>
      <c r="AD468" s="1"/>
    </row>
    <row r="469" customFormat="false" ht="15" hidden="false" customHeight="false" outlineLevel="0" collapsed="false">
      <c r="A469" s="238"/>
      <c r="B469" s="238"/>
      <c r="C469" s="238"/>
      <c r="D469" s="238"/>
      <c r="E469" s="238"/>
      <c r="F469" s="347"/>
      <c r="G469" s="238"/>
      <c r="H469" s="238"/>
      <c r="I469" s="347"/>
      <c r="J469" s="348"/>
      <c r="K469" s="238"/>
      <c r="L469" s="349"/>
      <c r="M469" s="238"/>
      <c r="N469" s="238"/>
      <c r="O469" s="238"/>
      <c r="P469" s="238"/>
      <c r="Q469" s="238"/>
      <c r="R469" s="238"/>
      <c r="S469" s="238"/>
      <c r="T469" s="238"/>
      <c r="U469" s="238"/>
      <c r="V469" s="238"/>
      <c r="W469" s="238"/>
      <c r="X469" s="238"/>
      <c r="Y469" s="238"/>
      <c r="Z469" s="238"/>
      <c r="AA469" s="238"/>
      <c r="AB469" s="238"/>
      <c r="AC469" s="238"/>
      <c r="AD469" s="1"/>
    </row>
    <row r="470" customFormat="false" ht="15" hidden="false" customHeight="false" outlineLevel="0" collapsed="false">
      <c r="A470" s="238"/>
      <c r="B470" s="238"/>
      <c r="C470" s="238"/>
      <c r="D470" s="238"/>
      <c r="E470" s="238"/>
      <c r="F470" s="347"/>
      <c r="G470" s="238"/>
      <c r="H470" s="238"/>
      <c r="I470" s="347"/>
      <c r="J470" s="348"/>
      <c r="K470" s="238"/>
      <c r="L470" s="349"/>
      <c r="M470" s="238"/>
      <c r="N470" s="238"/>
      <c r="O470" s="238"/>
      <c r="P470" s="238"/>
      <c r="Q470" s="238"/>
      <c r="R470" s="238"/>
      <c r="S470" s="238"/>
      <c r="T470" s="238"/>
      <c r="U470" s="238"/>
      <c r="V470" s="238"/>
      <c r="W470" s="238"/>
      <c r="X470" s="238"/>
      <c r="Y470" s="238"/>
      <c r="Z470" s="238"/>
      <c r="AA470" s="238"/>
      <c r="AB470" s="238"/>
      <c r="AC470" s="238"/>
      <c r="AD470" s="1"/>
    </row>
    <row r="471" customFormat="false" ht="15" hidden="false" customHeight="false" outlineLevel="0" collapsed="false">
      <c r="A471" s="238"/>
      <c r="B471" s="238"/>
      <c r="C471" s="238"/>
      <c r="D471" s="238"/>
      <c r="E471" s="238"/>
      <c r="F471" s="347"/>
      <c r="G471" s="238"/>
      <c r="H471" s="238"/>
      <c r="I471" s="347"/>
      <c r="J471" s="348"/>
      <c r="K471" s="238"/>
      <c r="L471" s="349"/>
      <c r="M471" s="238"/>
      <c r="N471" s="238"/>
      <c r="O471" s="238"/>
      <c r="P471" s="238"/>
      <c r="Q471" s="238"/>
      <c r="R471" s="238"/>
      <c r="S471" s="238"/>
      <c r="T471" s="238"/>
      <c r="U471" s="238"/>
      <c r="V471" s="238"/>
      <c r="W471" s="238"/>
      <c r="X471" s="238"/>
      <c r="Y471" s="238"/>
      <c r="Z471" s="238"/>
      <c r="AA471" s="238"/>
      <c r="AB471" s="238"/>
      <c r="AC471" s="238"/>
      <c r="AD471" s="1"/>
    </row>
    <row r="472" customFormat="false" ht="15" hidden="false" customHeight="false" outlineLevel="0" collapsed="false">
      <c r="A472" s="238"/>
      <c r="B472" s="238"/>
      <c r="C472" s="238"/>
      <c r="D472" s="238"/>
      <c r="E472" s="238"/>
      <c r="F472" s="347"/>
      <c r="G472" s="238"/>
      <c r="H472" s="238"/>
      <c r="I472" s="347"/>
      <c r="J472" s="348"/>
      <c r="K472" s="238"/>
      <c r="L472" s="349"/>
      <c r="M472" s="238"/>
      <c r="N472" s="238"/>
      <c r="O472" s="238"/>
      <c r="P472" s="238"/>
      <c r="Q472" s="238"/>
      <c r="R472" s="238"/>
      <c r="S472" s="238"/>
      <c r="T472" s="238"/>
      <c r="U472" s="238"/>
      <c r="V472" s="238"/>
      <c r="W472" s="238"/>
      <c r="X472" s="238"/>
      <c r="Y472" s="238"/>
      <c r="Z472" s="238"/>
      <c r="AA472" s="238"/>
      <c r="AB472" s="238"/>
      <c r="AC472" s="238"/>
      <c r="AD472" s="1"/>
    </row>
    <row r="473" customFormat="false" ht="15" hidden="false" customHeight="false" outlineLevel="0" collapsed="false">
      <c r="A473" s="238"/>
      <c r="B473" s="238"/>
      <c r="C473" s="238"/>
      <c r="D473" s="238"/>
      <c r="E473" s="238"/>
      <c r="F473" s="347"/>
      <c r="G473" s="238"/>
      <c r="H473" s="238"/>
      <c r="I473" s="347"/>
      <c r="J473" s="348"/>
      <c r="K473" s="238"/>
      <c r="L473" s="349"/>
      <c r="M473" s="238"/>
      <c r="N473" s="238"/>
      <c r="O473" s="238"/>
      <c r="P473" s="238"/>
      <c r="Q473" s="238"/>
      <c r="R473" s="238"/>
      <c r="S473" s="238"/>
      <c r="T473" s="238"/>
      <c r="U473" s="238"/>
      <c r="V473" s="238"/>
      <c r="W473" s="238"/>
      <c r="X473" s="238"/>
      <c r="Y473" s="238"/>
      <c r="Z473" s="238"/>
      <c r="AA473" s="238"/>
      <c r="AB473" s="238"/>
      <c r="AC473" s="238"/>
      <c r="AD473" s="1"/>
    </row>
    <row r="474" customFormat="false" ht="15" hidden="false" customHeight="false" outlineLevel="0" collapsed="false">
      <c r="A474" s="238"/>
      <c r="B474" s="238"/>
      <c r="C474" s="238"/>
      <c r="D474" s="238"/>
      <c r="E474" s="238"/>
      <c r="F474" s="347"/>
      <c r="G474" s="238"/>
      <c r="H474" s="238"/>
      <c r="I474" s="347"/>
      <c r="J474" s="348"/>
      <c r="K474" s="238"/>
      <c r="L474" s="349"/>
      <c r="M474" s="238"/>
      <c r="N474" s="238"/>
      <c r="O474" s="238"/>
      <c r="P474" s="238"/>
      <c r="Q474" s="238"/>
      <c r="R474" s="238"/>
      <c r="S474" s="238"/>
      <c r="T474" s="238"/>
      <c r="U474" s="238"/>
      <c r="V474" s="238"/>
      <c r="W474" s="238"/>
      <c r="X474" s="238"/>
      <c r="Y474" s="238"/>
      <c r="Z474" s="238"/>
      <c r="AA474" s="238"/>
      <c r="AB474" s="238"/>
      <c r="AC474" s="238"/>
      <c r="AD474" s="1"/>
    </row>
    <row r="475" customFormat="false" ht="15" hidden="false" customHeight="false" outlineLevel="0" collapsed="false">
      <c r="A475" s="238"/>
      <c r="B475" s="238"/>
      <c r="C475" s="238"/>
      <c r="D475" s="238"/>
      <c r="E475" s="238"/>
      <c r="F475" s="347"/>
      <c r="G475" s="238"/>
      <c r="H475" s="238"/>
      <c r="I475" s="347"/>
      <c r="J475" s="348"/>
      <c r="K475" s="238"/>
      <c r="L475" s="349"/>
      <c r="M475" s="238"/>
      <c r="N475" s="238"/>
      <c r="O475" s="238"/>
      <c r="P475" s="238"/>
      <c r="Q475" s="238"/>
      <c r="R475" s="238"/>
      <c r="S475" s="238"/>
      <c r="T475" s="238"/>
      <c r="U475" s="238"/>
      <c r="V475" s="238"/>
      <c r="W475" s="238"/>
      <c r="X475" s="238"/>
      <c r="Y475" s="238"/>
      <c r="Z475" s="238"/>
      <c r="AA475" s="238"/>
      <c r="AB475" s="238"/>
      <c r="AC475" s="238"/>
      <c r="AD475" s="1"/>
    </row>
    <row r="476" customFormat="false" ht="15" hidden="false" customHeight="false" outlineLevel="0" collapsed="false">
      <c r="A476" s="238"/>
      <c r="B476" s="238"/>
      <c r="C476" s="238"/>
      <c r="D476" s="238"/>
      <c r="E476" s="238"/>
      <c r="F476" s="347"/>
      <c r="G476" s="238"/>
      <c r="H476" s="238"/>
      <c r="I476" s="347"/>
      <c r="J476" s="348"/>
      <c r="K476" s="238"/>
      <c r="L476" s="349"/>
      <c r="M476" s="238"/>
      <c r="N476" s="238"/>
      <c r="O476" s="238"/>
      <c r="P476" s="238"/>
      <c r="Q476" s="238"/>
      <c r="R476" s="238"/>
      <c r="S476" s="238"/>
      <c r="T476" s="238"/>
      <c r="U476" s="238"/>
      <c r="V476" s="238"/>
      <c r="W476" s="238"/>
      <c r="X476" s="238"/>
      <c r="Y476" s="238"/>
      <c r="Z476" s="238"/>
      <c r="AA476" s="238"/>
      <c r="AB476" s="238"/>
      <c r="AC476" s="238"/>
      <c r="AD476" s="1"/>
    </row>
    <row r="477" customFormat="false" ht="15" hidden="false" customHeight="false" outlineLevel="0" collapsed="false">
      <c r="A477" s="238"/>
      <c r="B477" s="238"/>
      <c r="C477" s="238"/>
      <c r="D477" s="238"/>
      <c r="E477" s="238"/>
      <c r="F477" s="347"/>
      <c r="G477" s="238"/>
      <c r="H477" s="238"/>
      <c r="I477" s="347"/>
      <c r="J477" s="348"/>
      <c r="K477" s="238"/>
      <c r="L477" s="349"/>
      <c r="M477" s="238"/>
      <c r="N477" s="238"/>
      <c r="O477" s="238"/>
      <c r="P477" s="238"/>
      <c r="Q477" s="238"/>
      <c r="R477" s="238"/>
      <c r="S477" s="238"/>
      <c r="T477" s="238"/>
      <c r="U477" s="238"/>
      <c r="V477" s="238"/>
      <c r="W477" s="238"/>
      <c r="X477" s="238"/>
      <c r="Y477" s="238"/>
      <c r="Z477" s="238"/>
      <c r="AA477" s="238"/>
      <c r="AB477" s="238"/>
      <c r="AC477" s="238"/>
      <c r="AD477" s="1"/>
    </row>
    <row r="478" customFormat="false" ht="15" hidden="false" customHeight="false" outlineLevel="0" collapsed="false">
      <c r="A478" s="238"/>
      <c r="B478" s="238"/>
      <c r="C478" s="238"/>
      <c r="D478" s="238"/>
      <c r="E478" s="238"/>
      <c r="F478" s="347"/>
      <c r="G478" s="238"/>
      <c r="H478" s="238"/>
      <c r="I478" s="347"/>
      <c r="J478" s="348"/>
      <c r="K478" s="238"/>
      <c r="L478" s="349"/>
      <c r="M478" s="238"/>
      <c r="N478" s="238"/>
      <c r="O478" s="238"/>
      <c r="P478" s="238"/>
      <c r="Q478" s="238"/>
      <c r="R478" s="238"/>
      <c r="S478" s="238"/>
      <c r="T478" s="238"/>
      <c r="U478" s="238"/>
      <c r="V478" s="238"/>
      <c r="W478" s="238"/>
      <c r="X478" s="238"/>
      <c r="Y478" s="238"/>
      <c r="Z478" s="238"/>
      <c r="AA478" s="238"/>
      <c r="AB478" s="238"/>
      <c r="AC478" s="238"/>
      <c r="AD478" s="1"/>
    </row>
    <row r="479" customFormat="false" ht="15" hidden="false" customHeight="false" outlineLevel="0" collapsed="false">
      <c r="A479" s="238"/>
      <c r="B479" s="238"/>
      <c r="C479" s="238"/>
      <c r="D479" s="238"/>
      <c r="E479" s="238"/>
      <c r="F479" s="347"/>
      <c r="G479" s="238"/>
      <c r="H479" s="238"/>
      <c r="I479" s="347"/>
      <c r="J479" s="348"/>
      <c r="K479" s="238"/>
      <c r="L479" s="349"/>
      <c r="M479" s="238"/>
      <c r="N479" s="238"/>
      <c r="O479" s="238"/>
      <c r="P479" s="238"/>
      <c r="Q479" s="238"/>
      <c r="R479" s="238"/>
      <c r="S479" s="238"/>
      <c r="T479" s="238"/>
      <c r="U479" s="238"/>
      <c r="V479" s="238"/>
      <c r="W479" s="238"/>
      <c r="X479" s="238"/>
      <c r="Y479" s="238"/>
      <c r="Z479" s="238"/>
      <c r="AA479" s="238"/>
      <c r="AB479" s="238"/>
      <c r="AC479" s="238"/>
      <c r="AD479" s="1"/>
    </row>
    <row r="480" customFormat="false" ht="15" hidden="false" customHeight="false" outlineLevel="0" collapsed="false">
      <c r="A480" s="238"/>
      <c r="B480" s="238"/>
      <c r="C480" s="238"/>
      <c r="D480" s="238"/>
      <c r="E480" s="238"/>
      <c r="F480" s="347"/>
      <c r="G480" s="238"/>
      <c r="H480" s="238"/>
      <c r="I480" s="347"/>
      <c r="J480" s="348"/>
      <c r="K480" s="238"/>
      <c r="L480" s="349"/>
      <c r="M480" s="238"/>
      <c r="N480" s="238"/>
      <c r="O480" s="238"/>
      <c r="P480" s="238"/>
      <c r="Q480" s="238"/>
      <c r="R480" s="238"/>
      <c r="S480" s="238"/>
      <c r="T480" s="238"/>
      <c r="U480" s="238"/>
      <c r="V480" s="238"/>
      <c r="W480" s="238"/>
      <c r="X480" s="238"/>
      <c r="Y480" s="238"/>
      <c r="Z480" s="238"/>
      <c r="AA480" s="238"/>
      <c r="AB480" s="238"/>
      <c r="AC480" s="238"/>
      <c r="AD480" s="1"/>
    </row>
    <row r="481" customFormat="false" ht="15" hidden="false" customHeight="false" outlineLevel="0" collapsed="false">
      <c r="A481" s="238"/>
      <c r="B481" s="238"/>
      <c r="C481" s="238"/>
      <c r="D481" s="238"/>
      <c r="E481" s="238"/>
      <c r="F481" s="347"/>
      <c r="G481" s="238"/>
      <c r="H481" s="238"/>
      <c r="I481" s="347"/>
      <c r="J481" s="348"/>
      <c r="K481" s="238"/>
      <c r="L481" s="349"/>
      <c r="M481" s="238"/>
      <c r="N481" s="238"/>
      <c r="O481" s="238"/>
      <c r="P481" s="238"/>
      <c r="Q481" s="238"/>
      <c r="R481" s="238"/>
      <c r="S481" s="238"/>
      <c r="T481" s="238"/>
      <c r="U481" s="238"/>
      <c r="V481" s="238"/>
      <c r="W481" s="238"/>
      <c r="X481" s="238"/>
      <c r="Y481" s="238"/>
      <c r="Z481" s="238"/>
      <c r="AA481" s="238"/>
      <c r="AB481" s="238"/>
      <c r="AC481" s="238"/>
      <c r="AD481" s="1"/>
    </row>
    <row r="482" customFormat="false" ht="15" hidden="false" customHeight="false" outlineLevel="0" collapsed="false">
      <c r="A482" s="238"/>
      <c r="B482" s="238"/>
      <c r="C482" s="238"/>
      <c r="D482" s="238"/>
      <c r="E482" s="238"/>
      <c r="F482" s="347"/>
      <c r="G482" s="238"/>
      <c r="H482" s="238"/>
      <c r="I482" s="347"/>
      <c r="J482" s="348"/>
      <c r="K482" s="238"/>
      <c r="L482" s="349"/>
      <c r="M482" s="238"/>
      <c r="N482" s="238"/>
      <c r="O482" s="238"/>
      <c r="P482" s="238"/>
      <c r="Q482" s="238"/>
      <c r="R482" s="238"/>
      <c r="S482" s="238"/>
      <c r="T482" s="238"/>
      <c r="U482" s="238"/>
      <c r="V482" s="238"/>
      <c r="W482" s="238"/>
      <c r="X482" s="238"/>
      <c r="Y482" s="238"/>
      <c r="Z482" s="238"/>
      <c r="AA482" s="238"/>
      <c r="AB482" s="238"/>
      <c r="AC482" s="238"/>
      <c r="AD482" s="1"/>
    </row>
    <row r="483" customFormat="false" ht="15" hidden="false" customHeight="false" outlineLevel="0" collapsed="false">
      <c r="A483" s="238"/>
      <c r="B483" s="238"/>
      <c r="C483" s="238"/>
      <c r="D483" s="238"/>
      <c r="E483" s="238"/>
      <c r="F483" s="347"/>
      <c r="G483" s="238"/>
      <c r="H483" s="238"/>
      <c r="I483" s="347"/>
      <c r="J483" s="348"/>
      <c r="K483" s="238"/>
      <c r="L483" s="349"/>
      <c r="M483" s="238"/>
      <c r="N483" s="238"/>
      <c r="O483" s="238"/>
      <c r="P483" s="238"/>
      <c r="Q483" s="238"/>
      <c r="R483" s="238"/>
      <c r="S483" s="238"/>
      <c r="T483" s="238"/>
      <c r="U483" s="238"/>
      <c r="V483" s="238"/>
      <c r="W483" s="238"/>
      <c r="X483" s="238"/>
      <c r="Y483" s="238"/>
      <c r="Z483" s="238"/>
      <c r="AA483" s="238"/>
      <c r="AB483" s="238"/>
      <c r="AC483" s="238"/>
      <c r="AD483" s="1"/>
    </row>
    <row r="484" customFormat="false" ht="15" hidden="false" customHeight="false" outlineLevel="0" collapsed="false">
      <c r="A484" s="238"/>
      <c r="B484" s="238"/>
      <c r="C484" s="238"/>
      <c r="D484" s="238"/>
      <c r="E484" s="238"/>
      <c r="F484" s="347"/>
      <c r="G484" s="238"/>
      <c r="H484" s="238"/>
      <c r="I484" s="347"/>
      <c r="J484" s="348"/>
      <c r="K484" s="238"/>
      <c r="L484" s="349"/>
      <c r="M484" s="238"/>
      <c r="N484" s="238"/>
      <c r="O484" s="238"/>
      <c r="P484" s="238"/>
      <c r="Q484" s="238"/>
      <c r="R484" s="238"/>
      <c r="S484" s="238"/>
      <c r="T484" s="238"/>
      <c r="U484" s="238"/>
      <c r="V484" s="238"/>
      <c r="W484" s="238"/>
      <c r="X484" s="238"/>
      <c r="Y484" s="238"/>
      <c r="Z484" s="238"/>
      <c r="AA484" s="238"/>
      <c r="AB484" s="238"/>
      <c r="AC484" s="238"/>
      <c r="AD484" s="1"/>
    </row>
    <row r="485" customFormat="false" ht="15" hidden="false" customHeight="false" outlineLevel="0" collapsed="false">
      <c r="A485" s="238"/>
      <c r="B485" s="238"/>
      <c r="C485" s="238"/>
      <c r="D485" s="238"/>
      <c r="E485" s="238"/>
      <c r="F485" s="347"/>
      <c r="G485" s="238"/>
      <c r="H485" s="238"/>
      <c r="I485" s="347"/>
      <c r="J485" s="348"/>
      <c r="K485" s="238"/>
      <c r="L485" s="349"/>
      <c r="M485" s="238"/>
      <c r="N485" s="238"/>
      <c r="O485" s="238"/>
      <c r="P485" s="238"/>
      <c r="Q485" s="238"/>
      <c r="R485" s="238"/>
      <c r="S485" s="238"/>
      <c r="T485" s="238"/>
      <c r="U485" s="238"/>
      <c r="V485" s="238"/>
      <c r="W485" s="238"/>
      <c r="X485" s="238"/>
      <c r="Y485" s="238"/>
      <c r="Z485" s="238"/>
      <c r="AA485" s="238"/>
      <c r="AB485" s="238"/>
      <c r="AC485" s="238"/>
      <c r="AD485" s="1"/>
    </row>
    <row r="486" customFormat="false" ht="15" hidden="false" customHeight="false" outlineLevel="0" collapsed="false">
      <c r="A486" s="238"/>
      <c r="B486" s="238"/>
      <c r="C486" s="238"/>
      <c r="D486" s="238"/>
      <c r="E486" s="238"/>
      <c r="F486" s="347"/>
      <c r="G486" s="238"/>
      <c r="H486" s="238"/>
      <c r="I486" s="347"/>
      <c r="J486" s="348"/>
      <c r="K486" s="238"/>
      <c r="L486" s="349"/>
      <c r="M486" s="238"/>
      <c r="N486" s="238"/>
      <c r="O486" s="238"/>
      <c r="P486" s="238"/>
      <c r="Q486" s="238"/>
      <c r="R486" s="238"/>
      <c r="S486" s="238"/>
      <c r="T486" s="238"/>
      <c r="U486" s="238"/>
      <c r="V486" s="238"/>
      <c r="W486" s="238"/>
      <c r="X486" s="238"/>
      <c r="Y486" s="238"/>
      <c r="Z486" s="238"/>
      <c r="AA486" s="238"/>
      <c r="AB486" s="238"/>
      <c r="AC486" s="238"/>
      <c r="AD486" s="1"/>
    </row>
    <row r="487" customFormat="false" ht="15" hidden="false" customHeight="false" outlineLevel="0" collapsed="false">
      <c r="A487" s="238"/>
      <c r="B487" s="238"/>
      <c r="C487" s="238"/>
      <c r="D487" s="238"/>
      <c r="E487" s="238"/>
      <c r="F487" s="347"/>
      <c r="G487" s="238"/>
      <c r="H487" s="238"/>
      <c r="I487" s="347"/>
      <c r="J487" s="348"/>
      <c r="K487" s="238"/>
      <c r="L487" s="349"/>
      <c r="M487" s="238"/>
      <c r="N487" s="238"/>
      <c r="O487" s="238"/>
      <c r="P487" s="238"/>
      <c r="Q487" s="238"/>
      <c r="R487" s="238"/>
      <c r="S487" s="238"/>
      <c r="T487" s="238"/>
      <c r="U487" s="238"/>
      <c r="V487" s="238"/>
      <c r="W487" s="238"/>
      <c r="X487" s="238"/>
      <c r="Y487" s="238"/>
      <c r="Z487" s="238"/>
      <c r="AA487" s="238"/>
      <c r="AB487" s="238"/>
      <c r="AC487" s="238"/>
      <c r="AD487" s="1"/>
    </row>
    <row r="488" customFormat="false" ht="15" hidden="false" customHeight="false" outlineLevel="0" collapsed="false">
      <c r="A488" s="238"/>
      <c r="B488" s="238"/>
      <c r="C488" s="238"/>
      <c r="D488" s="238"/>
      <c r="E488" s="238"/>
      <c r="F488" s="347"/>
      <c r="G488" s="238"/>
      <c r="H488" s="238"/>
      <c r="I488" s="347"/>
      <c r="J488" s="348"/>
      <c r="K488" s="238"/>
      <c r="L488" s="349"/>
      <c r="M488" s="238"/>
      <c r="N488" s="238"/>
      <c r="O488" s="238"/>
      <c r="P488" s="238"/>
      <c r="Q488" s="238"/>
      <c r="R488" s="238"/>
      <c r="S488" s="238"/>
      <c r="T488" s="238"/>
      <c r="U488" s="238"/>
      <c r="V488" s="238"/>
      <c r="W488" s="238"/>
      <c r="X488" s="238"/>
      <c r="Y488" s="238"/>
      <c r="Z488" s="238"/>
      <c r="AA488" s="238"/>
      <c r="AB488" s="238"/>
      <c r="AC488" s="238"/>
      <c r="AD488" s="1"/>
    </row>
    <row r="489" customFormat="false" ht="15" hidden="false" customHeight="false" outlineLevel="0" collapsed="false">
      <c r="A489" s="238"/>
      <c r="B489" s="238"/>
      <c r="C489" s="238"/>
      <c r="D489" s="238"/>
      <c r="E489" s="238"/>
      <c r="F489" s="347"/>
      <c r="G489" s="238"/>
      <c r="H489" s="238"/>
      <c r="I489" s="347"/>
      <c r="J489" s="348"/>
      <c r="K489" s="238"/>
      <c r="L489" s="349"/>
      <c r="M489" s="238"/>
      <c r="N489" s="238"/>
      <c r="O489" s="238"/>
      <c r="P489" s="238"/>
      <c r="Q489" s="238"/>
      <c r="R489" s="238"/>
      <c r="S489" s="238"/>
      <c r="T489" s="238"/>
      <c r="U489" s="238"/>
      <c r="V489" s="238"/>
      <c r="W489" s="238"/>
      <c r="X489" s="238"/>
      <c r="Y489" s="238"/>
      <c r="Z489" s="238"/>
      <c r="AA489" s="238"/>
      <c r="AB489" s="238"/>
      <c r="AC489" s="238"/>
      <c r="AD489" s="1"/>
    </row>
    <row r="490" customFormat="false" ht="15" hidden="false" customHeight="false" outlineLevel="0" collapsed="false">
      <c r="A490" s="238"/>
      <c r="B490" s="238"/>
      <c r="C490" s="238"/>
      <c r="D490" s="238"/>
      <c r="E490" s="238"/>
      <c r="F490" s="347"/>
      <c r="G490" s="238"/>
      <c r="H490" s="238"/>
      <c r="I490" s="347"/>
      <c r="J490" s="348"/>
      <c r="K490" s="238"/>
      <c r="L490" s="349"/>
      <c r="M490" s="238"/>
      <c r="N490" s="238"/>
      <c r="O490" s="238"/>
      <c r="P490" s="238"/>
      <c r="Q490" s="238"/>
      <c r="R490" s="238"/>
      <c r="S490" s="238"/>
      <c r="T490" s="238"/>
      <c r="U490" s="238"/>
      <c r="V490" s="238"/>
      <c r="W490" s="238"/>
      <c r="X490" s="238"/>
      <c r="Y490" s="238"/>
      <c r="Z490" s="238"/>
      <c r="AA490" s="238"/>
      <c r="AB490" s="238"/>
      <c r="AC490" s="238"/>
      <c r="AD490" s="1"/>
    </row>
    <row r="491" customFormat="false" ht="15" hidden="false" customHeight="false" outlineLevel="0" collapsed="false">
      <c r="A491" s="238"/>
      <c r="B491" s="238"/>
      <c r="C491" s="238"/>
      <c r="D491" s="238"/>
      <c r="E491" s="238"/>
      <c r="F491" s="347"/>
      <c r="G491" s="238"/>
      <c r="H491" s="238"/>
      <c r="I491" s="347"/>
      <c r="J491" s="348"/>
      <c r="K491" s="238"/>
      <c r="L491" s="349"/>
      <c r="M491" s="238"/>
      <c r="N491" s="238"/>
      <c r="O491" s="238"/>
      <c r="P491" s="238"/>
      <c r="Q491" s="238"/>
      <c r="R491" s="238"/>
      <c r="S491" s="238"/>
      <c r="T491" s="238"/>
      <c r="U491" s="238"/>
      <c r="V491" s="238"/>
      <c r="W491" s="238"/>
      <c r="X491" s="238"/>
      <c r="Y491" s="238"/>
      <c r="Z491" s="238"/>
      <c r="AA491" s="238"/>
      <c r="AB491" s="238"/>
      <c r="AC491" s="238"/>
      <c r="AD491" s="1"/>
    </row>
    <row r="492" customFormat="false" ht="15" hidden="false" customHeight="false" outlineLevel="0" collapsed="false">
      <c r="A492" s="238"/>
      <c r="B492" s="238"/>
      <c r="C492" s="238"/>
      <c r="D492" s="238"/>
      <c r="E492" s="238"/>
      <c r="F492" s="347"/>
      <c r="G492" s="238"/>
      <c r="H492" s="238"/>
      <c r="I492" s="347"/>
      <c r="J492" s="348"/>
      <c r="K492" s="238"/>
      <c r="L492" s="349"/>
      <c r="M492" s="238"/>
      <c r="N492" s="238"/>
      <c r="O492" s="238"/>
      <c r="P492" s="238"/>
      <c r="Q492" s="238"/>
      <c r="R492" s="238"/>
      <c r="S492" s="238"/>
      <c r="T492" s="238"/>
      <c r="U492" s="238"/>
      <c r="V492" s="238"/>
      <c r="W492" s="238"/>
      <c r="X492" s="238"/>
      <c r="Y492" s="238"/>
      <c r="Z492" s="238"/>
      <c r="AA492" s="238"/>
      <c r="AB492" s="238"/>
      <c r="AC492" s="238"/>
      <c r="AD492" s="1"/>
    </row>
    <row r="493" customFormat="false" ht="15" hidden="false" customHeight="false" outlineLevel="0" collapsed="false">
      <c r="A493" s="238"/>
      <c r="B493" s="238"/>
      <c r="C493" s="238"/>
      <c r="D493" s="238"/>
      <c r="E493" s="238"/>
      <c r="F493" s="347"/>
      <c r="G493" s="238"/>
      <c r="H493" s="238"/>
      <c r="I493" s="347"/>
      <c r="J493" s="348"/>
      <c r="K493" s="238"/>
      <c r="L493" s="349"/>
      <c r="M493" s="238"/>
      <c r="N493" s="238"/>
      <c r="O493" s="238"/>
      <c r="P493" s="238"/>
      <c r="Q493" s="238"/>
      <c r="R493" s="238"/>
      <c r="S493" s="238"/>
      <c r="T493" s="238"/>
      <c r="U493" s="238"/>
      <c r="V493" s="238"/>
      <c r="W493" s="238"/>
      <c r="X493" s="238"/>
      <c r="Y493" s="238"/>
      <c r="Z493" s="238"/>
      <c r="AA493" s="238"/>
      <c r="AB493" s="238"/>
      <c r="AC493" s="238"/>
      <c r="AD493" s="1"/>
    </row>
    <row r="494" customFormat="false" ht="15" hidden="false" customHeight="false" outlineLevel="0" collapsed="false">
      <c r="A494" s="238"/>
      <c r="B494" s="238"/>
      <c r="C494" s="238"/>
      <c r="D494" s="238"/>
      <c r="E494" s="238"/>
      <c r="F494" s="347"/>
      <c r="G494" s="238"/>
      <c r="H494" s="238"/>
      <c r="I494" s="347"/>
      <c r="J494" s="348"/>
      <c r="K494" s="238"/>
      <c r="L494" s="349"/>
      <c r="M494" s="238"/>
      <c r="N494" s="238"/>
      <c r="O494" s="238"/>
      <c r="P494" s="238"/>
      <c r="Q494" s="238"/>
      <c r="R494" s="238"/>
      <c r="S494" s="238"/>
      <c r="T494" s="238"/>
      <c r="U494" s="238"/>
      <c r="V494" s="238"/>
      <c r="W494" s="238"/>
      <c r="X494" s="238"/>
      <c r="Y494" s="238"/>
      <c r="Z494" s="238"/>
      <c r="AA494" s="238"/>
      <c r="AB494" s="238"/>
      <c r="AC494" s="238"/>
      <c r="AD494" s="1"/>
    </row>
    <row r="495" customFormat="false" ht="15" hidden="false" customHeight="false" outlineLevel="0" collapsed="false">
      <c r="A495" s="238"/>
      <c r="B495" s="238"/>
      <c r="C495" s="238"/>
      <c r="D495" s="238"/>
      <c r="E495" s="238"/>
      <c r="F495" s="347"/>
      <c r="G495" s="238"/>
      <c r="H495" s="238"/>
      <c r="I495" s="347"/>
      <c r="J495" s="348"/>
      <c r="K495" s="238"/>
      <c r="L495" s="349"/>
      <c r="M495" s="238"/>
      <c r="N495" s="238"/>
      <c r="O495" s="238"/>
      <c r="P495" s="238"/>
      <c r="Q495" s="238"/>
      <c r="R495" s="238"/>
      <c r="S495" s="238"/>
      <c r="T495" s="238"/>
      <c r="U495" s="238"/>
      <c r="V495" s="238"/>
      <c r="W495" s="238"/>
      <c r="X495" s="238"/>
      <c r="Y495" s="238"/>
      <c r="Z495" s="238"/>
      <c r="AA495" s="238"/>
      <c r="AB495" s="238"/>
      <c r="AC495" s="238"/>
      <c r="AD495" s="1"/>
    </row>
    <row r="496" customFormat="false" ht="15" hidden="false" customHeight="false" outlineLevel="0" collapsed="false">
      <c r="A496" s="238"/>
      <c r="B496" s="238"/>
      <c r="C496" s="238"/>
      <c r="D496" s="238"/>
      <c r="E496" s="238"/>
      <c r="F496" s="347"/>
      <c r="G496" s="238"/>
      <c r="H496" s="238"/>
      <c r="I496" s="347"/>
      <c r="J496" s="348"/>
      <c r="K496" s="238"/>
      <c r="L496" s="349"/>
      <c r="M496" s="238"/>
      <c r="N496" s="238"/>
      <c r="O496" s="238"/>
      <c r="P496" s="238"/>
      <c r="Q496" s="238"/>
      <c r="R496" s="238"/>
      <c r="S496" s="238"/>
      <c r="T496" s="238"/>
      <c r="U496" s="238"/>
      <c r="V496" s="238"/>
      <c r="W496" s="238"/>
      <c r="X496" s="238"/>
      <c r="Y496" s="238"/>
      <c r="Z496" s="238"/>
      <c r="AA496" s="238"/>
      <c r="AB496" s="238"/>
      <c r="AC496" s="238"/>
      <c r="AD496" s="1"/>
    </row>
    <row r="497" customFormat="false" ht="15" hidden="false" customHeight="false" outlineLevel="0" collapsed="false">
      <c r="A497" s="238"/>
      <c r="B497" s="238"/>
      <c r="C497" s="238"/>
      <c r="D497" s="238"/>
      <c r="E497" s="238"/>
      <c r="F497" s="347"/>
      <c r="G497" s="238"/>
      <c r="H497" s="238"/>
      <c r="I497" s="347"/>
      <c r="J497" s="348"/>
      <c r="K497" s="238"/>
      <c r="L497" s="349"/>
      <c r="M497" s="238"/>
      <c r="N497" s="238"/>
      <c r="O497" s="238"/>
      <c r="P497" s="238"/>
      <c r="Q497" s="238"/>
      <c r="R497" s="238"/>
      <c r="S497" s="238"/>
      <c r="T497" s="238"/>
      <c r="U497" s="238"/>
      <c r="V497" s="238"/>
      <c r="W497" s="238"/>
      <c r="X497" s="238"/>
      <c r="Y497" s="238"/>
      <c r="Z497" s="238"/>
      <c r="AA497" s="238"/>
      <c r="AB497" s="238"/>
      <c r="AC497" s="238"/>
      <c r="AD497" s="1"/>
    </row>
    <row r="498" customFormat="false" ht="15" hidden="false" customHeight="false" outlineLevel="0" collapsed="false">
      <c r="A498" s="238"/>
      <c r="B498" s="238"/>
      <c r="C498" s="238"/>
      <c r="D498" s="238"/>
      <c r="E498" s="238"/>
      <c r="F498" s="347"/>
      <c r="G498" s="238"/>
      <c r="H498" s="238"/>
      <c r="I498" s="347"/>
      <c r="J498" s="348"/>
      <c r="K498" s="238"/>
      <c r="L498" s="349"/>
      <c r="M498" s="238"/>
      <c r="N498" s="238"/>
      <c r="O498" s="238"/>
      <c r="P498" s="238"/>
      <c r="Q498" s="238"/>
      <c r="R498" s="238"/>
      <c r="S498" s="238"/>
      <c r="T498" s="238"/>
      <c r="U498" s="238"/>
      <c r="V498" s="238"/>
      <c r="W498" s="238"/>
      <c r="X498" s="238"/>
      <c r="Y498" s="238"/>
      <c r="Z498" s="238"/>
      <c r="AA498" s="238"/>
      <c r="AB498" s="238"/>
      <c r="AC498" s="238"/>
      <c r="AD498" s="1"/>
    </row>
    <row r="499" customFormat="false" ht="15" hidden="false" customHeight="false" outlineLevel="0" collapsed="false">
      <c r="A499" s="238"/>
      <c r="B499" s="238"/>
      <c r="C499" s="238"/>
      <c r="D499" s="238"/>
      <c r="E499" s="238"/>
      <c r="F499" s="347"/>
      <c r="G499" s="238"/>
      <c r="H499" s="238"/>
      <c r="I499" s="347"/>
      <c r="J499" s="348"/>
      <c r="K499" s="238"/>
      <c r="L499" s="349"/>
      <c r="M499" s="238"/>
      <c r="N499" s="238"/>
      <c r="O499" s="238"/>
      <c r="P499" s="238"/>
      <c r="Q499" s="238"/>
      <c r="R499" s="238"/>
      <c r="S499" s="238"/>
      <c r="T499" s="238"/>
      <c r="U499" s="238"/>
      <c r="V499" s="238"/>
      <c r="W499" s="238"/>
      <c r="X499" s="238"/>
      <c r="Y499" s="238"/>
      <c r="Z499" s="238"/>
      <c r="AA499" s="238"/>
      <c r="AB499" s="238"/>
      <c r="AC499" s="238"/>
      <c r="AD499" s="1"/>
    </row>
    <row r="500" customFormat="false" ht="15" hidden="false" customHeight="false" outlineLevel="0" collapsed="false">
      <c r="A500" s="238"/>
      <c r="B500" s="238"/>
      <c r="C500" s="238"/>
      <c r="D500" s="238"/>
      <c r="E500" s="238"/>
      <c r="F500" s="347"/>
      <c r="G500" s="238"/>
      <c r="H500" s="238"/>
      <c r="I500" s="347"/>
      <c r="J500" s="348"/>
      <c r="K500" s="238"/>
      <c r="L500" s="349"/>
      <c r="M500" s="238"/>
      <c r="N500" s="238"/>
      <c r="O500" s="238"/>
      <c r="P500" s="238"/>
      <c r="Q500" s="238"/>
      <c r="R500" s="238"/>
      <c r="S500" s="238"/>
      <c r="T500" s="238"/>
      <c r="U500" s="238"/>
      <c r="V500" s="238"/>
      <c r="W500" s="238"/>
      <c r="X500" s="238"/>
      <c r="Y500" s="238"/>
      <c r="Z500" s="238"/>
      <c r="AA500" s="238"/>
      <c r="AB500" s="238"/>
      <c r="AC500" s="238"/>
      <c r="AD500" s="1"/>
    </row>
    <row r="501" customFormat="false" ht="15" hidden="false" customHeight="false" outlineLevel="0" collapsed="false">
      <c r="A501" s="238"/>
      <c r="B501" s="238"/>
      <c r="C501" s="238"/>
      <c r="D501" s="238"/>
      <c r="E501" s="238"/>
      <c r="F501" s="347"/>
      <c r="G501" s="238"/>
      <c r="H501" s="238"/>
      <c r="I501" s="347"/>
      <c r="J501" s="348"/>
      <c r="K501" s="238"/>
      <c r="L501" s="349"/>
      <c r="M501" s="238"/>
      <c r="N501" s="238"/>
      <c r="O501" s="238"/>
      <c r="P501" s="238"/>
      <c r="Q501" s="238"/>
      <c r="R501" s="238"/>
      <c r="S501" s="238"/>
      <c r="T501" s="238"/>
      <c r="U501" s="238"/>
      <c r="V501" s="238"/>
      <c r="W501" s="238"/>
      <c r="X501" s="238"/>
      <c r="Y501" s="238"/>
      <c r="Z501" s="238"/>
      <c r="AA501" s="238"/>
      <c r="AB501" s="238"/>
      <c r="AC501" s="238"/>
      <c r="AD501" s="1"/>
    </row>
    <row r="502" customFormat="false" ht="15" hidden="false" customHeight="false" outlineLevel="0" collapsed="false">
      <c r="A502" s="238"/>
      <c r="B502" s="238"/>
      <c r="C502" s="238"/>
      <c r="D502" s="238"/>
      <c r="E502" s="238"/>
      <c r="F502" s="347"/>
      <c r="G502" s="238"/>
      <c r="H502" s="238"/>
      <c r="I502" s="347"/>
      <c r="J502" s="348"/>
      <c r="K502" s="238"/>
      <c r="L502" s="349"/>
      <c r="M502" s="238"/>
      <c r="N502" s="238"/>
      <c r="O502" s="238"/>
      <c r="P502" s="238"/>
      <c r="Q502" s="238"/>
      <c r="R502" s="238"/>
      <c r="S502" s="238"/>
      <c r="T502" s="238"/>
      <c r="U502" s="238"/>
      <c r="V502" s="238"/>
      <c r="W502" s="238"/>
      <c r="X502" s="238"/>
      <c r="Y502" s="238"/>
      <c r="Z502" s="238"/>
      <c r="AA502" s="238"/>
      <c r="AB502" s="238"/>
      <c r="AC502" s="238"/>
      <c r="AD502" s="1"/>
    </row>
    <row r="503" customFormat="false" ht="15" hidden="false" customHeight="false" outlineLevel="0" collapsed="false">
      <c r="A503" s="238"/>
      <c r="B503" s="238"/>
      <c r="C503" s="238"/>
      <c r="D503" s="238"/>
      <c r="E503" s="238"/>
      <c r="F503" s="347"/>
      <c r="G503" s="238"/>
      <c r="H503" s="238"/>
      <c r="I503" s="347"/>
      <c r="J503" s="348"/>
      <c r="K503" s="238"/>
      <c r="L503" s="349"/>
      <c r="M503" s="238"/>
      <c r="N503" s="238"/>
      <c r="O503" s="238"/>
      <c r="P503" s="238"/>
      <c r="Q503" s="238"/>
      <c r="R503" s="238"/>
      <c r="S503" s="238"/>
      <c r="T503" s="238"/>
      <c r="U503" s="238"/>
      <c r="V503" s="238"/>
      <c r="W503" s="238"/>
      <c r="X503" s="238"/>
      <c r="Y503" s="238"/>
      <c r="Z503" s="238"/>
      <c r="AA503" s="238"/>
      <c r="AB503" s="238"/>
      <c r="AC503" s="238"/>
      <c r="AD503" s="1"/>
    </row>
    <row r="504" customFormat="false" ht="15" hidden="false" customHeight="false" outlineLevel="0" collapsed="false">
      <c r="A504" s="238"/>
      <c r="B504" s="238"/>
      <c r="C504" s="238"/>
      <c r="D504" s="238"/>
      <c r="E504" s="238"/>
      <c r="F504" s="347"/>
      <c r="G504" s="238"/>
      <c r="H504" s="238"/>
      <c r="I504" s="347"/>
      <c r="J504" s="348"/>
      <c r="K504" s="238"/>
      <c r="L504" s="349"/>
      <c r="M504" s="238"/>
      <c r="N504" s="238"/>
      <c r="O504" s="238"/>
      <c r="P504" s="238"/>
      <c r="Q504" s="238"/>
      <c r="R504" s="238"/>
      <c r="S504" s="238"/>
      <c r="T504" s="238"/>
      <c r="U504" s="238"/>
      <c r="V504" s="238"/>
      <c r="W504" s="238"/>
      <c r="X504" s="238"/>
      <c r="Y504" s="238"/>
      <c r="Z504" s="238"/>
      <c r="AA504" s="238"/>
      <c r="AB504" s="238"/>
      <c r="AC504" s="238"/>
      <c r="AD504" s="1"/>
    </row>
    <row r="505" customFormat="false" ht="15" hidden="false" customHeight="false" outlineLevel="0" collapsed="false">
      <c r="A505" s="238"/>
      <c r="B505" s="238"/>
      <c r="C505" s="238"/>
      <c r="D505" s="238"/>
      <c r="E505" s="238"/>
      <c r="F505" s="347"/>
      <c r="G505" s="238"/>
      <c r="H505" s="238"/>
      <c r="I505" s="347"/>
      <c r="J505" s="348"/>
      <c r="K505" s="238"/>
      <c r="L505" s="349"/>
      <c r="M505" s="238"/>
      <c r="N505" s="238"/>
      <c r="O505" s="238"/>
      <c r="P505" s="238"/>
      <c r="Q505" s="238"/>
      <c r="R505" s="238"/>
      <c r="S505" s="238"/>
      <c r="T505" s="238"/>
      <c r="U505" s="238"/>
      <c r="V505" s="238"/>
      <c r="W505" s="238"/>
      <c r="X505" s="238"/>
      <c r="Y505" s="238"/>
      <c r="Z505" s="238"/>
      <c r="AA505" s="238"/>
      <c r="AB505" s="238"/>
      <c r="AC505" s="238"/>
      <c r="AD505" s="1"/>
    </row>
    <row r="506" customFormat="false" ht="15" hidden="false" customHeight="false" outlineLevel="0" collapsed="false">
      <c r="A506" s="238"/>
      <c r="B506" s="238"/>
      <c r="C506" s="238"/>
      <c r="D506" s="238"/>
      <c r="E506" s="238"/>
      <c r="F506" s="347"/>
      <c r="G506" s="238"/>
      <c r="H506" s="238"/>
      <c r="I506" s="347"/>
      <c r="J506" s="348"/>
      <c r="K506" s="238"/>
      <c r="L506" s="349"/>
      <c r="M506" s="238"/>
      <c r="N506" s="238"/>
      <c r="O506" s="238"/>
      <c r="P506" s="238"/>
      <c r="Q506" s="238"/>
      <c r="R506" s="238"/>
      <c r="S506" s="238"/>
      <c r="T506" s="238"/>
      <c r="U506" s="238"/>
      <c r="V506" s="238"/>
      <c r="W506" s="238"/>
      <c r="X506" s="238"/>
      <c r="Y506" s="238"/>
      <c r="Z506" s="238"/>
      <c r="AA506" s="238"/>
      <c r="AB506" s="238"/>
      <c r="AC506" s="238"/>
      <c r="AD506" s="1"/>
    </row>
    <row r="507" customFormat="false" ht="15" hidden="false" customHeight="false" outlineLevel="0" collapsed="false">
      <c r="A507" s="238"/>
      <c r="B507" s="238"/>
      <c r="C507" s="238"/>
      <c r="D507" s="238"/>
      <c r="E507" s="238"/>
      <c r="F507" s="347"/>
      <c r="G507" s="238"/>
      <c r="H507" s="238"/>
      <c r="I507" s="347"/>
      <c r="J507" s="348"/>
      <c r="K507" s="238"/>
      <c r="L507" s="349"/>
      <c r="M507" s="238"/>
      <c r="N507" s="238"/>
      <c r="O507" s="238"/>
      <c r="P507" s="238"/>
      <c r="Q507" s="238"/>
      <c r="R507" s="238"/>
      <c r="S507" s="238"/>
      <c r="T507" s="238"/>
      <c r="U507" s="238"/>
      <c r="V507" s="238"/>
      <c r="W507" s="238"/>
      <c r="X507" s="238"/>
      <c r="Y507" s="238"/>
      <c r="Z507" s="238"/>
      <c r="AA507" s="238"/>
      <c r="AB507" s="238"/>
      <c r="AC507" s="238"/>
      <c r="AD507" s="1"/>
    </row>
    <row r="508" customFormat="false" ht="15" hidden="false" customHeight="false" outlineLevel="0" collapsed="false">
      <c r="A508" s="238"/>
      <c r="B508" s="238"/>
      <c r="C508" s="238"/>
      <c r="D508" s="238"/>
      <c r="E508" s="238"/>
      <c r="F508" s="347"/>
      <c r="G508" s="238"/>
      <c r="H508" s="238"/>
      <c r="I508" s="347"/>
      <c r="J508" s="348"/>
      <c r="K508" s="238"/>
      <c r="L508" s="349"/>
      <c r="M508" s="238"/>
      <c r="N508" s="238"/>
      <c r="O508" s="238"/>
      <c r="P508" s="238"/>
      <c r="Q508" s="238"/>
      <c r="R508" s="238"/>
      <c r="S508" s="238"/>
      <c r="T508" s="238"/>
      <c r="U508" s="238"/>
      <c r="V508" s="238"/>
      <c r="W508" s="238"/>
      <c r="X508" s="238"/>
      <c r="Y508" s="238"/>
      <c r="Z508" s="238"/>
      <c r="AA508" s="238"/>
      <c r="AB508" s="238"/>
      <c r="AC508" s="238"/>
      <c r="AD508" s="1"/>
    </row>
    <row r="509" customFormat="false" ht="15" hidden="false" customHeight="false" outlineLevel="0" collapsed="false">
      <c r="A509" s="238"/>
      <c r="B509" s="238"/>
      <c r="C509" s="238"/>
      <c r="D509" s="238"/>
      <c r="E509" s="238"/>
      <c r="F509" s="347"/>
      <c r="G509" s="238"/>
      <c r="H509" s="238"/>
      <c r="I509" s="347"/>
      <c r="J509" s="348"/>
      <c r="K509" s="238"/>
      <c r="L509" s="349"/>
      <c r="M509" s="238"/>
      <c r="N509" s="238"/>
      <c r="O509" s="238"/>
      <c r="P509" s="238"/>
      <c r="Q509" s="238"/>
      <c r="R509" s="238"/>
      <c r="S509" s="238"/>
      <c r="T509" s="238"/>
      <c r="U509" s="238"/>
      <c r="V509" s="238"/>
      <c r="W509" s="238"/>
      <c r="X509" s="238"/>
      <c r="Y509" s="238"/>
      <c r="Z509" s="238"/>
      <c r="AA509" s="238"/>
      <c r="AB509" s="238"/>
      <c r="AC509" s="238"/>
      <c r="AD509" s="1"/>
    </row>
    <row r="510" customFormat="false" ht="15" hidden="false" customHeight="false" outlineLevel="0" collapsed="false">
      <c r="A510" s="238"/>
      <c r="B510" s="238"/>
      <c r="C510" s="238"/>
      <c r="D510" s="238"/>
      <c r="E510" s="238"/>
      <c r="F510" s="347"/>
      <c r="G510" s="238"/>
      <c r="H510" s="238"/>
      <c r="I510" s="347"/>
      <c r="J510" s="348"/>
      <c r="K510" s="238"/>
      <c r="L510" s="349"/>
      <c r="M510" s="238"/>
      <c r="N510" s="238"/>
      <c r="O510" s="238"/>
      <c r="P510" s="238"/>
      <c r="Q510" s="238"/>
      <c r="R510" s="238"/>
      <c r="S510" s="238"/>
      <c r="T510" s="238"/>
      <c r="U510" s="238"/>
      <c r="V510" s="238"/>
      <c r="W510" s="238"/>
      <c r="X510" s="238"/>
      <c r="Y510" s="238"/>
      <c r="Z510" s="238"/>
      <c r="AA510" s="238"/>
      <c r="AB510" s="238"/>
      <c r="AC510" s="238"/>
      <c r="AD510" s="1"/>
    </row>
    <row r="511" customFormat="false" ht="15" hidden="false" customHeight="false" outlineLevel="0" collapsed="false">
      <c r="A511" s="238"/>
      <c r="B511" s="238"/>
      <c r="C511" s="238"/>
      <c r="D511" s="238"/>
      <c r="E511" s="238"/>
      <c r="F511" s="347"/>
      <c r="G511" s="238"/>
      <c r="H511" s="238"/>
      <c r="I511" s="347"/>
      <c r="J511" s="348"/>
      <c r="K511" s="238"/>
      <c r="L511" s="349"/>
      <c r="M511" s="238"/>
      <c r="N511" s="238"/>
      <c r="O511" s="238"/>
      <c r="P511" s="238"/>
      <c r="Q511" s="238"/>
      <c r="R511" s="238"/>
      <c r="S511" s="238"/>
      <c r="T511" s="238"/>
      <c r="U511" s="238"/>
      <c r="V511" s="238"/>
      <c r="W511" s="238"/>
      <c r="X511" s="238"/>
      <c r="Y511" s="238"/>
      <c r="Z511" s="238"/>
      <c r="AA511" s="238"/>
      <c r="AB511" s="238"/>
      <c r="AC511" s="238"/>
      <c r="AD511" s="1"/>
    </row>
    <row r="512" customFormat="false" ht="15" hidden="false" customHeight="false" outlineLevel="0" collapsed="false">
      <c r="A512" s="238"/>
      <c r="B512" s="238"/>
      <c r="C512" s="238"/>
      <c r="D512" s="238"/>
      <c r="E512" s="238"/>
      <c r="F512" s="347"/>
      <c r="G512" s="238"/>
      <c r="H512" s="238"/>
      <c r="I512" s="347"/>
      <c r="J512" s="348"/>
      <c r="K512" s="238"/>
      <c r="L512" s="349"/>
      <c r="M512" s="238"/>
      <c r="N512" s="238"/>
      <c r="O512" s="238"/>
      <c r="P512" s="238"/>
      <c r="Q512" s="238"/>
      <c r="R512" s="238"/>
      <c r="S512" s="238"/>
      <c r="T512" s="238"/>
      <c r="U512" s="238"/>
      <c r="V512" s="238"/>
      <c r="W512" s="238"/>
      <c r="X512" s="238"/>
      <c r="Y512" s="238"/>
      <c r="Z512" s="238"/>
      <c r="AA512" s="238"/>
      <c r="AB512" s="238"/>
      <c r="AC512" s="238"/>
      <c r="AD512" s="1"/>
    </row>
    <row r="513" customFormat="false" ht="15" hidden="false" customHeight="false" outlineLevel="0" collapsed="false">
      <c r="A513" s="238"/>
      <c r="B513" s="238"/>
      <c r="C513" s="238"/>
      <c r="D513" s="238"/>
      <c r="E513" s="238"/>
      <c r="F513" s="347"/>
      <c r="G513" s="238"/>
      <c r="H513" s="238"/>
      <c r="I513" s="347"/>
      <c r="J513" s="348"/>
      <c r="K513" s="238"/>
      <c r="L513" s="349"/>
      <c r="M513" s="238"/>
      <c r="N513" s="238"/>
      <c r="O513" s="238"/>
      <c r="P513" s="238"/>
      <c r="Q513" s="238"/>
      <c r="R513" s="238"/>
      <c r="S513" s="238"/>
      <c r="T513" s="238"/>
      <c r="U513" s="238"/>
      <c r="V513" s="238"/>
      <c r="W513" s="238"/>
      <c r="X513" s="238"/>
      <c r="Y513" s="238"/>
      <c r="Z513" s="238"/>
      <c r="AA513" s="238"/>
      <c r="AB513" s="238"/>
      <c r="AC513" s="238"/>
      <c r="AD513" s="1"/>
    </row>
    <row r="514" customFormat="false" ht="15" hidden="false" customHeight="false" outlineLevel="0" collapsed="false">
      <c r="A514" s="238"/>
      <c r="B514" s="238"/>
      <c r="C514" s="238"/>
      <c r="D514" s="238"/>
      <c r="E514" s="238"/>
      <c r="F514" s="347"/>
      <c r="G514" s="238"/>
      <c r="H514" s="238"/>
      <c r="I514" s="347"/>
      <c r="J514" s="348"/>
      <c r="K514" s="238"/>
      <c r="L514" s="349"/>
      <c r="M514" s="238"/>
      <c r="N514" s="238"/>
      <c r="O514" s="238"/>
      <c r="P514" s="238"/>
      <c r="Q514" s="238"/>
      <c r="R514" s="238"/>
      <c r="S514" s="238"/>
      <c r="T514" s="238"/>
      <c r="U514" s="238"/>
      <c r="V514" s="238"/>
      <c r="W514" s="238"/>
      <c r="X514" s="238"/>
      <c r="Y514" s="238"/>
      <c r="Z514" s="238"/>
      <c r="AA514" s="238"/>
      <c r="AB514" s="238"/>
      <c r="AC514" s="238"/>
      <c r="AD514" s="1"/>
    </row>
    <row r="515" customFormat="false" ht="15" hidden="false" customHeight="false" outlineLevel="0" collapsed="false">
      <c r="A515" s="238"/>
      <c r="B515" s="238"/>
      <c r="C515" s="238"/>
      <c r="D515" s="238"/>
      <c r="E515" s="238"/>
      <c r="F515" s="347"/>
      <c r="G515" s="238"/>
      <c r="H515" s="238"/>
      <c r="I515" s="347"/>
      <c r="J515" s="348"/>
      <c r="K515" s="238"/>
      <c r="L515" s="349"/>
      <c r="M515" s="238"/>
      <c r="N515" s="238"/>
      <c r="O515" s="238"/>
      <c r="P515" s="238"/>
      <c r="Q515" s="238"/>
      <c r="R515" s="238"/>
      <c r="S515" s="238"/>
      <c r="T515" s="238"/>
      <c r="U515" s="238"/>
      <c r="V515" s="238"/>
      <c r="W515" s="238"/>
      <c r="X515" s="238"/>
      <c r="Y515" s="238"/>
      <c r="Z515" s="238"/>
      <c r="AA515" s="238"/>
      <c r="AB515" s="238"/>
      <c r="AC515" s="238"/>
      <c r="AD515" s="1"/>
    </row>
    <row r="516" customFormat="false" ht="15" hidden="false" customHeight="false" outlineLevel="0" collapsed="false">
      <c r="A516" s="238"/>
      <c r="B516" s="238"/>
      <c r="C516" s="238"/>
      <c r="D516" s="238"/>
      <c r="E516" s="238"/>
      <c r="F516" s="347"/>
      <c r="G516" s="238"/>
      <c r="H516" s="238"/>
      <c r="I516" s="347"/>
      <c r="J516" s="348"/>
      <c r="K516" s="238"/>
      <c r="L516" s="349"/>
      <c r="M516" s="238"/>
      <c r="N516" s="238"/>
      <c r="O516" s="238"/>
      <c r="P516" s="238"/>
      <c r="Q516" s="238"/>
      <c r="R516" s="238"/>
      <c r="S516" s="238"/>
      <c r="T516" s="238"/>
      <c r="U516" s="238"/>
      <c r="V516" s="238"/>
      <c r="W516" s="238"/>
      <c r="X516" s="238"/>
      <c r="Y516" s="238"/>
      <c r="Z516" s="238"/>
      <c r="AA516" s="238"/>
      <c r="AB516" s="238"/>
      <c r="AC516" s="238"/>
      <c r="AD516" s="1"/>
    </row>
    <row r="517" customFormat="false" ht="15" hidden="false" customHeight="false" outlineLevel="0" collapsed="false">
      <c r="A517" s="238"/>
      <c r="B517" s="238"/>
      <c r="C517" s="238"/>
      <c r="D517" s="238"/>
      <c r="E517" s="238"/>
      <c r="F517" s="347"/>
      <c r="G517" s="238"/>
      <c r="H517" s="238"/>
      <c r="I517" s="347"/>
      <c r="J517" s="348"/>
      <c r="K517" s="238"/>
      <c r="L517" s="349"/>
      <c r="M517" s="238"/>
      <c r="N517" s="238"/>
      <c r="O517" s="238"/>
      <c r="P517" s="238"/>
      <c r="Q517" s="238"/>
      <c r="R517" s="238"/>
      <c r="S517" s="238"/>
      <c r="T517" s="238"/>
      <c r="U517" s="238"/>
      <c r="V517" s="238"/>
      <c r="W517" s="238"/>
      <c r="X517" s="238"/>
      <c r="Y517" s="238"/>
      <c r="Z517" s="238"/>
      <c r="AA517" s="238"/>
      <c r="AB517" s="238"/>
      <c r="AC517" s="238"/>
      <c r="AD517" s="1"/>
    </row>
    <row r="518" customFormat="false" ht="15" hidden="false" customHeight="false" outlineLevel="0" collapsed="false">
      <c r="A518" s="238"/>
      <c r="B518" s="238"/>
      <c r="C518" s="238"/>
      <c r="D518" s="238"/>
      <c r="E518" s="238"/>
      <c r="F518" s="347"/>
      <c r="G518" s="238"/>
      <c r="H518" s="238"/>
      <c r="I518" s="347"/>
      <c r="J518" s="348"/>
      <c r="K518" s="238"/>
      <c r="L518" s="349"/>
      <c r="M518" s="238"/>
      <c r="N518" s="238"/>
      <c r="O518" s="238"/>
      <c r="P518" s="238"/>
      <c r="Q518" s="238"/>
      <c r="R518" s="238"/>
      <c r="S518" s="238"/>
      <c r="T518" s="238"/>
      <c r="U518" s="238"/>
      <c r="V518" s="238"/>
      <c r="W518" s="238"/>
      <c r="X518" s="238"/>
      <c r="Y518" s="238"/>
      <c r="Z518" s="238"/>
      <c r="AA518" s="238"/>
      <c r="AB518" s="238"/>
      <c r="AC518" s="238"/>
      <c r="AD518" s="1"/>
    </row>
    <row r="519" customFormat="false" ht="15" hidden="false" customHeight="false" outlineLevel="0" collapsed="false">
      <c r="A519" s="238"/>
      <c r="B519" s="238"/>
      <c r="C519" s="238"/>
      <c r="D519" s="238"/>
      <c r="E519" s="238"/>
      <c r="F519" s="347"/>
      <c r="G519" s="238"/>
      <c r="H519" s="238"/>
      <c r="I519" s="347"/>
      <c r="J519" s="348"/>
      <c r="K519" s="238"/>
      <c r="L519" s="349"/>
      <c r="M519" s="238"/>
      <c r="N519" s="238"/>
      <c r="O519" s="238"/>
      <c r="P519" s="238"/>
      <c r="Q519" s="238"/>
      <c r="R519" s="238"/>
      <c r="S519" s="238"/>
      <c r="T519" s="238"/>
      <c r="U519" s="238"/>
      <c r="V519" s="238"/>
      <c r="W519" s="238"/>
      <c r="X519" s="238"/>
      <c r="Y519" s="238"/>
      <c r="Z519" s="238"/>
      <c r="AA519" s="238"/>
      <c r="AB519" s="238"/>
      <c r="AC519" s="238"/>
      <c r="AD519" s="1"/>
    </row>
    <row r="520" customFormat="false" ht="15" hidden="false" customHeight="false" outlineLevel="0" collapsed="false">
      <c r="A520" s="238"/>
      <c r="B520" s="238"/>
      <c r="C520" s="238"/>
      <c r="D520" s="238"/>
      <c r="E520" s="238"/>
      <c r="F520" s="347"/>
      <c r="G520" s="238"/>
      <c r="H520" s="238"/>
      <c r="I520" s="347"/>
      <c r="J520" s="348"/>
      <c r="K520" s="238"/>
      <c r="L520" s="349"/>
      <c r="M520" s="238"/>
      <c r="N520" s="238"/>
      <c r="O520" s="238"/>
      <c r="P520" s="238"/>
      <c r="Q520" s="238"/>
      <c r="R520" s="238"/>
      <c r="S520" s="238"/>
      <c r="T520" s="238"/>
      <c r="U520" s="238"/>
      <c r="V520" s="238"/>
      <c r="W520" s="238"/>
      <c r="X520" s="238"/>
      <c r="Y520" s="238"/>
      <c r="Z520" s="238"/>
      <c r="AA520" s="238"/>
      <c r="AB520" s="238"/>
      <c r="AC520" s="238"/>
      <c r="AD520" s="1"/>
    </row>
    <row r="521" customFormat="false" ht="15" hidden="false" customHeight="false" outlineLevel="0" collapsed="false">
      <c r="A521" s="238"/>
      <c r="B521" s="238"/>
      <c r="C521" s="238"/>
      <c r="D521" s="238"/>
      <c r="E521" s="238"/>
      <c r="F521" s="347"/>
      <c r="G521" s="238"/>
      <c r="H521" s="238"/>
      <c r="I521" s="347"/>
      <c r="J521" s="348"/>
      <c r="K521" s="238"/>
      <c r="L521" s="349"/>
      <c r="M521" s="238"/>
      <c r="N521" s="238"/>
      <c r="O521" s="238"/>
      <c r="P521" s="238"/>
      <c r="Q521" s="238"/>
      <c r="R521" s="238"/>
      <c r="S521" s="238"/>
      <c r="T521" s="238"/>
      <c r="U521" s="238"/>
      <c r="V521" s="238"/>
      <c r="W521" s="238"/>
      <c r="X521" s="238"/>
      <c r="Y521" s="238"/>
      <c r="Z521" s="238"/>
      <c r="AA521" s="238"/>
      <c r="AB521" s="238"/>
      <c r="AC521" s="238"/>
      <c r="AD521" s="1"/>
    </row>
    <row r="522" customFormat="false" ht="15" hidden="false" customHeight="false" outlineLevel="0" collapsed="false">
      <c r="A522" s="238"/>
      <c r="B522" s="238"/>
      <c r="C522" s="238"/>
      <c r="D522" s="238"/>
      <c r="E522" s="238"/>
      <c r="F522" s="347"/>
      <c r="G522" s="238"/>
      <c r="H522" s="238"/>
      <c r="I522" s="347"/>
      <c r="J522" s="348"/>
      <c r="K522" s="238"/>
      <c r="L522" s="349"/>
      <c r="M522" s="238"/>
      <c r="N522" s="238"/>
      <c r="O522" s="238"/>
      <c r="P522" s="238"/>
      <c r="Q522" s="238"/>
      <c r="R522" s="238"/>
      <c r="S522" s="238"/>
      <c r="T522" s="238"/>
      <c r="U522" s="238"/>
      <c r="V522" s="238"/>
      <c r="W522" s="238"/>
      <c r="X522" s="238"/>
      <c r="Y522" s="238"/>
      <c r="Z522" s="238"/>
      <c r="AA522" s="238"/>
      <c r="AB522" s="238"/>
      <c r="AC522" s="238"/>
      <c r="AD522" s="1"/>
    </row>
    <row r="523" customFormat="false" ht="15" hidden="false" customHeight="false" outlineLevel="0" collapsed="false">
      <c r="A523" s="238"/>
      <c r="B523" s="238"/>
      <c r="C523" s="238"/>
      <c r="D523" s="238"/>
      <c r="E523" s="238"/>
      <c r="F523" s="347"/>
      <c r="G523" s="238"/>
      <c r="H523" s="238"/>
      <c r="I523" s="347"/>
      <c r="J523" s="348"/>
      <c r="K523" s="238"/>
      <c r="L523" s="349"/>
      <c r="M523" s="238"/>
      <c r="N523" s="238"/>
      <c r="O523" s="238"/>
      <c r="P523" s="238"/>
      <c r="Q523" s="238"/>
      <c r="R523" s="238"/>
      <c r="S523" s="238"/>
      <c r="T523" s="238"/>
      <c r="U523" s="238"/>
      <c r="V523" s="238"/>
      <c r="W523" s="238"/>
      <c r="X523" s="238"/>
      <c r="Y523" s="238"/>
      <c r="Z523" s="238"/>
      <c r="AA523" s="238"/>
      <c r="AB523" s="238"/>
      <c r="AC523" s="238"/>
      <c r="AD523" s="1"/>
    </row>
    <row r="524" customFormat="false" ht="15" hidden="false" customHeight="false" outlineLevel="0" collapsed="false">
      <c r="A524" s="238"/>
      <c r="B524" s="238"/>
      <c r="C524" s="238"/>
      <c r="D524" s="238"/>
      <c r="E524" s="238"/>
      <c r="F524" s="347"/>
      <c r="G524" s="238"/>
      <c r="H524" s="238"/>
      <c r="I524" s="347"/>
      <c r="J524" s="348"/>
      <c r="K524" s="238"/>
      <c r="L524" s="349"/>
      <c r="M524" s="238"/>
      <c r="N524" s="238"/>
      <c r="O524" s="238"/>
      <c r="P524" s="238"/>
      <c r="Q524" s="238"/>
      <c r="R524" s="238"/>
      <c r="S524" s="238"/>
      <c r="T524" s="238"/>
      <c r="U524" s="238"/>
      <c r="V524" s="238"/>
      <c r="W524" s="238"/>
      <c r="X524" s="238"/>
      <c r="Y524" s="238"/>
      <c r="Z524" s="238"/>
      <c r="AA524" s="238"/>
      <c r="AB524" s="238"/>
      <c r="AC524" s="238"/>
      <c r="AD524" s="1"/>
    </row>
    <row r="525" customFormat="false" ht="15" hidden="false" customHeight="false" outlineLevel="0" collapsed="false">
      <c r="A525" s="238"/>
      <c r="B525" s="238"/>
      <c r="C525" s="238"/>
      <c r="D525" s="238"/>
      <c r="E525" s="238"/>
      <c r="F525" s="347"/>
      <c r="G525" s="238"/>
      <c r="H525" s="238"/>
      <c r="I525" s="347"/>
      <c r="J525" s="348"/>
      <c r="K525" s="238"/>
      <c r="L525" s="349"/>
      <c r="M525" s="238"/>
      <c r="N525" s="238"/>
      <c r="O525" s="238"/>
      <c r="P525" s="238"/>
      <c r="Q525" s="238"/>
      <c r="R525" s="238"/>
      <c r="S525" s="238"/>
      <c r="T525" s="238"/>
      <c r="U525" s="238"/>
      <c r="V525" s="238"/>
      <c r="W525" s="238"/>
      <c r="X525" s="238"/>
      <c r="Y525" s="238"/>
      <c r="Z525" s="238"/>
      <c r="AA525" s="238"/>
      <c r="AB525" s="238"/>
      <c r="AC525" s="238"/>
      <c r="AD525" s="1"/>
    </row>
    <row r="526" customFormat="false" ht="15" hidden="false" customHeight="false" outlineLevel="0" collapsed="false">
      <c r="A526" s="238"/>
      <c r="B526" s="238"/>
      <c r="C526" s="238"/>
      <c r="D526" s="238"/>
      <c r="E526" s="238"/>
      <c r="F526" s="347"/>
      <c r="G526" s="238"/>
      <c r="H526" s="238"/>
      <c r="I526" s="347"/>
      <c r="J526" s="348"/>
      <c r="K526" s="238"/>
      <c r="L526" s="349"/>
      <c r="M526" s="238"/>
      <c r="N526" s="238"/>
      <c r="O526" s="238"/>
      <c r="P526" s="238"/>
      <c r="Q526" s="238"/>
      <c r="R526" s="238"/>
      <c r="S526" s="238"/>
      <c r="T526" s="238"/>
      <c r="U526" s="238"/>
      <c r="V526" s="238"/>
      <c r="W526" s="238"/>
      <c r="X526" s="238"/>
      <c r="Y526" s="238"/>
      <c r="Z526" s="238"/>
      <c r="AA526" s="238"/>
      <c r="AB526" s="238"/>
      <c r="AC526" s="238"/>
      <c r="AD526" s="1"/>
    </row>
    <row r="527" customFormat="false" ht="15" hidden="false" customHeight="false" outlineLevel="0" collapsed="false">
      <c r="A527" s="238"/>
      <c r="B527" s="238"/>
      <c r="C527" s="238"/>
      <c r="D527" s="238"/>
      <c r="E527" s="238"/>
      <c r="F527" s="347"/>
      <c r="G527" s="238"/>
      <c r="H527" s="238"/>
      <c r="I527" s="347"/>
      <c r="J527" s="348"/>
      <c r="K527" s="238"/>
      <c r="L527" s="349"/>
      <c r="M527" s="238"/>
      <c r="N527" s="238"/>
      <c r="O527" s="238"/>
      <c r="P527" s="238"/>
      <c r="Q527" s="238"/>
      <c r="R527" s="238"/>
      <c r="S527" s="238"/>
      <c r="T527" s="238"/>
      <c r="U527" s="238"/>
      <c r="V527" s="238"/>
      <c r="W527" s="238"/>
      <c r="X527" s="238"/>
      <c r="Y527" s="238"/>
      <c r="Z527" s="238"/>
      <c r="AA527" s="238"/>
      <c r="AB527" s="238"/>
      <c r="AC527" s="238"/>
      <c r="AD527" s="1"/>
    </row>
    <row r="528" customFormat="false" ht="15" hidden="false" customHeight="false" outlineLevel="0" collapsed="false">
      <c r="A528" s="238"/>
      <c r="B528" s="238"/>
      <c r="C528" s="238"/>
      <c r="D528" s="238"/>
      <c r="E528" s="238"/>
      <c r="F528" s="347"/>
      <c r="G528" s="238"/>
      <c r="H528" s="238"/>
      <c r="I528" s="347"/>
      <c r="J528" s="348"/>
      <c r="K528" s="238"/>
      <c r="L528" s="349"/>
      <c r="M528" s="238"/>
      <c r="N528" s="238"/>
      <c r="O528" s="238"/>
      <c r="P528" s="238"/>
      <c r="Q528" s="238"/>
      <c r="R528" s="238"/>
      <c r="S528" s="238"/>
      <c r="T528" s="238"/>
      <c r="U528" s="238"/>
      <c r="V528" s="238"/>
      <c r="W528" s="238"/>
      <c r="X528" s="238"/>
      <c r="Y528" s="238"/>
      <c r="Z528" s="238"/>
      <c r="AA528" s="238"/>
      <c r="AB528" s="238"/>
      <c r="AC528" s="238"/>
      <c r="AD528" s="1"/>
    </row>
    <row r="529" customFormat="false" ht="15" hidden="false" customHeight="false" outlineLevel="0" collapsed="false">
      <c r="A529" s="238"/>
      <c r="B529" s="238"/>
      <c r="C529" s="238"/>
      <c r="D529" s="238"/>
      <c r="E529" s="238"/>
      <c r="F529" s="347"/>
      <c r="G529" s="238"/>
      <c r="H529" s="238"/>
      <c r="I529" s="347"/>
      <c r="J529" s="348"/>
      <c r="K529" s="238"/>
      <c r="L529" s="349"/>
      <c r="M529" s="238"/>
      <c r="N529" s="238"/>
      <c r="O529" s="238"/>
      <c r="P529" s="238"/>
      <c r="Q529" s="238"/>
      <c r="R529" s="238"/>
      <c r="S529" s="238"/>
      <c r="T529" s="238"/>
      <c r="U529" s="238"/>
      <c r="V529" s="238"/>
      <c r="W529" s="238"/>
      <c r="X529" s="238"/>
      <c r="Y529" s="238"/>
      <c r="Z529" s="238"/>
      <c r="AA529" s="238"/>
      <c r="AB529" s="238"/>
      <c r="AC529" s="238"/>
      <c r="AD529" s="1"/>
    </row>
    <row r="530" customFormat="false" ht="15" hidden="false" customHeight="false" outlineLevel="0" collapsed="false">
      <c r="A530" s="238"/>
      <c r="B530" s="238"/>
      <c r="C530" s="238"/>
      <c r="D530" s="238"/>
      <c r="E530" s="238"/>
      <c r="F530" s="347"/>
      <c r="G530" s="238"/>
      <c r="H530" s="238"/>
      <c r="I530" s="347"/>
      <c r="J530" s="348"/>
      <c r="K530" s="238"/>
      <c r="L530" s="349"/>
      <c r="M530" s="238"/>
      <c r="N530" s="238"/>
      <c r="O530" s="238"/>
      <c r="P530" s="238"/>
      <c r="Q530" s="238"/>
      <c r="R530" s="238"/>
      <c r="S530" s="238"/>
      <c r="T530" s="238"/>
      <c r="U530" s="238"/>
      <c r="V530" s="238"/>
      <c r="W530" s="238"/>
      <c r="X530" s="238"/>
      <c r="Y530" s="238"/>
      <c r="Z530" s="238"/>
      <c r="AA530" s="238"/>
      <c r="AB530" s="238"/>
      <c r="AC530" s="238"/>
      <c r="AD530" s="1"/>
    </row>
    <row r="531" customFormat="false" ht="15" hidden="false" customHeight="false" outlineLevel="0" collapsed="false">
      <c r="A531" s="238"/>
      <c r="B531" s="238"/>
      <c r="C531" s="238"/>
      <c r="D531" s="238"/>
      <c r="E531" s="238"/>
      <c r="F531" s="347"/>
      <c r="G531" s="238"/>
      <c r="H531" s="238"/>
      <c r="I531" s="347"/>
      <c r="J531" s="348"/>
      <c r="K531" s="238"/>
      <c r="L531" s="349"/>
      <c r="M531" s="238"/>
      <c r="N531" s="238"/>
      <c r="O531" s="238"/>
      <c r="P531" s="238"/>
      <c r="Q531" s="238"/>
      <c r="R531" s="238"/>
      <c r="S531" s="238"/>
      <c r="T531" s="238"/>
      <c r="U531" s="238"/>
      <c r="V531" s="238"/>
      <c r="W531" s="238"/>
      <c r="X531" s="238"/>
      <c r="Y531" s="238"/>
      <c r="Z531" s="238"/>
      <c r="AA531" s="238"/>
      <c r="AB531" s="238"/>
      <c r="AC531" s="238"/>
      <c r="AD531" s="1"/>
    </row>
    <row r="532" customFormat="false" ht="15" hidden="false" customHeight="false" outlineLevel="0" collapsed="false">
      <c r="A532" s="238"/>
      <c r="B532" s="238"/>
      <c r="C532" s="238"/>
      <c r="D532" s="238"/>
      <c r="E532" s="238"/>
      <c r="F532" s="347"/>
      <c r="G532" s="238"/>
      <c r="H532" s="238"/>
      <c r="I532" s="347"/>
      <c r="J532" s="348"/>
      <c r="K532" s="238"/>
      <c r="L532" s="349"/>
      <c r="M532" s="238"/>
      <c r="N532" s="238"/>
      <c r="O532" s="238"/>
      <c r="P532" s="238"/>
      <c r="Q532" s="238"/>
      <c r="R532" s="238"/>
      <c r="S532" s="238"/>
      <c r="T532" s="238"/>
      <c r="U532" s="238"/>
      <c r="V532" s="238"/>
      <c r="W532" s="238"/>
      <c r="X532" s="238"/>
      <c r="Y532" s="238"/>
      <c r="Z532" s="238"/>
      <c r="AA532" s="238"/>
      <c r="AB532" s="238"/>
      <c r="AC532" s="238"/>
      <c r="AD532" s="1"/>
    </row>
    <row r="533" customFormat="false" ht="15" hidden="false" customHeight="false" outlineLevel="0" collapsed="false">
      <c r="A533" s="238"/>
      <c r="B533" s="238"/>
      <c r="C533" s="238"/>
      <c r="D533" s="238"/>
      <c r="E533" s="238"/>
      <c r="F533" s="347"/>
      <c r="G533" s="238"/>
      <c r="H533" s="238"/>
      <c r="I533" s="347"/>
      <c r="J533" s="348"/>
      <c r="K533" s="238"/>
      <c r="L533" s="349"/>
      <c r="M533" s="238"/>
      <c r="N533" s="238"/>
      <c r="O533" s="238"/>
      <c r="P533" s="238"/>
      <c r="Q533" s="238"/>
      <c r="R533" s="238"/>
      <c r="S533" s="238"/>
      <c r="T533" s="238"/>
      <c r="U533" s="238"/>
      <c r="V533" s="238"/>
      <c r="W533" s="238"/>
      <c r="X533" s="238"/>
      <c r="Y533" s="238"/>
      <c r="Z533" s="238"/>
      <c r="AA533" s="238"/>
      <c r="AB533" s="238"/>
      <c r="AC533" s="238"/>
      <c r="AD533" s="1"/>
    </row>
    <row r="534" customFormat="false" ht="15" hidden="false" customHeight="false" outlineLevel="0" collapsed="false">
      <c r="A534" s="238"/>
      <c r="B534" s="238"/>
      <c r="C534" s="238"/>
      <c r="D534" s="238"/>
      <c r="E534" s="238"/>
      <c r="F534" s="347"/>
      <c r="G534" s="238"/>
      <c r="H534" s="238"/>
      <c r="I534" s="347"/>
      <c r="J534" s="348"/>
      <c r="K534" s="238"/>
      <c r="L534" s="349"/>
      <c r="M534" s="238"/>
      <c r="N534" s="238"/>
      <c r="O534" s="238"/>
      <c r="P534" s="238"/>
      <c r="Q534" s="238"/>
      <c r="R534" s="238"/>
      <c r="S534" s="238"/>
      <c r="T534" s="238"/>
      <c r="U534" s="238"/>
      <c r="V534" s="238"/>
      <c r="W534" s="238"/>
      <c r="X534" s="238"/>
      <c r="Y534" s="238"/>
      <c r="Z534" s="238"/>
      <c r="AA534" s="238"/>
      <c r="AB534" s="238"/>
      <c r="AC534" s="238"/>
      <c r="AD534" s="1"/>
    </row>
    <row r="535" customFormat="false" ht="15" hidden="false" customHeight="false" outlineLevel="0" collapsed="false">
      <c r="A535" s="238"/>
      <c r="B535" s="238"/>
      <c r="C535" s="238"/>
      <c r="D535" s="238"/>
      <c r="E535" s="238"/>
      <c r="F535" s="347"/>
      <c r="G535" s="238"/>
      <c r="H535" s="238"/>
      <c r="I535" s="347"/>
      <c r="J535" s="348"/>
      <c r="K535" s="238"/>
      <c r="L535" s="349"/>
      <c r="M535" s="238"/>
      <c r="N535" s="238"/>
      <c r="O535" s="238"/>
      <c r="P535" s="238"/>
      <c r="Q535" s="238"/>
      <c r="R535" s="238"/>
      <c r="S535" s="238"/>
      <c r="T535" s="238"/>
      <c r="U535" s="238"/>
      <c r="V535" s="238"/>
      <c r="W535" s="238"/>
      <c r="X535" s="238"/>
      <c r="Y535" s="238"/>
      <c r="Z535" s="238"/>
      <c r="AA535" s="238"/>
      <c r="AB535" s="238"/>
      <c r="AC535" s="238"/>
      <c r="AD535" s="1"/>
    </row>
    <row r="536" customFormat="false" ht="15" hidden="false" customHeight="false" outlineLevel="0" collapsed="false">
      <c r="A536" s="238"/>
      <c r="B536" s="238"/>
      <c r="C536" s="238"/>
      <c r="D536" s="238"/>
      <c r="E536" s="238"/>
      <c r="F536" s="347"/>
      <c r="G536" s="238"/>
      <c r="H536" s="238"/>
      <c r="I536" s="347"/>
      <c r="J536" s="348"/>
      <c r="K536" s="238"/>
      <c r="L536" s="349"/>
      <c r="M536" s="238"/>
      <c r="N536" s="238"/>
      <c r="O536" s="238"/>
      <c r="P536" s="238"/>
      <c r="Q536" s="238"/>
      <c r="R536" s="238"/>
      <c r="S536" s="238"/>
      <c r="T536" s="238"/>
      <c r="U536" s="238"/>
      <c r="V536" s="238"/>
      <c r="W536" s="238"/>
      <c r="X536" s="238"/>
      <c r="Y536" s="238"/>
      <c r="Z536" s="238"/>
      <c r="AA536" s="238"/>
      <c r="AB536" s="238"/>
      <c r="AC536" s="238"/>
      <c r="AD536" s="1"/>
    </row>
    <row r="537" customFormat="false" ht="15" hidden="false" customHeight="false" outlineLevel="0" collapsed="false">
      <c r="A537" s="238"/>
      <c r="B537" s="238"/>
      <c r="C537" s="238"/>
      <c r="D537" s="238"/>
      <c r="E537" s="238"/>
      <c r="F537" s="347"/>
      <c r="G537" s="238"/>
      <c r="H537" s="238"/>
      <c r="I537" s="347"/>
      <c r="J537" s="348"/>
      <c r="K537" s="238"/>
      <c r="L537" s="349"/>
      <c r="M537" s="238"/>
      <c r="N537" s="238"/>
      <c r="O537" s="238"/>
      <c r="P537" s="238"/>
      <c r="Q537" s="238"/>
      <c r="R537" s="238"/>
      <c r="S537" s="238"/>
      <c r="T537" s="238"/>
      <c r="U537" s="238"/>
      <c r="V537" s="238"/>
      <c r="W537" s="238"/>
      <c r="X537" s="238"/>
      <c r="Y537" s="238"/>
      <c r="Z537" s="238"/>
      <c r="AA537" s="238"/>
      <c r="AB537" s="238"/>
      <c r="AC537" s="238"/>
      <c r="AD537" s="1"/>
    </row>
    <row r="538" customFormat="false" ht="15" hidden="false" customHeight="false" outlineLevel="0" collapsed="false">
      <c r="A538" s="238"/>
      <c r="B538" s="238"/>
      <c r="C538" s="238"/>
      <c r="D538" s="238"/>
      <c r="E538" s="238"/>
      <c r="F538" s="347"/>
      <c r="G538" s="238"/>
      <c r="H538" s="238"/>
      <c r="I538" s="347"/>
      <c r="J538" s="348"/>
      <c r="K538" s="238"/>
      <c r="L538" s="349"/>
      <c r="M538" s="238"/>
      <c r="N538" s="238"/>
      <c r="O538" s="238"/>
      <c r="P538" s="238"/>
      <c r="Q538" s="238"/>
      <c r="R538" s="238"/>
      <c r="S538" s="238"/>
      <c r="T538" s="238"/>
      <c r="U538" s="238"/>
      <c r="V538" s="238"/>
      <c r="W538" s="238"/>
      <c r="X538" s="238"/>
      <c r="Y538" s="238"/>
      <c r="Z538" s="238"/>
      <c r="AA538" s="238"/>
      <c r="AB538" s="238"/>
      <c r="AC538" s="238"/>
      <c r="AD538" s="1"/>
    </row>
    <row r="539" customFormat="false" ht="15" hidden="false" customHeight="false" outlineLevel="0" collapsed="false">
      <c r="A539" s="238"/>
      <c r="B539" s="238"/>
      <c r="C539" s="238"/>
      <c r="D539" s="238"/>
      <c r="E539" s="238"/>
      <c r="F539" s="347"/>
      <c r="G539" s="238"/>
      <c r="H539" s="238"/>
      <c r="I539" s="347"/>
      <c r="J539" s="348"/>
      <c r="K539" s="238"/>
      <c r="L539" s="349"/>
      <c r="M539" s="238"/>
      <c r="N539" s="238"/>
      <c r="O539" s="238"/>
      <c r="P539" s="238"/>
      <c r="Q539" s="238"/>
      <c r="R539" s="238"/>
      <c r="S539" s="238"/>
      <c r="T539" s="238"/>
      <c r="U539" s="238"/>
      <c r="V539" s="238"/>
      <c r="W539" s="238"/>
      <c r="X539" s="238"/>
      <c r="Y539" s="238"/>
      <c r="Z539" s="238"/>
      <c r="AA539" s="238"/>
      <c r="AB539" s="238"/>
      <c r="AC539" s="238"/>
      <c r="AD539" s="1"/>
    </row>
    <row r="540" customFormat="false" ht="15" hidden="false" customHeight="false" outlineLevel="0" collapsed="false">
      <c r="A540" s="238"/>
      <c r="B540" s="238"/>
      <c r="C540" s="238"/>
      <c r="D540" s="238"/>
      <c r="E540" s="238"/>
      <c r="F540" s="347"/>
      <c r="G540" s="238"/>
      <c r="H540" s="238"/>
      <c r="I540" s="347"/>
      <c r="J540" s="348"/>
      <c r="K540" s="238"/>
      <c r="L540" s="349"/>
      <c r="M540" s="238"/>
      <c r="N540" s="238"/>
      <c r="O540" s="238"/>
      <c r="P540" s="238"/>
      <c r="Q540" s="238"/>
      <c r="R540" s="238"/>
      <c r="S540" s="238"/>
      <c r="T540" s="238"/>
      <c r="U540" s="238"/>
      <c r="V540" s="238"/>
      <c r="W540" s="238"/>
      <c r="X540" s="238"/>
      <c r="Y540" s="238"/>
      <c r="Z540" s="238"/>
      <c r="AA540" s="238"/>
      <c r="AB540" s="238"/>
      <c r="AC540" s="238"/>
      <c r="AD540" s="1"/>
    </row>
    <row r="541" customFormat="false" ht="15" hidden="false" customHeight="false" outlineLevel="0" collapsed="false">
      <c r="A541" s="238"/>
      <c r="B541" s="238"/>
      <c r="C541" s="238"/>
      <c r="D541" s="238"/>
      <c r="E541" s="238"/>
      <c r="F541" s="347"/>
      <c r="G541" s="238"/>
      <c r="H541" s="238"/>
      <c r="I541" s="347"/>
      <c r="J541" s="348"/>
      <c r="K541" s="238"/>
      <c r="L541" s="349"/>
      <c r="M541" s="238"/>
      <c r="N541" s="238"/>
      <c r="O541" s="238"/>
      <c r="P541" s="238"/>
      <c r="Q541" s="238"/>
      <c r="R541" s="238"/>
      <c r="S541" s="238"/>
      <c r="T541" s="238"/>
      <c r="U541" s="238"/>
      <c r="V541" s="238"/>
      <c r="W541" s="238"/>
      <c r="X541" s="238"/>
      <c r="Y541" s="238"/>
      <c r="Z541" s="238"/>
      <c r="AA541" s="238"/>
      <c r="AB541" s="238"/>
      <c r="AC541" s="238"/>
      <c r="AD541" s="1"/>
    </row>
    <row r="542" customFormat="false" ht="15" hidden="false" customHeight="false" outlineLevel="0" collapsed="false">
      <c r="A542" s="238"/>
      <c r="B542" s="238"/>
      <c r="C542" s="238"/>
      <c r="D542" s="238"/>
      <c r="E542" s="238"/>
      <c r="F542" s="347"/>
      <c r="G542" s="238"/>
      <c r="H542" s="238"/>
      <c r="I542" s="347"/>
      <c r="J542" s="348"/>
      <c r="K542" s="238"/>
      <c r="L542" s="349"/>
      <c r="M542" s="238"/>
      <c r="N542" s="238"/>
      <c r="O542" s="238"/>
      <c r="P542" s="238"/>
      <c r="Q542" s="238"/>
      <c r="R542" s="238"/>
      <c r="S542" s="238"/>
      <c r="T542" s="238"/>
      <c r="U542" s="238"/>
      <c r="V542" s="238"/>
      <c r="W542" s="238"/>
      <c r="X542" s="238"/>
      <c r="Y542" s="238"/>
      <c r="Z542" s="238"/>
      <c r="AA542" s="238"/>
      <c r="AB542" s="238"/>
      <c r="AC542" s="238"/>
      <c r="AD542" s="1"/>
    </row>
    <row r="543" customFormat="false" ht="15" hidden="false" customHeight="false" outlineLevel="0" collapsed="false">
      <c r="A543" s="238"/>
      <c r="B543" s="238"/>
      <c r="C543" s="238"/>
      <c r="D543" s="238"/>
      <c r="E543" s="238"/>
      <c r="F543" s="347"/>
      <c r="G543" s="238"/>
      <c r="H543" s="238"/>
      <c r="I543" s="347"/>
      <c r="J543" s="348"/>
      <c r="K543" s="238"/>
      <c r="L543" s="349"/>
      <c r="M543" s="238"/>
      <c r="N543" s="238"/>
      <c r="O543" s="238"/>
      <c r="P543" s="238"/>
      <c r="Q543" s="238"/>
      <c r="R543" s="238"/>
      <c r="S543" s="238"/>
      <c r="T543" s="238"/>
      <c r="U543" s="238"/>
      <c r="V543" s="238"/>
      <c r="W543" s="238"/>
      <c r="X543" s="238"/>
      <c r="Y543" s="238"/>
      <c r="Z543" s="238"/>
      <c r="AA543" s="238"/>
      <c r="AB543" s="238"/>
      <c r="AC543" s="238"/>
      <c r="AD543" s="1"/>
    </row>
    <row r="544" customFormat="false" ht="15" hidden="false" customHeight="false" outlineLevel="0" collapsed="false">
      <c r="A544" s="238"/>
      <c r="B544" s="238"/>
      <c r="C544" s="238"/>
      <c r="D544" s="238"/>
      <c r="E544" s="238"/>
      <c r="F544" s="347"/>
      <c r="G544" s="238"/>
      <c r="H544" s="238"/>
      <c r="I544" s="347"/>
      <c r="J544" s="348"/>
      <c r="K544" s="238"/>
      <c r="L544" s="349"/>
      <c r="M544" s="238"/>
      <c r="N544" s="238"/>
      <c r="O544" s="238"/>
      <c r="P544" s="238"/>
      <c r="Q544" s="238"/>
      <c r="R544" s="238"/>
      <c r="S544" s="238"/>
      <c r="T544" s="238"/>
      <c r="U544" s="238"/>
      <c r="V544" s="238"/>
      <c r="W544" s="238"/>
      <c r="X544" s="238"/>
      <c r="Y544" s="238"/>
      <c r="Z544" s="238"/>
      <c r="AA544" s="238"/>
      <c r="AB544" s="238"/>
      <c r="AC544" s="238"/>
      <c r="AD544" s="1"/>
    </row>
    <row r="545" customFormat="false" ht="15" hidden="false" customHeight="false" outlineLevel="0" collapsed="false">
      <c r="A545" s="238"/>
      <c r="B545" s="238"/>
      <c r="C545" s="238"/>
      <c r="D545" s="238"/>
      <c r="E545" s="238"/>
      <c r="F545" s="347"/>
      <c r="G545" s="238"/>
      <c r="H545" s="238"/>
      <c r="I545" s="347"/>
      <c r="J545" s="348"/>
      <c r="K545" s="238"/>
      <c r="L545" s="349"/>
      <c r="M545" s="238"/>
      <c r="N545" s="238"/>
      <c r="O545" s="238"/>
      <c r="P545" s="238"/>
      <c r="Q545" s="238"/>
      <c r="R545" s="238"/>
      <c r="S545" s="238"/>
      <c r="T545" s="238"/>
      <c r="U545" s="238"/>
      <c r="V545" s="238"/>
      <c r="W545" s="238"/>
      <c r="X545" s="238"/>
      <c r="Y545" s="238"/>
      <c r="Z545" s="238"/>
      <c r="AA545" s="238"/>
      <c r="AB545" s="238"/>
      <c r="AC545" s="238"/>
      <c r="AD545" s="1"/>
    </row>
    <row r="546" customFormat="false" ht="15" hidden="false" customHeight="false" outlineLevel="0" collapsed="false">
      <c r="A546" s="238"/>
      <c r="B546" s="238"/>
      <c r="C546" s="238"/>
      <c r="D546" s="238"/>
      <c r="E546" s="238"/>
      <c r="F546" s="347"/>
      <c r="G546" s="238"/>
      <c r="H546" s="238"/>
      <c r="I546" s="347"/>
      <c r="J546" s="348"/>
      <c r="K546" s="238"/>
      <c r="L546" s="349"/>
      <c r="M546" s="238"/>
      <c r="N546" s="238"/>
      <c r="O546" s="238"/>
      <c r="P546" s="238"/>
      <c r="Q546" s="238"/>
      <c r="R546" s="238"/>
      <c r="S546" s="238"/>
      <c r="T546" s="238"/>
      <c r="U546" s="238"/>
      <c r="V546" s="238"/>
      <c r="W546" s="238"/>
      <c r="X546" s="238"/>
      <c r="Y546" s="238"/>
      <c r="Z546" s="238"/>
      <c r="AA546" s="238"/>
      <c r="AB546" s="238"/>
      <c r="AC546" s="238"/>
      <c r="AD546" s="1"/>
    </row>
    <row r="547" customFormat="false" ht="15" hidden="false" customHeight="false" outlineLevel="0" collapsed="false">
      <c r="A547" s="238"/>
      <c r="B547" s="238"/>
      <c r="C547" s="238"/>
      <c r="D547" s="238"/>
      <c r="E547" s="238"/>
      <c r="F547" s="347"/>
      <c r="G547" s="238"/>
      <c r="H547" s="238"/>
      <c r="I547" s="347"/>
      <c r="J547" s="348"/>
      <c r="K547" s="238"/>
      <c r="L547" s="349"/>
      <c r="M547" s="238"/>
      <c r="N547" s="238"/>
      <c r="O547" s="238"/>
      <c r="P547" s="238"/>
      <c r="Q547" s="238"/>
      <c r="R547" s="238"/>
      <c r="S547" s="238"/>
      <c r="T547" s="238"/>
      <c r="U547" s="238"/>
      <c r="V547" s="238"/>
      <c r="W547" s="238"/>
      <c r="X547" s="238"/>
      <c r="Y547" s="238"/>
      <c r="Z547" s="238"/>
      <c r="AA547" s="238"/>
      <c r="AB547" s="238"/>
      <c r="AC547" s="238"/>
      <c r="AD547" s="1"/>
    </row>
    <row r="548" customFormat="false" ht="15" hidden="false" customHeight="false" outlineLevel="0" collapsed="false">
      <c r="A548" s="238"/>
      <c r="B548" s="238"/>
      <c r="C548" s="238"/>
      <c r="D548" s="238"/>
      <c r="E548" s="238"/>
      <c r="F548" s="347"/>
      <c r="G548" s="238"/>
      <c r="H548" s="238"/>
      <c r="I548" s="347"/>
      <c r="J548" s="348"/>
      <c r="K548" s="238"/>
      <c r="L548" s="349"/>
      <c r="M548" s="238"/>
      <c r="N548" s="238"/>
      <c r="O548" s="238"/>
      <c r="P548" s="238"/>
      <c r="Q548" s="238"/>
      <c r="R548" s="238"/>
      <c r="S548" s="238"/>
      <c r="T548" s="238"/>
      <c r="U548" s="238"/>
      <c r="V548" s="238"/>
      <c r="W548" s="238"/>
      <c r="X548" s="238"/>
      <c r="Y548" s="238"/>
      <c r="Z548" s="238"/>
      <c r="AA548" s="238"/>
      <c r="AB548" s="238"/>
      <c r="AC548" s="238"/>
      <c r="AD548" s="1"/>
    </row>
    <row r="549" customFormat="false" ht="15" hidden="false" customHeight="false" outlineLevel="0" collapsed="false">
      <c r="A549" s="238"/>
      <c r="B549" s="238"/>
      <c r="C549" s="238"/>
      <c r="D549" s="238"/>
      <c r="E549" s="238"/>
      <c r="F549" s="347"/>
      <c r="G549" s="238"/>
      <c r="H549" s="238"/>
      <c r="I549" s="347"/>
      <c r="J549" s="348"/>
      <c r="K549" s="238"/>
      <c r="L549" s="349"/>
      <c r="M549" s="238"/>
      <c r="N549" s="238"/>
      <c r="O549" s="238"/>
      <c r="P549" s="238"/>
      <c r="Q549" s="238"/>
      <c r="R549" s="238"/>
      <c r="S549" s="238"/>
      <c r="T549" s="238"/>
      <c r="U549" s="238"/>
      <c r="V549" s="238"/>
      <c r="W549" s="238"/>
      <c r="X549" s="238"/>
      <c r="Y549" s="238"/>
      <c r="Z549" s="238"/>
      <c r="AA549" s="238"/>
      <c r="AB549" s="238"/>
      <c r="AC549" s="238"/>
      <c r="AD549" s="1"/>
    </row>
    <row r="550" customFormat="false" ht="15" hidden="false" customHeight="false" outlineLevel="0" collapsed="false">
      <c r="A550" s="238"/>
      <c r="B550" s="238"/>
      <c r="C550" s="238"/>
      <c r="D550" s="238"/>
      <c r="E550" s="238"/>
      <c r="F550" s="347"/>
      <c r="G550" s="238"/>
      <c r="H550" s="238"/>
      <c r="I550" s="347"/>
      <c r="J550" s="348"/>
      <c r="K550" s="238"/>
      <c r="L550" s="349"/>
      <c r="M550" s="238"/>
      <c r="N550" s="238"/>
      <c r="O550" s="238"/>
      <c r="P550" s="238"/>
      <c r="Q550" s="238"/>
      <c r="R550" s="238"/>
      <c r="S550" s="238"/>
      <c r="T550" s="238"/>
      <c r="U550" s="238"/>
      <c r="V550" s="238"/>
      <c r="W550" s="238"/>
      <c r="X550" s="238"/>
      <c r="Y550" s="238"/>
      <c r="Z550" s="238"/>
      <c r="AA550" s="238"/>
      <c r="AB550" s="238"/>
      <c r="AC550" s="238"/>
      <c r="AD550" s="1"/>
    </row>
    <row r="551" customFormat="false" ht="15" hidden="false" customHeight="false" outlineLevel="0" collapsed="false">
      <c r="A551" s="238"/>
      <c r="B551" s="238"/>
      <c r="C551" s="238"/>
      <c r="D551" s="238"/>
      <c r="E551" s="238"/>
      <c r="F551" s="347"/>
      <c r="G551" s="238"/>
      <c r="H551" s="238"/>
      <c r="I551" s="347"/>
      <c r="J551" s="348"/>
      <c r="K551" s="238"/>
      <c r="L551" s="349"/>
      <c r="M551" s="238"/>
      <c r="N551" s="238"/>
      <c r="O551" s="238"/>
      <c r="P551" s="238"/>
      <c r="Q551" s="238"/>
      <c r="R551" s="238"/>
      <c r="S551" s="238"/>
      <c r="T551" s="238"/>
      <c r="U551" s="238"/>
      <c r="V551" s="238"/>
      <c r="W551" s="238"/>
      <c r="X551" s="238"/>
      <c r="Y551" s="238"/>
      <c r="Z551" s="238"/>
      <c r="AA551" s="238"/>
      <c r="AB551" s="238"/>
      <c r="AC551" s="238"/>
      <c r="AD551" s="1"/>
    </row>
    <row r="552" customFormat="false" ht="15" hidden="false" customHeight="false" outlineLevel="0" collapsed="false">
      <c r="A552" s="238"/>
      <c r="B552" s="238"/>
      <c r="C552" s="238"/>
      <c r="D552" s="238"/>
      <c r="E552" s="238"/>
      <c r="F552" s="347"/>
      <c r="G552" s="238"/>
      <c r="H552" s="238"/>
      <c r="I552" s="347"/>
      <c r="J552" s="348"/>
      <c r="K552" s="238"/>
      <c r="L552" s="349"/>
      <c r="M552" s="238"/>
      <c r="N552" s="238"/>
      <c r="O552" s="238"/>
      <c r="P552" s="238"/>
      <c r="Q552" s="238"/>
      <c r="R552" s="238"/>
      <c r="S552" s="238"/>
      <c r="T552" s="238"/>
      <c r="U552" s="238"/>
      <c r="V552" s="238"/>
      <c r="W552" s="238"/>
      <c r="X552" s="238"/>
      <c r="Y552" s="238"/>
      <c r="Z552" s="238"/>
      <c r="AA552" s="238"/>
      <c r="AB552" s="238"/>
      <c r="AC552" s="238"/>
      <c r="AD552" s="1"/>
    </row>
    <row r="553" customFormat="false" ht="15" hidden="false" customHeight="false" outlineLevel="0" collapsed="false">
      <c r="A553" s="238"/>
      <c r="B553" s="238"/>
      <c r="C553" s="238"/>
      <c r="D553" s="238"/>
      <c r="E553" s="238"/>
      <c r="F553" s="347"/>
      <c r="G553" s="238"/>
      <c r="H553" s="238"/>
      <c r="I553" s="347"/>
      <c r="J553" s="348"/>
      <c r="K553" s="238"/>
      <c r="L553" s="349"/>
      <c r="M553" s="238"/>
      <c r="N553" s="238"/>
      <c r="O553" s="238"/>
      <c r="P553" s="238"/>
      <c r="Q553" s="238"/>
      <c r="R553" s="238"/>
      <c r="S553" s="238"/>
      <c r="T553" s="238"/>
      <c r="U553" s="238"/>
      <c r="V553" s="238"/>
      <c r="W553" s="238"/>
      <c r="X553" s="238"/>
      <c r="Y553" s="238"/>
      <c r="Z553" s="238"/>
      <c r="AA553" s="238"/>
      <c r="AB553" s="238"/>
      <c r="AC553" s="238"/>
      <c r="AD553" s="1"/>
    </row>
    <row r="554" customFormat="false" ht="15" hidden="false" customHeight="false" outlineLevel="0" collapsed="false">
      <c r="A554" s="238"/>
      <c r="B554" s="238"/>
      <c r="C554" s="238"/>
      <c r="D554" s="238"/>
      <c r="E554" s="238"/>
      <c r="F554" s="347"/>
      <c r="G554" s="238"/>
      <c r="H554" s="238"/>
      <c r="I554" s="347"/>
      <c r="J554" s="348"/>
      <c r="K554" s="238"/>
      <c r="L554" s="349"/>
      <c r="M554" s="238"/>
      <c r="N554" s="238"/>
      <c r="O554" s="238"/>
      <c r="P554" s="238"/>
      <c r="Q554" s="238"/>
      <c r="R554" s="238"/>
      <c r="S554" s="238"/>
      <c r="T554" s="238"/>
      <c r="U554" s="238"/>
      <c r="V554" s="238"/>
      <c r="W554" s="238"/>
      <c r="X554" s="238"/>
      <c r="Y554" s="238"/>
      <c r="Z554" s="238"/>
      <c r="AA554" s="238"/>
      <c r="AB554" s="238"/>
      <c r="AC554" s="238"/>
      <c r="AD554" s="1"/>
    </row>
    <row r="555" customFormat="false" ht="15" hidden="false" customHeight="false" outlineLevel="0" collapsed="false">
      <c r="A555" s="238"/>
      <c r="B555" s="238"/>
      <c r="C555" s="238"/>
      <c r="D555" s="238"/>
      <c r="E555" s="238"/>
      <c r="F555" s="347"/>
      <c r="G555" s="238"/>
      <c r="H555" s="238"/>
      <c r="I555" s="347"/>
      <c r="J555" s="348"/>
      <c r="K555" s="238"/>
      <c r="L555" s="349"/>
      <c r="M555" s="238"/>
      <c r="N555" s="238"/>
      <c r="O555" s="238"/>
      <c r="P555" s="238"/>
      <c r="Q555" s="238"/>
      <c r="R555" s="238"/>
      <c r="S555" s="238"/>
      <c r="T555" s="238"/>
      <c r="U555" s="238"/>
      <c r="V555" s="238"/>
      <c r="W555" s="238"/>
      <c r="X555" s="238"/>
      <c r="Y555" s="238"/>
      <c r="Z555" s="238"/>
      <c r="AA555" s="238"/>
      <c r="AB555" s="238"/>
      <c r="AC555" s="238"/>
      <c r="AD555" s="1"/>
    </row>
    <row r="556" customFormat="false" ht="15" hidden="false" customHeight="false" outlineLevel="0" collapsed="false">
      <c r="A556" s="238"/>
      <c r="B556" s="238"/>
      <c r="C556" s="238"/>
      <c r="D556" s="238"/>
      <c r="E556" s="238"/>
      <c r="F556" s="347"/>
      <c r="G556" s="238"/>
      <c r="H556" s="238"/>
      <c r="I556" s="347"/>
      <c r="J556" s="348"/>
      <c r="K556" s="238"/>
      <c r="L556" s="349"/>
      <c r="M556" s="238"/>
      <c r="N556" s="238"/>
      <c r="O556" s="238"/>
      <c r="P556" s="238"/>
      <c r="Q556" s="238"/>
      <c r="R556" s="238"/>
      <c r="S556" s="238"/>
      <c r="T556" s="238"/>
      <c r="U556" s="238"/>
      <c r="V556" s="238"/>
      <c r="W556" s="238"/>
      <c r="X556" s="238"/>
      <c r="Y556" s="238"/>
      <c r="Z556" s="238"/>
      <c r="AA556" s="238"/>
      <c r="AB556" s="238"/>
      <c r="AC556" s="238"/>
      <c r="AD556" s="1"/>
    </row>
    <row r="557" customFormat="false" ht="15" hidden="false" customHeight="false" outlineLevel="0" collapsed="false">
      <c r="A557" s="238"/>
      <c r="B557" s="238"/>
      <c r="C557" s="238"/>
      <c r="D557" s="238"/>
      <c r="E557" s="238"/>
      <c r="F557" s="347"/>
      <c r="G557" s="238"/>
      <c r="H557" s="238"/>
      <c r="I557" s="347"/>
      <c r="J557" s="348"/>
      <c r="K557" s="238"/>
      <c r="L557" s="349"/>
      <c r="M557" s="238"/>
      <c r="N557" s="238"/>
      <c r="O557" s="238"/>
      <c r="P557" s="238"/>
      <c r="Q557" s="238"/>
      <c r="R557" s="238"/>
      <c r="S557" s="238"/>
      <c r="T557" s="238"/>
      <c r="U557" s="238"/>
      <c r="V557" s="238"/>
      <c r="W557" s="238"/>
      <c r="X557" s="238"/>
      <c r="Y557" s="238"/>
      <c r="Z557" s="238"/>
      <c r="AA557" s="238"/>
      <c r="AB557" s="238"/>
      <c r="AC557" s="238"/>
      <c r="AD557" s="1"/>
    </row>
    <row r="558" customFormat="false" ht="15" hidden="false" customHeight="false" outlineLevel="0" collapsed="false">
      <c r="A558" s="238"/>
      <c r="B558" s="238"/>
      <c r="C558" s="238"/>
      <c r="D558" s="238"/>
      <c r="E558" s="238"/>
      <c r="F558" s="347"/>
      <c r="G558" s="238"/>
      <c r="H558" s="238"/>
      <c r="I558" s="347"/>
      <c r="J558" s="348"/>
      <c r="K558" s="238"/>
      <c r="L558" s="349"/>
      <c r="M558" s="238"/>
      <c r="N558" s="238"/>
      <c r="O558" s="238"/>
      <c r="P558" s="238"/>
      <c r="Q558" s="238"/>
      <c r="R558" s="238"/>
      <c r="S558" s="238"/>
      <c r="T558" s="238"/>
      <c r="U558" s="238"/>
      <c r="V558" s="238"/>
      <c r="W558" s="238"/>
      <c r="X558" s="238"/>
      <c r="Y558" s="238"/>
      <c r="Z558" s="238"/>
      <c r="AA558" s="238"/>
      <c r="AB558" s="238"/>
      <c r="AC558" s="238"/>
      <c r="AD558" s="1"/>
    </row>
    <row r="559" customFormat="false" ht="15" hidden="false" customHeight="false" outlineLevel="0" collapsed="false">
      <c r="A559" s="238"/>
      <c r="B559" s="238"/>
      <c r="C559" s="238"/>
      <c r="D559" s="238"/>
      <c r="E559" s="238"/>
      <c r="F559" s="347"/>
      <c r="G559" s="238"/>
      <c r="H559" s="238"/>
      <c r="I559" s="347"/>
      <c r="J559" s="348"/>
      <c r="K559" s="238"/>
      <c r="L559" s="349"/>
      <c r="M559" s="238"/>
      <c r="N559" s="238"/>
      <c r="O559" s="238"/>
      <c r="P559" s="238"/>
      <c r="Q559" s="238"/>
      <c r="R559" s="238"/>
      <c r="S559" s="238"/>
      <c r="T559" s="238"/>
      <c r="U559" s="238"/>
      <c r="V559" s="238"/>
      <c r="W559" s="238"/>
      <c r="X559" s="238"/>
      <c r="Y559" s="238"/>
      <c r="Z559" s="238"/>
      <c r="AA559" s="238"/>
      <c r="AB559" s="238"/>
      <c r="AC559" s="238"/>
      <c r="AD559" s="1"/>
    </row>
    <row r="560" customFormat="false" ht="15" hidden="false" customHeight="false" outlineLevel="0" collapsed="false">
      <c r="A560" s="238"/>
      <c r="B560" s="238"/>
      <c r="C560" s="238"/>
      <c r="D560" s="238"/>
      <c r="E560" s="238"/>
      <c r="F560" s="347"/>
      <c r="G560" s="238"/>
      <c r="H560" s="238"/>
      <c r="I560" s="347"/>
      <c r="J560" s="348"/>
      <c r="K560" s="238"/>
      <c r="L560" s="349"/>
      <c r="M560" s="238"/>
      <c r="N560" s="238"/>
      <c r="O560" s="238"/>
      <c r="P560" s="238"/>
      <c r="Q560" s="238"/>
      <c r="R560" s="238"/>
      <c r="S560" s="238"/>
      <c r="T560" s="238"/>
      <c r="U560" s="238"/>
      <c r="V560" s="238"/>
      <c r="W560" s="238"/>
      <c r="X560" s="238"/>
      <c r="Y560" s="238"/>
      <c r="Z560" s="238"/>
      <c r="AA560" s="238"/>
      <c r="AB560" s="238"/>
      <c r="AC560" s="238"/>
      <c r="AD560" s="1"/>
    </row>
    <row r="561" customFormat="false" ht="15" hidden="false" customHeight="false" outlineLevel="0" collapsed="false">
      <c r="A561" s="238"/>
      <c r="B561" s="238"/>
      <c r="C561" s="238"/>
      <c r="D561" s="238"/>
      <c r="E561" s="238"/>
      <c r="F561" s="347"/>
      <c r="G561" s="238"/>
      <c r="H561" s="238"/>
      <c r="I561" s="347"/>
      <c r="J561" s="348"/>
      <c r="K561" s="238"/>
      <c r="L561" s="349"/>
      <c r="M561" s="238"/>
      <c r="N561" s="238"/>
      <c r="O561" s="238"/>
      <c r="P561" s="238"/>
      <c r="Q561" s="238"/>
      <c r="R561" s="238"/>
      <c r="S561" s="238"/>
      <c r="T561" s="238"/>
      <c r="U561" s="238"/>
      <c r="V561" s="238"/>
      <c r="W561" s="238"/>
      <c r="X561" s="238"/>
      <c r="Y561" s="238"/>
      <c r="Z561" s="238"/>
      <c r="AA561" s="238"/>
      <c r="AB561" s="238"/>
      <c r="AC561" s="238"/>
      <c r="AD561" s="1"/>
    </row>
    <row r="562" customFormat="false" ht="15" hidden="false" customHeight="false" outlineLevel="0" collapsed="false">
      <c r="A562" s="238"/>
      <c r="B562" s="238"/>
      <c r="C562" s="238"/>
      <c r="D562" s="238"/>
      <c r="E562" s="238"/>
      <c r="F562" s="347"/>
      <c r="G562" s="238"/>
      <c r="H562" s="238"/>
      <c r="I562" s="347"/>
      <c r="J562" s="348"/>
      <c r="K562" s="238"/>
      <c r="L562" s="349"/>
      <c r="M562" s="238"/>
      <c r="N562" s="238"/>
      <c r="O562" s="238"/>
      <c r="P562" s="238"/>
      <c r="Q562" s="238"/>
      <c r="R562" s="238"/>
      <c r="S562" s="238"/>
      <c r="T562" s="238"/>
      <c r="U562" s="238"/>
      <c r="V562" s="238"/>
      <c r="W562" s="238"/>
      <c r="X562" s="238"/>
      <c r="Y562" s="238"/>
      <c r="Z562" s="238"/>
      <c r="AA562" s="238"/>
      <c r="AB562" s="238"/>
      <c r="AC562" s="238"/>
      <c r="AD562" s="1"/>
    </row>
    <row r="563" customFormat="false" ht="15" hidden="false" customHeight="false" outlineLevel="0" collapsed="false">
      <c r="A563" s="238"/>
      <c r="B563" s="238"/>
      <c r="C563" s="238"/>
      <c r="D563" s="238"/>
      <c r="E563" s="238"/>
      <c r="F563" s="347"/>
      <c r="G563" s="238"/>
      <c r="H563" s="238"/>
      <c r="I563" s="347"/>
      <c r="J563" s="348"/>
      <c r="K563" s="238"/>
      <c r="L563" s="349"/>
      <c r="M563" s="238"/>
      <c r="N563" s="238"/>
      <c r="O563" s="238"/>
      <c r="P563" s="238"/>
      <c r="Q563" s="238"/>
      <c r="R563" s="238"/>
      <c r="S563" s="238"/>
      <c r="T563" s="238"/>
      <c r="U563" s="238"/>
      <c r="V563" s="238"/>
      <c r="W563" s="238"/>
      <c r="X563" s="238"/>
      <c r="Y563" s="238"/>
      <c r="Z563" s="238"/>
      <c r="AA563" s="238"/>
      <c r="AB563" s="238"/>
      <c r="AC563" s="238"/>
      <c r="AD563" s="1"/>
    </row>
    <row r="564" customFormat="false" ht="15" hidden="false" customHeight="false" outlineLevel="0" collapsed="false">
      <c r="A564" s="238"/>
      <c r="B564" s="238"/>
      <c r="C564" s="238"/>
      <c r="D564" s="238"/>
      <c r="E564" s="238"/>
      <c r="F564" s="347"/>
      <c r="G564" s="238"/>
      <c r="H564" s="238"/>
      <c r="I564" s="347"/>
      <c r="J564" s="348"/>
      <c r="K564" s="238"/>
      <c r="L564" s="349"/>
      <c r="M564" s="238"/>
      <c r="N564" s="238"/>
      <c r="O564" s="238"/>
      <c r="P564" s="238"/>
      <c r="Q564" s="238"/>
      <c r="R564" s="238"/>
      <c r="S564" s="238"/>
      <c r="T564" s="238"/>
      <c r="U564" s="238"/>
      <c r="V564" s="238"/>
      <c r="W564" s="238"/>
      <c r="X564" s="238"/>
      <c r="Y564" s="238"/>
      <c r="Z564" s="238"/>
      <c r="AA564" s="238"/>
      <c r="AB564" s="238"/>
      <c r="AC564" s="238"/>
      <c r="AD564" s="1"/>
    </row>
    <row r="565" customFormat="false" ht="15" hidden="false" customHeight="false" outlineLevel="0" collapsed="false">
      <c r="A565" s="238"/>
      <c r="B565" s="238"/>
      <c r="C565" s="238"/>
      <c r="D565" s="238"/>
      <c r="E565" s="238"/>
      <c r="F565" s="347"/>
      <c r="G565" s="238"/>
      <c r="H565" s="238"/>
      <c r="I565" s="347"/>
      <c r="J565" s="348"/>
      <c r="K565" s="238"/>
      <c r="L565" s="349"/>
      <c r="M565" s="238"/>
      <c r="N565" s="238"/>
      <c r="O565" s="238"/>
      <c r="P565" s="238"/>
      <c r="Q565" s="238"/>
      <c r="R565" s="238"/>
      <c r="S565" s="238"/>
      <c r="T565" s="238"/>
      <c r="U565" s="238"/>
      <c r="V565" s="238"/>
      <c r="W565" s="238"/>
      <c r="X565" s="238"/>
      <c r="Y565" s="238"/>
      <c r="Z565" s="238"/>
      <c r="AA565" s="238"/>
      <c r="AB565" s="238"/>
      <c r="AC565" s="238"/>
      <c r="AD565" s="1"/>
    </row>
    <row r="566" customFormat="false" ht="15" hidden="false" customHeight="false" outlineLevel="0" collapsed="false">
      <c r="A566" s="238"/>
      <c r="B566" s="238"/>
      <c r="C566" s="238"/>
      <c r="D566" s="238"/>
      <c r="E566" s="238"/>
      <c r="F566" s="347"/>
      <c r="G566" s="238"/>
      <c r="H566" s="238"/>
      <c r="I566" s="347"/>
      <c r="J566" s="348"/>
      <c r="K566" s="238"/>
      <c r="L566" s="349"/>
      <c r="M566" s="238"/>
      <c r="N566" s="238"/>
      <c r="O566" s="238"/>
      <c r="P566" s="238"/>
      <c r="Q566" s="238"/>
      <c r="R566" s="238"/>
      <c r="S566" s="238"/>
      <c r="T566" s="238"/>
      <c r="U566" s="238"/>
      <c r="V566" s="238"/>
      <c r="W566" s="238"/>
      <c r="X566" s="238"/>
      <c r="Y566" s="238"/>
      <c r="Z566" s="238"/>
      <c r="AA566" s="238"/>
      <c r="AB566" s="238"/>
      <c r="AC566" s="238"/>
      <c r="AD566" s="1"/>
    </row>
    <row r="567" customFormat="false" ht="15" hidden="false" customHeight="false" outlineLevel="0" collapsed="false">
      <c r="A567" s="238"/>
      <c r="B567" s="238"/>
      <c r="C567" s="238"/>
      <c r="D567" s="238"/>
      <c r="E567" s="238"/>
      <c r="F567" s="347"/>
      <c r="G567" s="238"/>
      <c r="H567" s="238"/>
      <c r="I567" s="347"/>
      <c r="J567" s="348"/>
      <c r="K567" s="238"/>
      <c r="L567" s="349"/>
      <c r="M567" s="238"/>
      <c r="N567" s="238"/>
      <c r="O567" s="238"/>
      <c r="P567" s="238"/>
      <c r="Q567" s="238"/>
      <c r="R567" s="238"/>
      <c r="S567" s="238"/>
      <c r="T567" s="238"/>
      <c r="U567" s="238"/>
      <c r="V567" s="238"/>
      <c r="W567" s="238"/>
      <c r="X567" s="238"/>
      <c r="Y567" s="238"/>
      <c r="Z567" s="238"/>
      <c r="AA567" s="238"/>
      <c r="AB567" s="238"/>
      <c r="AC567" s="238"/>
      <c r="AD567" s="1"/>
    </row>
    <row r="568" customFormat="false" ht="15" hidden="false" customHeight="false" outlineLevel="0" collapsed="false">
      <c r="A568" s="238"/>
      <c r="B568" s="238"/>
      <c r="C568" s="238"/>
      <c r="D568" s="238"/>
      <c r="E568" s="238"/>
      <c r="F568" s="347"/>
      <c r="G568" s="238"/>
      <c r="H568" s="238"/>
      <c r="I568" s="347"/>
      <c r="J568" s="348"/>
      <c r="K568" s="238"/>
      <c r="L568" s="349"/>
      <c r="M568" s="238"/>
      <c r="N568" s="238"/>
      <c r="O568" s="238"/>
      <c r="P568" s="238"/>
      <c r="Q568" s="238"/>
      <c r="R568" s="238"/>
      <c r="S568" s="238"/>
      <c r="T568" s="238"/>
      <c r="U568" s="238"/>
      <c r="V568" s="238"/>
      <c r="W568" s="238"/>
      <c r="X568" s="238"/>
      <c r="Y568" s="238"/>
      <c r="Z568" s="238"/>
      <c r="AA568" s="238"/>
      <c r="AB568" s="238"/>
      <c r="AC568" s="238"/>
      <c r="AD568" s="1"/>
    </row>
    <row r="569" customFormat="false" ht="15" hidden="false" customHeight="false" outlineLevel="0" collapsed="false">
      <c r="A569" s="238"/>
      <c r="B569" s="238"/>
      <c r="C569" s="238"/>
      <c r="D569" s="238"/>
      <c r="E569" s="238"/>
      <c r="F569" s="347"/>
      <c r="G569" s="238"/>
      <c r="H569" s="238"/>
      <c r="I569" s="347"/>
      <c r="J569" s="348"/>
      <c r="K569" s="238"/>
      <c r="L569" s="349"/>
      <c r="M569" s="238"/>
      <c r="N569" s="238"/>
      <c r="O569" s="238"/>
      <c r="P569" s="238"/>
      <c r="Q569" s="238"/>
      <c r="R569" s="238"/>
      <c r="S569" s="238"/>
      <c r="T569" s="238"/>
      <c r="U569" s="238"/>
      <c r="V569" s="238"/>
      <c r="W569" s="238"/>
      <c r="X569" s="238"/>
      <c r="Y569" s="238"/>
      <c r="Z569" s="238"/>
      <c r="AA569" s="238"/>
      <c r="AB569" s="238"/>
      <c r="AC569" s="238"/>
      <c r="AD569" s="1"/>
    </row>
    <row r="570" customFormat="false" ht="15" hidden="false" customHeight="false" outlineLevel="0" collapsed="false">
      <c r="A570" s="238"/>
      <c r="B570" s="238"/>
      <c r="C570" s="238"/>
      <c r="D570" s="238"/>
      <c r="E570" s="238"/>
      <c r="F570" s="347"/>
      <c r="G570" s="238"/>
      <c r="H570" s="238"/>
      <c r="I570" s="347"/>
      <c r="J570" s="348"/>
      <c r="K570" s="238"/>
      <c r="L570" s="349"/>
      <c r="M570" s="238"/>
      <c r="N570" s="238"/>
      <c r="O570" s="238"/>
      <c r="P570" s="238"/>
      <c r="Q570" s="238"/>
      <c r="R570" s="238"/>
      <c r="S570" s="238"/>
      <c r="T570" s="238"/>
      <c r="U570" s="238"/>
      <c r="V570" s="238"/>
      <c r="W570" s="238"/>
      <c r="X570" s="238"/>
      <c r="Y570" s="238"/>
      <c r="Z570" s="238"/>
      <c r="AA570" s="238"/>
      <c r="AB570" s="238"/>
      <c r="AC570" s="238"/>
      <c r="AD570" s="1"/>
    </row>
    <row r="571" customFormat="false" ht="15" hidden="false" customHeight="false" outlineLevel="0" collapsed="false">
      <c r="A571" s="238"/>
      <c r="B571" s="238"/>
      <c r="C571" s="238"/>
      <c r="D571" s="238"/>
      <c r="E571" s="238"/>
      <c r="F571" s="347"/>
      <c r="G571" s="238"/>
      <c r="H571" s="238"/>
      <c r="I571" s="347"/>
      <c r="J571" s="348"/>
      <c r="K571" s="238"/>
      <c r="L571" s="349"/>
      <c r="M571" s="238"/>
      <c r="N571" s="238"/>
      <c r="O571" s="238"/>
      <c r="P571" s="238"/>
      <c r="Q571" s="238"/>
      <c r="R571" s="238"/>
      <c r="S571" s="238"/>
      <c r="T571" s="238"/>
      <c r="U571" s="238"/>
      <c r="V571" s="238"/>
      <c r="W571" s="238"/>
      <c r="X571" s="238"/>
      <c r="Y571" s="238"/>
      <c r="Z571" s="238"/>
      <c r="AA571" s="238"/>
      <c r="AB571" s="238"/>
      <c r="AC571" s="238"/>
      <c r="AD571" s="1"/>
    </row>
    <row r="572" customFormat="false" ht="15" hidden="false" customHeight="false" outlineLevel="0" collapsed="false">
      <c r="A572" s="238"/>
      <c r="B572" s="238"/>
      <c r="C572" s="238"/>
      <c r="D572" s="238"/>
      <c r="E572" s="238"/>
      <c r="F572" s="347"/>
      <c r="G572" s="238"/>
      <c r="H572" s="238"/>
      <c r="I572" s="347"/>
      <c r="J572" s="348"/>
      <c r="K572" s="238"/>
      <c r="L572" s="349"/>
      <c r="M572" s="238"/>
      <c r="N572" s="238"/>
      <c r="O572" s="238"/>
      <c r="P572" s="238"/>
      <c r="Q572" s="238"/>
      <c r="R572" s="238"/>
      <c r="S572" s="238"/>
      <c r="T572" s="238"/>
      <c r="U572" s="238"/>
      <c r="V572" s="238"/>
      <c r="W572" s="238"/>
      <c r="X572" s="238"/>
      <c r="Y572" s="238"/>
      <c r="Z572" s="238"/>
      <c r="AA572" s="238"/>
      <c r="AB572" s="238"/>
      <c r="AC572" s="238"/>
      <c r="AD572" s="1"/>
    </row>
    <row r="573" customFormat="false" ht="15" hidden="false" customHeight="false" outlineLevel="0" collapsed="false">
      <c r="A573" s="238"/>
      <c r="B573" s="238"/>
      <c r="C573" s="238"/>
      <c r="D573" s="238"/>
      <c r="E573" s="238"/>
      <c r="F573" s="347"/>
      <c r="G573" s="238"/>
      <c r="H573" s="238"/>
      <c r="I573" s="347"/>
      <c r="J573" s="348"/>
      <c r="K573" s="238"/>
      <c r="L573" s="349"/>
      <c r="M573" s="238"/>
      <c r="N573" s="238"/>
      <c r="O573" s="238"/>
      <c r="P573" s="238"/>
      <c r="Q573" s="238"/>
      <c r="R573" s="238"/>
      <c r="S573" s="238"/>
      <c r="T573" s="238"/>
      <c r="U573" s="238"/>
      <c r="V573" s="238"/>
      <c r="W573" s="238"/>
      <c r="X573" s="238"/>
      <c r="Y573" s="238"/>
      <c r="Z573" s="238"/>
      <c r="AA573" s="238"/>
      <c r="AB573" s="238"/>
      <c r="AC573" s="238"/>
      <c r="AD573" s="1"/>
    </row>
    <row r="574" customFormat="false" ht="15" hidden="false" customHeight="false" outlineLevel="0" collapsed="false">
      <c r="A574" s="238"/>
      <c r="B574" s="238"/>
      <c r="C574" s="238"/>
      <c r="D574" s="238"/>
      <c r="E574" s="238"/>
      <c r="F574" s="347"/>
      <c r="G574" s="238"/>
      <c r="H574" s="238"/>
      <c r="I574" s="347"/>
      <c r="J574" s="348"/>
      <c r="K574" s="238"/>
      <c r="L574" s="349"/>
      <c r="M574" s="238"/>
      <c r="N574" s="238"/>
      <c r="O574" s="238"/>
      <c r="P574" s="238"/>
      <c r="Q574" s="238"/>
      <c r="R574" s="238"/>
      <c r="S574" s="238"/>
      <c r="T574" s="238"/>
      <c r="U574" s="238"/>
      <c r="V574" s="238"/>
      <c r="W574" s="238"/>
      <c r="X574" s="238"/>
      <c r="Y574" s="238"/>
      <c r="Z574" s="238"/>
      <c r="AA574" s="238"/>
      <c r="AB574" s="238"/>
      <c r="AC574" s="238"/>
      <c r="AD574" s="1"/>
    </row>
    <row r="575" customFormat="false" ht="15" hidden="false" customHeight="false" outlineLevel="0" collapsed="false">
      <c r="A575" s="238"/>
      <c r="B575" s="238"/>
      <c r="C575" s="238"/>
      <c r="D575" s="238"/>
      <c r="E575" s="238"/>
      <c r="F575" s="347"/>
      <c r="G575" s="238"/>
      <c r="H575" s="238"/>
      <c r="I575" s="347"/>
      <c r="J575" s="348"/>
      <c r="K575" s="238"/>
      <c r="L575" s="349"/>
      <c r="M575" s="238"/>
      <c r="N575" s="238"/>
      <c r="O575" s="238"/>
      <c r="P575" s="238"/>
      <c r="Q575" s="238"/>
      <c r="R575" s="238"/>
      <c r="S575" s="238"/>
      <c r="T575" s="238"/>
      <c r="U575" s="238"/>
      <c r="V575" s="238"/>
      <c r="W575" s="238"/>
      <c r="X575" s="238"/>
      <c r="Y575" s="238"/>
      <c r="Z575" s="238"/>
      <c r="AA575" s="238"/>
      <c r="AB575" s="238"/>
      <c r="AC575" s="238"/>
      <c r="AD575" s="1"/>
    </row>
    <row r="576" customFormat="false" ht="15" hidden="false" customHeight="false" outlineLevel="0" collapsed="false">
      <c r="A576" s="238"/>
      <c r="B576" s="238"/>
      <c r="C576" s="238"/>
      <c r="D576" s="238"/>
      <c r="E576" s="238"/>
      <c r="F576" s="347"/>
      <c r="G576" s="238"/>
      <c r="H576" s="238"/>
      <c r="I576" s="347"/>
      <c r="J576" s="348"/>
      <c r="K576" s="238"/>
      <c r="L576" s="349"/>
      <c r="M576" s="238"/>
      <c r="N576" s="238"/>
      <c r="O576" s="238"/>
      <c r="P576" s="238"/>
      <c r="Q576" s="238"/>
      <c r="R576" s="238"/>
      <c r="S576" s="238"/>
      <c r="T576" s="238"/>
      <c r="U576" s="238"/>
      <c r="V576" s="238"/>
      <c r="W576" s="238"/>
      <c r="X576" s="238"/>
      <c r="Y576" s="238"/>
      <c r="Z576" s="238"/>
      <c r="AA576" s="238"/>
      <c r="AB576" s="238"/>
      <c r="AC576" s="238"/>
      <c r="AD576" s="1"/>
    </row>
    <row r="577" customFormat="false" ht="15" hidden="false" customHeight="false" outlineLevel="0" collapsed="false">
      <c r="A577" s="238"/>
      <c r="B577" s="238"/>
      <c r="C577" s="238"/>
      <c r="D577" s="238"/>
      <c r="E577" s="238"/>
      <c r="F577" s="347"/>
      <c r="G577" s="238"/>
      <c r="H577" s="238"/>
      <c r="I577" s="347"/>
      <c r="J577" s="348"/>
      <c r="K577" s="238"/>
      <c r="L577" s="349"/>
      <c r="M577" s="238"/>
      <c r="N577" s="238"/>
      <c r="O577" s="238"/>
      <c r="P577" s="238"/>
      <c r="Q577" s="238"/>
      <c r="R577" s="238"/>
      <c r="S577" s="238"/>
      <c r="T577" s="238"/>
      <c r="U577" s="238"/>
      <c r="V577" s="238"/>
      <c r="W577" s="238"/>
      <c r="X577" s="238"/>
      <c r="Y577" s="238"/>
      <c r="Z577" s="238"/>
      <c r="AA577" s="238"/>
      <c r="AB577" s="238"/>
      <c r="AC577" s="238"/>
      <c r="AD577" s="1"/>
    </row>
    <row r="578" customFormat="false" ht="15" hidden="false" customHeight="false" outlineLevel="0" collapsed="false">
      <c r="A578" s="238"/>
      <c r="B578" s="238"/>
      <c r="C578" s="238"/>
      <c r="D578" s="238"/>
      <c r="E578" s="238"/>
      <c r="F578" s="347"/>
      <c r="G578" s="238"/>
      <c r="H578" s="238"/>
      <c r="I578" s="347"/>
      <c r="J578" s="348"/>
      <c r="K578" s="238"/>
      <c r="L578" s="349"/>
      <c r="M578" s="238"/>
      <c r="N578" s="238"/>
      <c r="O578" s="238"/>
      <c r="P578" s="238"/>
      <c r="Q578" s="238"/>
      <c r="R578" s="238"/>
      <c r="S578" s="238"/>
      <c r="T578" s="238"/>
      <c r="U578" s="238"/>
      <c r="V578" s="238"/>
      <c r="W578" s="238"/>
      <c r="X578" s="238"/>
      <c r="Y578" s="238"/>
      <c r="Z578" s="238"/>
      <c r="AA578" s="238"/>
      <c r="AB578" s="238"/>
      <c r="AC578" s="238"/>
      <c r="AD578" s="1"/>
    </row>
    <row r="579" customFormat="false" ht="15" hidden="false" customHeight="false" outlineLevel="0" collapsed="false">
      <c r="A579" s="238"/>
      <c r="B579" s="238"/>
      <c r="C579" s="238"/>
      <c r="D579" s="238"/>
      <c r="E579" s="238"/>
      <c r="F579" s="347"/>
      <c r="G579" s="238"/>
      <c r="H579" s="238"/>
      <c r="I579" s="347"/>
      <c r="J579" s="348"/>
      <c r="K579" s="238"/>
      <c r="L579" s="349"/>
      <c r="M579" s="238"/>
      <c r="N579" s="238"/>
      <c r="O579" s="238"/>
      <c r="P579" s="238"/>
      <c r="Q579" s="238"/>
      <c r="R579" s="238"/>
      <c r="S579" s="238"/>
      <c r="T579" s="238"/>
      <c r="U579" s="238"/>
      <c r="V579" s="238"/>
      <c r="W579" s="238"/>
      <c r="X579" s="238"/>
      <c r="Y579" s="238"/>
      <c r="Z579" s="238"/>
      <c r="AA579" s="238"/>
      <c r="AB579" s="238"/>
      <c r="AC579" s="238"/>
      <c r="AD579" s="1"/>
    </row>
    <row r="580" customFormat="false" ht="15" hidden="false" customHeight="false" outlineLevel="0" collapsed="false">
      <c r="A580" s="238"/>
      <c r="B580" s="238"/>
      <c r="C580" s="238"/>
      <c r="D580" s="238"/>
      <c r="E580" s="238"/>
      <c r="F580" s="347"/>
      <c r="G580" s="238"/>
      <c r="H580" s="238"/>
      <c r="I580" s="347"/>
      <c r="J580" s="348"/>
      <c r="K580" s="238"/>
      <c r="L580" s="349"/>
      <c r="M580" s="238"/>
      <c r="N580" s="238"/>
      <c r="O580" s="238"/>
      <c r="P580" s="238"/>
      <c r="Q580" s="238"/>
      <c r="R580" s="238"/>
      <c r="S580" s="238"/>
      <c r="T580" s="238"/>
      <c r="U580" s="238"/>
      <c r="V580" s="238"/>
      <c r="W580" s="238"/>
      <c r="X580" s="238"/>
      <c r="Y580" s="238"/>
      <c r="Z580" s="238"/>
      <c r="AA580" s="238"/>
      <c r="AB580" s="238"/>
      <c r="AC580" s="238"/>
      <c r="AD580" s="1"/>
    </row>
    <row r="581" customFormat="false" ht="15" hidden="false" customHeight="false" outlineLevel="0" collapsed="false">
      <c r="A581" s="238"/>
      <c r="B581" s="238"/>
      <c r="C581" s="238"/>
      <c r="D581" s="238"/>
      <c r="E581" s="238"/>
      <c r="F581" s="347"/>
      <c r="G581" s="238"/>
      <c r="H581" s="238"/>
      <c r="I581" s="347"/>
      <c r="J581" s="348"/>
      <c r="K581" s="238"/>
      <c r="L581" s="349"/>
      <c r="M581" s="238"/>
      <c r="N581" s="238"/>
      <c r="O581" s="238"/>
      <c r="P581" s="238"/>
      <c r="Q581" s="238"/>
      <c r="R581" s="238"/>
      <c r="S581" s="238"/>
      <c r="T581" s="238"/>
      <c r="U581" s="238"/>
      <c r="V581" s="238"/>
      <c r="W581" s="238"/>
      <c r="X581" s="238"/>
      <c r="Y581" s="238"/>
      <c r="Z581" s="238"/>
      <c r="AA581" s="238"/>
      <c r="AB581" s="238"/>
      <c r="AC581" s="238"/>
      <c r="AD581" s="1"/>
    </row>
    <row r="582" customFormat="false" ht="15" hidden="false" customHeight="false" outlineLevel="0" collapsed="false">
      <c r="A582" s="238"/>
      <c r="B582" s="238"/>
      <c r="C582" s="238"/>
      <c r="D582" s="238"/>
      <c r="E582" s="238"/>
      <c r="F582" s="347"/>
      <c r="G582" s="238"/>
      <c r="H582" s="238"/>
      <c r="I582" s="347"/>
      <c r="J582" s="348"/>
      <c r="K582" s="238"/>
      <c r="L582" s="349"/>
      <c r="M582" s="238"/>
      <c r="N582" s="238"/>
      <c r="O582" s="238"/>
      <c r="P582" s="238"/>
      <c r="Q582" s="238"/>
      <c r="R582" s="238"/>
      <c r="S582" s="238"/>
      <c r="T582" s="238"/>
      <c r="U582" s="238"/>
      <c r="V582" s="238"/>
      <c r="W582" s="238"/>
      <c r="X582" s="238"/>
      <c r="Y582" s="238"/>
      <c r="Z582" s="238"/>
      <c r="AA582" s="238"/>
      <c r="AB582" s="238"/>
      <c r="AC582" s="238"/>
      <c r="AD582" s="1"/>
    </row>
    <row r="583" customFormat="false" ht="15" hidden="false" customHeight="false" outlineLevel="0" collapsed="false">
      <c r="A583" s="238"/>
      <c r="B583" s="238"/>
      <c r="C583" s="238"/>
      <c r="D583" s="238"/>
      <c r="E583" s="238"/>
      <c r="F583" s="347"/>
      <c r="G583" s="238"/>
      <c r="H583" s="238"/>
      <c r="I583" s="347"/>
      <c r="J583" s="348"/>
      <c r="K583" s="238"/>
      <c r="L583" s="349"/>
      <c r="M583" s="238"/>
      <c r="N583" s="238"/>
      <c r="O583" s="238"/>
      <c r="P583" s="238"/>
      <c r="Q583" s="238"/>
      <c r="R583" s="238"/>
      <c r="S583" s="238"/>
      <c r="T583" s="238"/>
      <c r="U583" s="238"/>
      <c r="V583" s="238"/>
      <c r="W583" s="238"/>
      <c r="X583" s="238"/>
      <c r="Y583" s="238"/>
      <c r="Z583" s="238"/>
      <c r="AA583" s="238"/>
      <c r="AB583" s="238"/>
      <c r="AC583" s="238"/>
      <c r="AD583" s="1"/>
    </row>
    <row r="584" customFormat="false" ht="15" hidden="false" customHeight="false" outlineLevel="0" collapsed="false">
      <c r="A584" s="238"/>
      <c r="B584" s="238"/>
      <c r="C584" s="238"/>
      <c r="D584" s="238"/>
      <c r="E584" s="238"/>
      <c r="F584" s="347"/>
      <c r="G584" s="238"/>
      <c r="H584" s="238"/>
      <c r="I584" s="347"/>
      <c r="J584" s="348"/>
      <c r="K584" s="238"/>
      <c r="L584" s="349"/>
      <c r="M584" s="238"/>
      <c r="N584" s="238"/>
      <c r="O584" s="238"/>
      <c r="P584" s="238"/>
      <c r="Q584" s="238"/>
      <c r="R584" s="238"/>
      <c r="S584" s="238"/>
      <c r="T584" s="238"/>
      <c r="U584" s="238"/>
      <c r="V584" s="238"/>
      <c r="W584" s="238"/>
      <c r="X584" s="238"/>
      <c r="Y584" s="238"/>
      <c r="Z584" s="238"/>
      <c r="AA584" s="238"/>
      <c r="AB584" s="238"/>
      <c r="AC584" s="238"/>
      <c r="AD584" s="1"/>
    </row>
    <row r="585" customFormat="false" ht="15" hidden="false" customHeight="false" outlineLevel="0" collapsed="false">
      <c r="A585" s="238"/>
      <c r="B585" s="238"/>
      <c r="C585" s="238"/>
      <c r="D585" s="238"/>
      <c r="E585" s="238"/>
      <c r="F585" s="347"/>
      <c r="G585" s="238"/>
      <c r="H585" s="238"/>
      <c r="I585" s="347"/>
      <c r="J585" s="348"/>
      <c r="K585" s="238"/>
      <c r="L585" s="349"/>
      <c r="M585" s="238"/>
      <c r="N585" s="238"/>
      <c r="O585" s="238"/>
      <c r="P585" s="238"/>
      <c r="Q585" s="238"/>
      <c r="R585" s="238"/>
      <c r="S585" s="238"/>
      <c r="T585" s="238"/>
      <c r="U585" s="238"/>
      <c r="V585" s="238"/>
      <c r="W585" s="238"/>
      <c r="X585" s="238"/>
      <c r="Y585" s="238"/>
      <c r="Z585" s="238"/>
      <c r="AA585" s="238"/>
      <c r="AB585" s="238"/>
      <c r="AC585" s="238"/>
      <c r="AD585" s="1"/>
    </row>
    <row r="586" customFormat="false" ht="15" hidden="false" customHeight="false" outlineLevel="0" collapsed="false">
      <c r="A586" s="238"/>
      <c r="B586" s="238"/>
      <c r="C586" s="238"/>
      <c r="D586" s="238"/>
      <c r="E586" s="238"/>
      <c r="F586" s="347"/>
      <c r="G586" s="238"/>
      <c r="H586" s="238"/>
      <c r="I586" s="347"/>
      <c r="J586" s="348"/>
      <c r="K586" s="238"/>
      <c r="L586" s="349"/>
      <c r="M586" s="238"/>
      <c r="N586" s="238"/>
      <c r="O586" s="238"/>
      <c r="P586" s="238"/>
      <c r="Q586" s="238"/>
      <c r="R586" s="238"/>
      <c r="S586" s="238"/>
      <c r="T586" s="238"/>
      <c r="U586" s="238"/>
      <c r="V586" s="238"/>
      <c r="W586" s="238"/>
      <c r="X586" s="238"/>
      <c r="Y586" s="238"/>
      <c r="Z586" s="238"/>
      <c r="AA586" s="238"/>
      <c r="AB586" s="238"/>
      <c r="AC586" s="238"/>
      <c r="AD586" s="1"/>
    </row>
    <row r="587" customFormat="false" ht="15" hidden="false" customHeight="false" outlineLevel="0" collapsed="false">
      <c r="A587" s="238"/>
      <c r="B587" s="238"/>
      <c r="C587" s="238"/>
      <c r="D587" s="238"/>
      <c r="E587" s="238"/>
      <c r="F587" s="347"/>
      <c r="G587" s="238"/>
      <c r="H587" s="238"/>
      <c r="I587" s="347"/>
      <c r="J587" s="348"/>
      <c r="K587" s="238"/>
      <c r="L587" s="349"/>
      <c r="M587" s="238"/>
      <c r="N587" s="238"/>
      <c r="O587" s="238"/>
      <c r="P587" s="238"/>
      <c r="Q587" s="238"/>
      <c r="R587" s="238"/>
      <c r="S587" s="238"/>
      <c r="T587" s="238"/>
      <c r="U587" s="238"/>
      <c r="V587" s="238"/>
      <c r="W587" s="238"/>
      <c r="X587" s="238"/>
      <c r="Y587" s="238"/>
      <c r="Z587" s="238"/>
      <c r="AA587" s="238"/>
      <c r="AB587" s="238"/>
      <c r="AC587" s="238"/>
      <c r="AD587" s="1"/>
    </row>
    <row r="588" customFormat="false" ht="15" hidden="false" customHeight="false" outlineLevel="0" collapsed="false">
      <c r="A588" s="238"/>
      <c r="B588" s="238"/>
      <c r="C588" s="238"/>
      <c r="D588" s="238"/>
      <c r="E588" s="238"/>
      <c r="F588" s="347"/>
      <c r="G588" s="238"/>
      <c r="H588" s="238"/>
      <c r="I588" s="347"/>
      <c r="J588" s="348"/>
      <c r="K588" s="238"/>
      <c r="L588" s="349"/>
      <c r="M588" s="238"/>
      <c r="N588" s="238"/>
      <c r="O588" s="238"/>
      <c r="P588" s="238"/>
      <c r="Q588" s="238"/>
      <c r="R588" s="238"/>
      <c r="S588" s="238"/>
      <c r="T588" s="238"/>
      <c r="U588" s="238"/>
      <c r="V588" s="238"/>
      <c r="W588" s="238"/>
      <c r="X588" s="238"/>
      <c r="Y588" s="238"/>
      <c r="Z588" s="238"/>
      <c r="AA588" s="238"/>
      <c r="AB588" s="238"/>
      <c r="AC588" s="238"/>
      <c r="AD588" s="1"/>
    </row>
    <row r="589" customFormat="false" ht="15" hidden="false" customHeight="false" outlineLevel="0" collapsed="false">
      <c r="A589" s="238"/>
      <c r="B589" s="238"/>
      <c r="C589" s="238"/>
      <c r="D589" s="238"/>
      <c r="E589" s="238"/>
      <c r="F589" s="347"/>
      <c r="G589" s="238"/>
      <c r="H589" s="238"/>
      <c r="I589" s="347"/>
      <c r="J589" s="348"/>
      <c r="K589" s="238"/>
      <c r="L589" s="349"/>
      <c r="M589" s="238"/>
      <c r="N589" s="238"/>
      <c r="O589" s="238"/>
      <c r="P589" s="238"/>
      <c r="Q589" s="238"/>
      <c r="R589" s="238"/>
      <c r="S589" s="238"/>
      <c r="T589" s="238"/>
      <c r="U589" s="238"/>
      <c r="V589" s="238"/>
      <c r="W589" s="238"/>
      <c r="X589" s="238"/>
      <c r="Y589" s="238"/>
      <c r="Z589" s="238"/>
      <c r="AA589" s="238"/>
      <c r="AB589" s="238"/>
      <c r="AC589" s="238"/>
      <c r="AD589" s="1"/>
    </row>
    <row r="590" customFormat="false" ht="15" hidden="false" customHeight="false" outlineLevel="0" collapsed="false">
      <c r="A590" s="238"/>
      <c r="B590" s="238"/>
      <c r="C590" s="238"/>
      <c r="D590" s="238"/>
      <c r="E590" s="238"/>
      <c r="F590" s="347"/>
      <c r="G590" s="238"/>
      <c r="H590" s="238"/>
      <c r="I590" s="347"/>
      <c r="J590" s="348"/>
      <c r="K590" s="238"/>
      <c r="L590" s="349"/>
      <c r="M590" s="238"/>
      <c r="N590" s="238"/>
      <c r="O590" s="238"/>
      <c r="P590" s="238"/>
      <c r="Q590" s="238"/>
      <c r="R590" s="238"/>
      <c r="S590" s="238"/>
      <c r="T590" s="238"/>
      <c r="U590" s="238"/>
      <c r="V590" s="238"/>
      <c r="W590" s="238"/>
      <c r="X590" s="238"/>
      <c r="Y590" s="238"/>
      <c r="Z590" s="238"/>
      <c r="AA590" s="238"/>
      <c r="AB590" s="238"/>
      <c r="AC590" s="238"/>
      <c r="AD590" s="1"/>
    </row>
    <row r="591" customFormat="false" ht="15" hidden="false" customHeight="false" outlineLevel="0" collapsed="false">
      <c r="A591" s="238"/>
      <c r="B591" s="238"/>
      <c r="C591" s="238"/>
      <c r="D591" s="238"/>
      <c r="E591" s="238"/>
      <c r="F591" s="347"/>
      <c r="G591" s="238"/>
      <c r="H591" s="238"/>
      <c r="I591" s="347"/>
      <c r="J591" s="348"/>
      <c r="K591" s="238"/>
      <c r="L591" s="349"/>
      <c r="M591" s="238"/>
      <c r="N591" s="238"/>
      <c r="O591" s="238"/>
      <c r="P591" s="238"/>
      <c r="Q591" s="238"/>
      <c r="R591" s="238"/>
      <c r="S591" s="238"/>
      <c r="T591" s="238"/>
      <c r="U591" s="238"/>
      <c r="V591" s="238"/>
      <c r="W591" s="238"/>
      <c r="X591" s="238"/>
      <c r="Y591" s="238"/>
      <c r="Z591" s="238"/>
      <c r="AA591" s="238"/>
      <c r="AB591" s="238"/>
      <c r="AC591" s="238"/>
      <c r="AD591" s="1"/>
    </row>
    <row r="592" customFormat="false" ht="15" hidden="false" customHeight="false" outlineLevel="0" collapsed="false">
      <c r="A592" s="238"/>
      <c r="B592" s="238"/>
      <c r="C592" s="238"/>
      <c r="D592" s="238"/>
      <c r="E592" s="238"/>
      <c r="F592" s="347"/>
      <c r="G592" s="238"/>
      <c r="H592" s="238"/>
      <c r="I592" s="347"/>
      <c r="J592" s="348"/>
      <c r="K592" s="238"/>
      <c r="L592" s="349"/>
      <c r="M592" s="238"/>
      <c r="N592" s="238"/>
      <c r="O592" s="238"/>
      <c r="P592" s="238"/>
      <c r="Q592" s="238"/>
      <c r="R592" s="238"/>
      <c r="S592" s="238"/>
      <c r="T592" s="238"/>
      <c r="U592" s="238"/>
      <c r="V592" s="238"/>
      <c r="W592" s="238"/>
      <c r="X592" s="238"/>
      <c r="Y592" s="238"/>
      <c r="Z592" s="238"/>
      <c r="AA592" s="238"/>
      <c r="AB592" s="238"/>
      <c r="AC592" s="238"/>
      <c r="AD592" s="1"/>
    </row>
    <row r="593" customFormat="false" ht="15" hidden="false" customHeight="false" outlineLevel="0" collapsed="false">
      <c r="A593" s="238"/>
      <c r="B593" s="238"/>
      <c r="C593" s="238"/>
      <c r="D593" s="238"/>
      <c r="E593" s="238"/>
      <c r="F593" s="347"/>
      <c r="G593" s="238"/>
      <c r="H593" s="238"/>
      <c r="I593" s="347"/>
      <c r="J593" s="348"/>
      <c r="K593" s="238"/>
      <c r="L593" s="349"/>
      <c r="M593" s="238"/>
      <c r="N593" s="238"/>
      <c r="O593" s="238"/>
      <c r="P593" s="238"/>
      <c r="Q593" s="238"/>
      <c r="R593" s="238"/>
      <c r="S593" s="238"/>
      <c r="T593" s="238"/>
      <c r="U593" s="238"/>
      <c r="V593" s="238"/>
      <c r="W593" s="238"/>
      <c r="X593" s="238"/>
      <c r="Y593" s="238"/>
      <c r="Z593" s="238"/>
      <c r="AA593" s="238"/>
      <c r="AB593" s="238"/>
      <c r="AC593" s="238"/>
      <c r="AD593" s="1"/>
    </row>
    <row r="594" customFormat="false" ht="15" hidden="false" customHeight="false" outlineLevel="0" collapsed="false">
      <c r="A594" s="238"/>
      <c r="B594" s="238"/>
      <c r="C594" s="238"/>
      <c r="D594" s="238"/>
      <c r="E594" s="238"/>
      <c r="F594" s="347"/>
      <c r="G594" s="238"/>
      <c r="H594" s="238"/>
      <c r="I594" s="347"/>
      <c r="J594" s="348"/>
      <c r="K594" s="238"/>
      <c r="L594" s="349"/>
      <c r="M594" s="238"/>
      <c r="N594" s="238"/>
      <c r="O594" s="238"/>
      <c r="P594" s="238"/>
      <c r="Q594" s="238"/>
      <c r="R594" s="238"/>
      <c r="S594" s="238"/>
      <c r="T594" s="238"/>
      <c r="U594" s="238"/>
      <c r="V594" s="238"/>
      <c r="W594" s="238"/>
      <c r="X594" s="238"/>
      <c r="Y594" s="238"/>
      <c r="Z594" s="238"/>
      <c r="AA594" s="238"/>
      <c r="AB594" s="238"/>
      <c r="AC594" s="238"/>
      <c r="AD594" s="1"/>
    </row>
    <row r="595" customFormat="false" ht="15" hidden="false" customHeight="false" outlineLevel="0" collapsed="false">
      <c r="A595" s="238"/>
      <c r="B595" s="238"/>
      <c r="C595" s="238"/>
      <c r="D595" s="238"/>
      <c r="E595" s="238"/>
      <c r="F595" s="347"/>
      <c r="G595" s="238"/>
      <c r="H595" s="238"/>
      <c r="I595" s="347"/>
      <c r="J595" s="348"/>
      <c r="K595" s="238"/>
      <c r="L595" s="349"/>
      <c r="M595" s="238"/>
      <c r="N595" s="238"/>
      <c r="O595" s="238"/>
      <c r="P595" s="238"/>
      <c r="Q595" s="238"/>
      <c r="R595" s="238"/>
      <c r="S595" s="238"/>
      <c r="T595" s="238"/>
      <c r="U595" s="238"/>
      <c r="V595" s="238"/>
      <c r="W595" s="238"/>
      <c r="X595" s="238"/>
      <c r="Y595" s="238"/>
      <c r="Z595" s="238"/>
      <c r="AA595" s="238"/>
      <c r="AB595" s="238"/>
      <c r="AC595" s="238"/>
      <c r="AD595" s="1"/>
    </row>
    <row r="596" customFormat="false" ht="15" hidden="false" customHeight="false" outlineLevel="0" collapsed="false">
      <c r="A596" s="238"/>
      <c r="B596" s="238"/>
      <c r="C596" s="238"/>
      <c r="D596" s="238"/>
      <c r="E596" s="238"/>
      <c r="F596" s="347"/>
      <c r="G596" s="238"/>
      <c r="H596" s="238"/>
      <c r="I596" s="347"/>
      <c r="J596" s="348"/>
      <c r="K596" s="238"/>
      <c r="L596" s="349"/>
      <c r="M596" s="238"/>
      <c r="N596" s="238"/>
      <c r="O596" s="238"/>
      <c r="P596" s="238"/>
      <c r="Q596" s="238"/>
      <c r="R596" s="238"/>
      <c r="S596" s="238"/>
      <c r="T596" s="238"/>
      <c r="U596" s="238"/>
      <c r="V596" s="238"/>
      <c r="W596" s="238"/>
      <c r="X596" s="238"/>
      <c r="Y596" s="238"/>
      <c r="Z596" s="238"/>
      <c r="AA596" s="238"/>
      <c r="AB596" s="238"/>
      <c r="AC596" s="238"/>
      <c r="AD596" s="1"/>
    </row>
    <row r="597" customFormat="false" ht="15" hidden="false" customHeight="false" outlineLevel="0" collapsed="false">
      <c r="A597" s="238"/>
      <c r="B597" s="238"/>
      <c r="C597" s="238"/>
      <c r="D597" s="238"/>
      <c r="E597" s="238"/>
      <c r="F597" s="347"/>
      <c r="G597" s="238"/>
      <c r="H597" s="238"/>
      <c r="I597" s="347"/>
      <c r="J597" s="348"/>
      <c r="K597" s="238"/>
      <c r="L597" s="349"/>
      <c r="M597" s="238"/>
      <c r="N597" s="238"/>
      <c r="O597" s="238"/>
      <c r="P597" s="238"/>
      <c r="Q597" s="238"/>
      <c r="R597" s="238"/>
      <c r="S597" s="238"/>
      <c r="T597" s="238"/>
      <c r="U597" s="238"/>
      <c r="V597" s="238"/>
      <c r="W597" s="238"/>
      <c r="X597" s="238"/>
      <c r="Y597" s="238"/>
      <c r="Z597" s="238"/>
      <c r="AA597" s="238"/>
      <c r="AB597" s="238"/>
      <c r="AC597" s="238"/>
      <c r="AD597" s="1"/>
    </row>
    <row r="598" customFormat="false" ht="15" hidden="false" customHeight="false" outlineLevel="0" collapsed="false">
      <c r="A598" s="238"/>
      <c r="B598" s="238"/>
      <c r="C598" s="238"/>
      <c r="D598" s="238"/>
      <c r="E598" s="238"/>
      <c r="F598" s="347"/>
      <c r="G598" s="238"/>
      <c r="H598" s="238"/>
      <c r="I598" s="347"/>
      <c r="J598" s="348"/>
      <c r="K598" s="238"/>
      <c r="L598" s="349"/>
      <c r="M598" s="238"/>
      <c r="N598" s="238"/>
      <c r="O598" s="238"/>
      <c r="P598" s="238"/>
      <c r="Q598" s="238"/>
      <c r="R598" s="238"/>
      <c r="S598" s="238"/>
      <c r="T598" s="238"/>
      <c r="U598" s="238"/>
      <c r="V598" s="238"/>
      <c r="W598" s="238"/>
      <c r="X598" s="238"/>
      <c r="Y598" s="238"/>
      <c r="Z598" s="238"/>
      <c r="AA598" s="238"/>
      <c r="AB598" s="238"/>
      <c r="AC598" s="238"/>
      <c r="AD598" s="1"/>
    </row>
    <row r="599" customFormat="false" ht="15" hidden="false" customHeight="false" outlineLevel="0" collapsed="false">
      <c r="A599" s="238"/>
      <c r="B599" s="238"/>
      <c r="C599" s="238"/>
      <c r="D599" s="238"/>
      <c r="E599" s="238"/>
      <c r="F599" s="347"/>
      <c r="G599" s="238"/>
      <c r="H599" s="238"/>
      <c r="I599" s="347"/>
      <c r="J599" s="348"/>
      <c r="K599" s="238"/>
      <c r="L599" s="349"/>
      <c r="M599" s="238"/>
      <c r="N599" s="238"/>
      <c r="O599" s="238"/>
      <c r="P599" s="238"/>
      <c r="Q599" s="238"/>
      <c r="R599" s="238"/>
      <c r="S599" s="238"/>
      <c r="T599" s="238"/>
      <c r="U599" s="238"/>
      <c r="V599" s="238"/>
      <c r="W599" s="238"/>
      <c r="X599" s="238"/>
      <c r="Y599" s="238"/>
      <c r="Z599" s="238"/>
      <c r="AA599" s="238"/>
      <c r="AB599" s="238"/>
      <c r="AC599" s="238"/>
      <c r="AD599" s="1"/>
    </row>
    <row r="600" customFormat="false" ht="15" hidden="false" customHeight="false" outlineLevel="0" collapsed="false">
      <c r="A600" s="238"/>
      <c r="B600" s="238"/>
      <c r="C600" s="238"/>
      <c r="D600" s="238"/>
      <c r="E600" s="238"/>
      <c r="F600" s="347"/>
      <c r="G600" s="238"/>
      <c r="H600" s="238"/>
      <c r="I600" s="347"/>
      <c r="J600" s="348"/>
      <c r="K600" s="238"/>
      <c r="L600" s="349"/>
      <c r="M600" s="238"/>
      <c r="N600" s="238"/>
      <c r="O600" s="238"/>
      <c r="P600" s="238"/>
      <c r="Q600" s="238"/>
      <c r="R600" s="238"/>
      <c r="S600" s="238"/>
      <c r="T600" s="238"/>
      <c r="U600" s="238"/>
      <c r="V600" s="238"/>
      <c r="W600" s="238"/>
      <c r="X600" s="238"/>
      <c r="Y600" s="238"/>
      <c r="Z600" s="238"/>
      <c r="AA600" s="238"/>
      <c r="AB600" s="238"/>
      <c r="AC600" s="238"/>
      <c r="AD600" s="1"/>
    </row>
    <row r="601" customFormat="false" ht="15" hidden="false" customHeight="false" outlineLevel="0" collapsed="false">
      <c r="A601" s="238"/>
      <c r="B601" s="238"/>
      <c r="C601" s="238"/>
      <c r="D601" s="238"/>
      <c r="E601" s="238"/>
      <c r="F601" s="347"/>
      <c r="G601" s="238"/>
      <c r="H601" s="238"/>
      <c r="I601" s="347"/>
      <c r="J601" s="348"/>
      <c r="K601" s="238"/>
      <c r="L601" s="349"/>
      <c r="M601" s="238"/>
      <c r="N601" s="238"/>
      <c r="O601" s="238"/>
      <c r="P601" s="238"/>
      <c r="Q601" s="238"/>
      <c r="R601" s="238"/>
      <c r="S601" s="238"/>
      <c r="T601" s="238"/>
      <c r="U601" s="238"/>
      <c r="V601" s="238"/>
      <c r="W601" s="238"/>
      <c r="X601" s="238"/>
      <c r="Y601" s="238"/>
      <c r="Z601" s="238"/>
      <c r="AA601" s="238"/>
      <c r="AB601" s="238"/>
      <c r="AC601" s="238"/>
      <c r="AD601" s="1"/>
    </row>
    <row r="602" customFormat="false" ht="15" hidden="false" customHeight="false" outlineLevel="0" collapsed="false">
      <c r="A602" s="238"/>
      <c r="B602" s="238"/>
      <c r="C602" s="238"/>
      <c r="D602" s="238"/>
      <c r="E602" s="238"/>
      <c r="F602" s="347"/>
      <c r="G602" s="238"/>
      <c r="H602" s="238"/>
      <c r="I602" s="347"/>
      <c r="J602" s="348"/>
      <c r="K602" s="238"/>
      <c r="L602" s="349"/>
      <c r="M602" s="238"/>
      <c r="N602" s="238"/>
      <c r="O602" s="238"/>
      <c r="P602" s="238"/>
      <c r="Q602" s="238"/>
      <c r="R602" s="238"/>
      <c r="S602" s="238"/>
      <c r="T602" s="238"/>
      <c r="U602" s="238"/>
      <c r="V602" s="238"/>
      <c r="W602" s="238"/>
      <c r="X602" s="238"/>
      <c r="Y602" s="238"/>
      <c r="Z602" s="238"/>
      <c r="AA602" s="238"/>
      <c r="AB602" s="238"/>
      <c r="AC602" s="238"/>
      <c r="AD602" s="1"/>
    </row>
    <row r="603" customFormat="false" ht="15" hidden="false" customHeight="false" outlineLevel="0" collapsed="false">
      <c r="A603" s="238"/>
      <c r="B603" s="238"/>
      <c r="C603" s="238"/>
      <c r="D603" s="238"/>
      <c r="E603" s="238"/>
      <c r="F603" s="347"/>
      <c r="G603" s="238"/>
      <c r="H603" s="238"/>
      <c r="I603" s="347"/>
      <c r="J603" s="348"/>
      <c r="K603" s="238"/>
      <c r="L603" s="349"/>
      <c r="M603" s="238"/>
      <c r="N603" s="238"/>
      <c r="O603" s="238"/>
      <c r="P603" s="238"/>
      <c r="Q603" s="238"/>
      <c r="R603" s="238"/>
      <c r="S603" s="238"/>
      <c r="T603" s="238"/>
      <c r="U603" s="238"/>
      <c r="V603" s="238"/>
      <c r="W603" s="238"/>
      <c r="X603" s="238"/>
      <c r="Y603" s="238"/>
      <c r="Z603" s="238"/>
      <c r="AA603" s="238"/>
      <c r="AB603" s="238"/>
      <c r="AC603" s="238"/>
      <c r="AD603" s="1"/>
    </row>
    <row r="604" customFormat="false" ht="15" hidden="false" customHeight="false" outlineLevel="0" collapsed="false">
      <c r="A604" s="238"/>
      <c r="B604" s="238"/>
      <c r="C604" s="238"/>
      <c r="D604" s="238"/>
      <c r="E604" s="238"/>
      <c r="F604" s="347"/>
      <c r="G604" s="238"/>
      <c r="H604" s="238"/>
      <c r="I604" s="347"/>
      <c r="J604" s="348"/>
      <c r="K604" s="238"/>
      <c r="L604" s="349"/>
      <c r="M604" s="238"/>
      <c r="N604" s="238"/>
      <c r="O604" s="238"/>
      <c r="P604" s="238"/>
      <c r="Q604" s="238"/>
      <c r="R604" s="238"/>
      <c r="S604" s="238"/>
      <c r="T604" s="238"/>
      <c r="U604" s="238"/>
      <c r="V604" s="238"/>
      <c r="W604" s="238"/>
      <c r="X604" s="238"/>
      <c r="Y604" s="238"/>
      <c r="Z604" s="238"/>
      <c r="AA604" s="238"/>
      <c r="AB604" s="238"/>
      <c r="AC604" s="238"/>
      <c r="AD604" s="1"/>
    </row>
    <row r="605" customFormat="false" ht="15" hidden="false" customHeight="false" outlineLevel="0" collapsed="false">
      <c r="A605" s="238"/>
      <c r="B605" s="238"/>
      <c r="C605" s="238"/>
      <c r="D605" s="238"/>
      <c r="E605" s="238"/>
      <c r="F605" s="347"/>
      <c r="G605" s="238"/>
      <c r="H605" s="238"/>
      <c r="I605" s="347"/>
      <c r="J605" s="348"/>
      <c r="K605" s="238"/>
      <c r="L605" s="349"/>
      <c r="M605" s="238"/>
      <c r="N605" s="238"/>
      <c r="O605" s="238"/>
      <c r="P605" s="238"/>
      <c r="Q605" s="238"/>
      <c r="R605" s="238"/>
      <c r="S605" s="238"/>
      <c r="T605" s="238"/>
      <c r="U605" s="238"/>
      <c r="V605" s="238"/>
      <c r="W605" s="238"/>
      <c r="X605" s="238"/>
      <c r="Y605" s="238"/>
      <c r="Z605" s="238"/>
      <c r="AA605" s="238"/>
      <c r="AB605" s="238"/>
      <c r="AC605" s="238"/>
      <c r="AD605" s="1"/>
    </row>
    <row r="606" customFormat="false" ht="15" hidden="false" customHeight="false" outlineLevel="0" collapsed="false">
      <c r="A606" s="238"/>
      <c r="B606" s="238"/>
      <c r="C606" s="238"/>
      <c r="D606" s="238"/>
      <c r="E606" s="238"/>
      <c r="F606" s="347"/>
      <c r="G606" s="238"/>
      <c r="H606" s="238"/>
      <c r="I606" s="347"/>
      <c r="J606" s="348"/>
      <c r="K606" s="238"/>
      <c r="L606" s="349"/>
      <c r="M606" s="238"/>
      <c r="N606" s="238"/>
      <c r="O606" s="238"/>
      <c r="P606" s="238"/>
      <c r="Q606" s="238"/>
      <c r="R606" s="238"/>
      <c r="S606" s="238"/>
      <c r="T606" s="238"/>
      <c r="U606" s="238"/>
      <c r="V606" s="238"/>
      <c r="W606" s="238"/>
      <c r="X606" s="238"/>
      <c r="Y606" s="238"/>
      <c r="Z606" s="238"/>
      <c r="AA606" s="238"/>
      <c r="AB606" s="238"/>
      <c r="AC606" s="238"/>
      <c r="AD606" s="1"/>
    </row>
    <row r="607" customFormat="false" ht="15" hidden="false" customHeight="false" outlineLevel="0" collapsed="false">
      <c r="A607" s="238"/>
      <c r="B607" s="238"/>
      <c r="C607" s="238"/>
      <c r="D607" s="238"/>
      <c r="E607" s="238"/>
      <c r="F607" s="347"/>
      <c r="G607" s="238"/>
      <c r="H607" s="238"/>
      <c r="I607" s="347"/>
      <c r="J607" s="348"/>
      <c r="K607" s="238"/>
      <c r="L607" s="349"/>
      <c r="M607" s="238"/>
      <c r="N607" s="238"/>
      <c r="O607" s="238"/>
      <c r="P607" s="238"/>
      <c r="Q607" s="238"/>
      <c r="R607" s="238"/>
      <c r="S607" s="238"/>
      <c r="T607" s="238"/>
      <c r="U607" s="238"/>
      <c r="V607" s="238"/>
      <c r="W607" s="238"/>
      <c r="X607" s="238"/>
      <c r="Y607" s="238"/>
      <c r="Z607" s="238"/>
      <c r="AA607" s="238"/>
      <c r="AB607" s="238"/>
      <c r="AC607" s="238"/>
      <c r="AD607" s="1"/>
    </row>
    <row r="608" customFormat="false" ht="15" hidden="false" customHeight="false" outlineLevel="0" collapsed="false">
      <c r="A608" s="238"/>
      <c r="B608" s="238"/>
      <c r="C608" s="238"/>
      <c r="D608" s="238"/>
      <c r="E608" s="238"/>
      <c r="F608" s="347"/>
      <c r="G608" s="238"/>
      <c r="H608" s="238"/>
      <c r="I608" s="347"/>
      <c r="J608" s="348"/>
      <c r="K608" s="238"/>
      <c r="L608" s="349"/>
      <c r="M608" s="238"/>
      <c r="N608" s="238"/>
      <c r="O608" s="238"/>
      <c r="P608" s="238"/>
      <c r="Q608" s="238"/>
      <c r="R608" s="238"/>
      <c r="S608" s="238"/>
      <c r="T608" s="238"/>
      <c r="U608" s="238"/>
      <c r="V608" s="238"/>
      <c r="W608" s="238"/>
      <c r="X608" s="238"/>
      <c r="Y608" s="238"/>
      <c r="Z608" s="238"/>
      <c r="AA608" s="238"/>
      <c r="AB608" s="238"/>
      <c r="AC608" s="238"/>
      <c r="AD608" s="1"/>
    </row>
    <row r="609" customFormat="false" ht="15" hidden="false" customHeight="false" outlineLevel="0" collapsed="false">
      <c r="A609" s="238"/>
      <c r="B609" s="238"/>
      <c r="C609" s="238"/>
      <c r="D609" s="238"/>
      <c r="E609" s="238"/>
      <c r="F609" s="347"/>
      <c r="G609" s="238"/>
      <c r="H609" s="238"/>
      <c r="I609" s="347"/>
      <c r="J609" s="348"/>
      <c r="K609" s="238"/>
      <c r="L609" s="349"/>
      <c r="M609" s="238"/>
      <c r="N609" s="238"/>
      <c r="O609" s="238"/>
      <c r="P609" s="238"/>
      <c r="Q609" s="238"/>
      <c r="R609" s="238"/>
      <c r="S609" s="238"/>
      <c r="T609" s="238"/>
      <c r="U609" s="238"/>
      <c r="V609" s="238"/>
      <c r="W609" s="238"/>
      <c r="X609" s="238"/>
      <c r="Y609" s="238"/>
      <c r="Z609" s="238"/>
      <c r="AA609" s="238"/>
      <c r="AB609" s="238"/>
      <c r="AC609" s="238"/>
      <c r="AD609" s="1"/>
    </row>
    <row r="610" customFormat="false" ht="15" hidden="false" customHeight="false" outlineLevel="0" collapsed="false">
      <c r="A610" s="238"/>
      <c r="B610" s="238"/>
      <c r="C610" s="238"/>
      <c r="D610" s="238"/>
      <c r="E610" s="238"/>
      <c r="F610" s="347"/>
      <c r="G610" s="238"/>
      <c r="H610" s="238"/>
      <c r="I610" s="347"/>
      <c r="J610" s="348"/>
      <c r="K610" s="238"/>
      <c r="L610" s="349"/>
      <c r="M610" s="238"/>
      <c r="N610" s="238"/>
      <c r="O610" s="238"/>
      <c r="P610" s="238"/>
      <c r="Q610" s="238"/>
      <c r="R610" s="238"/>
      <c r="S610" s="238"/>
      <c r="T610" s="238"/>
      <c r="U610" s="238"/>
      <c r="V610" s="238"/>
      <c r="W610" s="238"/>
      <c r="X610" s="238"/>
      <c r="Y610" s="238"/>
      <c r="Z610" s="238"/>
      <c r="AA610" s="238"/>
      <c r="AB610" s="238"/>
      <c r="AC610" s="238"/>
      <c r="AD610" s="1"/>
    </row>
    <row r="611" customFormat="false" ht="15" hidden="false" customHeight="false" outlineLevel="0" collapsed="false">
      <c r="A611" s="238"/>
      <c r="B611" s="238"/>
      <c r="C611" s="238"/>
      <c r="D611" s="238"/>
      <c r="E611" s="238"/>
      <c r="F611" s="347"/>
      <c r="G611" s="238"/>
      <c r="H611" s="238"/>
      <c r="I611" s="347"/>
      <c r="J611" s="348"/>
      <c r="K611" s="238"/>
      <c r="L611" s="349"/>
      <c r="M611" s="238"/>
      <c r="N611" s="238"/>
      <c r="O611" s="238"/>
      <c r="P611" s="238"/>
      <c r="Q611" s="238"/>
      <c r="R611" s="238"/>
      <c r="S611" s="238"/>
      <c r="T611" s="238"/>
      <c r="U611" s="238"/>
      <c r="V611" s="238"/>
      <c r="W611" s="238"/>
      <c r="X611" s="238"/>
      <c r="Y611" s="238"/>
      <c r="Z611" s="238"/>
      <c r="AA611" s="238"/>
      <c r="AB611" s="238"/>
      <c r="AC611" s="238"/>
      <c r="AD611" s="1"/>
    </row>
    <row r="612" customFormat="false" ht="15" hidden="false" customHeight="false" outlineLevel="0" collapsed="false">
      <c r="A612" s="238"/>
      <c r="B612" s="238"/>
      <c r="C612" s="238"/>
      <c r="D612" s="238"/>
      <c r="E612" s="238"/>
      <c r="F612" s="347"/>
      <c r="G612" s="238"/>
      <c r="H612" s="238"/>
      <c r="I612" s="347"/>
      <c r="J612" s="348"/>
      <c r="K612" s="238"/>
      <c r="L612" s="349"/>
      <c r="M612" s="238"/>
      <c r="N612" s="238"/>
      <c r="O612" s="238"/>
      <c r="P612" s="238"/>
      <c r="Q612" s="238"/>
      <c r="R612" s="238"/>
      <c r="S612" s="238"/>
      <c r="T612" s="238"/>
      <c r="U612" s="238"/>
      <c r="V612" s="238"/>
      <c r="W612" s="238"/>
      <c r="X612" s="238"/>
      <c r="Y612" s="238"/>
      <c r="Z612" s="238"/>
      <c r="AA612" s="238"/>
      <c r="AB612" s="238"/>
      <c r="AC612" s="238"/>
      <c r="AD612" s="1"/>
    </row>
    <row r="613" customFormat="false" ht="15" hidden="false" customHeight="false" outlineLevel="0" collapsed="false">
      <c r="A613" s="238"/>
      <c r="B613" s="238"/>
      <c r="C613" s="238"/>
      <c r="D613" s="238"/>
      <c r="E613" s="238"/>
      <c r="F613" s="347"/>
      <c r="G613" s="238"/>
      <c r="H613" s="238"/>
      <c r="I613" s="347"/>
      <c r="J613" s="348"/>
      <c r="K613" s="238"/>
      <c r="L613" s="349"/>
      <c r="M613" s="238"/>
      <c r="N613" s="238"/>
      <c r="O613" s="238"/>
      <c r="P613" s="238"/>
      <c r="Q613" s="238"/>
      <c r="R613" s="238"/>
      <c r="S613" s="238"/>
      <c r="T613" s="238"/>
      <c r="U613" s="238"/>
      <c r="V613" s="238"/>
      <c r="W613" s="238"/>
      <c r="X613" s="238"/>
      <c r="Y613" s="238"/>
      <c r="Z613" s="238"/>
      <c r="AA613" s="238"/>
      <c r="AB613" s="238"/>
      <c r="AC613" s="238"/>
      <c r="AD613" s="1"/>
    </row>
    <row r="614" customFormat="false" ht="15" hidden="false" customHeight="false" outlineLevel="0" collapsed="false">
      <c r="A614" s="238"/>
      <c r="B614" s="238"/>
      <c r="C614" s="238"/>
      <c r="D614" s="238"/>
      <c r="E614" s="238"/>
      <c r="F614" s="347"/>
      <c r="G614" s="238"/>
      <c r="H614" s="238"/>
      <c r="I614" s="347"/>
      <c r="J614" s="348"/>
      <c r="K614" s="238"/>
      <c r="L614" s="349"/>
      <c r="M614" s="238"/>
      <c r="N614" s="238"/>
      <c r="O614" s="238"/>
      <c r="P614" s="238"/>
      <c r="Q614" s="238"/>
      <c r="R614" s="238"/>
      <c r="S614" s="238"/>
      <c r="T614" s="238"/>
      <c r="U614" s="238"/>
      <c r="V614" s="238"/>
      <c r="W614" s="238"/>
      <c r="X614" s="238"/>
      <c r="Y614" s="238"/>
      <c r="Z614" s="238"/>
      <c r="AA614" s="238"/>
      <c r="AB614" s="238"/>
      <c r="AC614" s="238"/>
      <c r="AD614" s="1"/>
    </row>
    <row r="615" customFormat="false" ht="15" hidden="false" customHeight="false" outlineLevel="0" collapsed="false">
      <c r="A615" s="238"/>
      <c r="B615" s="238"/>
      <c r="C615" s="238"/>
      <c r="D615" s="238"/>
      <c r="E615" s="238"/>
      <c r="F615" s="347"/>
      <c r="G615" s="238"/>
      <c r="H615" s="238"/>
      <c r="I615" s="347"/>
      <c r="J615" s="348"/>
      <c r="K615" s="238"/>
      <c r="L615" s="349"/>
      <c r="M615" s="238"/>
      <c r="N615" s="238"/>
      <c r="O615" s="238"/>
      <c r="P615" s="238"/>
      <c r="Q615" s="238"/>
      <c r="R615" s="238"/>
      <c r="S615" s="238"/>
      <c r="T615" s="238"/>
      <c r="U615" s="238"/>
      <c r="V615" s="238"/>
      <c r="W615" s="238"/>
      <c r="X615" s="238"/>
      <c r="Y615" s="238"/>
      <c r="Z615" s="238"/>
      <c r="AA615" s="238"/>
      <c r="AB615" s="238"/>
      <c r="AC615" s="238"/>
      <c r="AD615" s="1"/>
    </row>
    <row r="616" customFormat="false" ht="15" hidden="false" customHeight="false" outlineLevel="0" collapsed="false">
      <c r="A616" s="238"/>
      <c r="B616" s="238"/>
      <c r="C616" s="238"/>
      <c r="D616" s="238"/>
      <c r="E616" s="238"/>
      <c r="F616" s="347"/>
      <c r="G616" s="238"/>
      <c r="H616" s="238"/>
      <c r="I616" s="347"/>
      <c r="J616" s="348"/>
      <c r="K616" s="238"/>
      <c r="L616" s="349"/>
      <c r="M616" s="238"/>
      <c r="N616" s="238"/>
      <c r="O616" s="238"/>
      <c r="P616" s="238"/>
      <c r="Q616" s="238"/>
      <c r="R616" s="238"/>
      <c r="S616" s="238"/>
      <c r="T616" s="238"/>
      <c r="U616" s="238"/>
      <c r="V616" s="238"/>
      <c r="W616" s="238"/>
      <c r="X616" s="238"/>
      <c r="Y616" s="238"/>
      <c r="Z616" s="238"/>
      <c r="AA616" s="238"/>
      <c r="AB616" s="238"/>
      <c r="AC616" s="238"/>
      <c r="AD616" s="1"/>
    </row>
    <row r="617" customFormat="false" ht="15" hidden="false" customHeight="false" outlineLevel="0" collapsed="false">
      <c r="A617" s="238"/>
      <c r="B617" s="238"/>
      <c r="C617" s="238"/>
      <c r="D617" s="238"/>
      <c r="E617" s="238"/>
      <c r="F617" s="347"/>
      <c r="G617" s="238"/>
      <c r="H617" s="238"/>
      <c r="I617" s="347"/>
      <c r="J617" s="348"/>
      <c r="K617" s="238"/>
      <c r="L617" s="349"/>
      <c r="M617" s="238"/>
      <c r="N617" s="238"/>
      <c r="O617" s="238"/>
      <c r="P617" s="238"/>
      <c r="Q617" s="238"/>
      <c r="R617" s="238"/>
      <c r="S617" s="238"/>
      <c r="T617" s="238"/>
      <c r="U617" s="238"/>
      <c r="V617" s="238"/>
      <c r="W617" s="238"/>
      <c r="X617" s="238"/>
      <c r="Y617" s="238"/>
      <c r="Z617" s="238"/>
      <c r="AA617" s="238"/>
      <c r="AB617" s="238"/>
      <c r="AC617" s="238"/>
      <c r="AD617" s="1"/>
    </row>
    <row r="618" customFormat="false" ht="15" hidden="false" customHeight="false" outlineLevel="0" collapsed="false">
      <c r="A618" s="238"/>
      <c r="B618" s="238"/>
      <c r="C618" s="238"/>
      <c r="D618" s="238"/>
      <c r="E618" s="238"/>
      <c r="F618" s="347"/>
      <c r="G618" s="238"/>
      <c r="H618" s="238"/>
      <c r="I618" s="347"/>
      <c r="J618" s="348"/>
      <c r="K618" s="238"/>
      <c r="L618" s="349"/>
      <c r="M618" s="238"/>
      <c r="N618" s="238"/>
      <c r="O618" s="238"/>
      <c r="P618" s="238"/>
      <c r="Q618" s="238"/>
      <c r="R618" s="238"/>
      <c r="S618" s="238"/>
      <c r="T618" s="238"/>
      <c r="U618" s="238"/>
      <c r="V618" s="238"/>
      <c r="W618" s="238"/>
      <c r="X618" s="238"/>
      <c r="Y618" s="238"/>
      <c r="Z618" s="238"/>
      <c r="AA618" s="238"/>
      <c r="AB618" s="238"/>
      <c r="AC618" s="238"/>
      <c r="AD618" s="1"/>
    </row>
    <row r="619" customFormat="false" ht="15" hidden="false" customHeight="false" outlineLevel="0" collapsed="false">
      <c r="A619" s="238"/>
      <c r="B619" s="238"/>
      <c r="C619" s="238"/>
      <c r="D619" s="238"/>
      <c r="E619" s="238"/>
      <c r="F619" s="347"/>
      <c r="G619" s="238"/>
      <c r="H619" s="238"/>
      <c r="I619" s="347"/>
      <c r="J619" s="348"/>
      <c r="K619" s="238"/>
      <c r="L619" s="349"/>
      <c r="M619" s="238"/>
      <c r="N619" s="238"/>
      <c r="O619" s="238"/>
      <c r="P619" s="238"/>
      <c r="Q619" s="238"/>
      <c r="R619" s="238"/>
      <c r="S619" s="238"/>
      <c r="T619" s="238"/>
      <c r="U619" s="238"/>
      <c r="V619" s="238"/>
      <c r="W619" s="238"/>
      <c r="X619" s="238"/>
      <c r="Y619" s="238"/>
      <c r="Z619" s="238"/>
      <c r="AA619" s="238"/>
      <c r="AB619" s="238"/>
      <c r="AC619" s="238"/>
      <c r="AD619" s="1"/>
    </row>
    <row r="620" customFormat="false" ht="15" hidden="false" customHeight="false" outlineLevel="0" collapsed="false">
      <c r="A620" s="238"/>
      <c r="B620" s="238"/>
      <c r="C620" s="238"/>
      <c r="D620" s="238"/>
      <c r="E620" s="238"/>
      <c r="F620" s="347"/>
      <c r="G620" s="238"/>
      <c r="H620" s="238"/>
      <c r="I620" s="347"/>
      <c r="J620" s="348"/>
      <c r="K620" s="238"/>
      <c r="L620" s="349"/>
      <c r="M620" s="238"/>
      <c r="N620" s="238"/>
      <c r="O620" s="238"/>
      <c r="P620" s="238"/>
      <c r="Q620" s="238"/>
      <c r="R620" s="238"/>
      <c r="S620" s="238"/>
      <c r="T620" s="238"/>
      <c r="U620" s="238"/>
      <c r="V620" s="238"/>
      <c r="W620" s="238"/>
      <c r="X620" s="238"/>
      <c r="Y620" s="238"/>
      <c r="Z620" s="238"/>
      <c r="AA620" s="238"/>
      <c r="AB620" s="238"/>
      <c r="AC620" s="238"/>
      <c r="AD620" s="1"/>
    </row>
    <row r="621" customFormat="false" ht="15" hidden="false" customHeight="false" outlineLevel="0" collapsed="false">
      <c r="A621" s="238"/>
      <c r="B621" s="238"/>
      <c r="C621" s="238"/>
      <c r="D621" s="238"/>
      <c r="E621" s="238"/>
      <c r="F621" s="347"/>
      <c r="G621" s="238"/>
      <c r="H621" s="238"/>
      <c r="I621" s="347"/>
      <c r="J621" s="348"/>
      <c r="K621" s="238"/>
      <c r="L621" s="349"/>
      <c r="M621" s="238"/>
      <c r="N621" s="238"/>
      <c r="O621" s="238"/>
      <c r="P621" s="238"/>
      <c r="Q621" s="238"/>
      <c r="R621" s="238"/>
      <c r="S621" s="238"/>
      <c r="T621" s="238"/>
      <c r="U621" s="238"/>
      <c r="V621" s="238"/>
      <c r="W621" s="238"/>
      <c r="X621" s="238"/>
      <c r="Y621" s="238"/>
      <c r="Z621" s="238"/>
      <c r="AA621" s="238"/>
      <c r="AB621" s="238"/>
      <c r="AC621" s="238"/>
      <c r="AD621" s="1"/>
    </row>
    <row r="622" customFormat="false" ht="15" hidden="false" customHeight="false" outlineLevel="0" collapsed="false">
      <c r="A622" s="238"/>
      <c r="B622" s="238"/>
      <c r="C622" s="238"/>
      <c r="D622" s="238"/>
      <c r="E622" s="238"/>
      <c r="F622" s="347"/>
      <c r="G622" s="238"/>
      <c r="H622" s="238"/>
      <c r="I622" s="347"/>
      <c r="J622" s="348"/>
      <c r="K622" s="238"/>
      <c r="L622" s="349"/>
      <c r="M622" s="238"/>
      <c r="N622" s="238"/>
      <c r="O622" s="238"/>
      <c r="P622" s="238"/>
      <c r="Q622" s="238"/>
      <c r="R622" s="238"/>
      <c r="S622" s="238"/>
      <c r="T622" s="238"/>
      <c r="U622" s="238"/>
      <c r="V622" s="238"/>
      <c r="W622" s="238"/>
      <c r="X622" s="238"/>
      <c r="Y622" s="238"/>
      <c r="Z622" s="238"/>
      <c r="AA622" s="238"/>
      <c r="AB622" s="238"/>
      <c r="AC622" s="238"/>
      <c r="AD622" s="1"/>
    </row>
    <row r="623" customFormat="false" ht="15" hidden="false" customHeight="false" outlineLevel="0" collapsed="false">
      <c r="A623" s="238"/>
      <c r="B623" s="238"/>
      <c r="C623" s="238"/>
      <c r="D623" s="238"/>
      <c r="E623" s="238"/>
      <c r="F623" s="347"/>
      <c r="G623" s="238"/>
      <c r="H623" s="238"/>
      <c r="I623" s="347"/>
      <c r="J623" s="348"/>
      <c r="K623" s="238"/>
      <c r="L623" s="349"/>
      <c r="M623" s="238"/>
      <c r="N623" s="238"/>
      <c r="O623" s="238"/>
      <c r="P623" s="238"/>
      <c r="Q623" s="238"/>
      <c r="R623" s="238"/>
      <c r="S623" s="238"/>
      <c r="T623" s="238"/>
      <c r="U623" s="238"/>
      <c r="V623" s="238"/>
      <c r="W623" s="238"/>
      <c r="X623" s="238"/>
      <c r="Y623" s="238"/>
      <c r="Z623" s="238"/>
      <c r="AA623" s="238"/>
      <c r="AB623" s="238"/>
      <c r="AC623" s="238"/>
      <c r="AD623" s="1"/>
    </row>
    <row r="624" customFormat="false" ht="15" hidden="false" customHeight="false" outlineLevel="0" collapsed="false">
      <c r="A624" s="238"/>
      <c r="B624" s="238"/>
      <c r="C624" s="238"/>
      <c r="D624" s="238"/>
      <c r="E624" s="238"/>
      <c r="F624" s="347"/>
      <c r="G624" s="238"/>
      <c r="H624" s="238"/>
      <c r="I624" s="347"/>
      <c r="J624" s="348"/>
      <c r="K624" s="238"/>
      <c r="L624" s="349"/>
      <c r="M624" s="238"/>
      <c r="N624" s="238"/>
      <c r="O624" s="238"/>
      <c r="P624" s="238"/>
      <c r="Q624" s="238"/>
      <c r="R624" s="238"/>
      <c r="S624" s="238"/>
      <c r="T624" s="238"/>
      <c r="U624" s="238"/>
      <c r="V624" s="238"/>
      <c r="W624" s="238"/>
      <c r="X624" s="238"/>
      <c r="Y624" s="238"/>
      <c r="Z624" s="238"/>
      <c r="AA624" s="238"/>
      <c r="AB624" s="238"/>
      <c r="AC624" s="238"/>
      <c r="AD624" s="1"/>
    </row>
    <row r="625" customFormat="false" ht="15" hidden="false" customHeight="false" outlineLevel="0" collapsed="false">
      <c r="A625" s="238"/>
      <c r="B625" s="238"/>
      <c r="C625" s="238"/>
      <c r="D625" s="238"/>
      <c r="E625" s="238"/>
      <c r="F625" s="347"/>
      <c r="G625" s="238"/>
      <c r="H625" s="238"/>
      <c r="I625" s="347"/>
      <c r="J625" s="348"/>
      <c r="K625" s="238"/>
      <c r="L625" s="349"/>
      <c r="M625" s="238"/>
      <c r="N625" s="238"/>
      <c r="O625" s="238"/>
      <c r="P625" s="238"/>
      <c r="Q625" s="238"/>
      <c r="R625" s="238"/>
      <c r="S625" s="238"/>
      <c r="T625" s="238"/>
      <c r="U625" s="238"/>
      <c r="V625" s="238"/>
      <c r="W625" s="238"/>
      <c r="X625" s="238"/>
      <c r="Y625" s="238"/>
      <c r="Z625" s="238"/>
      <c r="AA625" s="238"/>
      <c r="AB625" s="238"/>
      <c r="AC625" s="238"/>
      <c r="AD625" s="1"/>
    </row>
    <row r="626" customFormat="false" ht="15" hidden="false" customHeight="false" outlineLevel="0" collapsed="false">
      <c r="A626" s="238"/>
      <c r="B626" s="238"/>
      <c r="C626" s="238"/>
      <c r="D626" s="238"/>
      <c r="E626" s="238"/>
      <c r="F626" s="347"/>
      <c r="G626" s="238"/>
      <c r="H626" s="238"/>
      <c r="I626" s="347"/>
      <c r="J626" s="348"/>
      <c r="K626" s="238"/>
      <c r="L626" s="349"/>
      <c r="M626" s="238"/>
      <c r="N626" s="238"/>
      <c r="O626" s="238"/>
      <c r="P626" s="238"/>
      <c r="Q626" s="238"/>
      <c r="R626" s="238"/>
      <c r="S626" s="238"/>
      <c r="T626" s="238"/>
      <c r="U626" s="238"/>
      <c r="V626" s="238"/>
      <c r="W626" s="238"/>
      <c r="X626" s="238"/>
      <c r="Y626" s="238"/>
      <c r="Z626" s="238"/>
      <c r="AA626" s="238"/>
      <c r="AB626" s="238"/>
      <c r="AC626" s="238"/>
      <c r="AD626" s="1"/>
    </row>
    <row r="627" customFormat="false" ht="15" hidden="false" customHeight="false" outlineLevel="0" collapsed="false">
      <c r="A627" s="238"/>
      <c r="B627" s="238"/>
      <c r="C627" s="238"/>
      <c r="D627" s="238"/>
      <c r="E627" s="238"/>
      <c r="F627" s="347"/>
      <c r="G627" s="238"/>
      <c r="H627" s="238"/>
      <c r="I627" s="347"/>
      <c r="J627" s="348"/>
      <c r="K627" s="238"/>
      <c r="L627" s="349"/>
      <c r="M627" s="238"/>
      <c r="N627" s="238"/>
      <c r="O627" s="238"/>
      <c r="P627" s="238"/>
      <c r="Q627" s="238"/>
      <c r="R627" s="238"/>
      <c r="S627" s="238"/>
      <c r="T627" s="238"/>
      <c r="U627" s="238"/>
      <c r="V627" s="238"/>
      <c r="W627" s="238"/>
      <c r="X627" s="238"/>
      <c r="Y627" s="238"/>
      <c r="Z627" s="238"/>
      <c r="AA627" s="238"/>
      <c r="AB627" s="238"/>
      <c r="AC627" s="238"/>
      <c r="AD627" s="1"/>
    </row>
    <row r="628" customFormat="false" ht="15" hidden="false" customHeight="false" outlineLevel="0" collapsed="false">
      <c r="A628" s="238"/>
      <c r="B628" s="238"/>
      <c r="C628" s="238"/>
      <c r="D628" s="238"/>
      <c r="E628" s="238"/>
      <c r="F628" s="347"/>
      <c r="G628" s="238"/>
      <c r="H628" s="238"/>
      <c r="I628" s="347"/>
      <c r="J628" s="348"/>
      <c r="K628" s="238"/>
      <c r="L628" s="349"/>
      <c r="M628" s="238"/>
      <c r="N628" s="238"/>
      <c r="O628" s="238"/>
      <c r="P628" s="238"/>
      <c r="Q628" s="238"/>
      <c r="R628" s="238"/>
      <c r="S628" s="238"/>
      <c r="T628" s="238"/>
      <c r="U628" s="238"/>
      <c r="V628" s="238"/>
      <c r="W628" s="238"/>
      <c r="X628" s="238"/>
      <c r="Y628" s="238"/>
      <c r="Z628" s="238"/>
      <c r="AA628" s="238"/>
      <c r="AB628" s="238"/>
      <c r="AC628" s="238"/>
      <c r="AD628" s="1"/>
    </row>
    <row r="629" customFormat="false" ht="15" hidden="false" customHeight="false" outlineLevel="0" collapsed="false">
      <c r="A629" s="238"/>
      <c r="B629" s="238"/>
      <c r="C629" s="238"/>
      <c r="D629" s="238"/>
      <c r="E629" s="238"/>
      <c r="F629" s="347"/>
      <c r="G629" s="238"/>
      <c r="H629" s="238"/>
      <c r="I629" s="347"/>
      <c r="J629" s="348"/>
      <c r="K629" s="238"/>
      <c r="L629" s="349"/>
      <c r="M629" s="238"/>
      <c r="N629" s="238"/>
      <c r="O629" s="238"/>
      <c r="P629" s="238"/>
      <c r="Q629" s="238"/>
      <c r="R629" s="238"/>
      <c r="S629" s="238"/>
      <c r="T629" s="238"/>
      <c r="U629" s="238"/>
      <c r="V629" s="238"/>
      <c r="W629" s="238"/>
      <c r="X629" s="238"/>
      <c r="Y629" s="238"/>
      <c r="Z629" s="238"/>
      <c r="AA629" s="238"/>
      <c r="AB629" s="238"/>
      <c r="AC629" s="238"/>
      <c r="AD629" s="1"/>
    </row>
    <row r="630" customFormat="false" ht="15" hidden="false" customHeight="false" outlineLevel="0" collapsed="false">
      <c r="A630" s="238"/>
      <c r="B630" s="238"/>
      <c r="C630" s="238"/>
      <c r="D630" s="238"/>
      <c r="E630" s="238"/>
      <c r="F630" s="347"/>
      <c r="G630" s="238"/>
      <c r="H630" s="238"/>
      <c r="I630" s="347"/>
      <c r="J630" s="348"/>
      <c r="K630" s="238"/>
      <c r="L630" s="349"/>
      <c r="M630" s="238"/>
      <c r="N630" s="238"/>
      <c r="O630" s="238"/>
      <c r="P630" s="238"/>
      <c r="Q630" s="238"/>
      <c r="R630" s="238"/>
      <c r="S630" s="238"/>
      <c r="T630" s="238"/>
      <c r="U630" s="238"/>
      <c r="V630" s="238"/>
      <c r="W630" s="238"/>
      <c r="X630" s="238"/>
      <c r="Y630" s="238"/>
      <c r="Z630" s="238"/>
      <c r="AA630" s="238"/>
      <c r="AB630" s="238"/>
      <c r="AC630" s="238"/>
      <c r="AD630" s="1"/>
    </row>
    <row r="631" customFormat="false" ht="15" hidden="false" customHeight="false" outlineLevel="0" collapsed="false">
      <c r="A631" s="238"/>
      <c r="B631" s="238"/>
      <c r="C631" s="238"/>
      <c r="D631" s="238"/>
      <c r="E631" s="238"/>
      <c r="F631" s="347"/>
      <c r="G631" s="238"/>
      <c r="H631" s="238"/>
      <c r="I631" s="347"/>
      <c r="J631" s="348"/>
      <c r="K631" s="238"/>
      <c r="L631" s="349"/>
      <c r="M631" s="238"/>
      <c r="N631" s="238"/>
      <c r="O631" s="238"/>
      <c r="P631" s="238"/>
      <c r="Q631" s="238"/>
      <c r="R631" s="238"/>
      <c r="S631" s="238"/>
      <c r="T631" s="238"/>
      <c r="U631" s="238"/>
      <c r="V631" s="238"/>
      <c r="W631" s="238"/>
      <c r="X631" s="238"/>
      <c r="Y631" s="238"/>
      <c r="Z631" s="238"/>
      <c r="AA631" s="238"/>
      <c r="AB631" s="238"/>
      <c r="AC631" s="238"/>
      <c r="AD631" s="1"/>
    </row>
    <row r="632" customFormat="false" ht="15" hidden="false" customHeight="false" outlineLevel="0" collapsed="false">
      <c r="A632" s="238"/>
      <c r="B632" s="238"/>
      <c r="C632" s="238"/>
      <c r="D632" s="238"/>
      <c r="E632" s="238"/>
      <c r="F632" s="347"/>
      <c r="G632" s="238"/>
      <c r="H632" s="238"/>
      <c r="I632" s="347"/>
      <c r="J632" s="348"/>
      <c r="K632" s="238"/>
      <c r="L632" s="349"/>
      <c r="M632" s="238"/>
      <c r="N632" s="238"/>
      <c r="O632" s="238"/>
      <c r="P632" s="238"/>
      <c r="Q632" s="238"/>
      <c r="R632" s="238"/>
      <c r="S632" s="238"/>
      <c r="T632" s="238"/>
      <c r="U632" s="238"/>
      <c r="V632" s="238"/>
      <c r="W632" s="238"/>
      <c r="X632" s="238"/>
      <c r="Y632" s="238"/>
      <c r="Z632" s="238"/>
      <c r="AA632" s="238"/>
      <c r="AB632" s="238"/>
      <c r="AC632" s="238"/>
      <c r="AD632" s="1"/>
    </row>
    <row r="633" customFormat="false" ht="15" hidden="false" customHeight="false" outlineLevel="0" collapsed="false">
      <c r="A633" s="238"/>
      <c r="B633" s="238"/>
      <c r="C633" s="238"/>
      <c r="D633" s="238"/>
      <c r="E633" s="238"/>
      <c r="F633" s="347"/>
      <c r="G633" s="238"/>
      <c r="H633" s="238"/>
      <c r="I633" s="347"/>
      <c r="J633" s="348"/>
      <c r="K633" s="238"/>
      <c r="L633" s="349"/>
      <c r="M633" s="238"/>
      <c r="N633" s="238"/>
      <c r="O633" s="238"/>
      <c r="P633" s="238"/>
      <c r="Q633" s="238"/>
      <c r="R633" s="238"/>
      <c r="S633" s="238"/>
      <c r="T633" s="238"/>
      <c r="U633" s="238"/>
      <c r="V633" s="238"/>
      <c r="W633" s="238"/>
      <c r="X633" s="238"/>
      <c r="Y633" s="238"/>
      <c r="Z633" s="238"/>
      <c r="AA633" s="238"/>
      <c r="AB633" s="238"/>
      <c r="AC633" s="238"/>
      <c r="AD633" s="1"/>
    </row>
    <row r="634" customFormat="false" ht="15" hidden="false" customHeight="false" outlineLevel="0" collapsed="false">
      <c r="A634" s="238"/>
      <c r="B634" s="238"/>
      <c r="C634" s="238"/>
      <c r="D634" s="238"/>
      <c r="E634" s="238"/>
      <c r="F634" s="347"/>
      <c r="G634" s="238"/>
      <c r="H634" s="238"/>
      <c r="I634" s="347"/>
      <c r="J634" s="348"/>
      <c r="K634" s="238"/>
      <c r="L634" s="349"/>
      <c r="M634" s="238"/>
      <c r="N634" s="238"/>
      <c r="O634" s="238"/>
      <c r="P634" s="238"/>
      <c r="Q634" s="238"/>
      <c r="R634" s="238"/>
      <c r="S634" s="238"/>
      <c r="T634" s="238"/>
      <c r="U634" s="238"/>
      <c r="V634" s="238"/>
      <c r="W634" s="238"/>
      <c r="X634" s="238"/>
      <c r="Y634" s="238"/>
      <c r="Z634" s="238"/>
      <c r="AA634" s="238"/>
      <c r="AB634" s="238"/>
      <c r="AC634" s="238"/>
      <c r="AD634" s="1"/>
    </row>
    <row r="635" customFormat="false" ht="15" hidden="false" customHeight="false" outlineLevel="0" collapsed="false">
      <c r="A635" s="238"/>
      <c r="B635" s="238"/>
      <c r="C635" s="238"/>
      <c r="D635" s="238"/>
      <c r="E635" s="238"/>
      <c r="F635" s="347"/>
      <c r="G635" s="238"/>
      <c r="H635" s="238"/>
      <c r="I635" s="347"/>
      <c r="J635" s="348"/>
      <c r="K635" s="238"/>
      <c r="L635" s="349"/>
      <c r="M635" s="238"/>
      <c r="N635" s="238"/>
      <c r="O635" s="238"/>
      <c r="P635" s="238"/>
      <c r="Q635" s="238"/>
      <c r="R635" s="238"/>
      <c r="S635" s="238"/>
      <c r="T635" s="238"/>
      <c r="U635" s="238"/>
      <c r="V635" s="238"/>
      <c r="W635" s="238"/>
      <c r="X635" s="238"/>
      <c r="Y635" s="238"/>
      <c r="Z635" s="238"/>
      <c r="AA635" s="238"/>
      <c r="AB635" s="238"/>
      <c r="AC635" s="1"/>
      <c r="AD635" s="1"/>
    </row>
    <row r="636" customFormat="false" ht="15" hidden="false" customHeight="false" outlineLevel="0" collapsed="false">
      <c r="A636" s="238"/>
      <c r="B636" s="238"/>
      <c r="C636" s="238"/>
      <c r="D636" s="238"/>
      <c r="E636" s="238"/>
      <c r="F636" s="347"/>
      <c r="G636" s="238"/>
      <c r="H636" s="238"/>
      <c r="I636" s="347"/>
      <c r="J636" s="348"/>
      <c r="K636" s="238"/>
      <c r="L636" s="349"/>
      <c r="M636" s="238"/>
      <c r="N636" s="238"/>
      <c r="O636" s="238"/>
      <c r="P636" s="238"/>
      <c r="Q636" s="238"/>
      <c r="R636" s="238"/>
      <c r="S636" s="238"/>
      <c r="T636" s="238"/>
      <c r="U636" s="238"/>
      <c r="V636" s="238"/>
      <c r="W636" s="238"/>
      <c r="X636" s="238"/>
      <c r="Y636" s="238"/>
      <c r="Z636" s="238"/>
      <c r="AA636" s="238"/>
      <c r="AB636" s="238"/>
      <c r="AC636" s="1"/>
      <c r="AD636" s="1"/>
    </row>
    <row r="637" customFormat="false" ht="15" hidden="false" customHeight="false" outlineLevel="0" collapsed="false">
      <c r="A637" s="238"/>
      <c r="B637" s="238"/>
      <c r="C637" s="238"/>
      <c r="D637" s="238"/>
      <c r="E637" s="238"/>
      <c r="F637" s="347"/>
      <c r="G637" s="238"/>
      <c r="H637" s="238"/>
      <c r="I637" s="347"/>
      <c r="J637" s="348"/>
      <c r="K637" s="238"/>
      <c r="L637" s="349"/>
      <c r="M637" s="238"/>
      <c r="N637" s="238"/>
      <c r="O637" s="238"/>
      <c r="P637" s="238"/>
      <c r="Q637" s="238"/>
      <c r="R637" s="238"/>
      <c r="S637" s="238"/>
      <c r="T637" s="238"/>
      <c r="U637" s="238"/>
      <c r="V637" s="238"/>
      <c r="W637" s="238"/>
      <c r="X637" s="238"/>
      <c r="Y637" s="238"/>
      <c r="Z637" s="238"/>
      <c r="AA637" s="238"/>
      <c r="AB637" s="238"/>
      <c r="AC637" s="1"/>
      <c r="AD637" s="1"/>
    </row>
    <row r="638" customFormat="false" ht="15" hidden="false" customHeight="false" outlineLevel="0" collapsed="false">
      <c r="A638" s="238"/>
      <c r="B638" s="238"/>
      <c r="C638" s="238"/>
      <c r="D638" s="238"/>
      <c r="E638" s="238"/>
      <c r="F638" s="347"/>
      <c r="G638" s="238"/>
      <c r="H638" s="238"/>
      <c r="I638" s="347"/>
      <c r="J638" s="348"/>
      <c r="K638" s="238"/>
      <c r="L638" s="349"/>
      <c r="M638" s="238"/>
      <c r="N638" s="238"/>
      <c r="O638" s="238"/>
      <c r="P638" s="238"/>
      <c r="Q638" s="238"/>
      <c r="R638" s="238"/>
      <c r="S638" s="238"/>
      <c r="T638" s="238"/>
      <c r="U638" s="238"/>
      <c r="V638" s="238"/>
      <c r="W638" s="238"/>
      <c r="X638" s="238"/>
      <c r="Y638" s="238"/>
      <c r="Z638" s="238"/>
      <c r="AA638" s="238"/>
      <c r="AB638" s="238"/>
      <c r="AC638" s="1"/>
      <c r="AD638" s="1"/>
    </row>
    <row r="639" customFormat="false" ht="15" hidden="false" customHeight="false" outlineLevel="0" collapsed="false">
      <c r="A639" s="238"/>
      <c r="B639" s="238"/>
      <c r="C639" s="238"/>
      <c r="D639" s="238"/>
      <c r="E639" s="238"/>
      <c r="F639" s="347"/>
      <c r="G639" s="238"/>
      <c r="H639" s="238"/>
      <c r="I639" s="347"/>
      <c r="J639" s="348"/>
      <c r="K639" s="238"/>
      <c r="L639" s="349"/>
      <c r="M639" s="238"/>
      <c r="N639" s="238"/>
      <c r="O639" s="238"/>
      <c r="P639" s="238"/>
      <c r="Q639" s="238"/>
      <c r="R639" s="238"/>
      <c r="S639" s="238"/>
      <c r="T639" s="238"/>
      <c r="U639" s="238"/>
      <c r="V639" s="238"/>
      <c r="W639" s="238"/>
      <c r="X639" s="238"/>
      <c r="Y639" s="238"/>
      <c r="Z639" s="238"/>
      <c r="AA639" s="238"/>
      <c r="AB639" s="238"/>
      <c r="AC639" s="1"/>
      <c r="AD639" s="1"/>
    </row>
    <row r="640" customFormat="false" ht="15" hidden="false" customHeight="false" outlineLevel="0" collapsed="false">
      <c r="A640" s="238"/>
      <c r="B640" s="238"/>
      <c r="C640" s="238"/>
      <c r="D640" s="238"/>
      <c r="E640" s="238"/>
      <c r="F640" s="347"/>
      <c r="G640" s="238"/>
      <c r="H640" s="238"/>
      <c r="I640" s="347"/>
      <c r="J640" s="348"/>
      <c r="K640" s="238"/>
      <c r="L640" s="349"/>
      <c r="M640" s="238"/>
      <c r="N640" s="238"/>
      <c r="O640" s="238"/>
      <c r="P640" s="238"/>
      <c r="Q640" s="238"/>
      <c r="R640" s="238"/>
      <c r="S640" s="238"/>
      <c r="T640" s="238"/>
      <c r="U640" s="238"/>
      <c r="V640" s="238"/>
      <c r="W640" s="238"/>
      <c r="X640" s="238"/>
      <c r="Y640" s="238"/>
      <c r="Z640" s="238"/>
      <c r="AA640" s="238"/>
      <c r="AB640" s="238"/>
      <c r="AC640" s="1"/>
      <c r="AD640" s="1"/>
    </row>
    <row r="641" customFormat="false" ht="15" hidden="false" customHeight="false" outlineLevel="0" collapsed="false">
      <c r="A641" s="238"/>
      <c r="B641" s="238"/>
      <c r="C641" s="238"/>
      <c r="D641" s="238"/>
      <c r="E641" s="238"/>
      <c r="F641" s="347"/>
      <c r="G641" s="238"/>
      <c r="H641" s="238"/>
      <c r="I641" s="347"/>
      <c r="J641" s="348"/>
      <c r="K641" s="238"/>
      <c r="L641" s="349"/>
      <c r="M641" s="238"/>
      <c r="N641" s="238"/>
      <c r="O641" s="238"/>
      <c r="P641" s="238"/>
      <c r="Q641" s="238"/>
      <c r="R641" s="238"/>
      <c r="S641" s="238"/>
      <c r="T641" s="238"/>
      <c r="U641" s="238"/>
      <c r="V641" s="238"/>
      <c r="W641" s="238"/>
      <c r="X641" s="238"/>
      <c r="Y641" s="238"/>
      <c r="Z641" s="238"/>
      <c r="AA641" s="238"/>
      <c r="AB641" s="238"/>
      <c r="AC641" s="1"/>
      <c r="AD641" s="1"/>
    </row>
    <row r="642" customFormat="false" ht="15" hidden="false" customHeight="false" outlineLevel="0" collapsed="false">
      <c r="A642" s="238"/>
      <c r="B642" s="238"/>
      <c r="C642" s="238"/>
      <c r="D642" s="238"/>
      <c r="E642" s="238"/>
      <c r="F642" s="347"/>
      <c r="G642" s="238"/>
      <c r="H642" s="238"/>
      <c r="I642" s="347"/>
      <c r="J642" s="348"/>
      <c r="K642" s="238"/>
      <c r="L642" s="349"/>
      <c r="M642" s="238"/>
      <c r="N642" s="238"/>
      <c r="O642" s="238"/>
      <c r="P642" s="238"/>
      <c r="Q642" s="238"/>
      <c r="R642" s="238"/>
      <c r="S642" s="238"/>
      <c r="T642" s="238"/>
      <c r="U642" s="238"/>
      <c r="V642" s="238"/>
      <c r="W642" s="238"/>
      <c r="X642" s="238"/>
      <c r="Y642" s="238"/>
      <c r="Z642" s="238"/>
      <c r="AA642" s="238"/>
      <c r="AB642" s="238"/>
      <c r="AC642" s="1"/>
      <c r="AD642" s="1"/>
    </row>
    <row r="643" customFormat="false" ht="15" hidden="false" customHeight="false" outlineLevel="0" collapsed="false">
      <c r="A643" s="238"/>
      <c r="B643" s="238"/>
      <c r="C643" s="238"/>
      <c r="D643" s="238"/>
      <c r="E643" s="238"/>
      <c r="F643" s="347"/>
      <c r="G643" s="238"/>
      <c r="H643" s="238"/>
      <c r="I643" s="347"/>
      <c r="J643" s="348"/>
      <c r="K643" s="238"/>
      <c r="L643" s="349"/>
      <c r="M643" s="238"/>
      <c r="N643" s="238"/>
      <c r="O643" s="238"/>
      <c r="P643" s="238"/>
      <c r="Q643" s="238"/>
      <c r="R643" s="238"/>
      <c r="S643" s="238"/>
      <c r="T643" s="238"/>
      <c r="U643" s="238"/>
      <c r="V643" s="238"/>
      <c r="W643" s="238"/>
      <c r="X643" s="238"/>
      <c r="Y643" s="238"/>
      <c r="Z643" s="238"/>
      <c r="AA643" s="238"/>
      <c r="AB643" s="238"/>
      <c r="AC643" s="1"/>
      <c r="AD643" s="1"/>
    </row>
    <row r="644" customFormat="false" ht="15" hidden="false" customHeight="false" outlineLevel="0" collapsed="false">
      <c r="A644" s="238"/>
      <c r="B644" s="238"/>
      <c r="C644" s="238"/>
      <c r="D644" s="238"/>
      <c r="E644" s="238"/>
      <c r="F644" s="347"/>
      <c r="G644" s="238"/>
      <c r="H644" s="238"/>
      <c r="I644" s="347"/>
      <c r="J644" s="348"/>
      <c r="K644" s="238"/>
      <c r="L644" s="349"/>
      <c r="M644" s="238"/>
      <c r="N644" s="238"/>
      <c r="O644" s="238"/>
      <c r="P644" s="238"/>
      <c r="Q644" s="238"/>
      <c r="R644" s="238"/>
      <c r="S644" s="238"/>
      <c r="T644" s="238"/>
      <c r="U644" s="238"/>
      <c r="V644" s="238"/>
      <c r="W644" s="238"/>
      <c r="X644" s="238"/>
      <c r="Y644" s="238"/>
      <c r="Z644" s="238"/>
      <c r="AA644" s="238"/>
      <c r="AB644" s="238"/>
      <c r="AC644" s="1"/>
      <c r="AD644" s="1"/>
    </row>
    <row r="645" customFormat="false" ht="15" hidden="false" customHeight="false" outlineLevel="0" collapsed="false">
      <c r="A645" s="238"/>
      <c r="B645" s="238"/>
      <c r="C645" s="238"/>
      <c r="D645" s="238"/>
      <c r="E645" s="238"/>
      <c r="F645" s="347"/>
      <c r="G645" s="238"/>
      <c r="H645" s="238"/>
      <c r="I645" s="347"/>
      <c r="J645" s="348"/>
      <c r="K645" s="238"/>
      <c r="L645" s="349"/>
      <c r="M645" s="238"/>
      <c r="N645" s="238"/>
      <c r="O645" s="238"/>
      <c r="P645" s="238"/>
      <c r="Q645" s="238"/>
      <c r="R645" s="238"/>
      <c r="S645" s="238"/>
      <c r="T645" s="238"/>
      <c r="U645" s="238"/>
      <c r="V645" s="238"/>
      <c r="W645" s="238"/>
      <c r="X645" s="238"/>
      <c r="Y645" s="238"/>
      <c r="Z645" s="238"/>
      <c r="AA645" s="238"/>
      <c r="AB645" s="238"/>
      <c r="AC645" s="1"/>
      <c r="AD645" s="1"/>
    </row>
    <row r="646" customFormat="false" ht="15" hidden="false" customHeight="false" outlineLevel="0" collapsed="false">
      <c r="A646" s="238"/>
      <c r="B646" s="238"/>
      <c r="C646" s="238"/>
      <c r="D646" s="238"/>
      <c r="E646" s="238"/>
      <c r="F646" s="347"/>
      <c r="G646" s="238"/>
      <c r="H646" s="238"/>
      <c r="I646" s="347"/>
      <c r="J646" s="348"/>
      <c r="K646" s="238"/>
      <c r="L646" s="349"/>
      <c r="M646" s="238"/>
      <c r="N646" s="238"/>
      <c r="O646" s="238"/>
      <c r="P646" s="238"/>
      <c r="Q646" s="238"/>
      <c r="R646" s="238"/>
      <c r="S646" s="238"/>
      <c r="T646" s="238"/>
      <c r="U646" s="238"/>
      <c r="V646" s="238"/>
      <c r="W646" s="238"/>
      <c r="X646" s="238"/>
      <c r="Y646" s="238"/>
      <c r="Z646" s="238"/>
      <c r="AA646" s="238"/>
      <c r="AB646" s="238"/>
      <c r="AC646" s="1"/>
      <c r="AD646" s="1"/>
    </row>
    <row r="647" customFormat="false" ht="15" hidden="false" customHeight="false" outlineLevel="0" collapsed="false">
      <c r="A647" s="238"/>
      <c r="B647" s="238"/>
      <c r="C647" s="238"/>
      <c r="D647" s="238"/>
      <c r="E647" s="238"/>
      <c r="F647" s="347"/>
      <c r="G647" s="238"/>
      <c r="H647" s="238"/>
      <c r="I647" s="347"/>
      <c r="J647" s="348"/>
      <c r="K647" s="238"/>
      <c r="L647" s="349"/>
      <c r="M647" s="238"/>
      <c r="N647" s="238"/>
      <c r="O647" s="238"/>
      <c r="P647" s="238"/>
      <c r="Q647" s="238"/>
      <c r="R647" s="238"/>
      <c r="S647" s="238"/>
      <c r="T647" s="238"/>
      <c r="U647" s="238"/>
      <c r="V647" s="238"/>
      <c r="W647" s="238"/>
      <c r="X647" s="238"/>
      <c r="Y647" s="238"/>
      <c r="Z647" s="238"/>
      <c r="AA647" s="238"/>
      <c r="AB647" s="238"/>
      <c r="AC647" s="1"/>
      <c r="AD647" s="1"/>
    </row>
    <row r="648" customFormat="false" ht="15" hidden="false" customHeight="false" outlineLevel="0" collapsed="false">
      <c r="A648" s="238"/>
      <c r="B648" s="238"/>
      <c r="C648" s="238"/>
      <c r="D648" s="238"/>
      <c r="E648" s="238"/>
      <c r="F648" s="347"/>
      <c r="G648" s="238"/>
      <c r="H648" s="238"/>
      <c r="I648" s="347"/>
      <c r="J648" s="348"/>
      <c r="K648" s="238"/>
      <c r="L648" s="349"/>
      <c r="M648" s="238"/>
      <c r="N648" s="238"/>
      <c r="O648" s="238"/>
      <c r="P648" s="238"/>
      <c r="Q648" s="238"/>
      <c r="R648" s="238"/>
      <c r="S648" s="238"/>
      <c r="T648" s="238"/>
      <c r="U648" s="238"/>
      <c r="V648" s="238"/>
      <c r="W648" s="238"/>
      <c r="X648" s="238"/>
      <c r="Y648" s="238"/>
      <c r="Z648" s="238"/>
      <c r="AA648" s="238"/>
      <c r="AB648" s="238"/>
      <c r="AC648" s="1"/>
      <c r="AD648" s="1"/>
    </row>
    <row r="649" customFormat="false" ht="15" hidden="false" customHeight="false" outlineLevel="0" collapsed="false">
      <c r="A649" s="238"/>
      <c r="B649" s="238"/>
      <c r="C649" s="238"/>
      <c r="D649" s="238"/>
      <c r="E649" s="238"/>
      <c r="F649" s="347"/>
      <c r="G649" s="238"/>
      <c r="H649" s="238"/>
      <c r="I649" s="347"/>
      <c r="J649" s="348"/>
      <c r="K649" s="238"/>
      <c r="L649" s="349"/>
      <c r="M649" s="238"/>
      <c r="N649" s="238"/>
      <c r="O649" s="238"/>
      <c r="P649" s="238"/>
      <c r="Q649" s="238"/>
      <c r="R649" s="238"/>
      <c r="S649" s="238"/>
      <c r="T649" s="238"/>
      <c r="U649" s="238"/>
      <c r="V649" s="238"/>
      <c r="W649" s="238"/>
      <c r="X649" s="238"/>
      <c r="Y649" s="238"/>
      <c r="Z649" s="238"/>
      <c r="AA649" s="238"/>
      <c r="AB649" s="238"/>
      <c r="AC649" s="1"/>
      <c r="AD649" s="1"/>
    </row>
    <row r="650" customFormat="false" ht="15" hidden="false" customHeight="false" outlineLevel="0" collapsed="false">
      <c r="A650" s="238"/>
      <c r="B650" s="238"/>
      <c r="C650" s="238"/>
      <c r="D650" s="238"/>
      <c r="E650" s="238"/>
      <c r="F650" s="347"/>
      <c r="G650" s="238"/>
      <c r="H650" s="238"/>
      <c r="I650" s="347"/>
      <c r="J650" s="348"/>
      <c r="K650" s="238"/>
      <c r="L650" s="349"/>
      <c r="M650" s="238"/>
      <c r="N650" s="238"/>
      <c r="O650" s="238"/>
      <c r="P650" s="238"/>
      <c r="Q650" s="238"/>
      <c r="R650" s="238"/>
      <c r="S650" s="238"/>
      <c r="T650" s="238"/>
      <c r="U650" s="238"/>
      <c r="V650" s="238"/>
      <c r="W650" s="238"/>
      <c r="X650" s="238"/>
      <c r="Y650" s="238"/>
      <c r="Z650" s="238"/>
      <c r="AA650" s="1"/>
      <c r="AB650" s="1"/>
      <c r="AC650" s="1"/>
      <c r="AD650" s="1"/>
    </row>
    <row r="651" customFormat="false" ht="15" hidden="false" customHeight="false" outlineLevel="0" collapsed="false">
      <c r="A651" s="238"/>
      <c r="B651" s="238"/>
      <c r="C651" s="238"/>
      <c r="D651" s="238"/>
      <c r="E651" s="238"/>
      <c r="F651" s="347"/>
      <c r="G651" s="238"/>
      <c r="H651" s="238"/>
      <c r="I651" s="347"/>
      <c r="J651" s="348"/>
      <c r="K651" s="238"/>
      <c r="L651" s="349"/>
      <c r="M651" s="238"/>
      <c r="N651" s="238"/>
      <c r="O651" s="238"/>
      <c r="P651" s="238"/>
      <c r="Q651" s="238"/>
      <c r="R651" s="238"/>
      <c r="S651" s="238"/>
      <c r="T651" s="238"/>
      <c r="U651" s="238"/>
      <c r="V651" s="238"/>
      <c r="W651" s="238"/>
      <c r="X651" s="238"/>
      <c r="Y651" s="238"/>
      <c r="Z651" s="238"/>
      <c r="AA651" s="1"/>
      <c r="AB651" s="1"/>
      <c r="AC651" s="1"/>
      <c r="AD651" s="1"/>
    </row>
    <row r="652" customFormat="false" ht="15" hidden="false" customHeight="false" outlineLevel="0" collapsed="false">
      <c r="A652" s="238"/>
      <c r="B652" s="238"/>
      <c r="C652" s="238"/>
      <c r="D652" s="238"/>
      <c r="E652" s="238"/>
      <c r="F652" s="347"/>
      <c r="G652" s="238"/>
      <c r="H652" s="238"/>
      <c r="I652" s="347"/>
      <c r="J652" s="348"/>
      <c r="K652" s="238"/>
      <c r="L652" s="349"/>
      <c r="M652" s="238"/>
      <c r="N652" s="238"/>
      <c r="O652" s="238"/>
      <c r="P652" s="238"/>
      <c r="Q652" s="238"/>
      <c r="R652" s="238"/>
      <c r="S652" s="238"/>
      <c r="T652" s="238"/>
      <c r="U652" s="238"/>
      <c r="V652" s="238"/>
      <c r="W652" s="238"/>
      <c r="X652" s="238"/>
      <c r="Y652" s="238"/>
      <c r="Z652" s="238"/>
      <c r="AA652" s="1"/>
      <c r="AB652" s="1"/>
      <c r="AC652" s="1"/>
      <c r="AD652" s="1"/>
    </row>
    <row r="653" customFormat="false" ht="15" hidden="false" customHeight="false" outlineLevel="0" collapsed="false">
      <c r="A653" s="238"/>
      <c r="B653" s="238"/>
      <c r="C653" s="238"/>
      <c r="D653" s="238"/>
      <c r="E653" s="238"/>
      <c r="F653" s="347"/>
      <c r="G653" s="238"/>
      <c r="H653" s="238"/>
      <c r="I653" s="347"/>
      <c r="J653" s="348"/>
      <c r="K653" s="238"/>
      <c r="L653" s="349"/>
      <c r="M653" s="238"/>
      <c r="N653" s="238"/>
      <c r="O653" s="238"/>
      <c r="P653" s="238"/>
      <c r="Q653" s="238"/>
      <c r="R653" s="238"/>
      <c r="S653" s="238"/>
      <c r="T653" s="238"/>
      <c r="U653" s="238"/>
      <c r="V653" s="238"/>
      <c r="W653" s="238"/>
      <c r="X653" s="238"/>
      <c r="Y653" s="238"/>
      <c r="Z653" s="238"/>
      <c r="AA653" s="1"/>
      <c r="AB653" s="1"/>
      <c r="AC653" s="1"/>
      <c r="AD653" s="1"/>
    </row>
    <row r="654" customFormat="false" ht="15" hidden="false" customHeight="false" outlineLevel="0" collapsed="false">
      <c r="A654" s="238"/>
      <c r="B654" s="238"/>
      <c r="C654" s="238"/>
      <c r="D654" s="238"/>
      <c r="E654" s="238"/>
      <c r="F654" s="347"/>
      <c r="G654" s="238"/>
      <c r="H654" s="238"/>
      <c r="I654" s="347"/>
      <c r="J654" s="348"/>
      <c r="K654" s="238"/>
      <c r="L654" s="349"/>
      <c r="M654" s="238"/>
      <c r="N654" s="238"/>
      <c r="O654" s="238"/>
      <c r="P654" s="238"/>
      <c r="Q654" s="238"/>
      <c r="R654" s="238"/>
      <c r="S654" s="238"/>
      <c r="T654" s="238"/>
      <c r="U654" s="238"/>
      <c r="V654" s="238"/>
      <c r="W654" s="238"/>
      <c r="X654" s="238"/>
      <c r="Y654" s="238"/>
      <c r="Z654" s="238"/>
      <c r="AA654" s="1"/>
      <c r="AB654" s="1"/>
      <c r="AC654" s="1"/>
      <c r="AD654" s="1"/>
    </row>
    <row r="655" customFormat="false" ht="15" hidden="false" customHeight="false" outlineLevel="0" collapsed="false">
      <c r="A655" s="238"/>
      <c r="B655" s="238"/>
      <c r="C655" s="238"/>
      <c r="D655" s="238"/>
      <c r="E655" s="238"/>
      <c r="F655" s="347"/>
      <c r="G655" s="238"/>
      <c r="H655" s="238"/>
      <c r="I655" s="347"/>
      <c r="J655" s="348"/>
      <c r="K655" s="238"/>
      <c r="L655" s="349"/>
      <c r="M655" s="238"/>
      <c r="N655" s="238"/>
      <c r="O655" s="238"/>
      <c r="P655" s="238"/>
      <c r="Q655" s="238"/>
      <c r="R655" s="238"/>
      <c r="S655" s="238"/>
      <c r="T655" s="238"/>
      <c r="U655" s="238"/>
      <c r="V655" s="238"/>
      <c r="W655" s="238"/>
      <c r="X655" s="238"/>
      <c r="Y655" s="238"/>
      <c r="Z655" s="238"/>
      <c r="AA655" s="1"/>
      <c r="AB655" s="1"/>
      <c r="AC655" s="1"/>
      <c r="AD655" s="1"/>
    </row>
    <row r="656" customFormat="false" ht="15" hidden="false" customHeight="false" outlineLevel="0" collapsed="false">
      <c r="A656" s="238"/>
      <c r="B656" s="238"/>
      <c r="C656" s="238"/>
      <c r="D656" s="238"/>
      <c r="E656" s="238"/>
      <c r="F656" s="347"/>
      <c r="G656" s="238"/>
      <c r="H656" s="238"/>
      <c r="I656" s="347"/>
      <c r="J656" s="348"/>
      <c r="K656" s="238"/>
      <c r="L656" s="349"/>
      <c r="M656" s="238"/>
      <c r="N656" s="238"/>
      <c r="O656" s="238"/>
      <c r="P656" s="238"/>
      <c r="Q656" s="238"/>
      <c r="R656" s="238"/>
      <c r="S656" s="238"/>
      <c r="T656" s="238"/>
      <c r="U656" s="238"/>
      <c r="V656" s="238"/>
      <c r="W656" s="238"/>
      <c r="X656" s="238"/>
      <c r="Y656" s="238"/>
      <c r="Z656" s="238"/>
      <c r="AA656" s="1"/>
      <c r="AB656" s="1"/>
      <c r="AC656" s="1"/>
      <c r="AD656" s="1"/>
    </row>
    <row r="657" customFormat="false" ht="15" hidden="false" customHeight="false" outlineLevel="0" collapsed="false">
      <c r="A657" s="238"/>
      <c r="B657" s="238"/>
      <c r="C657" s="238"/>
      <c r="D657" s="238"/>
      <c r="E657" s="238"/>
      <c r="F657" s="347"/>
      <c r="G657" s="238"/>
      <c r="H657" s="238"/>
      <c r="I657" s="347"/>
      <c r="J657" s="348"/>
      <c r="K657" s="238"/>
      <c r="L657" s="349"/>
      <c r="M657" s="238"/>
      <c r="N657" s="238"/>
      <c r="O657" s="238"/>
      <c r="P657" s="238"/>
      <c r="Q657" s="238"/>
      <c r="R657" s="238"/>
      <c r="S657" s="238"/>
      <c r="T657" s="238"/>
      <c r="U657" s="238"/>
      <c r="V657" s="238"/>
      <c r="W657" s="238"/>
      <c r="X657" s="238"/>
      <c r="Y657" s="238"/>
      <c r="Z657" s="238"/>
      <c r="AA657" s="1"/>
      <c r="AB657" s="1"/>
      <c r="AC657" s="1"/>
      <c r="AD657" s="1"/>
    </row>
    <row r="658" customFormat="false" ht="15" hidden="false" customHeight="false" outlineLevel="0" collapsed="false">
      <c r="A658" s="238"/>
      <c r="B658" s="238"/>
      <c r="C658" s="238"/>
      <c r="D658" s="238"/>
      <c r="E658" s="238"/>
      <c r="F658" s="347"/>
      <c r="G658" s="238"/>
      <c r="H658" s="238"/>
      <c r="I658" s="347"/>
      <c r="J658" s="348"/>
      <c r="K658" s="238"/>
      <c r="L658" s="349"/>
      <c r="M658" s="238"/>
      <c r="N658" s="238"/>
      <c r="O658" s="238"/>
      <c r="P658" s="238"/>
      <c r="Q658" s="238"/>
      <c r="R658" s="238"/>
      <c r="S658" s="238"/>
      <c r="T658" s="238"/>
      <c r="U658" s="238"/>
      <c r="V658" s="238"/>
      <c r="W658" s="238"/>
      <c r="X658" s="238"/>
      <c r="Y658" s="238"/>
      <c r="Z658" s="238"/>
      <c r="AA658" s="1"/>
      <c r="AB658" s="1"/>
      <c r="AC658" s="1"/>
      <c r="AD658" s="1"/>
    </row>
    <row r="659" customFormat="false" ht="15" hidden="false" customHeight="false" outlineLevel="0" collapsed="false">
      <c r="A659" s="238"/>
      <c r="B659" s="238"/>
      <c r="C659" s="238"/>
      <c r="D659" s="238"/>
      <c r="E659" s="238"/>
      <c r="F659" s="347"/>
      <c r="G659" s="238"/>
      <c r="H659" s="238"/>
      <c r="I659" s="347"/>
      <c r="J659" s="348"/>
      <c r="K659" s="238"/>
      <c r="L659" s="349"/>
      <c r="M659" s="238"/>
      <c r="N659" s="238"/>
      <c r="O659" s="238"/>
      <c r="P659" s="238"/>
      <c r="Q659" s="238"/>
      <c r="R659" s="238"/>
      <c r="S659" s="238"/>
      <c r="T659" s="238"/>
      <c r="U659" s="238"/>
      <c r="V659" s="238"/>
      <c r="W659" s="238"/>
      <c r="X659" s="238"/>
      <c r="Y659" s="238"/>
      <c r="Z659" s="238"/>
      <c r="AA659" s="1"/>
      <c r="AB659" s="1"/>
      <c r="AC659" s="1"/>
      <c r="AD659" s="1"/>
    </row>
    <row r="660" customFormat="false" ht="15" hidden="false" customHeight="false" outlineLevel="0" collapsed="false">
      <c r="A660" s="238"/>
      <c r="B660" s="238"/>
      <c r="C660" s="238"/>
      <c r="D660" s="238"/>
      <c r="E660" s="238"/>
      <c r="F660" s="347"/>
      <c r="G660" s="238"/>
      <c r="H660" s="238"/>
      <c r="I660" s="347"/>
      <c r="J660" s="348"/>
      <c r="K660" s="238"/>
      <c r="L660" s="349"/>
      <c r="M660" s="238"/>
      <c r="N660" s="238"/>
      <c r="O660" s="238"/>
      <c r="P660" s="238"/>
      <c r="Q660" s="238"/>
      <c r="R660" s="238"/>
      <c r="S660" s="238"/>
      <c r="T660" s="238"/>
      <c r="U660" s="238"/>
      <c r="V660" s="238"/>
      <c r="W660" s="238"/>
      <c r="X660" s="238"/>
      <c r="Y660" s="238"/>
      <c r="Z660" s="238"/>
      <c r="AA660" s="1"/>
      <c r="AB660" s="1"/>
      <c r="AC660" s="1"/>
      <c r="AD660" s="1"/>
    </row>
    <row r="661" customFormat="false" ht="15" hidden="false" customHeight="false" outlineLevel="0" collapsed="false">
      <c r="A661" s="238"/>
      <c r="B661" s="238"/>
      <c r="C661" s="238"/>
      <c r="D661" s="238"/>
      <c r="E661" s="238"/>
      <c r="F661" s="347"/>
      <c r="G661" s="238"/>
      <c r="H661" s="238"/>
      <c r="I661" s="347"/>
      <c r="J661" s="348"/>
      <c r="K661" s="238"/>
      <c r="L661" s="349"/>
      <c r="M661" s="238"/>
      <c r="N661" s="238"/>
      <c r="O661" s="238"/>
      <c r="P661" s="238"/>
      <c r="Q661" s="238"/>
      <c r="R661" s="238"/>
      <c r="S661" s="238"/>
      <c r="T661" s="238"/>
      <c r="U661" s="238"/>
      <c r="V661" s="238"/>
      <c r="W661" s="238"/>
      <c r="X661" s="238"/>
      <c r="Y661" s="238"/>
      <c r="Z661" s="238"/>
      <c r="AA661" s="1"/>
      <c r="AB661" s="1"/>
      <c r="AC661" s="1"/>
      <c r="AD661" s="1"/>
    </row>
    <row r="662" customFormat="false" ht="15" hidden="false" customHeight="false" outlineLevel="0" collapsed="false">
      <c r="A662" s="238"/>
      <c r="B662" s="238"/>
      <c r="C662" s="238"/>
      <c r="D662" s="238"/>
      <c r="E662" s="238"/>
      <c r="F662" s="347"/>
      <c r="G662" s="238"/>
      <c r="H662" s="238"/>
      <c r="I662" s="347"/>
      <c r="J662" s="348"/>
      <c r="K662" s="238"/>
      <c r="L662" s="349"/>
      <c r="M662" s="238"/>
      <c r="N662" s="238"/>
      <c r="O662" s="238"/>
      <c r="P662" s="238"/>
      <c r="Q662" s="238"/>
      <c r="R662" s="238"/>
      <c r="S662" s="238"/>
      <c r="T662" s="238"/>
      <c r="U662" s="238"/>
      <c r="V662" s="238"/>
      <c r="W662" s="238"/>
      <c r="X662" s="238"/>
      <c r="Y662" s="238"/>
      <c r="Z662" s="238"/>
      <c r="AA662" s="1"/>
      <c r="AB662" s="1"/>
      <c r="AC662" s="1"/>
      <c r="AD662" s="1"/>
    </row>
    <row r="663" customFormat="false" ht="15" hidden="false" customHeight="false" outlineLevel="0" collapsed="false">
      <c r="A663" s="238"/>
      <c r="B663" s="238"/>
      <c r="C663" s="238"/>
      <c r="D663" s="238"/>
      <c r="E663" s="238"/>
      <c r="F663" s="347"/>
      <c r="G663" s="238"/>
      <c r="H663" s="238"/>
      <c r="I663" s="347"/>
      <c r="J663" s="348"/>
      <c r="K663" s="238"/>
      <c r="L663" s="349"/>
      <c r="M663" s="238"/>
      <c r="N663" s="238"/>
      <c r="O663" s="238"/>
      <c r="P663" s="238"/>
      <c r="Q663" s="238"/>
      <c r="R663" s="238"/>
      <c r="S663" s="238"/>
      <c r="T663" s="238"/>
      <c r="U663" s="238"/>
      <c r="V663" s="238"/>
      <c r="W663" s="238"/>
      <c r="X663" s="238"/>
      <c r="Y663" s="238"/>
      <c r="Z663" s="238"/>
      <c r="AA663" s="1"/>
      <c r="AB663" s="1"/>
      <c r="AC663" s="1"/>
      <c r="AD663" s="1"/>
    </row>
    <row r="664" customFormat="false" ht="15" hidden="false" customHeight="false" outlineLevel="0" collapsed="false">
      <c r="A664" s="238"/>
      <c r="B664" s="238"/>
      <c r="C664" s="238"/>
      <c r="D664" s="238"/>
      <c r="E664" s="238"/>
      <c r="F664" s="347"/>
      <c r="G664" s="238"/>
      <c r="H664" s="238"/>
      <c r="I664" s="347"/>
      <c r="J664" s="348"/>
      <c r="K664" s="238"/>
      <c r="L664" s="349"/>
      <c r="M664" s="238"/>
      <c r="N664" s="238"/>
      <c r="O664" s="238"/>
      <c r="P664" s="238"/>
      <c r="Q664" s="238"/>
      <c r="R664" s="238"/>
      <c r="S664" s="238"/>
      <c r="T664" s="238"/>
      <c r="U664" s="238"/>
      <c r="V664" s="238"/>
      <c r="W664" s="238"/>
      <c r="X664" s="238"/>
      <c r="Y664" s="238"/>
      <c r="Z664" s="238"/>
      <c r="AA664" s="1"/>
      <c r="AB664" s="1"/>
      <c r="AC664" s="1"/>
      <c r="AD664" s="1"/>
    </row>
    <row r="665" customFormat="false" ht="15" hidden="false" customHeight="false" outlineLevel="0" collapsed="false">
      <c r="A665" s="238"/>
      <c r="B665" s="238"/>
      <c r="C665" s="238"/>
      <c r="D665" s="238"/>
      <c r="E665" s="238"/>
      <c r="F665" s="347"/>
      <c r="G665" s="238"/>
      <c r="H665" s="238"/>
      <c r="I665" s="347"/>
      <c r="J665" s="348"/>
      <c r="K665" s="238"/>
      <c r="L665" s="349"/>
      <c r="M665" s="238"/>
      <c r="N665" s="238"/>
      <c r="O665" s="238"/>
      <c r="P665" s="238"/>
      <c r="Q665" s="238"/>
      <c r="R665" s="238"/>
      <c r="S665" s="238"/>
      <c r="T665" s="238"/>
      <c r="U665" s="238"/>
      <c r="V665" s="238"/>
      <c r="W665" s="238"/>
      <c r="X665" s="238"/>
      <c r="Y665" s="238"/>
      <c r="Z665" s="238"/>
      <c r="AA665" s="1"/>
      <c r="AB665" s="1"/>
      <c r="AC665" s="1"/>
      <c r="AD665" s="1"/>
    </row>
    <row r="666" customFormat="false" ht="15" hidden="false" customHeight="false" outlineLevel="0" collapsed="false">
      <c r="A666" s="238"/>
      <c r="B666" s="238"/>
      <c r="C666" s="238"/>
      <c r="D666" s="238"/>
      <c r="E666" s="238"/>
      <c r="F666" s="347"/>
      <c r="G666" s="238"/>
      <c r="H666" s="238"/>
      <c r="I666" s="347"/>
      <c r="J666" s="348"/>
      <c r="K666" s="238"/>
      <c r="L666" s="349"/>
      <c r="M666" s="238"/>
      <c r="N666" s="238"/>
      <c r="O666" s="238"/>
      <c r="P666" s="238"/>
      <c r="Q666" s="238"/>
      <c r="R666" s="238"/>
      <c r="S666" s="238"/>
      <c r="T666" s="238"/>
      <c r="U666" s="238"/>
      <c r="V666" s="238"/>
      <c r="W666" s="238"/>
      <c r="X666" s="238"/>
      <c r="Y666" s="238"/>
      <c r="Z666" s="238"/>
      <c r="AA666" s="1"/>
      <c r="AB666" s="1"/>
      <c r="AC666" s="1"/>
      <c r="AD666" s="1"/>
    </row>
    <row r="667" customFormat="false" ht="15" hidden="false" customHeight="false" outlineLevel="0" collapsed="false">
      <c r="A667" s="238"/>
      <c r="B667" s="238"/>
      <c r="C667" s="238"/>
      <c r="D667" s="238"/>
      <c r="E667" s="238"/>
      <c r="F667" s="347"/>
      <c r="G667" s="238"/>
      <c r="H667" s="238"/>
      <c r="I667" s="347"/>
      <c r="J667" s="348"/>
      <c r="K667" s="238"/>
      <c r="L667" s="349"/>
      <c r="M667" s="238"/>
      <c r="N667" s="238"/>
      <c r="O667" s="238"/>
      <c r="P667" s="238"/>
      <c r="Q667" s="238"/>
      <c r="R667" s="238"/>
      <c r="S667" s="238"/>
      <c r="T667" s="238"/>
      <c r="U667" s="238"/>
      <c r="V667" s="238"/>
      <c r="W667" s="238"/>
      <c r="X667" s="238"/>
      <c r="Y667" s="238"/>
      <c r="Z667" s="238"/>
      <c r="AA667" s="1"/>
      <c r="AB667" s="1"/>
      <c r="AC667" s="1"/>
      <c r="AD667" s="1"/>
    </row>
    <row r="668" customFormat="false" ht="15" hidden="false" customHeight="false" outlineLevel="0" collapsed="false">
      <c r="A668" s="238"/>
      <c r="B668" s="238"/>
      <c r="C668" s="238"/>
      <c r="D668" s="238"/>
      <c r="E668" s="238"/>
      <c r="F668" s="347"/>
      <c r="G668" s="238"/>
      <c r="H668" s="238"/>
      <c r="I668" s="347"/>
      <c r="J668" s="348"/>
      <c r="K668" s="238"/>
      <c r="L668" s="349"/>
      <c r="M668" s="238"/>
      <c r="N668" s="238"/>
      <c r="O668" s="238"/>
      <c r="P668" s="238"/>
      <c r="Q668" s="238"/>
      <c r="R668" s="238"/>
      <c r="S668" s="238"/>
      <c r="T668" s="238"/>
      <c r="U668" s="238"/>
      <c r="V668" s="238"/>
      <c r="W668" s="238"/>
      <c r="X668" s="238"/>
      <c r="Y668" s="238"/>
      <c r="Z668" s="238"/>
      <c r="AA668" s="1"/>
      <c r="AB668" s="1"/>
      <c r="AC668" s="1"/>
      <c r="AD668" s="1"/>
    </row>
    <row r="669" customFormat="false" ht="15" hidden="false" customHeight="false" outlineLevel="0" collapsed="false">
      <c r="A669" s="238"/>
      <c r="B669" s="238"/>
      <c r="C669" s="238"/>
      <c r="D669" s="238"/>
      <c r="E669" s="238"/>
      <c r="F669" s="347"/>
      <c r="G669" s="238"/>
      <c r="H669" s="238"/>
      <c r="I669" s="347"/>
      <c r="J669" s="348"/>
      <c r="K669" s="238"/>
      <c r="L669" s="349"/>
      <c r="M669" s="238"/>
      <c r="N669" s="238"/>
      <c r="O669" s="238"/>
      <c r="P669" s="238"/>
      <c r="Q669" s="238"/>
      <c r="R669" s="238"/>
      <c r="S669" s="238"/>
      <c r="T669" s="238"/>
      <c r="U669" s="238"/>
      <c r="V669" s="238"/>
      <c r="W669" s="238"/>
      <c r="X669" s="238"/>
      <c r="Y669" s="238"/>
      <c r="Z669" s="238"/>
      <c r="AA669" s="1"/>
      <c r="AB669" s="1"/>
      <c r="AC669" s="1"/>
      <c r="AD669" s="1"/>
    </row>
    <row r="670" customFormat="false" ht="15" hidden="false" customHeight="false" outlineLevel="0" collapsed="false">
      <c r="A670" s="238"/>
      <c r="B670" s="238"/>
      <c r="C670" s="238"/>
      <c r="D670" s="238"/>
      <c r="E670" s="238"/>
      <c r="F670" s="347"/>
      <c r="G670" s="238"/>
      <c r="H670" s="238"/>
      <c r="I670" s="347"/>
      <c r="J670" s="348"/>
      <c r="K670" s="238"/>
      <c r="L670" s="349"/>
      <c r="M670" s="238"/>
      <c r="N670" s="238"/>
      <c r="O670" s="238"/>
      <c r="P670" s="238"/>
      <c r="Q670" s="238"/>
      <c r="R670" s="238"/>
      <c r="S670" s="238"/>
      <c r="T670" s="238"/>
      <c r="U670" s="238"/>
      <c r="V670" s="238"/>
      <c r="W670" s="238"/>
      <c r="X670" s="238"/>
      <c r="Y670" s="238"/>
      <c r="Z670" s="238"/>
      <c r="AA670" s="1"/>
      <c r="AB670" s="1"/>
      <c r="AC670" s="1"/>
      <c r="AD670" s="1"/>
    </row>
    <row r="671" customFormat="false" ht="15" hidden="false" customHeight="false" outlineLevel="0" collapsed="false">
      <c r="A671" s="238"/>
      <c r="B671" s="238"/>
      <c r="C671" s="238"/>
      <c r="D671" s="238"/>
      <c r="E671" s="238"/>
      <c r="F671" s="347"/>
      <c r="G671" s="238"/>
      <c r="H671" s="238"/>
      <c r="I671" s="347"/>
      <c r="J671" s="348"/>
      <c r="K671" s="238"/>
      <c r="L671" s="349"/>
      <c r="M671" s="238"/>
      <c r="N671" s="238"/>
      <c r="O671" s="238"/>
      <c r="P671" s="238"/>
      <c r="Q671" s="238"/>
      <c r="R671" s="238"/>
      <c r="S671" s="238"/>
      <c r="T671" s="238"/>
      <c r="U671" s="238"/>
      <c r="V671" s="238"/>
      <c r="W671" s="238"/>
      <c r="X671" s="238"/>
      <c r="Y671" s="238"/>
      <c r="Z671" s="238"/>
      <c r="AA671" s="1"/>
      <c r="AB671" s="1"/>
      <c r="AC671" s="1"/>
      <c r="AD671" s="1"/>
    </row>
    <row r="672" customFormat="false" ht="15" hidden="false" customHeight="false" outlineLevel="0" collapsed="false">
      <c r="A672" s="238"/>
      <c r="B672" s="238"/>
      <c r="C672" s="238"/>
      <c r="D672" s="238"/>
      <c r="E672" s="238"/>
      <c r="F672" s="347"/>
      <c r="G672" s="238"/>
      <c r="H672" s="238"/>
      <c r="I672" s="347"/>
      <c r="J672" s="348"/>
      <c r="K672" s="238"/>
      <c r="L672" s="349"/>
      <c r="M672" s="238"/>
      <c r="N672" s="238"/>
      <c r="O672" s="238"/>
      <c r="P672" s="238"/>
      <c r="Q672" s="238"/>
      <c r="R672" s="238"/>
      <c r="S672" s="238"/>
      <c r="T672" s="238"/>
      <c r="U672" s="238"/>
      <c r="V672" s="238"/>
      <c r="W672" s="238"/>
      <c r="X672" s="238"/>
      <c r="Y672" s="238"/>
      <c r="Z672" s="238"/>
      <c r="AA672" s="1"/>
      <c r="AB672" s="1"/>
      <c r="AC672" s="1"/>
      <c r="AD672" s="1"/>
    </row>
    <row r="673" customFormat="false" ht="15" hidden="false" customHeight="false" outlineLevel="0" collapsed="false">
      <c r="A673" s="238"/>
      <c r="B673" s="238"/>
      <c r="C673" s="238"/>
      <c r="D673" s="238"/>
      <c r="E673" s="238"/>
      <c r="F673" s="347"/>
      <c r="G673" s="238"/>
      <c r="H673" s="238"/>
      <c r="I673" s="347"/>
      <c r="J673" s="348"/>
      <c r="K673" s="238"/>
      <c r="L673" s="349"/>
      <c r="M673" s="238"/>
      <c r="N673" s="238"/>
      <c r="O673" s="238"/>
      <c r="P673" s="238"/>
      <c r="Q673" s="238"/>
      <c r="R673" s="238"/>
      <c r="S673" s="238"/>
      <c r="T673" s="238"/>
      <c r="U673" s="238"/>
      <c r="V673" s="238"/>
      <c r="W673" s="238"/>
      <c r="X673" s="238"/>
      <c r="Y673" s="238"/>
      <c r="Z673" s="238"/>
      <c r="AA673" s="1"/>
      <c r="AB673" s="1"/>
      <c r="AC673" s="1"/>
      <c r="AD673" s="1"/>
    </row>
    <row r="674" customFormat="false" ht="15" hidden="false" customHeight="false" outlineLevel="0" collapsed="false">
      <c r="A674" s="238"/>
      <c r="B674" s="238"/>
      <c r="C674" s="238"/>
      <c r="D674" s="238"/>
      <c r="E674" s="238"/>
      <c r="F674" s="347"/>
      <c r="G674" s="238"/>
      <c r="H674" s="238"/>
      <c r="I674" s="347"/>
      <c r="J674" s="348"/>
      <c r="K674" s="238"/>
      <c r="L674" s="349"/>
      <c r="M674" s="238"/>
      <c r="N674" s="238"/>
      <c r="O674" s="238"/>
      <c r="P674" s="238"/>
      <c r="Q674" s="238"/>
      <c r="R674" s="238"/>
      <c r="S674" s="238"/>
      <c r="T674" s="238"/>
      <c r="U674" s="238"/>
      <c r="V674" s="238"/>
      <c r="W674" s="238"/>
      <c r="X674" s="238"/>
      <c r="Y674" s="238"/>
      <c r="Z674" s="238"/>
      <c r="AA674" s="1"/>
      <c r="AB674" s="1"/>
      <c r="AC674" s="1"/>
      <c r="AD674" s="1"/>
    </row>
    <row r="675" customFormat="false" ht="15" hidden="false" customHeight="false" outlineLevel="0" collapsed="false">
      <c r="A675" s="238"/>
      <c r="B675" s="238"/>
      <c r="C675" s="238"/>
      <c r="D675" s="238"/>
      <c r="E675" s="238"/>
      <c r="F675" s="347"/>
      <c r="G675" s="238"/>
      <c r="H675" s="238"/>
      <c r="I675" s="347"/>
      <c r="J675" s="348"/>
      <c r="K675" s="238"/>
      <c r="L675" s="349"/>
      <c r="M675" s="238"/>
      <c r="N675" s="238"/>
      <c r="O675" s="238"/>
      <c r="P675" s="238"/>
      <c r="Q675" s="238"/>
      <c r="R675" s="238"/>
      <c r="S675" s="238"/>
      <c r="T675" s="238"/>
      <c r="U675" s="238"/>
      <c r="V675" s="238"/>
      <c r="W675" s="238"/>
      <c r="X675" s="238"/>
      <c r="Y675" s="238"/>
      <c r="Z675" s="238"/>
      <c r="AA675" s="1"/>
      <c r="AB675" s="1"/>
      <c r="AC675" s="1"/>
      <c r="AD675" s="1"/>
    </row>
    <row r="676" customFormat="false" ht="15" hidden="false" customHeight="false" outlineLevel="0" collapsed="false">
      <c r="A676" s="238"/>
      <c r="B676" s="238"/>
      <c r="C676" s="238"/>
      <c r="D676" s="238"/>
      <c r="E676" s="238"/>
      <c r="F676" s="347"/>
      <c r="G676" s="238"/>
      <c r="H676" s="238"/>
      <c r="I676" s="347"/>
      <c r="J676" s="348"/>
      <c r="K676" s="238"/>
      <c r="L676" s="349"/>
      <c r="M676" s="238"/>
      <c r="N676" s="238"/>
      <c r="O676" s="238"/>
      <c r="P676" s="238"/>
      <c r="Q676" s="238"/>
      <c r="R676" s="238"/>
      <c r="S676" s="238"/>
      <c r="T676" s="238"/>
      <c r="U676" s="238"/>
      <c r="V676" s="238"/>
      <c r="W676" s="238"/>
      <c r="X676" s="238"/>
      <c r="Y676" s="238"/>
      <c r="Z676" s="238"/>
      <c r="AA676" s="1"/>
      <c r="AB676" s="1"/>
      <c r="AC676" s="1"/>
      <c r="AD676" s="1"/>
    </row>
    <row r="677" customFormat="false" ht="15" hidden="false" customHeight="false" outlineLevel="0" collapsed="false">
      <c r="A677" s="238"/>
      <c r="B677" s="238"/>
      <c r="C677" s="238"/>
      <c r="D677" s="238"/>
      <c r="E677" s="238"/>
      <c r="F677" s="347"/>
      <c r="G677" s="238"/>
      <c r="H677" s="238"/>
      <c r="I677" s="347"/>
      <c r="J677" s="348"/>
      <c r="K677" s="238"/>
      <c r="L677" s="349"/>
      <c r="M677" s="238"/>
      <c r="N677" s="238"/>
      <c r="O677" s="238"/>
      <c r="P677" s="238"/>
      <c r="Q677" s="238"/>
      <c r="R677" s="238"/>
      <c r="S677" s="238"/>
      <c r="T677" s="238"/>
      <c r="U677" s="238"/>
      <c r="V677" s="238"/>
      <c r="W677" s="238"/>
      <c r="X677" s="238"/>
      <c r="Y677" s="238"/>
      <c r="Z677" s="238"/>
      <c r="AA677" s="1"/>
      <c r="AB677" s="1"/>
      <c r="AC677" s="1"/>
      <c r="AD677" s="1"/>
    </row>
    <row r="678" customFormat="false" ht="15" hidden="false" customHeight="false" outlineLevel="0" collapsed="false">
      <c r="A678" s="238"/>
      <c r="B678" s="238"/>
      <c r="C678" s="238"/>
      <c r="D678" s="238"/>
      <c r="E678" s="238"/>
      <c r="F678" s="347"/>
      <c r="G678" s="238"/>
      <c r="H678" s="238"/>
      <c r="I678" s="347"/>
      <c r="J678" s="348"/>
      <c r="K678" s="238"/>
      <c r="L678" s="349"/>
      <c r="M678" s="238"/>
      <c r="N678" s="238"/>
      <c r="O678" s="238"/>
      <c r="P678" s="238"/>
      <c r="Q678" s="238"/>
      <c r="R678" s="238"/>
      <c r="S678" s="238"/>
      <c r="T678" s="238"/>
      <c r="U678" s="238"/>
      <c r="V678" s="238"/>
      <c r="W678" s="238"/>
      <c r="X678" s="238"/>
      <c r="Y678" s="238"/>
      <c r="Z678" s="238"/>
      <c r="AA678" s="1"/>
      <c r="AB678" s="1"/>
      <c r="AC678" s="1"/>
      <c r="AD678" s="1"/>
    </row>
    <row r="679" customFormat="false" ht="15" hidden="false" customHeight="false" outlineLevel="0" collapsed="false">
      <c r="A679" s="238"/>
      <c r="B679" s="238"/>
      <c r="C679" s="238"/>
      <c r="D679" s="238"/>
      <c r="E679" s="238"/>
      <c r="F679" s="347"/>
      <c r="G679" s="238"/>
      <c r="H679" s="238"/>
      <c r="I679" s="347"/>
      <c r="J679" s="348"/>
      <c r="K679" s="238"/>
      <c r="L679" s="349"/>
      <c r="M679" s="238"/>
      <c r="N679" s="238"/>
      <c r="O679" s="238"/>
      <c r="P679" s="238"/>
      <c r="Q679" s="238"/>
      <c r="R679" s="238"/>
      <c r="S679" s="238"/>
      <c r="T679" s="238"/>
      <c r="U679" s="238"/>
      <c r="V679" s="238"/>
      <c r="W679" s="238"/>
      <c r="X679" s="238"/>
      <c r="Y679" s="238"/>
      <c r="Z679" s="238"/>
      <c r="AA679" s="1"/>
      <c r="AB679" s="1"/>
      <c r="AC679" s="1"/>
      <c r="AD679" s="1"/>
    </row>
    <row r="680" customFormat="false" ht="15" hidden="false" customHeight="false" outlineLevel="0" collapsed="false">
      <c r="A680" s="238"/>
      <c r="B680" s="238"/>
      <c r="C680" s="238"/>
      <c r="D680" s="238"/>
      <c r="E680" s="238"/>
      <c r="F680" s="347"/>
      <c r="G680" s="238"/>
      <c r="H680" s="238"/>
      <c r="I680" s="347"/>
      <c r="J680" s="348"/>
      <c r="K680" s="238"/>
      <c r="L680" s="349"/>
      <c r="M680" s="238"/>
      <c r="N680" s="238"/>
      <c r="O680" s="238"/>
      <c r="P680" s="238"/>
      <c r="Q680" s="238"/>
      <c r="R680" s="238"/>
      <c r="S680" s="238"/>
      <c r="T680" s="238"/>
      <c r="U680" s="238"/>
      <c r="V680" s="238"/>
      <c r="W680" s="238"/>
      <c r="X680" s="238"/>
      <c r="Y680" s="238"/>
      <c r="Z680" s="238"/>
      <c r="AA680" s="1"/>
      <c r="AB680" s="1"/>
      <c r="AC680" s="1"/>
      <c r="AD680" s="1"/>
    </row>
    <row r="681" customFormat="false" ht="15" hidden="false" customHeight="false" outlineLevel="0" collapsed="false">
      <c r="A681" s="238"/>
      <c r="B681" s="238"/>
      <c r="C681" s="238"/>
      <c r="D681" s="238"/>
      <c r="E681" s="238"/>
      <c r="F681" s="347"/>
      <c r="G681" s="238"/>
      <c r="H681" s="238"/>
      <c r="I681" s="347"/>
      <c r="J681" s="348"/>
      <c r="K681" s="238"/>
      <c r="L681" s="349"/>
      <c r="M681" s="238"/>
      <c r="N681" s="238"/>
      <c r="O681" s="238"/>
      <c r="P681" s="238"/>
      <c r="Q681" s="238"/>
      <c r="R681" s="238"/>
      <c r="S681" s="238"/>
      <c r="T681" s="238"/>
      <c r="U681" s="238"/>
      <c r="V681" s="238"/>
      <c r="W681" s="238"/>
      <c r="X681" s="238"/>
      <c r="Y681" s="238"/>
      <c r="Z681" s="238"/>
      <c r="AA681" s="1"/>
      <c r="AB681" s="1"/>
      <c r="AC681" s="1"/>
      <c r="AD681" s="1"/>
    </row>
    <row r="682" customFormat="false" ht="15" hidden="false" customHeight="false" outlineLevel="0" collapsed="false">
      <c r="A682" s="238"/>
      <c r="B682" s="238"/>
      <c r="C682" s="238"/>
      <c r="D682" s="238"/>
      <c r="E682" s="238"/>
      <c r="F682" s="347"/>
      <c r="G682" s="238"/>
      <c r="H682" s="238"/>
      <c r="I682" s="347"/>
      <c r="J682" s="348"/>
      <c r="K682" s="238"/>
      <c r="L682" s="349"/>
      <c r="M682" s="238"/>
      <c r="N682" s="238"/>
      <c r="O682" s="238"/>
      <c r="P682" s="238"/>
      <c r="Q682" s="238"/>
      <c r="R682" s="238"/>
      <c r="S682" s="238"/>
      <c r="T682" s="238"/>
      <c r="U682" s="238"/>
      <c r="V682" s="238"/>
      <c r="W682" s="238"/>
      <c r="X682" s="238"/>
      <c r="Y682" s="238"/>
      <c r="Z682" s="238"/>
      <c r="AA682" s="1"/>
      <c r="AB682" s="1"/>
      <c r="AC682" s="1"/>
      <c r="AD682" s="1"/>
    </row>
    <row r="683" customFormat="false" ht="15" hidden="false" customHeight="false" outlineLevel="0" collapsed="false">
      <c r="A683" s="238"/>
      <c r="B683" s="238"/>
      <c r="C683" s="238"/>
      <c r="D683" s="238"/>
      <c r="E683" s="238"/>
      <c r="F683" s="347"/>
      <c r="G683" s="238"/>
      <c r="H683" s="238"/>
      <c r="I683" s="347"/>
      <c r="J683" s="348"/>
      <c r="K683" s="238"/>
      <c r="L683" s="349"/>
      <c r="M683" s="238"/>
      <c r="N683" s="238"/>
      <c r="O683" s="238"/>
      <c r="P683" s="238"/>
      <c r="Q683" s="238"/>
      <c r="R683" s="238"/>
      <c r="S683" s="238"/>
      <c r="T683" s="238"/>
      <c r="U683" s="238"/>
      <c r="V683" s="238"/>
      <c r="W683" s="238"/>
      <c r="X683" s="238"/>
      <c r="Y683" s="238"/>
      <c r="Z683" s="238"/>
      <c r="AA683" s="1"/>
      <c r="AB683" s="1"/>
      <c r="AC683" s="1"/>
      <c r="AD683" s="1"/>
    </row>
    <row r="684" customFormat="false" ht="15" hidden="false" customHeight="false" outlineLevel="0" collapsed="false">
      <c r="A684" s="238"/>
      <c r="B684" s="238"/>
      <c r="C684" s="238"/>
      <c r="D684" s="238"/>
      <c r="E684" s="238"/>
      <c r="F684" s="347"/>
      <c r="G684" s="238"/>
      <c r="H684" s="238"/>
      <c r="I684" s="347"/>
      <c r="J684" s="348"/>
      <c r="K684" s="238"/>
      <c r="L684" s="349"/>
      <c r="M684" s="238"/>
      <c r="N684" s="238"/>
      <c r="O684" s="238"/>
      <c r="P684" s="238"/>
      <c r="Q684" s="238"/>
      <c r="R684" s="238"/>
      <c r="S684" s="238"/>
      <c r="T684" s="238"/>
      <c r="U684" s="238"/>
      <c r="V684" s="238"/>
      <c r="W684" s="238"/>
      <c r="X684" s="238"/>
      <c r="Y684" s="238"/>
      <c r="Z684" s="238"/>
      <c r="AA684" s="1"/>
      <c r="AB684" s="1"/>
      <c r="AC684" s="1"/>
      <c r="AD684" s="1"/>
    </row>
    <row r="685" customFormat="false" ht="15" hidden="false" customHeight="false" outlineLevel="0" collapsed="false">
      <c r="A685" s="238"/>
      <c r="B685" s="238"/>
      <c r="C685" s="238"/>
      <c r="D685" s="238"/>
      <c r="E685" s="238"/>
      <c r="F685" s="347"/>
      <c r="G685" s="238"/>
      <c r="H685" s="238"/>
      <c r="I685" s="347"/>
      <c r="J685" s="348"/>
      <c r="K685" s="238"/>
      <c r="L685" s="349"/>
      <c r="M685" s="238"/>
      <c r="N685" s="238"/>
      <c r="O685" s="238"/>
      <c r="P685" s="238"/>
      <c r="Q685" s="238"/>
      <c r="R685" s="238"/>
      <c r="S685" s="238"/>
      <c r="T685" s="238"/>
      <c r="U685" s="238"/>
      <c r="V685" s="238"/>
      <c r="W685" s="238"/>
      <c r="X685" s="238"/>
      <c r="Y685" s="238"/>
      <c r="Z685" s="238"/>
      <c r="AA685" s="1"/>
      <c r="AB685" s="1"/>
      <c r="AC685" s="1"/>
      <c r="AD685" s="1"/>
    </row>
    <row r="686" customFormat="false" ht="15" hidden="false" customHeight="false" outlineLevel="0" collapsed="false">
      <c r="A686" s="238"/>
      <c r="B686" s="238"/>
      <c r="C686" s="238"/>
      <c r="D686" s="238"/>
      <c r="E686" s="238"/>
      <c r="F686" s="347"/>
      <c r="G686" s="238"/>
      <c r="H686" s="238"/>
      <c r="I686" s="347"/>
      <c r="J686" s="348"/>
      <c r="K686" s="238"/>
      <c r="L686" s="349"/>
      <c r="M686" s="238"/>
      <c r="N686" s="238"/>
      <c r="O686" s="238"/>
      <c r="P686" s="238"/>
      <c r="Q686" s="238"/>
      <c r="R686" s="238"/>
      <c r="S686" s="238"/>
      <c r="T686" s="238"/>
      <c r="U686" s="238"/>
      <c r="V686" s="238"/>
      <c r="W686" s="238"/>
      <c r="X686" s="238"/>
      <c r="Y686" s="238"/>
      <c r="Z686" s="238"/>
      <c r="AA686" s="1"/>
      <c r="AB686" s="1"/>
      <c r="AC686" s="1"/>
      <c r="AD686" s="1"/>
    </row>
    <row r="687" customFormat="false" ht="15" hidden="false" customHeight="false" outlineLevel="0" collapsed="false">
      <c r="A687" s="238"/>
      <c r="B687" s="238"/>
      <c r="C687" s="238"/>
      <c r="D687" s="238"/>
      <c r="E687" s="238"/>
      <c r="F687" s="347"/>
      <c r="G687" s="238"/>
      <c r="H687" s="238"/>
      <c r="I687" s="347"/>
      <c r="J687" s="348"/>
      <c r="K687" s="238"/>
      <c r="L687" s="349"/>
      <c r="M687" s="238"/>
      <c r="N687" s="238"/>
      <c r="O687" s="238"/>
      <c r="P687" s="238"/>
      <c r="Q687" s="238"/>
      <c r="R687" s="238"/>
      <c r="S687" s="238"/>
      <c r="T687" s="238"/>
      <c r="U687" s="238"/>
      <c r="V687" s="238"/>
      <c r="W687" s="238"/>
      <c r="X687" s="238"/>
      <c r="Y687" s="238"/>
      <c r="Z687" s="238"/>
      <c r="AA687" s="1"/>
      <c r="AB687" s="1"/>
      <c r="AC687" s="1"/>
      <c r="AD687" s="1"/>
    </row>
    <row r="688" customFormat="false" ht="15" hidden="false" customHeight="false" outlineLevel="0" collapsed="false">
      <c r="A688" s="238"/>
      <c r="B688" s="238"/>
      <c r="C688" s="238"/>
      <c r="D688" s="238"/>
      <c r="E688" s="238"/>
      <c r="F688" s="347"/>
      <c r="G688" s="238"/>
      <c r="H688" s="238"/>
      <c r="I688" s="347"/>
      <c r="J688" s="348"/>
      <c r="K688" s="238"/>
      <c r="L688" s="349"/>
      <c r="M688" s="238"/>
      <c r="N688" s="238"/>
      <c r="O688" s="238"/>
      <c r="P688" s="238"/>
      <c r="Q688" s="238"/>
      <c r="R688" s="238"/>
      <c r="S688" s="238"/>
      <c r="T688" s="238"/>
      <c r="U688" s="238"/>
      <c r="V688" s="238"/>
      <c r="W688" s="238"/>
      <c r="X688" s="238"/>
      <c r="Y688" s="238"/>
      <c r="Z688" s="238"/>
      <c r="AA688" s="1"/>
      <c r="AB688" s="1"/>
      <c r="AC688" s="1"/>
      <c r="AD688" s="1"/>
    </row>
    <row r="689" customFormat="false" ht="15" hidden="false" customHeight="false" outlineLevel="0" collapsed="false">
      <c r="A689" s="238"/>
      <c r="B689" s="238"/>
      <c r="C689" s="238"/>
      <c r="D689" s="238"/>
      <c r="E689" s="238"/>
      <c r="F689" s="347"/>
      <c r="G689" s="238"/>
      <c r="H689" s="238"/>
      <c r="I689" s="347"/>
      <c r="J689" s="348"/>
      <c r="K689" s="238"/>
      <c r="L689" s="349"/>
      <c r="M689" s="238"/>
      <c r="N689" s="238"/>
      <c r="O689" s="238"/>
      <c r="P689" s="238"/>
      <c r="Q689" s="238"/>
      <c r="R689" s="238"/>
      <c r="S689" s="238"/>
      <c r="T689" s="238"/>
      <c r="U689" s="238"/>
      <c r="V689" s="238"/>
      <c r="W689" s="238"/>
      <c r="X689" s="238"/>
      <c r="Y689" s="238"/>
      <c r="Z689" s="238"/>
      <c r="AA689" s="1"/>
      <c r="AB689" s="1"/>
      <c r="AC689" s="1"/>
      <c r="AD689" s="1"/>
    </row>
    <row r="690" customFormat="false" ht="15" hidden="false" customHeight="false" outlineLevel="0" collapsed="false">
      <c r="A690" s="238"/>
      <c r="B690" s="238"/>
      <c r="C690" s="238"/>
      <c r="D690" s="238"/>
      <c r="E690" s="238"/>
      <c r="F690" s="347"/>
      <c r="G690" s="238"/>
      <c r="H690" s="238"/>
      <c r="I690" s="347"/>
      <c r="J690" s="348"/>
      <c r="K690" s="238"/>
      <c r="L690" s="349"/>
      <c r="M690" s="238"/>
      <c r="N690" s="238"/>
      <c r="O690" s="238"/>
      <c r="P690" s="238"/>
      <c r="Q690" s="238"/>
      <c r="R690" s="238"/>
      <c r="S690" s="238"/>
      <c r="T690" s="238"/>
      <c r="U690" s="238"/>
      <c r="V690" s="238"/>
      <c r="W690" s="238"/>
      <c r="X690" s="238"/>
      <c r="Y690" s="238"/>
      <c r="Z690" s="238"/>
      <c r="AA690" s="1"/>
      <c r="AB690" s="1"/>
      <c r="AC690" s="1"/>
      <c r="AD690" s="1"/>
    </row>
    <row r="691" customFormat="false" ht="15" hidden="false" customHeight="false" outlineLevel="0" collapsed="false">
      <c r="A691" s="238"/>
      <c r="B691" s="238"/>
      <c r="C691" s="238"/>
      <c r="D691" s="238"/>
      <c r="E691" s="238"/>
      <c r="F691" s="347"/>
      <c r="G691" s="238"/>
      <c r="H691" s="238"/>
      <c r="I691" s="347"/>
      <c r="J691" s="348"/>
      <c r="K691" s="238"/>
      <c r="L691" s="349"/>
      <c r="M691" s="238"/>
      <c r="N691" s="238"/>
      <c r="O691" s="238"/>
      <c r="P691" s="238"/>
      <c r="Q691" s="238"/>
      <c r="R691" s="238"/>
      <c r="S691" s="238"/>
      <c r="T691" s="238"/>
      <c r="U691" s="238"/>
      <c r="V691" s="238"/>
      <c r="W691" s="238"/>
      <c r="X691" s="238"/>
      <c r="Y691" s="238"/>
      <c r="Z691" s="238"/>
      <c r="AA691" s="1"/>
      <c r="AB691" s="1"/>
      <c r="AC691" s="1"/>
      <c r="AD691" s="1"/>
    </row>
    <row r="692" customFormat="false" ht="15" hidden="false" customHeight="false" outlineLevel="0" collapsed="false">
      <c r="A692" s="238"/>
      <c r="B692" s="238"/>
      <c r="C692" s="238"/>
      <c r="D692" s="238"/>
      <c r="E692" s="238"/>
      <c r="F692" s="347"/>
      <c r="G692" s="238"/>
      <c r="H692" s="238"/>
      <c r="I692" s="347"/>
      <c r="J692" s="348"/>
      <c r="K692" s="238"/>
      <c r="L692" s="349"/>
      <c r="M692" s="238"/>
      <c r="N692" s="238"/>
      <c r="O692" s="238"/>
      <c r="P692" s="238"/>
      <c r="Q692" s="238"/>
      <c r="R692" s="238"/>
      <c r="S692" s="238"/>
      <c r="T692" s="238"/>
      <c r="U692" s="238"/>
      <c r="V692" s="238"/>
      <c r="W692" s="238"/>
      <c r="X692" s="238"/>
      <c r="Y692" s="238"/>
      <c r="Z692" s="238"/>
      <c r="AA692" s="1"/>
      <c r="AB692" s="1"/>
      <c r="AC692" s="1"/>
      <c r="AD692" s="1"/>
    </row>
    <row r="693" customFormat="false" ht="15" hidden="false" customHeight="false" outlineLevel="0" collapsed="false">
      <c r="A693" s="238"/>
      <c r="B693" s="238"/>
      <c r="C693" s="238"/>
      <c r="D693" s="238"/>
      <c r="E693" s="238"/>
      <c r="F693" s="347"/>
      <c r="G693" s="238"/>
      <c r="H693" s="238"/>
      <c r="I693" s="347"/>
      <c r="J693" s="348"/>
      <c r="K693" s="238"/>
      <c r="L693" s="349"/>
      <c r="M693" s="238"/>
      <c r="N693" s="238"/>
      <c r="O693" s="238"/>
      <c r="P693" s="238"/>
      <c r="Q693" s="238"/>
      <c r="R693" s="238"/>
      <c r="S693" s="238"/>
      <c r="T693" s="238"/>
      <c r="U693" s="238"/>
      <c r="V693" s="238"/>
      <c r="W693" s="238"/>
      <c r="X693" s="238"/>
      <c r="Y693" s="238"/>
      <c r="Z693" s="238"/>
      <c r="AA693" s="1"/>
      <c r="AB693" s="1"/>
      <c r="AC693" s="1"/>
      <c r="AD693" s="1"/>
    </row>
    <row r="694" customFormat="false" ht="15" hidden="false" customHeight="false" outlineLevel="0" collapsed="false">
      <c r="A694" s="238"/>
      <c r="B694" s="238"/>
      <c r="C694" s="238"/>
      <c r="D694" s="238"/>
      <c r="E694" s="238"/>
      <c r="F694" s="347"/>
      <c r="G694" s="238"/>
      <c r="H694" s="238"/>
      <c r="I694" s="347"/>
      <c r="J694" s="348"/>
      <c r="K694" s="238"/>
      <c r="L694" s="349"/>
      <c r="M694" s="238"/>
      <c r="N694" s="238"/>
      <c r="O694" s="238"/>
      <c r="P694" s="238"/>
      <c r="Q694" s="238"/>
      <c r="R694" s="238"/>
      <c r="S694" s="238"/>
      <c r="T694" s="238"/>
      <c r="U694" s="238"/>
      <c r="V694" s="238"/>
      <c r="W694" s="238"/>
      <c r="X694" s="238"/>
      <c r="Y694" s="238"/>
      <c r="Z694" s="238"/>
      <c r="AA694" s="1"/>
      <c r="AB694" s="1"/>
      <c r="AC694" s="1"/>
      <c r="AD694" s="1"/>
    </row>
    <row r="695" customFormat="false" ht="15" hidden="false" customHeight="false" outlineLevel="0" collapsed="false">
      <c r="A695" s="238"/>
      <c r="B695" s="238"/>
      <c r="C695" s="238"/>
      <c r="D695" s="238"/>
      <c r="E695" s="238"/>
      <c r="F695" s="347"/>
      <c r="G695" s="238"/>
      <c r="H695" s="238"/>
      <c r="I695" s="347"/>
      <c r="J695" s="348"/>
      <c r="K695" s="238"/>
      <c r="L695" s="349"/>
      <c r="M695" s="238"/>
      <c r="N695" s="238"/>
      <c r="O695" s="238"/>
      <c r="P695" s="238"/>
      <c r="Q695" s="238"/>
      <c r="R695" s="238"/>
      <c r="S695" s="238"/>
      <c r="T695" s="238"/>
      <c r="U695" s="238"/>
      <c r="V695" s="238"/>
      <c r="W695" s="238"/>
      <c r="X695" s="238"/>
      <c r="Y695" s="238"/>
      <c r="Z695" s="238"/>
      <c r="AA695" s="1"/>
      <c r="AB695" s="1"/>
      <c r="AC695" s="1"/>
      <c r="AD695" s="1"/>
    </row>
    <row r="696" customFormat="false" ht="15" hidden="false" customHeight="false" outlineLevel="0" collapsed="false">
      <c r="A696" s="238"/>
      <c r="B696" s="238"/>
      <c r="C696" s="238"/>
      <c r="D696" s="238"/>
      <c r="E696" s="238"/>
      <c r="F696" s="347"/>
      <c r="G696" s="238"/>
      <c r="H696" s="238"/>
      <c r="I696" s="347"/>
      <c r="J696" s="348"/>
      <c r="K696" s="238"/>
      <c r="L696" s="349"/>
      <c r="M696" s="238"/>
      <c r="N696" s="238"/>
      <c r="O696" s="238"/>
      <c r="P696" s="238"/>
      <c r="Q696" s="238"/>
      <c r="R696" s="238"/>
      <c r="S696" s="238"/>
      <c r="T696" s="238"/>
      <c r="U696" s="238"/>
      <c r="V696" s="238"/>
      <c r="W696" s="238"/>
      <c r="X696" s="238"/>
      <c r="Y696" s="238"/>
      <c r="Z696" s="238"/>
      <c r="AA696" s="1"/>
      <c r="AB696" s="1"/>
      <c r="AC696" s="1"/>
      <c r="AD696" s="1"/>
    </row>
    <row r="697" customFormat="false" ht="15" hidden="false" customHeight="false" outlineLevel="0" collapsed="false">
      <c r="A697" s="238"/>
      <c r="B697" s="238"/>
      <c r="C697" s="238"/>
      <c r="D697" s="238"/>
      <c r="E697" s="238"/>
      <c r="F697" s="347"/>
      <c r="G697" s="238"/>
      <c r="H697" s="238"/>
      <c r="I697" s="347"/>
      <c r="J697" s="348"/>
      <c r="K697" s="238"/>
      <c r="L697" s="349"/>
      <c r="M697" s="238"/>
      <c r="N697" s="238"/>
      <c r="O697" s="238"/>
      <c r="P697" s="238"/>
      <c r="Q697" s="238"/>
      <c r="R697" s="238"/>
      <c r="S697" s="238"/>
      <c r="T697" s="238"/>
      <c r="U697" s="238"/>
      <c r="V697" s="238"/>
      <c r="W697" s="238"/>
      <c r="X697" s="238"/>
      <c r="Y697" s="238"/>
      <c r="Z697" s="238"/>
      <c r="AA697" s="1"/>
      <c r="AB697" s="1"/>
      <c r="AC697" s="1"/>
      <c r="AD697" s="1"/>
    </row>
    <row r="698" customFormat="false" ht="15" hidden="false" customHeight="false" outlineLevel="0" collapsed="false">
      <c r="A698" s="238"/>
      <c r="B698" s="238"/>
      <c r="C698" s="238"/>
      <c r="D698" s="238"/>
      <c r="E698" s="238"/>
      <c r="F698" s="347"/>
      <c r="G698" s="238"/>
      <c r="H698" s="238"/>
      <c r="I698" s="347"/>
      <c r="J698" s="348"/>
      <c r="K698" s="238"/>
      <c r="L698" s="349"/>
      <c r="M698" s="238"/>
      <c r="N698" s="238"/>
      <c r="O698" s="238"/>
      <c r="P698" s="238"/>
      <c r="Q698" s="238"/>
      <c r="R698" s="238"/>
      <c r="S698" s="238"/>
      <c r="T698" s="238"/>
      <c r="U698" s="238"/>
      <c r="V698" s="238"/>
      <c r="W698" s="238"/>
      <c r="X698" s="238"/>
      <c r="Y698" s="238"/>
      <c r="Z698" s="238"/>
      <c r="AA698" s="1"/>
      <c r="AB698" s="1"/>
      <c r="AC698" s="1"/>
      <c r="AD698" s="1"/>
    </row>
    <row r="699" customFormat="false" ht="15" hidden="false" customHeight="false" outlineLevel="0" collapsed="false">
      <c r="A699" s="238"/>
      <c r="B699" s="238"/>
      <c r="C699" s="238"/>
      <c r="D699" s="238"/>
      <c r="E699" s="238"/>
      <c r="F699" s="347"/>
      <c r="G699" s="238"/>
      <c r="H699" s="238"/>
      <c r="I699" s="347"/>
      <c r="J699" s="348"/>
      <c r="K699" s="238"/>
      <c r="L699" s="349"/>
      <c r="M699" s="238"/>
      <c r="N699" s="238"/>
      <c r="O699" s="238"/>
      <c r="P699" s="238"/>
      <c r="Q699" s="238"/>
      <c r="R699" s="238"/>
      <c r="S699" s="238"/>
      <c r="T699" s="238"/>
      <c r="U699" s="238"/>
      <c r="V699" s="238"/>
      <c r="W699" s="238"/>
      <c r="X699" s="238"/>
      <c r="Y699" s="238"/>
      <c r="Z699" s="238"/>
      <c r="AA699" s="1"/>
      <c r="AB699" s="1"/>
      <c r="AC699" s="1"/>
      <c r="AD699" s="1"/>
    </row>
    <row r="700" customFormat="false" ht="15" hidden="false" customHeight="false" outlineLevel="0" collapsed="false">
      <c r="A700" s="238"/>
      <c r="B700" s="238"/>
      <c r="C700" s="238"/>
      <c r="D700" s="238"/>
      <c r="E700" s="238"/>
      <c r="F700" s="347"/>
      <c r="G700" s="238"/>
      <c r="H700" s="238"/>
      <c r="I700" s="347"/>
      <c r="J700" s="348"/>
      <c r="K700" s="238"/>
      <c r="L700" s="349"/>
      <c r="M700" s="238"/>
      <c r="N700" s="238"/>
      <c r="O700" s="238"/>
      <c r="P700" s="238"/>
      <c r="Q700" s="238"/>
      <c r="R700" s="238"/>
      <c r="S700" s="238"/>
      <c r="T700" s="238"/>
      <c r="U700" s="238"/>
      <c r="V700" s="238"/>
      <c r="W700" s="238"/>
      <c r="X700" s="238"/>
      <c r="Y700" s="238"/>
      <c r="Z700" s="238"/>
      <c r="AA700" s="1"/>
      <c r="AB700" s="1"/>
      <c r="AC700" s="1"/>
      <c r="AD700" s="1"/>
    </row>
    <row r="701" customFormat="false" ht="15" hidden="false" customHeight="false" outlineLevel="0" collapsed="false">
      <c r="A701" s="238"/>
      <c r="B701" s="238"/>
      <c r="C701" s="238"/>
      <c r="D701" s="238"/>
      <c r="E701" s="238"/>
      <c r="F701" s="347"/>
      <c r="G701" s="238"/>
      <c r="H701" s="238"/>
      <c r="I701" s="347"/>
      <c r="J701" s="348"/>
      <c r="K701" s="238"/>
      <c r="L701" s="349"/>
      <c r="M701" s="238"/>
      <c r="N701" s="238"/>
      <c r="O701" s="238"/>
      <c r="P701" s="238"/>
      <c r="Q701" s="238"/>
      <c r="R701" s="238"/>
      <c r="S701" s="238"/>
      <c r="T701" s="238"/>
      <c r="U701" s="238"/>
      <c r="V701" s="238"/>
      <c r="W701" s="238"/>
      <c r="X701" s="238"/>
      <c r="Y701" s="238"/>
      <c r="Z701" s="238"/>
      <c r="AA701" s="1"/>
      <c r="AB701" s="1"/>
      <c r="AC701" s="1"/>
      <c r="AD701" s="1"/>
    </row>
    <row r="702" customFormat="false" ht="15" hidden="false" customHeight="false" outlineLevel="0" collapsed="false">
      <c r="A702" s="238"/>
      <c r="B702" s="238"/>
      <c r="C702" s="238"/>
      <c r="D702" s="238"/>
      <c r="E702" s="238"/>
      <c r="F702" s="347"/>
      <c r="G702" s="238"/>
      <c r="H702" s="238"/>
      <c r="I702" s="347"/>
      <c r="J702" s="348"/>
      <c r="K702" s="238"/>
      <c r="L702" s="349"/>
      <c r="M702" s="238"/>
      <c r="N702" s="238"/>
      <c r="O702" s="238"/>
      <c r="P702" s="238"/>
      <c r="Q702" s="238"/>
      <c r="R702" s="238"/>
      <c r="S702" s="238"/>
      <c r="T702" s="238"/>
      <c r="U702" s="238"/>
      <c r="V702" s="238"/>
      <c r="W702" s="238"/>
      <c r="X702" s="238"/>
      <c r="Y702" s="238"/>
      <c r="Z702" s="238"/>
      <c r="AA702" s="1"/>
      <c r="AB702" s="1"/>
      <c r="AC702" s="1"/>
      <c r="AD702" s="1"/>
    </row>
    <row r="703" customFormat="false" ht="15" hidden="false" customHeight="false" outlineLevel="0" collapsed="false">
      <c r="A703" s="238"/>
      <c r="B703" s="238"/>
      <c r="C703" s="238"/>
      <c r="D703" s="238"/>
      <c r="E703" s="238"/>
      <c r="F703" s="347"/>
      <c r="G703" s="238"/>
      <c r="H703" s="238"/>
      <c r="I703" s="347"/>
      <c r="J703" s="348"/>
      <c r="K703" s="238"/>
      <c r="L703" s="349"/>
      <c r="M703" s="238"/>
      <c r="N703" s="238"/>
      <c r="O703" s="238"/>
      <c r="P703" s="238"/>
      <c r="Q703" s="238"/>
      <c r="R703" s="238"/>
      <c r="S703" s="238"/>
      <c r="T703" s="238"/>
      <c r="U703" s="238"/>
      <c r="V703" s="238"/>
      <c r="W703" s="238"/>
      <c r="X703" s="238"/>
      <c r="Y703" s="238"/>
      <c r="Z703" s="238"/>
      <c r="AA703" s="1"/>
      <c r="AB703" s="1"/>
      <c r="AC703" s="1"/>
      <c r="AD703" s="1"/>
    </row>
    <row r="704" customFormat="false" ht="15" hidden="false" customHeight="false" outlineLevel="0" collapsed="false">
      <c r="A704" s="238"/>
      <c r="B704" s="238"/>
      <c r="C704" s="238"/>
      <c r="D704" s="238"/>
      <c r="E704" s="238"/>
      <c r="F704" s="347"/>
      <c r="G704" s="238"/>
      <c r="H704" s="238"/>
      <c r="I704" s="347"/>
      <c r="J704" s="348"/>
      <c r="K704" s="238"/>
      <c r="L704" s="349"/>
      <c r="M704" s="238"/>
      <c r="N704" s="238"/>
      <c r="O704" s="238"/>
      <c r="P704" s="238"/>
      <c r="Q704" s="238"/>
      <c r="R704" s="238"/>
      <c r="S704" s="238"/>
      <c r="T704" s="238"/>
      <c r="U704" s="238"/>
      <c r="V704" s="238"/>
      <c r="W704" s="238"/>
      <c r="X704" s="238"/>
      <c r="Y704" s="238"/>
      <c r="Z704" s="238"/>
      <c r="AA704" s="1"/>
      <c r="AB704" s="1"/>
      <c r="AC704" s="1"/>
      <c r="AD704" s="1"/>
    </row>
    <row r="705" customFormat="false" ht="15" hidden="false" customHeight="false" outlineLevel="0" collapsed="false">
      <c r="A705" s="238"/>
      <c r="B705" s="238"/>
      <c r="C705" s="238"/>
      <c r="D705" s="238"/>
      <c r="E705" s="238"/>
      <c r="F705" s="347"/>
      <c r="G705" s="238"/>
      <c r="H705" s="238"/>
      <c r="I705" s="347"/>
      <c r="J705" s="348"/>
      <c r="K705" s="238"/>
      <c r="L705" s="349"/>
      <c r="M705" s="238"/>
      <c r="N705" s="238"/>
      <c r="O705" s="238"/>
      <c r="P705" s="238"/>
      <c r="Q705" s="238"/>
      <c r="R705" s="238"/>
      <c r="S705" s="238"/>
      <c r="T705" s="238"/>
      <c r="U705" s="238"/>
      <c r="V705" s="238"/>
      <c r="W705" s="238"/>
      <c r="X705" s="238"/>
      <c r="Y705" s="238"/>
      <c r="Z705" s="238"/>
      <c r="AA705" s="1"/>
      <c r="AB705" s="1"/>
      <c r="AC705" s="1"/>
      <c r="AD705" s="1"/>
    </row>
    <row r="706" customFormat="false" ht="15" hidden="false" customHeight="false" outlineLevel="0" collapsed="false">
      <c r="A706" s="238"/>
      <c r="B706" s="238"/>
      <c r="C706" s="238"/>
      <c r="D706" s="238"/>
      <c r="E706" s="238"/>
      <c r="F706" s="347"/>
      <c r="G706" s="238"/>
      <c r="H706" s="238"/>
      <c r="I706" s="347"/>
      <c r="J706" s="348"/>
      <c r="K706" s="238"/>
      <c r="L706" s="349"/>
      <c r="M706" s="238"/>
      <c r="N706" s="238"/>
      <c r="O706" s="238"/>
      <c r="P706" s="238"/>
      <c r="Q706" s="238"/>
      <c r="R706" s="238"/>
      <c r="S706" s="238"/>
      <c r="T706" s="238"/>
      <c r="U706" s="238"/>
      <c r="V706" s="238"/>
      <c r="W706" s="238"/>
      <c r="X706" s="238"/>
      <c r="Y706" s="238"/>
      <c r="Z706" s="238"/>
      <c r="AA706" s="1"/>
      <c r="AB706" s="1"/>
      <c r="AC706" s="1"/>
      <c r="AD706" s="1"/>
    </row>
    <row r="707" customFormat="false" ht="15" hidden="false" customHeight="false" outlineLevel="0" collapsed="false">
      <c r="A707" s="238"/>
      <c r="B707" s="238"/>
      <c r="C707" s="238"/>
      <c r="D707" s="238"/>
      <c r="E707" s="238"/>
      <c r="F707" s="347"/>
      <c r="G707" s="238"/>
      <c r="H707" s="238"/>
      <c r="I707" s="347"/>
      <c r="J707" s="348"/>
      <c r="K707" s="238"/>
      <c r="L707" s="349"/>
      <c r="M707" s="238"/>
      <c r="N707" s="238"/>
      <c r="O707" s="238"/>
      <c r="P707" s="238"/>
      <c r="Q707" s="238"/>
      <c r="R707" s="238"/>
      <c r="S707" s="238"/>
      <c r="T707" s="238"/>
      <c r="U707" s="238"/>
      <c r="V707" s="238"/>
      <c r="W707" s="238"/>
      <c r="X707" s="238"/>
      <c r="Y707" s="238"/>
      <c r="Z707" s="238"/>
      <c r="AA707" s="1"/>
      <c r="AB707" s="1"/>
      <c r="AC707" s="1"/>
      <c r="AD707" s="1"/>
    </row>
    <row r="708" customFormat="false" ht="15" hidden="false" customHeight="false" outlineLevel="0" collapsed="false">
      <c r="A708" s="238"/>
      <c r="B708" s="238"/>
      <c r="C708" s="238"/>
      <c r="D708" s="238"/>
      <c r="E708" s="238"/>
      <c r="F708" s="347"/>
      <c r="G708" s="238"/>
      <c r="H708" s="238"/>
      <c r="I708" s="347"/>
      <c r="J708" s="348"/>
      <c r="K708" s="238"/>
      <c r="L708" s="349"/>
      <c r="M708" s="238"/>
      <c r="N708" s="238"/>
      <c r="O708" s="238"/>
      <c r="P708" s="238"/>
      <c r="Q708" s="238"/>
      <c r="R708" s="238"/>
      <c r="S708" s="238"/>
      <c r="T708" s="238"/>
      <c r="U708" s="238"/>
      <c r="V708" s="238"/>
      <c r="W708" s="238"/>
      <c r="X708" s="238"/>
      <c r="Y708" s="238"/>
      <c r="Z708" s="238"/>
      <c r="AA708" s="1"/>
      <c r="AB708" s="1"/>
      <c r="AC708" s="1"/>
      <c r="AD708" s="1"/>
    </row>
    <row r="709" customFormat="false" ht="15" hidden="false" customHeight="false" outlineLevel="0" collapsed="false">
      <c r="A709" s="238"/>
      <c r="B709" s="238"/>
      <c r="C709" s="238"/>
      <c r="D709" s="238"/>
      <c r="E709" s="238"/>
      <c r="F709" s="347"/>
      <c r="G709" s="238"/>
      <c r="H709" s="238"/>
      <c r="I709" s="347"/>
      <c r="J709" s="348"/>
      <c r="K709" s="238"/>
      <c r="L709" s="349"/>
      <c r="M709" s="238"/>
      <c r="N709" s="238"/>
      <c r="O709" s="238"/>
      <c r="P709" s="238"/>
      <c r="Q709" s="238"/>
      <c r="R709" s="238"/>
      <c r="S709" s="238"/>
      <c r="T709" s="238"/>
      <c r="U709" s="238"/>
      <c r="V709" s="238"/>
      <c r="W709" s="238"/>
      <c r="X709" s="238"/>
      <c r="Y709" s="238"/>
      <c r="Z709" s="238"/>
      <c r="AA709" s="1"/>
      <c r="AB709" s="1"/>
      <c r="AC709" s="1"/>
      <c r="AD709" s="1"/>
    </row>
    <row r="710" customFormat="false" ht="15" hidden="false" customHeight="false" outlineLevel="0" collapsed="false">
      <c r="A710" s="238"/>
      <c r="B710" s="238"/>
      <c r="C710" s="238"/>
      <c r="D710" s="238"/>
      <c r="E710" s="238"/>
      <c r="F710" s="347"/>
      <c r="G710" s="238"/>
      <c r="H710" s="238"/>
      <c r="I710" s="347"/>
      <c r="J710" s="348"/>
      <c r="K710" s="238"/>
      <c r="L710" s="349"/>
      <c r="M710" s="238"/>
      <c r="N710" s="238"/>
      <c r="O710" s="238"/>
      <c r="P710" s="238"/>
      <c r="Q710" s="238"/>
      <c r="R710" s="238"/>
      <c r="S710" s="238"/>
      <c r="T710" s="238"/>
      <c r="U710" s="238"/>
      <c r="V710" s="238"/>
      <c r="W710" s="238"/>
      <c r="X710" s="238"/>
      <c r="Y710" s="238"/>
      <c r="Z710" s="238"/>
      <c r="AA710" s="1"/>
      <c r="AB710" s="1"/>
      <c r="AC710" s="1"/>
      <c r="AD710" s="1"/>
    </row>
    <row r="711" customFormat="false" ht="15" hidden="false" customHeight="false" outlineLevel="0" collapsed="false">
      <c r="A711" s="238"/>
      <c r="B711" s="238"/>
      <c r="C711" s="238"/>
      <c r="D711" s="238"/>
      <c r="E711" s="238"/>
      <c r="F711" s="347"/>
      <c r="G711" s="238"/>
      <c r="H711" s="238"/>
      <c r="I711" s="347"/>
      <c r="J711" s="348"/>
      <c r="K711" s="238"/>
      <c r="L711" s="349"/>
      <c r="M711" s="238"/>
      <c r="N711" s="238"/>
      <c r="O711" s="238"/>
      <c r="P711" s="238"/>
      <c r="Q711" s="238"/>
      <c r="R711" s="238"/>
      <c r="S711" s="238"/>
      <c r="T711" s="238"/>
      <c r="U711" s="238"/>
      <c r="V711" s="238"/>
      <c r="W711" s="238"/>
      <c r="X711" s="238"/>
      <c r="Y711" s="238"/>
      <c r="Z711" s="238"/>
      <c r="AA711" s="1"/>
      <c r="AB711" s="1"/>
      <c r="AC711" s="1"/>
      <c r="AD711" s="1"/>
    </row>
    <row r="712" customFormat="false" ht="15" hidden="false" customHeight="false" outlineLevel="0" collapsed="false">
      <c r="A712" s="238"/>
      <c r="B712" s="238"/>
      <c r="C712" s="238"/>
      <c r="D712" s="238"/>
      <c r="E712" s="238"/>
      <c r="F712" s="347"/>
      <c r="G712" s="238"/>
      <c r="H712" s="238"/>
      <c r="I712" s="347"/>
      <c r="J712" s="348"/>
      <c r="K712" s="238"/>
      <c r="L712" s="349"/>
      <c r="M712" s="238"/>
      <c r="N712" s="238"/>
      <c r="O712" s="238"/>
      <c r="P712" s="238"/>
      <c r="Q712" s="238"/>
      <c r="R712" s="238"/>
      <c r="S712" s="238"/>
      <c r="T712" s="238"/>
      <c r="U712" s="238"/>
      <c r="V712" s="238"/>
      <c r="W712" s="238"/>
      <c r="X712" s="238"/>
      <c r="Y712" s="238"/>
      <c r="Z712" s="238"/>
      <c r="AA712" s="1"/>
      <c r="AB712" s="1"/>
      <c r="AC712" s="1"/>
      <c r="AD712" s="1"/>
    </row>
    <row r="713" customFormat="false" ht="15" hidden="false" customHeight="false" outlineLevel="0" collapsed="false">
      <c r="A713" s="238"/>
      <c r="B713" s="238"/>
      <c r="C713" s="238"/>
      <c r="D713" s="238"/>
      <c r="E713" s="238"/>
      <c r="F713" s="347"/>
      <c r="G713" s="238"/>
      <c r="H713" s="238"/>
      <c r="I713" s="347"/>
      <c r="J713" s="348"/>
      <c r="K713" s="238"/>
      <c r="L713" s="349"/>
      <c r="M713" s="238"/>
      <c r="N713" s="238"/>
      <c r="O713" s="238"/>
      <c r="P713" s="238"/>
      <c r="Q713" s="238"/>
      <c r="R713" s="238"/>
      <c r="S713" s="238"/>
      <c r="T713" s="238"/>
      <c r="U713" s="238"/>
      <c r="V713" s="238"/>
      <c r="W713" s="238"/>
      <c r="X713" s="238"/>
      <c r="Y713" s="238"/>
      <c r="Z713" s="238"/>
      <c r="AA713" s="1"/>
      <c r="AB713" s="1"/>
      <c r="AC713" s="1"/>
      <c r="AD713" s="1"/>
    </row>
    <row r="714" customFormat="false" ht="15" hidden="false" customHeight="false" outlineLevel="0" collapsed="false">
      <c r="A714" s="238"/>
      <c r="B714" s="238"/>
      <c r="C714" s="238"/>
      <c r="D714" s="238"/>
      <c r="E714" s="238"/>
      <c r="F714" s="347"/>
      <c r="G714" s="238"/>
      <c r="H714" s="238"/>
      <c r="I714" s="347"/>
      <c r="J714" s="348"/>
      <c r="K714" s="238"/>
      <c r="L714" s="349"/>
      <c r="M714" s="238"/>
      <c r="N714" s="238"/>
      <c r="O714" s="238"/>
      <c r="P714" s="238"/>
      <c r="Q714" s="238"/>
      <c r="R714" s="238"/>
      <c r="S714" s="238"/>
      <c r="T714" s="238"/>
      <c r="U714" s="238"/>
      <c r="V714" s="238"/>
      <c r="W714" s="238"/>
      <c r="X714" s="238"/>
      <c r="Y714" s="238"/>
      <c r="Z714" s="238"/>
      <c r="AA714" s="1"/>
      <c r="AB714" s="1"/>
      <c r="AC714" s="1"/>
      <c r="AD714" s="1"/>
    </row>
  </sheetData>
  <autoFilter ref="A1:N643"/>
  <dataValidations count="1">
    <dataValidation allowBlank="true" errorStyle="stop" operator="between" showDropDown="false" showErrorMessage="true" showInputMessage="false" sqref="F2:F326" type="list">
      <formula1>"ALG-BASIC-LOGIC,ALG-COMPLX-LOGIC,ARQ-PROJ-NET,ATTACHED-EMAIL,AUTOMATIC-JOB,BD-OBJ-CH,BD-OBJ-M,CONFIG-INIT,CREATE-PDF,CREATE-SCRIPT-CONTROL,CREATE-TABL-CH,CREATE-TABL-M,IMP-EXIST-SERVICE,IMPL-THIRD-SERV,LIST-MULT-FILTER,LIST-NO-FILTER,LIST-PAG-MULT-FILTER,"&amp;"QUERY-CH,QUERY-M,SCOPE-VERIFY,SERV-COMPLEX-TRANSACT,SERV-SIMPLE-PUT,SERV-TRANSACT,SIMPLE-CRUD,UPDATE-DOC-PROD,UPDATE-TABL-CH,UPDATE-TABL-M"</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55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defaultColWidth="14.42578125" defaultRowHeight="15" customHeight="true" zeroHeight="false" outlineLevelRow="0" outlineLevelCol="0"/>
  <cols>
    <col collapsed="false" customWidth="true" hidden="false" outlineLevel="0" max="1" min="1" style="1" width="14.71"/>
    <col collapsed="false" customWidth="true" hidden="false" outlineLevel="0" max="2" min="2" style="1" width="40.85"/>
    <col collapsed="false" customWidth="true" hidden="false" outlineLevel="0" max="3" min="3" style="1" width="23"/>
    <col collapsed="false" customWidth="true" hidden="false" outlineLevel="0" max="4" min="4" style="1" width="43.86"/>
    <col collapsed="false" customWidth="true" hidden="false" outlineLevel="0" max="5" min="5" style="1" width="77.42"/>
    <col collapsed="false" customWidth="true" hidden="false" outlineLevel="0" max="6" min="6" style="1" width="37.86"/>
    <col collapsed="false" customWidth="true" hidden="false" outlineLevel="0" max="7" min="7" style="1" width="41"/>
    <col collapsed="false" customWidth="true" hidden="false" outlineLevel="0" max="8" min="8" style="1" width="85.29"/>
    <col collapsed="false" customWidth="true" hidden="false" outlineLevel="0" max="9" min="9" style="1" width="43.29"/>
    <col collapsed="false" customWidth="true" hidden="false" outlineLevel="0" max="10" min="10" style="1" width="19.71"/>
    <col collapsed="false" customWidth="true" hidden="false" outlineLevel="0" max="11" min="11" style="1" width="11.14"/>
    <col collapsed="false" customWidth="true" hidden="false" outlineLevel="0" max="12" min="12" style="1" width="21.43"/>
    <col collapsed="false" customWidth="true" hidden="false" outlineLevel="0" max="13" min="13" style="1" width="19.57"/>
    <col collapsed="false" customWidth="true" hidden="false" outlineLevel="0" max="14" min="14" style="1" width="12.71"/>
    <col collapsed="false" customWidth="true" hidden="false" outlineLevel="0" max="15" min="15" style="1" width="24"/>
  </cols>
  <sheetData>
    <row r="1" customFormat="false" ht="15" hidden="false" customHeight="false" outlineLevel="0" collapsed="false">
      <c r="A1" s="184" t="s">
        <v>257</v>
      </c>
      <c r="B1" s="184" t="s">
        <v>258</v>
      </c>
      <c r="C1" s="184" t="s">
        <v>283</v>
      </c>
      <c r="D1" s="184" t="s">
        <v>260</v>
      </c>
      <c r="E1" s="184" t="s">
        <v>284</v>
      </c>
      <c r="F1" s="322" t="s">
        <v>261</v>
      </c>
      <c r="G1" s="184" t="s">
        <v>285</v>
      </c>
      <c r="H1" s="184" t="s">
        <v>286</v>
      </c>
      <c r="I1" s="322" t="s">
        <v>265</v>
      </c>
      <c r="J1" s="184" t="s">
        <v>287</v>
      </c>
      <c r="K1" s="184" t="s">
        <v>39</v>
      </c>
      <c r="L1" s="184" t="s">
        <v>288</v>
      </c>
      <c r="M1" s="184" t="s">
        <v>289</v>
      </c>
      <c r="N1" s="238" t="s">
        <v>290</v>
      </c>
      <c r="O1" s="238"/>
      <c r="P1" s="238"/>
      <c r="Q1" s="238"/>
      <c r="R1" s="238"/>
      <c r="S1" s="238"/>
      <c r="T1" s="238"/>
      <c r="U1" s="238"/>
      <c r="V1" s="238"/>
      <c r="W1" s="238"/>
      <c r="X1" s="238"/>
      <c r="Y1" s="238"/>
      <c r="Z1" s="238"/>
      <c r="AA1" s="238"/>
      <c r="AB1" s="238"/>
      <c r="AC1" s="238"/>
      <c r="AD1" s="1"/>
    </row>
    <row r="2" customFormat="false" ht="37.5" hidden="false" customHeight="true" outlineLevel="0" collapsed="false">
      <c r="A2" s="324" t="s">
        <v>1261</v>
      </c>
      <c r="B2" s="325" t="e">
        <f aca="false">VLOOKUP(C2,'9. Matriz de Requisitos'!$A:$W,3, FALSE())</f>
        <v>#N/A</v>
      </c>
      <c r="C2" s="326" t="s">
        <v>1262</v>
      </c>
      <c r="D2" s="325" t="e">
        <f aca="false">VLOOKUP(C2,'9. Matriz de Requisitos'!$A:$W,4, FALSE())</f>
        <v>#N/A</v>
      </c>
      <c r="E2" s="327" t="str">
        <f aca="false" t="array" ref="E2:E2">IFERROR(_xludf.xlookup(F2, '4.1.1 Catalogo Backend'!$D$2:$D$100, '4.1.1 Catalogo Backend'!$B$2:$B$100), "")</f>
        <v/>
      </c>
      <c r="F2" s="335" t="s">
        <v>293</v>
      </c>
      <c r="G2" s="342" t="s">
        <v>1263</v>
      </c>
      <c r="H2" s="330" t="str">
        <f aca="false">IF(F2="", "", CONCATENATE("[",$C2,"]","[",$F2,"] - ",$G2))</f>
        <v>[TPSC-RE-FU-008-P1][BD-OBJ-CH] - T1 Script de actualizacion de catalogos para Cobros</v>
      </c>
      <c r="I2" s="341" t="s">
        <v>1264</v>
      </c>
      <c r="J2" s="336" t="n">
        <f aca="false" t="array" ref="J2:J2">IFERROR(_xludf.xlookup(F2, '4.1.1 Catalogo Backend'!$D$2:$D$100, '4.1.1 Catalogo Backend'!$C$2:$C$100), 0)</f>
        <v>0</v>
      </c>
      <c r="K2" s="333" t="s">
        <v>43</v>
      </c>
      <c r="L2" s="336"/>
      <c r="M2" s="334"/>
      <c r="N2" s="335"/>
      <c r="O2" s="336"/>
      <c r="P2" s="335"/>
      <c r="Q2" s="335"/>
      <c r="R2" s="335"/>
      <c r="S2" s="335"/>
      <c r="T2" s="335"/>
      <c r="U2" s="335"/>
      <c r="V2" s="335"/>
      <c r="W2" s="335"/>
      <c r="X2" s="335"/>
      <c r="Y2" s="335"/>
      <c r="Z2" s="335"/>
      <c r="AA2" s="335"/>
      <c r="AB2" s="335"/>
      <c r="AC2" s="335"/>
      <c r="AD2" s="337"/>
    </row>
    <row r="3" customFormat="false" ht="37.5" hidden="false" customHeight="true" outlineLevel="0" collapsed="false">
      <c r="A3" s="324" t="s">
        <v>1265</v>
      </c>
      <c r="B3" s="325" t="e">
        <f aca="false">VLOOKUP(C3,'9. Matriz de Requisitos'!$A:$W,3, FALSE())</f>
        <v>#N/A</v>
      </c>
      <c r="C3" s="326" t="s">
        <v>1262</v>
      </c>
      <c r="D3" s="325" t="e">
        <f aca="false">VLOOKUP(C3,'9. Matriz de Requisitos'!$A:$W,4, FALSE())</f>
        <v>#N/A</v>
      </c>
      <c r="E3" s="327" t="str">
        <f aca="false" t="array" ref="E3:E3">IFERROR(_xludf.xlookup(F3, '4.1.1 Catalogo Backend'!$D$2:$D$100, '4.1.1 Catalogo Backend'!$B$2:$B$100), "")</f>
        <v/>
      </c>
      <c r="F3" s="335" t="s">
        <v>425</v>
      </c>
      <c r="G3" s="342" t="s">
        <v>1266</v>
      </c>
      <c r="H3" s="330" t="str">
        <f aca="false">IF(F3="", "", CONCATENATE("[",$C3,"]","[",$F3,"] - ",$G3))</f>
        <v>[TPSC-RE-FU-008-P1][BD-OBJ-M] - T2 Script de creacion de tablas de auditoria del Mailbot</v>
      </c>
      <c r="I3" s="341" t="s">
        <v>1267</v>
      </c>
      <c r="J3" s="336" t="n">
        <f aca="false" t="array" ref="J3:J3">IFERROR(_xludf.xlookup(F3, '4.1.1 Catalogo Backend'!$D$2:$D$100, '4.1.1 Catalogo Backend'!$C$2:$C$100), 0)</f>
        <v>0</v>
      </c>
      <c r="K3" s="333" t="s">
        <v>43</v>
      </c>
      <c r="L3" s="336"/>
      <c r="M3" s="334"/>
      <c r="N3" s="335"/>
      <c r="O3" s="336"/>
      <c r="P3" s="335"/>
      <c r="Q3" s="335"/>
      <c r="R3" s="335"/>
      <c r="S3" s="335"/>
      <c r="T3" s="335"/>
      <c r="U3" s="335"/>
      <c r="V3" s="335"/>
      <c r="W3" s="335"/>
      <c r="X3" s="335"/>
      <c r="Y3" s="335"/>
      <c r="Z3" s="335"/>
      <c r="AA3" s="335"/>
      <c r="AB3" s="335"/>
      <c r="AC3" s="335"/>
      <c r="AD3" s="337"/>
    </row>
    <row r="4" customFormat="false" ht="37.5" hidden="false" customHeight="true" outlineLevel="0" collapsed="false">
      <c r="A4" s="324" t="s">
        <v>1268</v>
      </c>
      <c r="B4" s="325" t="e">
        <f aca="false">VLOOKUP(C4,'9. Matriz de Requisitos'!$A:$W,3, FALSE())</f>
        <v>#N/A</v>
      </c>
      <c r="C4" s="326" t="s">
        <v>1262</v>
      </c>
      <c r="D4" s="325" t="e">
        <f aca="false">VLOOKUP(C4,'9. Matriz de Requisitos'!$A:$W,4, FALSE())</f>
        <v>#N/A</v>
      </c>
      <c r="E4" s="327" t="str">
        <f aca="false" t="array" ref="E4:E4">IFERROR(_xludf.xlookup(F4, '4.1.1 Catalogo Backend'!$D$2:$D$100, '4.1.1 Catalogo Backend'!$B$2:$B$100), "")</f>
        <v/>
      </c>
      <c r="F4" s="335" t="s">
        <v>300</v>
      </c>
      <c r="G4" s="342" t="s">
        <v>1269</v>
      </c>
      <c r="H4" s="330" t="str">
        <f aca="false">IF(F4="", "", CONCATENATE("[",$C4,"]","[",$F4,"] - ",$G4))</f>
        <v>[TPSC-RE-FU-008-P1][IMP-EXIST-SERVICE] - T3 Refactorizar GeneradorProcesoMailBotBO y crear ClasificacionCorreoRecibidoConstants</v>
      </c>
      <c r="I4" s="341" t="s">
        <v>1270</v>
      </c>
      <c r="J4" s="336" t="n">
        <f aca="false" t="array" ref="J4:J4">IFERROR(_xludf.xlookup(F4, '4.1.1 Catalogo Backend'!$D$2:$D$100, '4.1.1 Catalogo Backend'!$C$2:$C$100), 0)</f>
        <v>0</v>
      </c>
      <c r="K4" s="333" t="s">
        <v>43</v>
      </c>
      <c r="L4" s="336"/>
      <c r="M4" s="334" t="s">
        <v>1261</v>
      </c>
      <c r="N4" s="335"/>
      <c r="O4" s="336"/>
      <c r="P4" s="335"/>
      <c r="Q4" s="335"/>
      <c r="R4" s="335"/>
      <c r="S4" s="335"/>
      <c r="T4" s="335"/>
      <c r="U4" s="335"/>
      <c r="V4" s="335"/>
      <c r="W4" s="335"/>
      <c r="X4" s="335"/>
      <c r="Y4" s="335"/>
      <c r="Z4" s="335"/>
      <c r="AA4" s="335"/>
      <c r="AB4" s="335"/>
      <c r="AC4" s="335"/>
      <c r="AD4" s="337"/>
    </row>
    <row r="5" customFormat="false" ht="37.5" hidden="false" customHeight="true" outlineLevel="0" collapsed="false">
      <c r="A5" s="324" t="s">
        <v>1271</v>
      </c>
      <c r="B5" s="325" t="e">
        <f aca="false">VLOOKUP(C5,'9. Matriz de Requisitos'!$A:$W,3, FALSE())</f>
        <v>#N/A</v>
      </c>
      <c r="C5" s="326" t="s">
        <v>1262</v>
      </c>
      <c r="D5" s="325" t="e">
        <f aca="false">VLOOKUP(C5,'9. Matriz de Requisitos'!$A:$W,4, FALSE())</f>
        <v>#N/A</v>
      </c>
      <c r="E5" s="327" t="str">
        <f aca="false" t="array" ref="E5:E5">IFERROR(_xludf.xlookup(F5, '4.1.1 Catalogo Backend'!$D$2:$D$100, '4.1.1 Catalogo Backend'!$B$2:$B$100), "")</f>
        <v/>
      </c>
      <c r="F5" s="335" t="s">
        <v>347</v>
      </c>
      <c r="G5" s="342" t="s">
        <v>1272</v>
      </c>
      <c r="H5" s="330" t="str">
        <f aca="false">IF(F5="", "", CONCATENATE("[",$C5,"]","[",$F5,"] - ",$G5))</f>
        <v>[TPSC-RE-FU-008-P1][SERV-COMPLEX-TRANSACT] - T4 Crear CorreoRecibidoClienteBuzonCobrosBO</v>
      </c>
      <c r="I5" s="341" t="s">
        <v>1273</v>
      </c>
      <c r="J5" s="336" t="n">
        <f aca="false" t="array" ref="J5:J5">IFERROR(_xludf.xlookup(F5, '4.1.1 Catalogo Backend'!$D$2:$D$100, '4.1.1 Catalogo Backend'!$C$2:$C$100), 0)</f>
        <v>0</v>
      </c>
      <c r="K5" s="333" t="s">
        <v>43</v>
      </c>
      <c r="L5" s="336"/>
      <c r="M5" s="334" t="s">
        <v>1268</v>
      </c>
      <c r="N5" s="335"/>
      <c r="O5" s="336"/>
      <c r="P5" s="335"/>
      <c r="Q5" s="335"/>
      <c r="R5" s="335"/>
      <c r="S5" s="335"/>
      <c r="T5" s="335"/>
      <c r="U5" s="335"/>
      <c r="V5" s="335"/>
      <c r="W5" s="335"/>
      <c r="X5" s="335"/>
      <c r="Y5" s="335"/>
      <c r="Z5" s="335"/>
      <c r="AA5" s="335"/>
      <c r="AB5" s="335"/>
      <c r="AC5" s="335"/>
      <c r="AD5" s="337"/>
    </row>
    <row r="6" customFormat="false" ht="37.5" hidden="false" customHeight="true" outlineLevel="0" collapsed="false">
      <c r="A6" s="324" t="s">
        <v>1274</v>
      </c>
      <c r="B6" s="325" t="e">
        <f aca="false">VLOOKUP(C6,'9. Matriz de Requisitos'!$A:$W,3, FALSE())</f>
        <v>#N/A</v>
      </c>
      <c r="C6" s="326" t="s">
        <v>1262</v>
      </c>
      <c r="D6" s="325" t="e">
        <f aca="false">VLOOKUP(C6,'9. Matriz de Requisitos'!$A:$W,4, FALSE())</f>
        <v>#N/A</v>
      </c>
      <c r="E6" s="327" t="str">
        <f aca="false" t="array" ref="E6:E6">IFERROR(_xludf.xlookup(F6, '4.1.1 Catalogo Backend'!$D$2:$D$100, '4.1.1 Catalogo Backend'!$B$2:$B$100), "")</f>
        <v/>
      </c>
      <c r="F6" s="335" t="s">
        <v>304</v>
      </c>
      <c r="G6" s="342" t="s">
        <v>1275</v>
      </c>
      <c r="H6" s="330" t="str">
        <f aca="false">IF(F6="", "", CONCATENATE("[",$C6,"]","[",$F6,"] - ",$G6))</f>
        <v>[TPSC-RE-FU-008-P1][LIST-PAG-MULT-FILTER] - T5 Crear BuzonCobrosController en WebApi.Logistica</v>
      </c>
      <c r="I6" s="341" t="s">
        <v>1276</v>
      </c>
      <c r="J6" s="336" t="n">
        <f aca="false" t="array" ref="J6:J6">IFERROR(_xludf.xlookup(F6, '4.1.1 Catalogo Backend'!$D$2:$D$100, '4.1.1 Catalogo Backend'!$C$2:$C$100), 0)</f>
        <v>0</v>
      </c>
      <c r="K6" s="333" t="s">
        <v>43</v>
      </c>
      <c r="L6" s="336"/>
      <c r="M6" s="334" t="s">
        <v>1271</v>
      </c>
      <c r="N6" s="335"/>
      <c r="O6" s="336"/>
      <c r="P6" s="335"/>
      <c r="Q6" s="335"/>
      <c r="R6" s="335"/>
      <c r="S6" s="335"/>
      <c r="T6" s="335"/>
      <c r="U6" s="335"/>
      <c r="V6" s="335"/>
      <c r="W6" s="335"/>
      <c r="X6" s="335"/>
      <c r="Y6" s="335"/>
      <c r="Z6" s="335"/>
      <c r="AA6" s="335"/>
      <c r="AB6" s="335"/>
      <c r="AC6" s="335"/>
      <c r="AD6" s="337"/>
    </row>
    <row r="7" customFormat="false" ht="37.5" hidden="false" customHeight="true" outlineLevel="0" collapsed="false">
      <c r="A7" s="324" t="s">
        <v>1277</v>
      </c>
      <c r="B7" s="325" t="e">
        <f aca="false">VLOOKUP(C7,'9. Matriz de Requisitos'!$A:$W,3, FALSE())</f>
        <v>#N/A</v>
      </c>
      <c r="C7" s="326" t="s">
        <v>1262</v>
      </c>
      <c r="D7" s="325" t="e">
        <f aca="false">VLOOKUP(C7,'9. Matriz de Requisitos'!$A:$W,4, FALSE())</f>
        <v>#N/A</v>
      </c>
      <c r="E7" s="327" t="str">
        <f aca="false" t="array" ref="E7:E7">IFERROR(_xludf.xlookup(F7, '4.1.1 Catalogo Backend'!$D$2:$D$100, '4.1.1 Catalogo Backend'!$B$2:$B$100), "")</f>
        <v/>
      </c>
      <c r="F7" s="335" t="s">
        <v>570</v>
      </c>
      <c r="G7" s="342" t="s">
        <v>1278</v>
      </c>
      <c r="H7" s="330" t="str">
        <f aca="false">IF(F7="", "", CONCATENATE("[",$C7,"]","[",$F7,"] - ",$G7))</f>
        <v>[TPSC-RE-FU-008-P1][ARQ-PROJ-NET] - T6 Crear solucion MailbotWorker.sln (.NET 10) - estructura base y scaffold BD</v>
      </c>
      <c r="I7" s="343" t="s">
        <v>1279</v>
      </c>
      <c r="J7" s="336" t="n">
        <f aca="false" t="array" ref="J7:J7">IFERROR(_xludf.xlookup(F7, '4.1.1 Catalogo Backend'!$D$2:$D$100, '4.1.1 Catalogo Backend'!$C$2:$C$100), 0)</f>
        <v>0</v>
      </c>
      <c r="K7" s="333" t="s">
        <v>43</v>
      </c>
      <c r="L7" s="336"/>
      <c r="M7" s="334" t="s">
        <v>1265</v>
      </c>
      <c r="N7" s="335"/>
      <c r="O7" s="336"/>
      <c r="P7" s="335"/>
      <c r="Q7" s="335"/>
      <c r="R7" s="335"/>
      <c r="S7" s="335"/>
      <c r="T7" s="335"/>
      <c r="U7" s="335"/>
      <c r="V7" s="335"/>
      <c r="W7" s="335"/>
      <c r="X7" s="335"/>
      <c r="Y7" s="335"/>
      <c r="Z7" s="335"/>
      <c r="AA7" s="335"/>
      <c r="AB7" s="335"/>
      <c r="AC7" s="335"/>
      <c r="AD7" s="337"/>
    </row>
    <row r="8" customFormat="false" ht="37.5" hidden="false" customHeight="true" outlineLevel="0" collapsed="false">
      <c r="A8" s="324" t="s">
        <v>1280</v>
      </c>
      <c r="B8" s="325" t="e">
        <f aca="false">VLOOKUP(C8,'9. Matriz de Requisitos'!$A:$W,3, FALSE())</f>
        <v>#N/A</v>
      </c>
      <c r="C8" s="326" t="s">
        <v>1262</v>
      </c>
      <c r="D8" s="325" t="e">
        <f aca="false">VLOOKUP(C8,'9. Matriz de Requisitos'!$A:$W,4, FALSE())</f>
        <v>#N/A</v>
      </c>
      <c r="E8" s="327" t="str">
        <f aca="false" t="array" ref="E8:E8">IFERROR(_xludf.xlookup(F8, '4.1.1 Catalogo Backend'!$D$2:$D$100, '4.1.1 Catalogo Backend'!$B$2:$B$100), "")</f>
        <v/>
      </c>
      <c r="F8" s="335" t="s">
        <v>615</v>
      </c>
      <c r="G8" s="342" t="s">
        <v>1281</v>
      </c>
      <c r="H8" s="330" t="str">
        <f aca="false">IF(F8="", "", CONCATENATE("[",$C8,"]","[",$F8,"] - ",$G8))</f>
        <v>[TPSC-RE-FU-008-P1][IMPL-THIRD-SERV] - T7 Integrar n8n + RabbitMQ - configuracion orquestador y consumers del Worker</v>
      </c>
      <c r="I8" s="341" t="s">
        <v>1282</v>
      </c>
      <c r="J8" s="336" t="n">
        <f aca="false" t="array" ref="J8:J8">IFERROR(_xludf.xlookup(F8, '4.1.1 Catalogo Backend'!$D$2:$D$100, '4.1.1 Catalogo Backend'!$C$2:$C$100), 0)</f>
        <v>0</v>
      </c>
      <c r="K8" s="333" t="s">
        <v>41</v>
      </c>
      <c r="L8" s="336"/>
      <c r="M8" s="334" t="s">
        <v>1277</v>
      </c>
      <c r="N8" s="335"/>
      <c r="O8" s="336"/>
      <c r="P8" s="335"/>
      <c r="Q8" s="335"/>
      <c r="R8" s="335"/>
      <c r="S8" s="335"/>
      <c r="T8" s="335"/>
      <c r="U8" s="335"/>
      <c r="V8" s="335"/>
      <c r="W8" s="335"/>
      <c r="X8" s="335"/>
      <c r="Y8" s="335"/>
      <c r="Z8" s="335"/>
      <c r="AA8" s="335"/>
      <c r="AB8" s="335"/>
      <c r="AC8" s="335"/>
      <c r="AD8" s="337"/>
    </row>
    <row r="9" customFormat="false" ht="37.5" hidden="false" customHeight="true" outlineLevel="0" collapsed="false">
      <c r="A9" s="324" t="s">
        <v>1283</v>
      </c>
      <c r="B9" s="325" t="e">
        <f aca="false">VLOOKUP(C9,'9. Matriz de Requisitos'!$A:$W,3, FALSE())</f>
        <v>#N/A</v>
      </c>
      <c r="C9" s="326" t="s">
        <v>1262</v>
      </c>
      <c r="D9" s="325" t="e">
        <f aca="false">VLOOKUP(C9,'9. Matriz de Requisitos'!$A:$W,4, FALSE())</f>
        <v>#N/A</v>
      </c>
      <c r="E9" s="327" t="str">
        <f aca="false" t="array" ref="E9:E9">IFERROR(_xludf.xlookup(F9, '4.1.1 Catalogo Backend'!$D$2:$D$100, '4.1.1 Catalogo Backend'!$B$2:$B$100), "")</f>
        <v/>
      </c>
      <c r="F9" s="335" t="s">
        <v>455</v>
      </c>
      <c r="G9" s="342" t="s">
        <v>1284</v>
      </c>
      <c r="H9" s="330" t="str">
        <f aca="false">IF(F9="", "", CONCATENATE("[",$C9,"]","[",$F9,"] - ",$G9))</f>
        <v>[TPSC-RE-FU-008-P1][ALG-COMPLX-LOGIC] - T8 Implementar Agente IA de clasificacion de correos</v>
      </c>
      <c r="I9" s="341" t="s">
        <v>1285</v>
      </c>
      <c r="J9" s="336" t="n">
        <f aca="false" t="array" ref="J9:J9">IFERROR(_xludf.xlookup(F9, '4.1.1 Catalogo Backend'!$D$2:$D$100, '4.1.1 Catalogo Backend'!$C$2:$C$100), 0)</f>
        <v>0</v>
      </c>
      <c r="K9" s="333" t="s">
        <v>41</v>
      </c>
      <c r="L9" s="336"/>
      <c r="M9" s="334" t="s">
        <v>1277</v>
      </c>
      <c r="N9" s="335"/>
      <c r="O9" s="336"/>
      <c r="P9" s="335"/>
      <c r="Q9" s="335"/>
      <c r="R9" s="335"/>
      <c r="S9" s="335"/>
      <c r="T9" s="335"/>
      <c r="U9" s="335"/>
      <c r="V9" s="335"/>
      <c r="W9" s="335"/>
      <c r="X9" s="335"/>
      <c r="Y9" s="335"/>
      <c r="Z9" s="335"/>
      <c r="AA9" s="335"/>
      <c r="AB9" s="335"/>
      <c r="AC9" s="335"/>
      <c r="AD9" s="337"/>
    </row>
    <row r="10" customFormat="false" ht="37.5" hidden="false" customHeight="true" outlineLevel="0" collapsed="false">
      <c r="A10" s="324" t="s">
        <v>1286</v>
      </c>
      <c r="B10" s="325" t="e">
        <f aca="false">VLOOKUP(C10,'9. Matriz de Requisitos'!$A:$W,3, FALSE())</f>
        <v>#N/A</v>
      </c>
      <c r="C10" s="326" t="s">
        <v>1262</v>
      </c>
      <c r="D10" s="325" t="e">
        <f aca="false">VLOOKUP(C10,'9. Matriz de Requisitos'!$A:$W,4, FALSE())</f>
        <v>#N/A</v>
      </c>
      <c r="E10" s="327" t="str">
        <f aca="false" t="array" ref="E10:E10">IFERROR(_xludf.xlookup(F10, '4.1.1 Catalogo Backend'!$D$2:$D$100, '4.1.1 Catalogo Backend'!$B$2:$B$100), "")</f>
        <v/>
      </c>
      <c r="F10" s="335" t="s">
        <v>347</v>
      </c>
      <c r="G10" s="342" t="s">
        <v>1287</v>
      </c>
      <c r="H10" s="330" t="str">
        <f aca="false">IF(F10="", "", CONCATENATE("[",$C10,"]","[",$F10,"] - ",$G10))</f>
        <v>[TPSC-RE-FU-008-P1][SERV-COMPLEX-TRANSACT] - T9 Implementar ProcesarCorreoUseCase y GenerarPendienteUseCase</v>
      </c>
      <c r="I10" s="343" t="s">
        <v>1288</v>
      </c>
      <c r="J10" s="336" t="n">
        <f aca="false" t="array" ref="J10:J10">IFERROR(_xludf.xlookup(F10, '4.1.1 Catalogo Backend'!$D$2:$D$100, '4.1.1 Catalogo Backend'!$C$2:$C$100), 0)</f>
        <v>0</v>
      </c>
      <c r="K10" s="333" t="s">
        <v>41</v>
      </c>
      <c r="L10" s="336"/>
      <c r="M10" s="334" t="s">
        <v>1283</v>
      </c>
      <c r="N10" s="335"/>
      <c r="O10" s="336"/>
      <c r="P10" s="335"/>
      <c r="Q10" s="335"/>
      <c r="R10" s="335"/>
      <c r="S10" s="335"/>
      <c r="T10" s="335"/>
      <c r="U10" s="335"/>
      <c r="V10" s="335"/>
      <c r="W10" s="335"/>
      <c r="X10" s="335"/>
      <c r="Y10" s="335"/>
      <c r="Z10" s="335"/>
      <c r="AA10" s="335"/>
      <c r="AB10" s="335"/>
      <c r="AC10" s="335"/>
      <c r="AD10" s="337"/>
    </row>
    <row r="11" customFormat="false" ht="37.5" hidden="false" customHeight="true" outlineLevel="0" collapsed="false">
      <c r="A11" s="324" t="s">
        <v>1289</v>
      </c>
      <c r="B11" s="325" t="e">
        <f aca="false">VLOOKUP(C11,'9. Matriz de Requisitos'!$A:$W,3, FALSE())</f>
        <v>#N/A</v>
      </c>
      <c r="C11" s="326" t="s">
        <v>1262</v>
      </c>
      <c r="D11" s="325" t="e">
        <f aca="false">VLOOKUP(C11,'9. Matriz de Requisitos'!$A:$W,4, FALSE())</f>
        <v>#N/A</v>
      </c>
      <c r="E11" s="327" t="str">
        <f aca="false" t="array" ref="E11:E11">IFERROR(_xludf.xlookup(F11, '4.1.1 Catalogo Backend'!$D$2:$D$100, '4.1.1 Catalogo Backend'!$B$2:$B$100), "")</f>
        <v/>
      </c>
      <c r="F11" s="335" t="s">
        <v>615</v>
      </c>
      <c r="G11" s="342" t="s">
        <v>1290</v>
      </c>
      <c r="H11" s="330" t="str">
        <f aca="false">IF(F11="", "", CONCATENATE("[",$C11,"]","[",$F11,"] - ",$G11))</f>
        <v>[TPSC-RE-FU-008-P1][IMPL-THIRD-SERV] - T10 Integrar MinIO - almacenamiento de adjuntos del Mailbot</v>
      </c>
      <c r="I11" s="343" t="s">
        <v>1291</v>
      </c>
      <c r="J11" s="336" t="n">
        <f aca="false" t="array" ref="J11:J11">IFERROR(_xludf.xlookup(F11, '4.1.1 Catalogo Backend'!$D$2:$D$100, '4.1.1 Catalogo Backend'!$C$2:$C$100), 0)</f>
        <v>0</v>
      </c>
      <c r="K11" s="333" t="s">
        <v>43</v>
      </c>
      <c r="L11" s="336"/>
      <c r="M11" s="334" t="s">
        <v>1277</v>
      </c>
      <c r="N11" s="335"/>
      <c r="O11" s="336"/>
      <c r="P11" s="335"/>
      <c r="Q11" s="335"/>
      <c r="R11" s="335"/>
      <c r="S11" s="335"/>
      <c r="T11" s="335"/>
      <c r="U11" s="335"/>
      <c r="V11" s="335"/>
      <c r="W11" s="335"/>
      <c r="X11" s="335"/>
      <c r="Y11" s="335"/>
      <c r="Z11" s="335"/>
      <c r="AA11" s="335"/>
      <c r="AB11" s="335"/>
      <c r="AC11" s="335"/>
      <c r="AD11" s="337"/>
    </row>
    <row r="12" customFormat="false" ht="37.5" hidden="false" customHeight="true" outlineLevel="0" collapsed="false">
      <c r="A12" s="324" t="s">
        <v>1292</v>
      </c>
      <c r="B12" s="325" t="e">
        <f aca="false">VLOOKUP(C12,'9. Matriz de Requisitos'!$A:$W,3, FALSE())</f>
        <v>#N/A</v>
      </c>
      <c r="C12" s="326" t="s">
        <v>1262</v>
      </c>
      <c r="D12" s="325" t="e">
        <f aca="false">VLOOKUP(C12,'9. Matriz de Requisitos'!$A:$W,4, FALSE())</f>
        <v>#N/A</v>
      </c>
      <c r="E12" s="327" t="str">
        <f aca="false" t="array" ref="E12:E12">IFERROR(_xludf.xlookup(F12, '4.1.1 Catalogo Backend'!$D$2:$D$100, '4.1.1 Catalogo Backend'!$B$2:$B$100), "")</f>
        <v/>
      </c>
      <c r="F12" s="335" t="s">
        <v>785</v>
      </c>
      <c r="G12" s="342" t="s">
        <v>1293</v>
      </c>
      <c r="H12" s="330" t="str">
        <f aca="false">IF(F12="", "", CONCATENATE("[",$C12,"]","[",$F12,"] - ",$G12))</f>
        <v>[TPSC-RE-FU-008-P1][ATTACHED-EMAIL] - T11 Integrar Brevo - notificaciones de error del Mailbot</v>
      </c>
      <c r="I12" s="343" t="s">
        <v>1294</v>
      </c>
      <c r="J12" s="336" t="n">
        <f aca="false" t="array" ref="J12:J12">IFERROR(_xludf.xlookup(F12, '4.1.1 Catalogo Backend'!$D$2:$D$100, '4.1.1 Catalogo Backend'!$C$2:$C$100), 0)</f>
        <v>0</v>
      </c>
      <c r="K12" s="333" t="s">
        <v>43</v>
      </c>
      <c r="L12" s="336"/>
      <c r="M12" s="334" t="s">
        <v>1277</v>
      </c>
      <c r="N12" s="335"/>
      <c r="O12" s="336"/>
      <c r="P12" s="335"/>
      <c r="Q12" s="335"/>
      <c r="R12" s="335"/>
      <c r="S12" s="335"/>
      <c r="T12" s="335"/>
      <c r="U12" s="335"/>
      <c r="V12" s="335"/>
      <c r="W12" s="335"/>
      <c r="X12" s="335"/>
      <c r="Y12" s="335"/>
      <c r="Z12" s="335"/>
      <c r="AA12" s="335"/>
      <c r="AB12" s="335"/>
      <c r="AC12" s="335"/>
      <c r="AD12" s="337"/>
    </row>
    <row r="13" customFormat="false" ht="37.5" hidden="false" customHeight="true" outlineLevel="0" collapsed="false">
      <c r="A13" s="324" t="s">
        <v>1295</v>
      </c>
      <c r="B13" s="325" t="e">
        <f aca="false">VLOOKUP(C13,'9. Matriz de Requisitos'!$A:$W,3, FALSE())</f>
        <v>#N/A</v>
      </c>
      <c r="C13" s="326" t="s">
        <v>1262</v>
      </c>
      <c r="D13" s="325" t="e">
        <f aca="false">VLOOKUP(C13,'9. Matriz de Requisitos'!$A:$W,4, FALSE())</f>
        <v>#N/A</v>
      </c>
      <c r="E13" s="327" t="str">
        <f aca="false" t="array" ref="E13:E13">IFERROR(_xludf.xlookup(F13, '4.1.1 Catalogo Backend'!$D$2:$D$100, '4.1.1 Catalogo Backend'!$B$2:$B$100), "")</f>
        <v/>
      </c>
      <c r="F13" s="335" t="s">
        <v>675</v>
      </c>
      <c r="G13" s="342" t="s">
        <v>1296</v>
      </c>
      <c r="H13" s="330" t="str">
        <f aca="false">IF(F13="", "", CONCATENATE("[",$C13,"]","[",$F13,"] - ",$G13))</f>
        <v>[TPSC-RE-FU-008-P1][AUTOMATIC-JOB] - T12 Configurar CorreoWorkerMex y CorreoWorkerPer como IHostedService</v>
      </c>
      <c r="I13" s="341" t="s">
        <v>1297</v>
      </c>
      <c r="J13" s="336" t="n">
        <f aca="false" t="array" ref="J13:J13">IFERROR(_xludf.xlookup(F13, '4.1.1 Catalogo Backend'!$D$2:$D$100, '4.1.1 Catalogo Backend'!$C$2:$C$100), 0)</f>
        <v>0</v>
      </c>
      <c r="K13" s="333" t="s">
        <v>43</v>
      </c>
      <c r="L13" s="336"/>
      <c r="M13" s="334" t="s">
        <v>1280</v>
      </c>
      <c r="N13" s="335"/>
      <c r="O13" s="336"/>
      <c r="P13" s="335"/>
      <c r="Q13" s="335"/>
      <c r="R13" s="335"/>
      <c r="S13" s="335"/>
      <c r="T13" s="335"/>
      <c r="U13" s="335"/>
      <c r="V13" s="335"/>
      <c r="W13" s="335"/>
      <c r="X13" s="335"/>
      <c r="Y13" s="335"/>
      <c r="Z13" s="335"/>
      <c r="AA13" s="335"/>
      <c r="AB13" s="335"/>
      <c r="AC13" s="335"/>
      <c r="AD13" s="337"/>
    </row>
    <row r="14" customFormat="false" ht="37.5" hidden="false" customHeight="true" outlineLevel="0" collapsed="false">
      <c r="A14" s="324" t="s">
        <v>1298</v>
      </c>
      <c r="B14" s="325" t="e">
        <f aca="false">VLOOKUP(C14,'9. Matriz de Requisitos'!$A:$W,3, FALSE())</f>
        <v>#N/A</v>
      </c>
      <c r="C14" s="326" t="s">
        <v>1299</v>
      </c>
      <c r="D14" s="325" t="e">
        <f aca="false">VLOOKUP(C14,'9. Matriz de Requisitos'!$A:$W,4, FALSE())</f>
        <v>#N/A</v>
      </c>
      <c r="E14" s="327" t="str">
        <f aca="false" t="array" ref="E14:E14">IFERROR(_xludf.xlookup(F14, '4.1.1 Catalogo Backend'!$D$2:$D$100, '4.1.1 Catalogo Backend'!$B$2:$B$100), "")</f>
        <v/>
      </c>
      <c r="F14" s="335" t="s">
        <v>372</v>
      </c>
      <c r="G14" s="342" t="s">
        <v>1300</v>
      </c>
      <c r="H14" s="330" t="str">
        <f aca="false">IF(F14="", "", CONCATENATE("[",$C14,"]","[",$F14,"] - ",$G14))</f>
        <v>[TPSC-RE-FU-008-P2][UPDATE-TABL-CH] - T1 Script BD: INSERT catProceso Cobros + INSERT/UPDATE catClasificacionCorreoRecibido</v>
      </c>
      <c r="I14" s="343" t="s">
        <v>1301</v>
      </c>
      <c r="J14" s="336" t="n">
        <f aca="false" t="array" ref="J14:J14">IFERROR(_xludf.xlookup(F14, '4.1.1 Catalogo Backend'!$D$2:$D$100, '4.1.1 Catalogo Backend'!$C$2:$C$100), 0)</f>
        <v>0</v>
      </c>
      <c r="K14" s="333" t="s">
        <v>43</v>
      </c>
      <c r="L14" s="336"/>
      <c r="M14" s="334"/>
      <c r="N14" s="335"/>
      <c r="O14" s="336"/>
      <c r="P14" s="335"/>
      <c r="Q14" s="335"/>
      <c r="R14" s="335"/>
      <c r="S14" s="335"/>
      <c r="T14" s="335"/>
      <c r="U14" s="335"/>
      <c r="V14" s="335"/>
      <c r="W14" s="335"/>
      <c r="X14" s="335"/>
      <c r="Y14" s="335"/>
      <c r="Z14" s="335"/>
      <c r="AA14" s="335"/>
      <c r="AB14" s="335"/>
      <c r="AC14" s="335"/>
      <c r="AD14" s="337"/>
    </row>
    <row r="15" customFormat="false" ht="37.5" hidden="false" customHeight="true" outlineLevel="0" collapsed="false">
      <c r="A15" s="324" t="s">
        <v>1302</v>
      </c>
      <c r="B15" s="325" t="e">
        <f aca="false">VLOOKUP(C15,'9. Matriz de Requisitos'!$A:$W,3, FALSE())</f>
        <v>#N/A</v>
      </c>
      <c r="C15" s="326" t="s">
        <v>1299</v>
      </c>
      <c r="D15" s="325" t="e">
        <f aca="false">VLOOKUP(C15,'9. Matriz de Requisitos'!$A:$W,4, FALSE())</f>
        <v>#N/A</v>
      </c>
      <c r="E15" s="327" t="str">
        <f aca="false" t="array" ref="E15:E15">IFERROR(_xludf.xlookup(F15, '4.1.1 Catalogo Backend'!$D$2:$D$100, '4.1.1 Catalogo Backend'!$B$2:$B$100), "")</f>
        <v/>
      </c>
      <c r="F15" s="335" t="s">
        <v>406</v>
      </c>
      <c r="G15" s="342" t="s">
        <v>1303</v>
      </c>
      <c r="H15" s="330" t="str">
        <f aca="false">IF(F15="", "", CONCATENATE("[",$C15,"]","[",$F15,"] - ",$G15))</f>
        <v>[TPSC-RE-FU-008-P2][CREATE-TABL-CH] - T2 Script BD: CREATE TABLE MailbotEventoCorreo + indices</v>
      </c>
      <c r="I15" s="343" t="s">
        <v>1304</v>
      </c>
      <c r="J15" s="336" t="n">
        <f aca="false" t="array" ref="J15:J15">IFERROR(_xludf.xlookup(F15, '4.1.1 Catalogo Backend'!$D$2:$D$100, '4.1.1 Catalogo Backend'!$C$2:$C$100), 0)</f>
        <v>0</v>
      </c>
      <c r="K15" s="333" t="s">
        <v>43</v>
      </c>
      <c r="L15" s="336"/>
      <c r="M15" s="334" t="s">
        <v>1298</v>
      </c>
      <c r="N15" s="335"/>
      <c r="O15" s="336"/>
      <c r="P15" s="335"/>
      <c r="Q15" s="335"/>
      <c r="R15" s="335"/>
      <c r="S15" s="335"/>
      <c r="T15" s="335"/>
      <c r="U15" s="335"/>
      <c r="V15" s="335"/>
      <c r="W15" s="335"/>
      <c r="X15" s="335"/>
      <c r="Y15" s="335"/>
      <c r="Z15" s="335"/>
      <c r="AA15" s="335"/>
      <c r="AB15" s="335"/>
      <c r="AC15" s="335"/>
      <c r="AD15" s="337"/>
    </row>
    <row r="16" customFormat="false" ht="37.5" hidden="false" customHeight="true" outlineLevel="0" collapsed="false">
      <c r="A16" s="324" t="s">
        <v>1305</v>
      </c>
      <c r="B16" s="325" t="e">
        <f aca="false">VLOOKUP(C16,'9. Matriz de Requisitos'!$A:$W,3, FALSE())</f>
        <v>#N/A</v>
      </c>
      <c r="C16" s="326" t="s">
        <v>1299</v>
      </c>
      <c r="D16" s="325" t="e">
        <f aca="false">VLOOKUP(C16,'9. Matriz de Requisitos'!$A:$W,4, FALSE())</f>
        <v>#N/A</v>
      </c>
      <c r="E16" s="327" t="str">
        <f aca="false" t="array" ref="E16:E16">IFERROR(_xludf.xlookup(F16, '4.1.1 Catalogo Backend'!$D$2:$D$100, '4.1.1 Catalogo Backend'!$B$2:$B$100), "")</f>
        <v/>
      </c>
      <c r="F16" s="335" t="s">
        <v>406</v>
      </c>
      <c r="G16" s="342" t="s">
        <v>1306</v>
      </c>
      <c r="H16" s="330" t="str">
        <f aca="false">IF(F16="", "", CONCATENATE("[",$C16,"]","[",$F16,"] - ",$G16))</f>
        <v>[TPSC-RE-FU-008-P2][CREATE-TABL-CH] - T3 Script BD: CREATE TABLE MailbotClasificacionLog</v>
      </c>
      <c r="I16" s="343" t="s">
        <v>1307</v>
      </c>
      <c r="J16" s="336" t="n">
        <f aca="false" t="array" ref="J16:J16">IFERROR(_xludf.xlookup(F16, '4.1.1 Catalogo Backend'!$D$2:$D$100, '4.1.1 Catalogo Backend'!$C$2:$C$100), 0)</f>
        <v>0</v>
      </c>
      <c r="K16" s="333" t="s">
        <v>43</v>
      </c>
      <c r="L16" s="336"/>
      <c r="M16" s="334" t="s">
        <v>1298</v>
      </c>
      <c r="N16" s="335"/>
      <c r="O16" s="336"/>
      <c r="P16" s="335"/>
      <c r="Q16" s="335"/>
      <c r="R16" s="335"/>
      <c r="S16" s="335"/>
      <c r="T16" s="335"/>
      <c r="U16" s="335"/>
      <c r="V16" s="335"/>
      <c r="W16" s="335"/>
      <c r="X16" s="335"/>
      <c r="Y16" s="335"/>
      <c r="Z16" s="335"/>
      <c r="AA16" s="335"/>
      <c r="AB16" s="335"/>
      <c r="AC16" s="335"/>
      <c r="AD16" s="337"/>
    </row>
    <row r="17" customFormat="false" ht="37.5" hidden="false" customHeight="true" outlineLevel="0" collapsed="false">
      <c r="A17" s="324" t="s">
        <v>1308</v>
      </c>
      <c r="B17" s="325" t="e">
        <f aca="false">VLOOKUP(C17,'9. Matriz de Requisitos'!$A:$W,3, FALSE())</f>
        <v>#N/A</v>
      </c>
      <c r="C17" s="326" t="s">
        <v>1299</v>
      </c>
      <c r="D17" s="325" t="e">
        <f aca="false">VLOOKUP(C17,'9. Matriz de Requisitos'!$A:$W,4, FALSE())</f>
        <v>#N/A</v>
      </c>
      <c r="E17" s="327" t="str">
        <f aca="false" t="array" ref="E17:E17">IFERROR(_xludf.xlookup(F17, '4.1.1 Catalogo Backend'!$D$2:$D$100, '4.1.1 Catalogo Backend'!$B$2:$B$100), "")</f>
        <v/>
      </c>
      <c r="F17" s="335" t="s">
        <v>372</v>
      </c>
      <c r="G17" s="342" t="s">
        <v>1309</v>
      </c>
      <c r="H17" s="330" t="str">
        <f aca="false">IF(F17="", "", CONCATENATE("[",$C17,"]","[",$F17,"] - ",$G17))</f>
        <v>[TPSC-RE-FU-008-P2][UPDATE-TABL-CH] - T4 Ampliar modelo EF6: entidades MailbotEventoCorreo y MailbotClasificacionLog</v>
      </c>
      <c r="I17" s="341" t="s">
        <v>1310</v>
      </c>
      <c r="J17" s="336" t="n">
        <f aca="false" t="array" ref="J17:J17">IFERROR(_xludf.xlookup(F17, '4.1.1 Catalogo Backend'!$D$2:$D$100, '4.1.1 Catalogo Backend'!$C$2:$C$100), 0)</f>
        <v>0</v>
      </c>
      <c r="K17" s="333" t="s">
        <v>43</v>
      </c>
      <c r="L17" s="336"/>
      <c r="M17" s="334" t="s">
        <v>1311</v>
      </c>
      <c r="N17" s="335"/>
      <c r="O17" s="336"/>
      <c r="P17" s="335"/>
      <c r="Q17" s="335"/>
      <c r="R17" s="335"/>
      <c r="S17" s="335"/>
      <c r="T17" s="335"/>
      <c r="U17" s="335"/>
      <c r="V17" s="335"/>
      <c r="W17" s="335"/>
      <c r="X17" s="335"/>
      <c r="Y17" s="335"/>
      <c r="Z17" s="335"/>
      <c r="AA17" s="335"/>
      <c r="AB17" s="335"/>
      <c r="AC17" s="335"/>
      <c r="AD17" s="337"/>
    </row>
    <row r="18" customFormat="false" ht="37.5" hidden="false" customHeight="true" outlineLevel="0" collapsed="false">
      <c r="A18" s="324" t="s">
        <v>1312</v>
      </c>
      <c r="B18" s="325" t="e">
        <f aca="false">VLOOKUP(C18,'9. Matriz de Requisitos'!$A:$W,3, FALSE())</f>
        <v>#N/A</v>
      </c>
      <c r="C18" s="326" t="s">
        <v>1299</v>
      </c>
      <c r="D18" s="325" t="e">
        <f aca="false">VLOOKUP(C18,'9. Matriz de Requisitos'!$A:$W,4, FALSE())</f>
        <v>#N/A</v>
      </c>
      <c r="E18" s="327" t="str">
        <f aca="false" t="array" ref="E18:E18">IFERROR(_xludf.xlookup(F18, '4.1.1 Catalogo Backend'!$D$2:$D$100, '4.1.1 Catalogo Backend'!$B$2:$B$100), "")</f>
        <v/>
      </c>
      <c r="F18" s="335" t="s">
        <v>304</v>
      </c>
      <c r="G18" s="342" t="s">
        <v>1313</v>
      </c>
      <c r="H18" s="330" t="str">
        <f aca="false">IF(F18="", "", CONCATENATE("[",$C18,"]","[",$F18,"] - ",$G18))</f>
        <v>[TPSC-RE-FU-008-P2][LIST-PAG-MULT-FILTER] - T5 Crear BuzonCobrosBO - lista paginada del Buzon de Cobros</v>
      </c>
      <c r="I18" s="341" t="s">
        <v>1314</v>
      </c>
      <c r="J18" s="336" t="n">
        <f aca="false" t="array" ref="J18:J18">IFERROR(_xludf.xlookup(F18, '4.1.1 Catalogo Backend'!$D$2:$D$100, '4.1.1 Catalogo Backend'!$C$2:$C$100), 0)</f>
        <v>0</v>
      </c>
      <c r="K18" s="333" t="s">
        <v>43</v>
      </c>
      <c r="L18" s="336"/>
      <c r="M18" s="334" t="s">
        <v>1308</v>
      </c>
      <c r="N18" s="335"/>
      <c r="O18" s="336"/>
      <c r="P18" s="335"/>
      <c r="Q18" s="335"/>
      <c r="R18" s="335"/>
      <c r="S18" s="335"/>
      <c r="T18" s="335"/>
      <c r="U18" s="335"/>
      <c r="V18" s="335"/>
      <c r="W18" s="335"/>
      <c r="X18" s="335"/>
      <c r="Y18" s="335"/>
      <c r="Z18" s="335"/>
      <c r="AA18" s="335"/>
      <c r="AB18" s="335"/>
      <c r="AC18" s="335"/>
      <c r="AD18" s="337"/>
    </row>
    <row r="19" customFormat="false" ht="37.5" hidden="false" customHeight="true" outlineLevel="0" collapsed="false">
      <c r="A19" s="324" t="s">
        <v>1315</v>
      </c>
      <c r="B19" s="325" t="e">
        <f aca="false">VLOOKUP(C19,'9. Matriz de Requisitos'!$A:$W,3, FALSE())</f>
        <v>#N/A</v>
      </c>
      <c r="C19" s="326" t="s">
        <v>1299</v>
      </c>
      <c r="D19" s="325" t="e">
        <f aca="false">VLOOKUP(C19,'9. Matriz de Requisitos'!$A:$W,4, FALSE())</f>
        <v>#N/A</v>
      </c>
      <c r="E19" s="327" t="str">
        <f aca="false" t="array" ref="E19:E19">IFERROR(_xludf.xlookup(F19, '4.1.1 Catalogo Backend'!$D$2:$D$100, '4.1.1 Catalogo Backend'!$B$2:$B$100), "")</f>
        <v/>
      </c>
      <c r="F19" s="335" t="s">
        <v>410</v>
      </c>
      <c r="G19" s="342" t="s">
        <v>1316</v>
      </c>
      <c r="H19" s="330" t="str">
        <f aca="false">IF(F19="", "", CONCATENATE("[",$C19,"]","[",$F19,"] - ",$G19))</f>
        <v>[TPSC-RE-FU-008-P2][SERV-SIMPLE-PUT] - T6 Crear BuzonCobrosBO.Reclasificar - reclasificacion manual de correo</v>
      </c>
      <c r="I19" s="341" t="s">
        <v>1317</v>
      </c>
      <c r="J19" s="336" t="n">
        <f aca="false" t="array" ref="J19:J19">IFERROR(_xludf.xlookup(F19, '4.1.1 Catalogo Backend'!$D$2:$D$100, '4.1.1 Catalogo Backend'!$C$2:$C$100), 0)</f>
        <v>0</v>
      </c>
      <c r="K19" s="333" t="s">
        <v>43</v>
      </c>
      <c r="L19" s="336"/>
      <c r="M19" s="334" t="s">
        <v>1312</v>
      </c>
      <c r="N19" s="335"/>
      <c r="O19" s="336"/>
      <c r="P19" s="335"/>
      <c r="Q19" s="335"/>
      <c r="R19" s="335"/>
      <c r="S19" s="335"/>
      <c r="T19" s="335"/>
      <c r="U19" s="335"/>
      <c r="V19" s="335"/>
      <c r="W19" s="335"/>
      <c r="X19" s="335"/>
      <c r="Y19" s="335"/>
      <c r="Z19" s="335"/>
      <c r="AA19" s="335"/>
      <c r="AB19" s="335"/>
      <c r="AC19" s="335"/>
      <c r="AD19" s="337"/>
    </row>
    <row r="20" customFormat="false" ht="37.5" hidden="false" customHeight="true" outlineLevel="0" collapsed="false">
      <c r="A20" s="324" t="s">
        <v>1318</v>
      </c>
      <c r="B20" s="325" t="e">
        <f aca="false">VLOOKUP(C20,'9. Matriz de Requisitos'!$A:$W,3, FALSE())</f>
        <v>#N/A</v>
      </c>
      <c r="C20" s="326" t="s">
        <v>1299</v>
      </c>
      <c r="D20" s="325" t="e">
        <f aca="false">VLOOKUP(C20,'9. Matriz de Requisitos'!$A:$W,4, FALSE())</f>
        <v>#N/A</v>
      </c>
      <c r="E20" s="327" t="str">
        <f aca="false" t="array" ref="E20:E20">IFERROR(_xludf.xlookup(F20, '4.1.1 Catalogo Backend'!$D$2:$D$100, '4.1.1 Catalogo Backend'!$B$2:$B$100), "")</f>
        <v/>
      </c>
      <c r="F20" s="335" t="s">
        <v>382</v>
      </c>
      <c r="G20" s="342" t="s">
        <v>1319</v>
      </c>
      <c r="H20" s="330" t="str">
        <f aca="false">IF(F20="", "", CONCATENATE("[",$C20,"]","[",$F20,"] - ",$G20))</f>
        <v>[TPSC-RE-FU-008-P2][ALG-BASIC-LOGIC] - T7 Crear FolioPagoClienteBO - generacion automatica de pendiente en Validar Cobro</v>
      </c>
      <c r="I20" s="341" t="s">
        <v>1320</v>
      </c>
      <c r="J20" s="336" t="n">
        <f aca="false" t="array" ref="J20:J20">IFERROR(_xludf.xlookup(F20, '4.1.1 Catalogo Backend'!$D$2:$D$100, '4.1.1 Catalogo Backend'!$C$2:$C$100), 0)</f>
        <v>0</v>
      </c>
      <c r="K20" s="333" t="s">
        <v>43</v>
      </c>
      <c r="L20" s="336"/>
      <c r="M20" s="334" t="s">
        <v>1308</v>
      </c>
      <c r="N20" s="335"/>
      <c r="O20" s="336"/>
      <c r="P20" s="335"/>
      <c r="Q20" s="335"/>
      <c r="R20" s="335"/>
      <c r="S20" s="335"/>
      <c r="T20" s="335"/>
      <c r="U20" s="335"/>
      <c r="V20" s="335"/>
      <c r="W20" s="335"/>
      <c r="X20" s="335"/>
      <c r="Y20" s="335"/>
      <c r="Z20" s="335"/>
      <c r="AA20" s="335"/>
      <c r="AB20" s="335"/>
      <c r="AC20" s="335"/>
      <c r="AD20" s="337"/>
    </row>
    <row r="21" customFormat="false" ht="37.5" hidden="false" customHeight="true" outlineLevel="0" collapsed="false">
      <c r="A21" s="324" t="s">
        <v>1321</v>
      </c>
      <c r="B21" s="325" t="e">
        <f aca="false">VLOOKUP(C21,'9. Matriz de Requisitos'!$A:$W,3, FALSE())</f>
        <v>#N/A</v>
      </c>
      <c r="C21" s="326" t="s">
        <v>1299</v>
      </c>
      <c r="D21" s="325" t="e">
        <f aca="false">VLOOKUP(C21,'9. Matriz de Requisitos'!$A:$W,4, FALSE())</f>
        <v>#N/A</v>
      </c>
      <c r="E21" s="327" t="str">
        <f aca="false" t="array" ref="E21:E21">IFERROR(_xludf.xlookup(F21, '4.1.1 Catalogo Backend'!$D$2:$D$100, '4.1.1 Catalogo Backend'!$B$2:$B$100), "")</f>
        <v/>
      </c>
      <c r="F21" s="335" t="s">
        <v>382</v>
      </c>
      <c r="G21" s="342" t="s">
        <v>1322</v>
      </c>
      <c r="H21" s="330" t="str">
        <f aca="false">IF(F21="", "", CONCATENATE("[",$C21,"]","[",$F21,"] - ",$G21))</f>
        <v>[TPSC-RE-FU-008-P2][ALG-BASIC-LOGIC] - T8 Crear FolioPagoClienteBO.Cierre - cierre/eliminacion automatica del pendiente</v>
      </c>
      <c r="I21" s="341" t="s">
        <v>1323</v>
      </c>
      <c r="J21" s="336" t="n">
        <f aca="false" t="array" ref="J21:J21">IFERROR(_xludf.xlookup(F21, '4.1.1 Catalogo Backend'!$D$2:$D$100, '4.1.1 Catalogo Backend'!$C$2:$C$100), 0)</f>
        <v>0</v>
      </c>
      <c r="K21" s="333" t="s">
        <v>43</v>
      </c>
      <c r="L21" s="336"/>
      <c r="M21" s="334" t="s">
        <v>1318</v>
      </c>
      <c r="N21" s="335"/>
      <c r="O21" s="336"/>
      <c r="P21" s="335"/>
      <c r="Q21" s="335"/>
      <c r="R21" s="335"/>
      <c r="S21" s="335"/>
      <c r="T21" s="335"/>
      <c r="U21" s="335"/>
      <c r="V21" s="335"/>
      <c r="W21" s="335"/>
      <c r="X21" s="335"/>
      <c r="Y21" s="335"/>
      <c r="Z21" s="335"/>
      <c r="AA21" s="335"/>
      <c r="AB21" s="335"/>
      <c r="AC21" s="335"/>
      <c r="AD21" s="337"/>
    </row>
    <row r="22" customFormat="false" ht="37.5" hidden="false" customHeight="true" outlineLevel="0" collapsed="false">
      <c r="A22" s="324" t="s">
        <v>1324</v>
      </c>
      <c r="B22" s="325" t="e">
        <f aca="false">VLOOKUP(C22,'9. Matriz de Requisitos'!$A:$W,3, FALSE())</f>
        <v>#N/A</v>
      </c>
      <c r="C22" s="326" t="s">
        <v>1299</v>
      </c>
      <c r="D22" s="325" t="e">
        <f aca="false">VLOOKUP(C22,'9. Matriz de Requisitos'!$A:$W,4, FALSE())</f>
        <v>#N/A</v>
      </c>
      <c r="E22" s="327" t="str">
        <f aca="false" t="array" ref="E22:E22">IFERROR(_xludf.xlookup(F22, '4.1.1 Catalogo Backend'!$D$2:$D$100, '4.1.1 Catalogo Backend'!$B$2:$B$100), "")</f>
        <v/>
      </c>
      <c r="F22" s="335" t="s">
        <v>304</v>
      </c>
      <c r="G22" s="342" t="s">
        <v>1325</v>
      </c>
      <c r="H22" s="330" t="str">
        <f aca="false">IF(F22="", "", CONCATENATE("[",$C22,"]","[",$F22,"] - ",$G22))</f>
        <v>[TPSC-RE-FU-008-P2][LIST-PAG-MULT-FILTER] - T9 Crear endpoint GET /api/buzon/cobros - lista paginada + filtros</v>
      </c>
      <c r="I22" s="341" t="s">
        <v>1326</v>
      </c>
      <c r="J22" s="336" t="n">
        <f aca="false" t="array" ref="J22:J22">IFERROR(_xludf.xlookup(F22, '4.1.1 Catalogo Backend'!$D$2:$D$100, '4.1.1 Catalogo Backend'!$C$2:$C$100), 0)</f>
        <v>0</v>
      </c>
      <c r="K22" s="333" t="s">
        <v>43</v>
      </c>
      <c r="L22" s="336"/>
      <c r="M22" s="334" t="s">
        <v>1312</v>
      </c>
      <c r="N22" s="335"/>
      <c r="O22" s="336"/>
      <c r="P22" s="335"/>
      <c r="Q22" s="335"/>
      <c r="R22" s="335"/>
      <c r="S22" s="335"/>
      <c r="T22" s="335"/>
      <c r="U22" s="335"/>
      <c r="V22" s="335"/>
      <c r="W22" s="335"/>
      <c r="X22" s="335"/>
      <c r="Y22" s="335"/>
      <c r="Z22" s="335"/>
      <c r="AA22" s="335"/>
      <c r="AB22" s="335"/>
      <c r="AC22" s="335"/>
      <c r="AD22" s="337"/>
    </row>
    <row r="23" customFormat="false" ht="37.5" hidden="false" customHeight="true" outlineLevel="0" collapsed="false">
      <c r="A23" s="324" t="s">
        <v>1327</v>
      </c>
      <c r="B23" s="325" t="e">
        <f aca="false">VLOOKUP(C23,'9. Matriz de Requisitos'!$A:$W,3, FALSE())</f>
        <v>#N/A</v>
      </c>
      <c r="C23" s="326" t="s">
        <v>1299</v>
      </c>
      <c r="D23" s="325" t="e">
        <f aca="false">VLOOKUP(C23,'9. Matriz de Requisitos'!$A:$W,4, FALSE())</f>
        <v>#N/A</v>
      </c>
      <c r="E23" s="327" t="str">
        <f aca="false" t="array" ref="E23:E23">IFERROR(_xludf.xlookup(F23, '4.1.1 Catalogo Backend'!$D$2:$D$100, '4.1.1 Catalogo Backend'!$B$2:$B$100), "")</f>
        <v/>
      </c>
      <c r="F23" s="335" t="s">
        <v>410</v>
      </c>
      <c r="G23" s="342" t="s">
        <v>1328</v>
      </c>
      <c r="H23" s="330" t="str">
        <f aca="false">IF(F23="", "", CONCATENATE("[",$C23,"]","[",$F23,"] - ",$G23))</f>
        <v>[TPSC-RE-FU-008-P2][SERV-SIMPLE-PUT] - T10 Crear endpoint PUT /api/buzon/cobros/{id}/reclasificar</v>
      </c>
      <c r="I23" s="343" t="s">
        <v>1329</v>
      </c>
      <c r="J23" s="336" t="n">
        <f aca="false" t="array" ref="J23:J23">IFERROR(_xludf.xlookup(F23, '4.1.1 Catalogo Backend'!$D$2:$D$100, '4.1.1 Catalogo Backend'!$C$2:$C$100), 0)</f>
        <v>0</v>
      </c>
      <c r="K23" s="333" t="s">
        <v>43</v>
      </c>
      <c r="L23" s="336"/>
      <c r="M23" s="334" t="s">
        <v>1315</v>
      </c>
      <c r="N23" s="335"/>
      <c r="O23" s="336"/>
      <c r="P23" s="335"/>
      <c r="Q23" s="335"/>
      <c r="R23" s="335"/>
      <c r="S23" s="335"/>
      <c r="T23" s="335"/>
      <c r="U23" s="335"/>
      <c r="V23" s="335"/>
      <c r="W23" s="335"/>
      <c r="X23" s="335"/>
      <c r="Y23" s="335"/>
      <c r="Z23" s="335"/>
      <c r="AA23" s="335"/>
      <c r="AB23" s="335"/>
      <c r="AC23" s="335"/>
      <c r="AD23" s="337"/>
    </row>
    <row r="24" customFormat="false" ht="37.5" hidden="false" customHeight="true" outlineLevel="0" collapsed="false">
      <c r="A24" s="324" t="s">
        <v>1330</v>
      </c>
      <c r="B24" s="325" t="e">
        <f aca="false">VLOOKUP(C24,'9. Matriz de Requisitos'!$A:$W,3, FALSE())</f>
        <v>#N/A</v>
      </c>
      <c r="C24" s="326" t="s">
        <v>1299</v>
      </c>
      <c r="D24" s="325" t="e">
        <f aca="false">VLOOKUP(C24,'9. Matriz de Requisitos'!$A:$W,4, FALSE())</f>
        <v>#N/A</v>
      </c>
      <c r="E24" s="327" t="str">
        <f aca="false" t="array" ref="E24:E24">IFERROR(_xludf.xlookup(F24, '4.1.1 Catalogo Backend'!$D$2:$D$100, '4.1.1 Catalogo Backend'!$B$2:$B$100), "")</f>
        <v/>
      </c>
      <c r="F24" s="335" t="s">
        <v>410</v>
      </c>
      <c r="G24" s="342" t="s">
        <v>1331</v>
      </c>
      <c r="H24" s="330" t="str">
        <f aca="false">IF(F24="", "", CONCATENATE("[",$C24,"]","[",$F24,"] - ",$G24))</f>
        <v>[TPSC-RE-FU-008-P2][SERV-SIMPLE-PUT] - T11 Crear endpoint PUT /api/cobros/folio/{id}/cerrar</v>
      </c>
      <c r="I24" s="341" t="s">
        <v>1332</v>
      </c>
      <c r="J24" s="336" t="n">
        <f aca="false" t="array" ref="J24:J24">IFERROR(_xludf.xlookup(F24, '4.1.1 Catalogo Backend'!$D$2:$D$100, '4.1.1 Catalogo Backend'!$C$2:$C$100), 0)</f>
        <v>0</v>
      </c>
      <c r="K24" s="333" t="s">
        <v>43</v>
      </c>
      <c r="L24" s="336"/>
      <c r="M24" s="334" t="s">
        <v>1321</v>
      </c>
      <c r="N24" s="335"/>
      <c r="O24" s="336"/>
      <c r="P24" s="335"/>
      <c r="Q24" s="335"/>
      <c r="R24" s="335"/>
      <c r="S24" s="335"/>
      <c r="T24" s="335"/>
      <c r="U24" s="335"/>
      <c r="V24" s="335"/>
      <c r="W24" s="335"/>
      <c r="X24" s="335"/>
      <c r="Y24" s="335"/>
      <c r="Z24" s="335"/>
      <c r="AA24" s="335"/>
      <c r="AB24" s="335"/>
      <c r="AC24" s="335"/>
      <c r="AD24" s="337"/>
    </row>
    <row r="25" customFormat="false" ht="37.5" hidden="false" customHeight="true" outlineLevel="0" collapsed="false">
      <c r="A25" s="324" t="s">
        <v>1333</v>
      </c>
      <c r="B25" s="325" t="e">
        <f aca="false">VLOOKUP(C25,'9. Matriz de Requisitos'!$A:$W,3, FALSE())</f>
        <v>#N/A</v>
      </c>
      <c r="C25" s="326" t="s">
        <v>1299</v>
      </c>
      <c r="D25" s="325" t="e">
        <f aca="false">VLOOKUP(C25,'9. Matriz de Requisitos'!$A:$W,4, FALSE())</f>
        <v>#N/A</v>
      </c>
      <c r="E25" s="327" t="str">
        <f aca="false" t="array" ref="E25:E25">IFERROR(_xludf.xlookup(F25, '4.1.1 Catalogo Backend'!$D$2:$D$100, '4.1.1 Catalogo Backend'!$B$2:$B$100), "")</f>
        <v/>
      </c>
      <c r="F25" s="335" t="s">
        <v>293</v>
      </c>
      <c r="G25" s="342" t="s">
        <v>1334</v>
      </c>
      <c r="H25" s="330" t="str">
        <f aca="false">IF(F25="", "", CONCATENATE("[",$C25,"]","[",$F25,"] - ",$G25))</f>
        <v>[TPSC-RE-FU-008-P2][BD-OBJ-CH] - T12 Evaluar y actualizar spActualizarBuzonPagoLegacy</v>
      </c>
      <c r="I25" s="341" t="s">
        <v>1335</v>
      </c>
      <c r="J25" s="336" t="n">
        <f aca="false" t="array" ref="J25:J25">IFERROR(_xludf.xlookup(F25, '4.1.1 Catalogo Backend'!$D$2:$D$100, '4.1.1 Catalogo Backend'!$C$2:$C$100), 0)</f>
        <v>0</v>
      </c>
      <c r="K25" s="333" t="s">
        <v>43</v>
      </c>
      <c r="L25" s="336"/>
      <c r="M25" s="334" t="s">
        <v>1298</v>
      </c>
      <c r="N25" s="335"/>
      <c r="O25" s="336"/>
      <c r="P25" s="335"/>
      <c r="Q25" s="335"/>
      <c r="R25" s="335"/>
      <c r="S25" s="335"/>
      <c r="T25" s="335"/>
      <c r="U25" s="335"/>
      <c r="V25" s="335"/>
      <c r="W25" s="335"/>
      <c r="X25" s="335"/>
      <c r="Y25" s="335"/>
      <c r="Z25" s="335"/>
      <c r="AA25" s="335"/>
      <c r="AB25" s="335"/>
      <c r="AC25" s="335"/>
      <c r="AD25" s="337"/>
    </row>
    <row r="26" customFormat="false" ht="37.5" hidden="false" customHeight="true" outlineLevel="0" collapsed="false">
      <c r="A26" s="324" t="s">
        <v>1336</v>
      </c>
      <c r="B26" s="325" t="e">
        <f aca="false">VLOOKUP(C26,'9. Matriz de Requisitos'!$A:$W,3, FALSE())</f>
        <v>#N/A</v>
      </c>
      <c r="C26" s="326" t="s">
        <v>1299</v>
      </c>
      <c r="D26" s="325" t="e">
        <f aca="false">VLOOKUP(C26,'9. Matriz de Requisitos'!$A:$W,4, FALSE())</f>
        <v>#N/A</v>
      </c>
      <c r="E26" s="327" t="str">
        <f aca="false" t="array" ref="E26:E26">IFERROR(_xludf.xlookup(F26, '4.1.1 Catalogo Backend'!$D$2:$D$100, '4.1.1 Catalogo Backend'!$B$2:$B$100), "")</f>
        <v/>
      </c>
      <c r="F26" s="335" t="s">
        <v>570</v>
      </c>
      <c r="G26" s="342" t="s">
        <v>1337</v>
      </c>
      <c r="H26" s="330" t="str">
        <f aca="false">IF(F26="", "", CONCATENATE("[",$C26,"]","[",$F26,"] - ",$G26))</f>
        <v>[TPSC-RE-FU-008-P2][ARQ-PROJ-NET] - T13 Crear solucion MailbotWorker.sln con arquitectura de 6 proyectos</v>
      </c>
      <c r="I26" s="341" t="s">
        <v>1338</v>
      </c>
      <c r="J26" s="336" t="n">
        <f aca="false" t="array" ref="J26:J26">IFERROR(_xludf.xlookup(F26, '4.1.1 Catalogo Backend'!$D$2:$D$100, '4.1.1 Catalogo Backend'!$C$2:$C$100), 0)</f>
        <v>0</v>
      </c>
      <c r="K26" s="333" t="s">
        <v>43</v>
      </c>
      <c r="L26" s="336"/>
      <c r="M26" s="334"/>
      <c r="N26" s="335"/>
      <c r="O26" s="336"/>
      <c r="P26" s="335"/>
      <c r="Q26" s="335"/>
      <c r="R26" s="335"/>
      <c r="S26" s="335"/>
      <c r="T26" s="335"/>
      <c r="U26" s="335"/>
      <c r="V26" s="335"/>
      <c r="W26" s="335"/>
      <c r="X26" s="335"/>
      <c r="Y26" s="335"/>
      <c r="Z26" s="335"/>
      <c r="AA26" s="335"/>
      <c r="AB26" s="335"/>
      <c r="AC26" s="335"/>
      <c r="AD26" s="337"/>
    </row>
    <row r="27" customFormat="false" ht="37.5" hidden="false" customHeight="true" outlineLevel="0" collapsed="false">
      <c r="A27" s="324" t="s">
        <v>1339</v>
      </c>
      <c r="B27" s="325" t="e">
        <f aca="false">VLOOKUP(C27,'9. Matriz de Requisitos'!$A:$W,3, FALSE())</f>
        <v>#N/A</v>
      </c>
      <c r="C27" s="326" t="s">
        <v>1299</v>
      </c>
      <c r="D27" s="325" t="e">
        <f aca="false">VLOOKUP(C27,'9. Matriz de Requisitos'!$A:$W,4, FALSE())</f>
        <v>#N/A</v>
      </c>
      <c r="E27" s="327" t="str">
        <f aca="false" t="array" ref="E27:E27">IFERROR(_xludf.xlookup(F27, '4.1.1 Catalogo Backend'!$D$2:$D$100, '4.1.1 Catalogo Backend'!$B$2:$B$100), "")</f>
        <v/>
      </c>
      <c r="F27" s="335" t="s">
        <v>570</v>
      </c>
      <c r="G27" s="342" t="s">
        <v>1340</v>
      </c>
      <c r="H27" s="330" t="str">
        <f aca="false">IF(F27="", "", CONCATENATE("[",$C27,"]","[",$F27,"] - ",$G27))</f>
        <v>[TPSC-RE-FU-008-P2][ARQ-PROJ-NET] - T14 Implementar Mailbot.Domain - entidades e interfaces</v>
      </c>
      <c r="I27" s="341" t="s">
        <v>1341</v>
      </c>
      <c r="J27" s="336" t="n">
        <f aca="false" t="array" ref="J27:J27">IFERROR(_xludf.xlookup(F27, '4.1.1 Catalogo Backend'!$D$2:$D$100, '4.1.1 Catalogo Backend'!$C$2:$C$100), 0)</f>
        <v>0</v>
      </c>
      <c r="K27" s="333" t="s">
        <v>43</v>
      </c>
      <c r="L27" s="336"/>
      <c r="M27" s="334" t="s">
        <v>1336</v>
      </c>
      <c r="N27" s="335"/>
      <c r="O27" s="336"/>
      <c r="P27" s="335"/>
      <c r="Q27" s="335"/>
      <c r="R27" s="335"/>
      <c r="S27" s="335"/>
      <c r="T27" s="335"/>
      <c r="U27" s="335"/>
      <c r="V27" s="335"/>
      <c r="W27" s="335"/>
      <c r="X27" s="335"/>
      <c r="Y27" s="335"/>
      <c r="Z27" s="335"/>
      <c r="AA27" s="335"/>
      <c r="AB27" s="335"/>
      <c r="AC27" s="335"/>
      <c r="AD27" s="337"/>
    </row>
    <row r="28" customFormat="false" ht="37.5" hidden="false" customHeight="true" outlineLevel="0" collapsed="false">
      <c r="A28" s="324" t="s">
        <v>1342</v>
      </c>
      <c r="B28" s="325" t="e">
        <f aca="false">VLOOKUP(C28,'9. Matriz de Requisitos'!$A:$W,3, FALSE())</f>
        <v>#N/A</v>
      </c>
      <c r="C28" s="326" t="s">
        <v>1299</v>
      </c>
      <c r="D28" s="325" t="e">
        <f aca="false">VLOOKUP(C28,'9. Matriz de Requisitos'!$A:$W,4, FALSE())</f>
        <v>#N/A</v>
      </c>
      <c r="E28" s="327" t="str">
        <f aca="false" t="array" ref="E28:E28">IFERROR(_xludf.xlookup(F28, '4.1.1 Catalogo Backend'!$D$2:$D$100, '4.1.1 Catalogo Backend'!$B$2:$B$100), "")</f>
        <v/>
      </c>
      <c r="F28" s="335" t="s">
        <v>615</v>
      </c>
      <c r="G28" s="342" t="s">
        <v>1343</v>
      </c>
      <c r="H28" s="330" t="str">
        <f aca="false">IF(F28="", "", CONCATENATE("[",$C28,"]","[",$F28,"] - ",$G28))</f>
        <v>[TPSC-RE-FU-008-P2][IMPL-THIRD-SERV] - T15 Implementar Mailbot.Infrastructure - Gmail, OpenAI, Channel, PromptBuilder</v>
      </c>
      <c r="I28" s="341" t="s">
        <v>1344</v>
      </c>
      <c r="J28" s="336" t="n">
        <f aca="false" t="array" ref="J28:J28">IFERROR(_xludf.xlookup(F28, '4.1.1 Catalogo Backend'!$D$2:$D$100, '4.1.1 Catalogo Backend'!$C$2:$C$100), 0)</f>
        <v>0</v>
      </c>
      <c r="K28" s="333" t="s">
        <v>43</v>
      </c>
      <c r="L28" s="336"/>
      <c r="M28" s="334" t="s">
        <v>1339</v>
      </c>
      <c r="N28" s="335"/>
      <c r="O28" s="336"/>
      <c r="P28" s="335"/>
      <c r="Q28" s="335"/>
      <c r="R28" s="335"/>
      <c r="S28" s="335"/>
      <c r="T28" s="335"/>
      <c r="U28" s="335"/>
      <c r="V28" s="335"/>
      <c r="W28" s="335"/>
      <c r="X28" s="335"/>
      <c r="Y28" s="335"/>
      <c r="Z28" s="335"/>
      <c r="AA28" s="335"/>
      <c r="AB28" s="335"/>
      <c r="AC28" s="335"/>
      <c r="AD28" s="337"/>
    </row>
    <row r="29" customFormat="false" ht="37.5" hidden="false" customHeight="true" outlineLevel="0" collapsed="false">
      <c r="A29" s="324" t="s">
        <v>1345</v>
      </c>
      <c r="B29" s="325" t="e">
        <f aca="false">VLOOKUP(C29,'9. Matriz de Requisitos'!$A:$W,3, FALSE())</f>
        <v>#N/A</v>
      </c>
      <c r="C29" s="326" t="s">
        <v>1299</v>
      </c>
      <c r="D29" s="325" t="e">
        <f aca="false">VLOOKUP(C29,'9. Matriz de Requisitos'!$A:$W,4, FALSE())</f>
        <v>#N/A</v>
      </c>
      <c r="E29" s="327" t="str">
        <f aca="false" t="array" ref="E29:E29">IFERROR(_xludf.xlookup(F29, '4.1.1 Catalogo Backend'!$D$2:$D$100, '4.1.1 Catalogo Backend'!$B$2:$B$100), "")</f>
        <v/>
      </c>
      <c r="F29" s="335" t="s">
        <v>357</v>
      </c>
      <c r="G29" s="342" t="s">
        <v>1346</v>
      </c>
      <c r="H29" s="330" t="str">
        <f aca="false">IF(F29="", "", CONCATENATE("[",$C29,"]","[",$F29,"] - ",$G29))</f>
        <v>[TPSC-RE-FU-008-P2][QUERY-CH] - T16 Scaffold EF Core de ProquifaDotNet en Mailbot.Infrastructure</v>
      </c>
      <c r="I29" s="341" t="s">
        <v>1347</v>
      </c>
      <c r="J29" s="336" t="n">
        <f aca="false" t="array" ref="J29:J29">IFERROR(_xludf.xlookup(F29, '4.1.1 Catalogo Backend'!$D$2:$D$100, '4.1.1 Catalogo Backend'!$C$2:$C$100), 0)</f>
        <v>0</v>
      </c>
      <c r="K29" s="333" t="s">
        <v>43</v>
      </c>
      <c r="L29" s="336"/>
      <c r="M29" s="334" t="s">
        <v>1336</v>
      </c>
      <c r="N29" s="335"/>
      <c r="O29" s="336"/>
      <c r="P29" s="335"/>
      <c r="Q29" s="335"/>
      <c r="R29" s="335"/>
      <c r="S29" s="335"/>
      <c r="T29" s="335"/>
      <c r="U29" s="335"/>
      <c r="V29" s="335"/>
      <c r="W29" s="335"/>
      <c r="X29" s="335"/>
      <c r="Y29" s="335"/>
      <c r="Z29" s="335"/>
      <c r="AA29" s="335"/>
      <c r="AB29" s="335"/>
      <c r="AC29" s="335"/>
      <c r="AD29" s="337"/>
    </row>
    <row r="30" customFormat="false" ht="37.5" hidden="false" customHeight="true" outlineLevel="0" collapsed="false">
      <c r="A30" s="324" t="s">
        <v>1348</v>
      </c>
      <c r="B30" s="325" t="e">
        <f aca="false">VLOOKUP(C30,'9. Matriz de Requisitos'!$A:$W,3, FALSE())</f>
        <v>#N/A</v>
      </c>
      <c r="C30" s="326" t="s">
        <v>1299</v>
      </c>
      <c r="D30" s="325" t="e">
        <f aca="false">VLOOKUP(C30,'9. Matriz de Requisitos'!$A:$W,4, FALSE())</f>
        <v>#N/A</v>
      </c>
      <c r="E30" s="327" t="str">
        <f aca="false" t="array" ref="E30:E30">IFERROR(_xludf.xlookup(F30, '4.1.1 Catalogo Backend'!$D$2:$D$100, '4.1.1 Catalogo Backend'!$B$2:$B$100), "")</f>
        <v/>
      </c>
      <c r="F30" s="335" t="s">
        <v>615</v>
      </c>
      <c r="G30" s="342" t="s">
        <v>1349</v>
      </c>
      <c r="H30" s="330" t="str">
        <f aca="false">IF(F30="", "", CONCATENATE("[",$C30,"]","[",$F30,"] - ",$G30))</f>
        <v>[TPSC-RE-FU-008-P2][IMPL-THIRD-SERV] - T17 Implementar MinioService - guardar/leer archivos adjuntos</v>
      </c>
      <c r="I30" s="341" t="s">
        <v>1350</v>
      </c>
      <c r="J30" s="336" t="n">
        <f aca="false" t="array" ref="J30:J30">IFERROR(_xludf.xlookup(F30, '4.1.1 Catalogo Backend'!$D$2:$D$100, '4.1.1 Catalogo Backend'!$C$2:$C$100), 0)</f>
        <v>0</v>
      </c>
      <c r="K30" s="333" t="s">
        <v>43</v>
      </c>
      <c r="L30" s="336"/>
      <c r="M30" s="334" t="s">
        <v>1336</v>
      </c>
      <c r="N30" s="335"/>
      <c r="O30" s="336"/>
      <c r="P30" s="335"/>
      <c r="Q30" s="335"/>
      <c r="R30" s="335"/>
      <c r="S30" s="335"/>
      <c r="T30" s="335"/>
      <c r="U30" s="335"/>
      <c r="V30" s="335"/>
      <c r="W30" s="335"/>
      <c r="X30" s="335"/>
      <c r="Y30" s="335"/>
      <c r="Z30" s="335"/>
      <c r="AA30" s="335"/>
      <c r="AB30" s="335"/>
      <c r="AC30" s="335"/>
      <c r="AD30" s="337"/>
    </row>
    <row r="31" customFormat="false" ht="37.5" hidden="false" customHeight="true" outlineLevel="0" collapsed="false">
      <c r="A31" s="324" t="s">
        <v>1351</v>
      </c>
      <c r="B31" s="325" t="e">
        <f aca="false">VLOOKUP(C31,'9. Matriz de Requisitos'!$A:$W,3, FALSE())</f>
        <v>#N/A</v>
      </c>
      <c r="C31" s="326" t="s">
        <v>1299</v>
      </c>
      <c r="D31" s="325" t="e">
        <f aca="false">VLOOKUP(C31,'9. Matriz de Requisitos'!$A:$W,4, FALSE())</f>
        <v>#N/A</v>
      </c>
      <c r="E31" s="327" t="str">
        <f aca="false" t="array" ref="E31:E31">IFERROR(_xludf.xlookup(F31, '4.1.1 Catalogo Backend'!$D$2:$D$100, '4.1.1 Catalogo Backend'!$B$2:$B$100), "")</f>
        <v/>
      </c>
      <c r="F31" s="335" t="s">
        <v>1352</v>
      </c>
      <c r="G31" s="342" t="s">
        <v>1353</v>
      </c>
      <c r="H31" s="330" t="str">
        <f aca="false">IF(F31="", "", CONCATENATE("[",$C31,"]","[",$F31,"] - ",$G31))</f>
        <v>[TPSC-RE-FU-008-P2][SIMPLE-EMAIL] - T18 Implementar BrevoNotificacionService - alertas de error</v>
      </c>
      <c r="I31" s="341" t="s">
        <v>1354</v>
      </c>
      <c r="J31" s="336" t="n">
        <f aca="false" t="array" ref="J31:J31">IFERROR(_xludf.xlookup(F31, '4.1.1 Catalogo Backend'!$D$2:$D$100, '4.1.1 Catalogo Backend'!$C$2:$C$100), 0)</f>
        <v>0</v>
      </c>
      <c r="K31" s="333" t="s">
        <v>43</v>
      </c>
      <c r="L31" s="336"/>
      <c r="M31" s="334" t="s">
        <v>1336</v>
      </c>
      <c r="N31" s="335"/>
      <c r="O31" s="336"/>
      <c r="P31" s="335"/>
      <c r="Q31" s="335"/>
      <c r="R31" s="335"/>
      <c r="S31" s="335"/>
      <c r="T31" s="335"/>
      <c r="U31" s="335"/>
      <c r="V31" s="335"/>
      <c r="W31" s="335"/>
      <c r="X31" s="335"/>
      <c r="Y31" s="335"/>
      <c r="Z31" s="335"/>
      <c r="AA31" s="335"/>
      <c r="AB31" s="335"/>
      <c r="AC31" s="335"/>
      <c r="AD31" s="337"/>
    </row>
    <row r="32" customFormat="false" ht="37.5" hidden="false" customHeight="true" outlineLevel="0" collapsed="false">
      <c r="A32" s="324" t="s">
        <v>1355</v>
      </c>
      <c r="B32" s="325" t="e">
        <f aca="false">VLOOKUP(C32,'9. Matriz de Requisitos'!$A:$W,3, FALSE())</f>
        <v>#N/A</v>
      </c>
      <c r="C32" s="326" t="s">
        <v>1299</v>
      </c>
      <c r="D32" s="325" t="e">
        <f aca="false">VLOOKUP(C32,'9. Matriz de Requisitos'!$A:$W,4, FALSE())</f>
        <v>#N/A</v>
      </c>
      <c r="E32" s="327" t="str">
        <f aca="false" t="array" ref="E32:E32">IFERROR(_xludf.xlookup(F32, '4.1.1 Catalogo Backend'!$D$2:$D$100, '4.1.1 Catalogo Backend'!$B$2:$B$100), "")</f>
        <v/>
      </c>
      <c r="F32" s="335" t="s">
        <v>455</v>
      </c>
      <c r="G32" s="342" t="s">
        <v>1356</v>
      </c>
      <c r="H32" s="330" t="str">
        <f aca="false">IF(F32="", "", CONCATENATE("[",$C32,"]","[",$F32,"] - ",$G32))</f>
        <v>[TPSC-RE-FU-008-P2][ALG-COMPLX-LOGIC] - T19 Implementar Mailbot.Application - casos de uso y DTOs</v>
      </c>
      <c r="I32" s="341" t="s">
        <v>1357</v>
      </c>
      <c r="J32" s="336" t="n">
        <f aca="false" t="array" ref="J32:J32">IFERROR(_xludf.xlookup(F32, '4.1.1 Catalogo Backend'!$D$2:$D$100, '4.1.1 Catalogo Backend'!$C$2:$C$100), 0)</f>
        <v>0</v>
      </c>
      <c r="K32" s="333" t="s">
        <v>43</v>
      </c>
      <c r="L32" s="336"/>
      <c r="M32" s="334" t="s">
        <v>1342</v>
      </c>
      <c r="N32" s="335"/>
      <c r="O32" s="336"/>
      <c r="P32" s="335"/>
      <c r="Q32" s="335"/>
      <c r="R32" s="335"/>
      <c r="S32" s="335"/>
      <c r="T32" s="335"/>
      <c r="U32" s="335"/>
      <c r="V32" s="335"/>
      <c r="W32" s="335"/>
      <c r="X32" s="335"/>
      <c r="Y32" s="335"/>
      <c r="Z32" s="335"/>
      <c r="AA32" s="335"/>
      <c r="AB32" s="335"/>
      <c r="AC32" s="335"/>
      <c r="AD32" s="337"/>
    </row>
    <row r="33" customFormat="false" ht="37.5" hidden="false" customHeight="true" outlineLevel="0" collapsed="false">
      <c r="A33" s="324" t="s">
        <v>1358</v>
      </c>
      <c r="B33" s="325" t="e">
        <f aca="false">VLOOKUP(C33,'9. Matriz de Requisitos'!$A:$W,3, FALSE())</f>
        <v>#N/A</v>
      </c>
      <c r="C33" s="326" t="s">
        <v>1299</v>
      </c>
      <c r="D33" s="325" t="e">
        <f aca="false">VLOOKUP(C33,'9. Matriz de Requisitos'!$A:$W,4, FALSE())</f>
        <v>#N/A</v>
      </c>
      <c r="E33" s="327" t="str">
        <f aca="false" t="array" ref="E33:E33">IFERROR(_xludf.xlookup(F33, '4.1.1 Catalogo Backend'!$D$2:$D$100, '4.1.1 Catalogo Backend'!$B$2:$B$100), "")</f>
        <v/>
      </c>
      <c r="F33" s="335" t="s">
        <v>347</v>
      </c>
      <c r="G33" s="342" t="s">
        <v>1359</v>
      </c>
      <c r="H33" s="330" t="str">
        <f aca="false">IF(F33="", "", CONCATENATE("[",$C33,"]","[",$F33,"] - ",$G33))</f>
        <v>[TPSC-RE-FU-008-P2][SERV-COMPLEX-TRANSACT] - T20 Implementar Mailbot.Api - endpoints webhook + middleware + health</v>
      </c>
      <c r="I33" s="341" t="s">
        <v>1360</v>
      </c>
      <c r="J33" s="336" t="n">
        <f aca="false" t="array" ref="J33:J33">IFERROR(_xludf.xlookup(F33, '4.1.1 Catalogo Backend'!$D$2:$D$100, '4.1.1 Catalogo Backend'!$C$2:$C$100), 0)</f>
        <v>0</v>
      </c>
      <c r="K33" s="333" t="s">
        <v>43</v>
      </c>
      <c r="L33" s="336"/>
      <c r="M33" s="334" t="s">
        <v>1358</v>
      </c>
      <c r="N33" s="335"/>
      <c r="O33" s="336"/>
      <c r="P33" s="335"/>
      <c r="Q33" s="335"/>
      <c r="R33" s="335"/>
      <c r="S33" s="335"/>
      <c r="T33" s="335"/>
      <c r="U33" s="335"/>
      <c r="V33" s="335"/>
      <c r="W33" s="335"/>
      <c r="X33" s="335"/>
      <c r="Y33" s="335"/>
      <c r="Z33" s="335"/>
      <c r="AA33" s="335"/>
      <c r="AB33" s="335"/>
      <c r="AC33" s="335"/>
      <c r="AD33" s="337"/>
    </row>
    <row r="34" customFormat="false" ht="37.5" hidden="false" customHeight="true" outlineLevel="0" collapsed="false">
      <c r="A34" s="324" t="s">
        <v>1361</v>
      </c>
      <c r="B34" s="325" t="e">
        <f aca="false">VLOOKUP(C34,'9. Matriz de Requisitos'!$A:$W,3, FALSE())</f>
        <v>#N/A</v>
      </c>
      <c r="C34" s="326" t="s">
        <v>1299</v>
      </c>
      <c r="D34" s="325" t="e">
        <f aca="false">VLOOKUP(C34,'9. Matriz de Requisitos'!$A:$W,4, FALSE())</f>
        <v>#N/A</v>
      </c>
      <c r="E34" s="327" t="str">
        <f aca="false" t="array" ref="E34:E34">IFERROR(_xludf.xlookup(F34, '4.1.1 Catalogo Backend'!$D$2:$D$100, '4.1.1 Catalogo Backend'!$B$2:$B$100), "")</f>
        <v/>
      </c>
      <c r="F34" s="335" t="s">
        <v>675</v>
      </c>
      <c r="G34" s="342" t="s">
        <v>1362</v>
      </c>
      <c r="H34" s="330" t="str">
        <f aca="false">IF(F34="", "", CONCATENATE("[",$C34,"]","[",$F34,"] - ",$G34))</f>
        <v>[TPSC-RE-FU-008-P2][AUTOMATIC-JOB] - T21 Implementar Mailbot.Worker - Workers de procesamiento y renovacion</v>
      </c>
      <c r="I34" s="341" t="s">
        <v>1363</v>
      </c>
      <c r="J34" s="336" t="n">
        <f aca="false" t="array" ref="J34:J34">IFERROR(_xludf.xlookup(F34, '4.1.1 Catalogo Backend'!$D$2:$D$100, '4.1.1 Catalogo Backend'!$C$2:$C$100), 0)</f>
        <v>0</v>
      </c>
      <c r="K34" s="333" t="s">
        <v>43</v>
      </c>
      <c r="L34" s="336"/>
      <c r="M34" s="334" t="s">
        <v>1355</v>
      </c>
      <c r="N34" s="335"/>
      <c r="O34" s="336"/>
      <c r="P34" s="335"/>
      <c r="Q34" s="335"/>
      <c r="R34" s="335"/>
      <c r="S34" s="335"/>
      <c r="T34" s="335"/>
      <c r="U34" s="335"/>
      <c r="V34" s="335"/>
      <c r="W34" s="335"/>
      <c r="X34" s="335"/>
      <c r="Y34" s="335"/>
      <c r="Z34" s="335"/>
      <c r="AA34" s="335"/>
      <c r="AB34" s="335"/>
      <c r="AC34" s="335"/>
      <c r="AD34" s="337"/>
    </row>
    <row r="35" customFormat="false" ht="37.5" hidden="false" customHeight="true" outlineLevel="0" collapsed="false">
      <c r="A35" s="324" t="s">
        <v>1364</v>
      </c>
      <c r="B35" s="325" t="e">
        <f aca="false">VLOOKUP(C35,'9. Matriz de Requisitos'!$A:$W,3, FALSE())</f>
        <v>#N/A</v>
      </c>
      <c r="C35" s="326" t="s">
        <v>1299</v>
      </c>
      <c r="D35" s="325" t="e">
        <f aca="false">VLOOKUP(C35,'9. Matriz de Requisitos'!$A:$W,4, FALSE())</f>
        <v>#N/A</v>
      </c>
      <c r="E35" s="327" t="str">
        <f aca="false" t="array" ref="E35:E35">IFERROR(_xludf.xlookup(F35, '4.1.1 Catalogo Backend'!$D$2:$D$100, '4.1.1 Catalogo Backend'!$B$2:$B$100), "")</f>
        <v/>
      </c>
      <c r="F35" s="335" t="s">
        <v>1365</v>
      </c>
      <c r="G35" s="342" t="s">
        <v>1366</v>
      </c>
      <c r="H35" s="330" t="str">
        <f aca="false">IF(F35="", "", CONCATENATE("[",$C35,"]","[",$F35,"] - ",$G35))</f>
        <v>[TPSC-RE-FU-008-P2][SERVER-AMB] - T22 Configurar Google Cloud Pub/Sub - Topics, Subscriptions, DLQ, permisos IAM</v>
      </c>
      <c r="I35" s="341" t="s">
        <v>1367</v>
      </c>
      <c r="J35" s="336" t="n">
        <f aca="false" t="array" ref="J35:J35">IFERROR(_xludf.xlookup(F35, '4.1.1 Catalogo Backend'!$D$2:$D$100, '4.1.1 Catalogo Backend'!$C$2:$C$100), 0)</f>
        <v>0</v>
      </c>
      <c r="K35" s="333" t="s">
        <v>43</v>
      </c>
      <c r="L35" s="336"/>
      <c r="M35" s="334"/>
      <c r="N35" s="335"/>
      <c r="O35" s="336"/>
      <c r="P35" s="335"/>
      <c r="Q35" s="335"/>
      <c r="R35" s="335"/>
      <c r="S35" s="335"/>
      <c r="T35" s="335"/>
      <c r="U35" s="335"/>
      <c r="V35" s="335"/>
      <c r="W35" s="335"/>
      <c r="X35" s="335"/>
      <c r="Y35" s="335"/>
      <c r="Z35" s="335"/>
      <c r="AA35" s="335"/>
      <c r="AB35" s="335"/>
      <c r="AC35" s="335"/>
      <c r="AD35" s="337"/>
    </row>
    <row r="36" customFormat="false" ht="37.5" hidden="false" customHeight="true" outlineLevel="0" collapsed="false">
      <c r="A36" s="324" t="s">
        <v>1368</v>
      </c>
      <c r="B36" s="325" t="e">
        <f aca="false">VLOOKUP(C36,'9. Matriz de Requisitos'!$A:$W,3, FALSE())</f>
        <v>#N/A</v>
      </c>
      <c r="C36" s="326" t="s">
        <v>1299</v>
      </c>
      <c r="D36" s="325" t="e">
        <f aca="false">VLOOKUP(C36,'9. Matriz de Requisitos'!$A:$W,4, FALSE())</f>
        <v>#N/A</v>
      </c>
      <c r="E36" s="327" t="str">
        <f aca="false" t="array" ref="E36:E36">IFERROR(_xludf.xlookup(F36, '4.1.1 Catalogo Backend'!$D$2:$D$100, '4.1.1 Catalogo Backend'!$B$2:$B$100), "")</f>
        <v/>
      </c>
      <c r="F36" s="335" t="s">
        <v>1369</v>
      </c>
      <c r="G36" s="342" t="s">
        <v>1370</v>
      </c>
      <c r="H36" s="330" t="str">
        <f aca="false">IF(F36="", "", CONCATENATE("[",$C36,"]","[",$F36,"] - ",$G36))</f>
        <v>[TPSC-RE-FU-008-P2][CONFIG-GMAIL] - T23 Configurar Gmail API watch por region (MEX/PER) con OAuth2</v>
      </c>
      <c r="I36" s="341" t="s">
        <v>1371</v>
      </c>
      <c r="J36" s="336" t="n">
        <f aca="false" t="array" ref="J36:J36">IFERROR(_xludf.xlookup(F36, '4.1.1 Catalogo Backend'!$D$2:$D$100, '4.1.1 Catalogo Backend'!$C$2:$C$100), 0)</f>
        <v>0</v>
      </c>
      <c r="K36" s="333" t="s">
        <v>43</v>
      </c>
      <c r="L36" s="336"/>
      <c r="M36" s="334" t="s">
        <v>1364</v>
      </c>
      <c r="N36" s="335"/>
      <c r="O36" s="336"/>
      <c r="P36" s="335"/>
      <c r="Q36" s="335"/>
      <c r="R36" s="335"/>
      <c r="S36" s="335"/>
      <c r="T36" s="335"/>
      <c r="U36" s="335"/>
      <c r="V36" s="335"/>
      <c r="W36" s="335"/>
      <c r="X36" s="335"/>
      <c r="Y36" s="335"/>
      <c r="Z36" s="335"/>
      <c r="AA36" s="335"/>
      <c r="AB36" s="335"/>
      <c r="AC36" s="335"/>
      <c r="AD36" s="337"/>
    </row>
    <row r="37" customFormat="false" ht="37.5" hidden="false" customHeight="true" outlineLevel="0" collapsed="false">
      <c r="A37" s="324" t="s">
        <v>1372</v>
      </c>
      <c r="B37" s="325" t="e">
        <f aca="false">VLOOKUP(C37,'9. Matriz de Requisitos'!$A:$W,3, FALSE())</f>
        <v>#N/A</v>
      </c>
      <c r="C37" s="326" t="s">
        <v>1299</v>
      </c>
      <c r="D37" s="325" t="e">
        <f aca="false">VLOOKUP(C37,'9. Matriz de Requisitos'!$A:$W,4, FALSE())</f>
        <v>#N/A</v>
      </c>
      <c r="E37" s="327" t="str">
        <f aca="false" t="array" ref="E37:E37">IFERROR(_xludf.xlookup(F37, '4.1.1 Catalogo Backend'!$D$2:$D$100, '4.1.1 Catalogo Backend'!$B$2:$B$100), "")</f>
        <v/>
      </c>
      <c r="F37" s="335" t="s">
        <v>329</v>
      </c>
      <c r="G37" s="342" t="s">
        <v>1373</v>
      </c>
      <c r="H37" s="330" t="str">
        <f aca="false">IF(F37="", "", CONCATENATE("[",$C37,"]","[",$F37,"] - ",$G37))</f>
        <v>[TPSC-RE-FU-008-P2][LIST-NO-FILTER] - T24 Escribir pruebas unitarias e integracion del MailbotWorker</v>
      </c>
      <c r="I37" s="341" t="s">
        <v>1374</v>
      </c>
      <c r="J37" s="336" t="n">
        <f aca="false" t="array" ref="J37:J37">IFERROR(_xludf.xlookup(F37, '4.1.1 Catalogo Backend'!$D$2:$D$100, '4.1.1 Catalogo Backend'!$C$2:$C$100), 0)</f>
        <v>0</v>
      </c>
      <c r="K37" s="333" t="s">
        <v>43</v>
      </c>
      <c r="L37" s="336"/>
      <c r="M37" s="334" t="s">
        <v>1375</v>
      </c>
      <c r="N37" s="335"/>
      <c r="O37" s="336"/>
      <c r="P37" s="335"/>
      <c r="Q37" s="335"/>
      <c r="R37" s="335"/>
      <c r="S37" s="335"/>
      <c r="T37" s="335"/>
      <c r="U37" s="335"/>
      <c r="V37" s="335"/>
      <c r="W37" s="335"/>
      <c r="X37" s="335"/>
      <c r="Y37" s="335"/>
      <c r="Z37" s="335"/>
      <c r="AA37" s="335"/>
      <c r="AB37" s="335"/>
      <c r="AC37" s="335"/>
      <c r="AD37" s="337"/>
    </row>
    <row r="38" customFormat="false" ht="37.5" hidden="false" customHeight="true" outlineLevel="0" collapsed="false">
      <c r="A38" s="335"/>
      <c r="B38" s="325" t="e">
        <f aca="false">VLOOKUP(C38,'9. Matriz de Requisitos'!$A:$W,3, FALSE())</f>
        <v>#N/A</v>
      </c>
      <c r="C38" s="326"/>
      <c r="D38" s="325" t="e">
        <f aca="false">VLOOKUP(C38,'9. Matriz de Requisitos'!$A:$W,4, FALSE())</f>
        <v>#N/A</v>
      </c>
      <c r="E38" s="327" t="str">
        <f aca="false" t="array" ref="E38:E38">IFERROR(_xludf.xlookup(F38, '4.1.1 Catalogo Backend'!$D$2:$D$100, '4.1.1 Catalogo Backend'!$B$2:$B$100), "")</f>
        <v/>
      </c>
      <c r="F38" s="335"/>
      <c r="G38" s="342"/>
      <c r="H38" s="345"/>
      <c r="I38" s="345"/>
      <c r="J38" s="336" t="n">
        <f aca="false" t="array" ref="J38:J38">IFERROR(_xludf.xlookup(F38, '4.1.1 Catalogo Backend'!$D$2:$D$100, '4.1.1 Catalogo Backend'!$C$2:$C$100), 0)</f>
        <v>0</v>
      </c>
      <c r="K38" s="333" t="s">
        <v>43</v>
      </c>
      <c r="L38" s="336"/>
      <c r="M38" s="335"/>
      <c r="N38" s="335"/>
      <c r="O38" s="336"/>
      <c r="P38" s="335"/>
      <c r="Q38" s="335"/>
      <c r="R38" s="335"/>
      <c r="S38" s="335"/>
      <c r="T38" s="335"/>
      <c r="U38" s="335"/>
      <c r="V38" s="335"/>
      <c r="W38" s="335"/>
      <c r="X38" s="335"/>
      <c r="Y38" s="335"/>
      <c r="Z38" s="335"/>
      <c r="AA38" s="335"/>
      <c r="AB38" s="335"/>
      <c r="AC38" s="335"/>
      <c r="AD38" s="337"/>
    </row>
    <row r="39" customFormat="false" ht="37.5" hidden="false" customHeight="true" outlineLevel="0" collapsed="false">
      <c r="A39" s="335"/>
      <c r="B39" s="325" t="e">
        <f aca="false">VLOOKUP(C39,'9. Matriz de Requisitos'!$A:$W,3, FALSE())</f>
        <v>#N/A</v>
      </c>
      <c r="C39" s="326"/>
      <c r="D39" s="325" t="e">
        <f aca="false">VLOOKUP(C39,'9. Matriz de Requisitos'!$A:$W,4, FALSE())</f>
        <v>#N/A</v>
      </c>
      <c r="E39" s="327" t="str">
        <f aca="false" t="array" ref="E39:E39">IFERROR(_xludf.xlookup(F39, '4.1.1 Catalogo Backend'!$D$2:$D$100, '4.1.1 Catalogo Backend'!$B$2:$B$100), "")</f>
        <v/>
      </c>
      <c r="F39" s="335"/>
      <c r="G39" s="342"/>
      <c r="H39" s="345"/>
      <c r="I39" s="345"/>
      <c r="J39" s="336" t="n">
        <f aca="false" t="array" ref="J39:J39">IFERROR(_xludf.xlookup(F39, '4.1.1 Catalogo Backend'!$D$2:$D$100, '4.1.1 Catalogo Backend'!$C$2:$C$100), 0)</f>
        <v>0</v>
      </c>
      <c r="K39" s="333" t="s">
        <v>43</v>
      </c>
      <c r="L39" s="336"/>
      <c r="M39" s="335"/>
      <c r="N39" s="335"/>
      <c r="O39" s="336"/>
      <c r="P39" s="335"/>
      <c r="Q39" s="335"/>
      <c r="R39" s="335"/>
      <c r="S39" s="335"/>
      <c r="T39" s="335"/>
      <c r="U39" s="335"/>
      <c r="V39" s="335"/>
      <c r="W39" s="335"/>
      <c r="X39" s="335"/>
      <c r="Y39" s="335"/>
      <c r="Z39" s="335"/>
      <c r="AA39" s="335"/>
      <c r="AB39" s="335"/>
      <c r="AC39" s="335"/>
      <c r="AD39" s="337"/>
    </row>
    <row r="40" customFormat="false" ht="37.5" hidden="false" customHeight="true" outlineLevel="0" collapsed="false">
      <c r="A40" s="335"/>
      <c r="B40" s="325" t="e">
        <f aca="false">VLOOKUP(C40,'9. Matriz de Requisitos'!$A:$W,3, FALSE())</f>
        <v>#N/A</v>
      </c>
      <c r="C40" s="326"/>
      <c r="D40" s="325" t="e">
        <f aca="false">VLOOKUP(C40,'9. Matriz de Requisitos'!$A:$W,4, FALSE())</f>
        <v>#N/A</v>
      </c>
      <c r="E40" s="327" t="str">
        <f aca="false" t="array" ref="E40:E40">IFERROR(_xludf.xlookup(F40, '4.1.1 Catalogo Backend'!$D$2:$D$100, '4.1.1 Catalogo Backend'!$B$2:$B$100), "")</f>
        <v/>
      </c>
      <c r="F40" s="335"/>
      <c r="G40" s="342"/>
      <c r="H40" s="345"/>
      <c r="I40" s="345"/>
      <c r="J40" s="336" t="n">
        <f aca="false" t="array" ref="J40:J40">IFERROR(_xludf.xlookup(F40, '4.1.1 Catalogo Backend'!$D$2:$D$100, '4.1.1 Catalogo Backend'!$C$2:$C$100), 0)</f>
        <v>0</v>
      </c>
      <c r="K40" s="333" t="s">
        <v>43</v>
      </c>
      <c r="L40" s="336"/>
      <c r="M40" s="335"/>
      <c r="N40" s="335"/>
      <c r="O40" s="336"/>
      <c r="P40" s="335"/>
      <c r="Q40" s="335"/>
      <c r="R40" s="335"/>
      <c r="S40" s="335"/>
      <c r="T40" s="335"/>
      <c r="U40" s="335"/>
      <c r="V40" s="335"/>
      <c r="W40" s="335"/>
      <c r="X40" s="335"/>
      <c r="Y40" s="335"/>
      <c r="Z40" s="335"/>
      <c r="AA40" s="335"/>
      <c r="AB40" s="335"/>
      <c r="AC40" s="335"/>
      <c r="AD40" s="337"/>
    </row>
    <row r="41" customFormat="false" ht="37.5" hidden="false" customHeight="true" outlineLevel="0" collapsed="false">
      <c r="A41" s="335"/>
      <c r="B41" s="325" t="e">
        <f aca="false">VLOOKUP(C41,'9. Matriz de Requisitos'!$A:$W,3, FALSE())</f>
        <v>#N/A</v>
      </c>
      <c r="C41" s="326"/>
      <c r="D41" s="325" t="e">
        <f aca="false">VLOOKUP(C41,'9. Matriz de Requisitos'!$A:$W,4, FALSE())</f>
        <v>#N/A</v>
      </c>
      <c r="E41" s="327" t="str">
        <f aca="false" t="array" ref="E41:E41">IFERROR(_xludf.xlookup(F41, '4.1.1 Catalogo Backend'!$D$2:$D$100, '4.1.1 Catalogo Backend'!$B$2:$B$100), "")</f>
        <v/>
      </c>
      <c r="F41" s="335"/>
      <c r="G41" s="342"/>
      <c r="H41" s="345"/>
      <c r="I41" s="345"/>
      <c r="J41" s="336" t="n">
        <f aca="false" t="array" ref="J41:J41">IFERROR(_xludf.xlookup(F41, '4.1.1 Catalogo Backend'!$D$2:$D$100, '4.1.1 Catalogo Backend'!$C$2:$C$100), 0)</f>
        <v>0</v>
      </c>
      <c r="K41" s="333" t="s">
        <v>43</v>
      </c>
      <c r="L41" s="336"/>
      <c r="M41" s="335"/>
      <c r="N41" s="335"/>
      <c r="O41" s="336"/>
      <c r="P41" s="335"/>
      <c r="Q41" s="335"/>
      <c r="R41" s="335"/>
      <c r="S41" s="335"/>
      <c r="T41" s="335"/>
      <c r="U41" s="335"/>
      <c r="V41" s="335"/>
      <c r="W41" s="335"/>
      <c r="X41" s="335"/>
      <c r="Y41" s="335"/>
      <c r="Z41" s="335"/>
      <c r="AA41" s="335"/>
      <c r="AB41" s="335"/>
      <c r="AC41" s="335"/>
      <c r="AD41" s="337"/>
    </row>
    <row r="42" customFormat="false" ht="37.5" hidden="false" customHeight="true" outlineLevel="0" collapsed="false">
      <c r="A42" s="335"/>
      <c r="B42" s="325" t="e">
        <f aca="false">VLOOKUP(C42,'9. Matriz de Requisitos'!$A:$W,3, FALSE())</f>
        <v>#N/A</v>
      </c>
      <c r="C42" s="326"/>
      <c r="D42" s="325" t="e">
        <f aca="false">VLOOKUP(C42,'9. Matriz de Requisitos'!$A:$W,4, FALSE())</f>
        <v>#N/A</v>
      </c>
      <c r="E42" s="327" t="str">
        <f aca="false" t="array" ref="E42:E42">IFERROR(_xludf.xlookup(F42, '4.1.1 Catalogo Backend'!$D$2:$D$100, '4.1.1 Catalogo Backend'!$B$2:$B$100), "")</f>
        <v/>
      </c>
      <c r="F42" s="335"/>
      <c r="G42" s="342"/>
      <c r="H42" s="345"/>
      <c r="I42" s="345"/>
      <c r="J42" s="336" t="n">
        <f aca="false" t="array" ref="J42:J42">IFERROR(_xludf.xlookup(F42, '4.1.1 Catalogo Backend'!$D$2:$D$100, '4.1.1 Catalogo Backend'!$C$2:$C$100), 0)</f>
        <v>0</v>
      </c>
      <c r="K42" s="333" t="s">
        <v>43</v>
      </c>
      <c r="L42" s="336"/>
      <c r="M42" s="335"/>
      <c r="N42" s="335"/>
      <c r="O42" s="336"/>
      <c r="P42" s="335"/>
      <c r="Q42" s="335"/>
      <c r="R42" s="335"/>
      <c r="S42" s="335"/>
      <c r="T42" s="335"/>
      <c r="U42" s="335"/>
      <c r="V42" s="335"/>
      <c r="W42" s="335"/>
      <c r="X42" s="335"/>
      <c r="Y42" s="335"/>
      <c r="Z42" s="335"/>
      <c r="AA42" s="335"/>
      <c r="AB42" s="335"/>
      <c r="AC42" s="335"/>
      <c r="AD42" s="337"/>
    </row>
    <row r="43" customFormat="false" ht="37.5" hidden="false" customHeight="true" outlineLevel="0" collapsed="false">
      <c r="A43" s="335"/>
      <c r="B43" s="325" t="e">
        <f aca="false">VLOOKUP(C43,'9. Matriz de Requisitos'!$A:$W,3, FALSE())</f>
        <v>#N/A</v>
      </c>
      <c r="C43" s="326"/>
      <c r="D43" s="325" t="e">
        <f aca="false">VLOOKUP(C43,'9. Matriz de Requisitos'!$A:$W,4, FALSE())</f>
        <v>#N/A</v>
      </c>
      <c r="E43" s="327" t="str">
        <f aca="false" t="array" ref="E43:E43">IFERROR(_xludf.xlookup(F43, '4.1.1 Catalogo Backend'!$D$2:$D$100, '4.1.1 Catalogo Backend'!$B$2:$B$100), "")</f>
        <v/>
      </c>
      <c r="F43" s="335"/>
      <c r="G43" s="342"/>
      <c r="H43" s="345"/>
      <c r="I43" s="345"/>
      <c r="J43" s="336" t="n">
        <f aca="false" t="array" ref="J43:J43">IFERROR(_xludf.xlookup(F43, '4.1.1 Catalogo Backend'!$D$2:$D$100, '4.1.1 Catalogo Backend'!$C$2:$C$100), 0)</f>
        <v>0</v>
      </c>
      <c r="K43" s="333" t="s">
        <v>43</v>
      </c>
      <c r="L43" s="336"/>
      <c r="M43" s="335"/>
      <c r="N43" s="335"/>
      <c r="O43" s="336"/>
      <c r="P43" s="335"/>
      <c r="Q43" s="335"/>
      <c r="R43" s="335"/>
      <c r="S43" s="335"/>
      <c r="T43" s="335"/>
      <c r="U43" s="335"/>
      <c r="V43" s="335"/>
      <c r="W43" s="335"/>
      <c r="X43" s="335"/>
      <c r="Y43" s="335"/>
      <c r="Z43" s="335"/>
      <c r="AA43" s="335"/>
      <c r="AB43" s="335"/>
      <c r="AC43" s="335"/>
      <c r="AD43" s="337"/>
    </row>
    <row r="44" customFormat="false" ht="37.5" hidden="false" customHeight="true" outlineLevel="0" collapsed="false">
      <c r="A44" s="335"/>
      <c r="B44" s="325" t="e">
        <f aca="false">VLOOKUP(C44,'9. Matriz de Requisitos'!$A:$W,3, FALSE())</f>
        <v>#N/A</v>
      </c>
      <c r="C44" s="326"/>
      <c r="D44" s="325" t="e">
        <f aca="false">VLOOKUP(C44,'9. Matriz de Requisitos'!$A:$W,4, FALSE())</f>
        <v>#N/A</v>
      </c>
      <c r="E44" s="327" t="str">
        <f aca="false" t="array" ref="E44:E44">IFERROR(_xludf.xlookup(F44, '4.1.1 Catalogo Backend'!$D$2:$D$100, '4.1.1 Catalogo Backend'!$B$2:$B$100), "")</f>
        <v/>
      </c>
      <c r="F44" s="335"/>
      <c r="G44" s="342"/>
      <c r="H44" s="345"/>
      <c r="I44" s="345"/>
      <c r="J44" s="336" t="n">
        <f aca="false" t="array" ref="J44:J44">IFERROR(_xludf.xlookup(F44, '4.1.1 Catalogo Backend'!$D$2:$D$100, '4.1.1 Catalogo Backend'!$C$2:$C$100), 0)</f>
        <v>0</v>
      </c>
      <c r="K44" s="333" t="s">
        <v>43</v>
      </c>
      <c r="L44" s="336"/>
      <c r="M44" s="335"/>
      <c r="N44" s="335"/>
      <c r="O44" s="336"/>
      <c r="P44" s="335"/>
      <c r="Q44" s="335"/>
      <c r="R44" s="335"/>
      <c r="S44" s="335"/>
      <c r="T44" s="335"/>
      <c r="U44" s="335"/>
      <c r="V44" s="335"/>
      <c r="W44" s="335"/>
      <c r="X44" s="335"/>
      <c r="Y44" s="335"/>
      <c r="Z44" s="335"/>
      <c r="AA44" s="335"/>
      <c r="AB44" s="335"/>
      <c r="AC44" s="335"/>
      <c r="AD44" s="337"/>
    </row>
    <row r="45" customFormat="false" ht="37.5" hidden="false" customHeight="true" outlineLevel="0" collapsed="false">
      <c r="A45" s="335"/>
      <c r="B45" s="325" t="e">
        <f aca="false">VLOOKUP(C45,'9. Matriz de Requisitos'!$A:$W,3, FALSE())</f>
        <v>#N/A</v>
      </c>
      <c r="C45" s="326"/>
      <c r="D45" s="325" t="e">
        <f aca="false">VLOOKUP(C45,'9. Matriz de Requisitos'!$A:$W,4, FALSE())</f>
        <v>#N/A</v>
      </c>
      <c r="E45" s="327" t="str">
        <f aca="false" t="array" ref="E45:E45">IFERROR(_xludf.xlookup(F45, '4.1.1 Catalogo Backend'!$D$2:$D$100, '4.1.1 Catalogo Backend'!$B$2:$B$100), "")</f>
        <v/>
      </c>
      <c r="F45" s="335"/>
      <c r="G45" s="342"/>
      <c r="H45" s="345"/>
      <c r="I45" s="345"/>
      <c r="J45" s="336" t="n">
        <f aca="false" t="array" ref="J45:J45">IFERROR(_xludf.xlookup(F45, '4.1.1 Catalogo Backend'!$D$2:$D$100, '4.1.1 Catalogo Backend'!$C$2:$C$100), 0)</f>
        <v>0</v>
      </c>
      <c r="K45" s="333" t="s">
        <v>43</v>
      </c>
      <c r="L45" s="336"/>
      <c r="M45" s="335"/>
      <c r="N45" s="335"/>
      <c r="O45" s="336"/>
      <c r="P45" s="335"/>
      <c r="Q45" s="335"/>
      <c r="R45" s="335"/>
      <c r="S45" s="335"/>
      <c r="T45" s="335"/>
      <c r="U45" s="335"/>
      <c r="V45" s="335"/>
      <c r="W45" s="335"/>
      <c r="X45" s="335"/>
      <c r="Y45" s="335"/>
      <c r="Z45" s="335"/>
      <c r="AA45" s="335"/>
      <c r="AB45" s="335"/>
      <c r="AC45" s="335"/>
      <c r="AD45" s="337"/>
    </row>
    <row r="46" customFormat="false" ht="37.5" hidden="false" customHeight="true" outlineLevel="0" collapsed="false">
      <c r="A46" s="335"/>
      <c r="B46" s="325" t="e">
        <f aca="false">VLOOKUP(C46,'9. Matriz de Requisitos'!$A:$W,3, FALSE())</f>
        <v>#N/A</v>
      </c>
      <c r="C46" s="326"/>
      <c r="D46" s="325" t="e">
        <f aca="false">VLOOKUP(C46,'9. Matriz de Requisitos'!$A:$W,4, FALSE())</f>
        <v>#N/A</v>
      </c>
      <c r="E46" s="327" t="str">
        <f aca="false" t="array" ref="E46:E46">IFERROR(_xludf.xlookup(F46, '4.1.1 Catalogo Backend'!$D$2:$D$100, '4.1.1 Catalogo Backend'!$B$2:$B$100), "")</f>
        <v/>
      </c>
      <c r="F46" s="335"/>
      <c r="G46" s="342"/>
      <c r="H46" s="345"/>
      <c r="I46" s="345"/>
      <c r="J46" s="336" t="n">
        <f aca="false" t="array" ref="J46:J46">IFERROR(_xludf.xlookup(F46, '4.1.1 Catalogo Backend'!$D$2:$D$100, '4.1.1 Catalogo Backend'!$C$2:$C$100), 0)</f>
        <v>0</v>
      </c>
      <c r="K46" s="333" t="s">
        <v>43</v>
      </c>
      <c r="L46" s="336"/>
      <c r="M46" s="335"/>
      <c r="N46" s="335"/>
      <c r="O46" s="336"/>
      <c r="P46" s="335"/>
      <c r="Q46" s="335"/>
      <c r="R46" s="335"/>
      <c r="S46" s="335"/>
      <c r="T46" s="335"/>
      <c r="U46" s="335"/>
      <c r="V46" s="335"/>
      <c r="W46" s="335"/>
      <c r="X46" s="335"/>
      <c r="Y46" s="335"/>
      <c r="Z46" s="335"/>
      <c r="AA46" s="335"/>
      <c r="AB46" s="335"/>
      <c r="AC46" s="335"/>
      <c r="AD46" s="337"/>
    </row>
    <row r="47" customFormat="false" ht="37.5" hidden="false" customHeight="true" outlineLevel="0" collapsed="false">
      <c r="A47" s="335"/>
      <c r="B47" s="325" t="e">
        <f aca="false">VLOOKUP(C47,'9. Matriz de Requisitos'!$A:$W,3, FALSE())</f>
        <v>#N/A</v>
      </c>
      <c r="C47" s="326"/>
      <c r="D47" s="325" t="e">
        <f aca="false">VLOOKUP(C47,'9. Matriz de Requisitos'!$A:$W,4, FALSE())</f>
        <v>#N/A</v>
      </c>
      <c r="E47" s="327" t="str">
        <f aca="false" t="array" ref="E47:E47">IFERROR(_xludf.xlookup(F47, '4.1.1 Catalogo Backend'!$D$2:$D$100, '4.1.1 Catalogo Backend'!$B$2:$B$100), "")</f>
        <v/>
      </c>
      <c r="F47" s="335"/>
      <c r="G47" s="342"/>
      <c r="H47" s="345"/>
      <c r="I47" s="345"/>
      <c r="J47" s="336" t="n">
        <f aca="false" t="array" ref="J47:J47">IFERROR(_xludf.xlookup(F47, '4.1.1 Catalogo Backend'!$D$2:$D$100, '4.1.1 Catalogo Backend'!$C$2:$C$100), 0)</f>
        <v>0</v>
      </c>
      <c r="K47" s="333" t="s">
        <v>43</v>
      </c>
      <c r="L47" s="336"/>
      <c r="M47" s="335"/>
      <c r="N47" s="335"/>
      <c r="O47" s="336"/>
      <c r="P47" s="335"/>
      <c r="Q47" s="335"/>
      <c r="R47" s="335"/>
      <c r="S47" s="335"/>
      <c r="T47" s="335"/>
      <c r="U47" s="335"/>
      <c r="V47" s="335"/>
      <c r="W47" s="335"/>
      <c r="X47" s="335"/>
      <c r="Y47" s="335"/>
      <c r="Z47" s="335"/>
      <c r="AA47" s="335"/>
      <c r="AB47" s="335"/>
      <c r="AC47" s="335"/>
      <c r="AD47" s="337"/>
    </row>
    <row r="48" customFormat="false" ht="37.5" hidden="false" customHeight="true" outlineLevel="0" collapsed="false">
      <c r="A48" s="335"/>
      <c r="B48" s="325" t="e">
        <f aca="false">VLOOKUP(C48,'9. Matriz de Requisitos'!$A:$W,3, FALSE())</f>
        <v>#N/A</v>
      </c>
      <c r="C48" s="326"/>
      <c r="D48" s="325" t="e">
        <f aca="false">VLOOKUP(C48,'9. Matriz de Requisitos'!$A:$W,4, FALSE())</f>
        <v>#N/A</v>
      </c>
      <c r="E48" s="327" t="str">
        <f aca="false" t="array" ref="E48:E48">IFERROR(_xludf.xlookup(F48, '4.1.1 Catalogo Backend'!$D$2:$D$100, '4.1.1 Catalogo Backend'!$B$2:$B$100), "")</f>
        <v/>
      </c>
      <c r="F48" s="335"/>
      <c r="G48" s="342"/>
      <c r="H48" s="345"/>
      <c r="I48" s="345"/>
      <c r="J48" s="336" t="n">
        <f aca="false" t="array" ref="J48:J48">IFERROR(_xludf.xlookup(F48, '4.1.1 Catalogo Backend'!$D$2:$D$100, '4.1.1 Catalogo Backend'!$C$2:$C$100), 0)</f>
        <v>0</v>
      </c>
      <c r="K48" s="333" t="s">
        <v>43</v>
      </c>
      <c r="L48" s="336"/>
      <c r="M48" s="335"/>
      <c r="N48" s="335"/>
      <c r="O48" s="336"/>
      <c r="P48" s="335"/>
      <c r="Q48" s="335"/>
      <c r="R48" s="335"/>
      <c r="S48" s="335"/>
      <c r="T48" s="335"/>
      <c r="U48" s="335"/>
      <c r="V48" s="335"/>
      <c r="W48" s="335"/>
      <c r="X48" s="335"/>
      <c r="Y48" s="335"/>
      <c r="Z48" s="335"/>
      <c r="AA48" s="335"/>
      <c r="AB48" s="335"/>
      <c r="AC48" s="335"/>
      <c r="AD48" s="337"/>
    </row>
    <row r="49" customFormat="false" ht="37.5" hidden="false" customHeight="true" outlineLevel="0" collapsed="false">
      <c r="A49" s="335"/>
      <c r="B49" s="325" t="e">
        <f aca="false">VLOOKUP(C49,'9. Matriz de Requisitos'!$A:$W,3, FALSE())</f>
        <v>#N/A</v>
      </c>
      <c r="C49" s="326"/>
      <c r="D49" s="325" t="e">
        <f aca="false">VLOOKUP(C49,'9. Matriz de Requisitos'!$A:$W,4, FALSE())</f>
        <v>#N/A</v>
      </c>
      <c r="E49" s="327" t="str">
        <f aca="false" t="array" ref="E49:E49">IFERROR(_xludf.xlookup(F49, '4.1.1 Catalogo Backend'!$D$2:$D$100, '4.1.1 Catalogo Backend'!$B$2:$B$100), "")</f>
        <v/>
      </c>
      <c r="F49" s="335"/>
      <c r="G49" s="342"/>
      <c r="H49" s="345"/>
      <c r="I49" s="345"/>
      <c r="J49" s="336" t="n">
        <f aca="false" t="array" ref="J49:J49">IFERROR(_xludf.xlookup(F49, '4.1.1 Catalogo Backend'!$D$2:$D$100, '4.1.1 Catalogo Backend'!$C$2:$C$100), 0)</f>
        <v>0</v>
      </c>
      <c r="K49" s="333" t="s">
        <v>43</v>
      </c>
      <c r="L49" s="336"/>
      <c r="M49" s="335"/>
      <c r="N49" s="335"/>
      <c r="O49" s="336"/>
      <c r="P49" s="335"/>
      <c r="Q49" s="335"/>
      <c r="R49" s="335"/>
      <c r="S49" s="335"/>
      <c r="T49" s="335"/>
      <c r="U49" s="335"/>
      <c r="V49" s="335"/>
      <c r="W49" s="335"/>
      <c r="X49" s="335"/>
      <c r="Y49" s="335"/>
      <c r="Z49" s="335"/>
      <c r="AA49" s="335"/>
      <c r="AB49" s="335"/>
      <c r="AC49" s="335"/>
      <c r="AD49" s="337"/>
    </row>
    <row r="50" customFormat="false" ht="37.5" hidden="false" customHeight="true" outlineLevel="0" collapsed="false">
      <c r="A50" s="335"/>
      <c r="B50" s="325" t="e">
        <f aca="false">VLOOKUP(C50,'9. Matriz de Requisitos'!$A:$W,3, FALSE())</f>
        <v>#N/A</v>
      </c>
      <c r="C50" s="326"/>
      <c r="D50" s="325" t="e">
        <f aca="false">VLOOKUP(C50,'9. Matriz de Requisitos'!$A:$W,4, FALSE())</f>
        <v>#N/A</v>
      </c>
      <c r="E50" s="327" t="str">
        <f aca="false" t="array" ref="E50:E50">IFERROR(_xludf.xlookup(F50, '4.1.1 Catalogo Backend'!$D$2:$D$100, '4.1.1 Catalogo Backend'!$B$2:$B$100), "")</f>
        <v/>
      </c>
      <c r="F50" s="335"/>
      <c r="G50" s="342"/>
      <c r="H50" s="345"/>
      <c r="I50" s="345"/>
      <c r="J50" s="336" t="n">
        <f aca="false" t="array" ref="J50:J50">IFERROR(_xludf.xlookup(F50, '4.1.1 Catalogo Backend'!$D$2:$D$100, '4.1.1 Catalogo Backend'!$C$2:$C$100), 0)</f>
        <v>0</v>
      </c>
      <c r="K50" s="333" t="s">
        <v>43</v>
      </c>
      <c r="L50" s="336"/>
      <c r="M50" s="335"/>
      <c r="N50" s="335"/>
      <c r="O50" s="336"/>
      <c r="P50" s="335"/>
      <c r="Q50" s="335"/>
      <c r="R50" s="335"/>
      <c r="S50" s="335"/>
      <c r="T50" s="335"/>
      <c r="U50" s="335"/>
      <c r="V50" s="335"/>
      <c r="W50" s="335"/>
      <c r="X50" s="335"/>
      <c r="Y50" s="335"/>
      <c r="Z50" s="335"/>
      <c r="AA50" s="335"/>
      <c r="AB50" s="335"/>
      <c r="AC50" s="335"/>
      <c r="AD50" s="337"/>
    </row>
    <row r="51" customFormat="false" ht="37.5" hidden="false" customHeight="true" outlineLevel="0" collapsed="false">
      <c r="A51" s="335"/>
      <c r="B51" s="325" t="e">
        <f aca="false">VLOOKUP(C51,'9. Matriz de Requisitos'!$A:$W,3, FALSE())</f>
        <v>#N/A</v>
      </c>
      <c r="C51" s="326"/>
      <c r="D51" s="325" t="e">
        <f aca="false">VLOOKUP(C51,'9. Matriz de Requisitos'!$A:$W,4, FALSE())</f>
        <v>#N/A</v>
      </c>
      <c r="E51" s="327" t="str">
        <f aca="false" t="array" ref="E51:E51">IFERROR(_xludf.xlookup(F51, '4.1.1 Catalogo Backend'!$D$2:$D$100, '4.1.1 Catalogo Backend'!$B$2:$B$100), "")</f>
        <v/>
      </c>
      <c r="F51" s="335"/>
      <c r="G51" s="342"/>
      <c r="H51" s="345"/>
      <c r="I51" s="345"/>
      <c r="J51" s="336" t="n">
        <f aca="false" t="array" ref="J51:J51">IFERROR(_xludf.xlookup(F51, '4.1.1 Catalogo Backend'!$D$2:$D$100, '4.1.1 Catalogo Backend'!$C$2:$C$100), 0)</f>
        <v>0</v>
      </c>
      <c r="K51" s="333" t="s">
        <v>43</v>
      </c>
      <c r="L51" s="336"/>
      <c r="M51" s="335"/>
      <c r="N51" s="335"/>
      <c r="O51" s="336"/>
      <c r="P51" s="335"/>
      <c r="Q51" s="335"/>
      <c r="R51" s="335"/>
      <c r="S51" s="335"/>
      <c r="T51" s="335"/>
      <c r="U51" s="335"/>
      <c r="V51" s="335"/>
      <c r="W51" s="335"/>
      <c r="X51" s="335"/>
      <c r="Y51" s="335"/>
      <c r="Z51" s="335"/>
      <c r="AA51" s="335"/>
      <c r="AB51" s="335"/>
      <c r="AC51" s="335"/>
      <c r="AD51" s="337"/>
    </row>
    <row r="52" customFormat="false" ht="37.5" hidden="false" customHeight="true" outlineLevel="0" collapsed="false">
      <c r="A52" s="335"/>
      <c r="B52" s="325" t="e">
        <f aca="false">VLOOKUP(C52,'9. Matriz de Requisitos'!$A:$W,3, FALSE())</f>
        <v>#N/A</v>
      </c>
      <c r="C52" s="326"/>
      <c r="D52" s="325" t="e">
        <f aca="false">VLOOKUP(C52,'9. Matriz de Requisitos'!$A:$W,4, FALSE())</f>
        <v>#N/A</v>
      </c>
      <c r="E52" s="327" t="str">
        <f aca="false" t="array" ref="E52:E52">IFERROR(_xludf.xlookup(F52, '4.1.1 Catalogo Backend'!$D$2:$D$100, '4.1.1 Catalogo Backend'!$B$2:$B$100), "")</f>
        <v/>
      </c>
      <c r="F52" s="335"/>
      <c r="G52" s="342"/>
      <c r="H52" s="345"/>
      <c r="I52" s="345"/>
      <c r="J52" s="336" t="n">
        <f aca="false" t="array" ref="J52:J52">IFERROR(_xludf.xlookup(F52, '4.1.1 Catalogo Backend'!$D$2:$D$100, '4.1.1 Catalogo Backend'!$C$2:$C$100), 0)</f>
        <v>0</v>
      </c>
      <c r="K52" s="333" t="s">
        <v>43</v>
      </c>
      <c r="L52" s="336"/>
      <c r="M52" s="335"/>
      <c r="N52" s="335"/>
      <c r="O52" s="336"/>
      <c r="P52" s="335"/>
      <c r="Q52" s="335"/>
      <c r="R52" s="335"/>
      <c r="S52" s="335"/>
      <c r="T52" s="335"/>
      <c r="U52" s="335"/>
      <c r="V52" s="335"/>
      <c r="W52" s="335"/>
      <c r="X52" s="335"/>
      <c r="Y52" s="335"/>
      <c r="Z52" s="335"/>
      <c r="AA52" s="335"/>
      <c r="AB52" s="335"/>
      <c r="AC52" s="335"/>
      <c r="AD52" s="337"/>
    </row>
    <row r="53" customFormat="false" ht="37.5" hidden="false" customHeight="true" outlineLevel="0" collapsed="false">
      <c r="A53" s="335"/>
      <c r="B53" s="325" t="e">
        <f aca="false">VLOOKUP(C53,'9. Matriz de Requisitos'!$A:$W,3, FALSE())</f>
        <v>#N/A</v>
      </c>
      <c r="C53" s="326"/>
      <c r="D53" s="325" t="e">
        <f aca="false">VLOOKUP(C53,'9. Matriz de Requisitos'!$A:$W,4, FALSE())</f>
        <v>#N/A</v>
      </c>
      <c r="E53" s="327" t="str">
        <f aca="false" t="array" ref="E53:E53">IFERROR(_xludf.xlookup(F53, '4.1.1 Catalogo Backend'!$D$2:$D$100, '4.1.1 Catalogo Backend'!$B$2:$B$100), "")</f>
        <v/>
      </c>
      <c r="F53" s="335"/>
      <c r="G53" s="342"/>
      <c r="H53" s="345"/>
      <c r="I53" s="345"/>
      <c r="J53" s="336" t="n">
        <f aca="false" t="array" ref="J53:J53">IFERROR(_xludf.xlookup(F53, '4.1.1 Catalogo Backend'!$D$2:$D$100, '4.1.1 Catalogo Backend'!$C$2:$C$100), 0)</f>
        <v>0</v>
      </c>
      <c r="K53" s="333" t="s">
        <v>43</v>
      </c>
      <c r="L53" s="336"/>
      <c r="M53" s="335"/>
      <c r="N53" s="335"/>
      <c r="O53" s="336"/>
      <c r="P53" s="335"/>
      <c r="Q53" s="335"/>
      <c r="R53" s="335"/>
      <c r="S53" s="335"/>
      <c r="T53" s="335"/>
      <c r="U53" s="335"/>
      <c r="V53" s="335"/>
      <c r="W53" s="335"/>
      <c r="X53" s="335"/>
      <c r="Y53" s="335"/>
      <c r="Z53" s="335"/>
      <c r="AA53" s="335"/>
      <c r="AB53" s="335"/>
      <c r="AC53" s="335"/>
      <c r="AD53" s="337"/>
    </row>
    <row r="54" customFormat="false" ht="37.5" hidden="false" customHeight="true" outlineLevel="0" collapsed="false">
      <c r="A54" s="335"/>
      <c r="B54" s="325" t="e">
        <f aca="false">VLOOKUP(C54,'9. Matriz de Requisitos'!$A:$W,3, FALSE())</f>
        <v>#N/A</v>
      </c>
      <c r="C54" s="326"/>
      <c r="D54" s="325" t="e">
        <f aca="false">VLOOKUP(C54,'9. Matriz de Requisitos'!$A:$W,4, FALSE())</f>
        <v>#N/A</v>
      </c>
      <c r="E54" s="327" t="str">
        <f aca="false" t="array" ref="E54:E54">IFERROR(_xludf.xlookup(F54, '4.1.1 Catalogo Backend'!$D$2:$D$100, '4.1.1 Catalogo Backend'!$B$2:$B$100), "")</f>
        <v/>
      </c>
      <c r="F54" s="335"/>
      <c r="G54" s="342"/>
      <c r="H54" s="345"/>
      <c r="I54" s="345"/>
      <c r="J54" s="336" t="n">
        <f aca="false" t="array" ref="J54:J54">IFERROR(_xludf.xlookup(F54, '4.1.1 Catalogo Backend'!$D$2:$D$100, '4.1.1 Catalogo Backend'!$C$2:$C$100), 0)</f>
        <v>0</v>
      </c>
      <c r="K54" s="333" t="s">
        <v>43</v>
      </c>
      <c r="L54" s="336"/>
      <c r="M54" s="335"/>
      <c r="N54" s="335"/>
      <c r="O54" s="336"/>
      <c r="P54" s="335"/>
      <c r="Q54" s="335"/>
      <c r="R54" s="335"/>
      <c r="S54" s="335"/>
      <c r="T54" s="335"/>
      <c r="U54" s="335"/>
      <c r="V54" s="335"/>
      <c r="W54" s="335"/>
      <c r="X54" s="335"/>
      <c r="Y54" s="335"/>
      <c r="Z54" s="335"/>
      <c r="AA54" s="335"/>
      <c r="AB54" s="335"/>
      <c r="AC54" s="335"/>
      <c r="AD54" s="337"/>
    </row>
    <row r="55" customFormat="false" ht="37.5" hidden="false" customHeight="true" outlineLevel="0" collapsed="false">
      <c r="A55" s="335"/>
      <c r="B55" s="325" t="e">
        <f aca="false">VLOOKUP(C55,'9. Matriz de Requisitos'!$A:$W,3, FALSE())</f>
        <v>#N/A</v>
      </c>
      <c r="C55" s="326"/>
      <c r="D55" s="325" t="e">
        <f aca="false">VLOOKUP(C55,'9. Matriz de Requisitos'!$A:$W,4, FALSE())</f>
        <v>#N/A</v>
      </c>
      <c r="E55" s="327" t="str">
        <f aca="false" t="array" ref="E55:E55">IFERROR(_xludf.xlookup(F55, '4.1.1 Catalogo Backend'!$D$2:$D$100, '4.1.1 Catalogo Backend'!$B$2:$B$100), "")</f>
        <v/>
      </c>
      <c r="F55" s="335"/>
      <c r="G55" s="342"/>
      <c r="H55" s="345"/>
      <c r="I55" s="345"/>
      <c r="J55" s="336" t="n">
        <f aca="false" t="array" ref="J55:J55">IFERROR(_xludf.xlookup(F55, '4.1.1 Catalogo Backend'!$D$2:$D$100, '4.1.1 Catalogo Backend'!$C$2:$C$100), 0)</f>
        <v>0</v>
      </c>
      <c r="K55" s="333" t="s">
        <v>43</v>
      </c>
      <c r="L55" s="336"/>
      <c r="M55" s="335"/>
      <c r="N55" s="335"/>
      <c r="O55" s="336"/>
      <c r="P55" s="335"/>
      <c r="Q55" s="335"/>
      <c r="R55" s="335"/>
      <c r="S55" s="335"/>
      <c r="T55" s="335"/>
      <c r="U55" s="335"/>
      <c r="V55" s="335"/>
      <c r="W55" s="335"/>
      <c r="X55" s="335"/>
      <c r="Y55" s="335"/>
      <c r="Z55" s="335"/>
      <c r="AA55" s="335"/>
      <c r="AB55" s="335"/>
      <c r="AC55" s="335"/>
      <c r="AD55" s="337"/>
    </row>
    <row r="56" customFormat="false" ht="37.5" hidden="false" customHeight="true" outlineLevel="0" collapsed="false">
      <c r="A56" s="335"/>
      <c r="B56" s="325" t="e">
        <f aca="false">VLOOKUP(C56,'9. Matriz de Requisitos'!$A:$W,3, FALSE())</f>
        <v>#N/A</v>
      </c>
      <c r="C56" s="326"/>
      <c r="D56" s="325" t="e">
        <f aca="false">VLOOKUP(C56,'9. Matriz de Requisitos'!$A:$W,4, FALSE())</f>
        <v>#N/A</v>
      </c>
      <c r="E56" s="327" t="str">
        <f aca="false" t="array" ref="E56:E56">IFERROR(_xludf.xlookup(F56, '4.1.1 Catalogo Backend'!$D$2:$D$100, '4.1.1 Catalogo Backend'!$B$2:$B$100), "")</f>
        <v/>
      </c>
      <c r="F56" s="335"/>
      <c r="G56" s="342"/>
      <c r="H56" s="345"/>
      <c r="I56" s="345"/>
      <c r="J56" s="336" t="n">
        <f aca="false" t="array" ref="J56:J56">IFERROR(_xludf.xlookup(F56, '4.1.1 Catalogo Backend'!$D$2:$D$100, '4.1.1 Catalogo Backend'!$C$2:$C$100), 0)</f>
        <v>0</v>
      </c>
      <c r="K56" s="333" t="s">
        <v>43</v>
      </c>
      <c r="L56" s="336"/>
      <c r="M56" s="335"/>
      <c r="N56" s="335"/>
      <c r="O56" s="336"/>
      <c r="P56" s="335"/>
      <c r="Q56" s="335"/>
      <c r="R56" s="335"/>
      <c r="S56" s="335"/>
      <c r="T56" s="335"/>
      <c r="U56" s="335"/>
      <c r="V56" s="335"/>
      <c r="W56" s="335"/>
      <c r="X56" s="335"/>
      <c r="Y56" s="335"/>
      <c r="Z56" s="335"/>
      <c r="AA56" s="335"/>
      <c r="AB56" s="335"/>
      <c r="AC56" s="335"/>
      <c r="AD56" s="337"/>
    </row>
    <row r="57" customFormat="false" ht="37.5" hidden="false" customHeight="true" outlineLevel="0" collapsed="false">
      <c r="A57" s="335"/>
      <c r="B57" s="325" t="e">
        <f aca="false">VLOOKUP(C57,'9. Matriz de Requisitos'!$A:$W,3, FALSE())</f>
        <v>#N/A</v>
      </c>
      <c r="C57" s="326"/>
      <c r="D57" s="325" t="e">
        <f aca="false">VLOOKUP(C57,'9. Matriz de Requisitos'!$A:$W,4, FALSE())</f>
        <v>#N/A</v>
      </c>
      <c r="E57" s="327" t="str">
        <f aca="false" t="array" ref="E57:E57">IFERROR(_xludf.xlookup(F57, '4.1.1 Catalogo Backend'!$D$2:$D$100, '4.1.1 Catalogo Backend'!$B$2:$B$100), "")</f>
        <v/>
      </c>
      <c r="F57" s="335"/>
      <c r="G57" s="342"/>
      <c r="H57" s="345"/>
      <c r="I57" s="345"/>
      <c r="J57" s="336" t="n">
        <f aca="false" t="array" ref="J57:J57">IFERROR(_xludf.xlookup(F57, '4.1.1 Catalogo Backend'!$D$2:$D$100, '4.1.1 Catalogo Backend'!$C$2:$C$100), 0)</f>
        <v>0</v>
      </c>
      <c r="K57" s="333" t="s">
        <v>43</v>
      </c>
      <c r="L57" s="336"/>
      <c r="M57" s="335"/>
      <c r="N57" s="335"/>
      <c r="O57" s="336"/>
      <c r="P57" s="335"/>
      <c r="Q57" s="335"/>
      <c r="R57" s="335"/>
      <c r="S57" s="335"/>
      <c r="T57" s="335"/>
      <c r="U57" s="335"/>
      <c r="V57" s="335"/>
      <c r="W57" s="335"/>
      <c r="X57" s="335"/>
      <c r="Y57" s="335"/>
      <c r="Z57" s="335"/>
      <c r="AA57" s="335"/>
      <c r="AB57" s="335"/>
      <c r="AC57" s="335"/>
      <c r="AD57" s="337"/>
    </row>
    <row r="58" customFormat="false" ht="37.5" hidden="false" customHeight="true" outlineLevel="0" collapsed="false">
      <c r="A58" s="335"/>
      <c r="B58" s="325" t="e">
        <f aca="false">VLOOKUP(C58,'9. Matriz de Requisitos'!$A:$W,3, FALSE())</f>
        <v>#N/A</v>
      </c>
      <c r="C58" s="326"/>
      <c r="D58" s="325" t="e">
        <f aca="false">VLOOKUP(C58,'9. Matriz de Requisitos'!$A:$W,4, FALSE())</f>
        <v>#N/A</v>
      </c>
      <c r="E58" s="327" t="str">
        <f aca="false" t="array" ref="E58:E58">IFERROR(_xludf.xlookup(F58, '4.1.1 Catalogo Backend'!$D$2:$D$100, '4.1.1 Catalogo Backend'!$B$2:$B$100), "")</f>
        <v/>
      </c>
      <c r="F58" s="335"/>
      <c r="G58" s="342"/>
      <c r="H58" s="345"/>
      <c r="I58" s="345"/>
      <c r="J58" s="336" t="n">
        <f aca="false" t="array" ref="J58:J58">IFERROR(_xludf.xlookup(F58, '4.1.1 Catalogo Backend'!$D$2:$D$100, '4.1.1 Catalogo Backend'!$C$2:$C$100), 0)</f>
        <v>0</v>
      </c>
      <c r="K58" s="333" t="s">
        <v>43</v>
      </c>
      <c r="L58" s="336"/>
      <c r="M58" s="335"/>
      <c r="N58" s="335"/>
      <c r="O58" s="336"/>
      <c r="P58" s="335"/>
      <c r="Q58" s="335"/>
      <c r="R58" s="335"/>
      <c r="S58" s="335"/>
      <c r="T58" s="335"/>
      <c r="U58" s="335"/>
      <c r="V58" s="335"/>
      <c r="W58" s="335"/>
      <c r="X58" s="335"/>
      <c r="Y58" s="335"/>
      <c r="Z58" s="335"/>
      <c r="AA58" s="335"/>
      <c r="AB58" s="335"/>
      <c r="AC58" s="335"/>
      <c r="AD58" s="337"/>
    </row>
    <row r="59" customFormat="false" ht="37.5" hidden="false" customHeight="true" outlineLevel="0" collapsed="false">
      <c r="A59" s="335"/>
      <c r="B59" s="325" t="e">
        <f aca="false">VLOOKUP(C59,'9. Matriz de Requisitos'!$A:$W,3, FALSE())</f>
        <v>#N/A</v>
      </c>
      <c r="C59" s="326"/>
      <c r="D59" s="325" t="e">
        <f aca="false">VLOOKUP(C59,'9. Matriz de Requisitos'!$A:$W,4, FALSE())</f>
        <v>#N/A</v>
      </c>
      <c r="E59" s="327" t="str">
        <f aca="false" t="array" ref="E59:E59">IFERROR(_xludf.xlookup(F59, '4.1.1 Catalogo Backend'!$D$2:$D$100, '4.1.1 Catalogo Backend'!$B$2:$B$100), "")</f>
        <v/>
      </c>
      <c r="F59" s="335"/>
      <c r="G59" s="342"/>
      <c r="H59" s="345"/>
      <c r="I59" s="345"/>
      <c r="J59" s="336" t="n">
        <f aca="false" t="array" ref="J59:J59">IFERROR(_xludf.xlookup(F59, '4.1.1 Catalogo Backend'!$D$2:$D$100, '4.1.1 Catalogo Backend'!$C$2:$C$100), 0)</f>
        <v>0</v>
      </c>
      <c r="K59" s="333" t="s">
        <v>43</v>
      </c>
      <c r="L59" s="336"/>
      <c r="M59" s="335"/>
      <c r="N59" s="335"/>
      <c r="O59" s="336"/>
      <c r="P59" s="335"/>
      <c r="Q59" s="335"/>
      <c r="R59" s="335"/>
      <c r="S59" s="335"/>
      <c r="T59" s="335"/>
      <c r="U59" s="335"/>
      <c r="V59" s="335"/>
      <c r="W59" s="335"/>
      <c r="X59" s="335"/>
      <c r="Y59" s="335"/>
      <c r="Z59" s="335"/>
      <c r="AA59" s="335"/>
      <c r="AB59" s="335"/>
      <c r="AC59" s="335"/>
      <c r="AD59" s="337"/>
    </row>
    <row r="60" customFormat="false" ht="37.5" hidden="false" customHeight="true" outlineLevel="0" collapsed="false">
      <c r="A60" s="335"/>
      <c r="B60" s="325" t="e">
        <f aca="false">VLOOKUP(C60,'9. Matriz de Requisitos'!$A:$W,3, FALSE())</f>
        <v>#N/A</v>
      </c>
      <c r="C60" s="326"/>
      <c r="D60" s="325" t="e">
        <f aca="false">VLOOKUP(C60,'9. Matriz de Requisitos'!$A:$W,4, FALSE())</f>
        <v>#N/A</v>
      </c>
      <c r="E60" s="327" t="str">
        <f aca="false" t="array" ref="E60:E60">IFERROR(_xludf.xlookup(F60, '4.1.1 Catalogo Backend'!$D$2:$D$100, '4.1.1 Catalogo Backend'!$B$2:$B$100), "")</f>
        <v/>
      </c>
      <c r="F60" s="335"/>
      <c r="G60" s="342"/>
      <c r="H60" s="345"/>
      <c r="I60" s="345"/>
      <c r="J60" s="336" t="n">
        <f aca="false" t="array" ref="J60:J60">IFERROR(_xludf.xlookup(F60, '4.1.1 Catalogo Backend'!$D$2:$D$100, '4.1.1 Catalogo Backend'!$C$2:$C$100), 0)</f>
        <v>0</v>
      </c>
      <c r="K60" s="333" t="s">
        <v>43</v>
      </c>
      <c r="L60" s="336"/>
      <c r="M60" s="335"/>
      <c r="N60" s="335"/>
      <c r="O60" s="336"/>
      <c r="P60" s="335"/>
      <c r="Q60" s="335"/>
      <c r="R60" s="335"/>
      <c r="S60" s="335"/>
      <c r="T60" s="335"/>
      <c r="U60" s="335"/>
      <c r="V60" s="335"/>
      <c r="W60" s="335"/>
      <c r="X60" s="335"/>
      <c r="Y60" s="335"/>
      <c r="Z60" s="335"/>
      <c r="AA60" s="335"/>
      <c r="AB60" s="335"/>
      <c r="AC60" s="335"/>
      <c r="AD60" s="337"/>
    </row>
    <row r="61" customFormat="false" ht="37.5" hidden="false" customHeight="true" outlineLevel="0" collapsed="false">
      <c r="A61" s="335"/>
      <c r="B61" s="325" t="e">
        <f aca="false">VLOOKUP(C61,'9. Matriz de Requisitos'!$A:$W,3, FALSE())</f>
        <v>#N/A</v>
      </c>
      <c r="C61" s="326"/>
      <c r="D61" s="325" t="e">
        <f aca="false">VLOOKUP(C61,'9. Matriz de Requisitos'!$A:$W,4, FALSE())</f>
        <v>#N/A</v>
      </c>
      <c r="E61" s="327" t="str">
        <f aca="false" t="array" ref="E61:E61">IFERROR(_xludf.xlookup(F61, '4.1.1 Catalogo Backend'!$D$2:$D$100, '4.1.1 Catalogo Backend'!$B$2:$B$100), "")</f>
        <v/>
      </c>
      <c r="F61" s="335"/>
      <c r="G61" s="342"/>
      <c r="H61" s="345"/>
      <c r="I61" s="345"/>
      <c r="J61" s="336" t="n">
        <f aca="false" t="array" ref="J61:J61">IFERROR(_xludf.xlookup(F61, '4.1.1 Catalogo Backend'!$D$2:$D$100, '4.1.1 Catalogo Backend'!$C$2:$C$100), 0)</f>
        <v>0</v>
      </c>
      <c r="K61" s="333" t="s">
        <v>43</v>
      </c>
      <c r="L61" s="336"/>
      <c r="M61" s="335"/>
      <c r="N61" s="335"/>
      <c r="O61" s="336"/>
      <c r="P61" s="335"/>
      <c r="Q61" s="335"/>
      <c r="R61" s="335"/>
      <c r="S61" s="335"/>
      <c r="T61" s="335"/>
      <c r="U61" s="335"/>
      <c r="V61" s="335"/>
      <c r="W61" s="335"/>
      <c r="X61" s="335"/>
      <c r="Y61" s="335"/>
      <c r="Z61" s="335"/>
      <c r="AA61" s="335"/>
      <c r="AB61" s="335"/>
      <c r="AC61" s="335"/>
      <c r="AD61" s="337"/>
    </row>
    <row r="62" customFormat="false" ht="37.5" hidden="false" customHeight="true" outlineLevel="0" collapsed="false">
      <c r="A62" s="335"/>
      <c r="B62" s="325" t="e">
        <f aca="false">VLOOKUP(C62,'9. Matriz de Requisitos'!$A:$W,3, FALSE())</f>
        <v>#N/A</v>
      </c>
      <c r="C62" s="326"/>
      <c r="D62" s="325" t="e">
        <f aca="false">VLOOKUP(C62,'9. Matriz de Requisitos'!$A:$W,4, FALSE())</f>
        <v>#N/A</v>
      </c>
      <c r="E62" s="327" t="str">
        <f aca="false" t="array" ref="E62:E62">IFERROR(_xludf.xlookup(F62, '4.1.1 Catalogo Backend'!$D$2:$D$100, '4.1.1 Catalogo Backend'!$B$2:$B$100), "")</f>
        <v/>
      </c>
      <c r="F62" s="335"/>
      <c r="G62" s="342"/>
      <c r="H62" s="345"/>
      <c r="I62" s="345"/>
      <c r="J62" s="336" t="n">
        <f aca="false" t="array" ref="J62:J62">IFERROR(_xludf.xlookup(F62, '4.1.1 Catalogo Backend'!$D$2:$D$100, '4.1.1 Catalogo Backend'!$C$2:$C$100), 0)</f>
        <v>0</v>
      </c>
      <c r="K62" s="333" t="s">
        <v>43</v>
      </c>
      <c r="L62" s="336"/>
      <c r="M62" s="335"/>
      <c r="N62" s="335"/>
      <c r="O62" s="336"/>
      <c r="P62" s="335"/>
      <c r="Q62" s="335"/>
      <c r="R62" s="335"/>
      <c r="S62" s="335"/>
      <c r="T62" s="335"/>
      <c r="U62" s="335"/>
      <c r="V62" s="335"/>
      <c r="W62" s="335"/>
      <c r="X62" s="335"/>
      <c r="Y62" s="335"/>
      <c r="Z62" s="335"/>
      <c r="AA62" s="335"/>
      <c r="AB62" s="335"/>
      <c r="AC62" s="335"/>
      <c r="AD62" s="337"/>
    </row>
    <row r="63" customFormat="false" ht="37.5" hidden="false" customHeight="true" outlineLevel="0" collapsed="false">
      <c r="A63" s="335"/>
      <c r="B63" s="325" t="e">
        <f aca="false">VLOOKUP(C63,'9. Matriz de Requisitos'!$A:$W,3, FALSE())</f>
        <v>#N/A</v>
      </c>
      <c r="C63" s="326"/>
      <c r="D63" s="325" t="e">
        <f aca="false">VLOOKUP(C63,'9. Matriz de Requisitos'!$A:$W,4, FALSE())</f>
        <v>#N/A</v>
      </c>
      <c r="E63" s="327" t="str">
        <f aca="false" t="array" ref="E63:E63">IFERROR(_xludf.xlookup(F63, '4.1.1 Catalogo Backend'!$D$2:$D$100, '4.1.1 Catalogo Backend'!$B$2:$B$100), "")</f>
        <v/>
      </c>
      <c r="F63" s="335"/>
      <c r="G63" s="342"/>
      <c r="H63" s="345"/>
      <c r="I63" s="345"/>
      <c r="J63" s="336" t="n">
        <f aca="false" t="array" ref="J63:J63">IFERROR(_xludf.xlookup(F63, '4.1.1 Catalogo Backend'!$D$2:$D$100, '4.1.1 Catalogo Backend'!$C$2:$C$100), 0)</f>
        <v>0</v>
      </c>
      <c r="K63" s="333" t="s">
        <v>43</v>
      </c>
      <c r="L63" s="336"/>
      <c r="M63" s="335"/>
      <c r="N63" s="335"/>
      <c r="O63" s="336"/>
      <c r="P63" s="335"/>
      <c r="Q63" s="335"/>
      <c r="R63" s="335"/>
      <c r="S63" s="335"/>
      <c r="T63" s="335"/>
      <c r="U63" s="335"/>
      <c r="V63" s="335"/>
      <c r="W63" s="335"/>
      <c r="X63" s="335"/>
      <c r="Y63" s="335"/>
      <c r="Z63" s="335"/>
      <c r="AA63" s="335"/>
      <c r="AB63" s="335"/>
      <c r="AC63" s="335"/>
      <c r="AD63" s="337"/>
    </row>
    <row r="64" customFormat="false" ht="37.5" hidden="false" customHeight="true" outlineLevel="0" collapsed="false">
      <c r="A64" s="335"/>
      <c r="B64" s="325" t="e">
        <f aca="false">VLOOKUP(C64,'9. Matriz de Requisitos'!$A:$W,3, FALSE())</f>
        <v>#N/A</v>
      </c>
      <c r="C64" s="326"/>
      <c r="D64" s="325" t="e">
        <f aca="false">VLOOKUP(C64,'9. Matriz de Requisitos'!$A:$W,4, FALSE())</f>
        <v>#N/A</v>
      </c>
      <c r="E64" s="327" t="str">
        <f aca="false" t="array" ref="E64:E64">IFERROR(_xludf.xlookup(F64, '4.1.1 Catalogo Backend'!$D$2:$D$100, '4.1.1 Catalogo Backend'!$B$2:$B$100), "")</f>
        <v/>
      </c>
      <c r="F64" s="335"/>
      <c r="G64" s="342"/>
      <c r="H64" s="345"/>
      <c r="I64" s="345"/>
      <c r="J64" s="336" t="n">
        <f aca="false" t="array" ref="J64:J64">IFERROR(_xludf.xlookup(F64, '4.1.1 Catalogo Backend'!$D$2:$D$100, '4.1.1 Catalogo Backend'!$C$2:$C$100), 0)</f>
        <v>0</v>
      </c>
      <c r="K64" s="333" t="s">
        <v>43</v>
      </c>
      <c r="L64" s="336"/>
      <c r="M64" s="335"/>
      <c r="N64" s="335"/>
      <c r="O64" s="336"/>
      <c r="P64" s="335"/>
      <c r="Q64" s="335"/>
      <c r="R64" s="335"/>
      <c r="S64" s="335"/>
      <c r="T64" s="335"/>
      <c r="U64" s="335"/>
      <c r="V64" s="335"/>
      <c r="W64" s="335"/>
      <c r="X64" s="335"/>
      <c r="Y64" s="335"/>
      <c r="Z64" s="335"/>
      <c r="AA64" s="335"/>
      <c r="AB64" s="335"/>
      <c r="AC64" s="335"/>
      <c r="AD64" s="337"/>
    </row>
    <row r="65" customFormat="false" ht="37.5" hidden="false" customHeight="true" outlineLevel="0" collapsed="false">
      <c r="A65" s="335"/>
      <c r="B65" s="325" t="e">
        <f aca="false">VLOOKUP(C65,'9. Matriz de Requisitos'!$A:$W,3, FALSE())</f>
        <v>#N/A</v>
      </c>
      <c r="C65" s="326"/>
      <c r="D65" s="325" t="e">
        <f aca="false">VLOOKUP(C65,'9. Matriz de Requisitos'!$A:$W,4, FALSE())</f>
        <v>#N/A</v>
      </c>
      <c r="E65" s="327" t="str">
        <f aca="false" t="array" ref="E65:E65">IFERROR(_xludf.xlookup(F65, '4.1.1 Catalogo Backend'!$D$2:$D$100, '4.1.1 Catalogo Backend'!$B$2:$B$100), "")</f>
        <v/>
      </c>
      <c r="F65" s="335"/>
      <c r="G65" s="342"/>
      <c r="H65" s="345"/>
      <c r="I65" s="345"/>
      <c r="J65" s="336" t="n">
        <f aca="false" t="array" ref="J65:J65">IFERROR(_xludf.xlookup(F65, '4.1.1 Catalogo Backend'!$D$2:$D$100, '4.1.1 Catalogo Backend'!$C$2:$C$100), 0)</f>
        <v>0</v>
      </c>
      <c r="K65" s="333" t="s">
        <v>43</v>
      </c>
      <c r="L65" s="336"/>
      <c r="M65" s="335"/>
      <c r="N65" s="335"/>
      <c r="O65" s="336"/>
      <c r="P65" s="335"/>
      <c r="Q65" s="335"/>
      <c r="R65" s="335"/>
      <c r="S65" s="335"/>
      <c r="T65" s="335"/>
      <c r="U65" s="335"/>
      <c r="V65" s="335"/>
      <c r="W65" s="335"/>
      <c r="X65" s="335"/>
      <c r="Y65" s="335"/>
      <c r="Z65" s="335"/>
      <c r="AA65" s="335"/>
      <c r="AB65" s="335"/>
      <c r="AC65" s="335"/>
      <c r="AD65" s="337"/>
    </row>
    <row r="66" customFormat="false" ht="37.5" hidden="false" customHeight="true" outlineLevel="0" collapsed="false">
      <c r="A66" s="335"/>
      <c r="B66" s="325" t="e">
        <f aca="false">VLOOKUP(C66,'9. Matriz de Requisitos'!$A:$W,3, FALSE())</f>
        <v>#N/A</v>
      </c>
      <c r="C66" s="326"/>
      <c r="D66" s="325" t="e">
        <f aca="false">VLOOKUP(C66,'9. Matriz de Requisitos'!$A:$W,4, FALSE())</f>
        <v>#N/A</v>
      </c>
      <c r="E66" s="327" t="str">
        <f aca="false" t="array" ref="E66:E66">IFERROR(_xludf.xlookup(F66, '4.1.1 Catalogo Backend'!$D$2:$D$100, '4.1.1 Catalogo Backend'!$B$2:$B$100), "")</f>
        <v/>
      </c>
      <c r="F66" s="335"/>
      <c r="G66" s="342"/>
      <c r="H66" s="345"/>
      <c r="I66" s="345"/>
      <c r="J66" s="336" t="n">
        <f aca="false" t="array" ref="J66:J66">IFERROR(_xludf.xlookup(F66, '4.1.1 Catalogo Backend'!$D$2:$D$100, '4.1.1 Catalogo Backend'!$C$2:$C$100), 0)</f>
        <v>0</v>
      </c>
      <c r="K66" s="333" t="s">
        <v>43</v>
      </c>
      <c r="L66" s="336"/>
      <c r="M66" s="335"/>
      <c r="N66" s="335"/>
      <c r="O66" s="336"/>
      <c r="P66" s="335"/>
      <c r="Q66" s="335"/>
      <c r="R66" s="335"/>
      <c r="S66" s="335"/>
      <c r="T66" s="335"/>
      <c r="U66" s="335"/>
      <c r="V66" s="335"/>
      <c r="W66" s="335"/>
      <c r="X66" s="335"/>
      <c r="Y66" s="335"/>
      <c r="Z66" s="335"/>
      <c r="AA66" s="335"/>
      <c r="AB66" s="335"/>
      <c r="AC66" s="335"/>
      <c r="AD66" s="337"/>
    </row>
    <row r="67" customFormat="false" ht="37.5" hidden="false" customHeight="true" outlineLevel="0" collapsed="false">
      <c r="A67" s="335"/>
      <c r="B67" s="325" t="e">
        <f aca="false">VLOOKUP(C67,'9. Matriz de Requisitos'!$A:$W,3, FALSE())</f>
        <v>#N/A</v>
      </c>
      <c r="C67" s="326"/>
      <c r="D67" s="325" t="e">
        <f aca="false">VLOOKUP(C67,'9. Matriz de Requisitos'!$A:$W,4, FALSE())</f>
        <v>#N/A</v>
      </c>
      <c r="E67" s="327" t="str">
        <f aca="false" t="array" ref="E67:E67">IFERROR(_xludf.xlookup(F67, '4.1.1 Catalogo Backend'!$D$2:$D$100, '4.1.1 Catalogo Backend'!$B$2:$B$100), "")</f>
        <v/>
      </c>
      <c r="F67" s="335"/>
      <c r="G67" s="342"/>
      <c r="H67" s="345"/>
      <c r="I67" s="345"/>
      <c r="J67" s="336" t="n">
        <f aca="false" t="array" ref="J67:J67">IFERROR(_xludf.xlookup(F67, '4.1.1 Catalogo Backend'!$D$2:$D$100, '4.1.1 Catalogo Backend'!$C$2:$C$100), 0)</f>
        <v>0</v>
      </c>
      <c r="K67" s="333" t="s">
        <v>43</v>
      </c>
      <c r="L67" s="336"/>
      <c r="M67" s="335"/>
      <c r="N67" s="335"/>
      <c r="O67" s="336"/>
      <c r="P67" s="335"/>
      <c r="Q67" s="335"/>
      <c r="R67" s="335"/>
      <c r="S67" s="335"/>
      <c r="T67" s="335"/>
      <c r="U67" s="335"/>
      <c r="V67" s="335"/>
      <c r="W67" s="335"/>
      <c r="X67" s="335"/>
      <c r="Y67" s="335"/>
      <c r="Z67" s="335"/>
      <c r="AA67" s="335"/>
      <c r="AB67" s="335"/>
      <c r="AC67" s="335"/>
      <c r="AD67" s="337"/>
    </row>
    <row r="68" customFormat="false" ht="37.5" hidden="false" customHeight="true" outlineLevel="0" collapsed="false">
      <c r="A68" s="335"/>
      <c r="B68" s="325" t="e">
        <f aca="false">VLOOKUP(C68,'9. Matriz de Requisitos'!$A:$W,3, FALSE())</f>
        <v>#N/A</v>
      </c>
      <c r="C68" s="326"/>
      <c r="D68" s="325" t="e">
        <f aca="false">VLOOKUP(C68,'9. Matriz de Requisitos'!$A:$W,4, FALSE())</f>
        <v>#N/A</v>
      </c>
      <c r="E68" s="327" t="str">
        <f aca="false" t="array" ref="E68:E68">IFERROR(_xludf.xlookup(F68, '4.1.1 Catalogo Backend'!$D$2:$D$100, '4.1.1 Catalogo Backend'!$B$2:$B$100), "")</f>
        <v/>
      </c>
      <c r="F68" s="335"/>
      <c r="G68" s="342"/>
      <c r="H68" s="345"/>
      <c r="I68" s="345"/>
      <c r="J68" s="336" t="n">
        <f aca="false" t="array" ref="J68:J68">IFERROR(_xludf.xlookup(F68, '4.1.1 Catalogo Backend'!$D$2:$D$100, '4.1.1 Catalogo Backend'!$C$2:$C$100), 0)</f>
        <v>0</v>
      </c>
      <c r="K68" s="333" t="s">
        <v>43</v>
      </c>
      <c r="L68" s="336"/>
      <c r="M68" s="335"/>
      <c r="N68" s="335"/>
      <c r="O68" s="336"/>
      <c r="P68" s="335"/>
      <c r="Q68" s="335"/>
      <c r="R68" s="335"/>
      <c r="S68" s="335"/>
      <c r="T68" s="335"/>
      <c r="U68" s="335"/>
      <c r="V68" s="335"/>
      <c r="W68" s="335"/>
      <c r="X68" s="335"/>
      <c r="Y68" s="335"/>
      <c r="Z68" s="335"/>
      <c r="AA68" s="335"/>
      <c r="AB68" s="335"/>
      <c r="AC68" s="335"/>
      <c r="AD68" s="337"/>
    </row>
    <row r="69" customFormat="false" ht="37.5" hidden="false" customHeight="true" outlineLevel="0" collapsed="false">
      <c r="A69" s="335"/>
      <c r="B69" s="325" t="e">
        <f aca="false">VLOOKUP(C69,'9. Matriz de Requisitos'!$A:$W,3, FALSE())</f>
        <v>#N/A</v>
      </c>
      <c r="C69" s="326"/>
      <c r="D69" s="325" t="e">
        <f aca="false">VLOOKUP(C69,'9. Matriz de Requisitos'!$A:$W,4, FALSE())</f>
        <v>#N/A</v>
      </c>
      <c r="E69" s="327" t="str">
        <f aca="false" t="array" ref="E69:E69">IFERROR(_xludf.xlookup(F69, '4.1.1 Catalogo Backend'!$D$2:$D$100, '4.1.1 Catalogo Backend'!$B$2:$B$100), "")</f>
        <v/>
      </c>
      <c r="F69" s="335"/>
      <c r="G69" s="342"/>
      <c r="H69" s="345"/>
      <c r="I69" s="345"/>
      <c r="J69" s="336" t="n">
        <f aca="false" t="array" ref="J69:J69">IFERROR(_xludf.xlookup(F69, '4.1.1 Catalogo Backend'!$D$2:$D$100, '4.1.1 Catalogo Backend'!$C$2:$C$100), 0)</f>
        <v>0</v>
      </c>
      <c r="K69" s="333" t="s">
        <v>43</v>
      </c>
      <c r="L69" s="336"/>
      <c r="M69" s="335"/>
      <c r="N69" s="335"/>
      <c r="O69" s="336"/>
      <c r="P69" s="335"/>
      <c r="Q69" s="335"/>
      <c r="R69" s="335"/>
      <c r="S69" s="335"/>
      <c r="T69" s="335"/>
      <c r="U69" s="335"/>
      <c r="V69" s="335"/>
      <c r="W69" s="335"/>
      <c r="X69" s="335"/>
      <c r="Y69" s="335"/>
      <c r="Z69" s="335"/>
      <c r="AA69" s="335"/>
      <c r="AB69" s="335"/>
      <c r="AC69" s="335"/>
      <c r="AD69" s="337"/>
    </row>
    <row r="70" customFormat="false" ht="37.5" hidden="false" customHeight="true" outlineLevel="0" collapsed="false">
      <c r="A70" s="335"/>
      <c r="B70" s="325" t="e">
        <f aca="false">VLOOKUP(C70,'9. Matriz de Requisitos'!$A:$W,3, FALSE())</f>
        <v>#N/A</v>
      </c>
      <c r="C70" s="326"/>
      <c r="D70" s="325" t="e">
        <f aca="false">VLOOKUP(C70,'9. Matriz de Requisitos'!$A:$W,4, FALSE())</f>
        <v>#N/A</v>
      </c>
      <c r="E70" s="327" t="str">
        <f aca="false" t="array" ref="E70:E70">IFERROR(_xludf.xlookup(F70, '4.1.1 Catalogo Backend'!$D$2:$D$100, '4.1.1 Catalogo Backend'!$B$2:$B$100), "")</f>
        <v/>
      </c>
      <c r="F70" s="335"/>
      <c r="G70" s="342"/>
      <c r="H70" s="345"/>
      <c r="I70" s="345"/>
      <c r="J70" s="336" t="n">
        <f aca="false" t="array" ref="J70:J70">IFERROR(_xludf.xlookup(F70, '4.1.1 Catalogo Backend'!$D$2:$D$100, '4.1.1 Catalogo Backend'!$C$2:$C$100), 0)</f>
        <v>0</v>
      </c>
      <c r="K70" s="333" t="s">
        <v>43</v>
      </c>
      <c r="L70" s="336"/>
      <c r="M70" s="335"/>
      <c r="N70" s="335"/>
      <c r="O70" s="336"/>
      <c r="P70" s="335"/>
      <c r="Q70" s="335"/>
      <c r="R70" s="335"/>
      <c r="S70" s="335"/>
      <c r="T70" s="335"/>
      <c r="U70" s="335"/>
      <c r="V70" s="335"/>
      <c r="W70" s="335"/>
      <c r="X70" s="335"/>
      <c r="Y70" s="335"/>
      <c r="Z70" s="335"/>
      <c r="AA70" s="335"/>
      <c r="AB70" s="335"/>
      <c r="AC70" s="335"/>
      <c r="AD70" s="337"/>
    </row>
    <row r="71" customFormat="false" ht="37.5" hidden="false" customHeight="true" outlineLevel="0" collapsed="false">
      <c r="A71" s="335"/>
      <c r="B71" s="325" t="e">
        <f aca="false">VLOOKUP(C71,'9. Matriz de Requisitos'!$A:$W,3, FALSE())</f>
        <v>#N/A</v>
      </c>
      <c r="C71" s="326"/>
      <c r="D71" s="325" t="e">
        <f aca="false">VLOOKUP(C71,'9. Matriz de Requisitos'!$A:$W,4, FALSE())</f>
        <v>#N/A</v>
      </c>
      <c r="E71" s="327" t="str">
        <f aca="false" t="array" ref="E71:E71">IFERROR(_xludf.xlookup(F71, '4.1.1 Catalogo Backend'!$D$2:$D$100, '4.1.1 Catalogo Backend'!$B$2:$B$100), "")</f>
        <v/>
      </c>
      <c r="F71" s="335"/>
      <c r="G71" s="342"/>
      <c r="H71" s="345"/>
      <c r="I71" s="345"/>
      <c r="J71" s="336" t="n">
        <f aca="false" t="array" ref="J71:J71">IFERROR(_xludf.xlookup(F71, '4.1.1 Catalogo Backend'!$D$2:$D$100, '4.1.1 Catalogo Backend'!$C$2:$C$100), 0)</f>
        <v>0</v>
      </c>
      <c r="K71" s="333" t="s">
        <v>43</v>
      </c>
      <c r="L71" s="336"/>
      <c r="M71" s="335"/>
      <c r="N71" s="335"/>
      <c r="O71" s="336"/>
      <c r="P71" s="335"/>
      <c r="Q71" s="335"/>
      <c r="R71" s="335"/>
      <c r="S71" s="335"/>
      <c r="T71" s="335"/>
      <c r="U71" s="335"/>
      <c r="V71" s="335"/>
      <c r="W71" s="335"/>
      <c r="X71" s="335"/>
      <c r="Y71" s="335"/>
      <c r="Z71" s="335"/>
      <c r="AA71" s="335"/>
      <c r="AB71" s="335"/>
      <c r="AC71" s="335"/>
      <c r="AD71" s="337"/>
    </row>
    <row r="72" customFormat="false" ht="37.5" hidden="false" customHeight="true" outlineLevel="0" collapsed="false">
      <c r="A72" s="335"/>
      <c r="B72" s="325" t="e">
        <f aca="false">VLOOKUP(C72,'9. Matriz de Requisitos'!$A:$W,3, FALSE())</f>
        <v>#N/A</v>
      </c>
      <c r="C72" s="326"/>
      <c r="D72" s="325" t="e">
        <f aca="false">VLOOKUP(C72,'9. Matriz de Requisitos'!$A:$W,4, FALSE())</f>
        <v>#N/A</v>
      </c>
      <c r="E72" s="327" t="str">
        <f aca="false" t="array" ref="E72:E72">IFERROR(_xludf.xlookup(F72, '4.1.1 Catalogo Backend'!$D$2:$D$100, '4.1.1 Catalogo Backend'!$B$2:$B$100), "")</f>
        <v/>
      </c>
      <c r="F72" s="335"/>
      <c r="G72" s="342"/>
      <c r="H72" s="345"/>
      <c r="I72" s="345"/>
      <c r="J72" s="336" t="n">
        <f aca="false" t="array" ref="J72:J72">IFERROR(_xludf.xlookup(F72, '4.1.1 Catalogo Backend'!$D$2:$D$100, '4.1.1 Catalogo Backend'!$C$2:$C$100), 0)</f>
        <v>0</v>
      </c>
      <c r="K72" s="333" t="s">
        <v>43</v>
      </c>
      <c r="L72" s="336"/>
      <c r="M72" s="335"/>
      <c r="N72" s="335"/>
      <c r="O72" s="336"/>
      <c r="P72" s="335"/>
      <c r="Q72" s="335"/>
      <c r="R72" s="335"/>
      <c r="S72" s="335"/>
      <c r="T72" s="335"/>
      <c r="U72" s="335"/>
      <c r="V72" s="335"/>
      <c r="W72" s="335"/>
      <c r="X72" s="335"/>
      <c r="Y72" s="335"/>
      <c r="Z72" s="335"/>
      <c r="AA72" s="335"/>
      <c r="AB72" s="335"/>
      <c r="AC72" s="335"/>
      <c r="AD72" s="337"/>
    </row>
    <row r="73" customFormat="false" ht="37.5" hidden="false" customHeight="true" outlineLevel="0" collapsed="false">
      <c r="A73" s="335"/>
      <c r="B73" s="325" t="e">
        <f aca="false">VLOOKUP(C73,'9. Matriz de Requisitos'!$A:$W,3, FALSE())</f>
        <v>#N/A</v>
      </c>
      <c r="C73" s="326"/>
      <c r="D73" s="325" t="e">
        <f aca="false">VLOOKUP(C73,'9. Matriz de Requisitos'!$A:$W,4, FALSE())</f>
        <v>#N/A</v>
      </c>
      <c r="E73" s="327" t="str">
        <f aca="false" t="array" ref="E73:E73">IFERROR(_xludf.xlookup(F73, '4.1.1 Catalogo Backend'!$D$2:$D$100, '4.1.1 Catalogo Backend'!$B$2:$B$100), "")</f>
        <v/>
      </c>
      <c r="F73" s="335"/>
      <c r="G73" s="342"/>
      <c r="H73" s="345"/>
      <c r="I73" s="345"/>
      <c r="J73" s="336" t="n">
        <f aca="false" t="array" ref="J73:J73">IFERROR(_xludf.xlookup(F73, '4.1.1 Catalogo Backend'!$D$2:$D$100, '4.1.1 Catalogo Backend'!$C$2:$C$100), 0)</f>
        <v>0</v>
      </c>
      <c r="K73" s="333" t="s">
        <v>43</v>
      </c>
      <c r="L73" s="336"/>
      <c r="M73" s="335"/>
      <c r="N73" s="335"/>
      <c r="O73" s="336"/>
      <c r="P73" s="335"/>
      <c r="Q73" s="335"/>
      <c r="R73" s="335"/>
      <c r="S73" s="335"/>
      <c r="T73" s="335"/>
      <c r="U73" s="335"/>
      <c r="V73" s="335"/>
      <c r="W73" s="335"/>
      <c r="X73" s="335"/>
      <c r="Y73" s="335"/>
      <c r="Z73" s="335"/>
      <c r="AA73" s="335"/>
      <c r="AB73" s="335"/>
      <c r="AC73" s="335"/>
      <c r="AD73" s="337"/>
    </row>
    <row r="74" customFormat="false" ht="37.5" hidden="false" customHeight="true" outlineLevel="0" collapsed="false">
      <c r="A74" s="335"/>
      <c r="B74" s="325" t="e">
        <f aca="false">VLOOKUP(C74,'9. Matriz de Requisitos'!$A:$W,3, FALSE())</f>
        <v>#N/A</v>
      </c>
      <c r="C74" s="326"/>
      <c r="D74" s="325" t="e">
        <f aca="false">VLOOKUP(C74,'9. Matriz de Requisitos'!$A:$W,4, FALSE())</f>
        <v>#N/A</v>
      </c>
      <c r="E74" s="327" t="str">
        <f aca="false" t="array" ref="E74:E74">IFERROR(_xludf.xlookup(F74, '4.1.1 Catalogo Backend'!$D$2:$D$100, '4.1.1 Catalogo Backend'!$B$2:$B$100), "")</f>
        <v/>
      </c>
      <c r="F74" s="335"/>
      <c r="G74" s="342"/>
      <c r="H74" s="345"/>
      <c r="I74" s="345"/>
      <c r="J74" s="336" t="n">
        <f aca="false" t="array" ref="J74:J74">IFERROR(_xludf.xlookup(F74, '4.1.1 Catalogo Backend'!$D$2:$D$100, '4.1.1 Catalogo Backend'!$C$2:$C$100), 0)</f>
        <v>0</v>
      </c>
      <c r="K74" s="333" t="s">
        <v>43</v>
      </c>
      <c r="L74" s="336"/>
      <c r="M74" s="335"/>
      <c r="N74" s="335"/>
      <c r="O74" s="336"/>
      <c r="P74" s="335"/>
      <c r="Q74" s="335"/>
      <c r="R74" s="335"/>
      <c r="S74" s="335"/>
      <c r="T74" s="335"/>
      <c r="U74" s="335"/>
      <c r="V74" s="335"/>
      <c r="W74" s="335"/>
      <c r="X74" s="335"/>
      <c r="Y74" s="335"/>
      <c r="Z74" s="335"/>
      <c r="AA74" s="335"/>
      <c r="AB74" s="335"/>
      <c r="AC74" s="335"/>
      <c r="AD74" s="337"/>
    </row>
    <row r="75" customFormat="false" ht="37.5" hidden="false" customHeight="true" outlineLevel="0" collapsed="false">
      <c r="A75" s="335"/>
      <c r="B75" s="325" t="e">
        <f aca="false">VLOOKUP(C75,'9. Matriz de Requisitos'!$A:$W,3, FALSE())</f>
        <v>#N/A</v>
      </c>
      <c r="C75" s="326"/>
      <c r="D75" s="325" t="e">
        <f aca="false">VLOOKUP(C75,'9. Matriz de Requisitos'!$A:$W,4, FALSE())</f>
        <v>#N/A</v>
      </c>
      <c r="E75" s="327" t="str">
        <f aca="false" t="array" ref="E75:E75">IFERROR(_xludf.xlookup(F75, '4.1.1 Catalogo Backend'!$D$2:$D$100, '4.1.1 Catalogo Backend'!$B$2:$B$100), "")</f>
        <v/>
      </c>
      <c r="F75" s="335"/>
      <c r="G75" s="342"/>
      <c r="H75" s="345"/>
      <c r="I75" s="345"/>
      <c r="J75" s="336" t="n">
        <f aca="false" t="array" ref="J75:J75">IFERROR(_xludf.xlookup(F75, '4.1.1 Catalogo Backend'!$D$2:$D$100, '4.1.1 Catalogo Backend'!$C$2:$C$100), 0)</f>
        <v>0</v>
      </c>
      <c r="K75" s="333" t="s">
        <v>43</v>
      </c>
      <c r="L75" s="336"/>
      <c r="M75" s="335"/>
      <c r="N75" s="335"/>
      <c r="O75" s="336"/>
      <c r="P75" s="335"/>
      <c r="Q75" s="335"/>
      <c r="R75" s="335"/>
      <c r="S75" s="335"/>
      <c r="T75" s="335"/>
      <c r="U75" s="335"/>
      <c r="V75" s="335"/>
      <c r="W75" s="335"/>
      <c r="X75" s="335"/>
      <c r="Y75" s="335"/>
      <c r="Z75" s="335"/>
      <c r="AA75" s="335"/>
      <c r="AB75" s="335"/>
      <c r="AC75" s="335"/>
      <c r="AD75" s="337"/>
    </row>
    <row r="76" customFormat="false" ht="37.5" hidden="false" customHeight="true" outlineLevel="0" collapsed="false">
      <c r="A76" s="335"/>
      <c r="B76" s="325" t="e">
        <f aca="false">VLOOKUP(C76,'9. Matriz de Requisitos'!$A:$W,3, FALSE())</f>
        <v>#N/A</v>
      </c>
      <c r="C76" s="326"/>
      <c r="D76" s="325" t="e">
        <f aca="false">VLOOKUP(C76,'9. Matriz de Requisitos'!$A:$W,4, FALSE())</f>
        <v>#N/A</v>
      </c>
      <c r="E76" s="327" t="str">
        <f aca="false" t="array" ref="E76:E76">IFERROR(_xludf.xlookup(F76, '4.1.1 Catalogo Backend'!$D$2:$D$100, '4.1.1 Catalogo Backend'!$B$2:$B$100), "")</f>
        <v/>
      </c>
      <c r="F76" s="335"/>
      <c r="G76" s="342"/>
      <c r="H76" s="345"/>
      <c r="I76" s="345"/>
      <c r="J76" s="336" t="n">
        <f aca="false" t="array" ref="J76:J76">IFERROR(_xludf.xlookup(F76, '4.1.1 Catalogo Backend'!$D$2:$D$100, '4.1.1 Catalogo Backend'!$C$2:$C$100), 0)</f>
        <v>0</v>
      </c>
      <c r="K76" s="333" t="s">
        <v>43</v>
      </c>
      <c r="L76" s="336"/>
      <c r="M76" s="335"/>
      <c r="N76" s="335"/>
      <c r="O76" s="336"/>
      <c r="P76" s="335"/>
      <c r="Q76" s="335"/>
      <c r="R76" s="335"/>
      <c r="S76" s="335"/>
      <c r="T76" s="335"/>
      <c r="U76" s="335"/>
      <c r="V76" s="335"/>
      <c r="W76" s="335"/>
      <c r="X76" s="335"/>
      <c r="Y76" s="335"/>
      <c r="Z76" s="335"/>
      <c r="AA76" s="335"/>
      <c r="AB76" s="335"/>
      <c r="AC76" s="335"/>
      <c r="AD76" s="337"/>
    </row>
    <row r="77" customFormat="false" ht="37.5" hidden="false" customHeight="true" outlineLevel="0" collapsed="false">
      <c r="A77" s="335"/>
      <c r="B77" s="325" t="e">
        <f aca="false">VLOOKUP(C77,'9. Matriz de Requisitos'!$A:$W,3, FALSE())</f>
        <v>#N/A</v>
      </c>
      <c r="C77" s="326"/>
      <c r="D77" s="325" t="e">
        <f aca="false">VLOOKUP(C77,'9. Matriz de Requisitos'!$A:$W,4, FALSE())</f>
        <v>#N/A</v>
      </c>
      <c r="E77" s="327" t="str">
        <f aca="false" t="array" ref="E77:E77">IFERROR(_xludf.xlookup(F77, '4.1.1 Catalogo Backend'!$D$2:$D$100, '4.1.1 Catalogo Backend'!$B$2:$B$100), "")</f>
        <v/>
      </c>
      <c r="F77" s="335"/>
      <c r="G77" s="342"/>
      <c r="H77" s="345"/>
      <c r="I77" s="345"/>
      <c r="J77" s="336" t="n">
        <f aca="false" t="array" ref="J77:J77">IFERROR(_xludf.xlookup(F77, '4.1.1 Catalogo Backend'!$D$2:$D$100, '4.1.1 Catalogo Backend'!$C$2:$C$100), 0)</f>
        <v>0</v>
      </c>
      <c r="K77" s="333" t="s">
        <v>43</v>
      </c>
      <c r="L77" s="336"/>
      <c r="M77" s="335"/>
      <c r="N77" s="335"/>
      <c r="O77" s="336"/>
      <c r="P77" s="335"/>
      <c r="Q77" s="335"/>
      <c r="R77" s="335"/>
      <c r="S77" s="335"/>
      <c r="T77" s="335"/>
      <c r="U77" s="335"/>
      <c r="V77" s="335"/>
      <c r="W77" s="335"/>
      <c r="X77" s="335"/>
      <c r="Y77" s="335"/>
      <c r="Z77" s="335"/>
      <c r="AA77" s="335"/>
      <c r="AB77" s="335"/>
      <c r="AC77" s="335"/>
      <c r="AD77" s="337"/>
    </row>
    <row r="78" customFormat="false" ht="37.5" hidden="false" customHeight="true" outlineLevel="0" collapsed="false">
      <c r="A78" s="335"/>
      <c r="B78" s="325" t="e">
        <f aca="false">VLOOKUP(C78,'9. Matriz de Requisitos'!$A:$W,3, FALSE())</f>
        <v>#N/A</v>
      </c>
      <c r="C78" s="326"/>
      <c r="D78" s="325" t="e">
        <f aca="false">VLOOKUP(C78,'9. Matriz de Requisitos'!$A:$W,4, FALSE())</f>
        <v>#N/A</v>
      </c>
      <c r="E78" s="327" t="str">
        <f aca="false" t="array" ref="E78:E78">IFERROR(_xludf.xlookup(F78, '4.1.1 Catalogo Backend'!$D$2:$D$100, '4.1.1 Catalogo Backend'!$B$2:$B$100), "")</f>
        <v/>
      </c>
      <c r="F78" s="335"/>
      <c r="G78" s="342"/>
      <c r="H78" s="345"/>
      <c r="I78" s="345"/>
      <c r="J78" s="336" t="n">
        <f aca="false" t="array" ref="J78:J78">IFERROR(_xludf.xlookup(F78, '4.1.1 Catalogo Backend'!$D$2:$D$100, '4.1.1 Catalogo Backend'!$C$2:$C$100), 0)</f>
        <v>0</v>
      </c>
      <c r="K78" s="333" t="s">
        <v>43</v>
      </c>
      <c r="L78" s="336"/>
      <c r="M78" s="335"/>
      <c r="N78" s="335"/>
      <c r="O78" s="336"/>
      <c r="P78" s="335"/>
      <c r="Q78" s="335"/>
      <c r="R78" s="335"/>
      <c r="S78" s="335"/>
      <c r="T78" s="335"/>
      <c r="U78" s="335"/>
      <c r="V78" s="335"/>
      <c r="W78" s="335"/>
      <c r="X78" s="335"/>
      <c r="Y78" s="335"/>
      <c r="Z78" s="335"/>
      <c r="AA78" s="335"/>
      <c r="AB78" s="335"/>
      <c r="AC78" s="335"/>
      <c r="AD78" s="337"/>
    </row>
    <row r="79" customFormat="false" ht="37.5" hidden="false" customHeight="true" outlineLevel="0" collapsed="false">
      <c r="A79" s="335"/>
      <c r="B79" s="325" t="e">
        <f aca="false">VLOOKUP(C79,'9. Matriz de Requisitos'!$A:$W,3, FALSE())</f>
        <v>#N/A</v>
      </c>
      <c r="C79" s="326"/>
      <c r="D79" s="325" t="e">
        <f aca="false">VLOOKUP(C79,'9. Matriz de Requisitos'!$A:$W,4, FALSE())</f>
        <v>#N/A</v>
      </c>
      <c r="E79" s="327" t="str">
        <f aca="false" t="array" ref="E79:E79">IFERROR(_xludf.xlookup(F79, '4.1.1 Catalogo Backend'!$D$2:$D$100, '4.1.1 Catalogo Backend'!$B$2:$B$100), "")</f>
        <v/>
      </c>
      <c r="F79" s="335"/>
      <c r="G79" s="342"/>
      <c r="H79" s="345"/>
      <c r="I79" s="345"/>
      <c r="J79" s="336" t="n">
        <f aca="false" t="array" ref="J79:J79">IFERROR(_xludf.xlookup(F79, '4.1.1 Catalogo Backend'!$D$2:$D$100, '4.1.1 Catalogo Backend'!$C$2:$C$100), 0)</f>
        <v>0</v>
      </c>
      <c r="K79" s="333" t="s">
        <v>43</v>
      </c>
      <c r="L79" s="336"/>
      <c r="M79" s="335"/>
      <c r="N79" s="335"/>
      <c r="O79" s="336"/>
      <c r="P79" s="335"/>
      <c r="Q79" s="335"/>
      <c r="R79" s="335"/>
      <c r="S79" s="335"/>
      <c r="T79" s="335"/>
      <c r="U79" s="335"/>
      <c r="V79" s="335"/>
      <c r="W79" s="335"/>
      <c r="X79" s="335"/>
      <c r="Y79" s="335"/>
      <c r="Z79" s="335"/>
      <c r="AA79" s="335"/>
      <c r="AB79" s="335"/>
      <c r="AC79" s="335"/>
      <c r="AD79" s="337"/>
    </row>
    <row r="80" customFormat="false" ht="37.5" hidden="false" customHeight="true" outlineLevel="0" collapsed="false">
      <c r="A80" s="335"/>
      <c r="B80" s="325" t="e">
        <f aca="false">VLOOKUP(C80,'9. Matriz de Requisitos'!$A:$W,3, FALSE())</f>
        <v>#N/A</v>
      </c>
      <c r="C80" s="326"/>
      <c r="D80" s="325" t="e">
        <f aca="false">VLOOKUP(C80,'9. Matriz de Requisitos'!$A:$W,4, FALSE())</f>
        <v>#N/A</v>
      </c>
      <c r="E80" s="327" t="str">
        <f aca="false" t="array" ref="E80:E80">IFERROR(_xludf.xlookup(F80, '4.1.1 Catalogo Backend'!$D$2:$D$100, '4.1.1 Catalogo Backend'!$B$2:$B$100), "")</f>
        <v/>
      </c>
      <c r="F80" s="335"/>
      <c r="G80" s="342"/>
      <c r="H80" s="345"/>
      <c r="I80" s="345"/>
      <c r="J80" s="336" t="n">
        <f aca="false" t="array" ref="J80:J80">IFERROR(_xludf.xlookup(F80, '4.1.1 Catalogo Backend'!$D$2:$D$100, '4.1.1 Catalogo Backend'!$C$2:$C$100), 0)</f>
        <v>0</v>
      </c>
      <c r="K80" s="333" t="s">
        <v>43</v>
      </c>
      <c r="L80" s="336"/>
      <c r="M80" s="335"/>
      <c r="N80" s="335"/>
      <c r="O80" s="336"/>
      <c r="P80" s="335"/>
      <c r="Q80" s="335"/>
      <c r="R80" s="335"/>
      <c r="S80" s="335"/>
      <c r="T80" s="335"/>
      <c r="U80" s="335"/>
      <c r="V80" s="335"/>
      <c r="W80" s="335"/>
      <c r="X80" s="335"/>
      <c r="Y80" s="335"/>
      <c r="Z80" s="335"/>
      <c r="AA80" s="335"/>
      <c r="AB80" s="335"/>
      <c r="AC80" s="335"/>
      <c r="AD80" s="337"/>
    </row>
    <row r="81" customFormat="false" ht="37.5" hidden="false" customHeight="true" outlineLevel="0" collapsed="false">
      <c r="A81" s="335"/>
      <c r="B81" s="325" t="e">
        <f aca="false">VLOOKUP(C81,'9. Matriz de Requisitos'!$A:$W,3, FALSE())</f>
        <v>#N/A</v>
      </c>
      <c r="C81" s="326"/>
      <c r="D81" s="325" t="e">
        <f aca="false">VLOOKUP(C81,'9. Matriz de Requisitos'!$A:$W,4, FALSE())</f>
        <v>#N/A</v>
      </c>
      <c r="E81" s="327" t="str">
        <f aca="false" t="array" ref="E81:E81">IFERROR(_xludf.xlookup(F81, '4.1.1 Catalogo Backend'!$D$2:$D$100, '4.1.1 Catalogo Backend'!$B$2:$B$100), "")</f>
        <v/>
      </c>
      <c r="F81" s="335"/>
      <c r="G81" s="342"/>
      <c r="H81" s="345"/>
      <c r="I81" s="345"/>
      <c r="J81" s="336" t="n">
        <f aca="false" t="array" ref="J81:J81">IFERROR(_xludf.xlookup(F81, '4.1.1 Catalogo Backend'!$D$2:$D$100, '4.1.1 Catalogo Backend'!$C$2:$C$100), 0)</f>
        <v>0</v>
      </c>
      <c r="K81" s="333" t="s">
        <v>43</v>
      </c>
      <c r="L81" s="336"/>
      <c r="M81" s="335"/>
      <c r="N81" s="335"/>
      <c r="O81" s="336"/>
      <c r="P81" s="335"/>
      <c r="Q81" s="335"/>
      <c r="R81" s="335"/>
      <c r="S81" s="335"/>
      <c r="T81" s="335"/>
      <c r="U81" s="335"/>
      <c r="V81" s="335"/>
      <c r="W81" s="335"/>
      <c r="X81" s="335"/>
      <c r="Y81" s="335"/>
      <c r="Z81" s="335"/>
      <c r="AA81" s="335"/>
      <c r="AB81" s="335"/>
      <c r="AC81" s="335"/>
      <c r="AD81" s="337"/>
    </row>
    <row r="82" customFormat="false" ht="37.5" hidden="false" customHeight="true" outlineLevel="0" collapsed="false">
      <c r="A82" s="335"/>
      <c r="B82" s="325" t="e">
        <f aca="false">VLOOKUP(C82,'9. Matriz de Requisitos'!$A:$W,3, FALSE())</f>
        <v>#N/A</v>
      </c>
      <c r="C82" s="326"/>
      <c r="D82" s="325" t="e">
        <f aca="false">VLOOKUP(C82,'9. Matriz de Requisitos'!$A:$W,4, FALSE())</f>
        <v>#N/A</v>
      </c>
      <c r="E82" s="327" t="str">
        <f aca="false" t="array" ref="E82:E82">IFERROR(_xludf.xlookup(F82, '4.1.1 Catalogo Backend'!$D$2:$D$100, '4.1.1 Catalogo Backend'!$B$2:$B$100), "")</f>
        <v/>
      </c>
      <c r="F82" s="335"/>
      <c r="G82" s="342"/>
      <c r="H82" s="345"/>
      <c r="I82" s="345"/>
      <c r="J82" s="336" t="n">
        <f aca="false" t="array" ref="J82:J82">IFERROR(_xludf.xlookup(F82, '4.1.1 Catalogo Backend'!$D$2:$D$100, '4.1.1 Catalogo Backend'!$C$2:$C$100), 0)</f>
        <v>0</v>
      </c>
      <c r="K82" s="333" t="s">
        <v>43</v>
      </c>
      <c r="L82" s="336"/>
      <c r="M82" s="335"/>
      <c r="N82" s="335"/>
      <c r="O82" s="336"/>
      <c r="P82" s="335"/>
      <c r="Q82" s="335"/>
      <c r="R82" s="335"/>
      <c r="S82" s="335"/>
      <c r="T82" s="335"/>
      <c r="U82" s="335"/>
      <c r="V82" s="335"/>
      <c r="W82" s="335"/>
      <c r="X82" s="335"/>
      <c r="Y82" s="335"/>
      <c r="Z82" s="335"/>
      <c r="AA82" s="335"/>
      <c r="AB82" s="335"/>
      <c r="AC82" s="335"/>
      <c r="AD82" s="337"/>
    </row>
    <row r="83" customFormat="false" ht="37.5" hidden="false" customHeight="true" outlineLevel="0" collapsed="false">
      <c r="A83" s="335"/>
      <c r="B83" s="325" t="e">
        <f aca="false">VLOOKUP(C83,'9. Matriz de Requisitos'!$A:$W,3, FALSE())</f>
        <v>#N/A</v>
      </c>
      <c r="C83" s="326"/>
      <c r="D83" s="325" t="e">
        <f aca="false">VLOOKUP(C83,'9. Matriz de Requisitos'!$A:$W,4, FALSE())</f>
        <v>#N/A</v>
      </c>
      <c r="E83" s="327" t="str">
        <f aca="false" t="array" ref="E83:E83">IFERROR(_xludf.xlookup(F83, '4.1.1 Catalogo Backend'!$D$2:$D$100, '4.1.1 Catalogo Backend'!$B$2:$B$100), "")</f>
        <v/>
      </c>
      <c r="F83" s="335"/>
      <c r="G83" s="342"/>
      <c r="H83" s="345"/>
      <c r="I83" s="345"/>
      <c r="J83" s="336" t="n">
        <f aca="false" t="array" ref="J83:J83">IFERROR(_xludf.xlookup(F83, '4.1.1 Catalogo Backend'!$D$2:$D$100, '4.1.1 Catalogo Backend'!$C$2:$C$100), 0)</f>
        <v>0</v>
      </c>
      <c r="K83" s="333" t="s">
        <v>43</v>
      </c>
      <c r="L83" s="336"/>
      <c r="M83" s="335"/>
      <c r="N83" s="335"/>
      <c r="O83" s="336"/>
      <c r="P83" s="335"/>
      <c r="Q83" s="335"/>
      <c r="R83" s="335"/>
      <c r="S83" s="335"/>
      <c r="T83" s="335"/>
      <c r="U83" s="335"/>
      <c r="V83" s="335"/>
      <c r="W83" s="335"/>
      <c r="X83" s="335"/>
      <c r="Y83" s="335"/>
      <c r="Z83" s="335"/>
      <c r="AA83" s="335"/>
      <c r="AB83" s="335"/>
      <c r="AC83" s="335"/>
      <c r="AD83" s="337"/>
    </row>
    <row r="84" customFormat="false" ht="15" hidden="false" customHeight="false" outlineLevel="0" collapsed="false">
      <c r="A84" s="238"/>
      <c r="B84" s="238"/>
      <c r="C84" s="238"/>
      <c r="D84" s="238"/>
      <c r="E84" s="238"/>
      <c r="F84" s="347"/>
      <c r="G84" s="238"/>
      <c r="H84" s="238"/>
      <c r="I84" s="347"/>
      <c r="J84" s="238"/>
      <c r="K84" s="238"/>
      <c r="L84" s="238"/>
      <c r="M84" s="238"/>
      <c r="N84" s="238"/>
      <c r="O84" s="238"/>
      <c r="P84" s="238"/>
      <c r="Q84" s="238"/>
      <c r="R84" s="238"/>
      <c r="S84" s="238"/>
      <c r="T84" s="238"/>
      <c r="U84" s="238"/>
      <c r="V84" s="238"/>
      <c r="W84" s="238"/>
      <c r="X84" s="238"/>
      <c r="Y84" s="238"/>
      <c r="Z84" s="238"/>
      <c r="AA84" s="238"/>
      <c r="AB84" s="238"/>
      <c r="AC84" s="238"/>
      <c r="AD84" s="1"/>
    </row>
    <row r="85" customFormat="false" ht="15" hidden="false" customHeight="false" outlineLevel="0" collapsed="false">
      <c r="A85" s="238"/>
      <c r="B85" s="238"/>
      <c r="C85" s="238"/>
      <c r="D85" s="238"/>
      <c r="E85" s="238"/>
      <c r="F85" s="347"/>
      <c r="G85" s="238"/>
      <c r="H85" s="238"/>
      <c r="I85" s="347"/>
      <c r="J85" s="238"/>
      <c r="K85" s="238"/>
      <c r="L85" s="238"/>
      <c r="M85" s="238"/>
      <c r="N85" s="238"/>
      <c r="O85" s="238"/>
      <c r="P85" s="238"/>
      <c r="Q85" s="238"/>
      <c r="R85" s="238"/>
      <c r="S85" s="238"/>
      <c r="T85" s="238"/>
      <c r="U85" s="238"/>
      <c r="V85" s="238"/>
      <c r="W85" s="238"/>
      <c r="X85" s="238"/>
      <c r="Y85" s="238"/>
      <c r="Z85" s="238"/>
      <c r="AA85" s="238"/>
      <c r="AB85" s="238"/>
      <c r="AC85" s="238"/>
      <c r="AD85" s="1"/>
    </row>
    <row r="86" customFormat="false" ht="15" hidden="false" customHeight="false" outlineLevel="0" collapsed="false">
      <c r="A86" s="238"/>
      <c r="B86" s="238"/>
      <c r="C86" s="238"/>
      <c r="D86" s="238"/>
      <c r="E86" s="238"/>
      <c r="F86" s="347"/>
      <c r="G86" s="238"/>
      <c r="H86" s="238"/>
      <c r="I86" s="347"/>
      <c r="J86" s="238"/>
      <c r="K86" s="238"/>
      <c r="L86" s="238"/>
      <c r="M86" s="238"/>
      <c r="N86" s="238"/>
      <c r="O86" s="238"/>
      <c r="P86" s="238"/>
      <c r="Q86" s="238"/>
      <c r="R86" s="238"/>
      <c r="S86" s="238"/>
      <c r="T86" s="238"/>
      <c r="U86" s="238"/>
      <c r="V86" s="238"/>
      <c r="W86" s="238"/>
      <c r="X86" s="238"/>
      <c r="Y86" s="238"/>
      <c r="Z86" s="238"/>
      <c r="AA86" s="238"/>
      <c r="AB86" s="238"/>
      <c r="AC86" s="238"/>
      <c r="AD86" s="1"/>
    </row>
    <row r="87" customFormat="false" ht="15" hidden="false" customHeight="false" outlineLevel="0" collapsed="false">
      <c r="A87" s="238"/>
      <c r="B87" s="238"/>
      <c r="C87" s="238"/>
      <c r="D87" s="238"/>
      <c r="E87" s="238"/>
      <c r="F87" s="347"/>
      <c r="G87" s="238"/>
      <c r="H87" s="238"/>
      <c r="I87" s="347"/>
      <c r="J87" s="238"/>
      <c r="K87" s="238"/>
      <c r="L87" s="238"/>
      <c r="M87" s="238"/>
      <c r="N87" s="238"/>
      <c r="O87" s="238"/>
      <c r="P87" s="238"/>
      <c r="Q87" s="238"/>
      <c r="R87" s="238"/>
      <c r="S87" s="238"/>
      <c r="T87" s="238"/>
      <c r="U87" s="238"/>
      <c r="V87" s="238"/>
      <c r="W87" s="238"/>
      <c r="X87" s="238"/>
      <c r="Y87" s="238"/>
      <c r="Z87" s="238"/>
      <c r="AA87" s="238"/>
      <c r="AB87" s="238"/>
      <c r="AC87" s="238"/>
      <c r="AD87" s="1"/>
    </row>
    <row r="88" customFormat="false" ht="15" hidden="false" customHeight="false" outlineLevel="0" collapsed="false">
      <c r="A88" s="238"/>
      <c r="B88" s="238"/>
      <c r="C88" s="238"/>
      <c r="D88" s="238"/>
      <c r="E88" s="238"/>
      <c r="F88" s="347"/>
      <c r="G88" s="238"/>
      <c r="H88" s="238"/>
      <c r="I88" s="347"/>
      <c r="J88" s="238"/>
      <c r="K88" s="238"/>
      <c r="L88" s="238"/>
      <c r="M88" s="238"/>
      <c r="N88" s="238"/>
      <c r="O88" s="238"/>
      <c r="P88" s="238"/>
      <c r="Q88" s="238"/>
      <c r="R88" s="238"/>
      <c r="S88" s="238"/>
      <c r="T88" s="238"/>
      <c r="U88" s="238"/>
      <c r="V88" s="238"/>
      <c r="W88" s="238"/>
      <c r="X88" s="238"/>
      <c r="Y88" s="238"/>
      <c r="Z88" s="238"/>
      <c r="AA88" s="238"/>
      <c r="AB88" s="238"/>
      <c r="AC88" s="238"/>
      <c r="AD88" s="1"/>
    </row>
    <row r="89" customFormat="false" ht="15" hidden="false" customHeight="false" outlineLevel="0" collapsed="false">
      <c r="A89" s="238"/>
      <c r="B89" s="238"/>
      <c r="C89" s="238"/>
      <c r="D89" s="238"/>
      <c r="E89" s="238"/>
      <c r="F89" s="347"/>
      <c r="G89" s="238"/>
      <c r="H89" s="238"/>
      <c r="I89" s="347"/>
      <c r="J89" s="238"/>
      <c r="K89" s="238"/>
      <c r="L89" s="238"/>
      <c r="M89" s="238"/>
      <c r="N89" s="238"/>
      <c r="O89" s="238"/>
      <c r="P89" s="238"/>
      <c r="Q89" s="238"/>
      <c r="R89" s="238"/>
      <c r="S89" s="238"/>
      <c r="T89" s="238"/>
      <c r="U89" s="238"/>
      <c r="V89" s="238"/>
      <c r="W89" s="238"/>
      <c r="X89" s="238"/>
      <c r="Y89" s="238"/>
      <c r="Z89" s="238"/>
      <c r="AA89" s="238"/>
      <c r="AB89" s="238"/>
      <c r="AC89" s="238"/>
      <c r="AD89" s="1"/>
    </row>
    <row r="90" customFormat="false" ht="15" hidden="false" customHeight="false" outlineLevel="0" collapsed="false">
      <c r="A90" s="238"/>
      <c r="B90" s="238"/>
      <c r="C90" s="238"/>
      <c r="D90" s="238"/>
      <c r="E90" s="238"/>
      <c r="F90" s="347"/>
      <c r="G90" s="238"/>
      <c r="H90" s="238"/>
      <c r="I90" s="347"/>
      <c r="J90" s="238"/>
      <c r="K90" s="238"/>
      <c r="L90" s="238"/>
      <c r="M90" s="238"/>
      <c r="N90" s="238"/>
      <c r="O90" s="238"/>
      <c r="P90" s="238"/>
      <c r="Q90" s="238"/>
      <c r="R90" s="238"/>
      <c r="S90" s="238"/>
      <c r="T90" s="238"/>
      <c r="U90" s="238"/>
      <c r="V90" s="238"/>
      <c r="W90" s="238"/>
      <c r="X90" s="238"/>
      <c r="Y90" s="238"/>
      <c r="Z90" s="238"/>
      <c r="AA90" s="238"/>
      <c r="AB90" s="238"/>
      <c r="AC90" s="238"/>
      <c r="AD90" s="1"/>
    </row>
    <row r="91" customFormat="false" ht="15" hidden="false" customHeight="false" outlineLevel="0" collapsed="false">
      <c r="A91" s="238"/>
      <c r="B91" s="238"/>
      <c r="C91" s="238"/>
      <c r="D91" s="238"/>
      <c r="E91" s="238"/>
      <c r="F91" s="347"/>
      <c r="G91" s="238"/>
      <c r="H91" s="238"/>
      <c r="I91" s="347"/>
      <c r="J91" s="238"/>
      <c r="K91" s="238"/>
      <c r="L91" s="238"/>
      <c r="M91" s="238"/>
      <c r="N91" s="238"/>
      <c r="O91" s="238"/>
      <c r="P91" s="238"/>
      <c r="Q91" s="238"/>
      <c r="R91" s="238"/>
      <c r="S91" s="238"/>
      <c r="T91" s="238"/>
      <c r="U91" s="238"/>
      <c r="V91" s="238"/>
      <c r="W91" s="238"/>
      <c r="X91" s="238"/>
      <c r="Y91" s="238"/>
      <c r="Z91" s="238"/>
      <c r="AA91" s="238"/>
      <c r="AB91" s="238"/>
      <c r="AC91" s="238"/>
      <c r="AD91" s="1"/>
    </row>
    <row r="92" customFormat="false" ht="15" hidden="false" customHeight="false" outlineLevel="0" collapsed="false">
      <c r="A92" s="238"/>
      <c r="B92" s="238"/>
      <c r="C92" s="238"/>
      <c r="D92" s="238"/>
      <c r="E92" s="238"/>
      <c r="F92" s="347"/>
      <c r="G92" s="238"/>
      <c r="H92" s="238"/>
      <c r="I92" s="347"/>
      <c r="J92" s="238"/>
      <c r="K92" s="238"/>
      <c r="L92" s="238"/>
      <c r="M92" s="238"/>
      <c r="N92" s="238"/>
      <c r="O92" s="238"/>
      <c r="P92" s="238"/>
      <c r="Q92" s="238"/>
      <c r="R92" s="238"/>
      <c r="S92" s="238"/>
      <c r="T92" s="238"/>
      <c r="U92" s="238"/>
      <c r="V92" s="238"/>
      <c r="W92" s="238"/>
      <c r="X92" s="238"/>
      <c r="Y92" s="238"/>
      <c r="Z92" s="238"/>
      <c r="AA92" s="238"/>
      <c r="AB92" s="238"/>
      <c r="AC92" s="238"/>
      <c r="AD92" s="1"/>
    </row>
    <row r="93" customFormat="false" ht="15" hidden="false" customHeight="false" outlineLevel="0" collapsed="false">
      <c r="A93" s="238"/>
      <c r="B93" s="238"/>
      <c r="C93" s="238"/>
      <c r="D93" s="238"/>
      <c r="E93" s="238"/>
      <c r="F93" s="347"/>
      <c r="G93" s="238"/>
      <c r="H93" s="238"/>
      <c r="I93" s="347"/>
      <c r="J93" s="238"/>
      <c r="K93" s="238"/>
      <c r="L93" s="238"/>
      <c r="M93" s="238"/>
      <c r="N93" s="238"/>
      <c r="O93" s="238"/>
      <c r="P93" s="238"/>
      <c r="Q93" s="238"/>
      <c r="R93" s="238"/>
      <c r="S93" s="238"/>
      <c r="T93" s="238"/>
      <c r="U93" s="238"/>
      <c r="V93" s="238"/>
      <c r="W93" s="238"/>
      <c r="X93" s="238"/>
      <c r="Y93" s="238"/>
      <c r="Z93" s="238"/>
      <c r="AA93" s="238"/>
      <c r="AB93" s="238"/>
      <c r="AC93" s="238"/>
      <c r="AD93" s="1"/>
    </row>
    <row r="94" customFormat="false" ht="15" hidden="false" customHeight="false" outlineLevel="0" collapsed="false">
      <c r="A94" s="238"/>
      <c r="B94" s="238"/>
      <c r="C94" s="238"/>
      <c r="D94" s="238"/>
      <c r="E94" s="238"/>
      <c r="F94" s="347"/>
      <c r="G94" s="238"/>
      <c r="H94" s="238"/>
      <c r="I94" s="347"/>
      <c r="J94" s="238"/>
      <c r="K94" s="238"/>
      <c r="L94" s="238"/>
      <c r="M94" s="238"/>
      <c r="N94" s="238"/>
      <c r="O94" s="238"/>
      <c r="P94" s="238"/>
      <c r="Q94" s="238"/>
      <c r="R94" s="238"/>
      <c r="S94" s="238"/>
      <c r="T94" s="238"/>
      <c r="U94" s="238"/>
      <c r="V94" s="238"/>
      <c r="W94" s="238"/>
      <c r="X94" s="238"/>
      <c r="Y94" s="238"/>
      <c r="Z94" s="238"/>
      <c r="AA94" s="238"/>
      <c r="AB94" s="238"/>
      <c r="AC94" s="238"/>
      <c r="AD94" s="1"/>
    </row>
    <row r="95" customFormat="false" ht="15" hidden="false" customHeight="false" outlineLevel="0" collapsed="false">
      <c r="A95" s="238"/>
      <c r="B95" s="238"/>
      <c r="C95" s="238"/>
      <c r="D95" s="238"/>
      <c r="E95" s="238"/>
      <c r="F95" s="347"/>
      <c r="G95" s="238"/>
      <c r="H95" s="238"/>
      <c r="I95" s="347"/>
      <c r="J95" s="238"/>
      <c r="K95" s="238"/>
      <c r="L95" s="238"/>
      <c r="M95" s="238"/>
      <c r="N95" s="238"/>
      <c r="O95" s="238"/>
      <c r="P95" s="238"/>
      <c r="Q95" s="238"/>
      <c r="R95" s="238"/>
      <c r="S95" s="238"/>
      <c r="T95" s="238"/>
      <c r="U95" s="238"/>
      <c r="V95" s="238"/>
      <c r="W95" s="238"/>
      <c r="X95" s="238"/>
      <c r="Y95" s="238"/>
      <c r="Z95" s="238"/>
      <c r="AA95" s="238"/>
      <c r="AB95" s="238"/>
      <c r="AC95" s="238"/>
      <c r="AD95" s="1"/>
    </row>
    <row r="96" customFormat="false" ht="15" hidden="false" customHeight="false" outlineLevel="0" collapsed="false">
      <c r="A96" s="238"/>
      <c r="B96" s="238"/>
      <c r="C96" s="238"/>
      <c r="D96" s="238"/>
      <c r="E96" s="238"/>
      <c r="F96" s="347"/>
      <c r="G96" s="238"/>
      <c r="H96" s="238"/>
      <c r="I96" s="347"/>
      <c r="J96" s="238"/>
      <c r="K96" s="238"/>
      <c r="L96" s="238"/>
      <c r="M96" s="238"/>
      <c r="N96" s="238"/>
      <c r="O96" s="238"/>
      <c r="P96" s="238"/>
      <c r="Q96" s="238"/>
      <c r="R96" s="238"/>
      <c r="S96" s="238"/>
      <c r="T96" s="238"/>
      <c r="U96" s="238"/>
      <c r="V96" s="238"/>
      <c r="W96" s="238"/>
      <c r="X96" s="238"/>
      <c r="Y96" s="238"/>
      <c r="Z96" s="238"/>
      <c r="AA96" s="238"/>
      <c r="AB96" s="238"/>
      <c r="AC96" s="238"/>
      <c r="AD96" s="1"/>
    </row>
    <row r="97" customFormat="false" ht="15" hidden="false" customHeight="false" outlineLevel="0" collapsed="false">
      <c r="A97" s="238"/>
      <c r="B97" s="238"/>
      <c r="C97" s="238"/>
      <c r="D97" s="238"/>
      <c r="E97" s="238"/>
      <c r="F97" s="347"/>
      <c r="G97" s="238"/>
      <c r="H97" s="238"/>
      <c r="I97" s="347"/>
      <c r="J97" s="238"/>
      <c r="K97" s="238"/>
      <c r="L97" s="238"/>
      <c r="M97" s="238"/>
      <c r="N97" s="238"/>
      <c r="O97" s="238"/>
      <c r="P97" s="238"/>
      <c r="Q97" s="238"/>
      <c r="R97" s="238"/>
      <c r="S97" s="238"/>
      <c r="T97" s="238"/>
      <c r="U97" s="238"/>
      <c r="V97" s="238"/>
      <c r="W97" s="238"/>
      <c r="X97" s="238"/>
      <c r="Y97" s="238"/>
      <c r="Z97" s="238"/>
      <c r="AA97" s="238"/>
      <c r="AB97" s="238"/>
      <c r="AC97" s="238"/>
      <c r="AD97" s="1"/>
    </row>
    <row r="98" customFormat="false" ht="15" hidden="false" customHeight="false" outlineLevel="0" collapsed="false">
      <c r="A98" s="238"/>
      <c r="B98" s="238"/>
      <c r="C98" s="238"/>
      <c r="D98" s="238"/>
      <c r="E98" s="238"/>
      <c r="F98" s="347"/>
      <c r="G98" s="238"/>
      <c r="H98" s="238"/>
      <c r="I98" s="347"/>
      <c r="J98" s="238"/>
      <c r="K98" s="238"/>
      <c r="L98" s="238"/>
      <c r="M98" s="238"/>
      <c r="N98" s="238"/>
      <c r="O98" s="238"/>
      <c r="P98" s="238"/>
      <c r="Q98" s="238"/>
      <c r="R98" s="238"/>
      <c r="S98" s="238"/>
      <c r="T98" s="238"/>
      <c r="U98" s="238"/>
      <c r="V98" s="238"/>
      <c r="W98" s="238"/>
      <c r="X98" s="238"/>
      <c r="Y98" s="238"/>
      <c r="Z98" s="238"/>
      <c r="AA98" s="238"/>
      <c r="AB98" s="238"/>
      <c r="AC98" s="238"/>
      <c r="AD98" s="1"/>
    </row>
    <row r="99" customFormat="false" ht="15" hidden="false" customHeight="false" outlineLevel="0" collapsed="false">
      <c r="A99" s="238"/>
      <c r="B99" s="238"/>
      <c r="C99" s="238"/>
      <c r="D99" s="238"/>
      <c r="E99" s="238"/>
      <c r="F99" s="347"/>
      <c r="G99" s="238"/>
      <c r="H99" s="238"/>
      <c r="I99" s="347"/>
      <c r="J99" s="238"/>
      <c r="K99" s="238"/>
      <c r="L99" s="238"/>
      <c r="M99" s="238"/>
      <c r="N99" s="238"/>
      <c r="O99" s="238"/>
      <c r="P99" s="238"/>
      <c r="Q99" s="238"/>
      <c r="R99" s="238"/>
      <c r="S99" s="238"/>
      <c r="T99" s="238"/>
      <c r="U99" s="238"/>
      <c r="V99" s="238"/>
      <c r="W99" s="238"/>
      <c r="X99" s="238"/>
      <c r="Y99" s="238"/>
      <c r="Z99" s="238"/>
      <c r="AA99" s="238"/>
      <c r="AB99" s="238"/>
      <c r="AC99" s="238"/>
      <c r="AD99" s="1"/>
    </row>
    <row r="100" customFormat="false" ht="15" hidden="false" customHeight="false" outlineLevel="0" collapsed="false">
      <c r="A100" s="238"/>
      <c r="B100" s="238"/>
      <c r="C100" s="238"/>
      <c r="D100" s="238"/>
      <c r="E100" s="238"/>
      <c r="F100" s="347"/>
      <c r="G100" s="238"/>
      <c r="H100" s="238"/>
      <c r="I100" s="347"/>
      <c r="J100" s="238"/>
      <c r="K100" s="238"/>
      <c r="L100" s="238"/>
      <c r="M100" s="238"/>
      <c r="N100" s="238"/>
      <c r="O100" s="238"/>
      <c r="P100" s="238"/>
      <c r="Q100" s="238"/>
      <c r="R100" s="238"/>
      <c r="S100" s="238"/>
      <c r="T100" s="238"/>
      <c r="U100" s="238"/>
      <c r="V100" s="238"/>
      <c r="W100" s="238"/>
      <c r="X100" s="238"/>
      <c r="Y100" s="238"/>
      <c r="Z100" s="238"/>
      <c r="AA100" s="238"/>
      <c r="AB100" s="238"/>
      <c r="AC100" s="238"/>
      <c r="AD100" s="1"/>
    </row>
    <row r="101" customFormat="false" ht="15" hidden="false" customHeight="false" outlineLevel="0" collapsed="false">
      <c r="A101" s="238"/>
      <c r="B101" s="238"/>
      <c r="C101" s="238"/>
      <c r="D101" s="238"/>
      <c r="E101" s="238"/>
      <c r="F101" s="347"/>
      <c r="G101" s="238"/>
      <c r="H101" s="238"/>
      <c r="I101" s="347"/>
      <c r="J101" s="238"/>
      <c r="K101" s="238"/>
      <c r="L101" s="238"/>
      <c r="M101" s="238"/>
      <c r="N101" s="238"/>
      <c r="O101" s="238"/>
      <c r="P101" s="238"/>
      <c r="Q101" s="238"/>
      <c r="R101" s="238"/>
      <c r="S101" s="238"/>
      <c r="T101" s="238"/>
      <c r="U101" s="238"/>
      <c r="V101" s="238"/>
      <c r="W101" s="238"/>
      <c r="X101" s="238"/>
      <c r="Y101" s="238"/>
      <c r="Z101" s="238"/>
      <c r="AA101" s="238"/>
      <c r="AB101" s="238"/>
      <c r="AC101" s="238"/>
      <c r="AD101" s="1"/>
    </row>
    <row r="102" customFormat="false" ht="15" hidden="false" customHeight="false" outlineLevel="0" collapsed="false">
      <c r="A102" s="238"/>
      <c r="B102" s="238"/>
      <c r="C102" s="238"/>
      <c r="D102" s="238"/>
      <c r="E102" s="238"/>
      <c r="F102" s="347"/>
      <c r="G102" s="238"/>
      <c r="H102" s="238"/>
      <c r="I102" s="347"/>
      <c r="J102" s="238"/>
      <c r="K102" s="238"/>
      <c r="L102" s="238"/>
      <c r="M102" s="238"/>
      <c r="N102" s="238"/>
      <c r="O102" s="238"/>
      <c r="P102" s="238"/>
      <c r="Q102" s="238"/>
      <c r="R102" s="238"/>
      <c r="S102" s="238"/>
      <c r="T102" s="238"/>
      <c r="U102" s="238"/>
      <c r="V102" s="238"/>
      <c r="W102" s="238"/>
      <c r="X102" s="238"/>
      <c r="Y102" s="238"/>
      <c r="Z102" s="238"/>
      <c r="AA102" s="238"/>
      <c r="AB102" s="238"/>
      <c r="AC102" s="238"/>
      <c r="AD102" s="1"/>
    </row>
    <row r="103" customFormat="false" ht="15" hidden="false" customHeight="false" outlineLevel="0" collapsed="false">
      <c r="A103" s="238"/>
      <c r="B103" s="238"/>
      <c r="C103" s="238"/>
      <c r="D103" s="238"/>
      <c r="E103" s="238"/>
      <c r="F103" s="347"/>
      <c r="G103" s="238"/>
      <c r="H103" s="238"/>
      <c r="I103" s="347"/>
      <c r="J103" s="238"/>
      <c r="K103" s="238"/>
      <c r="L103" s="238"/>
      <c r="M103" s="238"/>
      <c r="N103" s="238"/>
      <c r="O103" s="238"/>
      <c r="P103" s="238"/>
      <c r="Q103" s="238"/>
      <c r="R103" s="238"/>
      <c r="S103" s="238"/>
      <c r="T103" s="238"/>
      <c r="U103" s="238"/>
      <c r="V103" s="238"/>
      <c r="W103" s="238"/>
      <c r="X103" s="238"/>
      <c r="Y103" s="238"/>
      <c r="Z103" s="238"/>
      <c r="AA103" s="238"/>
      <c r="AB103" s="238"/>
      <c r="AC103" s="238"/>
      <c r="AD103" s="1"/>
    </row>
    <row r="104" customFormat="false" ht="15" hidden="false" customHeight="false" outlineLevel="0" collapsed="false">
      <c r="A104" s="238"/>
      <c r="B104" s="238"/>
      <c r="C104" s="238"/>
      <c r="D104" s="238"/>
      <c r="E104" s="238"/>
      <c r="F104" s="347"/>
      <c r="G104" s="238"/>
      <c r="H104" s="238"/>
      <c r="I104" s="347"/>
      <c r="J104" s="238"/>
      <c r="K104" s="238"/>
      <c r="L104" s="238"/>
      <c r="M104" s="238"/>
      <c r="N104" s="238"/>
      <c r="O104" s="238"/>
      <c r="P104" s="238"/>
      <c r="Q104" s="238"/>
      <c r="R104" s="238"/>
      <c r="S104" s="238"/>
      <c r="T104" s="238"/>
      <c r="U104" s="238"/>
      <c r="V104" s="238"/>
      <c r="W104" s="238"/>
      <c r="X104" s="238"/>
      <c r="Y104" s="238"/>
      <c r="Z104" s="238"/>
      <c r="AA104" s="238"/>
      <c r="AB104" s="238"/>
      <c r="AC104" s="238"/>
      <c r="AD104" s="1"/>
    </row>
    <row r="105" customFormat="false" ht="15" hidden="false" customHeight="false" outlineLevel="0" collapsed="false">
      <c r="A105" s="238"/>
      <c r="B105" s="238"/>
      <c r="C105" s="238"/>
      <c r="D105" s="238"/>
      <c r="E105" s="238"/>
      <c r="F105" s="347"/>
      <c r="G105" s="238"/>
      <c r="H105" s="238"/>
      <c r="I105" s="347"/>
      <c r="J105" s="238"/>
      <c r="K105" s="238"/>
      <c r="L105" s="238"/>
      <c r="M105" s="238"/>
      <c r="N105" s="238"/>
      <c r="O105" s="238"/>
      <c r="P105" s="238"/>
      <c r="Q105" s="238"/>
      <c r="R105" s="238"/>
      <c r="S105" s="238"/>
      <c r="T105" s="238"/>
      <c r="U105" s="238"/>
      <c r="V105" s="238"/>
      <c r="W105" s="238"/>
      <c r="X105" s="238"/>
      <c r="Y105" s="238"/>
      <c r="Z105" s="238"/>
      <c r="AA105" s="238"/>
      <c r="AB105" s="238"/>
      <c r="AC105" s="238"/>
      <c r="AD105" s="1"/>
    </row>
    <row r="106" customFormat="false" ht="15" hidden="false" customHeight="false" outlineLevel="0" collapsed="false">
      <c r="A106" s="238"/>
      <c r="B106" s="238"/>
      <c r="C106" s="238"/>
      <c r="D106" s="238"/>
      <c r="E106" s="238"/>
      <c r="F106" s="347"/>
      <c r="G106" s="238"/>
      <c r="H106" s="238"/>
      <c r="I106" s="347"/>
      <c r="J106" s="238"/>
      <c r="K106" s="238"/>
      <c r="L106" s="238"/>
      <c r="M106" s="238"/>
      <c r="N106" s="238"/>
      <c r="O106" s="238"/>
      <c r="P106" s="238"/>
      <c r="Q106" s="238"/>
      <c r="R106" s="238"/>
      <c r="S106" s="238"/>
      <c r="T106" s="238"/>
      <c r="U106" s="238"/>
      <c r="V106" s="238"/>
      <c r="W106" s="238"/>
      <c r="X106" s="238"/>
      <c r="Y106" s="238"/>
      <c r="Z106" s="238"/>
      <c r="AA106" s="238"/>
      <c r="AB106" s="238"/>
      <c r="AC106" s="238"/>
      <c r="AD106" s="1"/>
    </row>
    <row r="107" customFormat="false" ht="15" hidden="false" customHeight="false" outlineLevel="0" collapsed="false">
      <c r="A107" s="238"/>
      <c r="B107" s="238"/>
      <c r="C107" s="238"/>
      <c r="D107" s="238"/>
      <c r="E107" s="238"/>
      <c r="F107" s="347"/>
      <c r="G107" s="238"/>
      <c r="H107" s="238"/>
      <c r="I107" s="347"/>
      <c r="J107" s="238"/>
      <c r="K107" s="238"/>
      <c r="L107" s="238"/>
      <c r="M107" s="238"/>
      <c r="N107" s="238"/>
      <c r="O107" s="238"/>
      <c r="P107" s="238"/>
      <c r="Q107" s="238"/>
      <c r="R107" s="238"/>
      <c r="S107" s="238"/>
      <c r="T107" s="238"/>
      <c r="U107" s="238"/>
      <c r="V107" s="238"/>
      <c r="W107" s="238"/>
      <c r="X107" s="238"/>
      <c r="Y107" s="238"/>
      <c r="Z107" s="238"/>
      <c r="AA107" s="238"/>
      <c r="AB107" s="238"/>
      <c r="AC107" s="238"/>
      <c r="AD107" s="1"/>
    </row>
    <row r="108" customFormat="false" ht="15" hidden="false" customHeight="false" outlineLevel="0" collapsed="false">
      <c r="A108" s="238"/>
      <c r="B108" s="238"/>
      <c r="C108" s="238"/>
      <c r="D108" s="238"/>
      <c r="E108" s="238"/>
      <c r="F108" s="347"/>
      <c r="G108" s="238"/>
      <c r="H108" s="238"/>
      <c r="I108" s="347"/>
      <c r="J108" s="238"/>
      <c r="K108" s="238"/>
      <c r="L108" s="238"/>
      <c r="M108" s="238"/>
      <c r="N108" s="238"/>
      <c r="O108" s="238"/>
      <c r="P108" s="238"/>
      <c r="Q108" s="238"/>
      <c r="R108" s="238"/>
      <c r="S108" s="238"/>
      <c r="T108" s="238"/>
      <c r="U108" s="238"/>
      <c r="V108" s="238"/>
      <c r="W108" s="238"/>
      <c r="X108" s="238"/>
      <c r="Y108" s="238"/>
      <c r="Z108" s="238"/>
      <c r="AA108" s="238"/>
      <c r="AB108" s="238"/>
      <c r="AC108" s="238"/>
      <c r="AD108" s="1"/>
    </row>
    <row r="109" customFormat="false" ht="15" hidden="false" customHeight="false" outlineLevel="0" collapsed="false">
      <c r="A109" s="238"/>
      <c r="B109" s="238"/>
      <c r="C109" s="238"/>
      <c r="D109" s="238"/>
      <c r="E109" s="238"/>
      <c r="F109" s="347"/>
      <c r="G109" s="238"/>
      <c r="H109" s="238"/>
      <c r="I109" s="347"/>
      <c r="J109" s="238"/>
      <c r="K109" s="238"/>
      <c r="L109" s="238"/>
      <c r="M109" s="238"/>
      <c r="N109" s="238"/>
      <c r="O109" s="238"/>
      <c r="P109" s="238"/>
      <c r="Q109" s="238"/>
      <c r="R109" s="238"/>
      <c r="S109" s="238"/>
      <c r="T109" s="238"/>
      <c r="U109" s="238"/>
      <c r="V109" s="238"/>
      <c r="W109" s="238"/>
      <c r="X109" s="238"/>
      <c r="Y109" s="238"/>
      <c r="Z109" s="238"/>
      <c r="AA109" s="238"/>
      <c r="AB109" s="238"/>
      <c r="AC109" s="238"/>
      <c r="AD109" s="1"/>
    </row>
    <row r="110" customFormat="false" ht="15" hidden="false" customHeight="false" outlineLevel="0" collapsed="false">
      <c r="A110" s="238"/>
      <c r="B110" s="238"/>
      <c r="C110" s="238"/>
      <c r="D110" s="238"/>
      <c r="E110" s="238"/>
      <c r="F110" s="347"/>
      <c r="G110" s="238"/>
      <c r="H110" s="238"/>
      <c r="I110" s="347"/>
      <c r="J110" s="238"/>
      <c r="K110" s="238"/>
      <c r="L110" s="238"/>
      <c r="M110" s="238"/>
      <c r="N110" s="238"/>
      <c r="O110" s="238"/>
      <c r="P110" s="238"/>
      <c r="Q110" s="238"/>
      <c r="R110" s="238"/>
      <c r="S110" s="238"/>
      <c r="T110" s="238"/>
      <c r="U110" s="238"/>
      <c r="V110" s="238"/>
      <c r="W110" s="238"/>
      <c r="X110" s="238"/>
      <c r="Y110" s="238"/>
      <c r="Z110" s="238"/>
      <c r="AA110" s="238"/>
      <c r="AB110" s="238"/>
      <c r="AC110" s="238"/>
      <c r="AD110" s="1"/>
    </row>
    <row r="111" customFormat="false" ht="15" hidden="false" customHeight="false" outlineLevel="0" collapsed="false">
      <c r="A111" s="238"/>
      <c r="B111" s="238"/>
      <c r="C111" s="238"/>
      <c r="D111" s="238"/>
      <c r="E111" s="238"/>
      <c r="F111" s="347"/>
      <c r="G111" s="238"/>
      <c r="H111" s="238"/>
      <c r="I111" s="347"/>
      <c r="J111" s="238"/>
      <c r="K111" s="238"/>
      <c r="L111" s="238"/>
      <c r="M111" s="238"/>
      <c r="N111" s="238"/>
      <c r="O111" s="238"/>
      <c r="P111" s="238"/>
      <c r="Q111" s="238"/>
      <c r="R111" s="238"/>
      <c r="S111" s="238"/>
      <c r="T111" s="238"/>
      <c r="U111" s="238"/>
      <c r="V111" s="238"/>
      <c r="W111" s="238"/>
      <c r="X111" s="238"/>
      <c r="Y111" s="238"/>
      <c r="Z111" s="238"/>
      <c r="AA111" s="238"/>
      <c r="AB111" s="238"/>
      <c r="AC111" s="238"/>
      <c r="AD111" s="1"/>
    </row>
    <row r="112" customFormat="false" ht="15" hidden="false" customHeight="false" outlineLevel="0" collapsed="false">
      <c r="A112" s="238"/>
      <c r="B112" s="238"/>
      <c r="C112" s="238"/>
      <c r="D112" s="238"/>
      <c r="E112" s="238"/>
      <c r="F112" s="347"/>
      <c r="G112" s="238"/>
      <c r="H112" s="238"/>
      <c r="I112" s="347"/>
      <c r="J112" s="238"/>
      <c r="K112" s="238"/>
      <c r="L112" s="238"/>
      <c r="M112" s="238"/>
      <c r="N112" s="238"/>
      <c r="O112" s="238"/>
      <c r="P112" s="238"/>
      <c r="Q112" s="238"/>
      <c r="R112" s="238"/>
      <c r="S112" s="238"/>
      <c r="T112" s="238"/>
      <c r="U112" s="238"/>
      <c r="V112" s="238"/>
      <c r="W112" s="238"/>
      <c r="X112" s="238"/>
      <c r="Y112" s="238"/>
      <c r="Z112" s="238"/>
      <c r="AA112" s="238"/>
      <c r="AB112" s="238"/>
      <c r="AC112" s="238"/>
      <c r="AD112" s="1"/>
    </row>
    <row r="113" customFormat="false" ht="15" hidden="false" customHeight="false" outlineLevel="0" collapsed="false">
      <c r="A113" s="238"/>
      <c r="B113" s="238"/>
      <c r="C113" s="238"/>
      <c r="D113" s="238"/>
      <c r="E113" s="238"/>
      <c r="F113" s="347"/>
      <c r="G113" s="238"/>
      <c r="H113" s="238"/>
      <c r="I113" s="347"/>
      <c r="J113" s="238"/>
      <c r="K113" s="238"/>
      <c r="L113" s="238"/>
      <c r="M113" s="238"/>
      <c r="N113" s="238"/>
      <c r="O113" s="238"/>
      <c r="P113" s="238"/>
      <c r="Q113" s="238"/>
      <c r="R113" s="238"/>
      <c r="S113" s="238"/>
      <c r="T113" s="238"/>
      <c r="U113" s="238"/>
      <c r="V113" s="238"/>
      <c r="W113" s="238"/>
      <c r="X113" s="238"/>
      <c r="Y113" s="238"/>
      <c r="Z113" s="238"/>
      <c r="AA113" s="238"/>
      <c r="AB113" s="238"/>
      <c r="AC113" s="238"/>
      <c r="AD113" s="1"/>
    </row>
    <row r="114" customFormat="false" ht="15" hidden="false" customHeight="false" outlineLevel="0" collapsed="false">
      <c r="A114" s="238"/>
      <c r="B114" s="238"/>
      <c r="C114" s="238"/>
      <c r="D114" s="238"/>
      <c r="E114" s="238"/>
      <c r="F114" s="347"/>
      <c r="G114" s="238"/>
      <c r="H114" s="238"/>
      <c r="I114" s="347"/>
      <c r="J114" s="238"/>
      <c r="K114" s="238"/>
      <c r="L114" s="238"/>
      <c r="M114" s="238"/>
      <c r="N114" s="238"/>
      <c r="O114" s="238"/>
      <c r="P114" s="238"/>
      <c r="Q114" s="238"/>
      <c r="R114" s="238"/>
      <c r="S114" s="238"/>
      <c r="T114" s="238"/>
      <c r="U114" s="238"/>
      <c r="V114" s="238"/>
      <c r="W114" s="238"/>
      <c r="X114" s="238"/>
      <c r="Y114" s="238"/>
      <c r="Z114" s="238"/>
      <c r="AA114" s="238"/>
      <c r="AB114" s="238"/>
      <c r="AC114" s="238"/>
      <c r="AD114" s="1"/>
    </row>
    <row r="115" customFormat="false" ht="15" hidden="false" customHeight="false" outlineLevel="0" collapsed="false">
      <c r="A115" s="238"/>
      <c r="B115" s="238"/>
      <c r="C115" s="238"/>
      <c r="D115" s="238"/>
      <c r="E115" s="238"/>
      <c r="F115" s="347"/>
      <c r="G115" s="238"/>
      <c r="H115" s="238"/>
      <c r="I115" s="347"/>
      <c r="J115" s="238"/>
      <c r="K115" s="238"/>
      <c r="L115" s="238"/>
      <c r="M115" s="238"/>
      <c r="N115" s="238"/>
      <c r="O115" s="238"/>
      <c r="P115" s="238"/>
      <c r="Q115" s="238"/>
      <c r="R115" s="238"/>
      <c r="S115" s="238"/>
      <c r="T115" s="238"/>
      <c r="U115" s="238"/>
      <c r="V115" s="238"/>
      <c r="W115" s="238"/>
      <c r="X115" s="238"/>
      <c r="Y115" s="238"/>
      <c r="Z115" s="238"/>
      <c r="AA115" s="238"/>
      <c r="AB115" s="238"/>
      <c r="AC115" s="238"/>
      <c r="AD115" s="1"/>
    </row>
    <row r="116" customFormat="false" ht="15" hidden="false" customHeight="false" outlineLevel="0" collapsed="false">
      <c r="A116" s="238"/>
      <c r="B116" s="238"/>
      <c r="C116" s="238"/>
      <c r="D116" s="238"/>
      <c r="E116" s="238"/>
      <c r="F116" s="347"/>
      <c r="G116" s="238"/>
      <c r="H116" s="238"/>
      <c r="I116" s="347"/>
      <c r="J116" s="238"/>
      <c r="K116" s="238"/>
      <c r="L116" s="238"/>
      <c r="M116" s="238"/>
      <c r="N116" s="238"/>
      <c r="O116" s="238"/>
      <c r="P116" s="238"/>
      <c r="Q116" s="238"/>
      <c r="R116" s="238"/>
      <c r="S116" s="238"/>
      <c r="T116" s="238"/>
      <c r="U116" s="238"/>
      <c r="V116" s="238"/>
      <c r="W116" s="238"/>
      <c r="X116" s="238"/>
      <c r="Y116" s="238"/>
      <c r="Z116" s="238"/>
      <c r="AA116" s="238"/>
      <c r="AB116" s="238"/>
      <c r="AC116" s="238"/>
      <c r="AD116" s="1"/>
    </row>
    <row r="117" customFormat="false" ht="15" hidden="false" customHeight="false" outlineLevel="0" collapsed="false">
      <c r="A117" s="238"/>
      <c r="B117" s="238"/>
      <c r="C117" s="238"/>
      <c r="D117" s="238"/>
      <c r="E117" s="238"/>
      <c r="F117" s="347"/>
      <c r="G117" s="238"/>
      <c r="H117" s="238"/>
      <c r="I117" s="347"/>
      <c r="J117" s="238"/>
      <c r="K117" s="238"/>
      <c r="L117" s="238"/>
      <c r="M117" s="238"/>
      <c r="N117" s="238"/>
      <c r="O117" s="238"/>
      <c r="P117" s="238"/>
      <c r="Q117" s="238"/>
      <c r="R117" s="238"/>
      <c r="S117" s="238"/>
      <c r="T117" s="238"/>
      <c r="U117" s="238"/>
      <c r="V117" s="238"/>
      <c r="W117" s="238"/>
      <c r="X117" s="238"/>
      <c r="Y117" s="238"/>
      <c r="Z117" s="238"/>
      <c r="AA117" s="238"/>
      <c r="AB117" s="238"/>
      <c r="AC117" s="238"/>
      <c r="AD117" s="1"/>
    </row>
    <row r="118" customFormat="false" ht="15" hidden="false" customHeight="false" outlineLevel="0" collapsed="false">
      <c r="A118" s="238"/>
      <c r="B118" s="238"/>
      <c r="C118" s="238"/>
      <c r="D118" s="238"/>
      <c r="E118" s="238"/>
      <c r="F118" s="347"/>
      <c r="G118" s="238"/>
      <c r="H118" s="238"/>
      <c r="I118" s="347"/>
      <c r="J118" s="238"/>
      <c r="K118" s="238"/>
      <c r="L118" s="238"/>
      <c r="M118" s="238"/>
      <c r="N118" s="238"/>
      <c r="O118" s="238"/>
      <c r="P118" s="238"/>
      <c r="Q118" s="238"/>
      <c r="R118" s="238"/>
      <c r="S118" s="238"/>
      <c r="T118" s="238"/>
      <c r="U118" s="238"/>
      <c r="V118" s="238"/>
      <c r="W118" s="238"/>
      <c r="X118" s="238"/>
      <c r="Y118" s="238"/>
      <c r="Z118" s="238"/>
      <c r="AA118" s="238"/>
      <c r="AB118" s="238"/>
      <c r="AC118" s="238"/>
      <c r="AD118" s="1"/>
    </row>
    <row r="119" customFormat="false" ht="15" hidden="false" customHeight="false" outlineLevel="0" collapsed="false">
      <c r="A119" s="238"/>
      <c r="B119" s="238"/>
      <c r="C119" s="238"/>
      <c r="D119" s="238"/>
      <c r="E119" s="238"/>
      <c r="F119" s="347"/>
      <c r="G119" s="238"/>
      <c r="H119" s="238"/>
      <c r="I119" s="347"/>
      <c r="J119" s="238"/>
      <c r="K119" s="238"/>
      <c r="L119" s="238"/>
      <c r="M119" s="238"/>
      <c r="N119" s="238"/>
      <c r="O119" s="238"/>
      <c r="P119" s="238"/>
      <c r="Q119" s="238"/>
      <c r="R119" s="238"/>
      <c r="S119" s="238"/>
      <c r="T119" s="238"/>
      <c r="U119" s="238"/>
      <c r="V119" s="238"/>
      <c r="W119" s="238"/>
      <c r="X119" s="238"/>
      <c r="Y119" s="238"/>
      <c r="Z119" s="238"/>
      <c r="AA119" s="238"/>
      <c r="AB119" s="238"/>
      <c r="AC119" s="238"/>
      <c r="AD119" s="1"/>
    </row>
    <row r="120" customFormat="false" ht="15" hidden="false" customHeight="false" outlineLevel="0" collapsed="false">
      <c r="A120" s="238"/>
      <c r="B120" s="238"/>
      <c r="C120" s="238"/>
      <c r="D120" s="238"/>
      <c r="E120" s="238"/>
      <c r="F120" s="347"/>
      <c r="G120" s="238"/>
      <c r="H120" s="238"/>
      <c r="I120" s="347"/>
      <c r="J120" s="238"/>
      <c r="K120" s="238"/>
      <c r="L120" s="238"/>
      <c r="M120" s="238"/>
      <c r="N120" s="238"/>
      <c r="O120" s="238"/>
      <c r="P120" s="238"/>
      <c r="Q120" s="238"/>
      <c r="R120" s="238"/>
      <c r="S120" s="238"/>
      <c r="T120" s="238"/>
      <c r="U120" s="238"/>
      <c r="V120" s="238"/>
      <c r="W120" s="238"/>
      <c r="X120" s="238"/>
      <c r="Y120" s="238"/>
      <c r="Z120" s="238"/>
      <c r="AA120" s="238"/>
      <c r="AB120" s="238"/>
      <c r="AC120" s="238"/>
      <c r="AD120" s="1"/>
    </row>
    <row r="121" customFormat="false" ht="15" hidden="false" customHeight="false" outlineLevel="0" collapsed="false">
      <c r="A121" s="238"/>
      <c r="B121" s="238"/>
      <c r="C121" s="238"/>
      <c r="D121" s="238"/>
      <c r="E121" s="238"/>
      <c r="F121" s="347"/>
      <c r="G121" s="238"/>
      <c r="H121" s="238"/>
      <c r="I121" s="347"/>
      <c r="J121" s="238"/>
      <c r="K121" s="238"/>
      <c r="L121" s="238"/>
      <c r="M121" s="238"/>
      <c r="N121" s="238"/>
      <c r="O121" s="238"/>
      <c r="P121" s="238"/>
      <c r="Q121" s="238"/>
      <c r="R121" s="238"/>
      <c r="S121" s="238"/>
      <c r="T121" s="238"/>
      <c r="U121" s="238"/>
      <c r="V121" s="238"/>
      <c r="W121" s="238"/>
      <c r="X121" s="238"/>
      <c r="Y121" s="238"/>
      <c r="Z121" s="238"/>
      <c r="AA121" s="238"/>
      <c r="AB121" s="238"/>
      <c r="AC121" s="238"/>
      <c r="AD121" s="1"/>
    </row>
    <row r="122" customFormat="false" ht="15" hidden="false" customHeight="false" outlineLevel="0" collapsed="false">
      <c r="A122" s="238"/>
      <c r="B122" s="238"/>
      <c r="C122" s="238"/>
      <c r="D122" s="238"/>
      <c r="E122" s="238"/>
      <c r="F122" s="347"/>
      <c r="G122" s="238"/>
      <c r="H122" s="238"/>
      <c r="I122" s="347"/>
      <c r="J122" s="238"/>
      <c r="K122" s="238"/>
      <c r="L122" s="238"/>
      <c r="M122" s="238"/>
      <c r="N122" s="238"/>
      <c r="O122" s="238"/>
      <c r="P122" s="238"/>
      <c r="Q122" s="238"/>
      <c r="R122" s="238"/>
      <c r="S122" s="238"/>
      <c r="T122" s="238"/>
      <c r="U122" s="238"/>
      <c r="V122" s="238"/>
      <c r="W122" s="238"/>
      <c r="X122" s="238"/>
      <c r="Y122" s="238"/>
      <c r="Z122" s="238"/>
      <c r="AA122" s="238"/>
      <c r="AB122" s="238"/>
      <c r="AC122" s="238"/>
      <c r="AD122" s="1"/>
    </row>
    <row r="123" customFormat="false" ht="15" hidden="false" customHeight="false" outlineLevel="0" collapsed="false">
      <c r="A123" s="238"/>
      <c r="B123" s="238"/>
      <c r="C123" s="238"/>
      <c r="D123" s="238"/>
      <c r="E123" s="238"/>
      <c r="F123" s="347"/>
      <c r="G123" s="238"/>
      <c r="H123" s="238"/>
      <c r="I123" s="347"/>
      <c r="J123" s="238"/>
      <c r="K123" s="238"/>
      <c r="L123" s="238"/>
      <c r="M123" s="238"/>
      <c r="N123" s="238"/>
      <c r="O123" s="238"/>
      <c r="P123" s="238"/>
      <c r="Q123" s="238"/>
      <c r="R123" s="238"/>
      <c r="S123" s="238"/>
      <c r="T123" s="238"/>
      <c r="U123" s="238"/>
      <c r="V123" s="238"/>
      <c r="W123" s="238"/>
      <c r="X123" s="238"/>
      <c r="Y123" s="238"/>
      <c r="Z123" s="238"/>
      <c r="AA123" s="238"/>
      <c r="AB123" s="238"/>
      <c r="AC123" s="238"/>
      <c r="AD123" s="1"/>
    </row>
    <row r="124" customFormat="false" ht="15" hidden="false" customHeight="false" outlineLevel="0" collapsed="false">
      <c r="A124" s="238"/>
      <c r="B124" s="238"/>
      <c r="C124" s="238"/>
      <c r="D124" s="238"/>
      <c r="E124" s="238"/>
      <c r="F124" s="347"/>
      <c r="G124" s="238"/>
      <c r="H124" s="238"/>
      <c r="I124" s="347"/>
      <c r="J124" s="238"/>
      <c r="K124" s="238"/>
      <c r="L124" s="238"/>
      <c r="M124" s="238"/>
      <c r="N124" s="238"/>
      <c r="O124" s="238"/>
      <c r="P124" s="238"/>
      <c r="Q124" s="238"/>
      <c r="R124" s="238"/>
      <c r="S124" s="238"/>
      <c r="T124" s="238"/>
      <c r="U124" s="238"/>
      <c r="V124" s="238"/>
      <c r="W124" s="238"/>
      <c r="X124" s="238"/>
      <c r="Y124" s="238"/>
      <c r="Z124" s="238"/>
      <c r="AA124" s="238"/>
      <c r="AB124" s="238"/>
      <c r="AC124" s="238"/>
      <c r="AD124" s="1"/>
    </row>
    <row r="125" customFormat="false" ht="15" hidden="false" customHeight="false" outlineLevel="0" collapsed="false">
      <c r="A125" s="238"/>
      <c r="B125" s="238"/>
      <c r="C125" s="238"/>
      <c r="D125" s="238"/>
      <c r="E125" s="238"/>
      <c r="F125" s="347"/>
      <c r="G125" s="238"/>
      <c r="H125" s="238"/>
      <c r="I125" s="347"/>
      <c r="J125" s="238"/>
      <c r="K125" s="238"/>
      <c r="L125" s="238"/>
      <c r="M125" s="238"/>
      <c r="N125" s="238"/>
      <c r="O125" s="238"/>
      <c r="P125" s="238"/>
      <c r="Q125" s="238"/>
      <c r="R125" s="238"/>
      <c r="S125" s="238"/>
      <c r="T125" s="238"/>
      <c r="U125" s="238"/>
      <c r="V125" s="238"/>
      <c r="W125" s="238"/>
      <c r="X125" s="238"/>
      <c r="Y125" s="238"/>
      <c r="Z125" s="238"/>
      <c r="AA125" s="238"/>
      <c r="AB125" s="238"/>
      <c r="AC125" s="238"/>
      <c r="AD125" s="1"/>
    </row>
    <row r="126" customFormat="false" ht="15" hidden="false" customHeight="false" outlineLevel="0" collapsed="false">
      <c r="A126" s="238"/>
      <c r="B126" s="238"/>
      <c r="C126" s="238"/>
      <c r="D126" s="238"/>
      <c r="E126" s="238"/>
      <c r="F126" s="347"/>
      <c r="G126" s="238"/>
      <c r="H126" s="238"/>
      <c r="I126" s="347"/>
      <c r="J126" s="238"/>
      <c r="K126" s="238"/>
      <c r="L126" s="238"/>
      <c r="M126" s="238"/>
      <c r="N126" s="238"/>
      <c r="O126" s="238"/>
      <c r="P126" s="238"/>
      <c r="Q126" s="238"/>
      <c r="R126" s="238"/>
      <c r="S126" s="238"/>
      <c r="T126" s="238"/>
      <c r="U126" s="238"/>
      <c r="V126" s="238"/>
      <c r="W126" s="238"/>
      <c r="X126" s="238"/>
      <c r="Y126" s="238"/>
      <c r="Z126" s="238"/>
      <c r="AA126" s="238"/>
      <c r="AB126" s="238"/>
      <c r="AC126" s="238"/>
      <c r="AD126" s="1"/>
    </row>
    <row r="127" customFormat="false" ht="15" hidden="false" customHeight="false" outlineLevel="0" collapsed="false">
      <c r="A127" s="238"/>
      <c r="B127" s="238"/>
      <c r="C127" s="238"/>
      <c r="D127" s="238"/>
      <c r="E127" s="238"/>
      <c r="F127" s="347"/>
      <c r="G127" s="238"/>
      <c r="H127" s="238"/>
      <c r="I127" s="347"/>
      <c r="J127" s="238"/>
      <c r="K127" s="238"/>
      <c r="L127" s="238"/>
      <c r="M127" s="238"/>
      <c r="N127" s="238"/>
      <c r="O127" s="238"/>
      <c r="P127" s="238"/>
      <c r="Q127" s="238"/>
      <c r="R127" s="238"/>
      <c r="S127" s="238"/>
      <c r="T127" s="238"/>
      <c r="U127" s="238"/>
      <c r="V127" s="238"/>
      <c r="W127" s="238"/>
      <c r="X127" s="238"/>
      <c r="Y127" s="238"/>
      <c r="Z127" s="238"/>
      <c r="AA127" s="238"/>
      <c r="AB127" s="238"/>
      <c r="AC127" s="238"/>
      <c r="AD127" s="1"/>
    </row>
    <row r="128" customFormat="false" ht="15" hidden="false" customHeight="false" outlineLevel="0" collapsed="false">
      <c r="A128" s="238"/>
      <c r="B128" s="238"/>
      <c r="C128" s="238"/>
      <c r="D128" s="238"/>
      <c r="E128" s="238"/>
      <c r="F128" s="347"/>
      <c r="G128" s="238"/>
      <c r="H128" s="238"/>
      <c r="I128" s="347"/>
      <c r="J128" s="238"/>
      <c r="K128" s="238"/>
      <c r="L128" s="238"/>
      <c r="M128" s="238"/>
      <c r="N128" s="238"/>
      <c r="O128" s="238"/>
      <c r="P128" s="238"/>
      <c r="Q128" s="238"/>
      <c r="R128" s="238"/>
      <c r="S128" s="238"/>
      <c r="T128" s="238"/>
      <c r="U128" s="238"/>
      <c r="V128" s="238"/>
      <c r="W128" s="238"/>
      <c r="X128" s="238"/>
      <c r="Y128" s="238"/>
      <c r="Z128" s="238"/>
      <c r="AA128" s="238"/>
      <c r="AB128" s="238"/>
      <c r="AC128" s="238"/>
      <c r="AD128" s="1"/>
    </row>
    <row r="129" customFormat="false" ht="15" hidden="false" customHeight="false" outlineLevel="0" collapsed="false">
      <c r="A129" s="238"/>
      <c r="B129" s="238"/>
      <c r="C129" s="238"/>
      <c r="D129" s="238"/>
      <c r="E129" s="238"/>
      <c r="F129" s="347"/>
      <c r="G129" s="238"/>
      <c r="H129" s="238"/>
      <c r="I129" s="347"/>
      <c r="J129" s="238"/>
      <c r="K129" s="238"/>
      <c r="L129" s="238"/>
      <c r="M129" s="238"/>
      <c r="N129" s="238"/>
      <c r="O129" s="238"/>
      <c r="P129" s="238"/>
      <c r="Q129" s="238"/>
      <c r="R129" s="238"/>
      <c r="S129" s="238"/>
      <c r="T129" s="238"/>
      <c r="U129" s="238"/>
      <c r="V129" s="238"/>
      <c r="W129" s="238"/>
      <c r="X129" s="238"/>
      <c r="Y129" s="238"/>
      <c r="Z129" s="238"/>
      <c r="AA129" s="238"/>
      <c r="AB129" s="238"/>
      <c r="AC129" s="238"/>
      <c r="AD129" s="1"/>
    </row>
    <row r="130" customFormat="false" ht="15" hidden="false" customHeight="false" outlineLevel="0" collapsed="false">
      <c r="A130" s="238"/>
      <c r="B130" s="238"/>
      <c r="C130" s="238"/>
      <c r="D130" s="238"/>
      <c r="E130" s="238"/>
      <c r="F130" s="347"/>
      <c r="G130" s="238"/>
      <c r="H130" s="238"/>
      <c r="I130" s="347"/>
      <c r="J130" s="238"/>
      <c r="K130" s="238"/>
      <c r="L130" s="238"/>
      <c r="M130" s="238"/>
      <c r="N130" s="238"/>
      <c r="O130" s="238"/>
      <c r="P130" s="238"/>
      <c r="Q130" s="238"/>
      <c r="R130" s="238"/>
      <c r="S130" s="238"/>
      <c r="T130" s="238"/>
      <c r="U130" s="238"/>
      <c r="V130" s="238"/>
      <c r="W130" s="238"/>
      <c r="X130" s="238"/>
      <c r="Y130" s="238"/>
      <c r="Z130" s="238"/>
      <c r="AA130" s="238"/>
      <c r="AB130" s="238"/>
      <c r="AC130" s="238"/>
      <c r="AD130" s="1"/>
    </row>
    <row r="131" customFormat="false" ht="15" hidden="false" customHeight="false" outlineLevel="0" collapsed="false">
      <c r="A131" s="238"/>
      <c r="B131" s="238"/>
      <c r="C131" s="238"/>
      <c r="D131" s="238"/>
      <c r="E131" s="238"/>
      <c r="F131" s="347"/>
      <c r="G131" s="238"/>
      <c r="H131" s="238"/>
      <c r="I131" s="347"/>
      <c r="J131" s="238"/>
      <c r="K131" s="238"/>
      <c r="L131" s="238"/>
      <c r="M131" s="238"/>
      <c r="N131" s="238"/>
      <c r="O131" s="238"/>
      <c r="P131" s="238"/>
      <c r="Q131" s="238"/>
      <c r="R131" s="238"/>
      <c r="S131" s="238"/>
      <c r="T131" s="238"/>
      <c r="U131" s="238"/>
      <c r="V131" s="238"/>
      <c r="W131" s="238"/>
      <c r="X131" s="238"/>
      <c r="Y131" s="238"/>
      <c r="Z131" s="238"/>
      <c r="AA131" s="238"/>
      <c r="AB131" s="238"/>
      <c r="AC131" s="238"/>
      <c r="AD131" s="1"/>
    </row>
    <row r="132" customFormat="false" ht="15" hidden="false" customHeight="false" outlineLevel="0" collapsed="false">
      <c r="A132" s="238"/>
      <c r="B132" s="238"/>
      <c r="C132" s="238"/>
      <c r="D132" s="238"/>
      <c r="E132" s="238"/>
      <c r="F132" s="347"/>
      <c r="G132" s="238"/>
      <c r="H132" s="238"/>
      <c r="I132" s="347"/>
      <c r="J132" s="238"/>
      <c r="K132" s="238"/>
      <c r="L132" s="238"/>
      <c r="M132" s="238"/>
      <c r="N132" s="238"/>
      <c r="O132" s="238"/>
      <c r="P132" s="238"/>
      <c r="Q132" s="238"/>
      <c r="R132" s="238"/>
      <c r="S132" s="238"/>
      <c r="T132" s="238"/>
      <c r="U132" s="238"/>
      <c r="V132" s="238"/>
      <c r="W132" s="238"/>
      <c r="X132" s="238"/>
      <c r="Y132" s="238"/>
      <c r="Z132" s="238"/>
      <c r="AA132" s="238"/>
      <c r="AB132" s="238"/>
      <c r="AC132" s="238"/>
      <c r="AD132" s="1"/>
    </row>
    <row r="133" customFormat="false" ht="15" hidden="false" customHeight="false" outlineLevel="0" collapsed="false">
      <c r="A133" s="238"/>
      <c r="B133" s="238"/>
      <c r="C133" s="238"/>
      <c r="D133" s="238"/>
      <c r="E133" s="238"/>
      <c r="F133" s="347"/>
      <c r="G133" s="238"/>
      <c r="H133" s="238"/>
      <c r="I133" s="347"/>
      <c r="J133" s="238"/>
      <c r="K133" s="238"/>
      <c r="L133" s="238"/>
      <c r="M133" s="238"/>
      <c r="N133" s="238"/>
      <c r="O133" s="238"/>
      <c r="P133" s="238"/>
      <c r="Q133" s="238"/>
      <c r="R133" s="238"/>
      <c r="S133" s="238"/>
      <c r="T133" s="238"/>
      <c r="U133" s="238"/>
      <c r="V133" s="238"/>
      <c r="W133" s="238"/>
      <c r="X133" s="238"/>
      <c r="Y133" s="238"/>
      <c r="Z133" s="238"/>
      <c r="AA133" s="238"/>
      <c r="AB133" s="238"/>
      <c r="AC133" s="238"/>
      <c r="AD133" s="1"/>
    </row>
    <row r="134" customFormat="false" ht="15" hidden="false" customHeight="false" outlineLevel="0" collapsed="false">
      <c r="A134" s="238"/>
      <c r="B134" s="238"/>
      <c r="C134" s="238"/>
      <c r="D134" s="238"/>
      <c r="E134" s="238"/>
      <c r="F134" s="347"/>
      <c r="G134" s="238"/>
      <c r="H134" s="238"/>
      <c r="I134" s="347"/>
      <c r="J134" s="238"/>
      <c r="K134" s="238"/>
      <c r="L134" s="238"/>
      <c r="M134" s="238"/>
      <c r="N134" s="238"/>
      <c r="O134" s="238"/>
      <c r="P134" s="238"/>
      <c r="Q134" s="238"/>
      <c r="R134" s="238"/>
      <c r="S134" s="238"/>
      <c r="T134" s="238"/>
      <c r="U134" s="238"/>
      <c r="V134" s="238"/>
      <c r="W134" s="238"/>
      <c r="X134" s="238"/>
      <c r="Y134" s="238"/>
      <c r="Z134" s="238"/>
      <c r="AA134" s="238"/>
      <c r="AB134" s="238"/>
      <c r="AC134" s="238"/>
      <c r="AD134" s="1"/>
    </row>
    <row r="135" customFormat="false" ht="15" hidden="false" customHeight="false" outlineLevel="0" collapsed="false">
      <c r="A135" s="238"/>
      <c r="B135" s="238"/>
      <c r="C135" s="238"/>
      <c r="D135" s="238"/>
      <c r="E135" s="238"/>
      <c r="F135" s="347"/>
      <c r="G135" s="238"/>
      <c r="H135" s="238"/>
      <c r="I135" s="347"/>
      <c r="J135" s="238"/>
      <c r="K135" s="238"/>
      <c r="L135" s="238"/>
      <c r="M135" s="238"/>
      <c r="N135" s="238"/>
      <c r="O135" s="238"/>
      <c r="P135" s="238"/>
      <c r="Q135" s="238"/>
      <c r="R135" s="238"/>
      <c r="S135" s="238"/>
      <c r="T135" s="238"/>
      <c r="U135" s="238"/>
      <c r="V135" s="238"/>
      <c r="W135" s="238"/>
      <c r="X135" s="238"/>
      <c r="Y135" s="238"/>
      <c r="Z135" s="238"/>
      <c r="AA135" s="238"/>
      <c r="AB135" s="238"/>
      <c r="AC135" s="238"/>
      <c r="AD135" s="1"/>
    </row>
    <row r="136" customFormat="false" ht="15" hidden="false" customHeight="false" outlineLevel="0" collapsed="false">
      <c r="A136" s="238"/>
      <c r="B136" s="238"/>
      <c r="C136" s="238"/>
      <c r="D136" s="238"/>
      <c r="E136" s="238"/>
      <c r="F136" s="347"/>
      <c r="G136" s="238"/>
      <c r="H136" s="238"/>
      <c r="I136" s="347"/>
      <c r="J136" s="238"/>
      <c r="K136" s="238"/>
      <c r="L136" s="238"/>
      <c r="M136" s="238"/>
      <c r="N136" s="238"/>
      <c r="O136" s="238"/>
      <c r="P136" s="238"/>
      <c r="Q136" s="238"/>
      <c r="R136" s="238"/>
      <c r="S136" s="238"/>
      <c r="T136" s="238"/>
      <c r="U136" s="238"/>
      <c r="V136" s="238"/>
      <c r="W136" s="238"/>
      <c r="X136" s="238"/>
      <c r="Y136" s="238"/>
      <c r="Z136" s="238"/>
      <c r="AA136" s="238"/>
      <c r="AB136" s="238"/>
      <c r="AC136" s="238"/>
      <c r="AD136" s="1"/>
    </row>
    <row r="137" customFormat="false" ht="15" hidden="false" customHeight="false" outlineLevel="0" collapsed="false">
      <c r="A137" s="238"/>
      <c r="B137" s="238"/>
      <c r="C137" s="238"/>
      <c r="D137" s="238"/>
      <c r="E137" s="238"/>
      <c r="F137" s="347"/>
      <c r="G137" s="238"/>
      <c r="H137" s="238"/>
      <c r="I137" s="347"/>
      <c r="J137" s="238"/>
      <c r="K137" s="238"/>
      <c r="L137" s="238"/>
      <c r="M137" s="238"/>
      <c r="N137" s="238"/>
      <c r="O137" s="238"/>
      <c r="P137" s="238"/>
      <c r="Q137" s="238"/>
      <c r="R137" s="238"/>
      <c r="S137" s="238"/>
      <c r="T137" s="238"/>
      <c r="U137" s="238"/>
      <c r="V137" s="238"/>
      <c r="W137" s="238"/>
      <c r="X137" s="238"/>
      <c r="Y137" s="238"/>
      <c r="Z137" s="238"/>
      <c r="AA137" s="238"/>
      <c r="AB137" s="238"/>
      <c r="AC137" s="238"/>
      <c r="AD137" s="1"/>
    </row>
    <row r="138" customFormat="false" ht="15" hidden="false" customHeight="false" outlineLevel="0" collapsed="false">
      <c r="A138" s="238"/>
      <c r="B138" s="238"/>
      <c r="C138" s="238"/>
      <c r="D138" s="238"/>
      <c r="E138" s="238"/>
      <c r="F138" s="347"/>
      <c r="G138" s="238"/>
      <c r="H138" s="238"/>
      <c r="I138" s="347"/>
      <c r="J138" s="238"/>
      <c r="K138" s="238"/>
      <c r="L138" s="238"/>
      <c r="M138" s="238"/>
      <c r="N138" s="238"/>
      <c r="O138" s="238"/>
      <c r="P138" s="238"/>
      <c r="Q138" s="238"/>
      <c r="R138" s="238"/>
      <c r="S138" s="238"/>
      <c r="T138" s="238"/>
      <c r="U138" s="238"/>
      <c r="V138" s="238"/>
      <c r="W138" s="238"/>
      <c r="X138" s="238"/>
      <c r="Y138" s="238"/>
      <c r="Z138" s="238"/>
      <c r="AA138" s="238"/>
      <c r="AB138" s="238"/>
      <c r="AC138" s="238"/>
      <c r="AD138" s="1"/>
    </row>
    <row r="139" customFormat="false" ht="15" hidden="false" customHeight="false" outlineLevel="0" collapsed="false">
      <c r="A139" s="238"/>
      <c r="B139" s="238"/>
      <c r="C139" s="238"/>
      <c r="D139" s="238"/>
      <c r="E139" s="238"/>
      <c r="F139" s="347"/>
      <c r="G139" s="238"/>
      <c r="H139" s="238"/>
      <c r="I139" s="347"/>
      <c r="J139" s="238"/>
      <c r="K139" s="238"/>
      <c r="L139" s="238"/>
      <c r="M139" s="238"/>
      <c r="N139" s="238"/>
      <c r="O139" s="238"/>
      <c r="P139" s="238"/>
      <c r="Q139" s="238"/>
      <c r="R139" s="238"/>
      <c r="S139" s="238"/>
      <c r="T139" s="238"/>
      <c r="U139" s="238"/>
      <c r="V139" s="238"/>
      <c r="W139" s="238"/>
      <c r="X139" s="238"/>
      <c r="Y139" s="238"/>
      <c r="Z139" s="238"/>
      <c r="AA139" s="238"/>
      <c r="AB139" s="238"/>
      <c r="AC139" s="238"/>
      <c r="AD139" s="1"/>
    </row>
    <row r="140" customFormat="false" ht="15" hidden="false" customHeight="false" outlineLevel="0" collapsed="false">
      <c r="A140" s="238"/>
      <c r="B140" s="238"/>
      <c r="C140" s="238"/>
      <c r="D140" s="238"/>
      <c r="E140" s="238"/>
      <c r="F140" s="347"/>
      <c r="G140" s="238"/>
      <c r="H140" s="238"/>
      <c r="I140" s="347"/>
      <c r="J140" s="238"/>
      <c r="K140" s="238"/>
      <c r="L140" s="238"/>
      <c r="M140" s="238"/>
      <c r="N140" s="238"/>
      <c r="O140" s="238"/>
      <c r="P140" s="238"/>
      <c r="Q140" s="238"/>
      <c r="R140" s="238"/>
      <c r="S140" s="238"/>
      <c r="T140" s="238"/>
      <c r="U140" s="238"/>
      <c r="V140" s="238"/>
      <c r="W140" s="238"/>
      <c r="X140" s="238"/>
      <c r="Y140" s="238"/>
      <c r="Z140" s="238"/>
      <c r="AA140" s="238"/>
      <c r="AB140" s="238"/>
      <c r="AC140" s="238"/>
      <c r="AD140" s="1"/>
    </row>
    <row r="141" customFormat="false" ht="15" hidden="false" customHeight="false" outlineLevel="0" collapsed="false">
      <c r="A141" s="238"/>
      <c r="B141" s="238"/>
      <c r="C141" s="238"/>
      <c r="D141" s="238"/>
      <c r="E141" s="238"/>
      <c r="F141" s="347"/>
      <c r="G141" s="238"/>
      <c r="H141" s="238"/>
      <c r="I141" s="347"/>
      <c r="J141" s="238"/>
      <c r="K141" s="238"/>
      <c r="L141" s="238"/>
      <c r="M141" s="238"/>
      <c r="N141" s="238"/>
      <c r="O141" s="238"/>
      <c r="P141" s="238"/>
      <c r="Q141" s="238"/>
      <c r="R141" s="238"/>
      <c r="S141" s="238"/>
      <c r="T141" s="238"/>
      <c r="U141" s="238"/>
      <c r="V141" s="238"/>
      <c r="W141" s="238"/>
      <c r="X141" s="238"/>
      <c r="Y141" s="238"/>
      <c r="Z141" s="238"/>
      <c r="AA141" s="238"/>
      <c r="AB141" s="238"/>
      <c r="AC141" s="238"/>
      <c r="AD141" s="1"/>
    </row>
    <row r="142" customFormat="false" ht="15" hidden="false" customHeight="false" outlineLevel="0" collapsed="false">
      <c r="A142" s="238"/>
      <c r="B142" s="238"/>
      <c r="C142" s="238"/>
      <c r="D142" s="238"/>
      <c r="E142" s="238"/>
      <c r="F142" s="347"/>
      <c r="G142" s="238"/>
      <c r="H142" s="238"/>
      <c r="I142" s="347"/>
      <c r="J142" s="238"/>
      <c r="K142" s="238"/>
      <c r="L142" s="238"/>
      <c r="M142" s="238"/>
      <c r="N142" s="238"/>
      <c r="O142" s="238"/>
      <c r="P142" s="238"/>
      <c r="Q142" s="238"/>
      <c r="R142" s="238"/>
      <c r="S142" s="238"/>
      <c r="T142" s="238"/>
      <c r="U142" s="238"/>
      <c r="V142" s="238"/>
      <c r="W142" s="238"/>
      <c r="X142" s="238"/>
      <c r="Y142" s="238"/>
      <c r="Z142" s="238"/>
      <c r="AA142" s="238"/>
      <c r="AB142" s="238"/>
      <c r="AC142" s="238"/>
      <c r="AD142" s="1"/>
    </row>
    <row r="143" customFormat="false" ht="15" hidden="false" customHeight="false" outlineLevel="0" collapsed="false">
      <c r="A143" s="238"/>
      <c r="B143" s="238"/>
      <c r="C143" s="238"/>
      <c r="D143" s="238"/>
      <c r="E143" s="238"/>
      <c r="F143" s="347"/>
      <c r="G143" s="238"/>
      <c r="H143" s="238"/>
      <c r="I143" s="347"/>
      <c r="J143" s="238"/>
      <c r="K143" s="238"/>
      <c r="L143" s="238"/>
      <c r="M143" s="238"/>
      <c r="N143" s="238"/>
      <c r="O143" s="238"/>
      <c r="P143" s="238"/>
      <c r="Q143" s="238"/>
      <c r="R143" s="238"/>
      <c r="S143" s="238"/>
      <c r="T143" s="238"/>
      <c r="U143" s="238"/>
      <c r="V143" s="238"/>
      <c r="W143" s="238"/>
      <c r="X143" s="238"/>
      <c r="Y143" s="238"/>
      <c r="Z143" s="238"/>
      <c r="AA143" s="238"/>
      <c r="AB143" s="238"/>
      <c r="AC143" s="238"/>
      <c r="AD143" s="1"/>
    </row>
    <row r="144" customFormat="false" ht="15" hidden="false" customHeight="false" outlineLevel="0" collapsed="false">
      <c r="A144" s="238"/>
      <c r="B144" s="238"/>
      <c r="C144" s="238"/>
      <c r="D144" s="238"/>
      <c r="E144" s="238"/>
      <c r="F144" s="347"/>
      <c r="G144" s="238"/>
      <c r="H144" s="238"/>
      <c r="I144" s="347"/>
      <c r="J144" s="238"/>
      <c r="K144" s="238"/>
      <c r="L144" s="238"/>
      <c r="M144" s="238"/>
      <c r="N144" s="238"/>
      <c r="O144" s="238"/>
      <c r="P144" s="238"/>
      <c r="Q144" s="238"/>
      <c r="R144" s="238"/>
      <c r="S144" s="238"/>
      <c r="T144" s="238"/>
      <c r="U144" s="238"/>
      <c r="V144" s="238"/>
      <c r="W144" s="238"/>
      <c r="X144" s="238"/>
      <c r="Y144" s="238"/>
      <c r="Z144" s="238"/>
      <c r="AA144" s="238"/>
      <c r="AB144" s="238"/>
      <c r="AC144" s="238"/>
      <c r="AD144" s="1"/>
    </row>
    <row r="145" customFormat="false" ht="15" hidden="false" customHeight="false" outlineLevel="0" collapsed="false">
      <c r="A145" s="238"/>
      <c r="B145" s="238"/>
      <c r="C145" s="238"/>
      <c r="D145" s="238"/>
      <c r="E145" s="238"/>
      <c r="F145" s="347"/>
      <c r="G145" s="238"/>
      <c r="H145" s="238"/>
      <c r="I145" s="347"/>
      <c r="J145" s="238"/>
      <c r="K145" s="238"/>
      <c r="L145" s="238"/>
      <c r="M145" s="238"/>
      <c r="N145" s="238"/>
      <c r="O145" s="238"/>
      <c r="P145" s="238"/>
      <c r="Q145" s="238"/>
      <c r="R145" s="238"/>
      <c r="S145" s="238"/>
      <c r="T145" s="238"/>
      <c r="U145" s="238"/>
      <c r="V145" s="238"/>
      <c r="W145" s="238"/>
      <c r="X145" s="238"/>
      <c r="Y145" s="238"/>
      <c r="Z145" s="238"/>
      <c r="AA145" s="238"/>
      <c r="AB145" s="238"/>
      <c r="AC145" s="238"/>
      <c r="AD145" s="1"/>
    </row>
    <row r="146" customFormat="false" ht="15" hidden="false" customHeight="false" outlineLevel="0" collapsed="false">
      <c r="A146" s="238"/>
      <c r="B146" s="238"/>
      <c r="C146" s="238"/>
      <c r="D146" s="238"/>
      <c r="E146" s="238"/>
      <c r="F146" s="347"/>
      <c r="G146" s="238"/>
      <c r="H146" s="238"/>
      <c r="I146" s="347"/>
      <c r="J146" s="238"/>
      <c r="K146" s="238"/>
      <c r="L146" s="238"/>
      <c r="M146" s="238"/>
      <c r="N146" s="238"/>
      <c r="O146" s="238"/>
      <c r="P146" s="238"/>
      <c r="Q146" s="238"/>
      <c r="R146" s="238"/>
      <c r="S146" s="238"/>
      <c r="T146" s="238"/>
      <c r="U146" s="238"/>
      <c r="V146" s="238"/>
      <c r="W146" s="238"/>
      <c r="X146" s="238"/>
      <c r="Y146" s="238"/>
      <c r="Z146" s="238"/>
      <c r="AA146" s="238"/>
      <c r="AB146" s="238"/>
      <c r="AC146" s="238"/>
      <c r="AD146" s="1"/>
    </row>
    <row r="147" customFormat="false" ht="15" hidden="false" customHeight="false" outlineLevel="0" collapsed="false">
      <c r="A147" s="238"/>
      <c r="B147" s="238"/>
      <c r="C147" s="238"/>
      <c r="D147" s="238"/>
      <c r="E147" s="238"/>
      <c r="F147" s="347"/>
      <c r="G147" s="238"/>
      <c r="H147" s="238"/>
      <c r="I147" s="347"/>
      <c r="J147" s="238"/>
      <c r="K147" s="238"/>
      <c r="L147" s="238"/>
      <c r="M147" s="238"/>
      <c r="N147" s="238"/>
      <c r="O147" s="238"/>
      <c r="P147" s="238"/>
      <c r="Q147" s="238"/>
      <c r="R147" s="238"/>
      <c r="S147" s="238"/>
      <c r="T147" s="238"/>
      <c r="U147" s="238"/>
      <c r="V147" s="238"/>
      <c r="W147" s="238"/>
      <c r="X147" s="238"/>
      <c r="Y147" s="238"/>
      <c r="Z147" s="238"/>
      <c r="AA147" s="238"/>
      <c r="AB147" s="238"/>
      <c r="AC147" s="238"/>
      <c r="AD147" s="1"/>
    </row>
    <row r="148" customFormat="false" ht="15" hidden="false" customHeight="false" outlineLevel="0" collapsed="false">
      <c r="A148" s="238"/>
      <c r="B148" s="238"/>
      <c r="C148" s="238"/>
      <c r="D148" s="238"/>
      <c r="E148" s="238"/>
      <c r="F148" s="347"/>
      <c r="G148" s="238"/>
      <c r="H148" s="238"/>
      <c r="I148" s="347"/>
      <c r="J148" s="238"/>
      <c r="K148" s="238"/>
      <c r="L148" s="238"/>
      <c r="M148" s="238"/>
      <c r="N148" s="238"/>
      <c r="O148" s="238"/>
      <c r="P148" s="238"/>
      <c r="Q148" s="238"/>
      <c r="R148" s="238"/>
      <c r="S148" s="238"/>
      <c r="T148" s="238"/>
      <c r="U148" s="238"/>
      <c r="V148" s="238"/>
      <c r="W148" s="238"/>
      <c r="X148" s="238"/>
      <c r="Y148" s="238"/>
      <c r="Z148" s="238"/>
      <c r="AA148" s="238"/>
      <c r="AB148" s="238"/>
      <c r="AC148" s="238"/>
      <c r="AD148" s="1"/>
    </row>
    <row r="149" customFormat="false" ht="15" hidden="false" customHeight="false" outlineLevel="0" collapsed="false">
      <c r="A149" s="238"/>
      <c r="B149" s="238"/>
      <c r="C149" s="238"/>
      <c r="D149" s="238"/>
      <c r="E149" s="238"/>
      <c r="F149" s="347"/>
      <c r="G149" s="238"/>
      <c r="H149" s="238"/>
      <c r="I149" s="347"/>
      <c r="J149" s="238"/>
      <c r="K149" s="238"/>
      <c r="L149" s="238"/>
      <c r="M149" s="238"/>
      <c r="N149" s="238"/>
      <c r="O149" s="238"/>
      <c r="P149" s="238"/>
      <c r="Q149" s="238"/>
      <c r="R149" s="238"/>
      <c r="S149" s="238"/>
      <c r="T149" s="238"/>
      <c r="U149" s="238"/>
      <c r="V149" s="238"/>
      <c r="W149" s="238"/>
      <c r="X149" s="238"/>
      <c r="Y149" s="238"/>
      <c r="Z149" s="238"/>
      <c r="AA149" s="238"/>
      <c r="AB149" s="238"/>
      <c r="AC149" s="238"/>
      <c r="AD149" s="1"/>
    </row>
    <row r="150" customFormat="false" ht="15" hidden="false" customHeight="false" outlineLevel="0" collapsed="false">
      <c r="A150" s="238"/>
      <c r="B150" s="238"/>
      <c r="C150" s="238"/>
      <c r="D150" s="238"/>
      <c r="E150" s="238"/>
      <c r="F150" s="347"/>
      <c r="G150" s="238"/>
      <c r="H150" s="238"/>
      <c r="I150" s="347"/>
      <c r="J150" s="238"/>
      <c r="K150" s="238"/>
      <c r="L150" s="238"/>
      <c r="M150" s="238"/>
      <c r="N150" s="238"/>
      <c r="O150" s="238"/>
      <c r="P150" s="238"/>
      <c r="Q150" s="238"/>
      <c r="R150" s="238"/>
      <c r="S150" s="238"/>
      <c r="T150" s="238"/>
      <c r="U150" s="238"/>
      <c r="V150" s="238"/>
      <c r="W150" s="238"/>
      <c r="X150" s="238"/>
      <c r="Y150" s="238"/>
      <c r="Z150" s="238"/>
      <c r="AA150" s="238"/>
      <c r="AB150" s="238"/>
      <c r="AC150" s="238"/>
      <c r="AD150" s="1"/>
    </row>
    <row r="151" customFormat="false" ht="15" hidden="false" customHeight="false" outlineLevel="0" collapsed="false">
      <c r="A151" s="238"/>
      <c r="B151" s="238"/>
      <c r="C151" s="238"/>
      <c r="D151" s="238"/>
      <c r="E151" s="238"/>
      <c r="F151" s="347"/>
      <c r="G151" s="238"/>
      <c r="H151" s="238"/>
      <c r="I151" s="347"/>
      <c r="J151" s="238"/>
      <c r="K151" s="238"/>
      <c r="L151" s="238"/>
      <c r="M151" s="238"/>
      <c r="N151" s="238"/>
      <c r="O151" s="238"/>
      <c r="P151" s="238"/>
      <c r="Q151" s="238"/>
      <c r="R151" s="238"/>
      <c r="S151" s="238"/>
      <c r="T151" s="238"/>
      <c r="U151" s="238"/>
      <c r="V151" s="238"/>
      <c r="W151" s="238"/>
      <c r="X151" s="238"/>
      <c r="Y151" s="238"/>
      <c r="Z151" s="238"/>
      <c r="AA151" s="238"/>
      <c r="AB151" s="238"/>
      <c r="AC151" s="238"/>
      <c r="AD151" s="1"/>
    </row>
    <row r="152" customFormat="false" ht="15" hidden="false" customHeight="false" outlineLevel="0" collapsed="false">
      <c r="A152" s="238"/>
      <c r="B152" s="238"/>
      <c r="C152" s="238"/>
      <c r="D152" s="238"/>
      <c r="E152" s="238"/>
      <c r="F152" s="347"/>
      <c r="G152" s="238"/>
      <c r="H152" s="238"/>
      <c r="I152" s="347"/>
      <c r="J152" s="238"/>
      <c r="K152" s="238"/>
      <c r="L152" s="238"/>
      <c r="M152" s="238"/>
      <c r="N152" s="238"/>
      <c r="O152" s="238"/>
      <c r="P152" s="238"/>
      <c r="Q152" s="238"/>
      <c r="R152" s="238"/>
      <c r="S152" s="238"/>
      <c r="T152" s="238"/>
      <c r="U152" s="238"/>
      <c r="V152" s="238"/>
      <c r="W152" s="238"/>
      <c r="X152" s="238"/>
      <c r="Y152" s="238"/>
      <c r="Z152" s="238"/>
      <c r="AA152" s="238"/>
      <c r="AB152" s="238"/>
      <c r="AC152" s="238"/>
      <c r="AD152" s="1"/>
    </row>
    <row r="153" customFormat="false" ht="15" hidden="false" customHeight="false" outlineLevel="0" collapsed="false">
      <c r="A153" s="238"/>
      <c r="B153" s="238"/>
      <c r="C153" s="238"/>
      <c r="D153" s="238"/>
      <c r="E153" s="238"/>
      <c r="F153" s="347"/>
      <c r="G153" s="238"/>
      <c r="H153" s="238"/>
      <c r="I153" s="347"/>
      <c r="J153" s="238"/>
      <c r="K153" s="238"/>
      <c r="L153" s="238"/>
      <c r="M153" s="238"/>
      <c r="N153" s="238"/>
      <c r="O153" s="238"/>
      <c r="P153" s="238"/>
      <c r="Q153" s="238"/>
      <c r="R153" s="238"/>
      <c r="S153" s="238"/>
      <c r="T153" s="238"/>
      <c r="U153" s="238"/>
      <c r="V153" s="238"/>
      <c r="W153" s="238"/>
      <c r="X153" s="238"/>
      <c r="Y153" s="238"/>
      <c r="Z153" s="238"/>
      <c r="AA153" s="238"/>
      <c r="AB153" s="238"/>
      <c r="AC153" s="238"/>
      <c r="AD153" s="1"/>
    </row>
    <row r="154" customFormat="false" ht="15" hidden="false" customHeight="false" outlineLevel="0" collapsed="false">
      <c r="A154" s="238"/>
      <c r="B154" s="238"/>
      <c r="C154" s="238"/>
      <c r="D154" s="238"/>
      <c r="E154" s="238"/>
      <c r="F154" s="347"/>
      <c r="G154" s="238"/>
      <c r="H154" s="238"/>
      <c r="I154" s="347"/>
      <c r="J154" s="238"/>
      <c r="K154" s="238"/>
      <c r="L154" s="238"/>
      <c r="M154" s="238"/>
      <c r="N154" s="238"/>
      <c r="O154" s="238"/>
      <c r="P154" s="238"/>
      <c r="Q154" s="238"/>
      <c r="R154" s="238"/>
      <c r="S154" s="238"/>
      <c r="T154" s="238"/>
      <c r="U154" s="238"/>
      <c r="V154" s="238"/>
      <c r="W154" s="238"/>
      <c r="X154" s="238"/>
      <c r="Y154" s="238"/>
      <c r="Z154" s="238"/>
      <c r="AA154" s="238"/>
      <c r="AB154" s="238"/>
      <c r="AC154" s="238"/>
      <c r="AD154" s="1"/>
    </row>
    <row r="155" customFormat="false" ht="15" hidden="false" customHeight="false" outlineLevel="0" collapsed="false">
      <c r="A155" s="238"/>
      <c r="B155" s="238"/>
      <c r="C155" s="238"/>
      <c r="D155" s="238"/>
      <c r="E155" s="238"/>
      <c r="F155" s="347"/>
      <c r="G155" s="238"/>
      <c r="H155" s="238"/>
      <c r="I155" s="347"/>
      <c r="J155" s="238"/>
      <c r="K155" s="238"/>
      <c r="L155" s="238"/>
      <c r="M155" s="238"/>
      <c r="N155" s="238"/>
      <c r="O155" s="238"/>
      <c r="P155" s="238"/>
      <c r="Q155" s="238"/>
      <c r="R155" s="238"/>
      <c r="S155" s="238"/>
      <c r="T155" s="238"/>
      <c r="U155" s="238"/>
      <c r="V155" s="238"/>
      <c r="W155" s="238"/>
      <c r="X155" s="238"/>
      <c r="Y155" s="238"/>
      <c r="Z155" s="238"/>
      <c r="AA155" s="238"/>
      <c r="AB155" s="238"/>
      <c r="AC155" s="238"/>
      <c r="AD155" s="1"/>
    </row>
    <row r="156" customFormat="false" ht="15" hidden="false" customHeight="false" outlineLevel="0" collapsed="false">
      <c r="A156" s="238"/>
      <c r="B156" s="238"/>
      <c r="C156" s="238"/>
      <c r="D156" s="238"/>
      <c r="E156" s="238"/>
      <c r="F156" s="347"/>
      <c r="G156" s="238"/>
      <c r="H156" s="238"/>
      <c r="I156" s="347"/>
      <c r="J156" s="238"/>
      <c r="K156" s="238"/>
      <c r="L156" s="238"/>
      <c r="M156" s="238"/>
      <c r="N156" s="238"/>
      <c r="O156" s="238"/>
      <c r="P156" s="238"/>
      <c r="Q156" s="238"/>
      <c r="R156" s="238"/>
      <c r="S156" s="238"/>
      <c r="T156" s="238"/>
      <c r="U156" s="238"/>
      <c r="V156" s="238"/>
      <c r="W156" s="238"/>
      <c r="X156" s="238"/>
      <c r="Y156" s="238"/>
      <c r="Z156" s="238"/>
      <c r="AA156" s="238"/>
      <c r="AB156" s="238"/>
      <c r="AC156" s="238"/>
      <c r="AD156" s="1"/>
    </row>
    <row r="157" customFormat="false" ht="15" hidden="false" customHeight="false" outlineLevel="0" collapsed="false">
      <c r="A157" s="238"/>
      <c r="B157" s="238"/>
      <c r="C157" s="238"/>
      <c r="D157" s="238"/>
      <c r="E157" s="238"/>
      <c r="F157" s="347"/>
      <c r="G157" s="238"/>
      <c r="H157" s="238"/>
      <c r="I157" s="347"/>
      <c r="J157" s="238"/>
      <c r="K157" s="238"/>
      <c r="L157" s="238"/>
      <c r="M157" s="238"/>
      <c r="N157" s="238"/>
      <c r="O157" s="238"/>
      <c r="P157" s="238"/>
      <c r="Q157" s="238"/>
      <c r="R157" s="238"/>
      <c r="S157" s="238"/>
      <c r="T157" s="238"/>
      <c r="U157" s="238"/>
      <c r="V157" s="238"/>
      <c r="W157" s="238"/>
      <c r="X157" s="238"/>
      <c r="Y157" s="238"/>
      <c r="Z157" s="238"/>
      <c r="AA157" s="238"/>
      <c r="AB157" s="238"/>
      <c r="AC157" s="238"/>
      <c r="AD157" s="1"/>
    </row>
    <row r="158" customFormat="false" ht="15" hidden="false" customHeight="false" outlineLevel="0" collapsed="false">
      <c r="A158" s="238"/>
      <c r="B158" s="238"/>
      <c r="C158" s="238"/>
      <c r="D158" s="238"/>
      <c r="E158" s="238"/>
      <c r="F158" s="347"/>
      <c r="G158" s="238"/>
      <c r="H158" s="238"/>
      <c r="I158" s="347"/>
      <c r="J158" s="238"/>
      <c r="K158" s="238"/>
      <c r="L158" s="238"/>
      <c r="M158" s="238"/>
      <c r="N158" s="238"/>
      <c r="O158" s="238"/>
      <c r="P158" s="238"/>
      <c r="Q158" s="238"/>
      <c r="R158" s="238"/>
      <c r="S158" s="238"/>
      <c r="T158" s="238"/>
      <c r="U158" s="238"/>
      <c r="V158" s="238"/>
      <c r="W158" s="238"/>
      <c r="X158" s="238"/>
      <c r="Y158" s="238"/>
      <c r="Z158" s="238"/>
      <c r="AA158" s="238"/>
      <c r="AB158" s="238"/>
      <c r="AC158" s="238"/>
      <c r="AD158" s="1"/>
    </row>
    <row r="159" customFormat="false" ht="15" hidden="false" customHeight="false" outlineLevel="0" collapsed="false">
      <c r="A159" s="238"/>
      <c r="B159" s="238"/>
      <c r="C159" s="238"/>
      <c r="D159" s="238"/>
      <c r="E159" s="238"/>
      <c r="F159" s="347"/>
      <c r="G159" s="238"/>
      <c r="H159" s="238"/>
      <c r="I159" s="347"/>
      <c r="J159" s="238"/>
      <c r="K159" s="238"/>
      <c r="L159" s="238"/>
      <c r="M159" s="238"/>
      <c r="N159" s="238"/>
      <c r="O159" s="238"/>
      <c r="P159" s="238"/>
      <c r="Q159" s="238"/>
      <c r="R159" s="238"/>
      <c r="S159" s="238"/>
      <c r="T159" s="238"/>
      <c r="U159" s="238"/>
      <c r="V159" s="238"/>
      <c r="W159" s="238"/>
      <c r="X159" s="238"/>
      <c r="Y159" s="238"/>
      <c r="Z159" s="238"/>
      <c r="AA159" s="238"/>
      <c r="AB159" s="238"/>
      <c r="AC159" s="238"/>
      <c r="AD159" s="1"/>
    </row>
    <row r="160" customFormat="false" ht="15" hidden="false" customHeight="false" outlineLevel="0" collapsed="false">
      <c r="A160" s="238"/>
      <c r="B160" s="238"/>
      <c r="C160" s="238"/>
      <c r="D160" s="238"/>
      <c r="E160" s="238"/>
      <c r="F160" s="347"/>
      <c r="G160" s="238"/>
      <c r="H160" s="238"/>
      <c r="I160" s="347"/>
      <c r="J160" s="238"/>
      <c r="K160" s="238"/>
      <c r="L160" s="238"/>
      <c r="M160" s="238"/>
      <c r="N160" s="238"/>
      <c r="O160" s="238"/>
      <c r="P160" s="238"/>
      <c r="Q160" s="238"/>
      <c r="R160" s="238"/>
      <c r="S160" s="238"/>
      <c r="T160" s="238"/>
      <c r="U160" s="238"/>
      <c r="V160" s="238"/>
      <c r="W160" s="238"/>
      <c r="X160" s="238"/>
      <c r="Y160" s="238"/>
      <c r="Z160" s="238"/>
      <c r="AA160" s="238"/>
      <c r="AB160" s="238"/>
      <c r="AC160" s="238"/>
      <c r="AD160" s="1"/>
    </row>
    <row r="161" customFormat="false" ht="15" hidden="false" customHeight="false" outlineLevel="0" collapsed="false">
      <c r="A161" s="238"/>
      <c r="B161" s="238"/>
      <c r="C161" s="238"/>
      <c r="D161" s="238"/>
      <c r="E161" s="238"/>
      <c r="F161" s="347"/>
      <c r="G161" s="238"/>
      <c r="H161" s="238"/>
      <c r="I161" s="347"/>
      <c r="J161" s="238"/>
      <c r="K161" s="238"/>
      <c r="L161" s="238"/>
      <c r="M161" s="238"/>
      <c r="N161" s="238"/>
      <c r="O161" s="238"/>
      <c r="P161" s="238"/>
      <c r="Q161" s="238"/>
      <c r="R161" s="238"/>
      <c r="S161" s="238"/>
      <c r="T161" s="238"/>
      <c r="U161" s="238"/>
      <c r="V161" s="238"/>
      <c r="W161" s="238"/>
      <c r="X161" s="238"/>
      <c r="Y161" s="238"/>
      <c r="Z161" s="238"/>
      <c r="AA161" s="238"/>
      <c r="AB161" s="238"/>
      <c r="AC161" s="238"/>
      <c r="AD161" s="1"/>
    </row>
    <row r="162" customFormat="false" ht="15" hidden="false" customHeight="false" outlineLevel="0" collapsed="false">
      <c r="A162" s="238"/>
      <c r="B162" s="238"/>
      <c r="C162" s="238"/>
      <c r="D162" s="238"/>
      <c r="E162" s="238"/>
      <c r="F162" s="347"/>
      <c r="G162" s="238"/>
      <c r="H162" s="238"/>
      <c r="I162" s="347"/>
      <c r="J162" s="238"/>
      <c r="K162" s="238"/>
      <c r="L162" s="238"/>
      <c r="M162" s="238"/>
      <c r="N162" s="238"/>
      <c r="O162" s="238"/>
      <c r="P162" s="238"/>
      <c r="Q162" s="238"/>
      <c r="R162" s="238"/>
      <c r="S162" s="238"/>
      <c r="T162" s="238"/>
      <c r="U162" s="238"/>
      <c r="V162" s="238"/>
      <c r="W162" s="238"/>
      <c r="X162" s="238"/>
      <c r="Y162" s="238"/>
      <c r="Z162" s="238"/>
      <c r="AA162" s="238"/>
      <c r="AB162" s="238"/>
      <c r="AC162" s="238"/>
      <c r="AD162" s="1"/>
    </row>
    <row r="163" customFormat="false" ht="15" hidden="false" customHeight="false" outlineLevel="0" collapsed="false">
      <c r="A163" s="238"/>
      <c r="B163" s="238"/>
      <c r="C163" s="238"/>
      <c r="D163" s="238"/>
      <c r="E163" s="238"/>
      <c r="F163" s="347"/>
      <c r="G163" s="238"/>
      <c r="H163" s="238"/>
      <c r="I163" s="347"/>
      <c r="J163" s="238"/>
      <c r="K163" s="238"/>
      <c r="L163" s="238"/>
      <c r="M163" s="238"/>
      <c r="N163" s="238"/>
      <c r="O163" s="238"/>
      <c r="P163" s="238"/>
      <c r="Q163" s="238"/>
      <c r="R163" s="238"/>
      <c r="S163" s="238"/>
      <c r="T163" s="238"/>
      <c r="U163" s="238"/>
      <c r="V163" s="238"/>
      <c r="W163" s="238"/>
      <c r="X163" s="238"/>
      <c r="Y163" s="238"/>
      <c r="Z163" s="238"/>
      <c r="AA163" s="238"/>
      <c r="AB163" s="238"/>
      <c r="AC163" s="238"/>
      <c r="AD163" s="1"/>
    </row>
    <row r="164" customFormat="false" ht="15" hidden="false" customHeight="false" outlineLevel="0" collapsed="false">
      <c r="A164" s="238"/>
      <c r="B164" s="238"/>
      <c r="C164" s="238"/>
      <c r="D164" s="238"/>
      <c r="E164" s="238"/>
      <c r="F164" s="347"/>
      <c r="G164" s="238"/>
      <c r="H164" s="238"/>
      <c r="I164" s="347"/>
      <c r="J164" s="238"/>
      <c r="K164" s="238"/>
      <c r="L164" s="238"/>
      <c r="M164" s="238"/>
      <c r="N164" s="238"/>
      <c r="O164" s="238"/>
      <c r="P164" s="238"/>
      <c r="Q164" s="238"/>
      <c r="R164" s="238"/>
      <c r="S164" s="238"/>
      <c r="T164" s="238"/>
      <c r="U164" s="238"/>
      <c r="V164" s="238"/>
      <c r="W164" s="238"/>
      <c r="X164" s="238"/>
      <c r="Y164" s="238"/>
      <c r="Z164" s="238"/>
      <c r="AA164" s="238"/>
      <c r="AB164" s="238"/>
      <c r="AC164" s="238"/>
      <c r="AD164" s="1"/>
    </row>
    <row r="165" customFormat="false" ht="15" hidden="false" customHeight="false" outlineLevel="0" collapsed="false">
      <c r="A165" s="238"/>
      <c r="B165" s="238"/>
      <c r="C165" s="238"/>
      <c r="D165" s="238"/>
      <c r="E165" s="238"/>
      <c r="F165" s="347"/>
      <c r="G165" s="238"/>
      <c r="H165" s="238"/>
      <c r="I165" s="347"/>
      <c r="J165" s="238"/>
      <c r="K165" s="238"/>
      <c r="L165" s="238"/>
      <c r="M165" s="238"/>
      <c r="N165" s="238"/>
      <c r="O165" s="238"/>
      <c r="P165" s="238"/>
      <c r="Q165" s="238"/>
      <c r="R165" s="238"/>
      <c r="S165" s="238"/>
      <c r="T165" s="238"/>
      <c r="U165" s="238"/>
      <c r="V165" s="238"/>
      <c r="W165" s="238"/>
      <c r="X165" s="238"/>
      <c r="Y165" s="238"/>
      <c r="Z165" s="238"/>
      <c r="AA165" s="238"/>
      <c r="AB165" s="238"/>
      <c r="AC165" s="238"/>
      <c r="AD165" s="1"/>
    </row>
    <row r="166" customFormat="false" ht="15" hidden="false" customHeight="false" outlineLevel="0" collapsed="false">
      <c r="A166" s="238"/>
      <c r="B166" s="238"/>
      <c r="C166" s="238"/>
      <c r="D166" s="238"/>
      <c r="E166" s="238"/>
      <c r="F166" s="347"/>
      <c r="G166" s="238"/>
      <c r="H166" s="238"/>
      <c r="I166" s="347"/>
      <c r="J166" s="238"/>
      <c r="K166" s="238"/>
      <c r="L166" s="238"/>
      <c r="M166" s="238"/>
      <c r="N166" s="238"/>
      <c r="O166" s="238"/>
      <c r="P166" s="238"/>
      <c r="Q166" s="238"/>
      <c r="R166" s="238"/>
      <c r="S166" s="238"/>
      <c r="T166" s="238"/>
      <c r="U166" s="238"/>
      <c r="V166" s="238"/>
      <c r="W166" s="238"/>
      <c r="X166" s="238"/>
      <c r="Y166" s="238"/>
      <c r="Z166" s="238"/>
      <c r="AA166" s="238"/>
      <c r="AB166" s="238"/>
      <c r="AC166" s="238"/>
      <c r="AD166" s="1"/>
    </row>
    <row r="167" customFormat="false" ht="15" hidden="false" customHeight="false" outlineLevel="0" collapsed="false">
      <c r="A167" s="238"/>
      <c r="B167" s="238"/>
      <c r="C167" s="238"/>
      <c r="D167" s="238"/>
      <c r="E167" s="238"/>
      <c r="F167" s="347"/>
      <c r="G167" s="238"/>
      <c r="H167" s="238"/>
      <c r="I167" s="347"/>
      <c r="J167" s="238"/>
      <c r="K167" s="238"/>
      <c r="L167" s="238"/>
      <c r="M167" s="238"/>
      <c r="N167" s="238"/>
      <c r="O167" s="238"/>
      <c r="P167" s="238"/>
      <c r="Q167" s="238"/>
      <c r="R167" s="238"/>
      <c r="S167" s="238"/>
      <c r="T167" s="238"/>
      <c r="U167" s="238"/>
      <c r="V167" s="238"/>
      <c r="W167" s="238"/>
      <c r="X167" s="238"/>
      <c r="Y167" s="238"/>
      <c r="Z167" s="238"/>
      <c r="AA167" s="238"/>
      <c r="AB167" s="238"/>
      <c r="AC167" s="238"/>
      <c r="AD167" s="1"/>
    </row>
    <row r="168" customFormat="false" ht="15" hidden="false" customHeight="false" outlineLevel="0" collapsed="false">
      <c r="A168" s="238"/>
      <c r="B168" s="238"/>
      <c r="C168" s="238"/>
      <c r="D168" s="238"/>
      <c r="E168" s="238"/>
      <c r="F168" s="347"/>
      <c r="G168" s="238"/>
      <c r="H168" s="238"/>
      <c r="I168" s="347"/>
      <c r="J168" s="238"/>
      <c r="K168" s="238"/>
      <c r="L168" s="238"/>
      <c r="M168" s="238"/>
      <c r="N168" s="238"/>
      <c r="O168" s="238"/>
      <c r="P168" s="238"/>
      <c r="Q168" s="238"/>
      <c r="R168" s="238"/>
      <c r="S168" s="238"/>
      <c r="T168" s="238"/>
      <c r="U168" s="238"/>
      <c r="V168" s="238"/>
      <c r="W168" s="238"/>
      <c r="X168" s="238"/>
      <c r="Y168" s="238"/>
      <c r="Z168" s="238"/>
      <c r="AA168" s="238"/>
      <c r="AB168" s="238"/>
      <c r="AC168" s="238"/>
      <c r="AD168" s="1"/>
    </row>
    <row r="169" customFormat="false" ht="15" hidden="false" customHeight="false" outlineLevel="0" collapsed="false">
      <c r="A169" s="238"/>
      <c r="B169" s="238"/>
      <c r="C169" s="238"/>
      <c r="D169" s="238"/>
      <c r="E169" s="238"/>
      <c r="F169" s="347"/>
      <c r="G169" s="238"/>
      <c r="H169" s="238"/>
      <c r="I169" s="347"/>
      <c r="J169" s="238"/>
      <c r="K169" s="238"/>
      <c r="L169" s="238"/>
      <c r="M169" s="238"/>
      <c r="N169" s="238"/>
      <c r="O169" s="238"/>
      <c r="P169" s="238"/>
      <c r="Q169" s="238"/>
      <c r="R169" s="238"/>
      <c r="S169" s="238"/>
      <c r="T169" s="238"/>
      <c r="U169" s="238"/>
      <c r="V169" s="238"/>
      <c r="W169" s="238"/>
      <c r="X169" s="238"/>
      <c r="Y169" s="238"/>
      <c r="Z169" s="238"/>
      <c r="AA169" s="238"/>
      <c r="AB169" s="238"/>
      <c r="AC169" s="238"/>
      <c r="AD169" s="1"/>
    </row>
    <row r="170" customFormat="false" ht="15" hidden="false" customHeight="false" outlineLevel="0" collapsed="false">
      <c r="A170" s="238"/>
      <c r="B170" s="238"/>
      <c r="C170" s="238"/>
      <c r="D170" s="238"/>
      <c r="E170" s="238"/>
      <c r="F170" s="347"/>
      <c r="G170" s="238"/>
      <c r="H170" s="238"/>
      <c r="I170" s="347"/>
      <c r="J170" s="238"/>
      <c r="K170" s="238"/>
      <c r="L170" s="238"/>
      <c r="M170" s="238"/>
      <c r="N170" s="238"/>
      <c r="O170" s="238"/>
      <c r="P170" s="238"/>
      <c r="Q170" s="238"/>
      <c r="R170" s="238"/>
      <c r="S170" s="238"/>
      <c r="T170" s="238"/>
      <c r="U170" s="238"/>
      <c r="V170" s="238"/>
      <c r="W170" s="238"/>
      <c r="X170" s="238"/>
      <c r="Y170" s="238"/>
      <c r="Z170" s="238"/>
      <c r="AA170" s="238"/>
      <c r="AB170" s="238"/>
      <c r="AC170" s="238"/>
      <c r="AD170" s="1"/>
    </row>
    <row r="171" customFormat="false" ht="15" hidden="false" customHeight="false" outlineLevel="0" collapsed="false">
      <c r="A171" s="238"/>
      <c r="B171" s="238"/>
      <c r="C171" s="238"/>
      <c r="D171" s="238"/>
      <c r="E171" s="238"/>
      <c r="F171" s="347"/>
      <c r="G171" s="238"/>
      <c r="H171" s="238"/>
      <c r="I171" s="347"/>
      <c r="J171" s="238"/>
      <c r="K171" s="238"/>
      <c r="L171" s="238"/>
      <c r="M171" s="238"/>
      <c r="N171" s="238"/>
      <c r="O171" s="238"/>
      <c r="P171" s="238"/>
      <c r="Q171" s="238"/>
      <c r="R171" s="238"/>
      <c r="S171" s="238"/>
      <c r="T171" s="238"/>
      <c r="U171" s="238"/>
      <c r="V171" s="238"/>
      <c r="W171" s="238"/>
      <c r="X171" s="238"/>
      <c r="Y171" s="238"/>
      <c r="Z171" s="238"/>
      <c r="AA171" s="238"/>
      <c r="AB171" s="238"/>
      <c r="AC171" s="238"/>
      <c r="AD171" s="1"/>
    </row>
    <row r="172" customFormat="false" ht="15" hidden="false" customHeight="false" outlineLevel="0" collapsed="false">
      <c r="A172" s="238"/>
      <c r="B172" s="238"/>
      <c r="C172" s="238"/>
      <c r="D172" s="238"/>
      <c r="E172" s="238"/>
      <c r="F172" s="347"/>
      <c r="G172" s="238"/>
      <c r="H172" s="238"/>
      <c r="I172" s="347"/>
      <c r="J172" s="238"/>
      <c r="K172" s="238"/>
      <c r="L172" s="238"/>
      <c r="M172" s="238"/>
      <c r="N172" s="238"/>
      <c r="O172" s="238"/>
      <c r="P172" s="238"/>
      <c r="Q172" s="238"/>
      <c r="R172" s="238"/>
      <c r="S172" s="238"/>
      <c r="T172" s="238"/>
      <c r="U172" s="238"/>
      <c r="V172" s="238"/>
      <c r="W172" s="238"/>
      <c r="X172" s="238"/>
      <c r="Y172" s="238"/>
      <c r="Z172" s="238"/>
      <c r="AA172" s="238"/>
      <c r="AB172" s="238"/>
      <c r="AC172" s="238"/>
      <c r="AD172" s="1"/>
    </row>
    <row r="173" customFormat="false" ht="15" hidden="false" customHeight="false" outlineLevel="0" collapsed="false">
      <c r="A173" s="238"/>
      <c r="B173" s="238"/>
      <c r="C173" s="238"/>
      <c r="D173" s="238"/>
      <c r="E173" s="238"/>
      <c r="F173" s="347"/>
      <c r="G173" s="238"/>
      <c r="H173" s="238"/>
      <c r="I173" s="347"/>
      <c r="J173" s="238"/>
      <c r="K173" s="238"/>
      <c r="L173" s="238"/>
      <c r="M173" s="238"/>
      <c r="N173" s="238"/>
      <c r="O173" s="238"/>
      <c r="P173" s="238"/>
      <c r="Q173" s="238"/>
      <c r="R173" s="238"/>
      <c r="S173" s="238"/>
      <c r="T173" s="238"/>
      <c r="U173" s="238"/>
      <c r="V173" s="238"/>
      <c r="W173" s="238"/>
      <c r="X173" s="238"/>
      <c r="Y173" s="238"/>
      <c r="Z173" s="238"/>
      <c r="AA173" s="238"/>
      <c r="AB173" s="238"/>
      <c r="AC173" s="238"/>
      <c r="AD173" s="1"/>
    </row>
    <row r="174" customFormat="false" ht="15" hidden="false" customHeight="false" outlineLevel="0" collapsed="false">
      <c r="A174" s="238"/>
      <c r="B174" s="238"/>
      <c r="C174" s="238"/>
      <c r="D174" s="238"/>
      <c r="E174" s="238"/>
      <c r="F174" s="347"/>
      <c r="G174" s="238"/>
      <c r="H174" s="238"/>
      <c r="I174" s="347"/>
      <c r="J174" s="238"/>
      <c r="K174" s="238"/>
      <c r="L174" s="238"/>
      <c r="M174" s="238"/>
      <c r="N174" s="238"/>
      <c r="O174" s="238"/>
      <c r="P174" s="238"/>
      <c r="Q174" s="238"/>
      <c r="R174" s="238"/>
      <c r="S174" s="238"/>
      <c r="T174" s="238"/>
      <c r="U174" s="238"/>
      <c r="V174" s="238"/>
      <c r="W174" s="238"/>
      <c r="X174" s="238"/>
      <c r="Y174" s="238"/>
      <c r="Z174" s="238"/>
      <c r="AA174" s="238"/>
      <c r="AB174" s="238"/>
      <c r="AC174" s="238"/>
      <c r="AD174" s="1"/>
    </row>
    <row r="175" customFormat="false" ht="15" hidden="false" customHeight="false" outlineLevel="0" collapsed="false">
      <c r="A175" s="238"/>
      <c r="B175" s="238"/>
      <c r="C175" s="238"/>
      <c r="D175" s="238"/>
      <c r="E175" s="238"/>
      <c r="F175" s="347"/>
      <c r="G175" s="238"/>
      <c r="H175" s="238"/>
      <c r="I175" s="347"/>
      <c r="J175" s="238"/>
      <c r="K175" s="238"/>
      <c r="L175" s="238"/>
      <c r="M175" s="238"/>
      <c r="N175" s="238"/>
      <c r="O175" s="238"/>
      <c r="P175" s="238"/>
      <c r="Q175" s="238"/>
      <c r="R175" s="238"/>
      <c r="S175" s="238"/>
      <c r="T175" s="238"/>
      <c r="U175" s="238"/>
      <c r="V175" s="238"/>
      <c r="W175" s="238"/>
      <c r="X175" s="238"/>
      <c r="Y175" s="238"/>
      <c r="Z175" s="238"/>
      <c r="AA175" s="238"/>
      <c r="AB175" s="238"/>
      <c r="AC175" s="238"/>
      <c r="AD175" s="1"/>
    </row>
    <row r="176" customFormat="false" ht="15" hidden="false" customHeight="false" outlineLevel="0" collapsed="false">
      <c r="A176" s="238"/>
      <c r="B176" s="238"/>
      <c r="C176" s="238"/>
      <c r="D176" s="238"/>
      <c r="E176" s="238"/>
      <c r="F176" s="347"/>
      <c r="G176" s="238"/>
      <c r="H176" s="238"/>
      <c r="I176" s="347"/>
      <c r="J176" s="238"/>
      <c r="K176" s="238"/>
      <c r="L176" s="238"/>
      <c r="M176" s="238"/>
      <c r="N176" s="238"/>
      <c r="O176" s="238"/>
      <c r="P176" s="238"/>
      <c r="Q176" s="238"/>
      <c r="R176" s="238"/>
      <c r="S176" s="238"/>
      <c r="T176" s="238"/>
      <c r="U176" s="238"/>
      <c r="V176" s="238"/>
      <c r="W176" s="238"/>
      <c r="X176" s="238"/>
      <c r="Y176" s="238"/>
      <c r="Z176" s="238"/>
      <c r="AA176" s="238"/>
      <c r="AB176" s="238"/>
      <c r="AC176" s="238"/>
      <c r="AD176" s="1"/>
    </row>
    <row r="177" customFormat="false" ht="15" hidden="false" customHeight="false" outlineLevel="0" collapsed="false">
      <c r="A177" s="238"/>
      <c r="B177" s="238"/>
      <c r="C177" s="238"/>
      <c r="D177" s="238"/>
      <c r="E177" s="238"/>
      <c r="F177" s="347"/>
      <c r="G177" s="238"/>
      <c r="H177" s="238"/>
      <c r="I177" s="347"/>
      <c r="J177" s="238"/>
      <c r="K177" s="238"/>
      <c r="L177" s="238"/>
      <c r="M177" s="238"/>
      <c r="N177" s="238"/>
      <c r="O177" s="238"/>
      <c r="P177" s="238"/>
      <c r="Q177" s="238"/>
      <c r="R177" s="238"/>
      <c r="S177" s="238"/>
      <c r="T177" s="238"/>
      <c r="U177" s="238"/>
      <c r="V177" s="238"/>
      <c r="W177" s="238"/>
      <c r="X177" s="238"/>
      <c r="Y177" s="238"/>
      <c r="Z177" s="238"/>
      <c r="AA177" s="238"/>
      <c r="AB177" s="238"/>
      <c r="AC177" s="238"/>
      <c r="AD177" s="1"/>
    </row>
    <row r="178" customFormat="false" ht="15" hidden="false" customHeight="false" outlineLevel="0" collapsed="false">
      <c r="A178" s="238"/>
      <c r="B178" s="238"/>
      <c r="C178" s="238"/>
      <c r="D178" s="238"/>
      <c r="E178" s="238"/>
      <c r="F178" s="347"/>
      <c r="G178" s="238"/>
      <c r="H178" s="238"/>
      <c r="I178" s="347"/>
      <c r="J178" s="238"/>
      <c r="K178" s="238"/>
      <c r="L178" s="238"/>
      <c r="M178" s="238"/>
      <c r="N178" s="238"/>
      <c r="O178" s="238"/>
      <c r="P178" s="238"/>
      <c r="Q178" s="238"/>
      <c r="R178" s="238"/>
      <c r="S178" s="238"/>
      <c r="T178" s="238"/>
      <c r="U178" s="238"/>
      <c r="V178" s="238"/>
      <c r="W178" s="238"/>
      <c r="X178" s="238"/>
      <c r="Y178" s="238"/>
      <c r="Z178" s="238"/>
      <c r="AA178" s="238"/>
      <c r="AB178" s="238"/>
      <c r="AC178" s="238"/>
      <c r="AD178" s="1"/>
    </row>
    <row r="179" customFormat="false" ht="15" hidden="false" customHeight="false" outlineLevel="0" collapsed="false">
      <c r="A179" s="238"/>
      <c r="B179" s="238"/>
      <c r="C179" s="238"/>
      <c r="D179" s="238"/>
      <c r="E179" s="238"/>
      <c r="F179" s="347"/>
      <c r="G179" s="238"/>
      <c r="H179" s="238"/>
      <c r="I179" s="347"/>
      <c r="J179" s="238"/>
      <c r="K179" s="238"/>
      <c r="L179" s="238"/>
      <c r="M179" s="238"/>
      <c r="N179" s="238"/>
      <c r="O179" s="238"/>
      <c r="P179" s="238"/>
      <c r="Q179" s="238"/>
      <c r="R179" s="238"/>
      <c r="S179" s="238"/>
      <c r="T179" s="238"/>
      <c r="U179" s="238"/>
      <c r="V179" s="238"/>
      <c r="W179" s="238"/>
      <c r="X179" s="238"/>
      <c r="Y179" s="238"/>
      <c r="Z179" s="238"/>
      <c r="AA179" s="238"/>
      <c r="AB179" s="238"/>
      <c r="AC179" s="238"/>
      <c r="AD179" s="1"/>
    </row>
    <row r="180" customFormat="false" ht="15" hidden="false" customHeight="false" outlineLevel="0" collapsed="false">
      <c r="A180" s="238"/>
      <c r="B180" s="238"/>
      <c r="C180" s="238"/>
      <c r="D180" s="238"/>
      <c r="E180" s="238"/>
      <c r="F180" s="347"/>
      <c r="G180" s="238"/>
      <c r="H180" s="238"/>
      <c r="I180" s="347"/>
      <c r="J180" s="238"/>
      <c r="K180" s="238"/>
      <c r="L180" s="238"/>
      <c r="M180" s="238"/>
      <c r="N180" s="238"/>
      <c r="O180" s="238"/>
      <c r="P180" s="238"/>
      <c r="Q180" s="238"/>
      <c r="R180" s="238"/>
      <c r="S180" s="238"/>
      <c r="T180" s="238"/>
      <c r="U180" s="238"/>
      <c r="V180" s="238"/>
      <c r="W180" s="238"/>
      <c r="X180" s="238"/>
      <c r="Y180" s="238"/>
      <c r="Z180" s="238"/>
      <c r="AA180" s="238"/>
      <c r="AB180" s="238"/>
      <c r="AC180" s="238"/>
      <c r="AD180" s="1"/>
    </row>
    <row r="181" customFormat="false" ht="15" hidden="false" customHeight="false" outlineLevel="0" collapsed="false">
      <c r="A181" s="238"/>
      <c r="B181" s="238"/>
      <c r="C181" s="238"/>
      <c r="D181" s="238"/>
      <c r="E181" s="238"/>
      <c r="F181" s="347"/>
      <c r="G181" s="238"/>
      <c r="H181" s="238"/>
      <c r="I181" s="347"/>
      <c r="J181" s="238"/>
      <c r="K181" s="238"/>
      <c r="L181" s="238"/>
      <c r="M181" s="238"/>
      <c r="N181" s="238"/>
      <c r="O181" s="238"/>
      <c r="P181" s="238"/>
      <c r="Q181" s="238"/>
      <c r="R181" s="238"/>
      <c r="S181" s="238"/>
      <c r="T181" s="238"/>
      <c r="U181" s="238"/>
      <c r="V181" s="238"/>
      <c r="W181" s="238"/>
      <c r="X181" s="238"/>
      <c r="Y181" s="238"/>
      <c r="Z181" s="238"/>
      <c r="AA181" s="238"/>
      <c r="AB181" s="238"/>
      <c r="AC181" s="238"/>
      <c r="AD181" s="1"/>
    </row>
    <row r="182" customFormat="false" ht="15" hidden="false" customHeight="false" outlineLevel="0" collapsed="false">
      <c r="A182" s="238"/>
      <c r="B182" s="238"/>
      <c r="C182" s="238"/>
      <c r="D182" s="238"/>
      <c r="E182" s="238"/>
      <c r="F182" s="347"/>
      <c r="G182" s="238"/>
      <c r="H182" s="238"/>
      <c r="I182" s="347"/>
      <c r="J182" s="238"/>
      <c r="K182" s="238"/>
      <c r="L182" s="238"/>
      <c r="M182" s="238"/>
      <c r="N182" s="238"/>
      <c r="O182" s="238"/>
      <c r="P182" s="238"/>
      <c r="Q182" s="238"/>
      <c r="R182" s="238"/>
      <c r="S182" s="238"/>
      <c r="T182" s="238"/>
      <c r="U182" s="238"/>
      <c r="V182" s="238"/>
      <c r="W182" s="238"/>
      <c r="X182" s="238"/>
      <c r="Y182" s="238"/>
      <c r="Z182" s="238"/>
      <c r="AA182" s="238"/>
      <c r="AB182" s="238"/>
      <c r="AC182" s="238"/>
      <c r="AD182" s="1"/>
    </row>
    <row r="183" customFormat="false" ht="15" hidden="false" customHeight="false" outlineLevel="0" collapsed="false">
      <c r="A183" s="238"/>
      <c r="B183" s="238"/>
      <c r="C183" s="238"/>
      <c r="D183" s="238"/>
      <c r="E183" s="238"/>
      <c r="F183" s="347"/>
      <c r="G183" s="238"/>
      <c r="H183" s="238"/>
      <c r="I183" s="347"/>
      <c r="J183" s="238"/>
      <c r="K183" s="238"/>
      <c r="L183" s="238"/>
      <c r="M183" s="238"/>
      <c r="N183" s="238"/>
      <c r="O183" s="238"/>
      <c r="P183" s="238"/>
      <c r="Q183" s="238"/>
      <c r="R183" s="238"/>
      <c r="S183" s="238"/>
      <c r="T183" s="238"/>
      <c r="U183" s="238"/>
      <c r="V183" s="238"/>
      <c r="W183" s="238"/>
      <c r="X183" s="238"/>
      <c r="Y183" s="238"/>
      <c r="Z183" s="238"/>
      <c r="AA183" s="238"/>
      <c r="AB183" s="238"/>
      <c r="AC183" s="238"/>
      <c r="AD183" s="1"/>
    </row>
    <row r="184" customFormat="false" ht="15" hidden="false" customHeight="false" outlineLevel="0" collapsed="false">
      <c r="A184" s="238"/>
      <c r="B184" s="238"/>
      <c r="C184" s="238"/>
      <c r="D184" s="238"/>
      <c r="E184" s="238"/>
      <c r="F184" s="347"/>
      <c r="G184" s="238"/>
      <c r="H184" s="238"/>
      <c r="I184" s="347"/>
      <c r="J184" s="238"/>
      <c r="K184" s="238"/>
      <c r="L184" s="238"/>
      <c r="M184" s="238"/>
      <c r="N184" s="238"/>
      <c r="O184" s="238"/>
      <c r="P184" s="238"/>
      <c r="Q184" s="238"/>
      <c r="R184" s="238"/>
      <c r="S184" s="238"/>
      <c r="T184" s="238"/>
      <c r="U184" s="238"/>
      <c r="V184" s="238"/>
      <c r="W184" s="238"/>
      <c r="X184" s="238"/>
      <c r="Y184" s="238"/>
      <c r="Z184" s="238"/>
      <c r="AA184" s="238"/>
      <c r="AB184" s="238"/>
      <c r="AC184" s="238"/>
      <c r="AD184" s="1"/>
    </row>
    <row r="185" customFormat="false" ht="15" hidden="false" customHeight="false" outlineLevel="0" collapsed="false">
      <c r="A185" s="238"/>
      <c r="B185" s="238"/>
      <c r="C185" s="238"/>
      <c r="D185" s="238"/>
      <c r="E185" s="238"/>
      <c r="F185" s="347"/>
      <c r="G185" s="238"/>
      <c r="H185" s="238"/>
      <c r="I185" s="347"/>
      <c r="J185" s="238"/>
      <c r="K185" s="238"/>
      <c r="L185" s="238"/>
      <c r="M185" s="238"/>
      <c r="N185" s="238"/>
      <c r="O185" s="238"/>
      <c r="P185" s="238"/>
      <c r="Q185" s="238"/>
      <c r="R185" s="238"/>
      <c r="S185" s="238"/>
      <c r="T185" s="238"/>
      <c r="U185" s="238"/>
      <c r="V185" s="238"/>
      <c r="W185" s="238"/>
      <c r="X185" s="238"/>
      <c r="Y185" s="238"/>
      <c r="Z185" s="238"/>
      <c r="AA185" s="238"/>
      <c r="AB185" s="238"/>
      <c r="AC185" s="238"/>
      <c r="AD185" s="1"/>
    </row>
    <row r="186" customFormat="false" ht="15" hidden="false" customHeight="false" outlineLevel="0" collapsed="false">
      <c r="A186" s="238"/>
      <c r="B186" s="238"/>
      <c r="C186" s="238"/>
      <c r="D186" s="238"/>
      <c r="E186" s="238"/>
      <c r="F186" s="347"/>
      <c r="G186" s="238"/>
      <c r="H186" s="238"/>
      <c r="I186" s="347"/>
      <c r="J186" s="238"/>
      <c r="K186" s="238"/>
      <c r="L186" s="238"/>
      <c r="M186" s="238"/>
      <c r="N186" s="238"/>
      <c r="O186" s="238"/>
      <c r="P186" s="238"/>
      <c r="Q186" s="238"/>
      <c r="R186" s="238"/>
      <c r="S186" s="238"/>
      <c r="T186" s="238"/>
      <c r="U186" s="238"/>
      <c r="V186" s="238"/>
      <c r="W186" s="238"/>
      <c r="X186" s="238"/>
      <c r="Y186" s="238"/>
      <c r="Z186" s="238"/>
      <c r="AA186" s="238"/>
      <c r="AB186" s="238"/>
      <c r="AC186" s="238"/>
      <c r="AD186" s="1"/>
    </row>
    <row r="187" customFormat="false" ht="15" hidden="false" customHeight="false" outlineLevel="0" collapsed="false">
      <c r="A187" s="238"/>
      <c r="B187" s="238"/>
      <c r="C187" s="238"/>
      <c r="D187" s="238"/>
      <c r="E187" s="238"/>
      <c r="F187" s="347"/>
      <c r="G187" s="238"/>
      <c r="H187" s="238"/>
      <c r="I187" s="347"/>
      <c r="J187" s="238"/>
      <c r="K187" s="238"/>
      <c r="L187" s="238"/>
      <c r="M187" s="238"/>
      <c r="N187" s="238"/>
      <c r="O187" s="238"/>
      <c r="P187" s="238"/>
      <c r="Q187" s="238"/>
      <c r="R187" s="238"/>
      <c r="S187" s="238"/>
      <c r="T187" s="238"/>
      <c r="U187" s="238"/>
      <c r="V187" s="238"/>
      <c r="W187" s="238"/>
      <c r="X187" s="238"/>
      <c r="Y187" s="238"/>
      <c r="Z187" s="238"/>
      <c r="AA187" s="238"/>
      <c r="AB187" s="238"/>
      <c r="AC187" s="238"/>
      <c r="AD187" s="1"/>
    </row>
    <row r="188" customFormat="false" ht="15" hidden="false" customHeight="false" outlineLevel="0" collapsed="false">
      <c r="A188" s="238"/>
      <c r="B188" s="238"/>
      <c r="C188" s="238"/>
      <c r="D188" s="238"/>
      <c r="E188" s="238"/>
      <c r="F188" s="347"/>
      <c r="G188" s="238"/>
      <c r="H188" s="238"/>
      <c r="I188" s="347"/>
      <c r="J188" s="238"/>
      <c r="K188" s="238"/>
      <c r="L188" s="238"/>
      <c r="M188" s="238"/>
      <c r="N188" s="238"/>
      <c r="O188" s="238"/>
      <c r="P188" s="238"/>
      <c r="Q188" s="238"/>
      <c r="R188" s="238"/>
      <c r="S188" s="238"/>
      <c r="T188" s="238"/>
      <c r="U188" s="238"/>
      <c r="V188" s="238"/>
      <c r="W188" s="238"/>
      <c r="X188" s="238"/>
      <c r="Y188" s="238"/>
      <c r="Z188" s="238"/>
      <c r="AA188" s="238"/>
      <c r="AB188" s="238"/>
      <c r="AC188" s="238"/>
      <c r="AD188" s="1"/>
    </row>
    <row r="189" customFormat="false" ht="15" hidden="false" customHeight="false" outlineLevel="0" collapsed="false">
      <c r="A189" s="238"/>
      <c r="B189" s="238"/>
      <c r="C189" s="238"/>
      <c r="D189" s="238"/>
      <c r="E189" s="238"/>
      <c r="F189" s="347"/>
      <c r="G189" s="238"/>
      <c r="H189" s="238"/>
      <c r="I189" s="347"/>
      <c r="J189" s="238"/>
      <c r="K189" s="238"/>
      <c r="L189" s="238"/>
      <c r="M189" s="238"/>
      <c r="N189" s="238"/>
      <c r="O189" s="238"/>
      <c r="P189" s="238"/>
      <c r="Q189" s="238"/>
      <c r="R189" s="238"/>
      <c r="S189" s="238"/>
      <c r="T189" s="238"/>
      <c r="U189" s="238"/>
      <c r="V189" s="238"/>
      <c r="W189" s="238"/>
      <c r="X189" s="238"/>
      <c r="Y189" s="238"/>
      <c r="Z189" s="238"/>
      <c r="AA189" s="238"/>
      <c r="AB189" s="238"/>
      <c r="AC189" s="238"/>
      <c r="AD189" s="1"/>
    </row>
    <row r="190" customFormat="false" ht="15" hidden="false" customHeight="false" outlineLevel="0" collapsed="false">
      <c r="A190" s="238"/>
      <c r="B190" s="238"/>
      <c r="C190" s="238"/>
      <c r="D190" s="238"/>
      <c r="E190" s="238"/>
      <c r="F190" s="347"/>
      <c r="G190" s="238"/>
      <c r="H190" s="238"/>
      <c r="I190" s="347"/>
      <c r="J190" s="238"/>
      <c r="K190" s="238"/>
      <c r="L190" s="238"/>
      <c r="M190" s="238"/>
      <c r="N190" s="238"/>
      <c r="O190" s="238"/>
      <c r="P190" s="238"/>
      <c r="Q190" s="238"/>
      <c r="R190" s="238"/>
      <c r="S190" s="238"/>
      <c r="T190" s="238"/>
      <c r="U190" s="238"/>
      <c r="V190" s="238"/>
      <c r="W190" s="238"/>
      <c r="X190" s="238"/>
      <c r="Y190" s="238"/>
      <c r="Z190" s="238"/>
      <c r="AA190" s="238"/>
      <c r="AB190" s="238"/>
      <c r="AC190" s="238"/>
      <c r="AD190" s="1"/>
    </row>
    <row r="191" customFormat="false" ht="15" hidden="false" customHeight="false" outlineLevel="0" collapsed="false">
      <c r="A191" s="238"/>
      <c r="B191" s="238"/>
      <c r="C191" s="238"/>
      <c r="D191" s="238"/>
      <c r="E191" s="238"/>
      <c r="F191" s="347"/>
      <c r="G191" s="238"/>
      <c r="H191" s="238"/>
      <c r="I191" s="347"/>
      <c r="J191" s="238"/>
      <c r="K191" s="238"/>
      <c r="L191" s="238"/>
      <c r="M191" s="238"/>
      <c r="N191" s="238"/>
      <c r="O191" s="238"/>
      <c r="P191" s="238"/>
      <c r="Q191" s="238"/>
      <c r="R191" s="238"/>
      <c r="S191" s="238"/>
      <c r="T191" s="238"/>
      <c r="U191" s="238"/>
      <c r="V191" s="238"/>
      <c r="W191" s="238"/>
      <c r="X191" s="238"/>
      <c r="Y191" s="238"/>
      <c r="Z191" s="238"/>
      <c r="AA191" s="238"/>
      <c r="AB191" s="238"/>
      <c r="AC191" s="238"/>
      <c r="AD191" s="1"/>
    </row>
    <row r="192" customFormat="false" ht="15" hidden="false" customHeight="false" outlineLevel="0" collapsed="false">
      <c r="A192" s="238"/>
      <c r="B192" s="238"/>
      <c r="C192" s="238"/>
      <c r="D192" s="238"/>
      <c r="E192" s="238"/>
      <c r="F192" s="347"/>
      <c r="G192" s="238"/>
      <c r="H192" s="238"/>
      <c r="I192" s="347"/>
      <c r="J192" s="238"/>
      <c r="K192" s="238"/>
      <c r="L192" s="238"/>
      <c r="M192" s="238"/>
      <c r="N192" s="238"/>
      <c r="O192" s="238"/>
      <c r="P192" s="238"/>
      <c r="Q192" s="238"/>
      <c r="R192" s="238"/>
      <c r="S192" s="238"/>
      <c r="T192" s="238"/>
      <c r="U192" s="238"/>
      <c r="V192" s="238"/>
      <c r="W192" s="238"/>
      <c r="X192" s="238"/>
      <c r="Y192" s="238"/>
      <c r="Z192" s="238"/>
      <c r="AA192" s="238"/>
      <c r="AB192" s="238"/>
      <c r="AC192" s="238"/>
      <c r="AD192" s="1"/>
    </row>
    <row r="193" customFormat="false" ht="15" hidden="false" customHeight="false" outlineLevel="0" collapsed="false">
      <c r="A193" s="238"/>
      <c r="B193" s="238"/>
      <c r="C193" s="238"/>
      <c r="D193" s="238"/>
      <c r="E193" s="238"/>
      <c r="F193" s="347"/>
      <c r="G193" s="238"/>
      <c r="H193" s="238"/>
      <c r="I193" s="347"/>
      <c r="J193" s="238"/>
      <c r="K193" s="238"/>
      <c r="L193" s="238"/>
      <c r="M193" s="238"/>
      <c r="N193" s="238"/>
      <c r="O193" s="238"/>
      <c r="P193" s="238"/>
      <c r="Q193" s="238"/>
      <c r="R193" s="238"/>
      <c r="S193" s="238"/>
      <c r="T193" s="238"/>
      <c r="U193" s="238"/>
      <c r="V193" s="238"/>
      <c r="W193" s="238"/>
      <c r="X193" s="238"/>
      <c r="Y193" s="238"/>
      <c r="Z193" s="238"/>
      <c r="AA193" s="238"/>
      <c r="AB193" s="238"/>
      <c r="AC193" s="238"/>
      <c r="AD193" s="1"/>
    </row>
    <row r="194" customFormat="false" ht="15" hidden="false" customHeight="false" outlineLevel="0" collapsed="false">
      <c r="A194" s="238"/>
      <c r="B194" s="238"/>
      <c r="C194" s="238"/>
      <c r="D194" s="238"/>
      <c r="E194" s="238"/>
      <c r="F194" s="347"/>
      <c r="G194" s="238"/>
      <c r="H194" s="238"/>
      <c r="I194" s="347"/>
      <c r="J194" s="238"/>
      <c r="K194" s="238"/>
      <c r="L194" s="238"/>
      <c r="M194" s="238"/>
      <c r="N194" s="238"/>
      <c r="O194" s="238"/>
      <c r="P194" s="238"/>
      <c r="Q194" s="238"/>
      <c r="R194" s="238"/>
      <c r="S194" s="238"/>
      <c r="T194" s="238"/>
      <c r="U194" s="238"/>
      <c r="V194" s="238"/>
      <c r="W194" s="238"/>
      <c r="X194" s="238"/>
      <c r="Y194" s="238"/>
      <c r="Z194" s="238"/>
      <c r="AA194" s="238"/>
      <c r="AB194" s="238"/>
      <c r="AC194" s="238"/>
      <c r="AD194" s="1"/>
    </row>
    <row r="195" customFormat="false" ht="15" hidden="false" customHeight="false" outlineLevel="0" collapsed="false">
      <c r="A195" s="238"/>
      <c r="B195" s="238"/>
      <c r="C195" s="238"/>
      <c r="D195" s="238"/>
      <c r="E195" s="238"/>
      <c r="F195" s="347"/>
      <c r="G195" s="238"/>
      <c r="H195" s="238"/>
      <c r="I195" s="347"/>
      <c r="J195" s="238"/>
      <c r="K195" s="238"/>
      <c r="L195" s="238"/>
      <c r="M195" s="238"/>
      <c r="N195" s="238"/>
      <c r="O195" s="238"/>
      <c r="P195" s="238"/>
      <c r="Q195" s="238"/>
      <c r="R195" s="238"/>
      <c r="S195" s="238"/>
      <c r="T195" s="238"/>
      <c r="U195" s="238"/>
      <c r="V195" s="238"/>
      <c r="W195" s="238"/>
      <c r="X195" s="238"/>
      <c r="Y195" s="238"/>
      <c r="Z195" s="238"/>
      <c r="AA195" s="238"/>
      <c r="AB195" s="238"/>
      <c r="AC195" s="238"/>
      <c r="AD195" s="1"/>
    </row>
    <row r="196" customFormat="false" ht="15" hidden="false" customHeight="false" outlineLevel="0" collapsed="false">
      <c r="A196" s="238"/>
      <c r="B196" s="238"/>
      <c r="C196" s="238"/>
      <c r="D196" s="238"/>
      <c r="E196" s="238"/>
      <c r="F196" s="347"/>
      <c r="G196" s="238"/>
      <c r="H196" s="238"/>
      <c r="I196" s="347"/>
      <c r="J196" s="238"/>
      <c r="K196" s="238"/>
      <c r="L196" s="238"/>
      <c r="M196" s="238"/>
      <c r="N196" s="238"/>
      <c r="O196" s="238"/>
      <c r="P196" s="238"/>
      <c r="Q196" s="238"/>
      <c r="R196" s="238"/>
      <c r="S196" s="238"/>
      <c r="T196" s="238"/>
      <c r="U196" s="238"/>
      <c r="V196" s="238"/>
      <c r="W196" s="238"/>
      <c r="X196" s="238"/>
      <c r="Y196" s="238"/>
      <c r="Z196" s="238"/>
      <c r="AA196" s="238"/>
      <c r="AB196" s="238"/>
      <c r="AC196" s="238"/>
      <c r="AD196" s="1"/>
    </row>
    <row r="197" customFormat="false" ht="15" hidden="false" customHeight="false" outlineLevel="0" collapsed="false">
      <c r="A197" s="238"/>
      <c r="B197" s="238"/>
      <c r="C197" s="238"/>
      <c r="D197" s="238"/>
      <c r="E197" s="238"/>
      <c r="F197" s="347"/>
      <c r="G197" s="238"/>
      <c r="H197" s="238"/>
      <c r="I197" s="347"/>
      <c r="J197" s="238"/>
      <c r="K197" s="238"/>
      <c r="L197" s="238"/>
      <c r="M197" s="238"/>
      <c r="N197" s="238"/>
      <c r="O197" s="238"/>
      <c r="P197" s="238"/>
      <c r="Q197" s="238"/>
      <c r="R197" s="238"/>
      <c r="S197" s="238"/>
      <c r="T197" s="238"/>
      <c r="U197" s="238"/>
      <c r="V197" s="238"/>
      <c r="W197" s="238"/>
      <c r="X197" s="238"/>
      <c r="Y197" s="238"/>
      <c r="Z197" s="238"/>
      <c r="AA197" s="238"/>
      <c r="AB197" s="238"/>
      <c r="AC197" s="238"/>
      <c r="AD197" s="1"/>
    </row>
    <row r="198" customFormat="false" ht="15" hidden="false" customHeight="false" outlineLevel="0" collapsed="false">
      <c r="A198" s="238"/>
      <c r="B198" s="238"/>
      <c r="C198" s="238"/>
      <c r="D198" s="238"/>
      <c r="E198" s="238"/>
      <c r="F198" s="347"/>
      <c r="G198" s="238"/>
      <c r="H198" s="238"/>
      <c r="I198" s="347"/>
      <c r="J198" s="238"/>
      <c r="K198" s="238"/>
      <c r="L198" s="238"/>
      <c r="M198" s="238"/>
      <c r="N198" s="238"/>
      <c r="O198" s="238"/>
      <c r="P198" s="238"/>
      <c r="Q198" s="238"/>
      <c r="R198" s="238"/>
      <c r="S198" s="238"/>
      <c r="T198" s="238"/>
      <c r="U198" s="238"/>
      <c r="V198" s="238"/>
      <c r="W198" s="238"/>
      <c r="X198" s="238"/>
      <c r="Y198" s="238"/>
      <c r="Z198" s="238"/>
      <c r="AA198" s="238"/>
      <c r="AB198" s="238"/>
      <c r="AC198" s="238"/>
      <c r="AD198" s="1"/>
    </row>
    <row r="199" customFormat="false" ht="15" hidden="false" customHeight="false" outlineLevel="0" collapsed="false">
      <c r="A199" s="238"/>
      <c r="B199" s="238"/>
      <c r="C199" s="238"/>
      <c r="D199" s="238"/>
      <c r="E199" s="238"/>
      <c r="F199" s="347"/>
      <c r="G199" s="238"/>
      <c r="H199" s="238"/>
      <c r="I199" s="347"/>
      <c r="J199" s="238"/>
      <c r="K199" s="238"/>
      <c r="L199" s="238"/>
      <c r="M199" s="238"/>
      <c r="N199" s="238"/>
      <c r="O199" s="238"/>
      <c r="P199" s="238"/>
      <c r="Q199" s="238"/>
      <c r="R199" s="238"/>
      <c r="S199" s="238"/>
      <c r="T199" s="238"/>
      <c r="U199" s="238"/>
      <c r="V199" s="238"/>
      <c r="W199" s="238"/>
      <c r="X199" s="238"/>
      <c r="Y199" s="238"/>
      <c r="Z199" s="238"/>
      <c r="AA199" s="238"/>
      <c r="AB199" s="238"/>
      <c r="AC199" s="238"/>
      <c r="AD199" s="1"/>
    </row>
    <row r="200" customFormat="false" ht="15" hidden="false" customHeight="false" outlineLevel="0" collapsed="false">
      <c r="A200" s="238"/>
      <c r="B200" s="238"/>
      <c r="C200" s="238"/>
      <c r="D200" s="238"/>
      <c r="E200" s="238"/>
      <c r="F200" s="347"/>
      <c r="G200" s="238"/>
      <c r="H200" s="238"/>
      <c r="I200" s="347"/>
      <c r="J200" s="238"/>
      <c r="K200" s="238"/>
      <c r="L200" s="238"/>
      <c r="M200" s="238"/>
      <c r="N200" s="238"/>
      <c r="O200" s="238"/>
      <c r="P200" s="238"/>
      <c r="Q200" s="238"/>
      <c r="R200" s="238"/>
      <c r="S200" s="238"/>
      <c r="T200" s="238"/>
      <c r="U200" s="238"/>
      <c r="V200" s="238"/>
      <c r="W200" s="238"/>
      <c r="X200" s="238"/>
      <c r="Y200" s="238"/>
      <c r="Z200" s="238"/>
      <c r="AA200" s="238"/>
      <c r="AB200" s="238"/>
      <c r="AC200" s="238"/>
      <c r="AD200" s="1"/>
    </row>
    <row r="201" customFormat="false" ht="15" hidden="false" customHeight="false" outlineLevel="0" collapsed="false">
      <c r="A201" s="238"/>
      <c r="B201" s="238"/>
      <c r="C201" s="238"/>
      <c r="D201" s="238"/>
      <c r="E201" s="238"/>
      <c r="F201" s="347"/>
      <c r="G201" s="238"/>
      <c r="H201" s="238"/>
      <c r="I201" s="347"/>
      <c r="J201" s="238"/>
      <c r="K201" s="238"/>
      <c r="L201" s="238"/>
      <c r="M201" s="238"/>
      <c r="N201" s="238"/>
      <c r="O201" s="238"/>
      <c r="P201" s="238"/>
      <c r="Q201" s="238"/>
      <c r="R201" s="238"/>
      <c r="S201" s="238"/>
      <c r="T201" s="238"/>
      <c r="U201" s="238"/>
      <c r="V201" s="238"/>
      <c r="W201" s="238"/>
      <c r="X201" s="238"/>
      <c r="Y201" s="238"/>
      <c r="Z201" s="238"/>
      <c r="AA201" s="238"/>
      <c r="AB201" s="238"/>
      <c r="AC201" s="238"/>
      <c r="AD201" s="1"/>
    </row>
    <row r="202" customFormat="false" ht="15" hidden="false" customHeight="false" outlineLevel="0" collapsed="false">
      <c r="A202" s="238"/>
      <c r="B202" s="238"/>
      <c r="C202" s="238"/>
      <c r="D202" s="238"/>
      <c r="E202" s="238"/>
      <c r="F202" s="347"/>
      <c r="G202" s="238"/>
      <c r="H202" s="238"/>
      <c r="I202" s="347"/>
      <c r="J202" s="238"/>
      <c r="K202" s="238"/>
      <c r="L202" s="238"/>
      <c r="M202" s="238"/>
      <c r="N202" s="238"/>
      <c r="O202" s="238"/>
      <c r="P202" s="238"/>
      <c r="Q202" s="238"/>
      <c r="R202" s="238"/>
      <c r="S202" s="238"/>
      <c r="T202" s="238"/>
      <c r="U202" s="238"/>
      <c r="V202" s="238"/>
      <c r="W202" s="238"/>
      <c r="X202" s="238"/>
      <c r="Y202" s="238"/>
      <c r="Z202" s="238"/>
      <c r="AA202" s="238"/>
      <c r="AB202" s="238"/>
      <c r="AC202" s="238"/>
      <c r="AD202" s="1"/>
    </row>
    <row r="203" customFormat="false" ht="15" hidden="false" customHeight="false" outlineLevel="0" collapsed="false">
      <c r="A203" s="238"/>
      <c r="B203" s="238"/>
      <c r="C203" s="238"/>
      <c r="D203" s="238"/>
      <c r="E203" s="238"/>
      <c r="F203" s="347"/>
      <c r="G203" s="238"/>
      <c r="H203" s="238"/>
      <c r="I203" s="347"/>
      <c r="J203" s="238"/>
      <c r="K203" s="238"/>
      <c r="L203" s="238"/>
      <c r="M203" s="238"/>
      <c r="N203" s="238"/>
      <c r="O203" s="238"/>
      <c r="P203" s="238"/>
      <c r="Q203" s="238"/>
      <c r="R203" s="238"/>
      <c r="S203" s="238"/>
      <c r="T203" s="238"/>
      <c r="U203" s="238"/>
      <c r="V203" s="238"/>
      <c r="W203" s="238"/>
      <c r="X203" s="238"/>
      <c r="Y203" s="238"/>
      <c r="Z203" s="238"/>
      <c r="AA203" s="238"/>
      <c r="AB203" s="238"/>
      <c r="AC203" s="238"/>
      <c r="AD203" s="1"/>
    </row>
    <row r="204" customFormat="false" ht="15" hidden="false" customHeight="false" outlineLevel="0" collapsed="false">
      <c r="A204" s="238"/>
      <c r="B204" s="238"/>
      <c r="C204" s="238"/>
      <c r="D204" s="238"/>
      <c r="E204" s="238"/>
      <c r="F204" s="347"/>
      <c r="G204" s="238"/>
      <c r="H204" s="238"/>
      <c r="I204" s="347"/>
      <c r="J204" s="238"/>
      <c r="K204" s="238"/>
      <c r="L204" s="238"/>
      <c r="M204" s="238"/>
      <c r="N204" s="238"/>
      <c r="O204" s="238"/>
      <c r="P204" s="238"/>
      <c r="Q204" s="238"/>
      <c r="R204" s="238"/>
      <c r="S204" s="238"/>
      <c r="T204" s="238"/>
      <c r="U204" s="238"/>
      <c r="V204" s="238"/>
      <c r="W204" s="238"/>
      <c r="X204" s="238"/>
      <c r="Y204" s="238"/>
      <c r="Z204" s="238"/>
      <c r="AA204" s="238"/>
      <c r="AB204" s="238"/>
      <c r="AC204" s="238"/>
      <c r="AD204" s="1"/>
    </row>
    <row r="205" customFormat="false" ht="15" hidden="false" customHeight="false" outlineLevel="0" collapsed="false">
      <c r="A205" s="238"/>
      <c r="B205" s="238"/>
      <c r="C205" s="238"/>
      <c r="D205" s="238"/>
      <c r="E205" s="238"/>
      <c r="F205" s="347"/>
      <c r="G205" s="238"/>
      <c r="H205" s="238"/>
      <c r="I205" s="347"/>
      <c r="J205" s="238"/>
      <c r="K205" s="238"/>
      <c r="L205" s="238"/>
      <c r="M205" s="238"/>
      <c r="N205" s="238"/>
      <c r="O205" s="238"/>
      <c r="P205" s="238"/>
      <c r="Q205" s="238"/>
      <c r="R205" s="238"/>
      <c r="S205" s="238"/>
      <c r="T205" s="238"/>
      <c r="U205" s="238"/>
      <c r="V205" s="238"/>
      <c r="W205" s="238"/>
      <c r="X205" s="238"/>
      <c r="Y205" s="238"/>
      <c r="Z205" s="238"/>
      <c r="AA205" s="238"/>
      <c r="AB205" s="238"/>
      <c r="AC205" s="238"/>
      <c r="AD205" s="1"/>
    </row>
    <row r="206" customFormat="false" ht="15" hidden="false" customHeight="false" outlineLevel="0" collapsed="false">
      <c r="A206" s="238"/>
      <c r="B206" s="238"/>
      <c r="C206" s="238"/>
      <c r="D206" s="238"/>
      <c r="E206" s="238"/>
      <c r="F206" s="347"/>
      <c r="G206" s="238"/>
      <c r="H206" s="238"/>
      <c r="I206" s="347"/>
      <c r="J206" s="238"/>
      <c r="K206" s="238"/>
      <c r="L206" s="238"/>
      <c r="M206" s="238"/>
      <c r="N206" s="238"/>
      <c r="O206" s="238"/>
      <c r="P206" s="238"/>
      <c r="Q206" s="238"/>
      <c r="R206" s="238"/>
      <c r="S206" s="238"/>
      <c r="T206" s="238"/>
      <c r="U206" s="238"/>
      <c r="V206" s="238"/>
      <c r="W206" s="238"/>
      <c r="X206" s="238"/>
      <c r="Y206" s="238"/>
      <c r="Z206" s="238"/>
      <c r="AA206" s="238"/>
      <c r="AB206" s="238"/>
      <c r="AC206" s="238"/>
      <c r="AD206" s="1"/>
    </row>
    <row r="207" customFormat="false" ht="15" hidden="false" customHeight="false" outlineLevel="0" collapsed="false">
      <c r="A207" s="238"/>
      <c r="B207" s="238"/>
      <c r="C207" s="238"/>
      <c r="D207" s="238"/>
      <c r="E207" s="238"/>
      <c r="F207" s="347"/>
      <c r="G207" s="238"/>
      <c r="H207" s="238"/>
      <c r="I207" s="347"/>
      <c r="J207" s="238"/>
      <c r="K207" s="238"/>
      <c r="L207" s="238"/>
      <c r="M207" s="238"/>
      <c r="N207" s="238"/>
      <c r="O207" s="238"/>
      <c r="P207" s="238"/>
      <c r="Q207" s="238"/>
      <c r="R207" s="238"/>
      <c r="S207" s="238"/>
      <c r="T207" s="238"/>
      <c r="U207" s="238"/>
      <c r="V207" s="238"/>
      <c r="W207" s="238"/>
      <c r="X207" s="238"/>
      <c r="Y207" s="238"/>
      <c r="Z207" s="238"/>
      <c r="AA207" s="238"/>
      <c r="AB207" s="238"/>
      <c r="AC207" s="238"/>
      <c r="AD207" s="1"/>
    </row>
    <row r="208" customFormat="false" ht="15" hidden="false" customHeight="false" outlineLevel="0" collapsed="false">
      <c r="A208" s="238"/>
      <c r="B208" s="238"/>
      <c r="C208" s="238"/>
      <c r="D208" s="238"/>
      <c r="E208" s="238"/>
      <c r="F208" s="347"/>
      <c r="G208" s="238"/>
      <c r="H208" s="238"/>
      <c r="I208" s="347"/>
      <c r="J208" s="238"/>
      <c r="K208" s="238"/>
      <c r="L208" s="238"/>
      <c r="M208" s="238"/>
      <c r="N208" s="238"/>
      <c r="O208" s="238"/>
      <c r="P208" s="238"/>
      <c r="Q208" s="238"/>
      <c r="R208" s="238"/>
      <c r="S208" s="238"/>
      <c r="T208" s="238"/>
      <c r="U208" s="238"/>
      <c r="V208" s="238"/>
      <c r="W208" s="238"/>
      <c r="X208" s="238"/>
      <c r="Y208" s="238"/>
      <c r="Z208" s="238"/>
      <c r="AA208" s="238"/>
      <c r="AB208" s="238"/>
      <c r="AC208" s="238"/>
      <c r="AD208" s="1"/>
    </row>
    <row r="209" customFormat="false" ht="15" hidden="false" customHeight="false" outlineLevel="0" collapsed="false">
      <c r="A209" s="238"/>
      <c r="B209" s="238"/>
      <c r="C209" s="238"/>
      <c r="D209" s="238"/>
      <c r="E209" s="238"/>
      <c r="F209" s="347"/>
      <c r="G209" s="238"/>
      <c r="H209" s="238"/>
      <c r="I209" s="347"/>
      <c r="J209" s="238"/>
      <c r="K209" s="238"/>
      <c r="L209" s="238"/>
      <c r="M209" s="238"/>
      <c r="N209" s="238"/>
      <c r="O209" s="238"/>
      <c r="P209" s="238"/>
      <c r="Q209" s="238"/>
      <c r="R209" s="238"/>
      <c r="S209" s="238"/>
      <c r="T209" s="238"/>
      <c r="U209" s="238"/>
      <c r="V209" s="238"/>
      <c r="W209" s="238"/>
      <c r="X209" s="238"/>
      <c r="Y209" s="238"/>
      <c r="Z209" s="238"/>
      <c r="AA209" s="238"/>
      <c r="AB209" s="238"/>
      <c r="AC209" s="238"/>
      <c r="AD209" s="1"/>
    </row>
    <row r="210" customFormat="false" ht="15" hidden="false" customHeight="false" outlineLevel="0" collapsed="false">
      <c r="A210" s="238"/>
      <c r="B210" s="238"/>
      <c r="C210" s="238"/>
      <c r="D210" s="238"/>
      <c r="E210" s="238"/>
      <c r="F210" s="347"/>
      <c r="G210" s="238"/>
      <c r="H210" s="238"/>
      <c r="I210" s="347"/>
      <c r="J210" s="238"/>
      <c r="K210" s="238"/>
      <c r="L210" s="238"/>
      <c r="M210" s="238"/>
      <c r="N210" s="238"/>
      <c r="O210" s="238"/>
      <c r="P210" s="238"/>
      <c r="Q210" s="238"/>
      <c r="R210" s="238"/>
      <c r="S210" s="238"/>
      <c r="T210" s="238"/>
      <c r="U210" s="238"/>
      <c r="V210" s="238"/>
      <c r="W210" s="238"/>
      <c r="X210" s="238"/>
      <c r="Y210" s="238"/>
      <c r="Z210" s="238"/>
      <c r="AA210" s="238"/>
      <c r="AB210" s="238"/>
      <c r="AC210" s="238"/>
      <c r="AD210" s="1"/>
    </row>
    <row r="211" customFormat="false" ht="15" hidden="false" customHeight="false" outlineLevel="0" collapsed="false">
      <c r="A211" s="238"/>
      <c r="B211" s="238"/>
      <c r="C211" s="238"/>
      <c r="D211" s="238"/>
      <c r="E211" s="238"/>
      <c r="F211" s="347"/>
      <c r="G211" s="238"/>
      <c r="H211" s="238"/>
      <c r="I211" s="347"/>
      <c r="J211" s="238"/>
      <c r="K211" s="238"/>
      <c r="L211" s="238"/>
      <c r="M211" s="238"/>
      <c r="N211" s="238"/>
      <c r="O211" s="238"/>
      <c r="P211" s="238"/>
      <c r="Q211" s="238"/>
      <c r="R211" s="238"/>
      <c r="S211" s="238"/>
      <c r="T211" s="238"/>
      <c r="U211" s="238"/>
      <c r="V211" s="238"/>
      <c r="W211" s="238"/>
      <c r="X211" s="238"/>
      <c r="Y211" s="238"/>
      <c r="Z211" s="238"/>
      <c r="AA211" s="238"/>
      <c r="AB211" s="238"/>
      <c r="AC211" s="238"/>
      <c r="AD211" s="1"/>
    </row>
    <row r="212" customFormat="false" ht="15" hidden="false" customHeight="false" outlineLevel="0" collapsed="false">
      <c r="A212" s="238"/>
      <c r="B212" s="238"/>
      <c r="C212" s="238"/>
      <c r="D212" s="238"/>
      <c r="E212" s="238"/>
      <c r="F212" s="347"/>
      <c r="G212" s="238"/>
      <c r="H212" s="238"/>
      <c r="I212" s="347"/>
      <c r="J212" s="238"/>
      <c r="K212" s="238"/>
      <c r="L212" s="238"/>
      <c r="M212" s="238"/>
      <c r="N212" s="238"/>
      <c r="O212" s="238"/>
      <c r="P212" s="238"/>
      <c r="Q212" s="238"/>
      <c r="R212" s="238"/>
      <c r="S212" s="238"/>
      <c r="T212" s="238"/>
      <c r="U212" s="238"/>
      <c r="V212" s="238"/>
      <c r="W212" s="238"/>
      <c r="X212" s="238"/>
      <c r="Y212" s="238"/>
      <c r="Z212" s="238"/>
      <c r="AA212" s="238"/>
      <c r="AB212" s="238"/>
      <c r="AC212" s="238"/>
      <c r="AD212" s="1"/>
    </row>
    <row r="213" customFormat="false" ht="15" hidden="false" customHeight="false" outlineLevel="0" collapsed="false">
      <c r="A213" s="238"/>
      <c r="B213" s="238"/>
      <c r="C213" s="238"/>
      <c r="D213" s="238"/>
      <c r="E213" s="238"/>
      <c r="F213" s="347"/>
      <c r="G213" s="238"/>
      <c r="H213" s="238"/>
      <c r="I213" s="347"/>
      <c r="J213" s="238"/>
      <c r="K213" s="238"/>
      <c r="L213" s="238"/>
      <c r="M213" s="238"/>
      <c r="N213" s="238"/>
      <c r="O213" s="238"/>
      <c r="P213" s="238"/>
      <c r="Q213" s="238"/>
      <c r="R213" s="238"/>
      <c r="S213" s="238"/>
      <c r="T213" s="238"/>
      <c r="U213" s="238"/>
      <c r="V213" s="238"/>
      <c r="W213" s="238"/>
      <c r="X213" s="238"/>
      <c r="Y213" s="238"/>
      <c r="Z213" s="238"/>
      <c r="AA213" s="238"/>
      <c r="AB213" s="238"/>
      <c r="AC213" s="238"/>
      <c r="AD213" s="1"/>
    </row>
    <row r="214" customFormat="false" ht="15" hidden="false" customHeight="false" outlineLevel="0" collapsed="false">
      <c r="A214" s="238"/>
      <c r="B214" s="238"/>
      <c r="C214" s="238"/>
      <c r="D214" s="238"/>
      <c r="E214" s="238"/>
      <c r="F214" s="347"/>
      <c r="G214" s="238"/>
      <c r="H214" s="238"/>
      <c r="I214" s="347"/>
      <c r="J214" s="238"/>
      <c r="K214" s="238"/>
      <c r="L214" s="238"/>
      <c r="M214" s="238"/>
      <c r="N214" s="238"/>
      <c r="O214" s="238"/>
      <c r="P214" s="238"/>
      <c r="Q214" s="238"/>
      <c r="R214" s="238"/>
      <c r="S214" s="238"/>
      <c r="T214" s="238"/>
      <c r="U214" s="238"/>
      <c r="V214" s="238"/>
      <c r="W214" s="238"/>
      <c r="X214" s="238"/>
      <c r="Y214" s="238"/>
      <c r="Z214" s="238"/>
      <c r="AA214" s="238"/>
      <c r="AB214" s="238"/>
      <c r="AC214" s="238"/>
      <c r="AD214" s="1"/>
    </row>
    <row r="215" customFormat="false" ht="15" hidden="false" customHeight="false" outlineLevel="0" collapsed="false">
      <c r="A215" s="238"/>
      <c r="B215" s="238"/>
      <c r="C215" s="238"/>
      <c r="D215" s="238"/>
      <c r="E215" s="238"/>
      <c r="F215" s="347"/>
      <c r="G215" s="238"/>
      <c r="H215" s="238"/>
      <c r="I215" s="347"/>
      <c r="J215" s="238"/>
      <c r="K215" s="238"/>
      <c r="L215" s="238"/>
      <c r="M215" s="238"/>
      <c r="N215" s="238"/>
      <c r="O215" s="238"/>
      <c r="P215" s="238"/>
      <c r="Q215" s="238"/>
      <c r="R215" s="238"/>
      <c r="S215" s="238"/>
      <c r="T215" s="238"/>
      <c r="U215" s="238"/>
      <c r="V215" s="238"/>
      <c r="W215" s="238"/>
      <c r="X215" s="238"/>
      <c r="Y215" s="238"/>
      <c r="Z215" s="238"/>
      <c r="AA215" s="238"/>
      <c r="AB215" s="238"/>
      <c r="AC215" s="238"/>
      <c r="AD215" s="1"/>
    </row>
    <row r="216" customFormat="false" ht="15" hidden="false" customHeight="false" outlineLevel="0" collapsed="false">
      <c r="A216" s="238"/>
      <c r="B216" s="238"/>
      <c r="C216" s="238"/>
      <c r="D216" s="238"/>
      <c r="E216" s="238"/>
      <c r="F216" s="347"/>
      <c r="G216" s="238"/>
      <c r="H216" s="238"/>
      <c r="I216" s="347"/>
      <c r="J216" s="238"/>
      <c r="K216" s="238"/>
      <c r="L216" s="238"/>
      <c r="M216" s="238"/>
      <c r="N216" s="238"/>
      <c r="O216" s="238"/>
      <c r="P216" s="238"/>
      <c r="Q216" s="238"/>
      <c r="R216" s="238"/>
      <c r="S216" s="238"/>
      <c r="T216" s="238"/>
      <c r="U216" s="238"/>
      <c r="V216" s="238"/>
      <c r="W216" s="238"/>
      <c r="X216" s="238"/>
      <c r="Y216" s="238"/>
      <c r="Z216" s="238"/>
      <c r="AA216" s="238"/>
      <c r="AB216" s="238"/>
      <c r="AC216" s="238"/>
      <c r="AD216" s="1"/>
    </row>
    <row r="217" customFormat="false" ht="15" hidden="false" customHeight="false" outlineLevel="0" collapsed="false">
      <c r="A217" s="238"/>
      <c r="B217" s="238"/>
      <c r="C217" s="238"/>
      <c r="D217" s="238"/>
      <c r="E217" s="238"/>
      <c r="F217" s="347"/>
      <c r="G217" s="238"/>
      <c r="H217" s="238"/>
      <c r="I217" s="347"/>
      <c r="J217" s="238"/>
      <c r="K217" s="238"/>
      <c r="L217" s="238"/>
      <c r="M217" s="238"/>
      <c r="N217" s="238"/>
      <c r="O217" s="238"/>
      <c r="P217" s="238"/>
      <c r="Q217" s="238"/>
      <c r="R217" s="238"/>
      <c r="S217" s="238"/>
      <c r="T217" s="238"/>
      <c r="U217" s="238"/>
      <c r="V217" s="238"/>
      <c r="W217" s="238"/>
      <c r="X217" s="238"/>
      <c r="Y217" s="238"/>
      <c r="Z217" s="238"/>
      <c r="AA217" s="238"/>
      <c r="AB217" s="238"/>
      <c r="AC217" s="238"/>
      <c r="AD217" s="1"/>
    </row>
    <row r="218" customFormat="false" ht="15" hidden="false" customHeight="false" outlineLevel="0" collapsed="false">
      <c r="A218" s="238"/>
      <c r="B218" s="238"/>
      <c r="C218" s="238"/>
      <c r="D218" s="238"/>
      <c r="E218" s="238"/>
      <c r="F218" s="347"/>
      <c r="G218" s="238"/>
      <c r="H218" s="238"/>
      <c r="I218" s="347"/>
      <c r="J218" s="238"/>
      <c r="K218" s="238"/>
      <c r="L218" s="238"/>
      <c r="M218" s="238"/>
      <c r="N218" s="238"/>
      <c r="O218" s="238"/>
      <c r="P218" s="238"/>
      <c r="Q218" s="238"/>
      <c r="R218" s="238"/>
      <c r="S218" s="238"/>
      <c r="T218" s="238"/>
      <c r="U218" s="238"/>
      <c r="V218" s="238"/>
      <c r="W218" s="238"/>
      <c r="X218" s="238"/>
      <c r="Y218" s="238"/>
      <c r="Z218" s="238"/>
      <c r="AA218" s="238"/>
      <c r="AB218" s="238"/>
      <c r="AC218" s="238"/>
      <c r="AD218" s="1"/>
    </row>
    <row r="219" customFormat="false" ht="15" hidden="false" customHeight="false" outlineLevel="0" collapsed="false">
      <c r="A219" s="238"/>
      <c r="B219" s="238"/>
      <c r="C219" s="238"/>
      <c r="D219" s="238"/>
      <c r="E219" s="238"/>
      <c r="F219" s="347"/>
      <c r="G219" s="238"/>
      <c r="H219" s="238"/>
      <c r="I219" s="347"/>
      <c r="J219" s="238"/>
      <c r="K219" s="238"/>
      <c r="L219" s="238"/>
      <c r="M219" s="238"/>
      <c r="N219" s="238"/>
      <c r="O219" s="238"/>
      <c r="P219" s="238"/>
      <c r="Q219" s="238"/>
      <c r="R219" s="238"/>
      <c r="S219" s="238"/>
      <c r="T219" s="238"/>
      <c r="U219" s="238"/>
      <c r="V219" s="238"/>
      <c r="W219" s="238"/>
      <c r="X219" s="238"/>
      <c r="Y219" s="238"/>
      <c r="Z219" s="238"/>
      <c r="AA219" s="238"/>
      <c r="AB219" s="238"/>
      <c r="AC219" s="238"/>
      <c r="AD219" s="1"/>
    </row>
    <row r="220" customFormat="false" ht="15" hidden="false" customHeight="false" outlineLevel="0" collapsed="false">
      <c r="A220" s="238"/>
      <c r="B220" s="238"/>
      <c r="C220" s="238"/>
      <c r="D220" s="238"/>
      <c r="E220" s="238"/>
      <c r="F220" s="347"/>
      <c r="G220" s="238"/>
      <c r="H220" s="238"/>
      <c r="I220" s="347"/>
      <c r="J220" s="238"/>
      <c r="K220" s="238"/>
      <c r="L220" s="238"/>
      <c r="M220" s="238"/>
      <c r="N220" s="238"/>
      <c r="O220" s="238"/>
      <c r="P220" s="238"/>
      <c r="Q220" s="238"/>
      <c r="R220" s="238"/>
      <c r="S220" s="238"/>
      <c r="T220" s="238"/>
      <c r="U220" s="238"/>
      <c r="V220" s="238"/>
      <c r="W220" s="238"/>
      <c r="X220" s="238"/>
      <c r="Y220" s="238"/>
      <c r="Z220" s="238"/>
      <c r="AA220" s="238"/>
      <c r="AB220" s="238"/>
      <c r="AC220" s="238"/>
      <c r="AD220" s="1"/>
    </row>
    <row r="221" customFormat="false" ht="15" hidden="false" customHeight="false" outlineLevel="0" collapsed="false">
      <c r="A221" s="238"/>
      <c r="B221" s="238"/>
      <c r="C221" s="238"/>
      <c r="D221" s="238"/>
      <c r="E221" s="238"/>
      <c r="F221" s="347"/>
      <c r="G221" s="238"/>
      <c r="H221" s="238"/>
      <c r="I221" s="347"/>
      <c r="J221" s="238"/>
      <c r="K221" s="238"/>
      <c r="L221" s="238"/>
      <c r="M221" s="238"/>
      <c r="N221" s="238"/>
      <c r="O221" s="238"/>
      <c r="P221" s="238"/>
      <c r="Q221" s="238"/>
      <c r="R221" s="238"/>
      <c r="S221" s="238"/>
      <c r="T221" s="238"/>
      <c r="U221" s="238"/>
      <c r="V221" s="238"/>
      <c r="W221" s="238"/>
      <c r="X221" s="238"/>
      <c r="Y221" s="238"/>
      <c r="Z221" s="238"/>
      <c r="AA221" s="238"/>
      <c r="AB221" s="238"/>
      <c r="AC221" s="238"/>
      <c r="AD221" s="1"/>
    </row>
    <row r="222" customFormat="false" ht="15" hidden="false" customHeight="false" outlineLevel="0" collapsed="false">
      <c r="A222" s="238"/>
      <c r="B222" s="238"/>
      <c r="C222" s="238"/>
      <c r="D222" s="238"/>
      <c r="E222" s="238"/>
      <c r="F222" s="347"/>
      <c r="G222" s="238"/>
      <c r="H222" s="238"/>
      <c r="I222" s="347"/>
      <c r="J222" s="238"/>
      <c r="K222" s="238"/>
      <c r="L222" s="238"/>
      <c r="M222" s="238"/>
      <c r="N222" s="238"/>
      <c r="O222" s="238"/>
      <c r="P222" s="238"/>
      <c r="Q222" s="238"/>
      <c r="R222" s="238"/>
      <c r="S222" s="238"/>
      <c r="T222" s="238"/>
      <c r="U222" s="238"/>
      <c r="V222" s="238"/>
      <c r="W222" s="238"/>
      <c r="X222" s="238"/>
      <c r="Y222" s="238"/>
      <c r="Z222" s="238"/>
      <c r="AA222" s="238"/>
      <c r="AB222" s="238"/>
      <c r="AC222" s="238"/>
      <c r="AD222" s="1"/>
    </row>
    <row r="223" customFormat="false" ht="15" hidden="false" customHeight="false" outlineLevel="0" collapsed="false">
      <c r="A223" s="238"/>
      <c r="B223" s="238"/>
      <c r="C223" s="238"/>
      <c r="D223" s="238"/>
      <c r="E223" s="238"/>
      <c r="F223" s="347"/>
      <c r="G223" s="238"/>
      <c r="H223" s="238"/>
      <c r="I223" s="347"/>
      <c r="J223" s="238"/>
      <c r="K223" s="238"/>
      <c r="L223" s="238"/>
      <c r="M223" s="238"/>
      <c r="N223" s="238"/>
      <c r="O223" s="238"/>
      <c r="P223" s="238"/>
      <c r="Q223" s="238"/>
      <c r="R223" s="238"/>
      <c r="S223" s="238"/>
      <c r="T223" s="238"/>
      <c r="U223" s="238"/>
      <c r="V223" s="238"/>
      <c r="W223" s="238"/>
      <c r="X223" s="238"/>
      <c r="Y223" s="238"/>
      <c r="Z223" s="238"/>
      <c r="AA223" s="238"/>
      <c r="AB223" s="238"/>
      <c r="AC223" s="238"/>
      <c r="AD223" s="1"/>
    </row>
    <row r="224" customFormat="false" ht="15" hidden="false" customHeight="false" outlineLevel="0" collapsed="false">
      <c r="A224" s="238"/>
      <c r="B224" s="238"/>
      <c r="C224" s="238"/>
      <c r="D224" s="238"/>
      <c r="E224" s="238"/>
      <c r="F224" s="347"/>
      <c r="G224" s="238"/>
      <c r="H224" s="238"/>
      <c r="I224" s="347"/>
      <c r="J224" s="238"/>
      <c r="K224" s="238"/>
      <c r="L224" s="238"/>
      <c r="M224" s="238"/>
      <c r="N224" s="238"/>
      <c r="O224" s="238"/>
      <c r="P224" s="238"/>
      <c r="Q224" s="238"/>
      <c r="R224" s="238"/>
      <c r="S224" s="238"/>
      <c r="T224" s="238"/>
      <c r="U224" s="238"/>
      <c r="V224" s="238"/>
      <c r="W224" s="238"/>
      <c r="X224" s="238"/>
      <c r="Y224" s="238"/>
      <c r="Z224" s="238"/>
      <c r="AA224" s="238"/>
      <c r="AB224" s="238"/>
      <c r="AC224" s="238"/>
      <c r="AD224" s="1"/>
    </row>
    <row r="225" customFormat="false" ht="15" hidden="false" customHeight="false" outlineLevel="0" collapsed="false">
      <c r="A225" s="238"/>
      <c r="B225" s="238"/>
      <c r="C225" s="238"/>
      <c r="D225" s="238"/>
      <c r="E225" s="238"/>
      <c r="F225" s="347"/>
      <c r="G225" s="238"/>
      <c r="H225" s="238"/>
      <c r="I225" s="347"/>
      <c r="J225" s="238"/>
      <c r="K225" s="238"/>
      <c r="L225" s="238"/>
      <c r="M225" s="238"/>
      <c r="N225" s="238"/>
      <c r="O225" s="238"/>
      <c r="P225" s="238"/>
      <c r="Q225" s="238"/>
      <c r="R225" s="238"/>
      <c r="S225" s="238"/>
      <c r="T225" s="238"/>
      <c r="U225" s="238"/>
      <c r="V225" s="238"/>
      <c r="W225" s="238"/>
      <c r="X225" s="238"/>
      <c r="Y225" s="238"/>
      <c r="Z225" s="238"/>
      <c r="AA225" s="238"/>
      <c r="AB225" s="238"/>
      <c r="AC225" s="238"/>
      <c r="AD225" s="1"/>
    </row>
    <row r="226" customFormat="false" ht="15" hidden="false" customHeight="false" outlineLevel="0" collapsed="false">
      <c r="A226" s="238"/>
      <c r="B226" s="238"/>
      <c r="C226" s="238"/>
      <c r="D226" s="238"/>
      <c r="E226" s="238"/>
      <c r="F226" s="347"/>
      <c r="G226" s="238"/>
      <c r="H226" s="238"/>
      <c r="I226" s="347"/>
      <c r="J226" s="238"/>
      <c r="K226" s="238"/>
      <c r="L226" s="238"/>
      <c r="M226" s="238"/>
      <c r="N226" s="238"/>
      <c r="O226" s="238"/>
      <c r="P226" s="238"/>
      <c r="Q226" s="238"/>
      <c r="R226" s="238"/>
      <c r="S226" s="238"/>
      <c r="T226" s="238"/>
      <c r="U226" s="238"/>
      <c r="V226" s="238"/>
      <c r="W226" s="238"/>
      <c r="X226" s="238"/>
      <c r="Y226" s="238"/>
      <c r="Z226" s="238"/>
      <c r="AA226" s="238"/>
      <c r="AB226" s="238"/>
      <c r="AC226" s="238"/>
      <c r="AD226" s="1"/>
    </row>
    <row r="227" customFormat="false" ht="15" hidden="false" customHeight="false" outlineLevel="0" collapsed="false">
      <c r="A227" s="238"/>
      <c r="B227" s="238"/>
      <c r="C227" s="238"/>
      <c r="D227" s="238"/>
      <c r="E227" s="238"/>
      <c r="F227" s="347"/>
      <c r="G227" s="238"/>
      <c r="H227" s="238"/>
      <c r="I227" s="347"/>
      <c r="J227" s="238"/>
      <c r="K227" s="238"/>
      <c r="L227" s="238"/>
      <c r="M227" s="238"/>
      <c r="N227" s="238"/>
      <c r="O227" s="238"/>
      <c r="P227" s="238"/>
      <c r="Q227" s="238"/>
      <c r="R227" s="238"/>
      <c r="S227" s="238"/>
      <c r="T227" s="238"/>
      <c r="U227" s="238"/>
      <c r="V227" s="238"/>
      <c r="W227" s="238"/>
      <c r="X227" s="238"/>
      <c r="Y227" s="238"/>
      <c r="Z227" s="238"/>
      <c r="AA227" s="238"/>
      <c r="AB227" s="238"/>
      <c r="AC227" s="238"/>
      <c r="AD227" s="1"/>
    </row>
    <row r="228" customFormat="false" ht="15" hidden="false" customHeight="false" outlineLevel="0" collapsed="false">
      <c r="A228" s="238"/>
      <c r="B228" s="238"/>
      <c r="C228" s="238"/>
      <c r="D228" s="238"/>
      <c r="E228" s="238"/>
      <c r="F228" s="347"/>
      <c r="G228" s="238"/>
      <c r="H228" s="238"/>
      <c r="I228" s="347"/>
      <c r="J228" s="238"/>
      <c r="K228" s="238"/>
      <c r="L228" s="238"/>
      <c r="M228" s="238"/>
      <c r="N228" s="238"/>
      <c r="O228" s="238"/>
      <c r="P228" s="238"/>
      <c r="Q228" s="238"/>
      <c r="R228" s="238"/>
      <c r="S228" s="238"/>
      <c r="T228" s="238"/>
      <c r="U228" s="238"/>
      <c r="V228" s="238"/>
      <c r="W228" s="238"/>
      <c r="X228" s="238"/>
      <c r="Y228" s="238"/>
      <c r="Z228" s="238"/>
      <c r="AA228" s="238"/>
      <c r="AB228" s="238"/>
      <c r="AC228" s="238"/>
      <c r="AD228" s="1"/>
    </row>
    <row r="229" customFormat="false" ht="15" hidden="false" customHeight="false" outlineLevel="0" collapsed="false">
      <c r="A229" s="238"/>
      <c r="B229" s="238"/>
      <c r="C229" s="238"/>
      <c r="D229" s="238"/>
      <c r="E229" s="238"/>
      <c r="F229" s="347"/>
      <c r="G229" s="238"/>
      <c r="H229" s="238"/>
      <c r="I229" s="347"/>
      <c r="J229" s="238"/>
      <c r="K229" s="238"/>
      <c r="L229" s="238"/>
      <c r="M229" s="238"/>
      <c r="N229" s="238"/>
      <c r="O229" s="238"/>
      <c r="P229" s="238"/>
      <c r="Q229" s="238"/>
      <c r="R229" s="238"/>
      <c r="S229" s="238"/>
      <c r="T229" s="238"/>
      <c r="U229" s="238"/>
      <c r="V229" s="238"/>
      <c r="W229" s="238"/>
      <c r="X229" s="238"/>
      <c r="Y229" s="238"/>
      <c r="Z229" s="238"/>
      <c r="AA229" s="238"/>
      <c r="AB229" s="238"/>
      <c r="AC229" s="238"/>
      <c r="AD229" s="1"/>
    </row>
    <row r="230" customFormat="false" ht="15" hidden="false" customHeight="false" outlineLevel="0" collapsed="false">
      <c r="A230" s="238"/>
      <c r="B230" s="238"/>
      <c r="C230" s="238"/>
      <c r="D230" s="238"/>
      <c r="E230" s="238"/>
      <c r="F230" s="347"/>
      <c r="G230" s="238"/>
      <c r="H230" s="238"/>
      <c r="I230" s="347"/>
      <c r="J230" s="238"/>
      <c r="K230" s="238"/>
      <c r="L230" s="238"/>
      <c r="M230" s="238"/>
      <c r="N230" s="238"/>
      <c r="O230" s="238"/>
      <c r="P230" s="238"/>
      <c r="Q230" s="238"/>
      <c r="R230" s="238"/>
      <c r="S230" s="238"/>
      <c r="T230" s="238"/>
      <c r="U230" s="238"/>
      <c r="V230" s="238"/>
      <c r="W230" s="238"/>
      <c r="X230" s="238"/>
      <c r="Y230" s="238"/>
      <c r="Z230" s="238"/>
      <c r="AA230" s="238"/>
      <c r="AB230" s="238"/>
      <c r="AC230" s="238"/>
      <c r="AD230" s="1"/>
    </row>
    <row r="231" customFormat="false" ht="15" hidden="false" customHeight="false" outlineLevel="0" collapsed="false">
      <c r="A231" s="238"/>
      <c r="B231" s="238"/>
      <c r="C231" s="238"/>
      <c r="D231" s="238"/>
      <c r="E231" s="238"/>
      <c r="F231" s="347"/>
      <c r="G231" s="238"/>
      <c r="H231" s="238"/>
      <c r="I231" s="347"/>
      <c r="J231" s="238"/>
      <c r="K231" s="238"/>
      <c r="L231" s="238"/>
      <c r="M231" s="238"/>
      <c r="N231" s="238"/>
      <c r="O231" s="238"/>
      <c r="P231" s="238"/>
      <c r="Q231" s="238"/>
      <c r="R231" s="238"/>
      <c r="S231" s="238"/>
      <c r="T231" s="238"/>
      <c r="U231" s="238"/>
      <c r="V231" s="238"/>
      <c r="W231" s="238"/>
      <c r="X231" s="238"/>
      <c r="Y231" s="238"/>
      <c r="Z231" s="238"/>
      <c r="AA231" s="238"/>
      <c r="AB231" s="238"/>
      <c r="AC231" s="238"/>
      <c r="AD231" s="1"/>
    </row>
    <row r="232" customFormat="false" ht="15" hidden="false" customHeight="false" outlineLevel="0" collapsed="false">
      <c r="A232" s="238"/>
      <c r="B232" s="238"/>
      <c r="C232" s="238"/>
      <c r="D232" s="238"/>
      <c r="E232" s="238"/>
      <c r="F232" s="347"/>
      <c r="G232" s="238"/>
      <c r="H232" s="238"/>
      <c r="I232" s="347"/>
      <c r="J232" s="238"/>
      <c r="K232" s="238"/>
      <c r="L232" s="238"/>
      <c r="M232" s="238"/>
      <c r="N232" s="238"/>
      <c r="O232" s="238"/>
      <c r="P232" s="238"/>
      <c r="Q232" s="238"/>
      <c r="R232" s="238"/>
      <c r="S232" s="238"/>
      <c r="T232" s="238"/>
      <c r="U232" s="238"/>
      <c r="V232" s="238"/>
      <c r="W232" s="238"/>
      <c r="X232" s="238"/>
      <c r="Y232" s="238"/>
      <c r="Z232" s="238"/>
      <c r="AA232" s="238"/>
      <c r="AB232" s="238"/>
      <c r="AC232" s="238"/>
      <c r="AD232" s="1"/>
    </row>
    <row r="233" customFormat="false" ht="15" hidden="false" customHeight="false" outlineLevel="0" collapsed="false">
      <c r="A233" s="238"/>
      <c r="B233" s="238"/>
      <c r="C233" s="238"/>
      <c r="D233" s="238"/>
      <c r="E233" s="238"/>
      <c r="F233" s="347"/>
      <c r="G233" s="238"/>
      <c r="H233" s="238"/>
      <c r="I233" s="347"/>
      <c r="J233" s="238"/>
      <c r="K233" s="238"/>
      <c r="L233" s="238"/>
      <c r="M233" s="238"/>
      <c r="N233" s="238"/>
      <c r="O233" s="238"/>
      <c r="P233" s="238"/>
      <c r="Q233" s="238"/>
      <c r="R233" s="238"/>
      <c r="S233" s="238"/>
      <c r="T233" s="238"/>
      <c r="U233" s="238"/>
      <c r="V233" s="238"/>
      <c r="W233" s="238"/>
      <c r="X233" s="238"/>
      <c r="Y233" s="238"/>
      <c r="Z233" s="238"/>
      <c r="AA233" s="238"/>
      <c r="AB233" s="238"/>
      <c r="AC233" s="238"/>
      <c r="AD233" s="1"/>
    </row>
    <row r="234" customFormat="false" ht="15" hidden="false" customHeight="false" outlineLevel="0" collapsed="false">
      <c r="A234" s="238"/>
      <c r="B234" s="238"/>
      <c r="C234" s="238"/>
      <c r="D234" s="238"/>
      <c r="E234" s="238"/>
      <c r="F234" s="347"/>
      <c r="G234" s="238"/>
      <c r="H234" s="238"/>
      <c r="I234" s="347"/>
      <c r="J234" s="238"/>
      <c r="K234" s="238"/>
      <c r="L234" s="238"/>
      <c r="M234" s="238"/>
      <c r="N234" s="238"/>
      <c r="O234" s="238"/>
      <c r="P234" s="238"/>
      <c r="Q234" s="238"/>
      <c r="R234" s="238"/>
      <c r="S234" s="238"/>
      <c r="T234" s="238"/>
      <c r="U234" s="238"/>
      <c r="V234" s="238"/>
      <c r="W234" s="238"/>
      <c r="X234" s="238"/>
      <c r="Y234" s="238"/>
      <c r="Z234" s="238"/>
      <c r="AA234" s="238"/>
      <c r="AB234" s="238"/>
      <c r="AC234" s="238"/>
      <c r="AD234" s="1"/>
    </row>
    <row r="235" customFormat="false" ht="15" hidden="false" customHeight="false" outlineLevel="0" collapsed="false">
      <c r="A235" s="238"/>
      <c r="B235" s="238"/>
      <c r="C235" s="238"/>
      <c r="D235" s="238"/>
      <c r="E235" s="238"/>
      <c r="F235" s="347"/>
      <c r="G235" s="238"/>
      <c r="H235" s="238"/>
      <c r="I235" s="347"/>
      <c r="J235" s="238"/>
      <c r="K235" s="238"/>
      <c r="L235" s="238"/>
      <c r="M235" s="238"/>
      <c r="N235" s="238"/>
      <c r="O235" s="238"/>
      <c r="P235" s="238"/>
      <c r="Q235" s="238"/>
      <c r="R235" s="238"/>
      <c r="S235" s="238"/>
      <c r="T235" s="238"/>
      <c r="U235" s="238"/>
      <c r="V235" s="238"/>
      <c r="W235" s="238"/>
      <c r="X235" s="238"/>
      <c r="Y235" s="238"/>
      <c r="Z235" s="238"/>
      <c r="AA235" s="238"/>
      <c r="AB235" s="238"/>
      <c r="AC235" s="238"/>
      <c r="AD235" s="1"/>
    </row>
    <row r="236" customFormat="false" ht="15" hidden="false" customHeight="false" outlineLevel="0" collapsed="false">
      <c r="A236" s="238"/>
      <c r="B236" s="238"/>
      <c r="C236" s="238"/>
      <c r="D236" s="238"/>
      <c r="E236" s="238"/>
      <c r="F236" s="347"/>
      <c r="G236" s="238"/>
      <c r="H236" s="238"/>
      <c r="I236" s="347"/>
      <c r="J236" s="238"/>
      <c r="K236" s="238"/>
      <c r="L236" s="238"/>
      <c r="M236" s="238"/>
      <c r="N236" s="238"/>
      <c r="O236" s="238"/>
      <c r="P236" s="238"/>
      <c r="Q236" s="238"/>
      <c r="R236" s="238"/>
      <c r="S236" s="238"/>
      <c r="T236" s="238"/>
      <c r="U236" s="238"/>
      <c r="V236" s="238"/>
      <c r="W236" s="238"/>
      <c r="X236" s="238"/>
      <c r="Y236" s="238"/>
      <c r="Z236" s="238"/>
      <c r="AA236" s="238"/>
      <c r="AB236" s="238"/>
      <c r="AC236" s="238"/>
      <c r="AD236" s="1"/>
    </row>
    <row r="237" customFormat="false" ht="15" hidden="false" customHeight="false" outlineLevel="0" collapsed="false">
      <c r="A237" s="238"/>
      <c r="B237" s="238"/>
      <c r="C237" s="238"/>
      <c r="D237" s="238"/>
      <c r="E237" s="238"/>
      <c r="F237" s="347"/>
      <c r="G237" s="238"/>
      <c r="H237" s="238"/>
      <c r="I237" s="347"/>
      <c r="J237" s="238"/>
      <c r="K237" s="238"/>
      <c r="L237" s="238"/>
      <c r="M237" s="238"/>
      <c r="N237" s="238"/>
      <c r="O237" s="238"/>
      <c r="P237" s="238"/>
      <c r="Q237" s="238"/>
      <c r="R237" s="238"/>
      <c r="S237" s="238"/>
      <c r="T237" s="238"/>
      <c r="U237" s="238"/>
      <c r="V237" s="238"/>
      <c r="W237" s="238"/>
      <c r="X237" s="238"/>
      <c r="Y237" s="238"/>
      <c r="Z237" s="238"/>
      <c r="AA237" s="238"/>
      <c r="AB237" s="238"/>
      <c r="AC237" s="238"/>
      <c r="AD237" s="1"/>
    </row>
    <row r="238" customFormat="false" ht="15" hidden="false" customHeight="false" outlineLevel="0" collapsed="false">
      <c r="A238" s="238"/>
      <c r="B238" s="238"/>
      <c r="C238" s="238"/>
      <c r="D238" s="238"/>
      <c r="E238" s="238"/>
      <c r="F238" s="347"/>
      <c r="G238" s="238"/>
      <c r="H238" s="238"/>
      <c r="I238" s="347"/>
      <c r="J238" s="238"/>
      <c r="K238" s="238"/>
      <c r="L238" s="238"/>
      <c r="M238" s="238"/>
      <c r="N238" s="238"/>
      <c r="O238" s="238"/>
      <c r="P238" s="238"/>
      <c r="Q238" s="238"/>
      <c r="R238" s="238"/>
      <c r="S238" s="238"/>
      <c r="T238" s="238"/>
      <c r="U238" s="238"/>
      <c r="V238" s="238"/>
      <c r="W238" s="238"/>
      <c r="X238" s="238"/>
      <c r="Y238" s="238"/>
      <c r="Z238" s="238"/>
      <c r="AA238" s="238"/>
      <c r="AB238" s="238"/>
      <c r="AC238" s="238"/>
      <c r="AD238" s="1"/>
    </row>
    <row r="239" customFormat="false" ht="15" hidden="false" customHeight="false" outlineLevel="0" collapsed="false">
      <c r="A239" s="238"/>
      <c r="B239" s="238"/>
      <c r="C239" s="238"/>
      <c r="D239" s="238"/>
      <c r="E239" s="238"/>
      <c r="F239" s="347"/>
      <c r="G239" s="238"/>
      <c r="H239" s="238"/>
      <c r="I239" s="347"/>
      <c r="J239" s="238"/>
      <c r="K239" s="238"/>
      <c r="L239" s="238"/>
      <c r="M239" s="238"/>
      <c r="N239" s="238"/>
      <c r="O239" s="238"/>
      <c r="P239" s="238"/>
      <c r="Q239" s="238"/>
      <c r="R239" s="238"/>
      <c r="S239" s="238"/>
      <c r="T239" s="238"/>
      <c r="U239" s="238"/>
      <c r="V239" s="238"/>
      <c r="W239" s="238"/>
      <c r="X239" s="238"/>
      <c r="Y239" s="238"/>
      <c r="Z239" s="238"/>
      <c r="AA239" s="238"/>
      <c r="AB239" s="238"/>
      <c r="AC239" s="238"/>
      <c r="AD239" s="1"/>
    </row>
    <row r="240" customFormat="false" ht="15" hidden="false" customHeight="false" outlineLevel="0" collapsed="false">
      <c r="A240" s="238"/>
      <c r="B240" s="238"/>
      <c r="C240" s="238"/>
      <c r="D240" s="238"/>
      <c r="E240" s="238"/>
      <c r="F240" s="347"/>
      <c r="G240" s="238"/>
      <c r="H240" s="238"/>
      <c r="I240" s="347"/>
      <c r="J240" s="238"/>
      <c r="K240" s="238"/>
      <c r="L240" s="238"/>
      <c r="M240" s="238"/>
      <c r="N240" s="238"/>
      <c r="O240" s="238"/>
      <c r="P240" s="238"/>
      <c r="Q240" s="238"/>
      <c r="R240" s="238"/>
      <c r="S240" s="238"/>
      <c r="T240" s="238"/>
      <c r="U240" s="238"/>
      <c r="V240" s="238"/>
      <c r="W240" s="238"/>
      <c r="X240" s="238"/>
      <c r="Y240" s="238"/>
      <c r="Z240" s="238"/>
      <c r="AA240" s="238"/>
      <c r="AB240" s="238"/>
      <c r="AC240" s="238"/>
      <c r="AD240" s="1"/>
    </row>
    <row r="241" customFormat="false" ht="15" hidden="false" customHeight="false" outlineLevel="0" collapsed="false">
      <c r="A241" s="238"/>
      <c r="B241" s="238"/>
      <c r="C241" s="238"/>
      <c r="D241" s="238"/>
      <c r="E241" s="238"/>
      <c r="F241" s="347"/>
      <c r="G241" s="238"/>
      <c r="H241" s="238"/>
      <c r="I241" s="347"/>
      <c r="J241" s="238"/>
      <c r="K241" s="238"/>
      <c r="L241" s="238"/>
      <c r="M241" s="238"/>
      <c r="N241" s="238"/>
      <c r="O241" s="238"/>
      <c r="P241" s="238"/>
      <c r="Q241" s="238"/>
      <c r="R241" s="238"/>
      <c r="S241" s="238"/>
      <c r="T241" s="238"/>
      <c r="U241" s="238"/>
      <c r="V241" s="238"/>
      <c r="W241" s="238"/>
      <c r="X241" s="238"/>
      <c r="Y241" s="238"/>
      <c r="Z241" s="238"/>
      <c r="AA241" s="238"/>
      <c r="AB241" s="238"/>
      <c r="AC241" s="238"/>
      <c r="AD241" s="1"/>
    </row>
    <row r="242" customFormat="false" ht="15" hidden="false" customHeight="false" outlineLevel="0" collapsed="false">
      <c r="A242" s="238"/>
      <c r="B242" s="238"/>
      <c r="C242" s="238"/>
      <c r="D242" s="238"/>
      <c r="E242" s="238"/>
      <c r="F242" s="347"/>
      <c r="G242" s="238"/>
      <c r="H242" s="238"/>
      <c r="I242" s="347"/>
      <c r="J242" s="238"/>
      <c r="K242" s="238"/>
      <c r="L242" s="238"/>
      <c r="M242" s="238"/>
      <c r="N242" s="238"/>
      <c r="O242" s="238"/>
      <c r="P242" s="238"/>
      <c r="Q242" s="238"/>
      <c r="R242" s="238"/>
      <c r="S242" s="238"/>
      <c r="T242" s="238"/>
      <c r="U242" s="238"/>
      <c r="V242" s="238"/>
      <c r="W242" s="238"/>
      <c r="X242" s="238"/>
      <c r="Y242" s="238"/>
      <c r="Z242" s="238"/>
      <c r="AA242" s="238"/>
      <c r="AB242" s="238"/>
      <c r="AC242" s="238"/>
      <c r="AD242" s="1"/>
    </row>
    <row r="243" customFormat="false" ht="15" hidden="false" customHeight="false" outlineLevel="0" collapsed="false">
      <c r="A243" s="238"/>
      <c r="B243" s="238"/>
      <c r="C243" s="238"/>
      <c r="D243" s="238"/>
      <c r="E243" s="238"/>
      <c r="F243" s="347"/>
      <c r="G243" s="238"/>
      <c r="H243" s="238"/>
      <c r="I243" s="347"/>
      <c r="J243" s="238"/>
      <c r="K243" s="238"/>
      <c r="L243" s="238"/>
      <c r="M243" s="238"/>
      <c r="N243" s="238"/>
      <c r="O243" s="238"/>
      <c r="P243" s="238"/>
      <c r="Q243" s="238"/>
      <c r="R243" s="238"/>
      <c r="S243" s="238"/>
      <c r="T243" s="238"/>
      <c r="U243" s="238"/>
      <c r="V243" s="238"/>
      <c r="W243" s="238"/>
      <c r="X243" s="238"/>
      <c r="Y243" s="238"/>
      <c r="Z243" s="238"/>
      <c r="AA243" s="238"/>
      <c r="AB243" s="238"/>
      <c r="AC243" s="238"/>
      <c r="AD243" s="1"/>
    </row>
    <row r="244" customFormat="false" ht="15" hidden="false" customHeight="false" outlineLevel="0" collapsed="false">
      <c r="A244" s="238"/>
      <c r="B244" s="238"/>
      <c r="C244" s="238"/>
      <c r="D244" s="238"/>
      <c r="E244" s="238"/>
      <c r="F244" s="347"/>
      <c r="G244" s="238"/>
      <c r="H244" s="238"/>
      <c r="I244" s="347"/>
      <c r="J244" s="238"/>
      <c r="K244" s="238"/>
      <c r="L244" s="238"/>
      <c r="M244" s="238"/>
      <c r="N244" s="238"/>
      <c r="O244" s="238"/>
      <c r="P244" s="238"/>
      <c r="Q244" s="238"/>
      <c r="R244" s="238"/>
      <c r="S244" s="238"/>
      <c r="T244" s="238"/>
      <c r="U244" s="238"/>
      <c r="V244" s="238"/>
      <c r="W244" s="238"/>
      <c r="X244" s="238"/>
      <c r="Y244" s="238"/>
      <c r="Z244" s="238"/>
      <c r="AA244" s="238"/>
      <c r="AB244" s="238"/>
      <c r="AC244" s="238"/>
      <c r="AD244" s="1"/>
    </row>
    <row r="245" customFormat="false" ht="15" hidden="false" customHeight="false" outlineLevel="0" collapsed="false">
      <c r="A245" s="238"/>
      <c r="B245" s="238"/>
      <c r="C245" s="238"/>
      <c r="D245" s="238"/>
      <c r="E245" s="238"/>
      <c r="F245" s="347"/>
      <c r="G245" s="238"/>
      <c r="H245" s="238"/>
      <c r="I245" s="347"/>
      <c r="J245" s="238"/>
      <c r="K245" s="238"/>
      <c r="L245" s="238"/>
      <c r="M245" s="238"/>
      <c r="N245" s="238"/>
      <c r="O245" s="238"/>
      <c r="P245" s="238"/>
      <c r="Q245" s="238"/>
      <c r="R245" s="238"/>
      <c r="S245" s="238"/>
      <c r="T245" s="238"/>
      <c r="U245" s="238"/>
      <c r="V245" s="238"/>
      <c r="W245" s="238"/>
      <c r="X245" s="238"/>
      <c r="Y245" s="238"/>
      <c r="Z245" s="238"/>
      <c r="AA245" s="238"/>
      <c r="AB245" s="238"/>
      <c r="AC245" s="238"/>
      <c r="AD245" s="1"/>
    </row>
    <row r="246" customFormat="false" ht="15" hidden="false" customHeight="false" outlineLevel="0" collapsed="false">
      <c r="A246" s="238"/>
      <c r="B246" s="238"/>
      <c r="C246" s="238"/>
      <c r="D246" s="238"/>
      <c r="E246" s="238"/>
      <c r="F246" s="347"/>
      <c r="G246" s="238"/>
      <c r="H246" s="238"/>
      <c r="I246" s="347"/>
      <c r="J246" s="238"/>
      <c r="K246" s="238"/>
      <c r="L246" s="238"/>
      <c r="M246" s="238"/>
      <c r="N246" s="238"/>
      <c r="O246" s="238"/>
      <c r="P246" s="238"/>
      <c r="Q246" s="238"/>
      <c r="R246" s="238"/>
      <c r="S246" s="238"/>
      <c r="T246" s="238"/>
      <c r="U246" s="238"/>
      <c r="V246" s="238"/>
      <c r="W246" s="238"/>
      <c r="X246" s="238"/>
      <c r="Y246" s="238"/>
      <c r="Z246" s="238"/>
      <c r="AA246" s="238"/>
      <c r="AB246" s="238"/>
      <c r="AC246" s="238"/>
      <c r="AD246" s="1"/>
    </row>
    <row r="247" customFormat="false" ht="15" hidden="false" customHeight="false" outlineLevel="0" collapsed="false">
      <c r="A247" s="238"/>
      <c r="B247" s="238"/>
      <c r="C247" s="238"/>
      <c r="D247" s="238"/>
      <c r="E247" s="238"/>
      <c r="F247" s="347"/>
      <c r="G247" s="238"/>
      <c r="H247" s="238"/>
      <c r="I247" s="347"/>
      <c r="J247" s="238"/>
      <c r="K247" s="238"/>
      <c r="L247" s="238"/>
      <c r="M247" s="238"/>
      <c r="N247" s="238"/>
      <c r="O247" s="238"/>
      <c r="P247" s="238"/>
      <c r="Q247" s="238"/>
      <c r="R247" s="238"/>
      <c r="S247" s="238"/>
      <c r="T247" s="238"/>
      <c r="U247" s="238"/>
      <c r="V247" s="238"/>
      <c r="W247" s="238"/>
      <c r="X247" s="238"/>
      <c r="Y247" s="238"/>
      <c r="Z247" s="238"/>
      <c r="AA247" s="238"/>
      <c r="AB247" s="238"/>
      <c r="AC247" s="238"/>
      <c r="AD247" s="1"/>
    </row>
    <row r="248" customFormat="false" ht="15" hidden="false" customHeight="false" outlineLevel="0" collapsed="false">
      <c r="A248" s="238"/>
      <c r="B248" s="238"/>
      <c r="C248" s="238"/>
      <c r="D248" s="238"/>
      <c r="E248" s="238"/>
      <c r="F248" s="347"/>
      <c r="G248" s="238"/>
      <c r="H248" s="238"/>
      <c r="I248" s="347"/>
      <c r="J248" s="238"/>
      <c r="K248" s="238"/>
      <c r="L248" s="238"/>
      <c r="M248" s="238"/>
      <c r="N248" s="238"/>
      <c r="O248" s="238"/>
      <c r="P248" s="238"/>
      <c r="Q248" s="238"/>
      <c r="R248" s="238"/>
      <c r="S248" s="238"/>
      <c r="T248" s="238"/>
      <c r="U248" s="238"/>
      <c r="V248" s="238"/>
      <c r="W248" s="238"/>
      <c r="X248" s="238"/>
      <c r="Y248" s="238"/>
      <c r="Z248" s="238"/>
      <c r="AA248" s="238"/>
      <c r="AB248" s="238"/>
      <c r="AC248" s="238"/>
      <c r="AD248" s="1"/>
    </row>
    <row r="249" customFormat="false" ht="15" hidden="false" customHeight="false" outlineLevel="0" collapsed="false">
      <c r="A249" s="238"/>
      <c r="B249" s="238"/>
      <c r="C249" s="238"/>
      <c r="D249" s="238"/>
      <c r="E249" s="238"/>
      <c r="F249" s="347"/>
      <c r="G249" s="238"/>
      <c r="H249" s="238"/>
      <c r="I249" s="347"/>
      <c r="J249" s="238"/>
      <c r="K249" s="238"/>
      <c r="L249" s="238"/>
      <c r="M249" s="238"/>
      <c r="N249" s="238"/>
      <c r="O249" s="238"/>
      <c r="P249" s="238"/>
      <c r="Q249" s="238"/>
      <c r="R249" s="238"/>
      <c r="S249" s="238"/>
      <c r="T249" s="238"/>
      <c r="U249" s="238"/>
      <c r="V249" s="238"/>
      <c r="W249" s="238"/>
      <c r="X249" s="238"/>
      <c r="Y249" s="238"/>
      <c r="Z249" s="238"/>
      <c r="AA249" s="238"/>
      <c r="AB249" s="238"/>
      <c r="AC249" s="238"/>
      <c r="AD249" s="1"/>
    </row>
    <row r="250" customFormat="false" ht="15" hidden="false" customHeight="false" outlineLevel="0" collapsed="false">
      <c r="A250" s="238"/>
      <c r="B250" s="238"/>
      <c r="C250" s="238"/>
      <c r="D250" s="238"/>
      <c r="E250" s="238"/>
      <c r="F250" s="347"/>
      <c r="G250" s="238"/>
      <c r="H250" s="238"/>
      <c r="I250" s="347"/>
      <c r="J250" s="238"/>
      <c r="K250" s="238"/>
      <c r="L250" s="238"/>
      <c r="M250" s="238"/>
      <c r="N250" s="238"/>
      <c r="O250" s="238"/>
      <c r="P250" s="238"/>
      <c r="Q250" s="238"/>
      <c r="R250" s="238"/>
      <c r="S250" s="238"/>
      <c r="T250" s="238"/>
      <c r="U250" s="238"/>
      <c r="V250" s="238"/>
      <c r="W250" s="238"/>
      <c r="X250" s="238"/>
      <c r="Y250" s="238"/>
      <c r="Z250" s="238"/>
      <c r="AA250" s="238"/>
      <c r="AB250" s="238"/>
      <c r="AC250" s="238"/>
      <c r="AD250" s="1"/>
    </row>
    <row r="251" customFormat="false" ht="15" hidden="false" customHeight="false" outlineLevel="0" collapsed="false">
      <c r="A251" s="238"/>
      <c r="B251" s="238"/>
      <c r="C251" s="238"/>
      <c r="D251" s="238"/>
      <c r="E251" s="238"/>
      <c r="F251" s="347"/>
      <c r="G251" s="238"/>
      <c r="H251" s="238"/>
      <c r="I251" s="347"/>
      <c r="J251" s="238"/>
      <c r="K251" s="238"/>
      <c r="L251" s="238"/>
      <c r="M251" s="238"/>
      <c r="N251" s="238"/>
      <c r="O251" s="238"/>
      <c r="P251" s="238"/>
      <c r="Q251" s="238"/>
      <c r="R251" s="238"/>
      <c r="S251" s="238"/>
      <c r="T251" s="238"/>
      <c r="U251" s="238"/>
      <c r="V251" s="238"/>
      <c r="W251" s="238"/>
      <c r="X251" s="238"/>
      <c r="Y251" s="238"/>
      <c r="Z251" s="238"/>
      <c r="AA251" s="238"/>
      <c r="AB251" s="238"/>
      <c r="AC251" s="238"/>
      <c r="AD251" s="1"/>
    </row>
    <row r="252" customFormat="false" ht="15" hidden="false" customHeight="false" outlineLevel="0" collapsed="false">
      <c r="A252" s="238"/>
      <c r="B252" s="238"/>
      <c r="C252" s="238"/>
      <c r="D252" s="238"/>
      <c r="E252" s="238"/>
      <c r="F252" s="347"/>
      <c r="G252" s="238"/>
      <c r="H252" s="238"/>
      <c r="I252" s="347"/>
      <c r="J252" s="238"/>
      <c r="K252" s="238"/>
      <c r="L252" s="238"/>
      <c r="M252" s="238"/>
      <c r="N252" s="238"/>
      <c r="O252" s="238"/>
      <c r="P252" s="238"/>
      <c r="Q252" s="238"/>
      <c r="R252" s="238"/>
      <c r="S252" s="238"/>
      <c r="T252" s="238"/>
      <c r="U252" s="238"/>
      <c r="V252" s="238"/>
      <c r="W252" s="238"/>
      <c r="X252" s="238"/>
      <c r="Y252" s="238"/>
      <c r="Z252" s="238"/>
      <c r="AA252" s="238"/>
      <c r="AB252" s="238"/>
      <c r="AC252" s="238"/>
      <c r="AD252" s="1"/>
    </row>
    <row r="253" customFormat="false" ht="15" hidden="false" customHeight="false" outlineLevel="0" collapsed="false">
      <c r="A253" s="238"/>
      <c r="B253" s="238"/>
      <c r="C253" s="238"/>
      <c r="D253" s="238"/>
      <c r="E253" s="238"/>
      <c r="F253" s="347"/>
      <c r="G253" s="238"/>
      <c r="H253" s="238"/>
      <c r="I253" s="347"/>
      <c r="J253" s="238"/>
      <c r="K253" s="238"/>
      <c r="L253" s="238"/>
      <c r="M253" s="238"/>
      <c r="N253" s="238"/>
      <c r="O253" s="238"/>
      <c r="P253" s="238"/>
      <c r="Q253" s="238"/>
      <c r="R253" s="238"/>
      <c r="S253" s="238"/>
      <c r="T253" s="238"/>
      <c r="U253" s="238"/>
      <c r="V253" s="238"/>
      <c r="W253" s="238"/>
      <c r="X253" s="238"/>
      <c r="Y253" s="238"/>
      <c r="Z253" s="238"/>
      <c r="AA253" s="238"/>
      <c r="AB253" s="238"/>
      <c r="AC253" s="238"/>
      <c r="AD253" s="1"/>
    </row>
    <row r="254" customFormat="false" ht="15" hidden="false" customHeight="false" outlineLevel="0" collapsed="false">
      <c r="A254" s="238"/>
      <c r="B254" s="238"/>
      <c r="C254" s="238"/>
      <c r="D254" s="238"/>
      <c r="E254" s="238"/>
      <c r="F254" s="347"/>
      <c r="G254" s="238"/>
      <c r="H254" s="238"/>
      <c r="I254" s="347"/>
      <c r="J254" s="238"/>
      <c r="K254" s="238"/>
      <c r="L254" s="238"/>
      <c r="M254" s="238"/>
      <c r="N254" s="238"/>
      <c r="O254" s="238"/>
      <c r="P254" s="238"/>
      <c r="Q254" s="238"/>
      <c r="R254" s="238"/>
      <c r="S254" s="238"/>
      <c r="T254" s="238"/>
      <c r="U254" s="238"/>
      <c r="V254" s="238"/>
      <c r="W254" s="238"/>
      <c r="X254" s="238"/>
      <c r="Y254" s="238"/>
      <c r="Z254" s="238"/>
      <c r="AA254" s="238"/>
      <c r="AB254" s="238"/>
      <c r="AC254" s="238"/>
      <c r="AD254" s="1"/>
    </row>
    <row r="255" customFormat="false" ht="15" hidden="false" customHeight="false" outlineLevel="0" collapsed="false">
      <c r="A255" s="238"/>
      <c r="B255" s="238"/>
      <c r="C255" s="238"/>
      <c r="D255" s="238"/>
      <c r="E255" s="238"/>
      <c r="F255" s="347"/>
      <c r="G255" s="238"/>
      <c r="H255" s="238"/>
      <c r="I255" s="347"/>
      <c r="J255" s="238"/>
      <c r="K255" s="238"/>
      <c r="L255" s="238"/>
      <c r="M255" s="238"/>
      <c r="N255" s="238"/>
      <c r="O255" s="238"/>
      <c r="P255" s="238"/>
      <c r="Q255" s="238"/>
      <c r="R255" s="238"/>
      <c r="S255" s="238"/>
      <c r="T255" s="238"/>
      <c r="U255" s="238"/>
      <c r="V255" s="238"/>
      <c r="W255" s="238"/>
      <c r="X255" s="238"/>
      <c r="Y255" s="238"/>
      <c r="Z255" s="238"/>
      <c r="AA255" s="238"/>
      <c r="AB255" s="238"/>
      <c r="AC255" s="238"/>
      <c r="AD255" s="1"/>
    </row>
    <row r="256" customFormat="false" ht="15" hidden="false" customHeight="false" outlineLevel="0" collapsed="false">
      <c r="A256" s="238"/>
      <c r="B256" s="238"/>
      <c r="C256" s="238"/>
      <c r="D256" s="238"/>
      <c r="E256" s="238"/>
      <c r="F256" s="347"/>
      <c r="G256" s="238"/>
      <c r="H256" s="238"/>
      <c r="I256" s="347"/>
      <c r="J256" s="238"/>
      <c r="K256" s="238"/>
      <c r="L256" s="238"/>
      <c r="M256" s="238"/>
      <c r="N256" s="238"/>
      <c r="O256" s="238"/>
      <c r="P256" s="238"/>
      <c r="Q256" s="238"/>
      <c r="R256" s="238"/>
      <c r="S256" s="238"/>
      <c r="T256" s="238"/>
      <c r="U256" s="238"/>
      <c r="V256" s="238"/>
      <c r="W256" s="238"/>
      <c r="X256" s="238"/>
      <c r="Y256" s="238"/>
      <c r="Z256" s="238"/>
      <c r="AA256" s="238"/>
      <c r="AB256" s="238"/>
      <c r="AC256" s="238"/>
      <c r="AD256" s="1"/>
    </row>
    <row r="257" customFormat="false" ht="15" hidden="false" customHeight="false" outlineLevel="0" collapsed="false">
      <c r="A257" s="238"/>
      <c r="B257" s="238"/>
      <c r="C257" s="238"/>
      <c r="D257" s="238"/>
      <c r="E257" s="238"/>
      <c r="F257" s="347"/>
      <c r="G257" s="238"/>
      <c r="H257" s="238"/>
      <c r="I257" s="347"/>
      <c r="J257" s="238"/>
      <c r="K257" s="238"/>
      <c r="L257" s="238"/>
      <c r="M257" s="238"/>
      <c r="N257" s="238"/>
      <c r="O257" s="238"/>
      <c r="P257" s="238"/>
      <c r="Q257" s="238"/>
      <c r="R257" s="238"/>
      <c r="S257" s="238"/>
      <c r="T257" s="238"/>
      <c r="U257" s="238"/>
      <c r="V257" s="238"/>
      <c r="W257" s="238"/>
      <c r="X257" s="238"/>
      <c r="Y257" s="238"/>
      <c r="Z257" s="238"/>
      <c r="AA257" s="238"/>
      <c r="AB257" s="238"/>
      <c r="AC257" s="238"/>
      <c r="AD257" s="1"/>
    </row>
    <row r="258" customFormat="false" ht="15" hidden="false" customHeight="false" outlineLevel="0" collapsed="false">
      <c r="A258" s="238"/>
      <c r="B258" s="238"/>
      <c r="C258" s="238"/>
      <c r="D258" s="238"/>
      <c r="E258" s="238"/>
      <c r="F258" s="347"/>
      <c r="G258" s="238"/>
      <c r="H258" s="238"/>
      <c r="I258" s="347"/>
      <c r="J258" s="238"/>
      <c r="K258" s="238"/>
      <c r="L258" s="238"/>
      <c r="M258" s="238"/>
      <c r="N258" s="238"/>
      <c r="O258" s="238"/>
      <c r="P258" s="238"/>
      <c r="Q258" s="238"/>
      <c r="R258" s="238"/>
      <c r="S258" s="238"/>
      <c r="T258" s="238"/>
      <c r="U258" s="238"/>
      <c r="V258" s="238"/>
      <c r="W258" s="238"/>
      <c r="X258" s="238"/>
      <c r="Y258" s="238"/>
      <c r="Z258" s="238"/>
      <c r="AA258" s="238"/>
      <c r="AB258" s="238"/>
      <c r="AC258" s="238"/>
      <c r="AD258" s="1"/>
    </row>
    <row r="259" customFormat="false" ht="15" hidden="false" customHeight="false" outlineLevel="0" collapsed="false">
      <c r="A259" s="238"/>
      <c r="B259" s="238"/>
      <c r="C259" s="238"/>
      <c r="D259" s="238"/>
      <c r="E259" s="238"/>
      <c r="F259" s="347"/>
      <c r="G259" s="238"/>
      <c r="H259" s="238"/>
      <c r="I259" s="347"/>
      <c r="J259" s="238"/>
      <c r="K259" s="238"/>
      <c r="L259" s="238"/>
      <c r="M259" s="238"/>
      <c r="N259" s="238"/>
      <c r="O259" s="238"/>
      <c r="P259" s="238"/>
      <c r="Q259" s="238"/>
      <c r="R259" s="238"/>
      <c r="S259" s="238"/>
      <c r="T259" s="238"/>
      <c r="U259" s="238"/>
      <c r="V259" s="238"/>
      <c r="W259" s="238"/>
      <c r="X259" s="238"/>
      <c r="Y259" s="238"/>
      <c r="Z259" s="238"/>
      <c r="AA259" s="238"/>
      <c r="AB259" s="238"/>
      <c r="AC259" s="238"/>
      <c r="AD259" s="1"/>
    </row>
    <row r="260" customFormat="false" ht="15" hidden="false" customHeight="false" outlineLevel="0" collapsed="false">
      <c r="A260" s="238"/>
      <c r="B260" s="238"/>
      <c r="C260" s="238"/>
      <c r="D260" s="238"/>
      <c r="E260" s="238"/>
      <c r="F260" s="347"/>
      <c r="G260" s="238"/>
      <c r="H260" s="238"/>
      <c r="I260" s="347"/>
      <c r="J260" s="238"/>
      <c r="K260" s="238"/>
      <c r="L260" s="238"/>
      <c r="M260" s="238"/>
      <c r="N260" s="238"/>
      <c r="O260" s="238"/>
      <c r="P260" s="238"/>
      <c r="Q260" s="238"/>
      <c r="R260" s="238"/>
      <c r="S260" s="238"/>
      <c r="T260" s="238"/>
      <c r="U260" s="238"/>
      <c r="V260" s="238"/>
      <c r="W260" s="238"/>
      <c r="X260" s="238"/>
      <c r="Y260" s="238"/>
      <c r="Z260" s="238"/>
      <c r="AA260" s="238"/>
      <c r="AB260" s="238"/>
      <c r="AC260" s="238"/>
      <c r="AD260" s="1"/>
    </row>
    <row r="261" customFormat="false" ht="15" hidden="false" customHeight="false" outlineLevel="0" collapsed="false">
      <c r="A261" s="238"/>
      <c r="B261" s="238"/>
      <c r="C261" s="238"/>
      <c r="D261" s="238"/>
      <c r="E261" s="238"/>
      <c r="F261" s="347"/>
      <c r="G261" s="238"/>
      <c r="H261" s="238"/>
      <c r="I261" s="347"/>
      <c r="J261" s="238"/>
      <c r="K261" s="238"/>
      <c r="L261" s="238"/>
      <c r="M261" s="238"/>
      <c r="N261" s="238"/>
      <c r="O261" s="238"/>
      <c r="P261" s="238"/>
      <c r="Q261" s="238"/>
      <c r="R261" s="238"/>
      <c r="S261" s="238"/>
      <c r="T261" s="238"/>
      <c r="U261" s="238"/>
      <c r="V261" s="238"/>
      <c r="W261" s="238"/>
      <c r="X261" s="238"/>
      <c r="Y261" s="238"/>
      <c r="Z261" s="238"/>
      <c r="AA261" s="238"/>
      <c r="AB261" s="238"/>
      <c r="AC261" s="238"/>
      <c r="AD261" s="1"/>
    </row>
    <row r="262" customFormat="false" ht="15" hidden="false" customHeight="false" outlineLevel="0" collapsed="false">
      <c r="A262" s="238"/>
      <c r="B262" s="238"/>
      <c r="C262" s="238"/>
      <c r="D262" s="238"/>
      <c r="E262" s="238"/>
      <c r="F262" s="347"/>
      <c r="G262" s="238"/>
      <c r="H262" s="238"/>
      <c r="I262" s="347"/>
      <c r="J262" s="238"/>
      <c r="K262" s="238"/>
      <c r="L262" s="238"/>
      <c r="M262" s="238"/>
      <c r="N262" s="238"/>
      <c r="O262" s="238"/>
      <c r="P262" s="238"/>
      <c r="Q262" s="238"/>
      <c r="R262" s="238"/>
      <c r="S262" s="238"/>
      <c r="T262" s="238"/>
      <c r="U262" s="238"/>
      <c r="V262" s="238"/>
      <c r="W262" s="238"/>
      <c r="X262" s="238"/>
      <c r="Y262" s="238"/>
      <c r="Z262" s="238"/>
      <c r="AA262" s="238"/>
      <c r="AB262" s="238"/>
      <c r="AC262" s="238"/>
      <c r="AD262" s="1"/>
    </row>
    <row r="263" customFormat="false" ht="15" hidden="false" customHeight="false" outlineLevel="0" collapsed="false">
      <c r="A263" s="238"/>
      <c r="B263" s="238"/>
      <c r="C263" s="238"/>
      <c r="D263" s="238"/>
      <c r="E263" s="238"/>
      <c r="F263" s="347"/>
      <c r="G263" s="238"/>
      <c r="H263" s="238"/>
      <c r="I263" s="347"/>
      <c r="J263" s="238"/>
      <c r="K263" s="238"/>
      <c r="L263" s="238"/>
      <c r="M263" s="238"/>
      <c r="N263" s="238"/>
      <c r="O263" s="238"/>
      <c r="P263" s="238"/>
      <c r="Q263" s="238"/>
      <c r="R263" s="238"/>
      <c r="S263" s="238"/>
      <c r="T263" s="238"/>
      <c r="U263" s="238"/>
      <c r="V263" s="238"/>
      <c r="W263" s="238"/>
      <c r="X263" s="238"/>
      <c r="Y263" s="238"/>
      <c r="Z263" s="238"/>
      <c r="AA263" s="238"/>
      <c r="AB263" s="238"/>
      <c r="AC263" s="238"/>
      <c r="AD263" s="1"/>
    </row>
    <row r="264" customFormat="false" ht="15" hidden="false" customHeight="false" outlineLevel="0" collapsed="false">
      <c r="A264" s="238"/>
      <c r="B264" s="238"/>
      <c r="C264" s="238"/>
      <c r="D264" s="238"/>
      <c r="E264" s="238"/>
      <c r="F264" s="347"/>
      <c r="G264" s="238"/>
      <c r="H264" s="238"/>
      <c r="I264" s="347"/>
      <c r="J264" s="238"/>
      <c r="K264" s="238"/>
      <c r="L264" s="238"/>
      <c r="M264" s="238"/>
      <c r="N264" s="238"/>
      <c r="O264" s="238"/>
      <c r="P264" s="238"/>
      <c r="Q264" s="238"/>
      <c r="R264" s="238"/>
      <c r="S264" s="238"/>
      <c r="T264" s="238"/>
      <c r="U264" s="238"/>
      <c r="V264" s="238"/>
      <c r="W264" s="238"/>
      <c r="X264" s="238"/>
      <c r="Y264" s="238"/>
      <c r="Z264" s="238"/>
      <c r="AA264" s="238"/>
      <c r="AB264" s="238"/>
      <c r="AC264" s="238"/>
      <c r="AD264" s="1"/>
    </row>
    <row r="265" customFormat="false" ht="15" hidden="false" customHeight="false" outlineLevel="0" collapsed="false">
      <c r="A265" s="238"/>
      <c r="B265" s="238"/>
      <c r="C265" s="238"/>
      <c r="D265" s="238"/>
      <c r="E265" s="238"/>
      <c r="F265" s="347"/>
      <c r="G265" s="238"/>
      <c r="H265" s="238"/>
      <c r="I265" s="347"/>
      <c r="J265" s="238"/>
      <c r="K265" s="238"/>
      <c r="L265" s="238"/>
      <c r="M265" s="238"/>
      <c r="N265" s="238"/>
      <c r="O265" s="238"/>
      <c r="P265" s="238"/>
      <c r="Q265" s="238"/>
      <c r="R265" s="238"/>
      <c r="S265" s="238"/>
      <c r="T265" s="238"/>
      <c r="U265" s="238"/>
      <c r="V265" s="238"/>
      <c r="W265" s="238"/>
      <c r="X265" s="238"/>
      <c r="Y265" s="238"/>
      <c r="Z265" s="238"/>
      <c r="AA265" s="238"/>
      <c r="AB265" s="238"/>
      <c r="AC265" s="238"/>
      <c r="AD265" s="1"/>
    </row>
    <row r="266" customFormat="false" ht="15" hidden="false" customHeight="false" outlineLevel="0" collapsed="false">
      <c r="A266" s="238"/>
      <c r="B266" s="238"/>
      <c r="C266" s="238"/>
      <c r="D266" s="238"/>
      <c r="E266" s="238"/>
      <c r="F266" s="347"/>
      <c r="G266" s="238"/>
      <c r="H266" s="238"/>
      <c r="I266" s="347"/>
      <c r="J266" s="238"/>
      <c r="K266" s="238"/>
      <c r="L266" s="238"/>
      <c r="M266" s="238"/>
      <c r="N266" s="238"/>
      <c r="O266" s="238"/>
      <c r="P266" s="238"/>
      <c r="Q266" s="238"/>
      <c r="R266" s="238"/>
      <c r="S266" s="238"/>
      <c r="T266" s="238"/>
      <c r="U266" s="238"/>
      <c r="V266" s="238"/>
      <c r="W266" s="238"/>
      <c r="X266" s="238"/>
      <c r="Y266" s="238"/>
      <c r="Z266" s="238"/>
      <c r="AA266" s="238"/>
      <c r="AB266" s="238"/>
      <c r="AC266" s="238"/>
      <c r="AD266" s="1"/>
    </row>
    <row r="267" customFormat="false" ht="15" hidden="false" customHeight="false" outlineLevel="0" collapsed="false">
      <c r="A267" s="238"/>
      <c r="B267" s="238"/>
      <c r="C267" s="238"/>
      <c r="D267" s="238"/>
      <c r="E267" s="238"/>
      <c r="F267" s="347"/>
      <c r="G267" s="238"/>
      <c r="H267" s="238"/>
      <c r="I267" s="347"/>
      <c r="J267" s="238"/>
      <c r="K267" s="238"/>
      <c r="L267" s="238"/>
      <c r="M267" s="238"/>
      <c r="N267" s="238"/>
      <c r="O267" s="238"/>
      <c r="P267" s="238"/>
      <c r="Q267" s="238"/>
      <c r="R267" s="238"/>
      <c r="S267" s="238"/>
      <c r="T267" s="238"/>
      <c r="U267" s="238"/>
      <c r="V267" s="238"/>
      <c r="W267" s="238"/>
      <c r="X267" s="238"/>
      <c r="Y267" s="238"/>
      <c r="Z267" s="238"/>
      <c r="AA267" s="238"/>
      <c r="AB267" s="238"/>
      <c r="AC267" s="238"/>
      <c r="AD267" s="1"/>
    </row>
    <row r="268" customFormat="false" ht="15" hidden="false" customHeight="false" outlineLevel="0" collapsed="false">
      <c r="A268" s="238"/>
      <c r="B268" s="238"/>
      <c r="C268" s="238"/>
      <c r="D268" s="238"/>
      <c r="E268" s="238"/>
      <c r="F268" s="347"/>
      <c r="G268" s="238"/>
      <c r="H268" s="238"/>
      <c r="I268" s="347"/>
      <c r="J268" s="238"/>
      <c r="K268" s="238"/>
      <c r="L268" s="238"/>
      <c r="M268" s="238"/>
      <c r="N268" s="238"/>
      <c r="O268" s="238"/>
      <c r="P268" s="238"/>
      <c r="Q268" s="238"/>
      <c r="R268" s="238"/>
      <c r="S268" s="238"/>
      <c r="T268" s="238"/>
      <c r="U268" s="238"/>
      <c r="V268" s="238"/>
      <c r="W268" s="238"/>
      <c r="X268" s="238"/>
      <c r="Y268" s="238"/>
      <c r="Z268" s="238"/>
      <c r="AA268" s="238"/>
      <c r="AB268" s="238"/>
      <c r="AC268" s="238"/>
      <c r="AD268" s="1"/>
    </row>
    <row r="269" customFormat="false" ht="15" hidden="false" customHeight="false" outlineLevel="0" collapsed="false">
      <c r="A269" s="238"/>
      <c r="B269" s="238"/>
      <c r="C269" s="238"/>
      <c r="D269" s="238"/>
      <c r="E269" s="238"/>
      <c r="F269" s="347"/>
      <c r="G269" s="238"/>
      <c r="H269" s="238"/>
      <c r="I269" s="347"/>
      <c r="J269" s="238"/>
      <c r="K269" s="238"/>
      <c r="L269" s="238"/>
      <c r="M269" s="238"/>
      <c r="N269" s="238"/>
      <c r="O269" s="238"/>
      <c r="P269" s="238"/>
      <c r="Q269" s="238"/>
      <c r="R269" s="238"/>
      <c r="S269" s="238"/>
      <c r="T269" s="238"/>
      <c r="U269" s="238"/>
      <c r="V269" s="238"/>
      <c r="W269" s="238"/>
      <c r="X269" s="238"/>
      <c r="Y269" s="238"/>
      <c r="Z269" s="238"/>
      <c r="AA269" s="238"/>
      <c r="AB269" s="238"/>
      <c r="AC269" s="238"/>
      <c r="AD269" s="1"/>
    </row>
    <row r="270" customFormat="false" ht="15" hidden="false" customHeight="false" outlineLevel="0" collapsed="false">
      <c r="A270" s="238"/>
      <c r="B270" s="238"/>
      <c r="C270" s="238"/>
      <c r="D270" s="238"/>
      <c r="E270" s="238"/>
      <c r="F270" s="347"/>
      <c r="G270" s="238"/>
      <c r="H270" s="238"/>
      <c r="I270" s="347"/>
      <c r="J270" s="238"/>
      <c r="K270" s="238"/>
      <c r="L270" s="238"/>
      <c r="M270" s="238"/>
      <c r="N270" s="238"/>
      <c r="O270" s="238"/>
      <c r="P270" s="238"/>
      <c r="Q270" s="238"/>
      <c r="R270" s="238"/>
      <c r="S270" s="238"/>
      <c r="T270" s="238"/>
      <c r="U270" s="238"/>
      <c r="V270" s="238"/>
      <c r="W270" s="238"/>
      <c r="X270" s="238"/>
      <c r="Y270" s="238"/>
      <c r="Z270" s="238"/>
      <c r="AA270" s="238"/>
      <c r="AB270" s="238"/>
      <c r="AC270" s="238"/>
      <c r="AD270" s="1"/>
    </row>
    <row r="271" customFormat="false" ht="15" hidden="false" customHeight="false" outlineLevel="0" collapsed="false">
      <c r="A271" s="238"/>
      <c r="B271" s="238"/>
      <c r="C271" s="238"/>
      <c r="D271" s="238"/>
      <c r="E271" s="238"/>
      <c r="F271" s="347"/>
      <c r="G271" s="238"/>
      <c r="H271" s="238"/>
      <c r="I271" s="347"/>
      <c r="J271" s="238"/>
      <c r="K271" s="238"/>
      <c r="L271" s="238"/>
      <c r="M271" s="238"/>
      <c r="N271" s="238"/>
      <c r="O271" s="238"/>
      <c r="P271" s="238"/>
      <c r="Q271" s="238"/>
      <c r="R271" s="238"/>
      <c r="S271" s="238"/>
      <c r="T271" s="238"/>
      <c r="U271" s="238"/>
      <c r="V271" s="238"/>
      <c r="W271" s="238"/>
      <c r="X271" s="238"/>
      <c r="Y271" s="238"/>
      <c r="Z271" s="238"/>
      <c r="AA271" s="238"/>
      <c r="AB271" s="238"/>
      <c r="AC271" s="238"/>
      <c r="AD271" s="1"/>
    </row>
    <row r="272" customFormat="false" ht="15" hidden="false" customHeight="false" outlineLevel="0" collapsed="false">
      <c r="A272" s="238"/>
      <c r="B272" s="238"/>
      <c r="C272" s="238"/>
      <c r="D272" s="238"/>
      <c r="E272" s="238"/>
      <c r="F272" s="347"/>
      <c r="G272" s="238"/>
      <c r="H272" s="238"/>
      <c r="I272" s="347"/>
      <c r="J272" s="238"/>
      <c r="K272" s="238"/>
      <c r="L272" s="238"/>
      <c r="M272" s="238"/>
      <c r="N272" s="238"/>
      <c r="O272" s="238"/>
      <c r="P272" s="238"/>
      <c r="Q272" s="238"/>
      <c r="R272" s="238"/>
      <c r="S272" s="238"/>
      <c r="T272" s="238"/>
      <c r="U272" s="238"/>
      <c r="V272" s="238"/>
      <c r="W272" s="238"/>
      <c r="X272" s="238"/>
      <c r="Y272" s="238"/>
      <c r="Z272" s="238"/>
      <c r="AA272" s="238"/>
      <c r="AB272" s="238"/>
      <c r="AC272" s="238"/>
      <c r="AD272" s="1"/>
    </row>
    <row r="273" customFormat="false" ht="15" hidden="false" customHeight="false" outlineLevel="0" collapsed="false">
      <c r="A273" s="238"/>
      <c r="B273" s="238"/>
      <c r="C273" s="238"/>
      <c r="D273" s="238"/>
      <c r="E273" s="238"/>
      <c r="F273" s="347"/>
      <c r="G273" s="238"/>
      <c r="H273" s="238"/>
      <c r="I273" s="347"/>
      <c r="J273" s="238"/>
      <c r="K273" s="238"/>
      <c r="L273" s="238"/>
      <c r="M273" s="238"/>
      <c r="N273" s="238"/>
      <c r="O273" s="238"/>
      <c r="P273" s="238"/>
      <c r="Q273" s="238"/>
      <c r="R273" s="238"/>
      <c r="S273" s="238"/>
      <c r="T273" s="238"/>
      <c r="U273" s="238"/>
      <c r="V273" s="238"/>
      <c r="W273" s="238"/>
      <c r="X273" s="238"/>
      <c r="Y273" s="238"/>
      <c r="Z273" s="238"/>
      <c r="AA273" s="238"/>
      <c r="AB273" s="238"/>
      <c r="AC273" s="238"/>
      <c r="AD273" s="1"/>
    </row>
    <row r="274" customFormat="false" ht="15" hidden="false" customHeight="false" outlineLevel="0" collapsed="false">
      <c r="A274" s="238"/>
      <c r="B274" s="238"/>
      <c r="C274" s="238"/>
      <c r="D274" s="238"/>
      <c r="E274" s="238"/>
      <c r="F274" s="347"/>
      <c r="G274" s="238"/>
      <c r="H274" s="238"/>
      <c r="I274" s="347"/>
      <c r="J274" s="238"/>
      <c r="K274" s="238"/>
      <c r="L274" s="238"/>
      <c r="M274" s="238"/>
      <c r="N274" s="238"/>
      <c r="O274" s="238"/>
      <c r="P274" s="238"/>
      <c r="Q274" s="238"/>
      <c r="R274" s="238"/>
      <c r="S274" s="238"/>
      <c r="T274" s="238"/>
      <c r="U274" s="238"/>
      <c r="V274" s="238"/>
      <c r="W274" s="238"/>
      <c r="X274" s="238"/>
      <c r="Y274" s="238"/>
      <c r="Z274" s="238"/>
      <c r="AA274" s="238"/>
      <c r="AB274" s="238"/>
      <c r="AC274" s="238"/>
      <c r="AD274" s="1"/>
    </row>
    <row r="275" customFormat="false" ht="15" hidden="false" customHeight="false" outlineLevel="0" collapsed="false">
      <c r="A275" s="238"/>
      <c r="B275" s="238"/>
      <c r="C275" s="238"/>
      <c r="D275" s="238"/>
      <c r="E275" s="238"/>
      <c r="F275" s="347"/>
      <c r="G275" s="238"/>
      <c r="H275" s="238"/>
      <c r="I275" s="347"/>
      <c r="J275" s="238"/>
      <c r="K275" s="238"/>
      <c r="L275" s="238"/>
      <c r="M275" s="238"/>
      <c r="N275" s="238"/>
      <c r="O275" s="238"/>
      <c r="P275" s="238"/>
      <c r="Q275" s="238"/>
      <c r="R275" s="238"/>
      <c r="S275" s="238"/>
      <c r="T275" s="238"/>
      <c r="U275" s="238"/>
      <c r="V275" s="238"/>
      <c r="W275" s="238"/>
      <c r="X275" s="238"/>
      <c r="Y275" s="238"/>
      <c r="Z275" s="238"/>
      <c r="AA275" s="238"/>
      <c r="AB275" s="238"/>
      <c r="AC275" s="238"/>
      <c r="AD275" s="1"/>
    </row>
    <row r="276" customFormat="false" ht="15" hidden="false" customHeight="false" outlineLevel="0" collapsed="false">
      <c r="A276" s="238"/>
      <c r="B276" s="238"/>
      <c r="C276" s="238"/>
      <c r="D276" s="238"/>
      <c r="E276" s="238"/>
      <c r="F276" s="347"/>
      <c r="G276" s="238"/>
      <c r="H276" s="238"/>
      <c r="I276" s="347"/>
      <c r="J276" s="238"/>
      <c r="K276" s="238"/>
      <c r="L276" s="238"/>
      <c r="M276" s="238"/>
      <c r="N276" s="238"/>
      <c r="O276" s="238"/>
      <c r="P276" s="238"/>
      <c r="Q276" s="238"/>
      <c r="R276" s="238"/>
      <c r="S276" s="238"/>
      <c r="T276" s="238"/>
      <c r="U276" s="238"/>
      <c r="V276" s="238"/>
      <c r="W276" s="238"/>
      <c r="X276" s="238"/>
      <c r="Y276" s="238"/>
      <c r="Z276" s="238"/>
      <c r="AA276" s="238"/>
      <c r="AB276" s="238"/>
      <c r="AC276" s="238"/>
      <c r="AD276" s="1"/>
    </row>
    <row r="277" customFormat="false" ht="15" hidden="false" customHeight="false" outlineLevel="0" collapsed="false">
      <c r="A277" s="238"/>
      <c r="B277" s="238"/>
      <c r="C277" s="238"/>
      <c r="D277" s="238"/>
      <c r="E277" s="238"/>
      <c r="F277" s="347"/>
      <c r="G277" s="238"/>
      <c r="H277" s="238"/>
      <c r="I277" s="347"/>
      <c r="J277" s="238"/>
      <c r="K277" s="238"/>
      <c r="L277" s="238"/>
      <c r="M277" s="238"/>
      <c r="N277" s="238"/>
      <c r="O277" s="238"/>
      <c r="P277" s="238"/>
      <c r="Q277" s="238"/>
      <c r="R277" s="238"/>
      <c r="S277" s="238"/>
      <c r="T277" s="238"/>
      <c r="U277" s="238"/>
      <c r="V277" s="238"/>
      <c r="W277" s="238"/>
      <c r="X277" s="238"/>
      <c r="Y277" s="238"/>
      <c r="Z277" s="238"/>
      <c r="AA277" s="238"/>
      <c r="AB277" s="238"/>
      <c r="AC277" s="238"/>
      <c r="AD277" s="1"/>
    </row>
    <row r="278" customFormat="false" ht="15" hidden="false" customHeight="false" outlineLevel="0" collapsed="false">
      <c r="A278" s="238"/>
      <c r="B278" s="238"/>
      <c r="C278" s="238"/>
      <c r="D278" s="238"/>
      <c r="E278" s="238"/>
      <c r="F278" s="347"/>
      <c r="G278" s="238"/>
      <c r="H278" s="238"/>
      <c r="I278" s="347"/>
      <c r="J278" s="238"/>
      <c r="K278" s="238"/>
      <c r="L278" s="238"/>
      <c r="M278" s="238"/>
      <c r="N278" s="238"/>
      <c r="O278" s="238"/>
      <c r="P278" s="238"/>
      <c r="Q278" s="238"/>
      <c r="R278" s="238"/>
      <c r="S278" s="238"/>
      <c r="T278" s="238"/>
      <c r="U278" s="238"/>
      <c r="V278" s="238"/>
      <c r="W278" s="238"/>
      <c r="X278" s="238"/>
      <c r="Y278" s="238"/>
      <c r="Z278" s="238"/>
      <c r="AA278" s="238"/>
      <c r="AB278" s="238"/>
      <c r="AC278" s="238"/>
      <c r="AD278" s="1"/>
    </row>
    <row r="279" customFormat="false" ht="15" hidden="false" customHeight="false" outlineLevel="0" collapsed="false">
      <c r="A279" s="238"/>
      <c r="B279" s="238"/>
      <c r="C279" s="238"/>
      <c r="D279" s="238"/>
      <c r="E279" s="238"/>
      <c r="F279" s="347"/>
      <c r="G279" s="238"/>
      <c r="H279" s="238"/>
      <c r="I279" s="347"/>
      <c r="J279" s="238"/>
      <c r="K279" s="238"/>
      <c r="L279" s="238"/>
      <c r="M279" s="238"/>
      <c r="N279" s="238"/>
      <c r="O279" s="238"/>
      <c r="P279" s="238"/>
      <c r="Q279" s="238"/>
      <c r="R279" s="238"/>
      <c r="S279" s="238"/>
      <c r="T279" s="238"/>
      <c r="U279" s="238"/>
      <c r="V279" s="238"/>
      <c r="W279" s="238"/>
      <c r="X279" s="238"/>
      <c r="Y279" s="238"/>
      <c r="Z279" s="238"/>
      <c r="AA279" s="238"/>
      <c r="AB279" s="238"/>
      <c r="AC279" s="238"/>
      <c r="AD279" s="1"/>
    </row>
    <row r="280" customFormat="false" ht="15" hidden="false" customHeight="false" outlineLevel="0" collapsed="false">
      <c r="A280" s="238"/>
      <c r="B280" s="238"/>
      <c r="C280" s="238"/>
      <c r="D280" s="238"/>
      <c r="E280" s="238"/>
      <c r="F280" s="347"/>
      <c r="G280" s="238"/>
      <c r="H280" s="238"/>
      <c r="I280" s="347"/>
      <c r="J280" s="238"/>
      <c r="K280" s="238"/>
      <c r="L280" s="238"/>
      <c r="M280" s="238"/>
      <c r="N280" s="238"/>
      <c r="O280" s="238"/>
      <c r="P280" s="238"/>
      <c r="Q280" s="238"/>
      <c r="R280" s="238"/>
      <c r="S280" s="238"/>
      <c r="T280" s="238"/>
      <c r="U280" s="238"/>
      <c r="V280" s="238"/>
      <c r="W280" s="238"/>
      <c r="X280" s="238"/>
      <c r="Y280" s="238"/>
      <c r="Z280" s="238"/>
      <c r="AA280" s="238"/>
      <c r="AB280" s="238"/>
      <c r="AC280" s="238"/>
      <c r="AD280" s="1"/>
    </row>
    <row r="281" customFormat="false" ht="15" hidden="false" customHeight="false" outlineLevel="0" collapsed="false">
      <c r="A281" s="238"/>
      <c r="B281" s="238"/>
      <c r="C281" s="238"/>
      <c r="D281" s="238"/>
      <c r="E281" s="238"/>
      <c r="F281" s="347"/>
      <c r="G281" s="238"/>
      <c r="H281" s="238"/>
      <c r="I281" s="347"/>
      <c r="J281" s="238"/>
      <c r="K281" s="238"/>
      <c r="L281" s="238"/>
      <c r="M281" s="238"/>
      <c r="N281" s="238"/>
      <c r="O281" s="238"/>
      <c r="P281" s="238"/>
      <c r="Q281" s="238"/>
      <c r="R281" s="238"/>
      <c r="S281" s="238"/>
      <c r="T281" s="238"/>
      <c r="U281" s="238"/>
      <c r="V281" s="238"/>
      <c r="W281" s="238"/>
      <c r="X281" s="238"/>
      <c r="Y281" s="238"/>
      <c r="Z281" s="238"/>
      <c r="AA281" s="238"/>
      <c r="AB281" s="238"/>
      <c r="AC281" s="238"/>
      <c r="AD281" s="1"/>
    </row>
    <row r="282" customFormat="false" ht="15" hidden="false" customHeight="false" outlineLevel="0" collapsed="false">
      <c r="A282" s="238"/>
      <c r="B282" s="238"/>
      <c r="C282" s="238"/>
      <c r="D282" s="238"/>
      <c r="E282" s="238"/>
      <c r="F282" s="347"/>
      <c r="G282" s="238"/>
      <c r="H282" s="238"/>
      <c r="I282" s="347"/>
      <c r="J282" s="238"/>
      <c r="K282" s="238"/>
      <c r="L282" s="238"/>
      <c r="M282" s="238"/>
      <c r="N282" s="238"/>
      <c r="O282" s="238"/>
      <c r="P282" s="238"/>
      <c r="Q282" s="238"/>
      <c r="R282" s="238"/>
      <c r="S282" s="238"/>
      <c r="T282" s="238"/>
      <c r="U282" s="238"/>
      <c r="V282" s="238"/>
      <c r="W282" s="238"/>
      <c r="X282" s="238"/>
      <c r="Y282" s="238"/>
      <c r="Z282" s="238"/>
      <c r="AA282" s="238"/>
      <c r="AB282" s="238"/>
      <c r="AC282" s="238"/>
      <c r="AD282" s="1"/>
    </row>
    <row r="283" customFormat="false" ht="15" hidden="false" customHeight="false" outlineLevel="0" collapsed="false">
      <c r="A283" s="238"/>
      <c r="B283" s="238"/>
      <c r="C283" s="238"/>
      <c r="D283" s="238"/>
      <c r="E283" s="238"/>
      <c r="F283" s="347"/>
      <c r="G283" s="238"/>
      <c r="H283" s="238"/>
      <c r="I283" s="347"/>
      <c r="J283" s="238"/>
      <c r="K283" s="238"/>
      <c r="L283" s="238"/>
      <c r="M283" s="238"/>
      <c r="N283" s="238"/>
      <c r="O283" s="238"/>
      <c r="P283" s="238"/>
      <c r="Q283" s="238"/>
      <c r="R283" s="238"/>
      <c r="S283" s="238"/>
      <c r="T283" s="238"/>
      <c r="U283" s="238"/>
      <c r="V283" s="238"/>
      <c r="W283" s="238"/>
      <c r="X283" s="238"/>
      <c r="Y283" s="238"/>
      <c r="Z283" s="238"/>
      <c r="AA283" s="238"/>
      <c r="AB283" s="238"/>
      <c r="AC283" s="238"/>
      <c r="AD283" s="1"/>
    </row>
    <row r="284" customFormat="false" ht="15" hidden="false" customHeight="false" outlineLevel="0" collapsed="false">
      <c r="A284" s="238"/>
      <c r="B284" s="238"/>
      <c r="C284" s="238"/>
      <c r="D284" s="238"/>
      <c r="E284" s="238"/>
      <c r="F284" s="347"/>
      <c r="G284" s="238"/>
      <c r="H284" s="238"/>
      <c r="I284" s="347"/>
      <c r="J284" s="238"/>
      <c r="K284" s="238"/>
      <c r="L284" s="238"/>
      <c r="M284" s="238"/>
      <c r="N284" s="238"/>
      <c r="O284" s="238"/>
      <c r="P284" s="238"/>
      <c r="Q284" s="238"/>
      <c r="R284" s="238"/>
      <c r="S284" s="238"/>
      <c r="T284" s="238"/>
      <c r="U284" s="238"/>
      <c r="V284" s="238"/>
      <c r="W284" s="238"/>
      <c r="X284" s="238"/>
      <c r="Y284" s="238"/>
      <c r="Z284" s="238"/>
      <c r="AA284" s="238"/>
      <c r="AB284" s="238"/>
      <c r="AC284" s="238"/>
      <c r="AD284" s="1"/>
    </row>
    <row r="285" customFormat="false" ht="15" hidden="false" customHeight="false" outlineLevel="0" collapsed="false">
      <c r="A285" s="238"/>
      <c r="B285" s="238"/>
      <c r="C285" s="238"/>
      <c r="D285" s="238"/>
      <c r="E285" s="238"/>
      <c r="F285" s="347"/>
      <c r="G285" s="238"/>
      <c r="H285" s="238"/>
      <c r="I285" s="347"/>
      <c r="J285" s="238"/>
      <c r="K285" s="238"/>
      <c r="L285" s="238"/>
      <c r="M285" s="238"/>
      <c r="N285" s="238"/>
      <c r="O285" s="238"/>
      <c r="P285" s="238"/>
      <c r="Q285" s="238"/>
      <c r="R285" s="238"/>
      <c r="S285" s="238"/>
      <c r="T285" s="238"/>
      <c r="U285" s="238"/>
      <c r="V285" s="238"/>
      <c r="W285" s="238"/>
      <c r="X285" s="238"/>
      <c r="Y285" s="238"/>
      <c r="Z285" s="238"/>
      <c r="AA285" s="238"/>
      <c r="AB285" s="238"/>
      <c r="AC285" s="238"/>
      <c r="AD285" s="1"/>
    </row>
    <row r="286" customFormat="false" ht="15" hidden="false" customHeight="false" outlineLevel="0" collapsed="false">
      <c r="A286" s="238"/>
      <c r="B286" s="238"/>
      <c r="C286" s="238"/>
      <c r="D286" s="238"/>
      <c r="E286" s="238"/>
      <c r="F286" s="347"/>
      <c r="G286" s="238"/>
      <c r="H286" s="238"/>
      <c r="I286" s="347"/>
      <c r="J286" s="238"/>
      <c r="K286" s="238"/>
      <c r="L286" s="238"/>
      <c r="M286" s="238"/>
      <c r="N286" s="238"/>
      <c r="O286" s="238"/>
      <c r="P286" s="238"/>
      <c r="Q286" s="238"/>
      <c r="R286" s="238"/>
      <c r="S286" s="238"/>
      <c r="T286" s="238"/>
      <c r="U286" s="238"/>
      <c r="V286" s="238"/>
      <c r="W286" s="238"/>
      <c r="X286" s="238"/>
      <c r="Y286" s="238"/>
      <c r="Z286" s="238"/>
      <c r="AA286" s="238"/>
      <c r="AB286" s="238"/>
      <c r="AC286" s="238"/>
      <c r="AD286" s="1"/>
    </row>
    <row r="287" customFormat="false" ht="15" hidden="false" customHeight="false" outlineLevel="0" collapsed="false">
      <c r="A287" s="238"/>
      <c r="B287" s="238"/>
      <c r="C287" s="238"/>
      <c r="D287" s="238"/>
      <c r="E287" s="238"/>
      <c r="F287" s="347"/>
      <c r="G287" s="238"/>
      <c r="H287" s="238"/>
      <c r="I287" s="347"/>
      <c r="J287" s="238"/>
      <c r="K287" s="238"/>
      <c r="L287" s="238"/>
      <c r="M287" s="238"/>
      <c r="N287" s="238"/>
      <c r="O287" s="238"/>
      <c r="P287" s="238"/>
      <c r="Q287" s="238"/>
      <c r="R287" s="238"/>
      <c r="S287" s="238"/>
      <c r="T287" s="238"/>
      <c r="U287" s="238"/>
      <c r="V287" s="238"/>
      <c r="W287" s="238"/>
      <c r="X287" s="238"/>
      <c r="Y287" s="238"/>
      <c r="Z287" s="238"/>
      <c r="AA287" s="238"/>
      <c r="AB287" s="238"/>
      <c r="AC287" s="238"/>
      <c r="AD287" s="1"/>
    </row>
    <row r="288" customFormat="false" ht="15" hidden="false" customHeight="false" outlineLevel="0" collapsed="false">
      <c r="A288" s="238"/>
      <c r="B288" s="238"/>
      <c r="C288" s="238"/>
      <c r="D288" s="238"/>
      <c r="E288" s="238"/>
      <c r="F288" s="347"/>
      <c r="G288" s="238"/>
      <c r="H288" s="238"/>
      <c r="I288" s="347"/>
      <c r="J288" s="238"/>
      <c r="K288" s="238"/>
      <c r="L288" s="238"/>
      <c r="M288" s="238"/>
      <c r="N288" s="238"/>
      <c r="O288" s="238"/>
      <c r="P288" s="238"/>
      <c r="Q288" s="238"/>
      <c r="R288" s="238"/>
      <c r="S288" s="238"/>
      <c r="T288" s="238"/>
      <c r="U288" s="238"/>
      <c r="V288" s="238"/>
      <c r="W288" s="238"/>
      <c r="X288" s="238"/>
      <c r="Y288" s="238"/>
      <c r="Z288" s="238"/>
      <c r="AA288" s="238"/>
      <c r="AB288" s="238"/>
      <c r="AC288" s="238"/>
      <c r="AD288" s="1"/>
    </row>
    <row r="289" customFormat="false" ht="15" hidden="false" customHeight="false" outlineLevel="0" collapsed="false">
      <c r="A289" s="238"/>
      <c r="B289" s="238"/>
      <c r="C289" s="238"/>
      <c r="D289" s="238"/>
      <c r="E289" s="238"/>
      <c r="F289" s="347"/>
      <c r="G289" s="238"/>
      <c r="H289" s="238"/>
      <c r="I289" s="347"/>
      <c r="J289" s="238"/>
      <c r="K289" s="238"/>
      <c r="L289" s="238"/>
      <c r="M289" s="238"/>
      <c r="N289" s="238"/>
      <c r="O289" s="238"/>
      <c r="P289" s="238"/>
      <c r="Q289" s="238"/>
      <c r="R289" s="238"/>
      <c r="S289" s="238"/>
      <c r="T289" s="238"/>
      <c r="U289" s="238"/>
      <c r="V289" s="238"/>
      <c r="W289" s="238"/>
      <c r="X289" s="238"/>
      <c r="Y289" s="238"/>
      <c r="Z289" s="238"/>
      <c r="AA289" s="238"/>
      <c r="AB289" s="238"/>
      <c r="AC289" s="238"/>
      <c r="AD289" s="1"/>
    </row>
    <row r="290" customFormat="false" ht="15" hidden="false" customHeight="false" outlineLevel="0" collapsed="false">
      <c r="A290" s="238"/>
      <c r="B290" s="238"/>
      <c r="C290" s="238"/>
      <c r="D290" s="238"/>
      <c r="E290" s="238"/>
      <c r="F290" s="347"/>
      <c r="G290" s="238"/>
      <c r="H290" s="238"/>
      <c r="I290" s="347"/>
      <c r="J290" s="238"/>
      <c r="K290" s="238"/>
      <c r="L290" s="238"/>
      <c r="M290" s="238"/>
      <c r="N290" s="238"/>
      <c r="O290" s="238"/>
      <c r="P290" s="238"/>
      <c r="Q290" s="238"/>
      <c r="R290" s="238"/>
      <c r="S290" s="238"/>
      <c r="T290" s="238"/>
      <c r="U290" s="238"/>
      <c r="V290" s="238"/>
      <c r="W290" s="238"/>
      <c r="X290" s="238"/>
      <c r="Y290" s="238"/>
      <c r="Z290" s="238"/>
      <c r="AA290" s="238"/>
      <c r="AB290" s="238"/>
      <c r="AC290" s="238"/>
      <c r="AD290" s="1"/>
    </row>
    <row r="291" customFormat="false" ht="15" hidden="false" customHeight="false" outlineLevel="0" collapsed="false">
      <c r="A291" s="238"/>
      <c r="B291" s="238"/>
      <c r="C291" s="238"/>
      <c r="D291" s="238"/>
      <c r="E291" s="238"/>
      <c r="F291" s="347"/>
      <c r="G291" s="238"/>
      <c r="H291" s="238"/>
      <c r="I291" s="347"/>
      <c r="J291" s="238"/>
      <c r="K291" s="238"/>
      <c r="L291" s="238"/>
      <c r="M291" s="238"/>
      <c r="N291" s="238"/>
      <c r="O291" s="238"/>
      <c r="P291" s="238"/>
      <c r="Q291" s="238"/>
      <c r="R291" s="238"/>
      <c r="S291" s="238"/>
      <c r="T291" s="238"/>
      <c r="U291" s="238"/>
      <c r="V291" s="238"/>
      <c r="W291" s="238"/>
      <c r="X291" s="238"/>
      <c r="Y291" s="238"/>
      <c r="Z291" s="238"/>
      <c r="AA291" s="238"/>
      <c r="AB291" s="238"/>
      <c r="AC291" s="238"/>
      <c r="AD291" s="1"/>
    </row>
    <row r="292" customFormat="false" ht="15" hidden="false" customHeight="false" outlineLevel="0" collapsed="false">
      <c r="A292" s="238"/>
      <c r="B292" s="238"/>
      <c r="C292" s="238"/>
      <c r="D292" s="238"/>
      <c r="E292" s="238"/>
      <c r="F292" s="347"/>
      <c r="G292" s="238"/>
      <c r="H292" s="238"/>
      <c r="I292" s="347"/>
      <c r="J292" s="238"/>
      <c r="K292" s="238"/>
      <c r="L292" s="238"/>
      <c r="M292" s="238"/>
      <c r="N292" s="238"/>
      <c r="O292" s="238"/>
      <c r="P292" s="238"/>
      <c r="Q292" s="238"/>
      <c r="R292" s="238"/>
      <c r="S292" s="238"/>
      <c r="T292" s="238"/>
      <c r="U292" s="238"/>
      <c r="V292" s="238"/>
      <c r="W292" s="238"/>
      <c r="X292" s="238"/>
      <c r="Y292" s="238"/>
      <c r="Z292" s="238"/>
      <c r="AA292" s="238"/>
      <c r="AB292" s="238"/>
      <c r="AC292" s="238"/>
      <c r="AD292" s="1"/>
    </row>
    <row r="293" customFormat="false" ht="15" hidden="false" customHeight="false" outlineLevel="0" collapsed="false">
      <c r="A293" s="238"/>
      <c r="B293" s="238"/>
      <c r="C293" s="238"/>
      <c r="D293" s="238"/>
      <c r="E293" s="238"/>
      <c r="F293" s="347"/>
      <c r="G293" s="238"/>
      <c r="H293" s="238"/>
      <c r="I293" s="347"/>
      <c r="J293" s="238"/>
      <c r="K293" s="238"/>
      <c r="L293" s="238"/>
      <c r="M293" s="238"/>
      <c r="N293" s="238"/>
      <c r="O293" s="238"/>
      <c r="P293" s="238"/>
      <c r="Q293" s="238"/>
      <c r="R293" s="238"/>
      <c r="S293" s="238"/>
      <c r="T293" s="238"/>
      <c r="U293" s="238"/>
      <c r="V293" s="238"/>
      <c r="W293" s="238"/>
      <c r="X293" s="238"/>
      <c r="Y293" s="238"/>
      <c r="Z293" s="238"/>
      <c r="AA293" s="238"/>
      <c r="AB293" s="238"/>
      <c r="AC293" s="238"/>
      <c r="AD293" s="1"/>
    </row>
    <row r="294" customFormat="false" ht="15" hidden="false" customHeight="false" outlineLevel="0" collapsed="false">
      <c r="A294" s="238"/>
      <c r="B294" s="238"/>
      <c r="C294" s="238"/>
      <c r="D294" s="238"/>
      <c r="E294" s="238"/>
      <c r="F294" s="347"/>
      <c r="G294" s="238"/>
      <c r="H294" s="238"/>
      <c r="I294" s="347"/>
      <c r="J294" s="238"/>
      <c r="K294" s="238"/>
      <c r="L294" s="238"/>
      <c r="M294" s="238"/>
      <c r="N294" s="238"/>
      <c r="O294" s="238"/>
      <c r="P294" s="238"/>
      <c r="Q294" s="238"/>
      <c r="R294" s="238"/>
      <c r="S294" s="238"/>
      <c r="T294" s="238"/>
      <c r="U294" s="238"/>
      <c r="V294" s="238"/>
      <c r="W294" s="238"/>
      <c r="X294" s="238"/>
      <c r="Y294" s="238"/>
      <c r="Z294" s="238"/>
      <c r="AA294" s="238"/>
      <c r="AB294" s="238"/>
      <c r="AC294" s="238"/>
      <c r="AD294" s="1"/>
    </row>
    <row r="295" customFormat="false" ht="15" hidden="false" customHeight="false" outlineLevel="0" collapsed="false">
      <c r="A295" s="238"/>
      <c r="B295" s="238"/>
      <c r="C295" s="238"/>
      <c r="D295" s="238"/>
      <c r="E295" s="238"/>
      <c r="F295" s="347"/>
      <c r="G295" s="238"/>
      <c r="H295" s="238"/>
      <c r="I295" s="347"/>
      <c r="J295" s="238"/>
      <c r="K295" s="238"/>
      <c r="L295" s="238"/>
      <c r="M295" s="238"/>
      <c r="N295" s="238"/>
      <c r="O295" s="238"/>
      <c r="P295" s="238"/>
      <c r="Q295" s="238"/>
      <c r="R295" s="238"/>
      <c r="S295" s="238"/>
      <c r="T295" s="238"/>
      <c r="U295" s="238"/>
      <c r="V295" s="238"/>
      <c r="W295" s="238"/>
      <c r="X295" s="238"/>
      <c r="Y295" s="238"/>
      <c r="Z295" s="238"/>
      <c r="AA295" s="238"/>
      <c r="AB295" s="238"/>
      <c r="AC295" s="238"/>
      <c r="AD295" s="1"/>
    </row>
    <row r="296" customFormat="false" ht="15" hidden="false" customHeight="false" outlineLevel="0" collapsed="false">
      <c r="A296" s="238"/>
      <c r="B296" s="238"/>
      <c r="C296" s="238"/>
      <c r="D296" s="238"/>
      <c r="E296" s="238"/>
      <c r="F296" s="347"/>
      <c r="G296" s="238"/>
      <c r="H296" s="238"/>
      <c r="I296" s="347"/>
      <c r="J296" s="238"/>
      <c r="K296" s="238"/>
      <c r="L296" s="238"/>
      <c r="M296" s="238"/>
      <c r="N296" s="238"/>
      <c r="O296" s="238"/>
      <c r="P296" s="238"/>
      <c r="Q296" s="238"/>
      <c r="R296" s="238"/>
      <c r="S296" s="238"/>
      <c r="T296" s="238"/>
      <c r="U296" s="238"/>
      <c r="V296" s="238"/>
      <c r="W296" s="238"/>
      <c r="X296" s="238"/>
      <c r="Y296" s="238"/>
      <c r="Z296" s="238"/>
      <c r="AA296" s="238"/>
      <c r="AB296" s="238"/>
      <c r="AC296" s="238"/>
      <c r="AD296" s="1"/>
    </row>
    <row r="297" customFormat="false" ht="15" hidden="false" customHeight="false" outlineLevel="0" collapsed="false">
      <c r="A297" s="238"/>
      <c r="B297" s="238"/>
      <c r="C297" s="238"/>
      <c r="D297" s="238"/>
      <c r="E297" s="238"/>
      <c r="F297" s="347"/>
      <c r="G297" s="238"/>
      <c r="H297" s="238"/>
      <c r="I297" s="347"/>
      <c r="J297" s="238"/>
      <c r="K297" s="238"/>
      <c r="L297" s="238"/>
      <c r="M297" s="238"/>
      <c r="N297" s="238"/>
      <c r="O297" s="238"/>
      <c r="P297" s="238"/>
      <c r="Q297" s="238"/>
      <c r="R297" s="238"/>
      <c r="S297" s="238"/>
      <c r="T297" s="238"/>
      <c r="U297" s="238"/>
      <c r="V297" s="238"/>
      <c r="W297" s="238"/>
      <c r="X297" s="238"/>
      <c r="Y297" s="238"/>
      <c r="Z297" s="238"/>
      <c r="AA297" s="238"/>
      <c r="AB297" s="238"/>
      <c r="AC297" s="238"/>
      <c r="AD297" s="1"/>
    </row>
    <row r="298" customFormat="false" ht="15" hidden="false" customHeight="false" outlineLevel="0" collapsed="false">
      <c r="A298" s="238"/>
      <c r="B298" s="238"/>
      <c r="C298" s="238"/>
      <c r="D298" s="238"/>
      <c r="E298" s="238"/>
      <c r="F298" s="347"/>
      <c r="G298" s="238"/>
      <c r="H298" s="238"/>
      <c r="I298" s="347"/>
      <c r="J298" s="238"/>
      <c r="K298" s="238"/>
      <c r="L298" s="238"/>
      <c r="M298" s="238"/>
      <c r="N298" s="238"/>
      <c r="O298" s="238"/>
      <c r="P298" s="238"/>
      <c r="Q298" s="238"/>
      <c r="R298" s="238"/>
      <c r="S298" s="238"/>
      <c r="T298" s="238"/>
      <c r="U298" s="238"/>
      <c r="V298" s="238"/>
      <c r="W298" s="238"/>
      <c r="X298" s="238"/>
      <c r="Y298" s="238"/>
      <c r="Z298" s="238"/>
      <c r="AA298" s="238"/>
      <c r="AB298" s="238"/>
      <c r="AC298" s="238"/>
      <c r="AD298" s="1"/>
    </row>
    <row r="299" customFormat="false" ht="15" hidden="false" customHeight="false" outlineLevel="0" collapsed="false">
      <c r="A299" s="238"/>
      <c r="B299" s="238"/>
      <c r="C299" s="238"/>
      <c r="D299" s="238"/>
      <c r="E299" s="238"/>
      <c r="F299" s="347"/>
      <c r="G299" s="238"/>
      <c r="H299" s="238"/>
      <c r="I299" s="347"/>
      <c r="J299" s="238"/>
      <c r="K299" s="238"/>
      <c r="L299" s="238"/>
      <c r="M299" s="238"/>
      <c r="N299" s="238"/>
      <c r="O299" s="238"/>
      <c r="P299" s="238"/>
      <c r="Q299" s="238"/>
      <c r="R299" s="238"/>
      <c r="S299" s="238"/>
      <c r="T299" s="238"/>
      <c r="U299" s="238"/>
      <c r="V299" s="238"/>
      <c r="W299" s="238"/>
      <c r="X299" s="238"/>
      <c r="Y299" s="238"/>
      <c r="Z299" s="238"/>
      <c r="AA299" s="238"/>
      <c r="AB299" s="238"/>
      <c r="AC299" s="238"/>
      <c r="AD299" s="1"/>
    </row>
    <row r="300" customFormat="false" ht="15" hidden="false" customHeight="false" outlineLevel="0" collapsed="false">
      <c r="A300" s="238"/>
      <c r="B300" s="238"/>
      <c r="C300" s="238"/>
      <c r="D300" s="238"/>
      <c r="E300" s="238"/>
      <c r="F300" s="347"/>
      <c r="G300" s="238"/>
      <c r="H300" s="238"/>
      <c r="I300" s="347"/>
      <c r="J300" s="238"/>
      <c r="K300" s="238"/>
      <c r="L300" s="238"/>
      <c r="M300" s="238"/>
      <c r="N300" s="238"/>
      <c r="O300" s="238"/>
      <c r="P300" s="238"/>
      <c r="Q300" s="238"/>
      <c r="R300" s="238"/>
      <c r="S300" s="238"/>
      <c r="T300" s="238"/>
      <c r="U300" s="238"/>
      <c r="V300" s="238"/>
      <c r="W300" s="238"/>
      <c r="X300" s="238"/>
      <c r="Y300" s="238"/>
      <c r="Z300" s="238"/>
      <c r="AA300" s="238"/>
      <c r="AB300" s="238"/>
      <c r="AC300" s="238"/>
      <c r="AD300" s="1"/>
    </row>
    <row r="301" customFormat="false" ht="15" hidden="false" customHeight="false" outlineLevel="0" collapsed="false">
      <c r="A301" s="238"/>
      <c r="B301" s="238"/>
      <c r="C301" s="238"/>
      <c r="D301" s="238"/>
      <c r="E301" s="238"/>
      <c r="F301" s="347"/>
      <c r="G301" s="238"/>
      <c r="H301" s="238"/>
      <c r="I301" s="347"/>
      <c r="J301" s="238"/>
      <c r="K301" s="238"/>
      <c r="L301" s="238"/>
      <c r="M301" s="238"/>
      <c r="N301" s="238"/>
      <c r="O301" s="238"/>
      <c r="P301" s="238"/>
      <c r="Q301" s="238"/>
      <c r="R301" s="238"/>
      <c r="S301" s="238"/>
      <c r="T301" s="238"/>
      <c r="U301" s="238"/>
      <c r="V301" s="238"/>
      <c r="W301" s="238"/>
      <c r="X301" s="238"/>
      <c r="Y301" s="238"/>
      <c r="Z301" s="238"/>
      <c r="AA301" s="238"/>
      <c r="AB301" s="238"/>
      <c r="AC301" s="238"/>
      <c r="AD301" s="1"/>
    </row>
    <row r="302" customFormat="false" ht="15" hidden="false" customHeight="false" outlineLevel="0" collapsed="false">
      <c r="A302" s="238"/>
      <c r="B302" s="238"/>
      <c r="C302" s="238"/>
      <c r="D302" s="238"/>
      <c r="E302" s="238"/>
      <c r="F302" s="347"/>
      <c r="G302" s="238"/>
      <c r="H302" s="238"/>
      <c r="I302" s="347"/>
      <c r="J302" s="238"/>
      <c r="K302" s="238"/>
      <c r="L302" s="238"/>
      <c r="M302" s="238"/>
      <c r="N302" s="238"/>
      <c r="O302" s="238"/>
      <c r="P302" s="238"/>
      <c r="Q302" s="238"/>
      <c r="R302" s="238"/>
      <c r="S302" s="238"/>
      <c r="T302" s="238"/>
      <c r="U302" s="238"/>
      <c r="V302" s="238"/>
      <c r="W302" s="238"/>
      <c r="X302" s="238"/>
      <c r="Y302" s="238"/>
      <c r="Z302" s="238"/>
      <c r="AA302" s="238"/>
      <c r="AB302" s="238"/>
      <c r="AC302" s="238"/>
      <c r="AD302" s="1"/>
    </row>
    <row r="303" customFormat="false" ht="15" hidden="false" customHeight="false" outlineLevel="0" collapsed="false">
      <c r="A303" s="238"/>
      <c r="B303" s="238"/>
      <c r="C303" s="238"/>
      <c r="D303" s="238"/>
      <c r="E303" s="238"/>
      <c r="F303" s="347"/>
      <c r="G303" s="238"/>
      <c r="H303" s="238"/>
      <c r="I303" s="347"/>
      <c r="J303" s="238"/>
      <c r="K303" s="238"/>
      <c r="L303" s="238"/>
      <c r="M303" s="238"/>
      <c r="N303" s="238"/>
      <c r="O303" s="238"/>
      <c r="P303" s="238"/>
      <c r="Q303" s="238"/>
      <c r="R303" s="238"/>
      <c r="S303" s="238"/>
      <c r="T303" s="238"/>
      <c r="U303" s="238"/>
      <c r="V303" s="238"/>
      <c r="W303" s="238"/>
      <c r="X303" s="238"/>
      <c r="Y303" s="238"/>
      <c r="Z303" s="238"/>
      <c r="AA303" s="238"/>
      <c r="AB303" s="238"/>
      <c r="AC303" s="238"/>
      <c r="AD303" s="1"/>
    </row>
    <row r="304" customFormat="false" ht="15" hidden="false" customHeight="false" outlineLevel="0" collapsed="false">
      <c r="A304" s="238"/>
      <c r="B304" s="238"/>
      <c r="C304" s="238"/>
      <c r="D304" s="238"/>
      <c r="E304" s="238"/>
      <c r="F304" s="347"/>
      <c r="G304" s="238"/>
      <c r="H304" s="238"/>
      <c r="I304" s="347"/>
      <c r="J304" s="238"/>
      <c r="K304" s="238"/>
      <c r="L304" s="238"/>
      <c r="M304" s="238"/>
      <c r="N304" s="238"/>
      <c r="O304" s="238"/>
      <c r="P304" s="238"/>
      <c r="Q304" s="238"/>
      <c r="R304" s="238"/>
      <c r="S304" s="238"/>
      <c r="T304" s="238"/>
      <c r="U304" s="238"/>
      <c r="V304" s="238"/>
      <c r="W304" s="238"/>
      <c r="X304" s="238"/>
      <c r="Y304" s="238"/>
      <c r="Z304" s="238"/>
      <c r="AA304" s="238"/>
      <c r="AB304" s="238"/>
      <c r="AC304" s="238"/>
      <c r="AD304" s="1"/>
    </row>
    <row r="305" customFormat="false" ht="15" hidden="false" customHeight="false" outlineLevel="0" collapsed="false">
      <c r="A305" s="238"/>
      <c r="B305" s="238"/>
      <c r="C305" s="238"/>
      <c r="D305" s="238"/>
      <c r="E305" s="238"/>
      <c r="F305" s="347"/>
      <c r="G305" s="238"/>
      <c r="H305" s="238"/>
      <c r="I305" s="347"/>
      <c r="J305" s="238"/>
      <c r="K305" s="238"/>
      <c r="L305" s="238"/>
      <c r="M305" s="238"/>
      <c r="N305" s="238"/>
      <c r="O305" s="238"/>
      <c r="P305" s="238"/>
      <c r="Q305" s="238"/>
      <c r="R305" s="238"/>
      <c r="S305" s="238"/>
      <c r="T305" s="238"/>
      <c r="U305" s="238"/>
      <c r="V305" s="238"/>
      <c r="W305" s="238"/>
      <c r="X305" s="238"/>
      <c r="Y305" s="238"/>
      <c r="Z305" s="238"/>
      <c r="AA305" s="238"/>
      <c r="AB305" s="238"/>
      <c r="AC305" s="238"/>
      <c r="AD305" s="1"/>
    </row>
    <row r="306" customFormat="false" ht="15" hidden="false" customHeight="false" outlineLevel="0" collapsed="false">
      <c r="A306" s="238"/>
      <c r="B306" s="238"/>
      <c r="C306" s="238"/>
      <c r="D306" s="238"/>
      <c r="E306" s="238"/>
      <c r="F306" s="347"/>
      <c r="G306" s="238"/>
      <c r="H306" s="238"/>
      <c r="I306" s="347"/>
      <c r="J306" s="238"/>
      <c r="K306" s="238"/>
      <c r="L306" s="238"/>
      <c r="M306" s="238"/>
      <c r="N306" s="238"/>
      <c r="O306" s="238"/>
      <c r="P306" s="238"/>
      <c r="Q306" s="238"/>
      <c r="R306" s="238"/>
      <c r="S306" s="238"/>
      <c r="T306" s="238"/>
      <c r="U306" s="238"/>
      <c r="V306" s="238"/>
      <c r="W306" s="238"/>
      <c r="X306" s="238"/>
      <c r="Y306" s="238"/>
      <c r="Z306" s="238"/>
      <c r="AA306" s="238"/>
      <c r="AB306" s="238"/>
      <c r="AC306" s="238"/>
      <c r="AD306" s="1"/>
    </row>
    <row r="307" customFormat="false" ht="15" hidden="false" customHeight="false" outlineLevel="0" collapsed="false">
      <c r="A307" s="238"/>
      <c r="B307" s="238"/>
      <c r="C307" s="238"/>
      <c r="D307" s="238"/>
      <c r="E307" s="238"/>
      <c r="F307" s="347"/>
      <c r="G307" s="238"/>
      <c r="H307" s="238"/>
      <c r="I307" s="347"/>
      <c r="J307" s="238"/>
      <c r="K307" s="238"/>
      <c r="L307" s="238"/>
      <c r="M307" s="238"/>
      <c r="N307" s="238"/>
      <c r="O307" s="238"/>
      <c r="P307" s="238"/>
      <c r="Q307" s="238"/>
      <c r="R307" s="238"/>
      <c r="S307" s="238"/>
      <c r="T307" s="238"/>
      <c r="U307" s="238"/>
      <c r="V307" s="238"/>
      <c r="W307" s="238"/>
      <c r="X307" s="238"/>
      <c r="Y307" s="238"/>
      <c r="Z307" s="238"/>
      <c r="AA307" s="238"/>
      <c r="AB307" s="238"/>
      <c r="AC307" s="238"/>
      <c r="AD307" s="1"/>
    </row>
    <row r="308" customFormat="false" ht="15" hidden="false" customHeight="false" outlineLevel="0" collapsed="false">
      <c r="A308" s="238"/>
      <c r="B308" s="238"/>
      <c r="C308" s="238"/>
      <c r="D308" s="238"/>
      <c r="E308" s="238"/>
      <c r="F308" s="347"/>
      <c r="G308" s="238"/>
      <c r="H308" s="238"/>
      <c r="I308" s="347"/>
      <c r="J308" s="238"/>
      <c r="K308" s="238"/>
      <c r="L308" s="238"/>
      <c r="M308" s="238"/>
      <c r="N308" s="238"/>
      <c r="O308" s="238"/>
      <c r="P308" s="238"/>
      <c r="Q308" s="238"/>
      <c r="R308" s="238"/>
      <c r="S308" s="238"/>
      <c r="T308" s="238"/>
      <c r="U308" s="238"/>
      <c r="V308" s="238"/>
      <c r="W308" s="238"/>
      <c r="X308" s="238"/>
      <c r="Y308" s="238"/>
      <c r="Z308" s="238"/>
      <c r="AA308" s="238"/>
      <c r="AB308" s="238"/>
      <c r="AC308" s="238"/>
      <c r="AD308" s="1"/>
    </row>
    <row r="309" customFormat="false" ht="15" hidden="false" customHeight="false" outlineLevel="0" collapsed="false">
      <c r="A309" s="238"/>
      <c r="B309" s="238"/>
      <c r="C309" s="238"/>
      <c r="D309" s="238"/>
      <c r="E309" s="238"/>
      <c r="F309" s="347"/>
      <c r="G309" s="238"/>
      <c r="H309" s="238"/>
      <c r="I309" s="347"/>
      <c r="J309" s="238"/>
      <c r="K309" s="238"/>
      <c r="L309" s="238"/>
      <c r="M309" s="238"/>
      <c r="N309" s="238"/>
      <c r="O309" s="238"/>
      <c r="P309" s="238"/>
      <c r="Q309" s="238"/>
      <c r="R309" s="238"/>
      <c r="S309" s="238"/>
      <c r="T309" s="238"/>
      <c r="U309" s="238"/>
      <c r="V309" s="238"/>
      <c r="W309" s="238"/>
      <c r="X309" s="238"/>
      <c r="Y309" s="238"/>
      <c r="Z309" s="238"/>
      <c r="AA309" s="238"/>
      <c r="AB309" s="238"/>
      <c r="AC309" s="238"/>
      <c r="AD309" s="1"/>
    </row>
    <row r="310" customFormat="false" ht="15" hidden="false" customHeight="false" outlineLevel="0" collapsed="false">
      <c r="A310" s="238"/>
      <c r="B310" s="238"/>
      <c r="C310" s="238"/>
      <c r="D310" s="238"/>
      <c r="E310" s="238"/>
      <c r="F310" s="347"/>
      <c r="G310" s="238"/>
      <c r="H310" s="238"/>
      <c r="I310" s="347"/>
      <c r="J310" s="238"/>
      <c r="K310" s="238"/>
      <c r="L310" s="238"/>
      <c r="M310" s="238"/>
      <c r="N310" s="238"/>
      <c r="O310" s="238"/>
      <c r="P310" s="238"/>
      <c r="Q310" s="238"/>
      <c r="R310" s="238"/>
      <c r="S310" s="238"/>
      <c r="T310" s="238"/>
      <c r="U310" s="238"/>
      <c r="V310" s="238"/>
      <c r="W310" s="238"/>
      <c r="X310" s="238"/>
      <c r="Y310" s="238"/>
      <c r="Z310" s="238"/>
      <c r="AA310" s="238"/>
      <c r="AB310" s="238"/>
      <c r="AC310" s="238"/>
      <c r="AD310" s="1"/>
    </row>
    <row r="311" customFormat="false" ht="15" hidden="false" customHeight="false" outlineLevel="0" collapsed="false">
      <c r="A311" s="238"/>
      <c r="B311" s="238"/>
      <c r="C311" s="238"/>
      <c r="D311" s="238"/>
      <c r="E311" s="238"/>
      <c r="F311" s="347"/>
      <c r="G311" s="238"/>
      <c r="H311" s="238"/>
      <c r="I311" s="347"/>
      <c r="J311" s="238"/>
      <c r="K311" s="238"/>
      <c r="L311" s="238"/>
      <c r="M311" s="238"/>
      <c r="N311" s="238"/>
      <c r="O311" s="238"/>
      <c r="P311" s="238"/>
      <c r="Q311" s="238"/>
      <c r="R311" s="238"/>
      <c r="S311" s="238"/>
      <c r="T311" s="238"/>
      <c r="U311" s="238"/>
      <c r="V311" s="238"/>
      <c r="W311" s="238"/>
      <c r="X311" s="238"/>
      <c r="Y311" s="238"/>
      <c r="Z311" s="238"/>
      <c r="AA311" s="238"/>
      <c r="AB311" s="238"/>
      <c r="AC311" s="238"/>
      <c r="AD311" s="1"/>
    </row>
    <row r="312" customFormat="false" ht="15" hidden="false" customHeight="false" outlineLevel="0" collapsed="false">
      <c r="A312" s="238"/>
      <c r="B312" s="238"/>
      <c r="C312" s="238"/>
      <c r="D312" s="238"/>
      <c r="E312" s="238"/>
      <c r="F312" s="347"/>
      <c r="G312" s="238"/>
      <c r="H312" s="238"/>
      <c r="I312" s="347"/>
      <c r="J312" s="238"/>
      <c r="K312" s="238"/>
      <c r="L312" s="238"/>
      <c r="M312" s="238"/>
      <c r="N312" s="238"/>
      <c r="O312" s="238"/>
      <c r="P312" s="238"/>
      <c r="Q312" s="238"/>
      <c r="R312" s="238"/>
      <c r="S312" s="238"/>
      <c r="T312" s="238"/>
      <c r="U312" s="238"/>
      <c r="V312" s="238"/>
      <c r="W312" s="238"/>
      <c r="X312" s="238"/>
      <c r="Y312" s="238"/>
      <c r="Z312" s="238"/>
      <c r="AA312" s="238"/>
      <c r="AB312" s="238"/>
      <c r="AC312" s="238"/>
      <c r="AD312" s="1"/>
    </row>
    <row r="313" customFormat="false" ht="15" hidden="false" customHeight="false" outlineLevel="0" collapsed="false">
      <c r="A313" s="238"/>
      <c r="B313" s="238"/>
      <c r="C313" s="238"/>
      <c r="D313" s="238"/>
      <c r="E313" s="238"/>
      <c r="F313" s="347"/>
      <c r="G313" s="238"/>
      <c r="H313" s="238"/>
      <c r="I313" s="347"/>
      <c r="J313" s="238"/>
      <c r="K313" s="238"/>
      <c r="L313" s="238"/>
      <c r="M313" s="238"/>
      <c r="N313" s="238"/>
      <c r="O313" s="238"/>
      <c r="P313" s="238"/>
      <c r="Q313" s="238"/>
      <c r="R313" s="238"/>
      <c r="S313" s="238"/>
      <c r="T313" s="238"/>
      <c r="U313" s="238"/>
      <c r="V313" s="238"/>
      <c r="W313" s="238"/>
      <c r="X313" s="238"/>
      <c r="Y313" s="238"/>
      <c r="Z313" s="238"/>
      <c r="AA313" s="238"/>
      <c r="AB313" s="238"/>
      <c r="AC313" s="238"/>
      <c r="AD313" s="1"/>
    </row>
    <row r="314" customFormat="false" ht="15" hidden="false" customHeight="false" outlineLevel="0" collapsed="false">
      <c r="A314" s="238"/>
      <c r="B314" s="238"/>
      <c r="C314" s="238"/>
      <c r="D314" s="238"/>
      <c r="E314" s="238"/>
      <c r="F314" s="347"/>
      <c r="G314" s="238"/>
      <c r="H314" s="238"/>
      <c r="I314" s="347"/>
      <c r="J314" s="238"/>
      <c r="K314" s="238"/>
      <c r="L314" s="238"/>
      <c r="M314" s="238"/>
      <c r="N314" s="238"/>
      <c r="O314" s="238"/>
      <c r="P314" s="238"/>
      <c r="Q314" s="238"/>
      <c r="R314" s="238"/>
      <c r="S314" s="238"/>
      <c r="T314" s="238"/>
      <c r="U314" s="238"/>
      <c r="V314" s="238"/>
      <c r="W314" s="238"/>
      <c r="X314" s="238"/>
      <c r="Y314" s="238"/>
      <c r="Z314" s="238"/>
      <c r="AA314" s="238"/>
      <c r="AB314" s="238"/>
      <c r="AC314" s="238"/>
      <c r="AD314" s="1"/>
    </row>
    <row r="315" customFormat="false" ht="15" hidden="false" customHeight="false" outlineLevel="0" collapsed="false">
      <c r="A315" s="238"/>
      <c r="B315" s="238"/>
      <c r="C315" s="238"/>
      <c r="D315" s="238"/>
      <c r="E315" s="238"/>
      <c r="F315" s="347"/>
      <c r="G315" s="238"/>
      <c r="H315" s="238"/>
      <c r="I315" s="347"/>
      <c r="J315" s="238"/>
      <c r="K315" s="238"/>
      <c r="L315" s="238"/>
      <c r="M315" s="238"/>
      <c r="N315" s="238"/>
      <c r="O315" s="238"/>
      <c r="P315" s="238"/>
      <c r="Q315" s="238"/>
      <c r="R315" s="238"/>
      <c r="S315" s="238"/>
      <c r="T315" s="238"/>
      <c r="U315" s="238"/>
      <c r="V315" s="238"/>
      <c r="W315" s="238"/>
      <c r="X315" s="238"/>
      <c r="Y315" s="238"/>
      <c r="Z315" s="238"/>
      <c r="AA315" s="238"/>
      <c r="AB315" s="238"/>
      <c r="AC315" s="238"/>
      <c r="AD315" s="1"/>
    </row>
    <row r="316" customFormat="false" ht="15" hidden="false" customHeight="false" outlineLevel="0" collapsed="false">
      <c r="A316" s="238"/>
      <c r="B316" s="238"/>
      <c r="C316" s="238"/>
      <c r="D316" s="238"/>
      <c r="E316" s="238"/>
      <c r="F316" s="347"/>
      <c r="G316" s="238"/>
      <c r="H316" s="238"/>
      <c r="I316" s="347"/>
      <c r="J316" s="238"/>
      <c r="K316" s="238"/>
      <c r="L316" s="238"/>
      <c r="M316" s="238"/>
      <c r="N316" s="238"/>
      <c r="O316" s="238"/>
      <c r="P316" s="238"/>
      <c r="Q316" s="238"/>
      <c r="R316" s="238"/>
      <c r="S316" s="238"/>
      <c r="T316" s="238"/>
      <c r="U316" s="238"/>
      <c r="V316" s="238"/>
      <c r="W316" s="238"/>
      <c r="X316" s="238"/>
      <c r="Y316" s="238"/>
      <c r="Z316" s="238"/>
      <c r="AA316" s="238"/>
      <c r="AB316" s="238"/>
      <c r="AC316" s="238"/>
      <c r="AD316" s="1"/>
    </row>
    <row r="317" customFormat="false" ht="15" hidden="false" customHeight="false" outlineLevel="0" collapsed="false">
      <c r="A317" s="238"/>
      <c r="B317" s="238"/>
      <c r="C317" s="238"/>
      <c r="D317" s="238"/>
      <c r="E317" s="238"/>
      <c r="F317" s="347"/>
      <c r="G317" s="238"/>
      <c r="H317" s="238"/>
      <c r="I317" s="347"/>
      <c r="J317" s="238"/>
      <c r="K317" s="238"/>
      <c r="L317" s="238"/>
      <c r="M317" s="238"/>
      <c r="N317" s="238"/>
      <c r="O317" s="238"/>
      <c r="P317" s="238"/>
      <c r="Q317" s="238"/>
      <c r="R317" s="238"/>
      <c r="S317" s="238"/>
      <c r="T317" s="238"/>
      <c r="U317" s="238"/>
      <c r="V317" s="238"/>
      <c r="W317" s="238"/>
      <c r="X317" s="238"/>
      <c r="Y317" s="238"/>
      <c r="Z317" s="238"/>
      <c r="AA317" s="238"/>
      <c r="AB317" s="238"/>
      <c r="AC317" s="238"/>
      <c r="AD317" s="1"/>
    </row>
    <row r="318" customFormat="false" ht="15" hidden="false" customHeight="false" outlineLevel="0" collapsed="false">
      <c r="A318" s="238"/>
      <c r="B318" s="238"/>
      <c r="C318" s="238"/>
      <c r="D318" s="238"/>
      <c r="E318" s="238"/>
      <c r="F318" s="347"/>
      <c r="G318" s="238"/>
      <c r="H318" s="238"/>
      <c r="I318" s="347"/>
      <c r="J318" s="238"/>
      <c r="K318" s="238"/>
      <c r="L318" s="238"/>
      <c r="M318" s="238"/>
      <c r="N318" s="238"/>
      <c r="O318" s="238"/>
      <c r="P318" s="238"/>
      <c r="Q318" s="238"/>
      <c r="R318" s="238"/>
      <c r="S318" s="238"/>
      <c r="T318" s="238"/>
      <c r="U318" s="238"/>
      <c r="V318" s="238"/>
      <c r="W318" s="238"/>
      <c r="X318" s="238"/>
      <c r="Y318" s="238"/>
      <c r="Z318" s="238"/>
      <c r="AA318" s="238"/>
      <c r="AB318" s="238"/>
      <c r="AC318" s="238"/>
      <c r="AD318" s="1"/>
    </row>
    <row r="319" customFormat="false" ht="15" hidden="false" customHeight="false" outlineLevel="0" collapsed="false">
      <c r="A319" s="238"/>
      <c r="B319" s="238"/>
      <c r="C319" s="238"/>
      <c r="D319" s="238"/>
      <c r="E319" s="238"/>
      <c r="F319" s="347"/>
      <c r="G319" s="238"/>
      <c r="H319" s="238"/>
      <c r="I319" s="347"/>
      <c r="J319" s="238"/>
      <c r="K319" s="238"/>
      <c r="L319" s="238"/>
      <c r="M319" s="238"/>
      <c r="N319" s="238"/>
      <c r="O319" s="238"/>
      <c r="P319" s="238"/>
      <c r="Q319" s="238"/>
      <c r="R319" s="238"/>
      <c r="S319" s="238"/>
      <c r="T319" s="238"/>
      <c r="U319" s="238"/>
      <c r="V319" s="238"/>
      <c r="W319" s="238"/>
      <c r="X319" s="238"/>
      <c r="Y319" s="238"/>
      <c r="Z319" s="238"/>
      <c r="AA319" s="238"/>
      <c r="AB319" s="238"/>
      <c r="AC319" s="238"/>
      <c r="AD319" s="1"/>
    </row>
    <row r="320" customFormat="false" ht="15" hidden="false" customHeight="false" outlineLevel="0" collapsed="false">
      <c r="A320" s="238"/>
      <c r="B320" s="238"/>
      <c r="C320" s="238"/>
      <c r="D320" s="238"/>
      <c r="E320" s="238"/>
      <c r="F320" s="347"/>
      <c r="G320" s="238"/>
      <c r="H320" s="238"/>
      <c r="I320" s="347"/>
      <c r="J320" s="238"/>
      <c r="K320" s="238"/>
      <c r="L320" s="238"/>
      <c r="M320" s="238"/>
      <c r="N320" s="238"/>
      <c r="O320" s="238"/>
      <c r="P320" s="238"/>
      <c r="Q320" s="238"/>
      <c r="R320" s="238"/>
      <c r="S320" s="238"/>
      <c r="T320" s="238"/>
      <c r="U320" s="238"/>
      <c r="V320" s="238"/>
      <c r="W320" s="238"/>
      <c r="X320" s="238"/>
      <c r="Y320" s="238"/>
      <c r="Z320" s="238"/>
      <c r="AA320" s="238"/>
      <c r="AB320" s="238"/>
      <c r="AC320" s="238"/>
      <c r="AD320" s="1"/>
    </row>
    <row r="321" customFormat="false" ht="15" hidden="false" customHeight="false" outlineLevel="0" collapsed="false">
      <c r="A321" s="238"/>
      <c r="B321" s="238"/>
      <c r="C321" s="238"/>
      <c r="D321" s="238"/>
      <c r="E321" s="238"/>
      <c r="F321" s="347"/>
      <c r="G321" s="238"/>
      <c r="H321" s="238"/>
      <c r="I321" s="347"/>
      <c r="J321" s="238"/>
      <c r="K321" s="238"/>
      <c r="L321" s="238"/>
      <c r="M321" s="238"/>
      <c r="N321" s="238"/>
      <c r="O321" s="238"/>
      <c r="P321" s="238"/>
      <c r="Q321" s="238"/>
      <c r="R321" s="238"/>
      <c r="S321" s="238"/>
      <c r="T321" s="238"/>
      <c r="U321" s="238"/>
      <c r="V321" s="238"/>
      <c r="W321" s="238"/>
      <c r="X321" s="238"/>
      <c r="Y321" s="238"/>
      <c r="Z321" s="238"/>
      <c r="AA321" s="238"/>
      <c r="AB321" s="238"/>
      <c r="AC321" s="238"/>
      <c r="AD321" s="1"/>
    </row>
    <row r="322" customFormat="false" ht="15" hidden="false" customHeight="false" outlineLevel="0" collapsed="false">
      <c r="A322" s="238"/>
      <c r="B322" s="238"/>
      <c r="C322" s="238"/>
      <c r="D322" s="238"/>
      <c r="E322" s="238"/>
      <c r="F322" s="347"/>
      <c r="G322" s="238"/>
      <c r="H322" s="238"/>
      <c r="I322" s="347"/>
      <c r="J322" s="238"/>
      <c r="K322" s="238"/>
      <c r="L322" s="238"/>
      <c r="M322" s="238"/>
      <c r="N322" s="238"/>
      <c r="O322" s="238"/>
      <c r="P322" s="238"/>
      <c r="Q322" s="238"/>
      <c r="R322" s="238"/>
      <c r="S322" s="238"/>
      <c r="T322" s="238"/>
      <c r="U322" s="238"/>
      <c r="V322" s="238"/>
      <c r="W322" s="238"/>
      <c r="X322" s="238"/>
      <c r="Y322" s="238"/>
      <c r="Z322" s="238"/>
      <c r="AA322" s="238"/>
      <c r="AB322" s="238"/>
      <c r="AC322" s="238"/>
      <c r="AD322" s="1"/>
    </row>
    <row r="323" customFormat="false" ht="15" hidden="false" customHeight="false" outlineLevel="0" collapsed="false">
      <c r="A323" s="238"/>
      <c r="B323" s="238"/>
      <c r="C323" s="238"/>
      <c r="D323" s="238"/>
      <c r="E323" s="238"/>
      <c r="F323" s="347"/>
      <c r="G323" s="238"/>
      <c r="H323" s="238"/>
      <c r="I323" s="347"/>
      <c r="J323" s="238"/>
      <c r="K323" s="238"/>
      <c r="L323" s="238"/>
      <c r="M323" s="238"/>
      <c r="N323" s="238"/>
      <c r="O323" s="238"/>
      <c r="P323" s="238"/>
      <c r="Q323" s="238"/>
      <c r="R323" s="238"/>
      <c r="S323" s="238"/>
      <c r="T323" s="238"/>
      <c r="U323" s="238"/>
      <c r="V323" s="238"/>
      <c r="W323" s="238"/>
      <c r="X323" s="238"/>
      <c r="Y323" s="238"/>
      <c r="Z323" s="238"/>
      <c r="AA323" s="238"/>
      <c r="AB323" s="238"/>
      <c r="AC323" s="238"/>
      <c r="AD323" s="1"/>
    </row>
    <row r="324" customFormat="false" ht="15" hidden="false" customHeight="false" outlineLevel="0" collapsed="false">
      <c r="A324" s="238"/>
      <c r="B324" s="238"/>
      <c r="C324" s="238"/>
      <c r="D324" s="238"/>
      <c r="E324" s="238"/>
      <c r="F324" s="347"/>
      <c r="G324" s="238"/>
      <c r="H324" s="238"/>
      <c r="I324" s="347"/>
      <c r="J324" s="238"/>
      <c r="K324" s="238"/>
      <c r="L324" s="238"/>
      <c r="M324" s="238"/>
      <c r="N324" s="238"/>
      <c r="O324" s="238"/>
      <c r="P324" s="238"/>
      <c r="Q324" s="238"/>
      <c r="R324" s="238"/>
      <c r="S324" s="238"/>
      <c r="T324" s="238"/>
      <c r="U324" s="238"/>
      <c r="V324" s="238"/>
      <c r="W324" s="238"/>
      <c r="X324" s="238"/>
      <c r="Y324" s="238"/>
      <c r="Z324" s="238"/>
      <c r="AA324" s="238"/>
      <c r="AB324" s="238"/>
      <c r="AC324" s="238"/>
      <c r="AD324" s="1"/>
    </row>
    <row r="325" customFormat="false" ht="15" hidden="false" customHeight="false" outlineLevel="0" collapsed="false">
      <c r="A325" s="238"/>
      <c r="B325" s="238"/>
      <c r="C325" s="238"/>
      <c r="D325" s="238"/>
      <c r="E325" s="238"/>
      <c r="F325" s="347"/>
      <c r="G325" s="238"/>
      <c r="H325" s="238"/>
      <c r="I325" s="347"/>
      <c r="J325" s="238"/>
      <c r="K325" s="238"/>
      <c r="L325" s="238"/>
      <c r="M325" s="238"/>
      <c r="N325" s="238"/>
      <c r="O325" s="238"/>
      <c r="P325" s="238"/>
      <c r="Q325" s="238"/>
      <c r="R325" s="238"/>
      <c r="S325" s="238"/>
      <c r="T325" s="238"/>
      <c r="U325" s="238"/>
      <c r="V325" s="238"/>
      <c r="W325" s="238"/>
      <c r="X325" s="238"/>
      <c r="Y325" s="238"/>
      <c r="Z325" s="238"/>
      <c r="AA325" s="238"/>
      <c r="AB325" s="238"/>
      <c r="AC325" s="238"/>
      <c r="AD325" s="1"/>
    </row>
    <row r="326" customFormat="false" ht="15" hidden="false" customHeight="false" outlineLevel="0" collapsed="false">
      <c r="A326" s="238"/>
      <c r="B326" s="238"/>
      <c r="C326" s="238"/>
      <c r="D326" s="238"/>
      <c r="E326" s="238"/>
      <c r="F326" s="347"/>
      <c r="G326" s="238"/>
      <c r="H326" s="238"/>
      <c r="I326" s="347"/>
      <c r="J326" s="238"/>
      <c r="K326" s="238"/>
      <c r="L326" s="238"/>
      <c r="M326" s="238"/>
      <c r="N326" s="238"/>
      <c r="O326" s="238"/>
      <c r="P326" s="238"/>
      <c r="Q326" s="238"/>
      <c r="R326" s="238"/>
      <c r="S326" s="238"/>
      <c r="T326" s="238"/>
      <c r="U326" s="238"/>
      <c r="V326" s="238"/>
      <c r="W326" s="238"/>
      <c r="X326" s="238"/>
      <c r="Y326" s="238"/>
      <c r="Z326" s="238"/>
      <c r="AA326" s="238"/>
      <c r="AB326" s="238"/>
      <c r="AC326" s="238"/>
      <c r="AD326" s="1"/>
    </row>
    <row r="327" customFormat="false" ht="15" hidden="false" customHeight="false" outlineLevel="0" collapsed="false">
      <c r="A327" s="238"/>
      <c r="B327" s="238"/>
      <c r="C327" s="238"/>
      <c r="D327" s="238"/>
      <c r="E327" s="238"/>
      <c r="F327" s="347"/>
      <c r="G327" s="238"/>
      <c r="H327" s="238"/>
      <c r="I327" s="347"/>
      <c r="J327" s="238"/>
      <c r="K327" s="238"/>
      <c r="L327" s="238"/>
      <c r="M327" s="238"/>
      <c r="N327" s="238"/>
      <c r="O327" s="238"/>
      <c r="P327" s="238"/>
      <c r="Q327" s="238"/>
      <c r="R327" s="238"/>
      <c r="S327" s="238"/>
      <c r="T327" s="238"/>
      <c r="U327" s="238"/>
      <c r="V327" s="238"/>
      <c r="W327" s="238"/>
      <c r="X327" s="238"/>
      <c r="Y327" s="238"/>
      <c r="Z327" s="238"/>
      <c r="AA327" s="238"/>
      <c r="AB327" s="238"/>
      <c r="AC327" s="238"/>
      <c r="AD327" s="1"/>
    </row>
    <row r="328" customFormat="false" ht="15" hidden="false" customHeight="false" outlineLevel="0" collapsed="false">
      <c r="A328" s="238"/>
      <c r="B328" s="238"/>
      <c r="C328" s="238"/>
      <c r="D328" s="238"/>
      <c r="E328" s="238"/>
      <c r="F328" s="347"/>
      <c r="G328" s="238"/>
      <c r="H328" s="238"/>
      <c r="I328" s="347"/>
      <c r="J328" s="238"/>
      <c r="K328" s="238"/>
      <c r="L328" s="238"/>
      <c r="M328" s="238"/>
      <c r="N328" s="238"/>
      <c r="O328" s="238"/>
      <c r="P328" s="238"/>
      <c r="Q328" s="238"/>
      <c r="R328" s="238"/>
      <c r="S328" s="238"/>
      <c r="T328" s="238"/>
      <c r="U328" s="238"/>
      <c r="V328" s="238"/>
      <c r="W328" s="238"/>
      <c r="X328" s="238"/>
      <c r="Y328" s="238"/>
      <c r="Z328" s="238"/>
      <c r="AA328" s="238"/>
      <c r="AB328" s="238"/>
      <c r="AC328" s="238"/>
      <c r="AD328" s="1"/>
    </row>
    <row r="329" customFormat="false" ht="15" hidden="false" customHeight="false" outlineLevel="0" collapsed="false">
      <c r="A329" s="238"/>
      <c r="B329" s="238"/>
      <c r="C329" s="238"/>
      <c r="D329" s="238"/>
      <c r="E329" s="238"/>
      <c r="F329" s="347"/>
      <c r="G329" s="238"/>
      <c r="H329" s="238"/>
      <c r="I329" s="347"/>
      <c r="J329" s="238"/>
      <c r="K329" s="238"/>
      <c r="L329" s="238"/>
      <c r="M329" s="238"/>
      <c r="N329" s="238"/>
      <c r="O329" s="238"/>
      <c r="P329" s="238"/>
      <c r="Q329" s="238"/>
      <c r="R329" s="238"/>
      <c r="S329" s="238"/>
      <c r="T329" s="238"/>
      <c r="U329" s="238"/>
      <c r="V329" s="238"/>
      <c r="W329" s="238"/>
      <c r="X329" s="238"/>
      <c r="Y329" s="238"/>
      <c r="Z329" s="238"/>
      <c r="AA329" s="238"/>
      <c r="AB329" s="238"/>
      <c r="AC329" s="238"/>
      <c r="AD329" s="1"/>
    </row>
    <row r="330" customFormat="false" ht="15" hidden="false" customHeight="false" outlineLevel="0" collapsed="false">
      <c r="A330" s="238"/>
      <c r="B330" s="238"/>
      <c r="C330" s="238"/>
      <c r="D330" s="238"/>
      <c r="E330" s="238"/>
      <c r="F330" s="347"/>
      <c r="G330" s="238"/>
      <c r="H330" s="238"/>
      <c r="I330" s="347"/>
      <c r="J330" s="238"/>
      <c r="K330" s="238"/>
      <c r="L330" s="238"/>
      <c r="M330" s="238"/>
      <c r="N330" s="238"/>
      <c r="O330" s="238"/>
      <c r="P330" s="238"/>
      <c r="Q330" s="238"/>
      <c r="R330" s="238"/>
      <c r="S330" s="238"/>
      <c r="T330" s="238"/>
      <c r="U330" s="238"/>
      <c r="V330" s="238"/>
      <c r="W330" s="238"/>
      <c r="X330" s="238"/>
      <c r="Y330" s="238"/>
      <c r="Z330" s="238"/>
      <c r="AA330" s="238"/>
      <c r="AB330" s="238"/>
      <c r="AC330" s="238"/>
      <c r="AD330" s="1"/>
    </row>
    <row r="331" customFormat="false" ht="15" hidden="false" customHeight="false" outlineLevel="0" collapsed="false">
      <c r="A331" s="238"/>
      <c r="B331" s="238"/>
      <c r="C331" s="238"/>
      <c r="D331" s="238"/>
      <c r="E331" s="238"/>
      <c r="F331" s="347"/>
      <c r="G331" s="238"/>
      <c r="H331" s="238"/>
      <c r="I331" s="347"/>
      <c r="J331" s="238"/>
      <c r="K331" s="238"/>
      <c r="L331" s="238"/>
      <c r="M331" s="238"/>
      <c r="N331" s="238"/>
      <c r="O331" s="238"/>
      <c r="P331" s="238"/>
      <c r="Q331" s="238"/>
      <c r="R331" s="238"/>
      <c r="S331" s="238"/>
      <c r="T331" s="238"/>
      <c r="U331" s="238"/>
      <c r="V331" s="238"/>
      <c r="W331" s="238"/>
      <c r="X331" s="238"/>
      <c r="Y331" s="238"/>
      <c r="Z331" s="238"/>
      <c r="AA331" s="238"/>
      <c r="AB331" s="238"/>
      <c r="AC331" s="238"/>
      <c r="AD331" s="1"/>
    </row>
    <row r="332" customFormat="false" ht="15" hidden="false" customHeight="false" outlineLevel="0" collapsed="false">
      <c r="A332" s="238"/>
      <c r="B332" s="238"/>
      <c r="C332" s="238"/>
      <c r="D332" s="238"/>
      <c r="E332" s="238"/>
      <c r="F332" s="347"/>
      <c r="G332" s="238"/>
      <c r="H332" s="238"/>
      <c r="I332" s="347"/>
      <c r="J332" s="238"/>
      <c r="K332" s="238"/>
      <c r="L332" s="238"/>
      <c r="M332" s="238"/>
      <c r="N332" s="238"/>
      <c r="O332" s="238"/>
      <c r="P332" s="238"/>
      <c r="Q332" s="238"/>
      <c r="R332" s="238"/>
      <c r="S332" s="238"/>
      <c r="T332" s="238"/>
      <c r="U332" s="238"/>
      <c r="V332" s="238"/>
      <c r="W332" s="238"/>
      <c r="X332" s="238"/>
      <c r="Y332" s="238"/>
      <c r="Z332" s="238"/>
      <c r="AA332" s="238"/>
      <c r="AB332" s="238"/>
      <c r="AC332" s="238"/>
      <c r="AD332" s="1"/>
    </row>
    <row r="333" customFormat="false" ht="15" hidden="false" customHeight="false" outlineLevel="0" collapsed="false">
      <c r="A333" s="238"/>
      <c r="B333" s="238"/>
      <c r="C333" s="238"/>
      <c r="D333" s="238"/>
      <c r="E333" s="238"/>
      <c r="F333" s="347"/>
      <c r="G333" s="238"/>
      <c r="H333" s="238"/>
      <c r="I333" s="347"/>
      <c r="J333" s="238"/>
      <c r="K333" s="238"/>
      <c r="L333" s="238"/>
      <c r="M333" s="238"/>
      <c r="N333" s="238"/>
      <c r="O333" s="238"/>
      <c r="P333" s="238"/>
      <c r="Q333" s="238"/>
      <c r="R333" s="238"/>
      <c r="S333" s="238"/>
      <c r="T333" s="238"/>
      <c r="U333" s="238"/>
      <c r="V333" s="238"/>
      <c r="W333" s="238"/>
      <c r="X333" s="238"/>
      <c r="Y333" s="238"/>
      <c r="Z333" s="238"/>
      <c r="AA333" s="238"/>
      <c r="AB333" s="238"/>
      <c r="AC333" s="238"/>
      <c r="AD333" s="1"/>
    </row>
    <row r="334" customFormat="false" ht="15" hidden="false" customHeight="false" outlineLevel="0" collapsed="false">
      <c r="A334" s="238"/>
      <c r="B334" s="238"/>
      <c r="C334" s="238"/>
      <c r="D334" s="238"/>
      <c r="E334" s="238"/>
      <c r="F334" s="347"/>
      <c r="G334" s="238"/>
      <c r="H334" s="238"/>
      <c r="I334" s="347"/>
      <c r="J334" s="238"/>
      <c r="K334" s="238"/>
      <c r="L334" s="238"/>
      <c r="M334" s="238"/>
      <c r="N334" s="238"/>
      <c r="O334" s="238"/>
      <c r="P334" s="238"/>
      <c r="Q334" s="238"/>
      <c r="R334" s="238"/>
      <c r="S334" s="238"/>
      <c r="T334" s="238"/>
      <c r="U334" s="238"/>
      <c r="V334" s="238"/>
      <c r="W334" s="238"/>
      <c r="X334" s="238"/>
      <c r="Y334" s="238"/>
      <c r="Z334" s="238"/>
      <c r="AA334" s="238"/>
      <c r="AB334" s="238"/>
      <c r="AC334" s="238"/>
      <c r="AD334" s="1"/>
    </row>
    <row r="335" customFormat="false" ht="15" hidden="false" customHeight="false" outlineLevel="0" collapsed="false">
      <c r="A335" s="238"/>
      <c r="B335" s="238"/>
      <c r="C335" s="238"/>
      <c r="D335" s="238"/>
      <c r="E335" s="238"/>
      <c r="F335" s="347"/>
      <c r="G335" s="238"/>
      <c r="H335" s="238"/>
      <c r="I335" s="347"/>
      <c r="J335" s="238"/>
      <c r="K335" s="238"/>
      <c r="L335" s="238"/>
      <c r="M335" s="238"/>
      <c r="N335" s="238"/>
      <c r="O335" s="238"/>
      <c r="P335" s="238"/>
      <c r="Q335" s="238"/>
      <c r="R335" s="238"/>
      <c r="S335" s="238"/>
      <c r="T335" s="238"/>
      <c r="U335" s="238"/>
      <c r="V335" s="238"/>
      <c r="W335" s="238"/>
      <c r="X335" s="238"/>
      <c r="Y335" s="238"/>
      <c r="Z335" s="238"/>
      <c r="AA335" s="238"/>
      <c r="AB335" s="238"/>
      <c r="AC335" s="238"/>
      <c r="AD335" s="1"/>
    </row>
    <row r="336" customFormat="false" ht="15" hidden="false" customHeight="false" outlineLevel="0" collapsed="false">
      <c r="A336" s="238"/>
      <c r="B336" s="238"/>
      <c r="C336" s="238"/>
      <c r="D336" s="238"/>
      <c r="E336" s="238"/>
      <c r="F336" s="347"/>
      <c r="G336" s="238"/>
      <c r="H336" s="238"/>
      <c r="I336" s="347"/>
      <c r="J336" s="238"/>
      <c r="K336" s="238"/>
      <c r="L336" s="238"/>
      <c r="M336" s="238"/>
      <c r="N336" s="238"/>
      <c r="O336" s="238"/>
      <c r="P336" s="238"/>
      <c r="Q336" s="238"/>
      <c r="R336" s="238"/>
      <c r="S336" s="238"/>
      <c r="T336" s="238"/>
      <c r="U336" s="238"/>
      <c r="V336" s="238"/>
      <c r="W336" s="238"/>
      <c r="X336" s="238"/>
      <c r="Y336" s="238"/>
      <c r="Z336" s="238"/>
      <c r="AA336" s="238"/>
      <c r="AB336" s="238"/>
      <c r="AC336" s="238"/>
      <c r="AD336" s="1"/>
    </row>
    <row r="337" customFormat="false" ht="15" hidden="false" customHeight="false" outlineLevel="0" collapsed="false">
      <c r="A337" s="238"/>
      <c r="B337" s="238"/>
      <c r="C337" s="238"/>
      <c r="D337" s="238"/>
      <c r="E337" s="238"/>
      <c r="F337" s="347"/>
      <c r="G337" s="238"/>
      <c r="H337" s="238"/>
      <c r="I337" s="347"/>
      <c r="J337" s="238"/>
      <c r="K337" s="238"/>
      <c r="L337" s="238"/>
      <c r="M337" s="238"/>
      <c r="N337" s="238"/>
      <c r="O337" s="238"/>
      <c r="P337" s="238"/>
      <c r="Q337" s="238"/>
      <c r="R337" s="238"/>
      <c r="S337" s="238"/>
      <c r="T337" s="238"/>
      <c r="U337" s="238"/>
      <c r="V337" s="238"/>
      <c r="W337" s="238"/>
      <c r="X337" s="238"/>
      <c r="Y337" s="238"/>
      <c r="Z337" s="238"/>
      <c r="AA337" s="238"/>
      <c r="AB337" s="238"/>
      <c r="AC337" s="238"/>
      <c r="AD337" s="1"/>
    </row>
    <row r="338" customFormat="false" ht="15" hidden="false" customHeight="false" outlineLevel="0" collapsed="false">
      <c r="A338" s="238"/>
      <c r="B338" s="238"/>
      <c r="C338" s="238"/>
      <c r="D338" s="238"/>
      <c r="E338" s="238"/>
      <c r="F338" s="347"/>
      <c r="G338" s="238"/>
      <c r="H338" s="238"/>
      <c r="I338" s="347"/>
      <c r="J338" s="238"/>
      <c r="K338" s="238"/>
      <c r="L338" s="238"/>
      <c r="M338" s="238"/>
      <c r="N338" s="238"/>
      <c r="O338" s="238"/>
      <c r="P338" s="238"/>
      <c r="Q338" s="238"/>
      <c r="R338" s="238"/>
      <c r="S338" s="238"/>
      <c r="T338" s="238"/>
      <c r="U338" s="238"/>
      <c r="V338" s="238"/>
      <c r="W338" s="238"/>
      <c r="X338" s="238"/>
      <c r="Y338" s="238"/>
      <c r="Z338" s="238"/>
      <c r="AA338" s="238"/>
      <c r="AB338" s="238"/>
      <c r="AC338" s="238"/>
      <c r="AD338" s="1"/>
    </row>
    <row r="339" customFormat="false" ht="15" hidden="false" customHeight="false" outlineLevel="0" collapsed="false">
      <c r="A339" s="238"/>
      <c r="B339" s="238"/>
      <c r="C339" s="238"/>
      <c r="D339" s="238"/>
      <c r="E339" s="238"/>
      <c r="F339" s="347"/>
      <c r="G339" s="238"/>
      <c r="H339" s="238"/>
      <c r="I339" s="347"/>
      <c r="J339" s="238"/>
      <c r="K339" s="238"/>
      <c r="L339" s="238"/>
      <c r="M339" s="238"/>
      <c r="N339" s="238"/>
      <c r="O339" s="238"/>
      <c r="P339" s="238"/>
      <c r="Q339" s="238"/>
      <c r="R339" s="238"/>
      <c r="S339" s="238"/>
      <c r="T339" s="238"/>
      <c r="U339" s="238"/>
      <c r="V339" s="238"/>
      <c r="W339" s="238"/>
      <c r="X339" s="238"/>
      <c r="Y339" s="238"/>
      <c r="Z339" s="238"/>
      <c r="AA339" s="238"/>
      <c r="AB339" s="238"/>
      <c r="AC339" s="238"/>
      <c r="AD339" s="1"/>
    </row>
    <row r="340" customFormat="false" ht="15" hidden="false" customHeight="false" outlineLevel="0" collapsed="false">
      <c r="A340" s="238"/>
      <c r="B340" s="238"/>
      <c r="C340" s="238"/>
      <c r="D340" s="238"/>
      <c r="E340" s="238"/>
      <c r="F340" s="347"/>
      <c r="G340" s="238"/>
      <c r="H340" s="238"/>
      <c r="I340" s="347"/>
      <c r="J340" s="238"/>
      <c r="K340" s="238"/>
      <c r="L340" s="238"/>
      <c r="M340" s="238"/>
      <c r="N340" s="238"/>
      <c r="O340" s="238"/>
      <c r="P340" s="238"/>
      <c r="Q340" s="238"/>
      <c r="R340" s="238"/>
      <c r="S340" s="238"/>
      <c r="T340" s="238"/>
      <c r="U340" s="238"/>
      <c r="V340" s="238"/>
      <c r="W340" s="238"/>
      <c r="X340" s="238"/>
      <c r="Y340" s="238"/>
      <c r="Z340" s="238"/>
      <c r="AA340" s="238"/>
      <c r="AB340" s="238"/>
      <c r="AC340" s="238"/>
      <c r="AD340" s="1"/>
    </row>
    <row r="341" customFormat="false" ht="15" hidden="false" customHeight="false" outlineLevel="0" collapsed="false">
      <c r="A341" s="238"/>
      <c r="B341" s="238"/>
      <c r="C341" s="238"/>
      <c r="D341" s="238"/>
      <c r="E341" s="238"/>
      <c r="F341" s="347"/>
      <c r="G341" s="238"/>
      <c r="H341" s="238"/>
      <c r="I341" s="347"/>
      <c r="J341" s="238"/>
      <c r="K341" s="238"/>
      <c r="L341" s="238"/>
      <c r="M341" s="238"/>
      <c r="N341" s="238"/>
      <c r="O341" s="238"/>
      <c r="P341" s="238"/>
      <c r="Q341" s="238"/>
      <c r="R341" s="238"/>
      <c r="S341" s="238"/>
      <c r="T341" s="238"/>
      <c r="U341" s="238"/>
      <c r="V341" s="238"/>
      <c r="W341" s="238"/>
      <c r="X341" s="238"/>
      <c r="Y341" s="238"/>
      <c r="Z341" s="238"/>
      <c r="AA341" s="238"/>
      <c r="AB341" s="238"/>
      <c r="AC341" s="238"/>
      <c r="AD341" s="1"/>
    </row>
    <row r="342" customFormat="false" ht="15" hidden="false" customHeight="false" outlineLevel="0" collapsed="false">
      <c r="A342" s="238"/>
      <c r="B342" s="238"/>
      <c r="C342" s="238"/>
      <c r="D342" s="238"/>
      <c r="E342" s="238"/>
      <c r="F342" s="347"/>
      <c r="G342" s="238"/>
      <c r="H342" s="238"/>
      <c r="I342" s="347"/>
      <c r="J342" s="238"/>
      <c r="K342" s="238"/>
      <c r="L342" s="238"/>
      <c r="M342" s="238"/>
      <c r="N342" s="238"/>
      <c r="O342" s="238"/>
      <c r="P342" s="238"/>
      <c r="Q342" s="238"/>
      <c r="R342" s="238"/>
      <c r="S342" s="238"/>
      <c r="T342" s="238"/>
      <c r="U342" s="238"/>
      <c r="V342" s="238"/>
      <c r="W342" s="238"/>
      <c r="X342" s="238"/>
      <c r="Y342" s="238"/>
      <c r="Z342" s="238"/>
      <c r="AA342" s="238"/>
      <c r="AB342" s="238"/>
      <c r="AC342" s="238"/>
      <c r="AD342" s="1"/>
    </row>
    <row r="343" customFormat="false" ht="15" hidden="false" customHeight="false" outlineLevel="0" collapsed="false">
      <c r="A343" s="238"/>
      <c r="B343" s="238"/>
      <c r="C343" s="238"/>
      <c r="D343" s="238"/>
      <c r="E343" s="238"/>
      <c r="F343" s="347"/>
      <c r="G343" s="238"/>
      <c r="H343" s="238"/>
      <c r="I343" s="347"/>
      <c r="J343" s="238"/>
      <c r="K343" s="238"/>
      <c r="L343" s="238"/>
      <c r="M343" s="238"/>
      <c r="N343" s="238"/>
      <c r="O343" s="238"/>
      <c r="P343" s="238"/>
      <c r="Q343" s="238"/>
      <c r="R343" s="238"/>
      <c r="S343" s="238"/>
      <c r="T343" s="238"/>
      <c r="U343" s="238"/>
      <c r="V343" s="238"/>
      <c r="W343" s="238"/>
      <c r="X343" s="238"/>
      <c r="Y343" s="238"/>
      <c r="Z343" s="238"/>
      <c r="AA343" s="238"/>
      <c r="AB343" s="238"/>
      <c r="AC343" s="238"/>
      <c r="AD343" s="1"/>
    </row>
    <row r="344" customFormat="false" ht="15" hidden="false" customHeight="false" outlineLevel="0" collapsed="false">
      <c r="A344" s="238"/>
      <c r="B344" s="238"/>
      <c r="C344" s="238"/>
      <c r="D344" s="238"/>
      <c r="E344" s="238"/>
      <c r="F344" s="347"/>
      <c r="G344" s="238"/>
      <c r="H344" s="238"/>
      <c r="I344" s="347"/>
      <c r="J344" s="238"/>
      <c r="K344" s="238"/>
      <c r="L344" s="238"/>
      <c r="M344" s="238"/>
      <c r="N344" s="238"/>
      <c r="O344" s="238"/>
      <c r="P344" s="238"/>
      <c r="Q344" s="238"/>
      <c r="R344" s="238"/>
      <c r="S344" s="238"/>
      <c r="T344" s="238"/>
      <c r="U344" s="238"/>
      <c r="V344" s="238"/>
      <c r="W344" s="238"/>
      <c r="X344" s="238"/>
      <c r="Y344" s="238"/>
      <c r="Z344" s="238"/>
      <c r="AA344" s="238"/>
      <c r="AB344" s="238"/>
      <c r="AC344" s="238"/>
      <c r="AD344" s="1"/>
    </row>
    <row r="345" customFormat="false" ht="15" hidden="false" customHeight="false" outlineLevel="0" collapsed="false">
      <c r="A345" s="238"/>
      <c r="B345" s="238"/>
      <c r="C345" s="238"/>
      <c r="D345" s="238"/>
      <c r="E345" s="238"/>
      <c r="F345" s="347"/>
      <c r="G345" s="238"/>
      <c r="H345" s="238"/>
      <c r="I345" s="347"/>
      <c r="J345" s="238"/>
      <c r="K345" s="238"/>
      <c r="L345" s="238"/>
      <c r="M345" s="238"/>
      <c r="N345" s="238"/>
      <c r="O345" s="238"/>
      <c r="P345" s="238"/>
      <c r="Q345" s="238"/>
      <c r="R345" s="238"/>
      <c r="S345" s="238"/>
      <c r="T345" s="238"/>
      <c r="U345" s="238"/>
      <c r="V345" s="238"/>
      <c r="W345" s="238"/>
      <c r="X345" s="238"/>
      <c r="Y345" s="238"/>
      <c r="Z345" s="238"/>
      <c r="AA345" s="238"/>
      <c r="AB345" s="238"/>
      <c r="AC345" s="238"/>
      <c r="AD345" s="1"/>
    </row>
    <row r="346" customFormat="false" ht="15" hidden="false" customHeight="false" outlineLevel="0" collapsed="false">
      <c r="A346" s="238"/>
      <c r="B346" s="238"/>
      <c r="C346" s="238"/>
      <c r="D346" s="238"/>
      <c r="E346" s="238"/>
      <c r="F346" s="347"/>
      <c r="G346" s="238"/>
      <c r="H346" s="238"/>
      <c r="I346" s="347"/>
      <c r="J346" s="238"/>
      <c r="K346" s="238"/>
      <c r="L346" s="238"/>
      <c r="M346" s="238"/>
      <c r="N346" s="238"/>
      <c r="O346" s="238"/>
      <c r="P346" s="238"/>
      <c r="Q346" s="238"/>
      <c r="R346" s="238"/>
      <c r="S346" s="238"/>
      <c r="T346" s="238"/>
      <c r="U346" s="238"/>
      <c r="V346" s="238"/>
      <c r="W346" s="238"/>
      <c r="X346" s="238"/>
      <c r="Y346" s="238"/>
      <c r="Z346" s="238"/>
      <c r="AA346" s="238"/>
      <c r="AB346" s="238"/>
      <c r="AC346" s="238"/>
      <c r="AD346" s="1"/>
    </row>
    <row r="347" customFormat="false" ht="15" hidden="false" customHeight="false" outlineLevel="0" collapsed="false">
      <c r="A347" s="238"/>
      <c r="B347" s="238"/>
      <c r="C347" s="238"/>
      <c r="D347" s="238"/>
      <c r="E347" s="238"/>
      <c r="F347" s="347"/>
      <c r="G347" s="238"/>
      <c r="H347" s="238"/>
      <c r="I347" s="347"/>
      <c r="J347" s="238"/>
      <c r="K347" s="238"/>
      <c r="L347" s="238"/>
      <c r="M347" s="238"/>
      <c r="N347" s="238"/>
      <c r="O347" s="238"/>
      <c r="P347" s="238"/>
      <c r="Q347" s="238"/>
      <c r="R347" s="238"/>
      <c r="S347" s="238"/>
      <c r="T347" s="238"/>
      <c r="U347" s="238"/>
      <c r="V347" s="238"/>
      <c r="W347" s="238"/>
      <c r="X347" s="238"/>
      <c r="Y347" s="238"/>
      <c r="Z347" s="238"/>
      <c r="AA347" s="238"/>
      <c r="AB347" s="238"/>
      <c r="AC347" s="238"/>
      <c r="AD347" s="1"/>
    </row>
    <row r="348" customFormat="false" ht="15" hidden="false" customHeight="false" outlineLevel="0" collapsed="false">
      <c r="A348" s="238"/>
      <c r="B348" s="238"/>
      <c r="C348" s="238"/>
      <c r="D348" s="238"/>
      <c r="E348" s="238"/>
      <c r="F348" s="347"/>
      <c r="G348" s="238"/>
      <c r="H348" s="238"/>
      <c r="I348" s="347"/>
      <c r="J348" s="238"/>
      <c r="K348" s="238"/>
      <c r="L348" s="238"/>
      <c r="M348" s="238"/>
      <c r="N348" s="238"/>
      <c r="O348" s="238"/>
      <c r="P348" s="238"/>
      <c r="Q348" s="238"/>
      <c r="R348" s="238"/>
      <c r="S348" s="238"/>
      <c r="T348" s="238"/>
      <c r="U348" s="238"/>
      <c r="V348" s="238"/>
      <c r="W348" s="238"/>
      <c r="X348" s="238"/>
      <c r="Y348" s="238"/>
      <c r="Z348" s="238"/>
      <c r="AA348" s="238"/>
      <c r="AB348" s="238"/>
      <c r="AC348" s="238"/>
      <c r="AD348" s="1"/>
    </row>
    <row r="349" customFormat="false" ht="15" hidden="false" customHeight="false" outlineLevel="0" collapsed="false">
      <c r="A349" s="238"/>
      <c r="B349" s="238"/>
      <c r="C349" s="238"/>
      <c r="D349" s="238"/>
      <c r="E349" s="238"/>
      <c r="F349" s="347"/>
      <c r="G349" s="238"/>
      <c r="H349" s="238"/>
      <c r="I349" s="347"/>
      <c r="J349" s="238"/>
      <c r="K349" s="238"/>
      <c r="L349" s="238"/>
      <c r="M349" s="238"/>
      <c r="N349" s="238"/>
      <c r="O349" s="238"/>
      <c r="P349" s="238"/>
      <c r="Q349" s="238"/>
      <c r="R349" s="238"/>
      <c r="S349" s="238"/>
      <c r="T349" s="238"/>
      <c r="U349" s="238"/>
      <c r="V349" s="238"/>
      <c r="W349" s="238"/>
      <c r="X349" s="238"/>
      <c r="Y349" s="238"/>
      <c r="Z349" s="238"/>
      <c r="AA349" s="238"/>
      <c r="AB349" s="238"/>
      <c r="AC349" s="238"/>
      <c r="AD349" s="1"/>
    </row>
    <row r="350" customFormat="false" ht="15" hidden="false" customHeight="false" outlineLevel="0" collapsed="false">
      <c r="A350" s="238"/>
      <c r="B350" s="238"/>
      <c r="C350" s="238"/>
      <c r="D350" s="238"/>
      <c r="E350" s="238"/>
      <c r="F350" s="347"/>
      <c r="G350" s="238"/>
      <c r="H350" s="238"/>
      <c r="I350" s="347"/>
      <c r="J350" s="238"/>
      <c r="K350" s="238"/>
      <c r="L350" s="238"/>
      <c r="M350" s="238"/>
      <c r="N350" s="238"/>
      <c r="O350" s="238"/>
      <c r="P350" s="238"/>
      <c r="Q350" s="238"/>
      <c r="R350" s="238"/>
      <c r="S350" s="238"/>
      <c r="T350" s="238"/>
      <c r="U350" s="238"/>
      <c r="V350" s="238"/>
      <c r="W350" s="238"/>
      <c r="X350" s="238"/>
      <c r="Y350" s="238"/>
      <c r="Z350" s="238"/>
      <c r="AA350" s="238"/>
      <c r="AB350" s="238"/>
      <c r="AC350" s="238"/>
      <c r="AD350" s="1"/>
    </row>
    <row r="351" customFormat="false" ht="15" hidden="false" customHeight="false" outlineLevel="0" collapsed="false">
      <c r="A351" s="238"/>
      <c r="B351" s="238"/>
      <c r="C351" s="238"/>
      <c r="D351" s="238"/>
      <c r="E351" s="238"/>
      <c r="F351" s="347"/>
      <c r="G351" s="238"/>
      <c r="H351" s="238"/>
      <c r="I351" s="347"/>
      <c r="J351" s="238"/>
      <c r="K351" s="238"/>
      <c r="L351" s="238"/>
      <c r="M351" s="238"/>
      <c r="N351" s="238"/>
      <c r="O351" s="238"/>
      <c r="P351" s="238"/>
      <c r="Q351" s="238"/>
      <c r="R351" s="238"/>
      <c r="S351" s="238"/>
      <c r="T351" s="238"/>
      <c r="U351" s="238"/>
      <c r="V351" s="238"/>
      <c r="W351" s="238"/>
      <c r="X351" s="238"/>
      <c r="Y351" s="238"/>
      <c r="Z351" s="238"/>
      <c r="AA351" s="238"/>
      <c r="AB351" s="238"/>
      <c r="AC351" s="238"/>
      <c r="AD351" s="1"/>
    </row>
    <row r="352" customFormat="false" ht="15" hidden="false" customHeight="false" outlineLevel="0" collapsed="false">
      <c r="A352" s="238"/>
      <c r="B352" s="238"/>
      <c r="C352" s="238"/>
      <c r="D352" s="238"/>
      <c r="E352" s="238"/>
      <c r="F352" s="347"/>
      <c r="G352" s="238"/>
      <c r="H352" s="238"/>
      <c r="I352" s="347"/>
      <c r="J352" s="238"/>
      <c r="K352" s="238"/>
      <c r="L352" s="238"/>
      <c r="M352" s="238"/>
      <c r="N352" s="238"/>
      <c r="O352" s="238"/>
      <c r="P352" s="238"/>
      <c r="Q352" s="238"/>
      <c r="R352" s="238"/>
      <c r="S352" s="238"/>
      <c r="T352" s="238"/>
      <c r="U352" s="238"/>
      <c r="V352" s="238"/>
      <c r="W352" s="238"/>
      <c r="X352" s="238"/>
      <c r="Y352" s="238"/>
      <c r="Z352" s="238"/>
      <c r="AA352" s="238"/>
      <c r="AB352" s="238"/>
      <c r="AC352" s="238"/>
      <c r="AD352" s="1"/>
    </row>
    <row r="353" customFormat="false" ht="15" hidden="false" customHeight="false" outlineLevel="0" collapsed="false">
      <c r="A353" s="238"/>
      <c r="B353" s="238"/>
      <c r="C353" s="238"/>
      <c r="D353" s="238"/>
      <c r="E353" s="238"/>
      <c r="F353" s="347"/>
      <c r="G353" s="238"/>
      <c r="H353" s="238"/>
      <c r="I353" s="347"/>
      <c r="J353" s="238"/>
      <c r="K353" s="238"/>
      <c r="L353" s="238"/>
      <c r="M353" s="238"/>
      <c r="N353" s="238"/>
      <c r="O353" s="238"/>
      <c r="P353" s="238"/>
      <c r="Q353" s="238"/>
      <c r="R353" s="238"/>
      <c r="S353" s="238"/>
      <c r="T353" s="238"/>
      <c r="U353" s="238"/>
      <c r="V353" s="238"/>
      <c r="W353" s="238"/>
      <c r="X353" s="238"/>
      <c r="Y353" s="238"/>
      <c r="Z353" s="238"/>
      <c r="AA353" s="238"/>
      <c r="AB353" s="238"/>
      <c r="AC353" s="238"/>
      <c r="AD353" s="1"/>
    </row>
    <row r="354" customFormat="false" ht="15" hidden="false" customHeight="false" outlineLevel="0" collapsed="false">
      <c r="A354" s="238"/>
      <c r="B354" s="238"/>
      <c r="C354" s="238"/>
      <c r="D354" s="238"/>
      <c r="E354" s="238"/>
      <c r="F354" s="347"/>
      <c r="G354" s="238"/>
      <c r="H354" s="238"/>
      <c r="I354" s="347"/>
      <c r="J354" s="238"/>
      <c r="K354" s="238"/>
      <c r="L354" s="238"/>
      <c r="M354" s="238"/>
      <c r="N354" s="238"/>
      <c r="O354" s="238"/>
      <c r="P354" s="238"/>
      <c r="Q354" s="238"/>
      <c r="R354" s="238"/>
      <c r="S354" s="238"/>
      <c r="T354" s="238"/>
      <c r="U354" s="238"/>
      <c r="V354" s="238"/>
      <c r="W354" s="238"/>
      <c r="X354" s="238"/>
      <c r="Y354" s="238"/>
      <c r="Z354" s="238"/>
      <c r="AA354" s="238"/>
      <c r="AB354" s="238"/>
      <c r="AC354" s="238"/>
      <c r="AD354" s="1"/>
    </row>
    <row r="355" customFormat="false" ht="15" hidden="false" customHeight="false" outlineLevel="0" collapsed="false">
      <c r="A355" s="238"/>
      <c r="B355" s="238"/>
      <c r="C355" s="238"/>
      <c r="D355" s="238"/>
      <c r="E355" s="238"/>
      <c r="F355" s="347"/>
      <c r="G355" s="238"/>
      <c r="H355" s="238"/>
      <c r="I355" s="347"/>
      <c r="J355" s="238"/>
      <c r="K355" s="238"/>
      <c r="L355" s="238"/>
      <c r="M355" s="238"/>
      <c r="N355" s="238"/>
      <c r="O355" s="238"/>
      <c r="P355" s="238"/>
      <c r="Q355" s="238"/>
      <c r="R355" s="238"/>
      <c r="S355" s="238"/>
      <c r="T355" s="238"/>
      <c r="U355" s="238"/>
      <c r="V355" s="238"/>
      <c r="W355" s="238"/>
      <c r="X355" s="238"/>
      <c r="Y355" s="238"/>
      <c r="Z355" s="238"/>
      <c r="AA355" s="238"/>
      <c r="AB355" s="238"/>
      <c r="AC355" s="238"/>
      <c r="AD355" s="1"/>
    </row>
    <row r="356" customFormat="false" ht="15" hidden="false" customHeight="false" outlineLevel="0" collapsed="false">
      <c r="A356" s="238"/>
      <c r="B356" s="238"/>
      <c r="C356" s="238"/>
      <c r="D356" s="238"/>
      <c r="E356" s="238"/>
      <c r="F356" s="347"/>
      <c r="G356" s="238"/>
      <c r="H356" s="238"/>
      <c r="I356" s="347"/>
      <c r="J356" s="238"/>
      <c r="K356" s="238"/>
      <c r="L356" s="238"/>
      <c r="M356" s="238"/>
      <c r="N356" s="238"/>
      <c r="O356" s="238"/>
      <c r="P356" s="238"/>
      <c r="Q356" s="238"/>
      <c r="R356" s="238"/>
      <c r="S356" s="238"/>
      <c r="T356" s="238"/>
      <c r="U356" s="238"/>
      <c r="V356" s="238"/>
      <c r="W356" s="238"/>
      <c r="X356" s="238"/>
      <c r="Y356" s="238"/>
      <c r="Z356" s="238"/>
      <c r="AA356" s="238"/>
      <c r="AB356" s="238"/>
      <c r="AC356" s="238"/>
      <c r="AD356" s="1"/>
    </row>
    <row r="357" customFormat="false" ht="15" hidden="false" customHeight="false" outlineLevel="0" collapsed="false">
      <c r="A357" s="238"/>
      <c r="B357" s="238"/>
      <c r="C357" s="238"/>
      <c r="D357" s="238"/>
      <c r="E357" s="238"/>
      <c r="F357" s="347"/>
      <c r="G357" s="238"/>
      <c r="H357" s="238"/>
      <c r="I357" s="347"/>
      <c r="J357" s="238"/>
      <c r="K357" s="238"/>
      <c r="L357" s="238"/>
      <c r="M357" s="238"/>
      <c r="N357" s="238"/>
      <c r="O357" s="238"/>
      <c r="P357" s="238"/>
      <c r="Q357" s="238"/>
      <c r="R357" s="238"/>
      <c r="S357" s="238"/>
      <c r="T357" s="238"/>
      <c r="U357" s="238"/>
      <c r="V357" s="238"/>
      <c r="W357" s="238"/>
      <c r="X357" s="238"/>
      <c r="Y357" s="238"/>
      <c r="Z357" s="238"/>
      <c r="AA357" s="238"/>
      <c r="AB357" s="238"/>
      <c r="AC357" s="238"/>
      <c r="AD357" s="1"/>
    </row>
    <row r="358" customFormat="false" ht="15" hidden="false" customHeight="false" outlineLevel="0" collapsed="false">
      <c r="A358" s="238"/>
      <c r="B358" s="238"/>
      <c r="C358" s="238"/>
      <c r="D358" s="238"/>
      <c r="E358" s="238"/>
      <c r="F358" s="347"/>
      <c r="G358" s="238"/>
      <c r="H358" s="238"/>
      <c r="I358" s="347"/>
      <c r="J358" s="238"/>
      <c r="K358" s="238"/>
      <c r="L358" s="238"/>
      <c r="M358" s="238"/>
      <c r="N358" s="238"/>
      <c r="O358" s="238"/>
      <c r="P358" s="238"/>
      <c r="Q358" s="238"/>
      <c r="R358" s="238"/>
      <c r="S358" s="238"/>
      <c r="T358" s="238"/>
      <c r="U358" s="238"/>
      <c r="V358" s="238"/>
      <c r="W358" s="238"/>
      <c r="X358" s="238"/>
      <c r="Y358" s="238"/>
      <c r="Z358" s="238"/>
      <c r="AA358" s="238"/>
      <c r="AB358" s="238"/>
      <c r="AC358" s="238"/>
      <c r="AD358" s="1"/>
    </row>
    <row r="359" customFormat="false" ht="15" hidden="false" customHeight="false" outlineLevel="0" collapsed="false">
      <c r="A359" s="238"/>
      <c r="B359" s="238"/>
      <c r="C359" s="238"/>
      <c r="D359" s="238"/>
      <c r="E359" s="238"/>
      <c r="F359" s="347"/>
      <c r="G359" s="238"/>
      <c r="H359" s="238"/>
      <c r="I359" s="347"/>
      <c r="J359" s="238"/>
      <c r="K359" s="238"/>
      <c r="L359" s="238"/>
      <c r="M359" s="238"/>
      <c r="N359" s="238"/>
      <c r="O359" s="238"/>
      <c r="P359" s="238"/>
      <c r="Q359" s="238"/>
      <c r="R359" s="238"/>
      <c r="S359" s="238"/>
      <c r="T359" s="238"/>
      <c r="U359" s="238"/>
      <c r="V359" s="238"/>
      <c r="W359" s="238"/>
      <c r="X359" s="238"/>
      <c r="Y359" s="238"/>
      <c r="Z359" s="238"/>
      <c r="AA359" s="238"/>
      <c r="AB359" s="238"/>
      <c r="AC359" s="238"/>
      <c r="AD359" s="1"/>
    </row>
    <row r="360" customFormat="false" ht="15" hidden="false" customHeight="false" outlineLevel="0" collapsed="false">
      <c r="A360" s="238"/>
      <c r="B360" s="238"/>
      <c r="C360" s="238"/>
      <c r="D360" s="238"/>
      <c r="E360" s="238"/>
      <c r="F360" s="347"/>
      <c r="G360" s="238"/>
      <c r="H360" s="238"/>
      <c r="I360" s="347"/>
      <c r="J360" s="238"/>
      <c r="K360" s="238"/>
      <c r="L360" s="238"/>
      <c r="M360" s="238"/>
      <c r="N360" s="238"/>
      <c r="O360" s="238"/>
      <c r="P360" s="238"/>
      <c r="Q360" s="238"/>
      <c r="R360" s="238"/>
      <c r="S360" s="238"/>
      <c r="T360" s="238"/>
      <c r="U360" s="238"/>
      <c r="V360" s="238"/>
      <c r="W360" s="238"/>
      <c r="X360" s="238"/>
      <c r="Y360" s="238"/>
      <c r="Z360" s="238"/>
      <c r="AA360" s="238"/>
      <c r="AB360" s="238"/>
      <c r="AC360" s="238"/>
      <c r="AD360" s="1"/>
    </row>
    <row r="361" customFormat="false" ht="15" hidden="false" customHeight="false" outlineLevel="0" collapsed="false">
      <c r="A361" s="238"/>
      <c r="B361" s="238"/>
      <c r="C361" s="238"/>
      <c r="D361" s="238"/>
      <c r="E361" s="238"/>
      <c r="F361" s="347"/>
      <c r="G361" s="238"/>
      <c r="H361" s="238"/>
      <c r="I361" s="347"/>
      <c r="J361" s="238"/>
      <c r="K361" s="238"/>
      <c r="L361" s="238"/>
      <c r="M361" s="238"/>
      <c r="N361" s="238"/>
      <c r="O361" s="238"/>
      <c r="P361" s="238"/>
      <c r="Q361" s="238"/>
      <c r="R361" s="238"/>
      <c r="S361" s="238"/>
      <c r="T361" s="238"/>
      <c r="U361" s="238"/>
      <c r="V361" s="238"/>
      <c r="W361" s="238"/>
      <c r="X361" s="238"/>
      <c r="Y361" s="238"/>
      <c r="Z361" s="238"/>
      <c r="AA361" s="238"/>
      <c r="AB361" s="238"/>
      <c r="AC361" s="238"/>
      <c r="AD361" s="1"/>
    </row>
    <row r="362" customFormat="false" ht="15" hidden="false" customHeight="false" outlineLevel="0" collapsed="false">
      <c r="A362" s="238"/>
      <c r="B362" s="238"/>
      <c r="C362" s="238"/>
      <c r="D362" s="238"/>
      <c r="E362" s="238"/>
      <c r="F362" s="347"/>
      <c r="G362" s="238"/>
      <c r="H362" s="238"/>
      <c r="I362" s="347"/>
      <c r="J362" s="238"/>
      <c r="K362" s="238"/>
      <c r="L362" s="238"/>
      <c r="M362" s="238"/>
      <c r="N362" s="238"/>
      <c r="O362" s="238"/>
      <c r="P362" s="238"/>
      <c r="Q362" s="238"/>
      <c r="R362" s="238"/>
      <c r="S362" s="238"/>
      <c r="T362" s="238"/>
      <c r="U362" s="238"/>
      <c r="V362" s="238"/>
      <c r="W362" s="238"/>
      <c r="X362" s="238"/>
      <c r="Y362" s="238"/>
      <c r="Z362" s="238"/>
      <c r="AA362" s="238"/>
      <c r="AB362" s="238"/>
      <c r="AC362" s="238"/>
      <c r="AD362" s="1"/>
    </row>
    <row r="363" customFormat="false" ht="15" hidden="false" customHeight="false" outlineLevel="0" collapsed="false">
      <c r="A363" s="238"/>
      <c r="B363" s="238"/>
      <c r="C363" s="238"/>
      <c r="D363" s="238"/>
      <c r="E363" s="238"/>
      <c r="F363" s="347"/>
      <c r="G363" s="238"/>
      <c r="H363" s="238"/>
      <c r="I363" s="347"/>
      <c r="J363" s="238"/>
      <c r="K363" s="238"/>
      <c r="L363" s="238"/>
      <c r="M363" s="238"/>
      <c r="N363" s="238"/>
      <c r="O363" s="238"/>
      <c r="P363" s="238"/>
      <c r="Q363" s="238"/>
      <c r="R363" s="238"/>
      <c r="S363" s="238"/>
      <c r="T363" s="238"/>
      <c r="U363" s="238"/>
      <c r="V363" s="238"/>
      <c r="W363" s="238"/>
      <c r="X363" s="238"/>
      <c r="Y363" s="238"/>
      <c r="Z363" s="238"/>
      <c r="AA363" s="238"/>
      <c r="AB363" s="238"/>
      <c r="AC363" s="238"/>
      <c r="AD363" s="1"/>
    </row>
    <row r="364" customFormat="false" ht="15" hidden="false" customHeight="false" outlineLevel="0" collapsed="false">
      <c r="A364" s="238"/>
      <c r="B364" s="238"/>
      <c r="C364" s="238"/>
      <c r="D364" s="238"/>
      <c r="E364" s="238"/>
      <c r="F364" s="347"/>
      <c r="G364" s="238"/>
      <c r="H364" s="238"/>
      <c r="I364" s="347"/>
      <c r="J364" s="238"/>
      <c r="K364" s="238"/>
      <c r="L364" s="238"/>
      <c r="M364" s="238"/>
      <c r="N364" s="238"/>
      <c r="O364" s="238"/>
      <c r="P364" s="238"/>
      <c r="Q364" s="238"/>
      <c r="R364" s="238"/>
      <c r="S364" s="238"/>
      <c r="T364" s="238"/>
      <c r="U364" s="238"/>
      <c r="V364" s="238"/>
      <c r="W364" s="238"/>
      <c r="X364" s="238"/>
      <c r="Y364" s="238"/>
      <c r="Z364" s="238"/>
      <c r="AA364" s="238"/>
      <c r="AB364" s="238"/>
      <c r="AC364" s="238"/>
      <c r="AD364" s="1"/>
    </row>
    <row r="365" customFormat="false" ht="15" hidden="false" customHeight="false" outlineLevel="0" collapsed="false">
      <c r="A365" s="238"/>
      <c r="B365" s="238"/>
      <c r="C365" s="238"/>
      <c r="D365" s="238"/>
      <c r="E365" s="238"/>
      <c r="F365" s="347"/>
      <c r="G365" s="238"/>
      <c r="H365" s="238"/>
      <c r="I365" s="347"/>
      <c r="J365" s="238"/>
      <c r="K365" s="238"/>
      <c r="L365" s="238"/>
      <c r="M365" s="238"/>
      <c r="N365" s="238"/>
      <c r="O365" s="238"/>
      <c r="P365" s="238"/>
      <c r="Q365" s="238"/>
      <c r="R365" s="238"/>
      <c r="S365" s="238"/>
      <c r="T365" s="238"/>
      <c r="U365" s="238"/>
      <c r="V365" s="238"/>
      <c r="W365" s="238"/>
      <c r="X365" s="238"/>
      <c r="Y365" s="238"/>
      <c r="Z365" s="238"/>
      <c r="AA365" s="238"/>
      <c r="AB365" s="238"/>
      <c r="AC365" s="238"/>
      <c r="AD365" s="1"/>
    </row>
    <row r="366" customFormat="false" ht="15" hidden="false" customHeight="false" outlineLevel="0" collapsed="false">
      <c r="A366" s="238"/>
      <c r="B366" s="238"/>
      <c r="C366" s="238"/>
      <c r="D366" s="238"/>
      <c r="E366" s="238"/>
      <c r="F366" s="347"/>
      <c r="G366" s="238"/>
      <c r="H366" s="238"/>
      <c r="I366" s="347"/>
      <c r="J366" s="238"/>
      <c r="K366" s="238"/>
      <c r="L366" s="238"/>
      <c r="M366" s="238"/>
      <c r="N366" s="238"/>
      <c r="O366" s="238"/>
      <c r="P366" s="238"/>
      <c r="Q366" s="238"/>
      <c r="R366" s="238"/>
      <c r="S366" s="238"/>
      <c r="T366" s="238"/>
      <c r="U366" s="238"/>
      <c r="V366" s="238"/>
      <c r="W366" s="238"/>
      <c r="X366" s="238"/>
      <c r="Y366" s="238"/>
      <c r="Z366" s="238"/>
      <c r="AA366" s="238"/>
      <c r="AB366" s="238"/>
      <c r="AC366" s="238"/>
      <c r="AD366" s="1"/>
    </row>
    <row r="367" customFormat="false" ht="15" hidden="false" customHeight="false" outlineLevel="0" collapsed="false">
      <c r="A367" s="238"/>
      <c r="B367" s="238"/>
      <c r="C367" s="238"/>
      <c r="D367" s="238"/>
      <c r="E367" s="238"/>
      <c r="F367" s="347"/>
      <c r="G367" s="238"/>
      <c r="H367" s="238"/>
      <c r="I367" s="347"/>
      <c r="J367" s="238"/>
      <c r="K367" s="238"/>
      <c r="L367" s="238"/>
      <c r="M367" s="238"/>
      <c r="N367" s="238"/>
      <c r="O367" s="238"/>
      <c r="P367" s="238"/>
      <c r="Q367" s="238"/>
      <c r="R367" s="238"/>
      <c r="S367" s="238"/>
      <c r="T367" s="238"/>
      <c r="U367" s="238"/>
      <c r="V367" s="238"/>
      <c r="W367" s="238"/>
      <c r="X367" s="238"/>
      <c r="Y367" s="238"/>
      <c r="Z367" s="238"/>
      <c r="AA367" s="238"/>
      <c r="AB367" s="238"/>
      <c r="AC367" s="238"/>
      <c r="AD367" s="1"/>
    </row>
    <row r="368" customFormat="false" ht="15" hidden="false" customHeight="false" outlineLevel="0" collapsed="false">
      <c r="A368" s="238"/>
      <c r="B368" s="238"/>
      <c r="C368" s="238"/>
      <c r="D368" s="238"/>
      <c r="E368" s="238"/>
      <c r="F368" s="347"/>
      <c r="G368" s="238"/>
      <c r="H368" s="238"/>
      <c r="I368" s="347"/>
      <c r="J368" s="238"/>
      <c r="K368" s="238"/>
      <c r="L368" s="238"/>
      <c r="M368" s="238"/>
      <c r="N368" s="238"/>
      <c r="O368" s="238"/>
      <c r="P368" s="238"/>
      <c r="Q368" s="238"/>
      <c r="R368" s="238"/>
      <c r="S368" s="238"/>
      <c r="T368" s="238"/>
      <c r="U368" s="238"/>
      <c r="V368" s="238"/>
      <c r="W368" s="238"/>
      <c r="X368" s="238"/>
      <c r="Y368" s="238"/>
      <c r="Z368" s="238"/>
      <c r="AA368" s="238"/>
      <c r="AB368" s="238"/>
      <c r="AC368" s="238"/>
      <c r="AD368" s="1"/>
    </row>
    <row r="369" customFormat="false" ht="15" hidden="false" customHeight="false" outlineLevel="0" collapsed="false">
      <c r="A369" s="238"/>
      <c r="B369" s="238"/>
      <c r="C369" s="238"/>
      <c r="D369" s="238"/>
      <c r="E369" s="238"/>
      <c r="F369" s="347"/>
      <c r="G369" s="238"/>
      <c r="H369" s="238"/>
      <c r="I369" s="347"/>
      <c r="J369" s="238"/>
      <c r="K369" s="238"/>
      <c r="L369" s="238"/>
      <c r="M369" s="238"/>
      <c r="N369" s="238"/>
      <c r="O369" s="238"/>
      <c r="P369" s="238"/>
      <c r="Q369" s="238"/>
      <c r="R369" s="238"/>
      <c r="S369" s="238"/>
      <c r="T369" s="238"/>
      <c r="U369" s="238"/>
      <c r="V369" s="238"/>
      <c r="W369" s="238"/>
      <c r="X369" s="238"/>
      <c r="Y369" s="238"/>
      <c r="Z369" s="238"/>
      <c r="AA369" s="238"/>
      <c r="AB369" s="238"/>
      <c r="AC369" s="238"/>
      <c r="AD369" s="1"/>
    </row>
    <row r="370" customFormat="false" ht="15" hidden="false" customHeight="false" outlineLevel="0" collapsed="false">
      <c r="A370" s="238"/>
      <c r="B370" s="238"/>
      <c r="C370" s="238"/>
      <c r="D370" s="238"/>
      <c r="E370" s="238"/>
      <c r="F370" s="347"/>
      <c r="G370" s="238"/>
      <c r="H370" s="238"/>
      <c r="I370" s="347"/>
      <c r="J370" s="238"/>
      <c r="K370" s="238"/>
      <c r="L370" s="238"/>
      <c r="M370" s="238"/>
      <c r="N370" s="238"/>
      <c r="O370" s="238"/>
      <c r="P370" s="238"/>
      <c r="Q370" s="238"/>
      <c r="R370" s="238"/>
      <c r="S370" s="238"/>
      <c r="T370" s="238"/>
      <c r="U370" s="238"/>
      <c r="V370" s="238"/>
      <c r="W370" s="238"/>
      <c r="X370" s="238"/>
      <c r="Y370" s="238"/>
      <c r="Z370" s="238"/>
      <c r="AA370" s="238"/>
      <c r="AB370" s="238"/>
      <c r="AC370" s="238"/>
      <c r="AD370" s="1"/>
    </row>
    <row r="371" customFormat="false" ht="15" hidden="false" customHeight="false" outlineLevel="0" collapsed="false">
      <c r="A371" s="238"/>
      <c r="B371" s="238"/>
      <c r="C371" s="238"/>
      <c r="D371" s="238"/>
      <c r="E371" s="238"/>
      <c r="F371" s="347"/>
      <c r="G371" s="238"/>
      <c r="H371" s="238"/>
      <c r="I371" s="347"/>
      <c r="J371" s="238"/>
      <c r="K371" s="238"/>
      <c r="L371" s="238"/>
      <c r="M371" s="238"/>
      <c r="N371" s="238"/>
      <c r="O371" s="238"/>
      <c r="P371" s="238"/>
      <c r="Q371" s="238"/>
      <c r="R371" s="238"/>
      <c r="S371" s="238"/>
      <c r="T371" s="238"/>
      <c r="U371" s="238"/>
      <c r="V371" s="238"/>
      <c r="W371" s="238"/>
      <c r="X371" s="238"/>
      <c r="Y371" s="238"/>
      <c r="Z371" s="238"/>
      <c r="AA371" s="238"/>
      <c r="AB371" s="238"/>
      <c r="AC371" s="238"/>
      <c r="AD371" s="1"/>
    </row>
    <row r="372" customFormat="false" ht="15" hidden="false" customHeight="false" outlineLevel="0" collapsed="false">
      <c r="A372" s="238"/>
      <c r="B372" s="238"/>
      <c r="C372" s="238"/>
      <c r="D372" s="238"/>
      <c r="E372" s="238"/>
      <c r="F372" s="347"/>
      <c r="G372" s="238"/>
      <c r="H372" s="238"/>
      <c r="I372" s="347"/>
      <c r="J372" s="238"/>
      <c r="K372" s="238"/>
      <c r="L372" s="238"/>
      <c r="M372" s="238"/>
      <c r="N372" s="238"/>
      <c r="O372" s="238"/>
      <c r="P372" s="238"/>
      <c r="Q372" s="238"/>
      <c r="R372" s="238"/>
      <c r="S372" s="238"/>
      <c r="T372" s="238"/>
      <c r="U372" s="238"/>
      <c r="V372" s="238"/>
      <c r="W372" s="238"/>
      <c r="X372" s="238"/>
      <c r="Y372" s="238"/>
      <c r="Z372" s="238"/>
      <c r="AA372" s="238"/>
      <c r="AB372" s="238"/>
      <c r="AC372" s="238"/>
      <c r="AD372" s="1"/>
    </row>
    <row r="373" customFormat="false" ht="15" hidden="false" customHeight="false" outlineLevel="0" collapsed="false">
      <c r="A373" s="238"/>
      <c r="B373" s="238"/>
      <c r="C373" s="238"/>
      <c r="D373" s="238"/>
      <c r="E373" s="238"/>
      <c r="F373" s="347"/>
      <c r="G373" s="238"/>
      <c r="H373" s="238"/>
      <c r="I373" s="347"/>
      <c r="J373" s="238"/>
      <c r="K373" s="238"/>
      <c r="L373" s="238"/>
      <c r="M373" s="238"/>
      <c r="N373" s="238"/>
      <c r="O373" s="238"/>
      <c r="P373" s="238"/>
      <c r="Q373" s="238"/>
      <c r="R373" s="238"/>
      <c r="S373" s="238"/>
      <c r="T373" s="238"/>
      <c r="U373" s="238"/>
      <c r="V373" s="238"/>
      <c r="W373" s="238"/>
      <c r="X373" s="238"/>
      <c r="Y373" s="238"/>
      <c r="Z373" s="238"/>
      <c r="AA373" s="238"/>
      <c r="AB373" s="238"/>
      <c r="AC373" s="238"/>
      <c r="AD373" s="1"/>
    </row>
    <row r="374" customFormat="false" ht="15" hidden="false" customHeight="false" outlineLevel="0" collapsed="false">
      <c r="A374" s="238"/>
      <c r="B374" s="238"/>
      <c r="C374" s="238"/>
      <c r="D374" s="238"/>
      <c r="E374" s="238"/>
      <c r="F374" s="347"/>
      <c r="G374" s="238"/>
      <c r="H374" s="238"/>
      <c r="I374" s="347"/>
      <c r="J374" s="238"/>
      <c r="K374" s="238"/>
      <c r="L374" s="238"/>
      <c r="M374" s="238"/>
      <c r="N374" s="238"/>
      <c r="O374" s="238"/>
      <c r="P374" s="238"/>
      <c r="Q374" s="238"/>
      <c r="R374" s="238"/>
      <c r="S374" s="238"/>
      <c r="T374" s="238"/>
      <c r="U374" s="238"/>
      <c r="V374" s="238"/>
      <c r="W374" s="238"/>
      <c r="X374" s="238"/>
      <c r="Y374" s="238"/>
      <c r="Z374" s="238"/>
      <c r="AA374" s="238"/>
      <c r="AB374" s="238"/>
      <c r="AC374" s="238"/>
      <c r="AD374" s="1"/>
    </row>
    <row r="375" customFormat="false" ht="15" hidden="false" customHeight="false" outlineLevel="0" collapsed="false">
      <c r="A375" s="238"/>
      <c r="B375" s="238"/>
      <c r="C375" s="238"/>
      <c r="D375" s="238"/>
      <c r="E375" s="238"/>
      <c r="F375" s="347"/>
      <c r="G375" s="238"/>
      <c r="H375" s="238"/>
      <c r="I375" s="347"/>
      <c r="J375" s="238"/>
      <c r="K375" s="238"/>
      <c r="L375" s="238"/>
      <c r="M375" s="238"/>
      <c r="N375" s="238"/>
      <c r="O375" s="238"/>
      <c r="P375" s="238"/>
      <c r="Q375" s="238"/>
      <c r="R375" s="238"/>
      <c r="S375" s="238"/>
      <c r="T375" s="238"/>
      <c r="U375" s="238"/>
      <c r="V375" s="238"/>
      <c r="W375" s="238"/>
      <c r="X375" s="238"/>
      <c r="Y375" s="238"/>
      <c r="Z375" s="238"/>
      <c r="AA375" s="238"/>
      <c r="AB375" s="238"/>
      <c r="AC375" s="238"/>
      <c r="AD375" s="1"/>
    </row>
    <row r="376" customFormat="false" ht="15" hidden="false" customHeight="false" outlineLevel="0" collapsed="false">
      <c r="A376" s="238"/>
      <c r="B376" s="238"/>
      <c r="C376" s="238"/>
      <c r="D376" s="238"/>
      <c r="E376" s="238"/>
      <c r="F376" s="347"/>
      <c r="G376" s="238"/>
      <c r="H376" s="238"/>
      <c r="I376" s="347"/>
      <c r="J376" s="238"/>
      <c r="K376" s="238"/>
      <c r="L376" s="238"/>
      <c r="M376" s="238"/>
      <c r="N376" s="238"/>
      <c r="O376" s="238"/>
      <c r="P376" s="238"/>
      <c r="Q376" s="238"/>
      <c r="R376" s="238"/>
      <c r="S376" s="238"/>
      <c r="T376" s="238"/>
      <c r="U376" s="238"/>
      <c r="V376" s="238"/>
      <c r="W376" s="238"/>
      <c r="X376" s="238"/>
      <c r="Y376" s="238"/>
      <c r="Z376" s="238"/>
      <c r="AA376" s="238"/>
      <c r="AB376" s="238"/>
      <c r="AC376" s="238"/>
      <c r="AD376" s="1"/>
    </row>
    <row r="377" customFormat="false" ht="15" hidden="false" customHeight="false" outlineLevel="0" collapsed="false">
      <c r="A377" s="238"/>
      <c r="B377" s="238"/>
      <c r="C377" s="238"/>
      <c r="D377" s="238"/>
      <c r="E377" s="238"/>
      <c r="F377" s="347"/>
      <c r="G377" s="238"/>
      <c r="H377" s="238"/>
      <c r="I377" s="347"/>
      <c r="J377" s="238"/>
      <c r="K377" s="238"/>
      <c r="L377" s="238"/>
      <c r="M377" s="238"/>
      <c r="N377" s="238"/>
      <c r="O377" s="238"/>
      <c r="P377" s="238"/>
      <c r="Q377" s="238"/>
      <c r="R377" s="238"/>
      <c r="S377" s="238"/>
      <c r="T377" s="238"/>
      <c r="U377" s="238"/>
      <c r="V377" s="238"/>
      <c r="W377" s="238"/>
      <c r="X377" s="238"/>
      <c r="Y377" s="238"/>
      <c r="Z377" s="238"/>
      <c r="AA377" s="238"/>
      <c r="AB377" s="238"/>
      <c r="AC377" s="238"/>
      <c r="AD377" s="1"/>
    </row>
    <row r="378" customFormat="false" ht="15" hidden="false" customHeight="false" outlineLevel="0" collapsed="false">
      <c r="A378" s="238"/>
      <c r="B378" s="238"/>
      <c r="C378" s="238"/>
      <c r="D378" s="238"/>
      <c r="E378" s="238"/>
      <c r="F378" s="347"/>
      <c r="G378" s="238"/>
      <c r="H378" s="238"/>
      <c r="I378" s="347"/>
      <c r="J378" s="238"/>
      <c r="K378" s="238"/>
      <c r="L378" s="238"/>
      <c r="M378" s="238"/>
      <c r="N378" s="238"/>
      <c r="O378" s="238"/>
      <c r="P378" s="238"/>
      <c r="Q378" s="238"/>
      <c r="R378" s="238"/>
      <c r="S378" s="238"/>
      <c r="T378" s="238"/>
      <c r="U378" s="238"/>
      <c r="V378" s="238"/>
      <c r="W378" s="238"/>
      <c r="X378" s="238"/>
      <c r="Y378" s="238"/>
      <c r="Z378" s="238"/>
      <c r="AA378" s="238"/>
      <c r="AB378" s="238"/>
      <c r="AC378" s="238"/>
      <c r="AD378" s="1"/>
    </row>
    <row r="379" customFormat="false" ht="15" hidden="false" customHeight="false" outlineLevel="0" collapsed="false">
      <c r="A379" s="238"/>
      <c r="B379" s="238"/>
      <c r="C379" s="238"/>
      <c r="D379" s="238"/>
      <c r="E379" s="238"/>
      <c r="F379" s="347"/>
      <c r="G379" s="238"/>
      <c r="H379" s="238"/>
      <c r="I379" s="347"/>
      <c r="J379" s="238"/>
      <c r="K379" s="238"/>
      <c r="L379" s="238"/>
      <c r="M379" s="238"/>
      <c r="N379" s="238"/>
      <c r="O379" s="238"/>
      <c r="P379" s="238"/>
      <c r="Q379" s="238"/>
      <c r="R379" s="238"/>
      <c r="S379" s="238"/>
      <c r="T379" s="238"/>
      <c r="U379" s="238"/>
      <c r="V379" s="238"/>
      <c r="W379" s="238"/>
      <c r="X379" s="238"/>
      <c r="Y379" s="238"/>
      <c r="Z379" s="238"/>
      <c r="AA379" s="238"/>
      <c r="AB379" s="238"/>
      <c r="AC379" s="238"/>
      <c r="AD379" s="1"/>
    </row>
    <row r="380" customFormat="false" ht="15" hidden="false" customHeight="false" outlineLevel="0" collapsed="false">
      <c r="A380" s="238"/>
      <c r="B380" s="238"/>
      <c r="C380" s="238"/>
      <c r="D380" s="238"/>
      <c r="E380" s="238"/>
      <c r="F380" s="347"/>
      <c r="G380" s="238"/>
      <c r="H380" s="238"/>
      <c r="I380" s="347"/>
      <c r="J380" s="238"/>
      <c r="K380" s="238"/>
      <c r="L380" s="238"/>
      <c r="M380" s="238"/>
      <c r="N380" s="238"/>
      <c r="O380" s="238"/>
      <c r="P380" s="238"/>
      <c r="Q380" s="238"/>
      <c r="R380" s="238"/>
      <c r="S380" s="238"/>
      <c r="T380" s="238"/>
      <c r="U380" s="238"/>
      <c r="V380" s="238"/>
      <c r="W380" s="238"/>
      <c r="X380" s="238"/>
      <c r="Y380" s="238"/>
      <c r="Z380" s="238"/>
      <c r="AA380" s="238"/>
      <c r="AB380" s="238"/>
      <c r="AC380" s="238"/>
      <c r="AD380" s="1"/>
    </row>
    <row r="381" customFormat="false" ht="15" hidden="false" customHeight="false" outlineLevel="0" collapsed="false">
      <c r="A381" s="238"/>
      <c r="B381" s="238"/>
      <c r="C381" s="238"/>
      <c r="D381" s="238"/>
      <c r="E381" s="238"/>
      <c r="F381" s="347"/>
      <c r="G381" s="238"/>
      <c r="H381" s="238"/>
      <c r="I381" s="347"/>
      <c r="J381" s="238"/>
      <c r="K381" s="238"/>
      <c r="L381" s="238"/>
      <c r="M381" s="238"/>
      <c r="N381" s="238"/>
      <c r="O381" s="238"/>
      <c r="P381" s="238"/>
      <c r="Q381" s="238"/>
      <c r="R381" s="238"/>
      <c r="S381" s="238"/>
      <c r="T381" s="238"/>
      <c r="U381" s="238"/>
      <c r="V381" s="238"/>
      <c r="W381" s="238"/>
      <c r="X381" s="238"/>
      <c r="Y381" s="238"/>
      <c r="Z381" s="238"/>
      <c r="AA381" s="238"/>
      <c r="AB381" s="238"/>
      <c r="AC381" s="238"/>
      <c r="AD381" s="1"/>
    </row>
    <row r="382" customFormat="false" ht="15" hidden="false" customHeight="false" outlineLevel="0" collapsed="false">
      <c r="A382" s="238"/>
      <c r="B382" s="238"/>
      <c r="C382" s="238"/>
      <c r="D382" s="238"/>
      <c r="E382" s="238"/>
      <c r="F382" s="347"/>
      <c r="G382" s="238"/>
      <c r="H382" s="238"/>
      <c r="I382" s="347"/>
      <c r="J382" s="238"/>
      <c r="K382" s="238"/>
      <c r="L382" s="238"/>
      <c r="M382" s="238"/>
      <c r="N382" s="238"/>
      <c r="O382" s="238"/>
      <c r="P382" s="238"/>
      <c r="Q382" s="238"/>
      <c r="R382" s="238"/>
      <c r="S382" s="238"/>
      <c r="T382" s="238"/>
      <c r="U382" s="238"/>
      <c r="V382" s="238"/>
      <c r="W382" s="238"/>
      <c r="X382" s="238"/>
      <c r="Y382" s="238"/>
      <c r="Z382" s="238"/>
      <c r="AA382" s="238"/>
      <c r="AB382" s="238"/>
      <c r="AC382" s="238"/>
      <c r="AD382" s="1"/>
    </row>
    <row r="383" customFormat="false" ht="15" hidden="false" customHeight="false" outlineLevel="0" collapsed="false">
      <c r="A383" s="238"/>
      <c r="B383" s="238"/>
      <c r="C383" s="238"/>
      <c r="D383" s="238"/>
      <c r="E383" s="238"/>
      <c r="F383" s="347"/>
      <c r="G383" s="238"/>
      <c r="H383" s="238"/>
      <c r="I383" s="347"/>
      <c r="J383" s="238"/>
      <c r="K383" s="238"/>
      <c r="L383" s="238"/>
      <c r="M383" s="238"/>
      <c r="N383" s="238"/>
      <c r="O383" s="238"/>
      <c r="P383" s="238"/>
      <c r="Q383" s="238"/>
      <c r="R383" s="238"/>
      <c r="S383" s="238"/>
      <c r="T383" s="238"/>
      <c r="U383" s="238"/>
      <c r="V383" s="238"/>
      <c r="W383" s="238"/>
      <c r="X383" s="238"/>
      <c r="Y383" s="238"/>
      <c r="Z383" s="238"/>
      <c r="AA383" s="238"/>
      <c r="AB383" s="238"/>
      <c r="AC383" s="238"/>
      <c r="AD383" s="1"/>
    </row>
    <row r="384" customFormat="false" ht="15" hidden="false" customHeight="false" outlineLevel="0" collapsed="false">
      <c r="A384" s="238"/>
      <c r="B384" s="238"/>
      <c r="C384" s="238"/>
      <c r="D384" s="238"/>
      <c r="E384" s="238"/>
      <c r="F384" s="347"/>
      <c r="G384" s="238"/>
      <c r="H384" s="238"/>
      <c r="I384" s="347"/>
      <c r="J384" s="238"/>
      <c r="K384" s="238"/>
      <c r="L384" s="238"/>
      <c r="M384" s="238"/>
      <c r="N384" s="238"/>
      <c r="O384" s="238"/>
      <c r="P384" s="238"/>
      <c r="Q384" s="238"/>
      <c r="R384" s="238"/>
      <c r="S384" s="238"/>
      <c r="T384" s="238"/>
      <c r="U384" s="238"/>
      <c r="V384" s="238"/>
      <c r="W384" s="238"/>
      <c r="X384" s="238"/>
      <c r="Y384" s="238"/>
      <c r="Z384" s="238"/>
      <c r="AA384" s="238"/>
      <c r="AB384" s="238"/>
      <c r="AC384" s="238"/>
      <c r="AD384" s="1"/>
    </row>
    <row r="385" customFormat="false" ht="15" hidden="false" customHeight="false" outlineLevel="0" collapsed="false">
      <c r="A385" s="238"/>
      <c r="B385" s="238"/>
      <c r="C385" s="238"/>
      <c r="D385" s="238"/>
      <c r="E385" s="238"/>
      <c r="F385" s="347"/>
      <c r="G385" s="238"/>
      <c r="H385" s="238"/>
      <c r="I385" s="347"/>
      <c r="J385" s="238"/>
      <c r="K385" s="238"/>
      <c r="L385" s="238"/>
      <c r="M385" s="238"/>
      <c r="N385" s="238"/>
      <c r="O385" s="238"/>
      <c r="P385" s="238"/>
      <c r="Q385" s="238"/>
      <c r="R385" s="238"/>
      <c r="S385" s="238"/>
      <c r="T385" s="238"/>
      <c r="U385" s="238"/>
      <c r="V385" s="238"/>
      <c r="W385" s="238"/>
      <c r="X385" s="238"/>
      <c r="Y385" s="238"/>
      <c r="Z385" s="238"/>
      <c r="AA385" s="238"/>
      <c r="AB385" s="238"/>
      <c r="AC385" s="238"/>
      <c r="AD385" s="1"/>
    </row>
    <row r="386" customFormat="false" ht="15" hidden="false" customHeight="false" outlineLevel="0" collapsed="false">
      <c r="A386" s="238"/>
      <c r="B386" s="238"/>
      <c r="C386" s="238"/>
      <c r="D386" s="238"/>
      <c r="E386" s="238"/>
      <c r="F386" s="347"/>
      <c r="G386" s="238"/>
      <c r="H386" s="238"/>
      <c r="I386" s="347"/>
      <c r="J386" s="238"/>
      <c r="K386" s="238"/>
      <c r="L386" s="238"/>
      <c r="M386" s="238"/>
      <c r="N386" s="238"/>
      <c r="O386" s="238"/>
      <c r="P386" s="238"/>
      <c r="Q386" s="238"/>
      <c r="R386" s="238"/>
      <c r="S386" s="238"/>
      <c r="T386" s="238"/>
      <c r="U386" s="238"/>
      <c r="V386" s="238"/>
      <c r="W386" s="238"/>
      <c r="X386" s="238"/>
      <c r="Y386" s="238"/>
      <c r="Z386" s="238"/>
      <c r="AA386" s="238"/>
      <c r="AB386" s="238"/>
      <c r="AC386" s="238"/>
      <c r="AD386" s="1"/>
    </row>
    <row r="387" customFormat="false" ht="15" hidden="false" customHeight="false" outlineLevel="0" collapsed="false">
      <c r="A387" s="238"/>
      <c r="B387" s="238"/>
      <c r="C387" s="238"/>
      <c r="D387" s="238"/>
      <c r="E387" s="238"/>
      <c r="F387" s="347"/>
      <c r="G387" s="238"/>
      <c r="H387" s="238"/>
      <c r="I387" s="347"/>
      <c r="J387" s="238"/>
      <c r="K387" s="238"/>
      <c r="L387" s="238"/>
      <c r="M387" s="238"/>
      <c r="N387" s="238"/>
      <c r="O387" s="238"/>
      <c r="P387" s="238"/>
      <c r="Q387" s="238"/>
      <c r="R387" s="238"/>
      <c r="S387" s="238"/>
      <c r="T387" s="238"/>
      <c r="U387" s="238"/>
      <c r="V387" s="238"/>
      <c r="W387" s="238"/>
      <c r="X387" s="238"/>
      <c r="Y387" s="238"/>
      <c r="Z387" s="238"/>
      <c r="AA387" s="238"/>
      <c r="AB387" s="238"/>
      <c r="AC387" s="238"/>
      <c r="AD387" s="1"/>
    </row>
    <row r="388" customFormat="false" ht="15" hidden="false" customHeight="false" outlineLevel="0" collapsed="false">
      <c r="A388" s="238"/>
      <c r="B388" s="238"/>
      <c r="C388" s="238"/>
      <c r="D388" s="238"/>
      <c r="E388" s="238"/>
      <c r="F388" s="347"/>
      <c r="G388" s="238"/>
      <c r="H388" s="238"/>
      <c r="I388" s="347"/>
      <c r="J388" s="238"/>
      <c r="K388" s="238"/>
      <c r="L388" s="238"/>
      <c r="M388" s="238"/>
      <c r="N388" s="238"/>
      <c r="O388" s="238"/>
      <c r="P388" s="238"/>
      <c r="Q388" s="238"/>
      <c r="R388" s="238"/>
      <c r="S388" s="238"/>
      <c r="T388" s="238"/>
      <c r="U388" s="238"/>
      <c r="V388" s="238"/>
      <c r="W388" s="238"/>
      <c r="X388" s="238"/>
      <c r="Y388" s="238"/>
      <c r="Z388" s="238"/>
      <c r="AA388" s="238"/>
      <c r="AB388" s="238"/>
      <c r="AC388" s="238"/>
      <c r="AD388" s="1"/>
    </row>
    <row r="389" customFormat="false" ht="15" hidden="false" customHeight="false" outlineLevel="0" collapsed="false">
      <c r="A389" s="238"/>
      <c r="B389" s="238"/>
      <c r="C389" s="238"/>
      <c r="D389" s="238"/>
      <c r="E389" s="238"/>
      <c r="F389" s="347"/>
      <c r="G389" s="238"/>
      <c r="H389" s="238"/>
      <c r="I389" s="347"/>
      <c r="J389" s="238"/>
      <c r="K389" s="238"/>
      <c r="L389" s="238"/>
      <c r="M389" s="238"/>
      <c r="N389" s="238"/>
      <c r="O389" s="238"/>
      <c r="P389" s="238"/>
      <c r="Q389" s="238"/>
      <c r="R389" s="238"/>
      <c r="S389" s="238"/>
      <c r="T389" s="238"/>
      <c r="U389" s="238"/>
      <c r="V389" s="238"/>
      <c r="W389" s="238"/>
      <c r="X389" s="238"/>
      <c r="Y389" s="238"/>
      <c r="Z389" s="238"/>
      <c r="AA389" s="238"/>
      <c r="AB389" s="238"/>
      <c r="AC389" s="238"/>
      <c r="AD389" s="1"/>
    </row>
    <row r="390" customFormat="false" ht="15" hidden="false" customHeight="false" outlineLevel="0" collapsed="false">
      <c r="A390" s="238"/>
      <c r="B390" s="238"/>
      <c r="C390" s="238"/>
      <c r="D390" s="238"/>
      <c r="E390" s="238"/>
      <c r="F390" s="347"/>
      <c r="G390" s="238"/>
      <c r="H390" s="238"/>
      <c r="I390" s="347"/>
      <c r="J390" s="238"/>
      <c r="K390" s="238"/>
      <c r="L390" s="238"/>
      <c r="M390" s="238"/>
      <c r="N390" s="238"/>
      <c r="O390" s="238"/>
      <c r="P390" s="238"/>
      <c r="Q390" s="238"/>
      <c r="R390" s="238"/>
      <c r="S390" s="238"/>
      <c r="T390" s="238"/>
      <c r="U390" s="238"/>
      <c r="V390" s="238"/>
      <c r="W390" s="238"/>
      <c r="X390" s="238"/>
      <c r="Y390" s="238"/>
      <c r="Z390" s="238"/>
      <c r="AA390" s="238"/>
      <c r="AB390" s="238"/>
      <c r="AC390" s="238"/>
      <c r="AD390" s="1"/>
    </row>
    <row r="391" customFormat="false" ht="15" hidden="false" customHeight="false" outlineLevel="0" collapsed="false">
      <c r="A391" s="238"/>
      <c r="B391" s="238"/>
      <c r="C391" s="238"/>
      <c r="D391" s="238"/>
      <c r="E391" s="238"/>
      <c r="F391" s="347"/>
      <c r="G391" s="238"/>
      <c r="H391" s="238"/>
      <c r="I391" s="347"/>
      <c r="J391" s="238"/>
      <c r="K391" s="238"/>
      <c r="L391" s="238"/>
      <c r="M391" s="238"/>
      <c r="N391" s="238"/>
      <c r="O391" s="238"/>
      <c r="P391" s="238"/>
      <c r="Q391" s="238"/>
      <c r="R391" s="238"/>
      <c r="S391" s="238"/>
      <c r="T391" s="238"/>
      <c r="U391" s="238"/>
      <c r="V391" s="238"/>
      <c r="W391" s="238"/>
      <c r="X391" s="238"/>
      <c r="Y391" s="238"/>
      <c r="Z391" s="238"/>
      <c r="AA391" s="238"/>
      <c r="AB391" s="238"/>
      <c r="AC391" s="238"/>
      <c r="AD391" s="1"/>
    </row>
    <row r="392" customFormat="false" ht="15" hidden="false" customHeight="false" outlineLevel="0" collapsed="false">
      <c r="A392" s="238"/>
      <c r="B392" s="238"/>
      <c r="C392" s="238"/>
      <c r="D392" s="238"/>
      <c r="E392" s="238"/>
      <c r="F392" s="347"/>
      <c r="G392" s="238"/>
      <c r="H392" s="238"/>
      <c r="I392" s="347"/>
      <c r="J392" s="238"/>
      <c r="K392" s="238"/>
      <c r="L392" s="238"/>
      <c r="M392" s="238"/>
      <c r="N392" s="238"/>
      <c r="O392" s="238"/>
      <c r="P392" s="238"/>
      <c r="Q392" s="238"/>
      <c r="R392" s="238"/>
      <c r="S392" s="238"/>
      <c r="T392" s="238"/>
      <c r="U392" s="238"/>
      <c r="V392" s="238"/>
      <c r="W392" s="238"/>
      <c r="X392" s="238"/>
      <c r="Y392" s="238"/>
      <c r="Z392" s="238"/>
      <c r="AA392" s="238"/>
      <c r="AB392" s="238"/>
      <c r="AC392" s="238"/>
      <c r="AD392" s="1"/>
    </row>
    <row r="393" customFormat="false" ht="15" hidden="false" customHeight="false" outlineLevel="0" collapsed="false">
      <c r="A393" s="238"/>
      <c r="B393" s="238"/>
      <c r="C393" s="238"/>
      <c r="D393" s="238"/>
      <c r="E393" s="238"/>
      <c r="F393" s="347"/>
      <c r="G393" s="238"/>
      <c r="H393" s="238"/>
      <c r="I393" s="347"/>
      <c r="J393" s="238"/>
      <c r="K393" s="238"/>
      <c r="L393" s="238"/>
      <c r="M393" s="238"/>
      <c r="N393" s="238"/>
      <c r="O393" s="238"/>
      <c r="P393" s="238"/>
      <c r="Q393" s="238"/>
      <c r="R393" s="238"/>
      <c r="S393" s="238"/>
      <c r="T393" s="238"/>
      <c r="U393" s="238"/>
      <c r="V393" s="238"/>
      <c r="W393" s="238"/>
      <c r="X393" s="238"/>
      <c r="Y393" s="238"/>
      <c r="Z393" s="238"/>
      <c r="AA393" s="238"/>
      <c r="AB393" s="238"/>
      <c r="AC393" s="238"/>
      <c r="AD393" s="1"/>
    </row>
    <row r="394" customFormat="false" ht="15" hidden="false" customHeight="false" outlineLevel="0" collapsed="false">
      <c r="A394" s="238"/>
      <c r="B394" s="238"/>
      <c r="C394" s="238"/>
      <c r="D394" s="238"/>
      <c r="E394" s="238"/>
      <c r="F394" s="347"/>
      <c r="G394" s="238"/>
      <c r="H394" s="238"/>
      <c r="I394" s="347"/>
      <c r="J394" s="238"/>
      <c r="K394" s="238"/>
      <c r="L394" s="238"/>
      <c r="M394" s="238"/>
      <c r="N394" s="238"/>
      <c r="O394" s="238"/>
      <c r="P394" s="238"/>
      <c r="Q394" s="238"/>
      <c r="R394" s="238"/>
      <c r="S394" s="238"/>
      <c r="T394" s="238"/>
      <c r="U394" s="238"/>
      <c r="V394" s="238"/>
      <c r="W394" s="238"/>
      <c r="X394" s="238"/>
      <c r="Y394" s="238"/>
      <c r="Z394" s="238"/>
      <c r="AA394" s="238"/>
      <c r="AB394" s="238"/>
      <c r="AC394" s="238"/>
      <c r="AD394" s="1"/>
    </row>
    <row r="395" customFormat="false" ht="15" hidden="false" customHeight="false" outlineLevel="0" collapsed="false">
      <c r="A395" s="238"/>
      <c r="B395" s="238"/>
      <c r="C395" s="238"/>
      <c r="D395" s="238"/>
      <c r="E395" s="238"/>
      <c r="F395" s="347"/>
      <c r="G395" s="238"/>
      <c r="H395" s="238"/>
      <c r="I395" s="347"/>
      <c r="J395" s="238"/>
      <c r="K395" s="238"/>
      <c r="L395" s="238"/>
      <c r="M395" s="238"/>
      <c r="N395" s="238"/>
      <c r="O395" s="238"/>
      <c r="P395" s="238"/>
      <c r="Q395" s="238"/>
      <c r="R395" s="238"/>
      <c r="S395" s="238"/>
      <c r="T395" s="238"/>
      <c r="U395" s="238"/>
      <c r="V395" s="238"/>
      <c r="W395" s="238"/>
      <c r="X395" s="238"/>
      <c r="Y395" s="238"/>
      <c r="Z395" s="238"/>
      <c r="AA395" s="238"/>
      <c r="AB395" s="238"/>
      <c r="AC395" s="238"/>
      <c r="AD395" s="1"/>
    </row>
    <row r="396" customFormat="false" ht="15" hidden="false" customHeight="false" outlineLevel="0" collapsed="false">
      <c r="A396" s="238"/>
      <c r="B396" s="238"/>
      <c r="C396" s="238"/>
      <c r="D396" s="238"/>
      <c r="E396" s="238"/>
      <c r="F396" s="347"/>
      <c r="G396" s="238"/>
      <c r="H396" s="238"/>
      <c r="I396" s="347"/>
      <c r="J396" s="238"/>
      <c r="K396" s="238"/>
      <c r="L396" s="238"/>
      <c r="M396" s="238"/>
      <c r="N396" s="238"/>
      <c r="O396" s="238"/>
      <c r="P396" s="238"/>
      <c r="Q396" s="238"/>
      <c r="R396" s="238"/>
      <c r="S396" s="238"/>
      <c r="T396" s="238"/>
      <c r="U396" s="238"/>
      <c r="V396" s="238"/>
      <c r="W396" s="238"/>
      <c r="X396" s="238"/>
      <c r="Y396" s="238"/>
      <c r="Z396" s="238"/>
      <c r="AA396" s="238"/>
      <c r="AB396" s="238"/>
      <c r="AC396" s="238"/>
      <c r="AD396" s="1"/>
    </row>
    <row r="397" customFormat="false" ht="15" hidden="false" customHeight="false" outlineLevel="0" collapsed="false">
      <c r="A397" s="238"/>
      <c r="B397" s="238"/>
      <c r="C397" s="238"/>
      <c r="D397" s="238"/>
      <c r="E397" s="238"/>
      <c r="F397" s="347"/>
      <c r="G397" s="238"/>
      <c r="H397" s="238"/>
      <c r="I397" s="347"/>
      <c r="J397" s="238"/>
      <c r="K397" s="238"/>
      <c r="L397" s="238"/>
      <c r="M397" s="238"/>
      <c r="N397" s="238"/>
      <c r="O397" s="238"/>
      <c r="P397" s="238"/>
      <c r="Q397" s="238"/>
      <c r="R397" s="238"/>
      <c r="S397" s="238"/>
      <c r="T397" s="238"/>
      <c r="U397" s="238"/>
      <c r="V397" s="238"/>
      <c r="W397" s="238"/>
      <c r="X397" s="238"/>
      <c r="Y397" s="238"/>
      <c r="Z397" s="238"/>
      <c r="AA397" s="238"/>
      <c r="AB397" s="238"/>
      <c r="AC397" s="238"/>
      <c r="AD397" s="1"/>
    </row>
    <row r="398" customFormat="false" ht="15" hidden="false" customHeight="false" outlineLevel="0" collapsed="false">
      <c r="A398" s="238"/>
      <c r="B398" s="238"/>
      <c r="C398" s="238"/>
      <c r="D398" s="238"/>
      <c r="E398" s="238"/>
      <c r="F398" s="347"/>
      <c r="G398" s="238"/>
      <c r="H398" s="238"/>
      <c r="I398" s="347"/>
      <c r="J398" s="238"/>
      <c r="K398" s="238"/>
      <c r="L398" s="238"/>
      <c r="M398" s="238"/>
      <c r="N398" s="238"/>
      <c r="O398" s="238"/>
      <c r="P398" s="238"/>
      <c r="Q398" s="238"/>
      <c r="R398" s="238"/>
      <c r="S398" s="238"/>
      <c r="T398" s="238"/>
      <c r="U398" s="238"/>
      <c r="V398" s="238"/>
      <c r="W398" s="238"/>
      <c r="X398" s="238"/>
      <c r="Y398" s="238"/>
      <c r="Z398" s="238"/>
      <c r="AA398" s="238"/>
      <c r="AB398" s="238"/>
      <c r="AC398" s="238"/>
      <c r="AD398" s="1"/>
    </row>
    <row r="399" customFormat="false" ht="15" hidden="false" customHeight="false" outlineLevel="0" collapsed="false">
      <c r="A399" s="238"/>
      <c r="B399" s="238"/>
      <c r="C399" s="238"/>
      <c r="D399" s="238"/>
      <c r="E399" s="238"/>
      <c r="F399" s="347"/>
      <c r="G399" s="238"/>
      <c r="H399" s="238"/>
      <c r="I399" s="347"/>
      <c r="J399" s="238"/>
      <c r="K399" s="238"/>
      <c r="L399" s="238"/>
      <c r="M399" s="238"/>
      <c r="N399" s="238"/>
      <c r="O399" s="238"/>
      <c r="P399" s="238"/>
      <c r="Q399" s="238"/>
      <c r="R399" s="238"/>
      <c r="S399" s="238"/>
      <c r="T399" s="238"/>
      <c r="U399" s="238"/>
      <c r="V399" s="238"/>
      <c r="W399" s="238"/>
      <c r="X399" s="238"/>
      <c r="Y399" s="238"/>
      <c r="Z399" s="238"/>
      <c r="AA399" s="238"/>
      <c r="AB399" s="238"/>
      <c r="AC399" s="238"/>
      <c r="AD399" s="1"/>
    </row>
    <row r="400" customFormat="false" ht="15" hidden="false" customHeight="false" outlineLevel="0" collapsed="false">
      <c r="A400" s="238"/>
      <c r="B400" s="238"/>
      <c r="C400" s="238"/>
      <c r="D400" s="238"/>
      <c r="E400" s="238"/>
      <c r="F400" s="347"/>
      <c r="G400" s="238"/>
      <c r="H400" s="238"/>
      <c r="I400" s="347"/>
      <c r="J400" s="238"/>
      <c r="K400" s="238"/>
      <c r="L400" s="238"/>
      <c r="M400" s="238"/>
      <c r="N400" s="238"/>
      <c r="O400" s="238"/>
      <c r="P400" s="238"/>
      <c r="Q400" s="238"/>
      <c r="R400" s="238"/>
      <c r="S400" s="238"/>
      <c r="T400" s="238"/>
      <c r="U400" s="238"/>
      <c r="V400" s="238"/>
      <c r="W400" s="238"/>
      <c r="X400" s="238"/>
      <c r="Y400" s="238"/>
      <c r="Z400" s="238"/>
      <c r="AA400" s="238"/>
      <c r="AB400" s="238"/>
      <c r="AC400" s="238"/>
      <c r="AD400" s="1"/>
    </row>
    <row r="401" customFormat="false" ht="15" hidden="false" customHeight="false" outlineLevel="0" collapsed="false">
      <c r="A401" s="238"/>
      <c r="B401" s="238"/>
      <c r="C401" s="238"/>
      <c r="D401" s="238"/>
      <c r="E401" s="238"/>
      <c r="F401" s="347"/>
      <c r="G401" s="238"/>
      <c r="H401" s="238"/>
      <c r="I401" s="347"/>
      <c r="J401" s="238"/>
      <c r="K401" s="238"/>
      <c r="L401" s="238"/>
      <c r="M401" s="238"/>
      <c r="N401" s="238"/>
      <c r="O401" s="238"/>
      <c r="P401" s="238"/>
      <c r="Q401" s="238"/>
      <c r="R401" s="238"/>
      <c r="S401" s="238"/>
      <c r="T401" s="238"/>
      <c r="U401" s="238"/>
      <c r="V401" s="238"/>
      <c r="W401" s="238"/>
      <c r="X401" s="238"/>
      <c r="Y401" s="238"/>
      <c r="Z401" s="238"/>
      <c r="AA401" s="238"/>
      <c r="AB401" s="238"/>
      <c r="AC401" s="238"/>
      <c r="AD401" s="1"/>
    </row>
    <row r="402" customFormat="false" ht="15" hidden="false" customHeight="false" outlineLevel="0" collapsed="false">
      <c r="A402" s="238"/>
      <c r="B402" s="238"/>
      <c r="C402" s="238"/>
      <c r="D402" s="238"/>
      <c r="E402" s="238"/>
      <c r="F402" s="347"/>
      <c r="G402" s="238"/>
      <c r="H402" s="238"/>
      <c r="I402" s="347"/>
      <c r="J402" s="238"/>
      <c r="K402" s="238"/>
      <c r="L402" s="238"/>
      <c r="M402" s="238"/>
      <c r="N402" s="238"/>
      <c r="O402" s="238"/>
      <c r="P402" s="238"/>
      <c r="Q402" s="238"/>
      <c r="R402" s="238"/>
      <c r="S402" s="238"/>
      <c r="T402" s="238"/>
      <c r="U402" s="238"/>
      <c r="V402" s="238"/>
      <c r="W402" s="238"/>
      <c r="X402" s="238"/>
      <c r="Y402" s="238"/>
      <c r="Z402" s="238"/>
      <c r="AA402" s="238"/>
      <c r="AB402" s="238"/>
      <c r="AC402" s="238"/>
      <c r="AD402" s="1"/>
    </row>
    <row r="403" customFormat="false" ht="15" hidden="false" customHeight="false" outlineLevel="0" collapsed="false">
      <c r="A403" s="238"/>
      <c r="B403" s="238"/>
      <c r="C403" s="238"/>
      <c r="D403" s="238"/>
      <c r="E403" s="238"/>
      <c r="F403" s="347"/>
      <c r="G403" s="238"/>
      <c r="H403" s="238"/>
      <c r="I403" s="347"/>
      <c r="J403" s="238"/>
      <c r="K403" s="238"/>
      <c r="L403" s="238"/>
      <c r="M403" s="238"/>
      <c r="N403" s="238"/>
      <c r="O403" s="238"/>
      <c r="P403" s="238"/>
      <c r="Q403" s="238"/>
      <c r="R403" s="238"/>
      <c r="S403" s="238"/>
      <c r="T403" s="238"/>
      <c r="U403" s="238"/>
      <c r="V403" s="238"/>
      <c r="W403" s="238"/>
      <c r="X403" s="238"/>
      <c r="Y403" s="238"/>
      <c r="Z403" s="238"/>
      <c r="AA403" s="238"/>
      <c r="AB403" s="238"/>
      <c r="AC403" s="238"/>
      <c r="AD403" s="1"/>
    </row>
    <row r="404" customFormat="false" ht="15" hidden="false" customHeight="false" outlineLevel="0" collapsed="false">
      <c r="A404" s="238"/>
      <c r="B404" s="238"/>
      <c r="C404" s="238"/>
      <c r="D404" s="238"/>
      <c r="E404" s="238"/>
      <c r="F404" s="347"/>
      <c r="G404" s="238"/>
      <c r="H404" s="238"/>
      <c r="I404" s="347"/>
      <c r="J404" s="238"/>
      <c r="K404" s="238"/>
      <c r="L404" s="238"/>
      <c r="M404" s="238"/>
      <c r="N404" s="238"/>
      <c r="O404" s="238"/>
      <c r="P404" s="238"/>
      <c r="Q404" s="238"/>
      <c r="R404" s="238"/>
      <c r="S404" s="238"/>
      <c r="T404" s="238"/>
      <c r="U404" s="238"/>
      <c r="V404" s="238"/>
      <c r="W404" s="238"/>
      <c r="X404" s="238"/>
      <c r="Y404" s="238"/>
      <c r="Z404" s="238"/>
      <c r="AA404" s="238"/>
      <c r="AB404" s="238"/>
      <c r="AC404" s="238"/>
      <c r="AD404" s="1"/>
    </row>
    <row r="405" customFormat="false" ht="15" hidden="false" customHeight="false" outlineLevel="0" collapsed="false">
      <c r="A405" s="238"/>
      <c r="B405" s="238"/>
      <c r="C405" s="238"/>
      <c r="D405" s="238"/>
      <c r="E405" s="238"/>
      <c r="F405" s="347"/>
      <c r="G405" s="238"/>
      <c r="H405" s="238"/>
      <c r="I405" s="347"/>
      <c r="J405" s="238"/>
      <c r="K405" s="238"/>
      <c r="L405" s="238"/>
      <c r="M405" s="238"/>
      <c r="N405" s="238"/>
      <c r="O405" s="238"/>
      <c r="P405" s="238"/>
      <c r="Q405" s="238"/>
      <c r="R405" s="238"/>
      <c r="S405" s="238"/>
      <c r="T405" s="238"/>
      <c r="U405" s="238"/>
      <c r="V405" s="238"/>
      <c r="W405" s="238"/>
      <c r="X405" s="238"/>
      <c r="Y405" s="238"/>
      <c r="Z405" s="238"/>
      <c r="AA405" s="238"/>
      <c r="AB405" s="238"/>
      <c r="AC405" s="238"/>
      <c r="AD405" s="1"/>
    </row>
    <row r="406" customFormat="false" ht="15" hidden="false" customHeight="false" outlineLevel="0" collapsed="false">
      <c r="A406" s="238"/>
      <c r="B406" s="238"/>
      <c r="C406" s="238"/>
      <c r="D406" s="238"/>
      <c r="E406" s="238"/>
      <c r="F406" s="347"/>
      <c r="G406" s="238"/>
      <c r="H406" s="238"/>
      <c r="I406" s="347"/>
      <c r="J406" s="238"/>
      <c r="K406" s="238"/>
      <c r="L406" s="238"/>
      <c r="M406" s="238"/>
      <c r="N406" s="238"/>
      <c r="O406" s="238"/>
      <c r="P406" s="238"/>
      <c r="Q406" s="238"/>
      <c r="R406" s="238"/>
      <c r="S406" s="238"/>
      <c r="T406" s="238"/>
      <c r="U406" s="238"/>
      <c r="V406" s="238"/>
      <c r="W406" s="238"/>
      <c r="X406" s="238"/>
      <c r="Y406" s="238"/>
      <c r="Z406" s="238"/>
      <c r="AA406" s="238"/>
      <c r="AB406" s="238"/>
      <c r="AC406" s="238"/>
      <c r="AD406" s="1"/>
    </row>
    <row r="407" customFormat="false" ht="15" hidden="false" customHeight="false" outlineLevel="0" collapsed="false">
      <c r="A407" s="238"/>
      <c r="B407" s="238"/>
      <c r="C407" s="238"/>
      <c r="D407" s="238"/>
      <c r="E407" s="238"/>
      <c r="F407" s="347"/>
      <c r="G407" s="238"/>
      <c r="H407" s="238"/>
      <c r="I407" s="347"/>
      <c r="J407" s="238"/>
      <c r="K407" s="238"/>
      <c r="L407" s="238"/>
      <c r="M407" s="238"/>
      <c r="N407" s="238"/>
      <c r="O407" s="238"/>
      <c r="P407" s="238"/>
      <c r="Q407" s="238"/>
      <c r="R407" s="238"/>
      <c r="S407" s="238"/>
      <c r="T407" s="238"/>
      <c r="U407" s="238"/>
      <c r="V407" s="238"/>
      <c r="W407" s="238"/>
      <c r="X407" s="238"/>
      <c r="Y407" s="238"/>
      <c r="Z407" s="238"/>
      <c r="AA407" s="238"/>
      <c r="AB407" s="238"/>
      <c r="AC407" s="238"/>
      <c r="AD407" s="1"/>
    </row>
    <row r="408" customFormat="false" ht="15" hidden="false" customHeight="false" outlineLevel="0" collapsed="false">
      <c r="A408" s="238"/>
      <c r="B408" s="238"/>
      <c r="C408" s="238"/>
      <c r="D408" s="238"/>
      <c r="E408" s="238"/>
      <c r="F408" s="347"/>
      <c r="G408" s="238"/>
      <c r="H408" s="238"/>
      <c r="I408" s="347"/>
      <c r="J408" s="238"/>
      <c r="K408" s="238"/>
      <c r="L408" s="238"/>
      <c r="M408" s="238"/>
      <c r="N408" s="238"/>
      <c r="O408" s="238"/>
      <c r="P408" s="238"/>
      <c r="Q408" s="238"/>
      <c r="R408" s="238"/>
      <c r="S408" s="238"/>
      <c r="T408" s="238"/>
      <c r="U408" s="238"/>
      <c r="V408" s="238"/>
      <c r="W408" s="238"/>
      <c r="X408" s="238"/>
      <c r="Y408" s="238"/>
      <c r="Z408" s="238"/>
      <c r="AA408" s="238"/>
      <c r="AB408" s="238"/>
      <c r="AC408" s="238"/>
      <c r="AD408" s="1"/>
    </row>
    <row r="409" customFormat="false" ht="15" hidden="false" customHeight="false" outlineLevel="0" collapsed="false">
      <c r="A409" s="238"/>
      <c r="B409" s="238"/>
      <c r="C409" s="238"/>
      <c r="D409" s="238"/>
      <c r="E409" s="238"/>
      <c r="F409" s="347"/>
      <c r="G409" s="238"/>
      <c r="H409" s="238"/>
      <c r="I409" s="347"/>
      <c r="J409" s="238"/>
      <c r="K409" s="238"/>
      <c r="L409" s="238"/>
      <c r="M409" s="238"/>
      <c r="N409" s="238"/>
      <c r="O409" s="238"/>
      <c r="P409" s="238"/>
      <c r="Q409" s="238"/>
      <c r="R409" s="238"/>
      <c r="S409" s="238"/>
      <c r="T409" s="238"/>
      <c r="U409" s="238"/>
      <c r="V409" s="238"/>
      <c r="W409" s="238"/>
      <c r="X409" s="238"/>
      <c r="Y409" s="238"/>
      <c r="Z409" s="238"/>
      <c r="AA409" s="238"/>
      <c r="AB409" s="238"/>
      <c r="AC409" s="238"/>
      <c r="AD409" s="1"/>
    </row>
    <row r="410" customFormat="false" ht="15" hidden="false" customHeight="false" outlineLevel="0" collapsed="false">
      <c r="A410" s="238"/>
      <c r="B410" s="238"/>
      <c r="C410" s="238"/>
      <c r="D410" s="238"/>
      <c r="E410" s="238"/>
      <c r="F410" s="347"/>
      <c r="G410" s="238"/>
      <c r="H410" s="238"/>
      <c r="I410" s="347"/>
      <c r="J410" s="238"/>
      <c r="K410" s="238"/>
      <c r="L410" s="238"/>
      <c r="M410" s="238"/>
      <c r="N410" s="238"/>
      <c r="O410" s="238"/>
      <c r="P410" s="238"/>
      <c r="Q410" s="238"/>
      <c r="R410" s="238"/>
      <c r="S410" s="238"/>
      <c r="T410" s="238"/>
      <c r="U410" s="238"/>
      <c r="V410" s="238"/>
      <c r="W410" s="238"/>
      <c r="X410" s="238"/>
      <c r="Y410" s="238"/>
      <c r="Z410" s="238"/>
      <c r="AA410" s="238"/>
      <c r="AB410" s="238"/>
      <c r="AC410" s="238"/>
      <c r="AD410" s="1"/>
    </row>
    <row r="411" customFormat="false" ht="15" hidden="false" customHeight="false" outlineLevel="0" collapsed="false">
      <c r="A411" s="238"/>
      <c r="B411" s="238"/>
      <c r="C411" s="238"/>
      <c r="D411" s="238"/>
      <c r="E411" s="238"/>
      <c r="F411" s="347"/>
      <c r="G411" s="238"/>
      <c r="H411" s="238"/>
      <c r="I411" s="347"/>
      <c r="J411" s="238"/>
      <c r="K411" s="238"/>
      <c r="L411" s="238"/>
      <c r="M411" s="238"/>
      <c r="N411" s="238"/>
      <c r="O411" s="238"/>
      <c r="P411" s="238"/>
      <c r="Q411" s="238"/>
      <c r="R411" s="238"/>
      <c r="S411" s="238"/>
      <c r="T411" s="238"/>
      <c r="U411" s="238"/>
      <c r="V411" s="238"/>
      <c r="W411" s="238"/>
      <c r="X411" s="238"/>
      <c r="Y411" s="238"/>
      <c r="Z411" s="238"/>
      <c r="AA411" s="238"/>
      <c r="AB411" s="238"/>
      <c r="AC411" s="238"/>
      <c r="AD411" s="1"/>
    </row>
    <row r="412" customFormat="false" ht="15" hidden="false" customHeight="false" outlineLevel="0" collapsed="false">
      <c r="A412" s="238"/>
      <c r="B412" s="238"/>
      <c r="C412" s="238"/>
      <c r="D412" s="238"/>
      <c r="E412" s="238"/>
      <c r="F412" s="347"/>
      <c r="G412" s="238"/>
      <c r="H412" s="238"/>
      <c r="I412" s="347"/>
      <c r="J412" s="238"/>
      <c r="K412" s="238"/>
      <c r="L412" s="238"/>
      <c r="M412" s="238"/>
      <c r="N412" s="238"/>
      <c r="O412" s="238"/>
      <c r="P412" s="238"/>
      <c r="Q412" s="238"/>
      <c r="R412" s="238"/>
      <c r="S412" s="238"/>
      <c r="T412" s="238"/>
      <c r="U412" s="238"/>
      <c r="V412" s="238"/>
      <c r="W412" s="238"/>
      <c r="X412" s="238"/>
      <c r="Y412" s="238"/>
      <c r="Z412" s="238"/>
      <c r="AA412" s="238"/>
      <c r="AB412" s="238"/>
      <c r="AC412" s="238"/>
      <c r="AD412" s="1"/>
    </row>
    <row r="413" customFormat="false" ht="15" hidden="false" customHeight="false" outlineLevel="0" collapsed="false">
      <c r="A413" s="238"/>
      <c r="B413" s="238"/>
      <c r="C413" s="238"/>
      <c r="D413" s="238"/>
      <c r="E413" s="238"/>
      <c r="F413" s="347"/>
      <c r="G413" s="238"/>
      <c r="H413" s="238"/>
      <c r="I413" s="347"/>
      <c r="J413" s="238"/>
      <c r="K413" s="238"/>
      <c r="L413" s="238"/>
      <c r="M413" s="238"/>
      <c r="N413" s="238"/>
      <c r="O413" s="238"/>
      <c r="P413" s="238"/>
      <c r="Q413" s="238"/>
      <c r="R413" s="238"/>
      <c r="S413" s="238"/>
      <c r="T413" s="238"/>
      <c r="U413" s="238"/>
      <c r="V413" s="238"/>
      <c r="W413" s="238"/>
      <c r="X413" s="238"/>
      <c r="Y413" s="238"/>
      <c r="Z413" s="238"/>
      <c r="AA413" s="238"/>
      <c r="AB413" s="238"/>
      <c r="AC413" s="238"/>
      <c r="AD413" s="1"/>
    </row>
    <row r="414" customFormat="false" ht="15" hidden="false" customHeight="false" outlineLevel="0" collapsed="false">
      <c r="A414" s="238"/>
      <c r="B414" s="238"/>
      <c r="C414" s="238"/>
      <c r="D414" s="238"/>
      <c r="E414" s="238"/>
      <c r="F414" s="347"/>
      <c r="G414" s="238"/>
      <c r="H414" s="238"/>
      <c r="I414" s="347"/>
      <c r="J414" s="238"/>
      <c r="K414" s="238"/>
      <c r="L414" s="238"/>
      <c r="M414" s="238"/>
      <c r="N414" s="238"/>
      <c r="O414" s="238"/>
      <c r="P414" s="238"/>
      <c r="Q414" s="238"/>
      <c r="R414" s="238"/>
      <c r="S414" s="238"/>
      <c r="T414" s="238"/>
      <c r="U414" s="238"/>
      <c r="V414" s="238"/>
      <c r="W414" s="238"/>
      <c r="X414" s="238"/>
      <c r="Y414" s="238"/>
      <c r="Z414" s="238"/>
      <c r="AA414" s="238"/>
      <c r="AB414" s="238"/>
      <c r="AC414" s="238"/>
      <c r="AD414" s="1"/>
    </row>
    <row r="415" customFormat="false" ht="15" hidden="false" customHeight="false" outlineLevel="0" collapsed="false">
      <c r="A415" s="238"/>
      <c r="B415" s="238"/>
      <c r="C415" s="238"/>
      <c r="D415" s="238"/>
      <c r="E415" s="238"/>
      <c r="F415" s="347"/>
      <c r="G415" s="238"/>
      <c r="H415" s="238"/>
      <c r="I415" s="347"/>
      <c r="J415" s="238"/>
      <c r="K415" s="238"/>
      <c r="L415" s="238"/>
      <c r="M415" s="238"/>
      <c r="N415" s="238"/>
      <c r="O415" s="238"/>
      <c r="P415" s="238"/>
      <c r="Q415" s="238"/>
      <c r="R415" s="238"/>
      <c r="S415" s="238"/>
      <c r="T415" s="238"/>
      <c r="U415" s="238"/>
      <c r="V415" s="238"/>
      <c r="W415" s="238"/>
      <c r="X415" s="238"/>
      <c r="Y415" s="238"/>
      <c r="Z415" s="238"/>
      <c r="AA415" s="238"/>
      <c r="AB415" s="238"/>
      <c r="AC415" s="238"/>
      <c r="AD415" s="1"/>
    </row>
    <row r="416" customFormat="false" ht="15" hidden="false" customHeight="false" outlineLevel="0" collapsed="false">
      <c r="A416" s="238"/>
      <c r="B416" s="238"/>
      <c r="C416" s="238"/>
      <c r="D416" s="238"/>
      <c r="E416" s="238"/>
      <c r="F416" s="347"/>
      <c r="G416" s="238"/>
      <c r="H416" s="238"/>
      <c r="I416" s="347"/>
      <c r="J416" s="238"/>
      <c r="K416" s="238"/>
      <c r="L416" s="238"/>
      <c r="M416" s="238"/>
      <c r="N416" s="238"/>
      <c r="O416" s="238"/>
      <c r="P416" s="238"/>
      <c r="Q416" s="238"/>
      <c r="R416" s="238"/>
      <c r="S416" s="238"/>
      <c r="T416" s="238"/>
      <c r="U416" s="238"/>
      <c r="V416" s="238"/>
      <c r="W416" s="238"/>
      <c r="X416" s="238"/>
      <c r="Y416" s="238"/>
      <c r="Z416" s="238"/>
      <c r="AA416" s="238"/>
      <c r="AB416" s="238"/>
      <c r="AC416" s="238"/>
      <c r="AD416" s="1"/>
    </row>
    <row r="417" customFormat="false" ht="15" hidden="false" customHeight="false" outlineLevel="0" collapsed="false">
      <c r="A417" s="238"/>
      <c r="B417" s="238"/>
      <c r="C417" s="238"/>
      <c r="D417" s="238"/>
      <c r="E417" s="238"/>
      <c r="F417" s="347"/>
      <c r="G417" s="238"/>
      <c r="H417" s="238"/>
      <c r="I417" s="347"/>
      <c r="J417" s="238"/>
      <c r="K417" s="238"/>
      <c r="L417" s="238"/>
      <c r="M417" s="238"/>
      <c r="N417" s="238"/>
      <c r="O417" s="238"/>
      <c r="P417" s="238"/>
      <c r="Q417" s="238"/>
      <c r="R417" s="238"/>
      <c r="S417" s="238"/>
      <c r="T417" s="238"/>
      <c r="U417" s="238"/>
      <c r="V417" s="238"/>
      <c r="W417" s="238"/>
      <c r="X417" s="238"/>
      <c r="Y417" s="238"/>
      <c r="Z417" s="238"/>
      <c r="AA417" s="238"/>
      <c r="AB417" s="238"/>
      <c r="AC417" s="238"/>
      <c r="AD417" s="1"/>
    </row>
    <row r="418" customFormat="false" ht="15" hidden="false" customHeight="false" outlineLevel="0" collapsed="false">
      <c r="A418" s="238"/>
      <c r="B418" s="238"/>
      <c r="C418" s="238"/>
      <c r="D418" s="238"/>
      <c r="E418" s="238"/>
      <c r="F418" s="347"/>
      <c r="G418" s="238"/>
      <c r="H418" s="238"/>
      <c r="I418" s="347"/>
      <c r="J418" s="238"/>
      <c r="K418" s="238"/>
      <c r="L418" s="238"/>
      <c r="M418" s="238"/>
      <c r="N418" s="238"/>
      <c r="O418" s="238"/>
      <c r="P418" s="238"/>
      <c r="Q418" s="238"/>
      <c r="R418" s="238"/>
      <c r="S418" s="238"/>
      <c r="T418" s="238"/>
      <c r="U418" s="238"/>
      <c r="V418" s="238"/>
      <c r="W418" s="238"/>
      <c r="X418" s="238"/>
      <c r="Y418" s="238"/>
      <c r="Z418" s="238"/>
      <c r="AA418" s="238"/>
      <c r="AB418" s="238"/>
      <c r="AC418" s="238"/>
      <c r="AD418" s="1"/>
    </row>
    <row r="419" customFormat="false" ht="15" hidden="false" customHeight="false" outlineLevel="0" collapsed="false">
      <c r="A419" s="238"/>
      <c r="B419" s="238"/>
      <c r="C419" s="238"/>
      <c r="D419" s="238"/>
      <c r="E419" s="238"/>
      <c r="F419" s="347"/>
      <c r="G419" s="238"/>
      <c r="H419" s="238"/>
      <c r="I419" s="347"/>
      <c r="J419" s="238"/>
      <c r="K419" s="238"/>
      <c r="L419" s="238"/>
      <c r="M419" s="238"/>
      <c r="N419" s="238"/>
      <c r="O419" s="238"/>
      <c r="P419" s="238"/>
      <c r="Q419" s="238"/>
      <c r="R419" s="238"/>
      <c r="S419" s="238"/>
      <c r="T419" s="238"/>
      <c r="U419" s="238"/>
      <c r="V419" s="238"/>
      <c r="W419" s="238"/>
      <c r="X419" s="238"/>
      <c r="Y419" s="238"/>
      <c r="Z419" s="238"/>
      <c r="AA419" s="238"/>
      <c r="AB419" s="238"/>
      <c r="AC419" s="238"/>
      <c r="AD419" s="1"/>
    </row>
    <row r="420" customFormat="false" ht="15" hidden="false" customHeight="false" outlineLevel="0" collapsed="false">
      <c r="A420" s="238"/>
      <c r="B420" s="238"/>
      <c r="C420" s="238"/>
      <c r="D420" s="238"/>
      <c r="E420" s="238"/>
      <c r="F420" s="347"/>
      <c r="G420" s="238"/>
      <c r="H420" s="238"/>
      <c r="I420" s="347"/>
      <c r="J420" s="238"/>
      <c r="K420" s="238"/>
      <c r="L420" s="238"/>
      <c r="M420" s="238"/>
      <c r="N420" s="238"/>
      <c r="O420" s="238"/>
      <c r="P420" s="238"/>
      <c r="Q420" s="238"/>
      <c r="R420" s="238"/>
      <c r="S420" s="238"/>
      <c r="T420" s="238"/>
      <c r="U420" s="238"/>
      <c r="V420" s="238"/>
      <c r="W420" s="238"/>
      <c r="X420" s="238"/>
      <c r="Y420" s="238"/>
      <c r="Z420" s="238"/>
      <c r="AA420" s="238"/>
      <c r="AB420" s="238"/>
      <c r="AC420" s="238"/>
      <c r="AD420" s="1"/>
    </row>
    <row r="421" customFormat="false" ht="15" hidden="false" customHeight="false" outlineLevel="0" collapsed="false">
      <c r="A421" s="238"/>
      <c r="B421" s="238"/>
      <c r="C421" s="238"/>
      <c r="D421" s="238"/>
      <c r="E421" s="238"/>
      <c r="F421" s="347"/>
      <c r="G421" s="238"/>
      <c r="H421" s="238"/>
      <c r="I421" s="347"/>
      <c r="J421" s="238"/>
      <c r="K421" s="238"/>
      <c r="L421" s="238"/>
      <c r="M421" s="238"/>
      <c r="N421" s="238"/>
      <c r="O421" s="238"/>
      <c r="P421" s="238"/>
      <c r="Q421" s="238"/>
      <c r="R421" s="238"/>
      <c r="S421" s="238"/>
      <c r="T421" s="238"/>
      <c r="U421" s="238"/>
      <c r="V421" s="238"/>
      <c r="W421" s="238"/>
      <c r="X421" s="238"/>
      <c r="Y421" s="238"/>
      <c r="Z421" s="238"/>
      <c r="AA421" s="238"/>
      <c r="AB421" s="238"/>
      <c r="AC421" s="238"/>
      <c r="AD421" s="1"/>
    </row>
    <row r="422" customFormat="false" ht="15" hidden="false" customHeight="false" outlineLevel="0" collapsed="false">
      <c r="A422" s="238"/>
      <c r="B422" s="238"/>
      <c r="C422" s="238"/>
      <c r="D422" s="238"/>
      <c r="E422" s="238"/>
      <c r="F422" s="347"/>
      <c r="G422" s="238"/>
      <c r="H422" s="238"/>
      <c r="I422" s="347"/>
      <c r="J422" s="238"/>
      <c r="K422" s="238"/>
      <c r="L422" s="238"/>
      <c r="M422" s="238"/>
      <c r="N422" s="238"/>
      <c r="O422" s="238"/>
      <c r="P422" s="238"/>
      <c r="Q422" s="238"/>
      <c r="R422" s="238"/>
      <c r="S422" s="238"/>
      <c r="T422" s="238"/>
      <c r="U422" s="238"/>
      <c r="V422" s="238"/>
      <c r="W422" s="238"/>
      <c r="X422" s="238"/>
      <c r="Y422" s="238"/>
      <c r="Z422" s="238"/>
      <c r="AA422" s="238"/>
      <c r="AB422" s="238"/>
      <c r="AC422" s="238"/>
      <c r="AD422" s="1"/>
    </row>
    <row r="423" customFormat="false" ht="15" hidden="false" customHeight="false" outlineLevel="0" collapsed="false">
      <c r="A423" s="238"/>
      <c r="B423" s="238"/>
      <c r="C423" s="238"/>
      <c r="D423" s="238"/>
      <c r="E423" s="238"/>
      <c r="F423" s="347"/>
      <c r="G423" s="238"/>
      <c r="H423" s="238"/>
      <c r="I423" s="347"/>
      <c r="J423" s="238"/>
      <c r="K423" s="238"/>
      <c r="L423" s="238"/>
      <c r="M423" s="238"/>
      <c r="N423" s="238"/>
      <c r="O423" s="238"/>
      <c r="P423" s="238"/>
      <c r="Q423" s="238"/>
      <c r="R423" s="238"/>
      <c r="S423" s="238"/>
      <c r="T423" s="238"/>
      <c r="U423" s="238"/>
      <c r="V423" s="238"/>
      <c r="W423" s="238"/>
      <c r="X423" s="238"/>
      <c r="Y423" s="238"/>
      <c r="Z423" s="238"/>
      <c r="AA423" s="238"/>
      <c r="AB423" s="238"/>
      <c r="AC423" s="238"/>
      <c r="AD423" s="1"/>
    </row>
    <row r="424" customFormat="false" ht="15" hidden="false" customHeight="false" outlineLevel="0" collapsed="false">
      <c r="A424" s="238"/>
      <c r="B424" s="238"/>
      <c r="C424" s="238"/>
      <c r="D424" s="238"/>
      <c r="E424" s="238"/>
      <c r="F424" s="347"/>
      <c r="G424" s="238"/>
      <c r="H424" s="238"/>
      <c r="I424" s="347"/>
      <c r="J424" s="238"/>
      <c r="K424" s="238"/>
      <c r="L424" s="238"/>
      <c r="M424" s="238"/>
      <c r="N424" s="238"/>
      <c r="O424" s="238"/>
      <c r="P424" s="238"/>
      <c r="Q424" s="238"/>
      <c r="R424" s="238"/>
      <c r="S424" s="238"/>
      <c r="T424" s="238"/>
      <c r="U424" s="238"/>
      <c r="V424" s="238"/>
      <c r="W424" s="238"/>
      <c r="X424" s="238"/>
      <c r="Y424" s="238"/>
      <c r="Z424" s="238"/>
      <c r="AA424" s="238"/>
      <c r="AB424" s="238"/>
      <c r="AC424" s="238"/>
      <c r="AD424" s="1"/>
    </row>
    <row r="425" customFormat="false" ht="15" hidden="false" customHeight="false" outlineLevel="0" collapsed="false">
      <c r="A425" s="238"/>
      <c r="B425" s="238"/>
      <c r="C425" s="238"/>
      <c r="D425" s="238"/>
      <c r="E425" s="238"/>
      <c r="F425" s="347"/>
      <c r="G425" s="238"/>
      <c r="H425" s="238"/>
      <c r="I425" s="347"/>
      <c r="J425" s="238"/>
      <c r="K425" s="238"/>
      <c r="L425" s="238"/>
      <c r="M425" s="238"/>
      <c r="N425" s="238"/>
      <c r="O425" s="238"/>
      <c r="P425" s="238"/>
      <c r="Q425" s="238"/>
      <c r="R425" s="238"/>
      <c r="S425" s="238"/>
      <c r="T425" s="238"/>
      <c r="U425" s="238"/>
      <c r="V425" s="238"/>
      <c r="W425" s="238"/>
      <c r="X425" s="238"/>
      <c r="Y425" s="238"/>
      <c r="Z425" s="238"/>
      <c r="AA425" s="238"/>
      <c r="AB425" s="238"/>
      <c r="AC425" s="238"/>
      <c r="AD425" s="1"/>
    </row>
    <row r="426" customFormat="false" ht="15" hidden="false" customHeight="false" outlineLevel="0" collapsed="false">
      <c r="A426" s="238"/>
      <c r="B426" s="238"/>
      <c r="C426" s="238"/>
      <c r="D426" s="238"/>
      <c r="E426" s="238"/>
      <c r="F426" s="347"/>
      <c r="G426" s="238"/>
      <c r="H426" s="238"/>
      <c r="I426" s="347"/>
      <c r="J426" s="238"/>
      <c r="K426" s="238"/>
      <c r="L426" s="238"/>
      <c r="M426" s="238"/>
      <c r="N426" s="238"/>
      <c r="O426" s="238"/>
      <c r="P426" s="238"/>
      <c r="Q426" s="238"/>
      <c r="R426" s="238"/>
      <c r="S426" s="238"/>
      <c r="T426" s="238"/>
      <c r="U426" s="238"/>
      <c r="V426" s="238"/>
      <c r="W426" s="238"/>
      <c r="X426" s="238"/>
      <c r="Y426" s="238"/>
      <c r="Z426" s="238"/>
      <c r="AA426" s="238"/>
      <c r="AB426" s="238"/>
      <c r="AC426" s="238"/>
      <c r="AD426" s="1"/>
    </row>
    <row r="427" customFormat="false" ht="15" hidden="false" customHeight="false" outlineLevel="0" collapsed="false">
      <c r="A427" s="238"/>
      <c r="B427" s="238"/>
      <c r="C427" s="238"/>
      <c r="D427" s="238"/>
      <c r="E427" s="238"/>
      <c r="F427" s="347"/>
      <c r="G427" s="238"/>
      <c r="H427" s="238"/>
      <c r="I427" s="347"/>
      <c r="J427" s="238"/>
      <c r="K427" s="238"/>
      <c r="L427" s="238"/>
      <c r="M427" s="238"/>
      <c r="N427" s="238"/>
      <c r="O427" s="238"/>
      <c r="P427" s="238"/>
      <c r="Q427" s="238"/>
      <c r="R427" s="238"/>
      <c r="S427" s="238"/>
      <c r="T427" s="238"/>
      <c r="U427" s="238"/>
      <c r="V427" s="238"/>
      <c r="W427" s="238"/>
      <c r="X427" s="238"/>
      <c r="Y427" s="238"/>
      <c r="Z427" s="238"/>
      <c r="AA427" s="238"/>
      <c r="AB427" s="238"/>
      <c r="AC427" s="238"/>
      <c r="AD427" s="1"/>
    </row>
    <row r="428" customFormat="false" ht="15" hidden="false" customHeight="false" outlineLevel="0" collapsed="false">
      <c r="A428" s="238"/>
      <c r="B428" s="238"/>
      <c r="C428" s="238"/>
      <c r="D428" s="238"/>
      <c r="E428" s="238"/>
      <c r="F428" s="347"/>
      <c r="G428" s="238"/>
      <c r="H428" s="238"/>
      <c r="I428" s="347"/>
      <c r="J428" s="238"/>
      <c r="K428" s="238"/>
      <c r="L428" s="238"/>
      <c r="M428" s="238"/>
      <c r="N428" s="238"/>
      <c r="O428" s="238"/>
      <c r="P428" s="238"/>
      <c r="Q428" s="238"/>
      <c r="R428" s="238"/>
      <c r="S428" s="238"/>
      <c r="T428" s="238"/>
      <c r="U428" s="238"/>
      <c r="V428" s="238"/>
      <c r="W428" s="238"/>
      <c r="X428" s="238"/>
      <c r="Y428" s="238"/>
      <c r="Z428" s="238"/>
      <c r="AA428" s="238"/>
      <c r="AB428" s="238"/>
      <c r="AC428" s="238"/>
      <c r="AD428" s="1"/>
    </row>
    <row r="429" customFormat="false" ht="15" hidden="false" customHeight="false" outlineLevel="0" collapsed="false">
      <c r="A429" s="238"/>
      <c r="B429" s="238"/>
      <c r="C429" s="238"/>
      <c r="D429" s="238"/>
      <c r="E429" s="238"/>
      <c r="F429" s="347"/>
      <c r="G429" s="238"/>
      <c r="H429" s="238"/>
      <c r="I429" s="347"/>
      <c r="J429" s="238"/>
      <c r="K429" s="238"/>
      <c r="L429" s="238"/>
      <c r="M429" s="238"/>
      <c r="N429" s="238"/>
      <c r="O429" s="238"/>
      <c r="P429" s="238"/>
      <c r="Q429" s="238"/>
      <c r="R429" s="238"/>
      <c r="S429" s="238"/>
      <c r="T429" s="238"/>
      <c r="U429" s="238"/>
      <c r="V429" s="238"/>
      <c r="W429" s="238"/>
      <c r="X429" s="238"/>
      <c r="Y429" s="238"/>
      <c r="Z429" s="238"/>
      <c r="AA429" s="238"/>
      <c r="AB429" s="238"/>
      <c r="AC429" s="238"/>
      <c r="AD429" s="1"/>
    </row>
    <row r="430" customFormat="false" ht="15" hidden="false" customHeight="false" outlineLevel="0" collapsed="false">
      <c r="A430" s="238"/>
      <c r="B430" s="238"/>
      <c r="C430" s="238"/>
      <c r="D430" s="238"/>
      <c r="E430" s="238"/>
      <c r="F430" s="347"/>
      <c r="G430" s="238"/>
      <c r="H430" s="238"/>
      <c r="I430" s="347"/>
      <c r="J430" s="238"/>
      <c r="K430" s="238"/>
      <c r="L430" s="238"/>
      <c r="M430" s="238"/>
      <c r="N430" s="238"/>
      <c r="O430" s="238"/>
      <c r="P430" s="238"/>
      <c r="Q430" s="238"/>
      <c r="R430" s="238"/>
      <c r="S430" s="238"/>
      <c r="T430" s="238"/>
      <c r="U430" s="238"/>
      <c r="V430" s="238"/>
      <c r="W430" s="238"/>
      <c r="X430" s="238"/>
      <c r="Y430" s="238"/>
      <c r="Z430" s="238"/>
      <c r="AA430" s="238"/>
      <c r="AB430" s="238"/>
      <c r="AC430" s="238"/>
      <c r="AD430" s="1"/>
    </row>
    <row r="431" customFormat="false" ht="15" hidden="false" customHeight="false" outlineLevel="0" collapsed="false">
      <c r="A431" s="238"/>
      <c r="B431" s="238"/>
      <c r="C431" s="238"/>
      <c r="D431" s="238"/>
      <c r="E431" s="238"/>
      <c r="F431" s="347"/>
      <c r="G431" s="238"/>
      <c r="H431" s="238"/>
      <c r="I431" s="347"/>
      <c r="J431" s="238"/>
      <c r="K431" s="238"/>
      <c r="L431" s="238"/>
      <c r="M431" s="238"/>
      <c r="N431" s="238"/>
      <c r="O431" s="238"/>
      <c r="P431" s="238"/>
      <c r="Q431" s="238"/>
      <c r="R431" s="238"/>
      <c r="S431" s="238"/>
      <c r="T431" s="238"/>
      <c r="U431" s="238"/>
      <c r="V431" s="238"/>
      <c r="W431" s="238"/>
      <c r="X431" s="238"/>
      <c r="Y431" s="238"/>
      <c r="Z431" s="238"/>
      <c r="AA431" s="238"/>
      <c r="AB431" s="238"/>
      <c r="AC431" s="238"/>
      <c r="AD431" s="1"/>
    </row>
    <row r="432" customFormat="false" ht="15" hidden="false" customHeight="false" outlineLevel="0" collapsed="false">
      <c r="A432" s="238"/>
      <c r="B432" s="238"/>
      <c r="C432" s="238"/>
      <c r="D432" s="238"/>
      <c r="E432" s="238"/>
      <c r="F432" s="347"/>
      <c r="G432" s="238"/>
      <c r="H432" s="238"/>
      <c r="I432" s="347"/>
      <c r="J432" s="238"/>
      <c r="K432" s="238"/>
      <c r="L432" s="238"/>
      <c r="M432" s="238"/>
      <c r="N432" s="238"/>
      <c r="O432" s="238"/>
      <c r="P432" s="238"/>
      <c r="Q432" s="238"/>
      <c r="R432" s="238"/>
      <c r="S432" s="238"/>
      <c r="T432" s="238"/>
      <c r="U432" s="238"/>
      <c r="V432" s="238"/>
      <c r="W432" s="238"/>
      <c r="X432" s="238"/>
      <c r="Y432" s="238"/>
      <c r="Z432" s="238"/>
      <c r="AA432" s="238"/>
      <c r="AB432" s="238"/>
      <c r="AC432" s="238"/>
      <c r="AD432" s="1"/>
    </row>
    <row r="433" customFormat="false" ht="15" hidden="false" customHeight="false" outlineLevel="0" collapsed="false">
      <c r="A433" s="238"/>
      <c r="B433" s="238"/>
      <c r="C433" s="238"/>
      <c r="D433" s="238"/>
      <c r="E433" s="238"/>
      <c r="F433" s="347"/>
      <c r="G433" s="238"/>
      <c r="H433" s="238"/>
      <c r="I433" s="347"/>
      <c r="J433" s="238"/>
      <c r="K433" s="238"/>
      <c r="L433" s="238"/>
      <c r="M433" s="238"/>
      <c r="N433" s="238"/>
      <c r="O433" s="238"/>
      <c r="P433" s="238"/>
      <c r="Q433" s="238"/>
      <c r="R433" s="238"/>
      <c r="S433" s="238"/>
      <c r="T433" s="238"/>
      <c r="U433" s="238"/>
      <c r="V433" s="238"/>
      <c r="W433" s="238"/>
      <c r="X433" s="238"/>
      <c r="Y433" s="238"/>
      <c r="Z433" s="238"/>
      <c r="AA433" s="238"/>
      <c r="AB433" s="238"/>
      <c r="AC433" s="238"/>
      <c r="AD433" s="1"/>
    </row>
    <row r="434" customFormat="false" ht="15" hidden="false" customHeight="false" outlineLevel="0" collapsed="false">
      <c r="A434" s="238"/>
      <c r="B434" s="238"/>
      <c r="C434" s="238"/>
      <c r="D434" s="238"/>
      <c r="E434" s="238"/>
      <c r="F434" s="347"/>
      <c r="G434" s="238"/>
      <c r="H434" s="238"/>
      <c r="I434" s="347"/>
      <c r="J434" s="238"/>
      <c r="K434" s="238"/>
      <c r="L434" s="238"/>
      <c r="M434" s="238"/>
      <c r="N434" s="238"/>
      <c r="O434" s="238"/>
      <c r="P434" s="238"/>
      <c r="Q434" s="238"/>
      <c r="R434" s="238"/>
      <c r="S434" s="238"/>
      <c r="T434" s="238"/>
      <c r="U434" s="238"/>
      <c r="V434" s="238"/>
      <c r="W434" s="238"/>
      <c r="X434" s="238"/>
      <c r="Y434" s="238"/>
      <c r="Z434" s="238"/>
      <c r="AA434" s="238"/>
      <c r="AB434" s="238"/>
      <c r="AC434" s="238"/>
      <c r="AD434" s="1"/>
    </row>
    <row r="435" customFormat="false" ht="15" hidden="false" customHeight="false" outlineLevel="0" collapsed="false">
      <c r="A435" s="238"/>
      <c r="B435" s="238"/>
      <c r="C435" s="238"/>
      <c r="D435" s="238"/>
      <c r="E435" s="238"/>
      <c r="F435" s="347"/>
      <c r="G435" s="238"/>
      <c r="H435" s="238"/>
      <c r="I435" s="347"/>
      <c r="J435" s="238"/>
      <c r="K435" s="238"/>
      <c r="L435" s="238"/>
      <c r="M435" s="238"/>
      <c r="N435" s="238"/>
      <c r="O435" s="238"/>
      <c r="P435" s="238"/>
      <c r="Q435" s="238"/>
      <c r="R435" s="238"/>
      <c r="S435" s="238"/>
      <c r="T435" s="238"/>
      <c r="U435" s="238"/>
      <c r="V435" s="238"/>
      <c r="W435" s="238"/>
      <c r="X435" s="238"/>
      <c r="Y435" s="238"/>
      <c r="Z435" s="238"/>
      <c r="AA435" s="238"/>
      <c r="AB435" s="238"/>
      <c r="AC435" s="238"/>
      <c r="AD435" s="1"/>
    </row>
    <row r="436" customFormat="false" ht="15" hidden="false" customHeight="false" outlineLevel="0" collapsed="false">
      <c r="A436" s="238"/>
      <c r="B436" s="238"/>
      <c r="C436" s="238"/>
      <c r="D436" s="238"/>
      <c r="E436" s="238"/>
      <c r="F436" s="347"/>
      <c r="G436" s="238"/>
      <c r="H436" s="238"/>
      <c r="I436" s="347"/>
      <c r="J436" s="238"/>
      <c r="K436" s="238"/>
      <c r="L436" s="238"/>
      <c r="M436" s="238"/>
      <c r="N436" s="238"/>
      <c r="O436" s="238"/>
      <c r="P436" s="238"/>
      <c r="Q436" s="238"/>
      <c r="R436" s="238"/>
      <c r="S436" s="238"/>
      <c r="T436" s="238"/>
      <c r="U436" s="238"/>
      <c r="V436" s="238"/>
      <c r="W436" s="238"/>
      <c r="X436" s="238"/>
      <c r="Y436" s="238"/>
      <c r="Z436" s="238"/>
      <c r="AA436" s="238"/>
      <c r="AB436" s="238"/>
      <c r="AC436" s="238"/>
      <c r="AD436" s="1"/>
    </row>
    <row r="437" customFormat="false" ht="15" hidden="false" customHeight="false" outlineLevel="0" collapsed="false">
      <c r="A437" s="238"/>
      <c r="B437" s="238"/>
      <c r="C437" s="238"/>
      <c r="D437" s="238"/>
      <c r="E437" s="238"/>
      <c r="F437" s="347"/>
      <c r="G437" s="238"/>
      <c r="H437" s="238"/>
      <c r="I437" s="347"/>
      <c r="J437" s="238"/>
      <c r="K437" s="238"/>
      <c r="L437" s="238"/>
      <c r="M437" s="238"/>
      <c r="N437" s="238"/>
      <c r="O437" s="238"/>
      <c r="P437" s="238"/>
      <c r="Q437" s="238"/>
      <c r="R437" s="238"/>
      <c r="S437" s="238"/>
      <c r="T437" s="238"/>
      <c r="U437" s="238"/>
      <c r="V437" s="238"/>
      <c r="W437" s="238"/>
      <c r="X437" s="238"/>
      <c r="Y437" s="238"/>
      <c r="Z437" s="238"/>
      <c r="AA437" s="238"/>
      <c r="AB437" s="238"/>
      <c r="AC437" s="238"/>
      <c r="AD437" s="1"/>
    </row>
    <row r="438" customFormat="false" ht="15" hidden="false" customHeight="false" outlineLevel="0" collapsed="false">
      <c r="A438" s="238"/>
      <c r="B438" s="238"/>
      <c r="C438" s="238"/>
      <c r="D438" s="238"/>
      <c r="E438" s="238"/>
      <c r="F438" s="347"/>
      <c r="G438" s="238"/>
      <c r="H438" s="238"/>
      <c r="I438" s="347"/>
      <c r="J438" s="238"/>
      <c r="K438" s="238"/>
      <c r="L438" s="238"/>
      <c r="M438" s="238"/>
      <c r="N438" s="238"/>
      <c r="O438" s="238"/>
      <c r="P438" s="238"/>
      <c r="Q438" s="238"/>
      <c r="R438" s="238"/>
      <c r="S438" s="238"/>
      <c r="T438" s="238"/>
      <c r="U438" s="238"/>
      <c r="V438" s="238"/>
      <c r="W438" s="238"/>
      <c r="X438" s="238"/>
      <c r="Y438" s="238"/>
      <c r="Z438" s="238"/>
      <c r="AA438" s="238"/>
      <c r="AB438" s="238"/>
      <c r="AC438" s="238"/>
      <c r="AD438" s="1"/>
    </row>
    <row r="439" customFormat="false" ht="15" hidden="false" customHeight="false" outlineLevel="0" collapsed="false">
      <c r="A439" s="238"/>
      <c r="B439" s="238"/>
      <c r="C439" s="238"/>
      <c r="D439" s="238"/>
      <c r="E439" s="238"/>
      <c r="F439" s="347"/>
      <c r="G439" s="238"/>
      <c r="H439" s="238"/>
      <c r="I439" s="347"/>
      <c r="J439" s="238"/>
      <c r="K439" s="238"/>
      <c r="L439" s="238"/>
      <c r="M439" s="238"/>
      <c r="N439" s="238"/>
      <c r="O439" s="238"/>
      <c r="P439" s="238"/>
      <c r="Q439" s="238"/>
      <c r="R439" s="238"/>
      <c r="S439" s="238"/>
      <c r="T439" s="238"/>
      <c r="U439" s="238"/>
      <c r="V439" s="238"/>
      <c r="W439" s="238"/>
      <c r="X439" s="238"/>
      <c r="Y439" s="238"/>
      <c r="Z439" s="238"/>
      <c r="AA439" s="238"/>
      <c r="AB439" s="238"/>
      <c r="AC439" s="238"/>
      <c r="AD439" s="1"/>
    </row>
    <row r="440" customFormat="false" ht="15" hidden="false" customHeight="false" outlineLevel="0" collapsed="false">
      <c r="A440" s="238"/>
      <c r="B440" s="238"/>
      <c r="C440" s="238"/>
      <c r="D440" s="238"/>
      <c r="E440" s="238"/>
      <c r="F440" s="347"/>
      <c r="G440" s="238"/>
      <c r="H440" s="238"/>
      <c r="I440" s="347"/>
      <c r="J440" s="238"/>
      <c r="K440" s="238"/>
      <c r="L440" s="238"/>
      <c r="M440" s="238"/>
      <c r="N440" s="238"/>
      <c r="O440" s="238"/>
      <c r="P440" s="238"/>
      <c r="Q440" s="238"/>
      <c r="R440" s="238"/>
      <c r="S440" s="238"/>
      <c r="T440" s="238"/>
      <c r="U440" s="238"/>
      <c r="V440" s="238"/>
      <c r="W440" s="238"/>
      <c r="X440" s="238"/>
      <c r="Y440" s="238"/>
      <c r="Z440" s="238"/>
      <c r="AA440" s="238"/>
      <c r="AB440" s="238"/>
      <c r="AC440" s="238"/>
      <c r="AD440" s="1"/>
    </row>
    <row r="441" customFormat="false" ht="15" hidden="false" customHeight="false" outlineLevel="0" collapsed="false">
      <c r="A441" s="238"/>
      <c r="B441" s="238"/>
      <c r="C441" s="238"/>
      <c r="D441" s="238"/>
      <c r="E441" s="238"/>
      <c r="F441" s="347"/>
      <c r="G441" s="238"/>
      <c r="H441" s="238"/>
      <c r="I441" s="347"/>
      <c r="J441" s="238"/>
      <c r="K441" s="238"/>
      <c r="L441" s="238"/>
      <c r="M441" s="238"/>
      <c r="N441" s="238"/>
      <c r="O441" s="238"/>
      <c r="P441" s="238"/>
      <c r="Q441" s="238"/>
      <c r="R441" s="238"/>
      <c r="S441" s="238"/>
      <c r="T441" s="238"/>
      <c r="U441" s="238"/>
      <c r="V441" s="238"/>
      <c r="W441" s="238"/>
      <c r="X441" s="238"/>
      <c r="Y441" s="238"/>
      <c r="Z441" s="238"/>
      <c r="AA441" s="238"/>
      <c r="AB441" s="238"/>
      <c r="AC441" s="238"/>
      <c r="AD441" s="1"/>
    </row>
    <row r="442" customFormat="false" ht="15" hidden="false" customHeight="false" outlineLevel="0" collapsed="false">
      <c r="A442" s="238"/>
      <c r="B442" s="238"/>
      <c r="C442" s="238"/>
      <c r="D442" s="238"/>
      <c r="E442" s="238"/>
      <c r="F442" s="347"/>
      <c r="G442" s="238"/>
      <c r="H442" s="238"/>
      <c r="I442" s="347"/>
      <c r="J442" s="238"/>
      <c r="K442" s="238"/>
      <c r="L442" s="238"/>
      <c r="M442" s="238"/>
      <c r="N442" s="238"/>
      <c r="O442" s="238"/>
      <c r="P442" s="238"/>
      <c r="Q442" s="238"/>
      <c r="R442" s="238"/>
      <c r="S442" s="238"/>
      <c r="T442" s="238"/>
      <c r="U442" s="238"/>
      <c r="V442" s="238"/>
      <c r="W442" s="238"/>
      <c r="X442" s="238"/>
      <c r="Y442" s="238"/>
      <c r="Z442" s="238"/>
      <c r="AA442" s="238"/>
      <c r="AB442" s="238"/>
      <c r="AC442" s="238"/>
      <c r="AD442" s="1"/>
    </row>
    <row r="443" customFormat="false" ht="15" hidden="false" customHeight="false" outlineLevel="0" collapsed="false">
      <c r="A443" s="238"/>
      <c r="B443" s="238"/>
      <c r="C443" s="238"/>
      <c r="D443" s="238"/>
      <c r="E443" s="238"/>
      <c r="F443" s="347"/>
      <c r="G443" s="238"/>
      <c r="H443" s="238"/>
      <c r="I443" s="347"/>
      <c r="J443" s="238"/>
      <c r="K443" s="238"/>
      <c r="L443" s="238"/>
      <c r="M443" s="238"/>
      <c r="N443" s="238"/>
      <c r="O443" s="238"/>
      <c r="P443" s="238"/>
      <c r="Q443" s="238"/>
      <c r="R443" s="238"/>
      <c r="S443" s="238"/>
      <c r="T443" s="238"/>
      <c r="U443" s="238"/>
      <c r="V443" s="238"/>
      <c r="W443" s="238"/>
      <c r="X443" s="238"/>
      <c r="Y443" s="238"/>
      <c r="Z443" s="238"/>
      <c r="AA443" s="238"/>
      <c r="AB443" s="238"/>
      <c r="AC443" s="238"/>
      <c r="AD443" s="1"/>
    </row>
    <row r="444" customFormat="false" ht="15" hidden="false" customHeight="false" outlineLevel="0" collapsed="false">
      <c r="A444" s="238"/>
      <c r="B444" s="238"/>
      <c r="C444" s="238"/>
      <c r="D444" s="238"/>
      <c r="E444" s="238"/>
      <c r="F444" s="347"/>
      <c r="G444" s="238"/>
      <c r="H444" s="238"/>
      <c r="I444" s="347"/>
      <c r="J444" s="238"/>
      <c r="K444" s="238"/>
      <c r="L444" s="238"/>
      <c r="M444" s="238"/>
      <c r="N444" s="238"/>
      <c r="O444" s="238"/>
      <c r="P444" s="238"/>
      <c r="Q444" s="238"/>
      <c r="R444" s="238"/>
      <c r="S444" s="238"/>
      <c r="T444" s="238"/>
      <c r="U444" s="238"/>
      <c r="V444" s="238"/>
      <c r="W444" s="238"/>
      <c r="X444" s="238"/>
      <c r="Y444" s="238"/>
      <c r="Z444" s="238"/>
      <c r="AA444" s="238"/>
      <c r="AB444" s="238"/>
      <c r="AC444" s="238"/>
      <c r="AD444" s="1"/>
    </row>
    <row r="445" customFormat="false" ht="15" hidden="false" customHeight="false" outlineLevel="0" collapsed="false">
      <c r="A445" s="238"/>
      <c r="B445" s="238"/>
      <c r="C445" s="238"/>
      <c r="D445" s="238"/>
      <c r="E445" s="238"/>
      <c r="F445" s="347"/>
      <c r="G445" s="238"/>
      <c r="H445" s="238"/>
      <c r="I445" s="347"/>
      <c r="J445" s="238"/>
      <c r="K445" s="238"/>
      <c r="L445" s="238"/>
      <c r="M445" s="238"/>
      <c r="N445" s="238"/>
      <c r="O445" s="238"/>
      <c r="P445" s="238"/>
      <c r="Q445" s="238"/>
      <c r="R445" s="238"/>
      <c r="S445" s="238"/>
      <c r="T445" s="238"/>
      <c r="U445" s="238"/>
      <c r="V445" s="238"/>
      <c r="W445" s="238"/>
      <c r="X445" s="238"/>
      <c r="Y445" s="238"/>
      <c r="Z445" s="238"/>
      <c r="AA445" s="238"/>
      <c r="AB445" s="238"/>
      <c r="AC445" s="238"/>
      <c r="AD445" s="1"/>
    </row>
    <row r="446" customFormat="false" ht="15" hidden="false" customHeight="false" outlineLevel="0" collapsed="false">
      <c r="A446" s="238"/>
      <c r="B446" s="238"/>
      <c r="C446" s="238"/>
      <c r="D446" s="238"/>
      <c r="E446" s="238"/>
      <c r="F446" s="347"/>
      <c r="G446" s="238"/>
      <c r="H446" s="238"/>
      <c r="I446" s="347"/>
      <c r="J446" s="238"/>
      <c r="K446" s="238"/>
      <c r="L446" s="238"/>
      <c r="M446" s="238"/>
      <c r="N446" s="238"/>
      <c r="O446" s="238"/>
      <c r="P446" s="238"/>
      <c r="Q446" s="238"/>
      <c r="R446" s="238"/>
      <c r="S446" s="238"/>
      <c r="T446" s="238"/>
      <c r="U446" s="238"/>
      <c r="V446" s="238"/>
      <c r="W446" s="238"/>
      <c r="X446" s="238"/>
      <c r="Y446" s="238"/>
      <c r="Z446" s="238"/>
      <c r="AA446" s="238"/>
      <c r="AB446" s="238"/>
      <c r="AC446" s="238"/>
      <c r="AD446" s="1"/>
    </row>
    <row r="447" customFormat="false" ht="15" hidden="false" customHeight="false" outlineLevel="0" collapsed="false">
      <c r="A447" s="238"/>
      <c r="B447" s="238"/>
      <c r="C447" s="238"/>
      <c r="D447" s="238"/>
      <c r="E447" s="238"/>
      <c r="F447" s="347"/>
      <c r="G447" s="238"/>
      <c r="H447" s="238"/>
      <c r="I447" s="347"/>
      <c r="J447" s="238"/>
      <c r="K447" s="238"/>
      <c r="L447" s="238"/>
      <c r="M447" s="238"/>
      <c r="N447" s="238"/>
      <c r="O447" s="238"/>
      <c r="P447" s="238"/>
      <c r="Q447" s="238"/>
      <c r="R447" s="238"/>
      <c r="S447" s="238"/>
      <c r="T447" s="238"/>
      <c r="U447" s="238"/>
      <c r="V447" s="238"/>
      <c r="W447" s="238"/>
      <c r="X447" s="238"/>
      <c r="Y447" s="238"/>
      <c r="Z447" s="238"/>
      <c r="AA447" s="238"/>
      <c r="AB447" s="238"/>
      <c r="AC447" s="238"/>
      <c r="AD447" s="1"/>
    </row>
    <row r="448" customFormat="false" ht="15" hidden="false" customHeight="false" outlineLevel="0" collapsed="false">
      <c r="A448" s="238"/>
      <c r="B448" s="238"/>
      <c r="C448" s="238"/>
      <c r="D448" s="238"/>
      <c r="E448" s="238"/>
      <c r="F448" s="347"/>
      <c r="G448" s="238"/>
      <c r="H448" s="238"/>
      <c r="I448" s="347"/>
      <c r="J448" s="238"/>
      <c r="K448" s="238"/>
      <c r="L448" s="238"/>
      <c r="M448" s="238"/>
      <c r="N448" s="238"/>
      <c r="O448" s="238"/>
      <c r="P448" s="238"/>
      <c r="Q448" s="238"/>
      <c r="R448" s="238"/>
      <c r="S448" s="238"/>
      <c r="T448" s="238"/>
      <c r="U448" s="238"/>
      <c r="V448" s="238"/>
      <c r="W448" s="238"/>
      <c r="X448" s="238"/>
      <c r="Y448" s="238"/>
      <c r="Z448" s="238"/>
      <c r="AA448" s="238"/>
      <c r="AB448" s="238"/>
      <c r="AC448" s="238"/>
      <c r="AD448" s="1"/>
    </row>
    <row r="449" customFormat="false" ht="15" hidden="false" customHeight="false" outlineLevel="0" collapsed="false">
      <c r="A449" s="238"/>
      <c r="B449" s="238"/>
      <c r="C449" s="238"/>
      <c r="D449" s="238"/>
      <c r="E449" s="238"/>
      <c r="F449" s="347"/>
      <c r="G449" s="238"/>
      <c r="H449" s="238"/>
      <c r="I449" s="347"/>
      <c r="J449" s="238"/>
      <c r="K449" s="238"/>
      <c r="L449" s="238"/>
      <c r="M449" s="238"/>
      <c r="N449" s="238"/>
      <c r="O449" s="238"/>
      <c r="P449" s="238"/>
      <c r="Q449" s="238"/>
      <c r="R449" s="238"/>
      <c r="S449" s="238"/>
      <c r="T449" s="238"/>
      <c r="U449" s="238"/>
      <c r="V449" s="238"/>
      <c r="W449" s="238"/>
      <c r="X449" s="238"/>
      <c r="Y449" s="238"/>
      <c r="Z449" s="238"/>
      <c r="AA449" s="238"/>
      <c r="AB449" s="238"/>
      <c r="AC449" s="238"/>
      <c r="AD449" s="1"/>
    </row>
    <row r="450" customFormat="false" ht="15" hidden="false" customHeight="false" outlineLevel="0" collapsed="false">
      <c r="A450" s="238"/>
      <c r="B450" s="238"/>
      <c r="C450" s="238"/>
      <c r="D450" s="238"/>
      <c r="E450" s="238"/>
      <c r="F450" s="347"/>
      <c r="G450" s="238"/>
      <c r="H450" s="238"/>
      <c r="I450" s="347"/>
      <c r="J450" s="238"/>
      <c r="K450" s="238"/>
      <c r="L450" s="238"/>
      <c r="M450" s="238"/>
      <c r="N450" s="238"/>
      <c r="O450" s="238"/>
      <c r="P450" s="238"/>
      <c r="Q450" s="238"/>
      <c r="R450" s="238"/>
      <c r="S450" s="238"/>
      <c r="T450" s="238"/>
      <c r="U450" s="238"/>
      <c r="V450" s="238"/>
      <c r="W450" s="238"/>
      <c r="X450" s="238"/>
      <c r="Y450" s="238"/>
      <c r="Z450" s="238"/>
      <c r="AA450" s="238"/>
      <c r="AB450" s="238"/>
      <c r="AC450" s="238"/>
      <c r="AD450" s="1"/>
    </row>
    <row r="451" customFormat="false" ht="15" hidden="false" customHeight="false" outlineLevel="0" collapsed="false">
      <c r="A451" s="238"/>
      <c r="B451" s="238"/>
      <c r="C451" s="238"/>
      <c r="D451" s="238"/>
      <c r="E451" s="238"/>
      <c r="F451" s="347"/>
      <c r="G451" s="238"/>
      <c r="H451" s="238"/>
      <c r="I451" s="347"/>
      <c r="J451" s="238"/>
      <c r="K451" s="238"/>
      <c r="L451" s="238"/>
      <c r="M451" s="238"/>
      <c r="N451" s="238"/>
      <c r="O451" s="238"/>
      <c r="P451" s="238"/>
      <c r="Q451" s="238"/>
      <c r="R451" s="238"/>
      <c r="S451" s="238"/>
      <c r="T451" s="238"/>
      <c r="U451" s="238"/>
      <c r="V451" s="238"/>
      <c r="W451" s="238"/>
      <c r="X451" s="238"/>
      <c r="Y451" s="238"/>
      <c r="Z451" s="238"/>
      <c r="AA451" s="238"/>
      <c r="AB451" s="238"/>
      <c r="AC451" s="238"/>
      <c r="AD451" s="1"/>
    </row>
    <row r="452" customFormat="false" ht="15" hidden="false" customHeight="false" outlineLevel="0" collapsed="false">
      <c r="A452" s="238"/>
      <c r="B452" s="238"/>
      <c r="C452" s="238"/>
      <c r="D452" s="238"/>
      <c r="E452" s="238"/>
      <c r="F452" s="347"/>
      <c r="G452" s="238"/>
      <c r="H452" s="238"/>
      <c r="I452" s="347"/>
      <c r="J452" s="238"/>
      <c r="K452" s="238"/>
      <c r="L452" s="238"/>
      <c r="M452" s="238"/>
      <c r="N452" s="238"/>
      <c r="O452" s="238"/>
      <c r="P452" s="238"/>
      <c r="Q452" s="238"/>
      <c r="R452" s="238"/>
      <c r="S452" s="238"/>
      <c r="T452" s="238"/>
      <c r="U452" s="238"/>
      <c r="V452" s="238"/>
      <c r="W452" s="238"/>
      <c r="X452" s="238"/>
      <c r="Y452" s="238"/>
      <c r="Z452" s="238"/>
      <c r="AA452" s="238"/>
      <c r="AB452" s="238"/>
      <c r="AC452" s="238"/>
      <c r="AD452" s="1"/>
    </row>
    <row r="453" customFormat="false" ht="15" hidden="false" customHeight="false" outlineLevel="0" collapsed="false">
      <c r="A453" s="238"/>
      <c r="B453" s="238"/>
      <c r="C453" s="238"/>
      <c r="D453" s="238"/>
      <c r="E453" s="238"/>
      <c r="F453" s="347"/>
      <c r="G453" s="238"/>
      <c r="H453" s="238"/>
      <c r="I453" s="347"/>
      <c r="J453" s="238"/>
      <c r="K453" s="238"/>
      <c r="L453" s="238"/>
      <c r="M453" s="238"/>
      <c r="N453" s="238"/>
      <c r="O453" s="238"/>
      <c r="P453" s="238"/>
      <c r="Q453" s="238"/>
      <c r="R453" s="238"/>
      <c r="S453" s="238"/>
      <c r="T453" s="238"/>
      <c r="U453" s="238"/>
      <c r="V453" s="238"/>
      <c r="W453" s="238"/>
      <c r="X453" s="238"/>
      <c r="Y453" s="238"/>
      <c r="Z453" s="238"/>
      <c r="AA453" s="238"/>
      <c r="AB453" s="238"/>
      <c r="AC453" s="238"/>
      <c r="AD453" s="1"/>
    </row>
    <row r="454" customFormat="false" ht="15" hidden="false" customHeight="false" outlineLevel="0" collapsed="false">
      <c r="A454" s="238"/>
      <c r="B454" s="238"/>
      <c r="C454" s="238"/>
      <c r="D454" s="238"/>
      <c r="E454" s="238"/>
      <c r="F454" s="347"/>
      <c r="G454" s="238"/>
      <c r="H454" s="238"/>
      <c r="I454" s="347"/>
      <c r="J454" s="238"/>
      <c r="K454" s="238"/>
      <c r="L454" s="238"/>
      <c r="M454" s="238"/>
      <c r="N454" s="238"/>
      <c r="O454" s="238"/>
      <c r="P454" s="238"/>
      <c r="Q454" s="238"/>
      <c r="R454" s="238"/>
      <c r="S454" s="238"/>
      <c r="T454" s="238"/>
      <c r="U454" s="238"/>
      <c r="V454" s="238"/>
      <c r="W454" s="238"/>
      <c r="X454" s="238"/>
      <c r="Y454" s="238"/>
      <c r="Z454" s="238"/>
      <c r="AA454" s="238"/>
      <c r="AB454" s="238"/>
      <c r="AC454" s="238"/>
      <c r="AD454" s="1"/>
    </row>
    <row r="455" customFormat="false" ht="15" hidden="false" customHeight="false" outlineLevel="0" collapsed="false">
      <c r="A455" s="238"/>
      <c r="B455" s="238"/>
      <c r="C455" s="238"/>
      <c r="D455" s="238"/>
      <c r="E455" s="238"/>
      <c r="F455" s="347"/>
      <c r="G455" s="238"/>
      <c r="H455" s="238"/>
      <c r="I455" s="347"/>
      <c r="J455" s="238"/>
      <c r="K455" s="238"/>
      <c r="L455" s="238"/>
      <c r="M455" s="238"/>
      <c r="N455" s="238"/>
      <c r="O455" s="238"/>
      <c r="P455" s="238"/>
      <c r="Q455" s="238"/>
      <c r="R455" s="238"/>
      <c r="S455" s="238"/>
      <c r="T455" s="238"/>
      <c r="U455" s="238"/>
      <c r="V455" s="238"/>
      <c r="W455" s="238"/>
      <c r="X455" s="238"/>
      <c r="Y455" s="238"/>
      <c r="Z455" s="238"/>
      <c r="AA455" s="238"/>
      <c r="AB455" s="238"/>
      <c r="AC455" s="238"/>
      <c r="AD455" s="1"/>
    </row>
    <row r="456" customFormat="false" ht="15" hidden="false" customHeight="false" outlineLevel="0" collapsed="false">
      <c r="A456" s="238"/>
      <c r="B456" s="238"/>
      <c r="C456" s="238"/>
      <c r="D456" s="238"/>
      <c r="E456" s="238"/>
      <c r="F456" s="347"/>
      <c r="G456" s="238"/>
      <c r="H456" s="238"/>
      <c r="I456" s="347"/>
      <c r="J456" s="238"/>
      <c r="K456" s="238"/>
      <c r="L456" s="238"/>
      <c r="M456" s="238"/>
      <c r="N456" s="238"/>
      <c r="O456" s="238"/>
      <c r="P456" s="238"/>
      <c r="Q456" s="238"/>
      <c r="R456" s="238"/>
      <c r="S456" s="238"/>
      <c r="T456" s="238"/>
      <c r="U456" s="238"/>
      <c r="V456" s="238"/>
      <c r="W456" s="238"/>
      <c r="X456" s="238"/>
      <c r="Y456" s="238"/>
      <c r="Z456" s="238"/>
      <c r="AA456" s="238"/>
      <c r="AB456" s="238"/>
      <c r="AC456" s="238"/>
      <c r="AD456" s="1"/>
    </row>
    <row r="457" customFormat="false" ht="15" hidden="false" customHeight="false" outlineLevel="0" collapsed="false">
      <c r="A457" s="238"/>
      <c r="B457" s="238"/>
      <c r="C457" s="238"/>
      <c r="D457" s="238"/>
      <c r="E457" s="238"/>
      <c r="F457" s="347"/>
      <c r="G457" s="238"/>
      <c r="H457" s="238"/>
      <c r="I457" s="347"/>
      <c r="J457" s="238"/>
      <c r="K457" s="238"/>
      <c r="L457" s="238"/>
      <c r="M457" s="238"/>
      <c r="N457" s="238"/>
      <c r="O457" s="238"/>
      <c r="P457" s="238"/>
      <c r="Q457" s="238"/>
      <c r="R457" s="238"/>
      <c r="S457" s="238"/>
      <c r="T457" s="238"/>
      <c r="U457" s="238"/>
      <c r="V457" s="238"/>
      <c r="W457" s="238"/>
      <c r="X457" s="238"/>
      <c r="Y457" s="238"/>
      <c r="Z457" s="238"/>
      <c r="AA457" s="238"/>
      <c r="AB457" s="238"/>
      <c r="AC457" s="238"/>
      <c r="AD457" s="1"/>
    </row>
    <row r="458" customFormat="false" ht="15" hidden="false" customHeight="false" outlineLevel="0" collapsed="false">
      <c r="A458" s="238"/>
      <c r="B458" s="238"/>
      <c r="C458" s="238"/>
      <c r="D458" s="238"/>
      <c r="E458" s="238"/>
      <c r="F458" s="347"/>
      <c r="G458" s="238"/>
      <c r="H458" s="238"/>
      <c r="I458" s="347"/>
      <c r="J458" s="238"/>
      <c r="K458" s="238"/>
      <c r="L458" s="238"/>
      <c r="M458" s="238"/>
      <c r="N458" s="238"/>
      <c r="O458" s="238"/>
      <c r="P458" s="238"/>
      <c r="Q458" s="238"/>
      <c r="R458" s="238"/>
      <c r="S458" s="238"/>
      <c r="T458" s="238"/>
      <c r="U458" s="238"/>
      <c r="V458" s="238"/>
      <c r="W458" s="238"/>
      <c r="X458" s="238"/>
      <c r="Y458" s="238"/>
      <c r="Z458" s="238"/>
      <c r="AA458" s="238"/>
      <c r="AB458" s="238"/>
      <c r="AC458" s="238"/>
      <c r="AD458" s="1"/>
    </row>
    <row r="459" customFormat="false" ht="15" hidden="false" customHeight="false" outlineLevel="0" collapsed="false">
      <c r="A459" s="238"/>
      <c r="B459" s="238"/>
      <c r="C459" s="238"/>
      <c r="D459" s="238"/>
      <c r="E459" s="238"/>
      <c r="F459" s="347"/>
      <c r="G459" s="238"/>
      <c r="H459" s="238"/>
      <c r="I459" s="347"/>
      <c r="J459" s="238"/>
      <c r="K459" s="238"/>
      <c r="L459" s="238"/>
      <c r="M459" s="238"/>
      <c r="N459" s="238"/>
      <c r="O459" s="238"/>
      <c r="P459" s="238"/>
      <c r="Q459" s="238"/>
      <c r="R459" s="238"/>
      <c r="S459" s="238"/>
      <c r="T459" s="238"/>
      <c r="U459" s="238"/>
      <c r="V459" s="238"/>
      <c r="W459" s="238"/>
      <c r="X459" s="238"/>
      <c r="Y459" s="238"/>
      <c r="Z459" s="238"/>
      <c r="AA459" s="238"/>
      <c r="AB459" s="238"/>
      <c r="AC459" s="238"/>
      <c r="AD459" s="1"/>
    </row>
    <row r="460" customFormat="false" ht="15" hidden="false" customHeight="false" outlineLevel="0" collapsed="false">
      <c r="A460" s="238"/>
      <c r="B460" s="238"/>
      <c r="C460" s="238"/>
      <c r="D460" s="238"/>
      <c r="E460" s="238"/>
      <c r="F460" s="347"/>
      <c r="G460" s="238"/>
      <c r="H460" s="238"/>
      <c r="I460" s="347"/>
      <c r="J460" s="238"/>
      <c r="K460" s="238"/>
      <c r="L460" s="238"/>
      <c r="M460" s="238"/>
      <c r="N460" s="238"/>
      <c r="O460" s="238"/>
      <c r="P460" s="238"/>
      <c r="Q460" s="238"/>
      <c r="R460" s="238"/>
      <c r="S460" s="238"/>
      <c r="T460" s="238"/>
      <c r="U460" s="238"/>
      <c r="V460" s="238"/>
      <c r="W460" s="238"/>
      <c r="X460" s="238"/>
      <c r="Y460" s="238"/>
      <c r="Z460" s="238"/>
      <c r="AA460" s="238"/>
      <c r="AB460" s="238"/>
      <c r="AC460" s="238"/>
      <c r="AD460" s="1"/>
    </row>
    <row r="461" customFormat="false" ht="15" hidden="false" customHeight="false" outlineLevel="0" collapsed="false">
      <c r="A461" s="238"/>
      <c r="B461" s="238"/>
      <c r="C461" s="238"/>
      <c r="D461" s="238"/>
      <c r="E461" s="238"/>
      <c r="F461" s="347"/>
      <c r="G461" s="238"/>
      <c r="H461" s="238"/>
      <c r="I461" s="347"/>
      <c r="J461" s="238"/>
      <c r="K461" s="238"/>
      <c r="L461" s="238"/>
      <c r="M461" s="238"/>
      <c r="N461" s="238"/>
      <c r="O461" s="238"/>
      <c r="P461" s="238"/>
      <c r="Q461" s="238"/>
      <c r="R461" s="238"/>
      <c r="S461" s="238"/>
      <c r="T461" s="238"/>
      <c r="U461" s="238"/>
      <c r="V461" s="238"/>
      <c r="W461" s="238"/>
      <c r="X461" s="238"/>
      <c r="Y461" s="238"/>
      <c r="Z461" s="238"/>
      <c r="AA461" s="238"/>
      <c r="AB461" s="238"/>
      <c r="AC461" s="238"/>
      <c r="AD461" s="1"/>
    </row>
    <row r="462" customFormat="false" ht="15" hidden="false" customHeight="false" outlineLevel="0" collapsed="false">
      <c r="A462" s="238"/>
      <c r="B462" s="238"/>
      <c r="C462" s="238"/>
      <c r="D462" s="238"/>
      <c r="E462" s="238"/>
      <c r="F462" s="347"/>
      <c r="G462" s="238"/>
      <c r="H462" s="238"/>
      <c r="I462" s="347"/>
      <c r="J462" s="238"/>
      <c r="K462" s="238"/>
      <c r="L462" s="238"/>
      <c r="M462" s="238"/>
      <c r="N462" s="238"/>
      <c r="O462" s="238"/>
      <c r="P462" s="238"/>
      <c r="Q462" s="238"/>
      <c r="R462" s="238"/>
      <c r="S462" s="238"/>
      <c r="T462" s="238"/>
      <c r="U462" s="238"/>
      <c r="V462" s="238"/>
      <c r="W462" s="238"/>
      <c r="X462" s="238"/>
      <c r="Y462" s="238"/>
      <c r="Z462" s="238"/>
      <c r="AA462" s="238"/>
      <c r="AB462" s="238"/>
      <c r="AC462" s="238"/>
      <c r="AD462" s="1"/>
    </row>
    <row r="463" customFormat="false" ht="15" hidden="false" customHeight="false" outlineLevel="0" collapsed="false">
      <c r="A463" s="238"/>
      <c r="B463" s="238"/>
      <c r="C463" s="238"/>
      <c r="D463" s="238"/>
      <c r="E463" s="238"/>
      <c r="F463" s="347"/>
      <c r="G463" s="238"/>
      <c r="H463" s="238"/>
      <c r="I463" s="347"/>
      <c r="J463" s="238"/>
      <c r="K463" s="238"/>
      <c r="L463" s="238"/>
      <c r="M463" s="238"/>
      <c r="N463" s="238"/>
      <c r="O463" s="238"/>
      <c r="P463" s="238"/>
      <c r="Q463" s="238"/>
      <c r="R463" s="238"/>
      <c r="S463" s="238"/>
      <c r="T463" s="238"/>
      <c r="U463" s="238"/>
      <c r="V463" s="238"/>
      <c r="W463" s="238"/>
      <c r="X463" s="238"/>
      <c r="Y463" s="238"/>
      <c r="Z463" s="238"/>
      <c r="AA463" s="238"/>
      <c r="AB463" s="238"/>
      <c r="AC463" s="238"/>
      <c r="AD463" s="1"/>
    </row>
    <row r="464" customFormat="false" ht="15" hidden="false" customHeight="false" outlineLevel="0" collapsed="false">
      <c r="A464" s="238"/>
      <c r="B464" s="238"/>
      <c r="C464" s="238"/>
      <c r="D464" s="238"/>
      <c r="E464" s="238"/>
      <c r="F464" s="347"/>
      <c r="G464" s="238"/>
      <c r="H464" s="238"/>
      <c r="I464" s="347"/>
      <c r="J464" s="238"/>
      <c r="K464" s="238"/>
      <c r="L464" s="238"/>
      <c r="M464" s="238"/>
      <c r="N464" s="238"/>
      <c r="O464" s="238"/>
      <c r="P464" s="238"/>
      <c r="Q464" s="238"/>
      <c r="R464" s="238"/>
      <c r="S464" s="238"/>
      <c r="T464" s="238"/>
      <c r="U464" s="238"/>
      <c r="V464" s="238"/>
      <c r="W464" s="238"/>
      <c r="X464" s="238"/>
      <c r="Y464" s="238"/>
      <c r="Z464" s="238"/>
      <c r="AA464" s="238"/>
      <c r="AB464" s="238"/>
      <c r="AC464" s="238"/>
      <c r="AD464" s="1"/>
    </row>
    <row r="465" customFormat="false" ht="15" hidden="false" customHeight="false" outlineLevel="0" collapsed="false">
      <c r="A465" s="238"/>
      <c r="B465" s="238"/>
      <c r="C465" s="238"/>
      <c r="D465" s="238"/>
      <c r="E465" s="238"/>
      <c r="F465" s="347"/>
      <c r="G465" s="238"/>
      <c r="H465" s="238"/>
      <c r="I465" s="347"/>
      <c r="J465" s="238"/>
      <c r="K465" s="238"/>
      <c r="L465" s="238"/>
      <c r="M465" s="238"/>
      <c r="N465" s="238"/>
      <c r="O465" s="238"/>
      <c r="P465" s="238"/>
      <c r="Q465" s="238"/>
      <c r="R465" s="238"/>
      <c r="S465" s="238"/>
      <c r="T465" s="238"/>
      <c r="U465" s="238"/>
      <c r="V465" s="238"/>
      <c r="W465" s="238"/>
      <c r="X465" s="238"/>
      <c r="Y465" s="238"/>
      <c r="Z465" s="238"/>
      <c r="AA465" s="238"/>
      <c r="AB465" s="238"/>
      <c r="AC465" s="238"/>
      <c r="AD465" s="1"/>
    </row>
    <row r="466" customFormat="false" ht="15" hidden="false" customHeight="false" outlineLevel="0" collapsed="false">
      <c r="A466" s="238"/>
      <c r="B466" s="238"/>
      <c r="C466" s="238"/>
      <c r="D466" s="238"/>
      <c r="E466" s="238"/>
      <c r="F466" s="347"/>
      <c r="G466" s="238"/>
      <c r="H466" s="238"/>
      <c r="I466" s="347"/>
      <c r="J466" s="238"/>
      <c r="K466" s="238"/>
      <c r="L466" s="238"/>
      <c r="M466" s="238"/>
      <c r="N466" s="238"/>
      <c r="O466" s="238"/>
      <c r="P466" s="238"/>
      <c r="Q466" s="238"/>
      <c r="R466" s="238"/>
      <c r="S466" s="238"/>
      <c r="T466" s="238"/>
      <c r="U466" s="238"/>
      <c r="V466" s="238"/>
      <c r="W466" s="238"/>
      <c r="X466" s="238"/>
      <c r="Y466" s="238"/>
      <c r="Z466" s="238"/>
      <c r="AA466" s="238"/>
      <c r="AB466" s="238"/>
      <c r="AC466" s="238"/>
      <c r="AD466" s="1"/>
    </row>
    <row r="467" customFormat="false" ht="15" hidden="false" customHeight="false" outlineLevel="0" collapsed="false">
      <c r="A467" s="238"/>
      <c r="B467" s="238"/>
      <c r="C467" s="238"/>
      <c r="D467" s="238"/>
      <c r="E467" s="238"/>
      <c r="F467" s="347"/>
      <c r="G467" s="238"/>
      <c r="H467" s="238"/>
      <c r="I467" s="347"/>
      <c r="J467" s="238"/>
      <c r="K467" s="238"/>
      <c r="L467" s="238"/>
      <c r="M467" s="238"/>
      <c r="N467" s="238"/>
      <c r="O467" s="238"/>
      <c r="P467" s="238"/>
      <c r="Q467" s="238"/>
      <c r="R467" s="238"/>
      <c r="S467" s="238"/>
      <c r="T467" s="238"/>
      <c r="U467" s="238"/>
      <c r="V467" s="238"/>
      <c r="W467" s="238"/>
      <c r="X467" s="238"/>
      <c r="Y467" s="238"/>
      <c r="Z467" s="238"/>
      <c r="AA467" s="238"/>
      <c r="AB467" s="238"/>
      <c r="AC467" s="238"/>
      <c r="AD467" s="1"/>
    </row>
    <row r="468" customFormat="false" ht="15" hidden="false" customHeight="false" outlineLevel="0" collapsed="false">
      <c r="A468" s="238"/>
      <c r="B468" s="238"/>
      <c r="C468" s="238"/>
      <c r="D468" s="238"/>
      <c r="E468" s="238"/>
      <c r="F468" s="347"/>
      <c r="G468" s="238"/>
      <c r="H468" s="238"/>
      <c r="I468" s="347"/>
      <c r="J468" s="238"/>
      <c r="K468" s="238"/>
      <c r="L468" s="238"/>
      <c r="M468" s="238"/>
      <c r="N468" s="238"/>
      <c r="O468" s="238"/>
      <c r="P468" s="238"/>
      <c r="Q468" s="238"/>
      <c r="R468" s="238"/>
      <c r="S468" s="238"/>
      <c r="T468" s="238"/>
      <c r="U468" s="238"/>
      <c r="V468" s="238"/>
      <c r="W468" s="238"/>
      <c r="X468" s="238"/>
      <c r="Y468" s="238"/>
      <c r="Z468" s="238"/>
      <c r="AA468" s="238"/>
      <c r="AB468" s="238"/>
      <c r="AC468" s="238"/>
      <c r="AD468" s="1"/>
    </row>
    <row r="469" customFormat="false" ht="15" hidden="false" customHeight="false" outlineLevel="0" collapsed="false">
      <c r="A469" s="238"/>
      <c r="B469" s="238"/>
      <c r="C469" s="238"/>
      <c r="D469" s="238"/>
      <c r="E469" s="238"/>
      <c r="F469" s="347"/>
      <c r="G469" s="238"/>
      <c r="H469" s="238"/>
      <c r="I469" s="347"/>
      <c r="J469" s="238"/>
      <c r="K469" s="238"/>
      <c r="L469" s="238"/>
      <c r="M469" s="238"/>
      <c r="N469" s="238"/>
      <c r="O469" s="238"/>
      <c r="P469" s="238"/>
      <c r="Q469" s="238"/>
      <c r="R469" s="238"/>
      <c r="S469" s="238"/>
      <c r="T469" s="238"/>
      <c r="U469" s="238"/>
      <c r="V469" s="238"/>
      <c r="W469" s="238"/>
      <c r="X469" s="238"/>
      <c r="Y469" s="238"/>
      <c r="Z469" s="238"/>
      <c r="AA469" s="238"/>
      <c r="AB469" s="238"/>
      <c r="AC469" s="238"/>
      <c r="AD469" s="1"/>
    </row>
    <row r="470" customFormat="false" ht="15" hidden="false" customHeight="false" outlineLevel="0" collapsed="false">
      <c r="A470" s="238"/>
      <c r="B470" s="238"/>
      <c r="C470" s="238"/>
      <c r="D470" s="238"/>
      <c r="E470" s="238"/>
      <c r="F470" s="347"/>
      <c r="G470" s="238"/>
      <c r="H470" s="238"/>
      <c r="I470" s="347"/>
      <c r="J470" s="238"/>
      <c r="K470" s="238"/>
      <c r="L470" s="238"/>
      <c r="M470" s="238"/>
      <c r="N470" s="238"/>
      <c r="O470" s="238"/>
      <c r="P470" s="238"/>
      <c r="Q470" s="238"/>
      <c r="R470" s="238"/>
      <c r="S470" s="238"/>
      <c r="T470" s="238"/>
      <c r="U470" s="238"/>
      <c r="V470" s="238"/>
      <c r="W470" s="238"/>
      <c r="X470" s="238"/>
      <c r="Y470" s="238"/>
      <c r="Z470" s="238"/>
      <c r="AA470" s="238"/>
      <c r="AB470" s="238"/>
      <c r="AC470" s="238"/>
      <c r="AD470" s="1"/>
    </row>
    <row r="471" customFormat="false" ht="15" hidden="false" customHeight="false" outlineLevel="0" collapsed="false">
      <c r="A471" s="238"/>
      <c r="B471" s="238"/>
      <c r="C471" s="238"/>
      <c r="D471" s="238"/>
      <c r="E471" s="238"/>
      <c r="F471" s="347"/>
      <c r="G471" s="238"/>
      <c r="H471" s="238"/>
      <c r="I471" s="347"/>
      <c r="J471" s="238"/>
      <c r="K471" s="238"/>
      <c r="L471" s="238"/>
      <c r="M471" s="238"/>
      <c r="N471" s="238"/>
      <c r="O471" s="238"/>
      <c r="P471" s="238"/>
      <c r="Q471" s="238"/>
      <c r="R471" s="238"/>
      <c r="S471" s="238"/>
      <c r="T471" s="238"/>
      <c r="U471" s="238"/>
      <c r="V471" s="238"/>
      <c r="W471" s="238"/>
      <c r="X471" s="238"/>
      <c r="Y471" s="238"/>
      <c r="Z471" s="238"/>
      <c r="AA471" s="238"/>
      <c r="AB471" s="238"/>
      <c r="AC471" s="1"/>
      <c r="AD471" s="1"/>
    </row>
    <row r="472" customFormat="false" ht="15" hidden="false" customHeight="false" outlineLevel="0" collapsed="false">
      <c r="A472" s="238"/>
      <c r="B472" s="238"/>
      <c r="C472" s="238"/>
      <c r="D472" s="238"/>
      <c r="E472" s="238"/>
      <c r="F472" s="347"/>
      <c r="G472" s="238"/>
      <c r="H472" s="238"/>
      <c r="I472" s="347"/>
      <c r="J472" s="238"/>
      <c r="K472" s="238"/>
      <c r="L472" s="238"/>
      <c r="M472" s="238"/>
      <c r="N472" s="238"/>
      <c r="O472" s="238"/>
      <c r="P472" s="238"/>
      <c r="Q472" s="238"/>
      <c r="R472" s="238"/>
      <c r="S472" s="238"/>
      <c r="T472" s="238"/>
      <c r="U472" s="238"/>
      <c r="V472" s="238"/>
      <c r="W472" s="238"/>
      <c r="X472" s="238"/>
      <c r="Y472" s="238"/>
      <c r="Z472" s="238"/>
      <c r="AA472" s="238"/>
      <c r="AB472" s="238"/>
      <c r="AC472" s="1"/>
      <c r="AD472" s="1"/>
    </row>
    <row r="473" customFormat="false" ht="15" hidden="false" customHeight="false" outlineLevel="0" collapsed="false">
      <c r="A473" s="238"/>
      <c r="B473" s="238"/>
      <c r="C473" s="238"/>
      <c r="D473" s="238"/>
      <c r="E473" s="238"/>
      <c r="F473" s="347"/>
      <c r="G473" s="238"/>
      <c r="H473" s="238"/>
      <c r="I473" s="347"/>
      <c r="J473" s="238"/>
      <c r="K473" s="238"/>
      <c r="L473" s="238"/>
      <c r="M473" s="238"/>
      <c r="N473" s="238"/>
      <c r="O473" s="238"/>
      <c r="P473" s="238"/>
      <c r="Q473" s="238"/>
      <c r="R473" s="238"/>
      <c r="S473" s="238"/>
      <c r="T473" s="238"/>
      <c r="U473" s="238"/>
      <c r="V473" s="238"/>
      <c r="W473" s="238"/>
      <c r="X473" s="238"/>
      <c r="Y473" s="238"/>
      <c r="Z473" s="238"/>
      <c r="AA473" s="238"/>
      <c r="AB473" s="238"/>
      <c r="AC473" s="1"/>
      <c r="AD473" s="1"/>
    </row>
    <row r="474" customFormat="false" ht="15" hidden="false" customHeight="false" outlineLevel="0" collapsed="false">
      <c r="A474" s="238"/>
      <c r="B474" s="238"/>
      <c r="C474" s="238"/>
      <c r="D474" s="238"/>
      <c r="E474" s="238"/>
      <c r="F474" s="347"/>
      <c r="G474" s="238"/>
      <c r="H474" s="238"/>
      <c r="I474" s="347"/>
      <c r="J474" s="238"/>
      <c r="K474" s="238"/>
      <c r="L474" s="238"/>
      <c r="M474" s="238"/>
      <c r="N474" s="238"/>
      <c r="O474" s="238"/>
      <c r="P474" s="238"/>
      <c r="Q474" s="238"/>
      <c r="R474" s="238"/>
      <c r="S474" s="238"/>
      <c r="T474" s="238"/>
      <c r="U474" s="238"/>
      <c r="V474" s="238"/>
      <c r="W474" s="238"/>
      <c r="X474" s="238"/>
      <c r="Y474" s="238"/>
      <c r="Z474" s="238"/>
      <c r="AA474" s="238"/>
      <c r="AB474" s="238"/>
      <c r="AC474" s="1"/>
      <c r="AD474" s="1"/>
    </row>
    <row r="475" customFormat="false" ht="15" hidden="false" customHeight="false" outlineLevel="0" collapsed="false">
      <c r="A475" s="238"/>
      <c r="B475" s="238"/>
      <c r="C475" s="238"/>
      <c r="D475" s="238"/>
      <c r="E475" s="238"/>
      <c r="F475" s="347"/>
      <c r="G475" s="238"/>
      <c r="H475" s="238"/>
      <c r="I475" s="347"/>
      <c r="J475" s="238"/>
      <c r="K475" s="238"/>
      <c r="L475" s="238"/>
      <c r="M475" s="238"/>
      <c r="N475" s="238"/>
      <c r="O475" s="238"/>
      <c r="P475" s="238"/>
      <c r="Q475" s="238"/>
      <c r="R475" s="238"/>
      <c r="S475" s="238"/>
      <c r="T475" s="238"/>
      <c r="U475" s="238"/>
      <c r="V475" s="238"/>
      <c r="W475" s="238"/>
      <c r="X475" s="238"/>
      <c r="Y475" s="238"/>
      <c r="Z475" s="238"/>
      <c r="AA475" s="238"/>
      <c r="AB475" s="238"/>
      <c r="AC475" s="1"/>
      <c r="AD475" s="1"/>
    </row>
    <row r="476" customFormat="false" ht="15" hidden="false" customHeight="false" outlineLevel="0" collapsed="false">
      <c r="A476" s="238"/>
      <c r="B476" s="238"/>
      <c r="C476" s="238"/>
      <c r="D476" s="238"/>
      <c r="E476" s="238"/>
      <c r="F476" s="347"/>
      <c r="G476" s="238"/>
      <c r="H476" s="238"/>
      <c r="I476" s="347"/>
      <c r="J476" s="238"/>
      <c r="K476" s="238"/>
      <c r="L476" s="238"/>
      <c r="M476" s="238"/>
      <c r="N476" s="238"/>
      <c r="O476" s="238"/>
      <c r="P476" s="238"/>
      <c r="Q476" s="238"/>
      <c r="R476" s="238"/>
      <c r="S476" s="238"/>
      <c r="T476" s="238"/>
      <c r="U476" s="238"/>
      <c r="V476" s="238"/>
      <c r="W476" s="238"/>
      <c r="X476" s="238"/>
      <c r="Y476" s="238"/>
      <c r="Z476" s="238"/>
      <c r="AA476" s="238"/>
      <c r="AB476" s="238"/>
      <c r="AC476" s="1"/>
      <c r="AD476" s="1"/>
    </row>
    <row r="477" customFormat="false" ht="15" hidden="false" customHeight="false" outlineLevel="0" collapsed="false">
      <c r="A477" s="238"/>
      <c r="B477" s="238"/>
      <c r="C477" s="238"/>
      <c r="D477" s="238"/>
      <c r="E477" s="238"/>
      <c r="F477" s="347"/>
      <c r="G477" s="238"/>
      <c r="H477" s="238"/>
      <c r="I477" s="347"/>
      <c r="J477" s="238"/>
      <c r="K477" s="238"/>
      <c r="L477" s="238"/>
      <c r="M477" s="238"/>
      <c r="N477" s="238"/>
      <c r="O477" s="238"/>
      <c r="P477" s="238"/>
      <c r="Q477" s="238"/>
      <c r="R477" s="238"/>
      <c r="S477" s="238"/>
      <c r="T477" s="238"/>
      <c r="U477" s="238"/>
      <c r="V477" s="238"/>
      <c r="W477" s="238"/>
      <c r="X477" s="238"/>
      <c r="Y477" s="238"/>
      <c r="Z477" s="238"/>
      <c r="AA477" s="238"/>
      <c r="AB477" s="238"/>
      <c r="AC477" s="1"/>
      <c r="AD477" s="1"/>
    </row>
    <row r="478" customFormat="false" ht="15" hidden="false" customHeight="false" outlineLevel="0" collapsed="false">
      <c r="A478" s="238"/>
      <c r="B478" s="238"/>
      <c r="C478" s="238"/>
      <c r="D478" s="238"/>
      <c r="E478" s="238"/>
      <c r="F478" s="347"/>
      <c r="G478" s="238"/>
      <c r="H478" s="238"/>
      <c r="I478" s="347"/>
      <c r="J478" s="238"/>
      <c r="K478" s="238"/>
      <c r="L478" s="238"/>
      <c r="M478" s="238"/>
      <c r="N478" s="238"/>
      <c r="O478" s="238"/>
      <c r="P478" s="238"/>
      <c r="Q478" s="238"/>
      <c r="R478" s="238"/>
      <c r="S478" s="238"/>
      <c r="T478" s="238"/>
      <c r="U478" s="238"/>
      <c r="V478" s="238"/>
      <c r="W478" s="238"/>
      <c r="X478" s="238"/>
      <c r="Y478" s="238"/>
      <c r="Z478" s="238"/>
      <c r="AA478" s="238"/>
      <c r="AB478" s="238"/>
      <c r="AC478" s="1"/>
      <c r="AD478" s="1"/>
    </row>
    <row r="479" customFormat="false" ht="15" hidden="false" customHeight="false" outlineLevel="0" collapsed="false">
      <c r="A479" s="238"/>
      <c r="B479" s="238"/>
      <c r="C479" s="238"/>
      <c r="D479" s="238"/>
      <c r="E479" s="238"/>
      <c r="F479" s="347"/>
      <c r="G479" s="238"/>
      <c r="H479" s="238"/>
      <c r="I479" s="347"/>
      <c r="J479" s="238"/>
      <c r="K479" s="238"/>
      <c r="L479" s="238"/>
      <c r="M479" s="238"/>
      <c r="N479" s="238"/>
      <c r="O479" s="238"/>
      <c r="P479" s="238"/>
      <c r="Q479" s="238"/>
      <c r="R479" s="238"/>
      <c r="S479" s="238"/>
      <c r="T479" s="238"/>
      <c r="U479" s="238"/>
      <c r="V479" s="238"/>
      <c r="W479" s="238"/>
      <c r="X479" s="238"/>
      <c r="Y479" s="238"/>
      <c r="Z479" s="238"/>
      <c r="AA479" s="238"/>
      <c r="AB479" s="238"/>
      <c r="AC479" s="1"/>
      <c r="AD479" s="1"/>
    </row>
    <row r="480" customFormat="false" ht="15" hidden="false" customHeight="false" outlineLevel="0" collapsed="false">
      <c r="A480" s="238"/>
      <c r="B480" s="238"/>
      <c r="C480" s="238"/>
      <c r="D480" s="238"/>
      <c r="E480" s="238"/>
      <c r="F480" s="347"/>
      <c r="G480" s="238"/>
      <c r="H480" s="238"/>
      <c r="I480" s="347"/>
      <c r="J480" s="238"/>
      <c r="K480" s="238"/>
      <c r="L480" s="238"/>
      <c r="M480" s="238"/>
      <c r="N480" s="238"/>
      <c r="O480" s="238"/>
      <c r="P480" s="238"/>
      <c r="Q480" s="238"/>
      <c r="R480" s="238"/>
      <c r="S480" s="238"/>
      <c r="T480" s="238"/>
      <c r="U480" s="238"/>
      <c r="V480" s="238"/>
      <c r="W480" s="238"/>
      <c r="X480" s="238"/>
      <c r="Y480" s="238"/>
      <c r="Z480" s="238"/>
      <c r="AA480" s="238"/>
      <c r="AB480" s="238"/>
      <c r="AC480" s="1"/>
      <c r="AD480" s="1"/>
    </row>
    <row r="481" customFormat="false" ht="15" hidden="false" customHeight="false" outlineLevel="0" collapsed="false">
      <c r="A481" s="238"/>
      <c r="B481" s="238"/>
      <c r="C481" s="238"/>
      <c r="D481" s="238"/>
      <c r="E481" s="238"/>
      <c r="F481" s="347"/>
      <c r="G481" s="238"/>
      <c r="H481" s="238"/>
      <c r="I481" s="347"/>
      <c r="J481" s="238"/>
      <c r="K481" s="238"/>
      <c r="L481" s="238"/>
      <c r="M481" s="238"/>
      <c r="N481" s="238"/>
      <c r="O481" s="238"/>
      <c r="P481" s="238"/>
      <c r="Q481" s="238"/>
      <c r="R481" s="238"/>
      <c r="S481" s="238"/>
      <c r="T481" s="238"/>
      <c r="U481" s="238"/>
      <c r="V481" s="238"/>
      <c r="W481" s="238"/>
      <c r="X481" s="238"/>
      <c r="Y481" s="238"/>
      <c r="Z481" s="238"/>
      <c r="AA481" s="238"/>
      <c r="AB481" s="238"/>
      <c r="AC481" s="1"/>
      <c r="AD481" s="1"/>
    </row>
    <row r="482" customFormat="false" ht="15" hidden="false" customHeight="false" outlineLevel="0" collapsed="false">
      <c r="A482" s="238"/>
      <c r="B482" s="238"/>
      <c r="C482" s="238"/>
      <c r="D482" s="238"/>
      <c r="E482" s="238"/>
      <c r="F482" s="347"/>
      <c r="G482" s="238"/>
      <c r="H482" s="238"/>
      <c r="I482" s="347"/>
      <c r="J482" s="238"/>
      <c r="K482" s="238"/>
      <c r="L482" s="238"/>
      <c r="M482" s="238"/>
      <c r="N482" s="238"/>
      <c r="O482" s="238"/>
      <c r="P482" s="238"/>
      <c r="Q482" s="238"/>
      <c r="R482" s="238"/>
      <c r="S482" s="238"/>
      <c r="T482" s="238"/>
      <c r="U482" s="238"/>
      <c r="V482" s="238"/>
      <c r="W482" s="238"/>
      <c r="X482" s="238"/>
      <c r="Y482" s="238"/>
      <c r="Z482" s="238"/>
      <c r="AA482" s="238"/>
      <c r="AB482" s="238"/>
      <c r="AC482" s="1"/>
      <c r="AD482" s="1"/>
    </row>
    <row r="483" customFormat="false" ht="15" hidden="false" customHeight="false" outlineLevel="0" collapsed="false">
      <c r="A483" s="238"/>
      <c r="B483" s="238"/>
      <c r="C483" s="238"/>
      <c r="D483" s="238"/>
      <c r="E483" s="238"/>
      <c r="F483" s="347"/>
      <c r="G483" s="238"/>
      <c r="H483" s="238"/>
      <c r="I483" s="347"/>
      <c r="J483" s="238"/>
      <c r="K483" s="238"/>
      <c r="L483" s="238"/>
      <c r="M483" s="238"/>
      <c r="N483" s="238"/>
      <c r="O483" s="238"/>
      <c r="P483" s="238"/>
      <c r="Q483" s="238"/>
      <c r="R483" s="238"/>
      <c r="S483" s="238"/>
      <c r="T483" s="238"/>
      <c r="U483" s="238"/>
      <c r="V483" s="238"/>
      <c r="W483" s="238"/>
      <c r="X483" s="238"/>
      <c r="Y483" s="238"/>
      <c r="Z483" s="238"/>
      <c r="AA483" s="238"/>
      <c r="AB483" s="238"/>
      <c r="AC483" s="1"/>
      <c r="AD483" s="1"/>
    </row>
    <row r="484" customFormat="false" ht="15" hidden="false" customHeight="false" outlineLevel="0" collapsed="false">
      <c r="A484" s="238"/>
      <c r="B484" s="238"/>
      <c r="C484" s="238"/>
      <c r="D484" s="238"/>
      <c r="E484" s="238"/>
      <c r="F484" s="347"/>
      <c r="G484" s="238"/>
      <c r="H484" s="238"/>
      <c r="I484" s="347"/>
      <c r="J484" s="238"/>
      <c r="K484" s="238"/>
      <c r="L484" s="238"/>
      <c r="M484" s="238"/>
      <c r="N484" s="238"/>
      <c r="O484" s="238"/>
      <c r="P484" s="238"/>
      <c r="Q484" s="238"/>
      <c r="R484" s="238"/>
      <c r="S484" s="238"/>
      <c r="T484" s="238"/>
      <c r="U484" s="238"/>
      <c r="V484" s="238"/>
      <c r="W484" s="238"/>
      <c r="X484" s="238"/>
      <c r="Y484" s="238"/>
      <c r="Z484" s="238"/>
      <c r="AA484" s="238"/>
      <c r="AB484" s="238"/>
      <c r="AC484" s="1"/>
      <c r="AD484" s="1"/>
    </row>
    <row r="485" customFormat="false" ht="15" hidden="false" customHeight="false" outlineLevel="0" collapsed="false">
      <c r="A485" s="238"/>
      <c r="B485" s="238"/>
      <c r="C485" s="238"/>
      <c r="D485" s="238"/>
      <c r="E485" s="238"/>
      <c r="F485" s="347"/>
      <c r="G485" s="238"/>
      <c r="H485" s="238"/>
      <c r="I485" s="347"/>
      <c r="J485" s="238"/>
      <c r="K485" s="238"/>
      <c r="L485" s="238"/>
      <c r="M485" s="238"/>
      <c r="N485" s="238"/>
      <c r="O485" s="238"/>
      <c r="P485" s="238"/>
      <c r="Q485" s="238"/>
      <c r="R485" s="238"/>
      <c r="S485" s="238"/>
      <c r="T485" s="238"/>
      <c r="U485" s="238"/>
      <c r="V485" s="238"/>
      <c r="W485" s="238"/>
      <c r="X485" s="238"/>
      <c r="Y485" s="238"/>
      <c r="Z485" s="238"/>
      <c r="AA485" s="238"/>
      <c r="AB485" s="238"/>
      <c r="AC485" s="1"/>
      <c r="AD485" s="1"/>
    </row>
    <row r="486" customFormat="false" ht="15" hidden="false" customHeight="false" outlineLevel="0" collapsed="false">
      <c r="A486" s="238"/>
      <c r="B486" s="238"/>
      <c r="C486" s="238"/>
      <c r="D486" s="238"/>
      <c r="E486" s="238"/>
      <c r="F486" s="347"/>
      <c r="G486" s="238"/>
      <c r="H486" s="238"/>
      <c r="I486" s="347"/>
      <c r="J486" s="238"/>
      <c r="K486" s="238"/>
      <c r="L486" s="238"/>
      <c r="M486" s="238"/>
      <c r="N486" s="238"/>
      <c r="O486" s="238"/>
      <c r="P486" s="238"/>
      <c r="Q486" s="238"/>
      <c r="R486" s="238"/>
      <c r="S486" s="238"/>
      <c r="T486" s="238"/>
      <c r="U486" s="238"/>
      <c r="V486" s="238"/>
      <c r="W486" s="238"/>
      <c r="X486" s="238"/>
      <c r="Y486" s="238"/>
      <c r="Z486" s="238"/>
      <c r="AA486" s="1"/>
      <c r="AB486" s="1"/>
      <c r="AC486" s="1"/>
      <c r="AD486" s="1"/>
    </row>
    <row r="487" customFormat="false" ht="15" hidden="false" customHeight="false" outlineLevel="0" collapsed="false">
      <c r="A487" s="238"/>
      <c r="B487" s="238"/>
      <c r="C487" s="238"/>
      <c r="D487" s="238"/>
      <c r="E487" s="238"/>
      <c r="F487" s="347"/>
      <c r="G487" s="238"/>
      <c r="H487" s="238"/>
      <c r="I487" s="347"/>
      <c r="J487" s="238"/>
      <c r="K487" s="238"/>
      <c r="L487" s="238"/>
      <c r="M487" s="238"/>
      <c r="N487" s="238"/>
      <c r="O487" s="238"/>
      <c r="P487" s="238"/>
      <c r="Q487" s="238"/>
      <c r="R487" s="238"/>
      <c r="S487" s="238"/>
      <c r="T487" s="238"/>
      <c r="U487" s="238"/>
      <c r="V487" s="238"/>
      <c r="W487" s="238"/>
      <c r="X487" s="238"/>
      <c r="Y487" s="238"/>
      <c r="Z487" s="238"/>
      <c r="AA487" s="1"/>
      <c r="AB487" s="1"/>
      <c r="AC487" s="1"/>
      <c r="AD487" s="1"/>
    </row>
    <row r="488" customFormat="false" ht="15" hidden="false" customHeight="false" outlineLevel="0" collapsed="false">
      <c r="A488" s="238"/>
      <c r="B488" s="238"/>
      <c r="C488" s="238"/>
      <c r="D488" s="238"/>
      <c r="E488" s="238"/>
      <c r="F488" s="347"/>
      <c r="G488" s="238"/>
      <c r="H488" s="238"/>
      <c r="I488" s="347"/>
      <c r="J488" s="238"/>
      <c r="K488" s="238"/>
      <c r="L488" s="238"/>
      <c r="M488" s="238"/>
      <c r="N488" s="238"/>
      <c r="O488" s="238"/>
      <c r="P488" s="238"/>
      <c r="Q488" s="238"/>
      <c r="R488" s="238"/>
      <c r="S488" s="238"/>
      <c r="T488" s="238"/>
      <c r="U488" s="238"/>
      <c r="V488" s="238"/>
      <c r="W488" s="238"/>
      <c r="X488" s="238"/>
      <c r="Y488" s="238"/>
      <c r="Z488" s="238"/>
      <c r="AA488" s="1"/>
      <c r="AB488" s="1"/>
      <c r="AC488" s="1"/>
      <c r="AD488" s="1"/>
    </row>
    <row r="489" customFormat="false" ht="15" hidden="false" customHeight="false" outlineLevel="0" collapsed="false">
      <c r="A489" s="238"/>
      <c r="B489" s="238"/>
      <c r="C489" s="238"/>
      <c r="D489" s="238"/>
      <c r="E489" s="238"/>
      <c r="F489" s="347"/>
      <c r="G489" s="238"/>
      <c r="H489" s="238"/>
      <c r="I489" s="347"/>
      <c r="J489" s="238"/>
      <c r="K489" s="238"/>
      <c r="L489" s="238"/>
      <c r="M489" s="238"/>
      <c r="N489" s="238"/>
      <c r="O489" s="238"/>
      <c r="P489" s="238"/>
      <c r="Q489" s="238"/>
      <c r="R489" s="238"/>
      <c r="S489" s="238"/>
      <c r="T489" s="238"/>
      <c r="U489" s="238"/>
      <c r="V489" s="238"/>
      <c r="W489" s="238"/>
      <c r="X489" s="238"/>
      <c r="Y489" s="238"/>
      <c r="Z489" s="238"/>
      <c r="AA489" s="1"/>
      <c r="AB489" s="1"/>
      <c r="AC489" s="1"/>
      <c r="AD489" s="1"/>
    </row>
    <row r="490" customFormat="false" ht="15" hidden="false" customHeight="false" outlineLevel="0" collapsed="false">
      <c r="A490" s="238"/>
      <c r="B490" s="238"/>
      <c r="C490" s="238"/>
      <c r="D490" s="238"/>
      <c r="E490" s="238"/>
      <c r="F490" s="347"/>
      <c r="G490" s="238"/>
      <c r="H490" s="238"/>
      <c r="I490" s="347"/>
      <c r="J490" s="238"/>
      <c r="K490" s="238"/>
      <c r="L490" s="238"/>
      <c r="M490" s="238"/>
      <c r="N490" s="238"/>
      <c r="O490" s="238"/>
      <c r="P490" s="238"/>
      <c r="Q490" s="238"/>
      <c r="R490" s="238"/>
      <c r="S490" s="238"/>
      <c r="T490" s="238"/>
      <c r="U490" s="238"/>
      <c r="V490" s="238"/>
      <c r="W490" s="238"/>
      <c r="X490" s="238"/>
      <c r="Y490" s="238"/>
      <c r="Z490" s="238"/>
      <c r="AA490" s="1"/>
      <c r="AB490" s="1"/>
      <c r="AC490" s="1"/>
      <c r="AD490" s="1"/>
    </row>
    <row r="491" customFormat="false" ht="15" hidden="false" customHeight="false" outlineLevel="0" collapsed="false">
      <c r="A491" s="238"/>
      <c r="B491" s="238"/>
      <c r="C491" s="238"/>
      <c r="D491" s="238"/>
      <c r="E491" s="238"/>
      <c r="F491" s="347"/>
      <c r="G491" s="238"/>
      <c r="H491" s="238"/>
      <c r="I491" s="347"/>
      <c r="J491" s="238"/>
      <c r="K491" s="238"/>
      <c r="L491" s="238"/>
      <c r="M491" s="238"/>
      <c r="N491" s="238"/>
      <c r="O491" s="238"/>
      <c r="P491" s="238"/>
      <c r="Q491" s="238"/>
      <c r="R491" s="238"/>
      <c r="S491" s="238"/>
      <c r="T491" s="238"/>
      <c r="U491" s="238"/>
      <c r="V491" s="238"/>
      <c r="W491" s="238"/>
      <c r="X491" s="238"/>
      <c r="Y491" s="238"/>
      <c r="Z491" s="238"/>
      <c r="AA491" s="1"/>
      <c r="AB491" s="1"/>
      <c r="AC491" s="1"/>
      <c r="AD491" s="1"/>
    </row>
    <row r="492" customFormat="false" ht="15" hidden="false" customHeight="false" outlineLevel="0" collapsed="false">
      <c r="A492" s="238"/>
      <c r="B492" s="238"/>
      <c r="C492" s="238"/>
      <c r="D492" s="238"/>
      <c r="E492" s="238"/>
      <c r="F492" s="347"/>
      <c r="G492" s="238"/>
      <c r="H492" s="238"/>
      <c r="I492" s="347"/>
      <c r="J492" s="238"/>
      <c r="K492" s="238"/>
      <c r="L492" s="238"/>
      <c r="M492" s="238"/>
      <c r="N492" s="238"/>
      <c r="O492" s="238"/>
      <c r="P492" s="238"/>
      <c r="Q492" s="238"/>
      <c r="R492" s="238"/>
      <c r="S492" s="238"/>
      <c r="T492" s="238"/>
      <c r="U492" s="238"/>
      <c r="V492" s="238"/>
      <c r="W492" s="238"/>
      <c r="X492" s="238"/>
      <c r="Y492" s="238"/>
      <c r="Z492" s="238"/>
      <c r="AA492" s="1"/>
      <c r="AB492" s="1"/>
      <c r="AC492" s="1"/>
      <c r="AD492" s="1"/>
    </row>
    <row r="493" customFormat="false" ht="15" hidden="false" customHeight="false" outlineLevel="0" collapsed="false">
      <c r="A493" s="238"/>
      <c r="B493" s="238"/>
      <c r="C493" s="238"/>
      <c r="D493" s="238"/>
      <c r="E493" s="238"/>
      <c r="F493" s="347"/>
      <c r="G493" s="238"/>
      <c r="H493" s="238"/>
      <c r="I493" s="347"/>
      <c r="J493" s="238"/>
      <c r="K493" s="238"/>
      <c r="L493" s="238"/>
      <c r="M493" s="238"/>
      <c r="N493" s="238"/>
      <c r="O493" s="238"/>
      <c r="P493" s="238"/>
      <c r="Q493" s="238"/>
      <c r="R493" s="238"/>
      <c r="S493" s="238"/>
      <c r="T493" s="238"/>
      <c r="U493" s="238"/>
      <c r="V493" s="238"/>
      <c r="W493" s="238"/>
      <c r="X493" s="238"/>
      <c r="Y493" s="238"/>
      <c r="Z493" s="238"/>
      <c r="AA493" s="1"/>
      <c r="AB493" s="1"/>
      <c r="AC493" s="1"/>
      <c r="AD493" s="1"/>
    </row>
    <row r="494" customFormat="false" ht="15" hidden="false" customHeight="false" outlineLevel="0" collapsed="false">
      <c r="A494" s="238"/>
      <c r="B494" s="238"/>
      <c r="C494" s="238"/>
      <c r="D494" s="238"/>
      <c r="E494" s="238"/>
      <c r="F494" s="347"/>
      <c r="G494" s="238"/>
      <c r="H494" s="238"/>
      <c r="I494" s="347"/>
      <c r="J494" s="238"/>
      <c r="K494" s="238"/>
      <c r="L494" s="238"/>
      <c r="M494" s="238"/>
      <c r="N494" s="238"/>
      <c r="O494" s="238"/>
      <c r="P494" s="238"/>
      <c r="Q494" s="238"/>
      <c r="R494" s="238"/>
      <c r="S494" s="238"/>
      <c r="T494" s="238"/>
      <c r="U494" s="238"/>
      <c r="V494" s="238"/>
      <c r="W494" s="238"/>
      <c r="X494" s="238"/>
      <c r="Y494" s="238"/>
      <c r="Z494" s="238"/>
      <c r="AA494" s="1"/>
      <c r="AB494" s="1"/>
      <c r="AC494" s="1"/>
      <c r="AD494" s="1"/>
    </row>
    <row r="495" customFormat="false" ht="15" hidden="false" customHeight="false" outlineLevel="0" collapsed="false">
      <c r="A495" s="238"/>
      <c r="B495" s="238"/>
      <c r="C495" s="238"/>
      <c r="D495" s="238"/>
      <c r="E495" s="238"/>
      <c r="F495" s="347"/>
      <c r="G495" s="238"/>
      <c r="H495" s="238"/>
      <c r="I495" s="347"/>
      <c r="J495" s="238"/>
      <c r="K495" s="238"/>
      <c r="L495" s="238"/>
      <c r="M495" s="238"/>
      <c r="N495" s="238"/>
      <c r="O495" s="238"/>
      <c r="P495" s="238"/>
      <c r="Q495" s="238"/>
      <c r="R495" s="238"/>
      <c r="S495" s="238"/>
      <c r="T495" s="238"/>
      <c r="U495" s="238"/>
      <c r="V495" s="238"/>
      <c r="W495" s="238"/>
      <c r="X495" s="238"/>
      <c r="Y495" s="238"/>
      <c r="Z495" s="238"/>
      <c r="AA495" s="1"/>
      <c r="AB495" s="1"/>
      <c r="AC495" s="1"/>
      <c r="AD495" s="1"/>
    </row>
    <row r="496" customFormat="false" ht="15" hidden="false" customHeight="false" outlineLevel="0" collapsed="false">
      <c r="A496" s="238"/>
      <c r="B496" s="238"/>
      <c r="C496" s="238"/>
      <c r="D496" s="238"/>
      <c r="E496" s="238"/>
      <c r="F496" s="347"/>
      <c r="G496" s="238"/>
      <c r="H496" s="238"/>
      <c r="I496" s="347"/>
      <c r="J496" s="238"/>
      <c r="K496" s="238"/>
      <c r="L496" s="238"/>
      <c r="M496" s="238"/>
      <c r="N496" s="238"/>
      <c r="O496" s="238"/>
      <c r="P496" s="238"/>
      <c r="Q496" s="238"/>
      <c r="R496" s="238"/>
      <c r="S496" s="238"/>
      <c r="T496" s="238"/>
      <c r="U496" s="238"/>
      <c r="V496" s="238"/>
      <c r="W496" s="238"/>
      <c r="X496" s="238"/>
      <c r="Y496" s="238"/>
      <c r="Z496" s="238"/>
      <c r="AA496" s="1"/>
      <c r="AB496" s="1"/>
      <c r="AC496" s="1"/>
      <c r="AD496" s="1"/>
    </row>
    <row r="497" customFormat="false" ht="15" hidden="false" customHeight="false" outlineLevel="0" collapsed="false">
      <c r="A497" s="238"/>
      <c r="B497" s="238"/>
      <c r="C497" s="238"/>
      <c r="D497" s="238"/>
      <c r="E497" s="238"/>
      <c r="F497" s="347"/>
      <c r="G497" s="238"/>
      <c r="H497" s="238"/>
      <c r="I497" s="347"/>
      <c r="J497" s="238"/>
      <c r="K497" s="238"/>
      <c r="L497" s="238"/>
      <c r="M497" s="238"/>
      <c r="N497" s="238"/>
      <c r="O497" s="238"/>
      <c r="P497" s="238"/>
      <c r="Q497" s="238"/>
      <c r="R497" s="238"/>
      <c r="S497" s="238"/>
      <c r="T497" s="238"/>
      <c r="U497" s="238"/>
      <c r="V497" s="238"/>
      <c r="W497" s="238"/>
      <c r="X497" s="238"/>
      <c r="Y497" s="238"/>
      <c r="Z497" s="238"/>
      <c r="AA497" s="1"/>
      <c r="AB497" s="1"/>
      <c r="AC497" s="1"/>
      <c r="AD497" s="1"/>
    </row>
    <row r="498" customFormat="false" ht="15" hidden="false" customHeight="false" outlineLevel="0" collapsed="false">
      <c r="A498" s="238"/>
      <c r="B498" s="238"/>
      <c r="C498" s="238"/>
      <c r="D498" s="238"/>
      <c r="E498" s="238"/>
      <c r="F498" s="347"/>
      <c r="G498" s="238"/>
      <c r="H498" s="238"/>
      <c r="I498" s="347"/>
      <c r="J498" s="238"/>
      <c r="K498" s="238"/>
      <c r="L498" s="238"/>
      <c r="M498" s="238"/>
      <c r="N498" s="238"/>
      <c r="O498" s="238"/>
      <c r="P498" s="238"/>
      <c r="Q498" s="238"/>
      <c r="R498" s="238"/>
      <c r="S498" s="238"/>
      <c r="T498" s="238"/>
      <c r="U498" s="238"/>
      <c r="V498" s="238"/>
      <c r="W498" s="238"/>
      <c r="X498" s="238"/>
      <c r="Y498" s="238"/>
      <c r="Z498" s="238"/>
      <c r="AA498" s="1"/>
      <c r="AB498" s="1"/>
      <c r="AC498" s="1"/>
      <c r="AD498" s="1"/>
    </row>
    <row r="499" customFormat="false" ht="15" hidden="false" customHeight="false" outlineLevel="0" collapsed="false">
      <c r="A499" s="238"/>
      <c r="B499" s="238"/>
      <c r="C499" s="238"/>
      <c r="D499" s="238"/>
      <c r="E499" s="238"/>
      <c r="F499" s="347"/>
      <c r="G499" s="238"/>
      <c r="H499" s="238"/>
      <c r="I499" s="347"/>
      <c r="J499" s="238"/>
      <c r="K499" s="238"/>
      <c r="L499" s="238"/>
      <c r="M499" s="238"/>
      <c r="N499" s="238"/>
      <c r="O499" s="238"/>
      <c r="P499" s="238"/>
      <c r="Q499" s="238"/>
      <c r="R499" s="238"/>
      <c r="S499" s="238"/>
      <c r="T499" s="238"/>
      <c r="U499" s="238"/>
      <c r="V499" s="238"/>
      <c r="W499" s="238"/>
      <c r="X499" s="238"/>
      <c r="Y499" s="238"/>
      <c r="Z499" s="238"/>
      <c r="AA499" s="1"/>
      <c r="AB499" s="1"/>
      <c r="AC499" s="1"/>
      <c r="AD499" s="1"/>
    </row>
    <row r="500" customFormat="false" ht="15" hidden="false" customHeight="false" outlineLevel="0" collapsed="false">
      <c r="A500" s="238"/>
      <c r="B500" s="238"/>
      <c r="C500" s="238"/>
      <c r="D500" s="238"/>
      <c r="E500" s="238"/>
      <c r="F500" s="347"/>
      <c r="G500" s="238"/>
      <c r="H500" s="238"/>
      <c r="I500" s="347"/>
      <c r="J500" s="238"/>
      <c r="K500" s="238"/>
      <c r="L500" s="238"/>
      <c r="M500" s="238"/>
      <c r="N500" s="238"/>
      <c r="O500" s="238"/>
      <c r="P500" s="238"/>
      <c r="Q500" s="238"/>
      <c r="R500" s="238"/>
      <c r="S500" s="238"/>
      <c r="T500" s="238"/>
      <c r="U500" s="238"/>
      <c r="V500" s="238"/>
      <c r="W500" s="238"/>
      <c r="X500" s="238"/>
      <c r="Y500" s="238"/>
      <c r="Z500" s="238"/>
      <c r="AA500" s="1"/>
      <c r="AB500" s="1"/>
      <c r="AC500" s="1"/>
      <c r="AD500" s="1"/>
    </row>
    <row r="501" customFormat="false" ht="15" hidden="false" customHeight="false" outlineLevel="0" collapsed="false">
      <c r="A501" s="238"/>
      <c r="B501" s="238"/>
      <c r="C501" s="238"/>
      <c r="D501" s="238"/>
      <c r="E501" s="238"/>
      <c r="F501" s="347"/>
      <c r="G501" s="238"/>
      <c r="H501" s="238"/>
      <c r="I501" s="347"/>
      <c r="J501" s="238"/>
      <c r="K501" s="238"/>
      <c r="L501" s="238"/>
      <c r="M501" s="238"/>
      <c r="N501" s="238"/>
      <c r="O501" s="238"/>
      <c r="P501" s="238"/>
      <c r="Q501" s="238"/>
      <c r="R501" s="238"/>
      <c r="S501" s="238"/>
      <c r="T501" s="238"/>
      <c r="U501" s="238"/>
      <c r="V501" s="238"/>
      <c r="W501" s="238"/>
      <c r="X501" s="238"/>
      <c r="Y501" s="238"/>
      <c r="Z501" s="238"/>
      <c r="AA501" s="1"/>
      <c r="AB501" s="1"/>
      <c r="AC501" s="1"/>
      <c r="AD501" s="1"/>
    </row>
    <row r="502" customFormat="false" ht="15" hidden="false" customHeight="false" outlineLevel="0" collapsed="false">
      <c r="A502" s="238"/>
      <c r="B502" s="238"/>
      <c r="C502" s="238"/>
      <c r="D502" s="238"/>
      <c r="E502" s="238"/>
      <c r="F502" s="347"/>
      <c r="G502" s="238"/>
      <c r="H502" s="238"/>
      <c r="I502" s="347"/>
      <c r="J502" s="238"/>
      <c r="K502" s="238"/>
      <c r="L502" s="238"/>
      <c r="M502" s="238"/>
      <c r="N502" s="238"/>
      <c r="O502" s="238"/>
      <c r="P502" s="238"/>
      <c r="Q502" s="238"/>
      <c r="R502" s="238"/>
      <c r="S502" s="238"/>
      <c r="T502" s="238"/>
      <c r="U502" s="238"/>
      <c r="V502" s="238"/>
      <c r="W502" s="238"/>
      <c r="X502" s="238"/>
      <c r="Y502" s="238"/>
      <c r="Z502" s="238"/>
      <c r="AA502" s="1"/>
      <c r="AB502" s="1"/>
      <c r="AC502" s="1"/>
      <c r="AD502" s="1"/>
    </row>
    <row r="503" customFormat="false" ht="15" hidden="false" customHeight="false" outlineLevel="0" collapsed="false">
      <c r="A503" s="238"/>
      <c r="B503" s="238"/>
      <c r="C503" s="238"/>
      <c r="D503" s="238"/>
      <c r="E503" s="238"/>
      <c r="F503" s="347"/>
      <c r="G503" s="238"/>
      <c r="H503" s="238"/>
      <c r="I503" s="347"/>
      <c r="J503" s="238"/>
      <c r="K503" s="238"/>
      <c r="L503" s="238"/>
      <c r="M503" s="238"/>
      <c r="N503" s="238"/>
      <c r="O503" s="238"/>
      <c r="P503" s="238"/>
      <c r="Q503" s="238"/>
      <c r="R503" s="238"/>
      <c r="S503" s="238"/>
      <c r="T503" s="238"/>
      <c r="U503" s="238"/>
      <c r="V503" s="238"/>
      <c r="W503" s="238"/>
      <c r="X503" s="238"/>
      <c r="Y503" s="238"/>
      <c r="Z503" s="238"/>
      <c r="AA503" s="1"/>
      <c r="AB503" s="1"/>
      <c r="AC503" s="1"/>
      <c r="AD503" s="1"/>
    </row>
    <row r="504" customFormat="false" ht="15" hidden="false" customHeight="false" outlineLevel="0" collapsed="false">
      <c r="A504" s="238"/>
      <c r="B504" s="238"/>
      <c r="C504" s="238"/>
      <c r="D504" s="238"/>
      <c r="E504" s="238"/>
      <c r="F504" s="347"/>
      <c r="G504" s="238"/>
      <c r="H504" s="238"/>
      <c r="I504" s="347"/>
      <c r="J504" s="238"/>
      <c r="K504" s="238"/>
      <c r="L504" s="238"/>
      <c r="M504" s="238"/>
      <c r="N504" s="238"/>
      <c r="O504" s="238"/>
      <c r="P504" s="238"/>
      <c r="Q504" s="238"/>
      <c r="R504" s="238"/>
      <c r="S504" s="238"/>
      <c r="T504" s="238"/>
      <c r="U504" s="238"/>
      <c r="V504" s="238"/>
      <c r="W504" s="238"/>
      <c r="X504" s="238"/>
      <c r="Y504" s="238"/>
      <c r="Z504" s="238"/>
      <c r="AA504" s="1"/>
      <c r="AB504" s="1"/>
      <c r="AC504" s="1"/>
      <c r="AD504" s="1"/>
    </row>
    <row r="505" customFormat="false" ht="15" hidden="false" customHeight="false" outlineLevel="0" collapsed="false">
      <c r="A505" s="238"/>
      <c r="B505" s="238"/>
      <c r="C505" s="238"/>
      <c r="D505" s="238"/>
      <c r="E505" s="238"/>
      <c r="F505" s="347"/>
      <c r="G505" s="238"/>
      <c r="H505" s="238"/>
      <c r="I505" s="347"/>
      <c r="J505" s="238"/>
      <c r="K505" s="238"/>
      <c r="L505" s="238"/>
      <c r="M505" s="238"/>
      <c r="N505" s="238"/>
      <c r="O505" s="238"/>
      <c r="P505" s="238"/>
      <c r="Q505" s="238"/>
      <c r="R505" s="238"/>
      <c r="S505" s="238"/>
      <c r="T505" s="238"/>
      <c r="U505" s="238"/>
      <c r="V505" s="238"/>
      <c r="W505" s="238"/>
      <c r="X505" s="238"/>
      <c r="Y505" s="238"/>
      <c r="Z505" s="238"/>
      <c r="AA505" s="1"/>
      <c r="AB505" s="1"/>
      <c r="AC505" s="1"/>
      <c r="AD505" s="1"/>
    </row>
    <row r="506" customFormat="false" ht="15" hidden="false" customHeight="false" outlineLevel="0" collapsed="false">
      <c r="A506" s="238"/>
      <c r="B506" s="238"/>
      <c r="C506" s="238"/>
      <c r="D506" s="238"/>
      <c r="E506" s="238"/>
      <c r="F506" s="347"/>
      <c r="G506" s="238"/>
      <c r="H506" s="238"/>
      <c r="I506" s="347"/>
      <c r="J506" s="238"/>
      <c r="K506" s="238"/>
      <c r="L506" s="238"/>
      <c r="M506" s="238"/>
      <c r="N506" s="238"/>
      <c r="O506" s="238"/>
      <c r="P506" s="238"/>
      <c r="Q506" s="238"/>
      <c r="R506" s="238"/>
      <c r="S506" s="238"/>
      <c r="T506" s="238"/>
      <c r="U506" s="238"/>
      <c r="V506" s="238"/>
      <c r="W506" s="238"/>
      <c r="X506" s="238"/>
      <c r="Y506" s="238"/>
      <c r="Z506" s="238"/>
      <c r="AA506" s="1"/>
      <c r="AB506" s="1"/>
      <c r="AC506" s="1"/>
      <c r="AD506" s="1"/>
    </row>
    <row r="507" customFormat="false" ht="15" hidden="false" customHeight="false" outlineLevel="0" collapsed="false">
      <c r="A507" s="238"/>
      <c r="B507" s="238"/>
      <c r="C507" s="238"/>
      <c r="D507" s="238"/>
      <c r="E507" s="238"/>
      <c r="F507" s="347"/>
      <c r="G507" s="238"/>
      <c r="H507" s="238"/>
      <c r="I507" s="347"/>
      <c r="J507" s="238"/>
      <c r="K507" s="238"/>
      <c r="L507" s="238"/>
      <c r="M507" s="238"/>
      <c r="N507" s="238"/>
      <c r="O507" s="238"/>
      <c r="P507" s="238"/>
      <c r="Q507" s="238"/>
      <c r="R507" s="238"/>
      <c r="S507" s="238"/>
      <c r="T507" s="238"/>
      <c r="U507" s="238"/>
      <c r="V507" s="238"/>
      <c r="W507" s="238"/>
      <c r="X507" s="238"/>
      <c r="Y507" s="238"/>
      <c r="Z507" s="238"/>
      <c r="AA507" s="1"/>
      <c r="AB507" s="1"/>
      <c r="AC507" s="1"/>
      <c r="AD507" s="1"/>
    </row>
    <row r="508" customFormat="false" ht="15" hidden="false" customHeight="false" outlineLevel="0" collapsed="false">
      <c r="A508" s="238"/>
      <c r="B508" s="238"/>
      <c r="C508" s="238"/>
      <c r="D508" s="238"/>
      <c r="E508" s="238"/>
      <c r="F508" s="347"/>
      <c r="G508" s="238"/>
      <c r="H508" s="238"/>
      <c r="I508" s="347"/>
      <c r="J508" s="238"/>
      <c r="K508" s="238"/>
      <c r="L508" s="238"/>
      <c r="M508" s="238"/>
      <c r="N508" s="238"/>
      <c r="O508" s="238"/>
      <c r="P508" s="238"/>
      <c r="Q508" s="238"/>
      <c r="R508" s="238"/>
      <c r="S508" s="238"/>
      <c r="T508" s="238"/>
      <c r="U508" s="238"/>
      <c r="V508" s="238"/>
      <c r="W508" s="238"/>
      <c r="X508" s="238"/>
      <c r="Y508" s="238"/>
      <c r="Z508" s="238"/>
      <c r="AA508" s="1"/>
      <c r="AB508" s="1"/>
      <c r="AC508" s="1"/>
      <c r="AD508" s="1"/>
    </row>
    <row r="509" customFormat="false" ht="15" hidden="false" customHeight="false" outlineLevel="0" collapsed="false">
      <c r="A509" s="238"/>
      <c r="B509" s="238"/>
      <c r="C509" s="238"/>
      <c r="D509" s="238"/>
      <c r="E509" s="238"/>
      <c r="F509" s="347"/>
      <c r="G509" s="238"/>
      <c r="H509" s="238"/>
      <c r="I509" s="347"/>
      <c r="J509" s="238"/>
      <c r="K509" s="238"/>
      <c r="L509" s="238"/>
      <c r="M509" s="238"/>
      <c r="N509" s="238"/>
      <c r="O509" s="238"/>
      <c r="P509" s="238"/>
      <c r="Q509" s="238"/>
      <c r="R509" s="238"/>
      <c r="S509" s="238"/>
      <c r="T509" s="238"/>
      <c r="U509" s="238"/>
      <c r="V509" s="238"/>
      <c r="W509" s="238"/>
      <c r="X509" s="238"/>
      <c r="Y509" s="238"/>
      <c r="Z509" s="238"/>
      <c r="AA509" s="1"/>
      <c r="AB509" s="1"/>
      <c r="AC509" s="1"/>
      <c r="AD509" s="1"/>
    </row>
    <row r="510" customFormat="false" ht="15" hidden="false" customHeight="false" outlineLevel="0" collapsed="false">
      <c r="A510" s="238"/>
      <c r="B510" s="238"/>
      <c r="C510" s="238"/>
      <c r="D510" s="238"/>
      <c r="E510" s="238"/>
      <c r="F510" s="347"/>
      <c r="G510" s="238"/>
      <c r="H510" s="238"/>
      <c r="I510" s="347"/>
      <c r="J510" s="238"/>
      <c r="K510" s="238"/>
      <c r="L510" s="238"/>
      <c r="M510" s="238"/>
      <c r="N510" s="238"/>
      <c r="O510" s="238"/>
      <c r="P510" s="238"/>
      <c r="Q510" s="238"/>
      <c r="R510" s="238"/>
      <c r="S510" s="238"/>
      <c r="T510" s="238"/>
      <c r="U510" s="238"/>
      <c r="V510" s="238"/>
      <c r="W510" s="238"/>
      <c r="X510" s="238"/>
      <c r="Y510" s="238"/>
      <c r="Z510" s="238"/>
      <c r="AA510" s="1"/>
      <c r="AB510" s="1"/>
      <c r="AC510" s="1"/>
      <c r="AD510" s="1"/>
    </row>
    <row r="511" customFormat="false" ht="15" hidden="false" customHeight="false" outlineLevel="0" collapsed="false">
      <c r="A511" s="238"/>
      <c r="B511" s="238"/>
      <c r="C511" s="238"/>
      <c r="D511" s="238"/>
      <c r="E511" s="238"/>
      <c r="F511" s="347"/>
      <c r="G511" s="238"/>
      <c r="H511" s="238"/>
      <c r="I511" s="347"/>
      <c r="J511" s="238"/>
      <c r="K511" s="238"/>
      <c r="L511" s="238"/>
      <c r="M511" s="238"/>
      <c r="N511" s="238"/>
      <c r="O511" s="238"/>
      <c r="P511" s="238"/>
      <c r="Q511" s="238"/>
      <c r="R511" s="238"/>
      <c r="S511" s="238"/>
      <c r="T511" s="238"/>
      <c r="U511" s="238"/>
      <c r="V511" s="238"/>
      <c r="W511" s="238"/>
      <c r="X511" s="238"/>
      <c r="Y511" s="238"/>
      <c r="Z511" s="238"/>
      <c r="AA511" s="1"/>
      <c r="AB511" s="1"/>
      <c r="AC511" s="1"/>
      <c r="AD511" s="1"/>
    </row>
    <row r="512" customFormat="false" ht="15" hidden="false" customHeight="false" outlineLevel="0" collapsed="false">
      <c r="A512" s="238"/>
      <c r="B512" s="238"/>
      <c r="C512" s="238"/>
      <c r="D512" s="238"/>
      <c r="E512" s="238"/>
      <c r="F512" s="347"/>
      <c r="G512" s="238"/>
      <c r="H512" s="238"/>
      <c r="I512" s="347"/>
      <c r="J512" s="238"/>
      <c r="K512" s="238"/>
      <c r="L512" s="238"/>
      <c r="M512" s="238"/>
      <c r="N512" s="238"/>
      <c r="O512" s="238"/>
      <c r="P512" s="238"/>
      <c r="Q512" s="238"/>
      <c r="R512" s="238"/>
      <c r="S512" s="238"/>
      <c r="T512" s="238"/>
      <c r="U512" s="238"/>
      <c r="V512" s="238"/>
      <c r="W512" s="238"/>
      <c r="X512" s="238"/>
      <c r="Y512" s="238"/>
      <c r="Z512" s="238"/>
      <c r="AA512" s="1"/>
      <c r="AB512" s="1"/>
      <c r="AC512" s="1"/>
      <c r="AD512" s="1"/>
    </row>
    <row r="513" customFormat="false" ht="15" hidden="false" customHeight="false" outlineLevel="0" collapsed="false">
      <c r="A513" s="238"/>
      <c r="B513" s="238"/>
      <c r="C513" s="238"/>
      <c r="D513" s="238"/>
      <c r="E513" s="238"/>
      <c r="F513" s="347"/>
      <c r="G513" s="238"/>
      <c r="H513" s="238"/>
      <c r="I513" s="347"/>
      <c r="J513" s="238"/>
      <c r="K513" s="238"/>
      <c r="L513" s="238"/>
      <c r="M513" s="238"/>
      <c r="N513" s="238"/>
      <c r="O513" s="238"/>
      <c r="P513" s="238"/>
      <c r="Q513" s="238"/>
      <c r="R513" s="238"/>
      <c r="S513" s="238"/>
      <c r="T513" s="238"/>
      <c r="U513" s="238"/>
      <c r="V513" s="238"/>
      <c r="W513" s="238"/>
      <c r="X513" s="238"/>
      <c r="Y513" s="238"/>
      <c r="Z513" s="238"/>
      <c r="AA513" s="1"/>
      <c r="AB513" s="1"/>
      <c r="AC513" s="1"/>
      <c r="AD513" s="1"/>
    </row>
    <row r="514" customFormat="false" ht="15" hidden="false" customHeight="false" outlineLevel="0" collapsed="false">
      <c r="A514" s="238"/>
      <c r="B514" s="238"/>
      <c r="C514" s="238"/>
      <c r="D514" s="238"/>
      <c r="E514" s="238"/>
      <c r="F514" s="347"/>
      <c r="G514" s="238"/>
      <c r="H514" s="238"/>
      <c r="I514" s="347"/>
      <c r="J514" s="238"/>
      <c r="K514" s="238"/>
      <c r="L514" s="238"/>
      <c r="M514" s="238"/>
      <c r="N514" s="238"/>
      <c r="O514" s="238"/>
      <c r="P514" s="238"/>
      <c r="Q514" s="238"/>
      <c r="R514" s="238"/>
      <c r="S514" s="238"/>
      <c r="T514" s="238"/>
      <c r="U514" s="238"/>
      <c r="V514" s="238"/>
      <c r="W514" s="238"/>
      <c r="X514" s="238"/>
      <c r="Y514" s="238"/>
      <c r="Z514" s="238"/>
      <c r="AA514" s="1"/>
      <c r="AB514" s="1"/>
      <c r="AC514" s="1"/>
      <c r="AD514" s="1"/>
    </row>
    <row r="515" customFormat="false" ht="15" hidden="false" customHeight="false" outlineLevel="0" collapsed="false">
      <c r="A515" s="238"/>
      <c r="B515" s="238"/>
      <c r="C515" s="238"/>
      <c r="D515" s="238"/>
      <c r="E515" s="238"/>
      <c r="F515" s="347"/>
      <c r="G515" s="238"/>
      <c r="H515" s="238"/>
      <c r="I515" s="347"/>
      <c r="J515" s="238"/>
      <c r="K515" s="238"/>
      <c r="L515" s="238"/>
      <c r="M515" s="238"/>
      <c r="N515" s="238"/>
      <c r="O515" s="238"/>
      <c r="P515" s="238"/>
      <c r="Q515" s="238"/>
      <c r="R515" s="238"/>
      <c r="S515" s="238"/>
      <c r="T515" s="238"/>
      <c r="U515" s="238"/>
      <c r="V515" s="238"/>
      <c r="W515" s="238"/>
      <c r="X515" s="238"/>
      <c r="Y515" s="238"/>
      <c r="Z515" s="238"/>
      <c r="AA515" s="1"/>
      <c r="AB515" s="1"/>
      <c r="AC515" s="1"/>
      <c r="AD515" s="1"/>
    </row>
    <row r="516" customFormat="false" ht="15" hidden="false" customHeight="false" outlineLevel="0" collapsed="false">
      <c r="A516" s="238"/>
      <c r="B516" s="238"/>
      <c r="C516" s="238"/>
      <c r="D516" s="238"/>
      <c r="E516" s="238"/>
      <c r="F516" s="347"/>
      <c r="G516" s="238"/>
      <c r="H516" s="238"/>
      <c r="I516" s="347"/>
      <c r="J516" s="238"/>
      <c r="K516" s="238"/>
      <c r="L516" s="238"/>
      <c r="M516" s="238"/>
      <c r="N516" s="238"/>
      <c r="O516" s="238"/>
      <c r="P516" s="238"/>
      <c r="Q516" s="238"/>
      <c r="R516" s="238"/>
      <c r="S516" s="238"/>
      <c r="T516" s="238"/>
      <c r="U516" s="238"/>
      <c r="V516" s="238"/>
      <c r="W516" s="238"/>
      <c r="X516" s="238"/>
      <c r="Y516" s="238"/>
      <c r="Z516" s="238"/>
      <c r="AA516" s="1"/>
      <c r="AB516" s="1"/>
      <c r="AC516" s="1"/>
      <c r="AD516" s="1"/>
    </row>
    <row r="517" customFormat="false" ht="15" hidden="false" customHeight="false" outlineLevel="0" collapsed="false">
      <c r="A517" s="238"/>
      <c r="B517" s="238"/>
      <c r="C517" s="238"/>
      <c r="D517" s="238"/>
      <c r="E517" s="238"/>
      <c r="F517" s="347"/>
      <c r="G517" s="238"/>
      <c r="H517" s="238"/>
      <c r="I517" s="347"/>
      <c r="J517" s="238"/>
      <c r="K517" s="238"/>
      <c r="L517" s="238"/>
      <c r="M517" s="238"/>
      <c r="N517" s="238"/>
      <c r="O517" s="238"/>
      <c r="P517" s="238"/>
      <c r="Q517" s="238"/>
      <c r="R517" s="238"/>
      <c r="S517" s="238"/>
      <c r="T517" s="238"/>
      <c r="U517" s="238"/>
      <c r="V517" s="238"/>
      <c r="W517" s="238"/>
      <c r="X517" s="238"/>
      <c r="Y517" s="238"/>
      <c r="Z517" s="238"/>
      <c r="AA517" s="1"/>
      <c r="AB517" s="1"/>
      <c r="AC517" s="1"/>
      <c r="AD517" s="1"/>
    </row>
    <row r="518" customFormat="false" ht="15" hidden="false" customHeight="false" outlineLevel="0" collapsed="false">
      <c r="A518" s="238"/>
      <c r="B518" s="238"/>
      <c r="C518" s="238"/>
      <c r="D518" s="238"/>
      <c r="E518" s="238"/>
      <c r="F518" s="347"/>
      <c r="G518" s="238"/>
      <c r="H518" s="238"/>
      <c r="I518" s="347"/>
      <c r="J518" s="238"/>
      <c r="K518" s="238"/>
      <c r="L518" s="238"/>
      <c r="M518" s="238"/>
      <c r="N518" s="238"/>
      <c r="O518" s="238"/>
      <c r="P518" s="238"/>
      <c r="Q518" s="238"/>
      <c r="R518" s="238"/>
      <c r="S518" s="238"/>
      <c r="T518" s="238"/>
      <c r="U518" s="238"/>
      <c r="V518" s="238"/>
      <c r="W518" s="238"/>
      <c r="X518" s="238"/>
      <c r="Y518" s="238"/>
      <c r="Z518" s="238"/>
      <c r="AA518" s="1"/>
      <c r="AB518" s="1"/>
      <c r="AC518" s="1"/>
      <c r="AD518" s="1"/>
    </row>
    <row r="519" customFormat="false" ht="15" hidden="false" customHeight="false" outlineLevel="0" collapsed="false">
      <c r="A519" s="238"/>
      <c r="B519" s="238"/>
      <c r="C519" s="238"/>
      <c r="D519" s="238"/>
      <c r="E519" s="238"/>
      <c r="F519" s="347"/>
      <c r="G519" s="238"/>
      <c r="H519" s="238"/>
      <c r="I519" s="347"/>
      <c r="J519" s="238"/>
      <c r="K519" s="238"/>
      <c r="L519" s="238"/>
      <c r="M519" s="238"/>
      <c r="N519" s="238"/>
      <c r="O519" s="238"/>
      <c r="P519" s="238"/>
      <c r="Q519" s="238"/>
      <c r="R519" s="238"/>
      <c r="S519" s="238"/>
      <c r="T519" s="238"/>
      <c r="U519" s="238"/>
      <c r="V519" s="238"/>
      <c r="W519" s="238"/>
      <c r="X519" s="238"/>
      <c r="Y519" s="238"/>
      <c r="Z519" s="238"/>
      <c r="AA519" s="1"/>
      <c r="AB519" s="1"/>
      <c r="AC519" s="1"/>
      <c r="AD519" s="1"/>
    </row>
    <row r="520" customFormat="false" ht="15" hidden="false" customHeight="false" outlineLevel="0" collapsed="false">
      <c r="A520" s="238"/>
      <c r="B520" s="238"/>
      <c r="C520" s="238"/>
      <c r="D520" s="238"/>
      <c r="E520" s="238"/>
      <c r="F520" s="347"/>
      <c r="G520" s="238"/>
      <c r="H520" s="238"/>
      <c r="I520" s="347"/>
      <c r="J520" s="238"/>
      <c r="K520" s="238"/>
      <c r="L520" s="238"/>
      <c r="M520" s="238"/>
      <c r="N520" s="238"/>
      <c r="O520" s="238"/>
      <c r="P520" s="238"/>
      <c r="Q520" s="238"/>
      <c r="R520" s="238"/>
      <c r="S520" s="238"/>
      <c r="T520" s="238"/>
      <c r="U520" s="238"/>
      <c r="V520" s="238"/>
      <c r="W520" s="238"/>
      <c r="X520" s="238"/>
      <c r="Y520" s="238"/>
      <c r="Z520" s="238"/>
      <c r="AA520" s="1"/>
      <c r="AB520" s="1"/>
      <c r="AC520" s="1"/>
      <c r="AD520" s="1"/>
    </row>
    <row r="521" customFormat="false" ht="15" hidden="false" customHeight="false" outlineLevel="0" collapsed="false">
      <c r="A521" s="238"/>
      <c r="B521" s="238"/>
      <c r="C521" s="238"/>
      <c r="D521" s="238"/>
      <c r="E521" s="238"/>
      <c r="F521" s="347"/>
      <c r="G521" s="238"/>
      <c r="H521" s="238"/>
      <c r="I521" s="347"/>
      <c r="J521" s="238"/>
      <c r="K521" s="238"/>
      <c r="L521" s="238"/>
      <c r="M521" s="238"/>
      <c r="N521" s="238"/>
      <c r="O521" s="238"/>
      <c r="P521" s="238"/>
      <c r="Q521" s="238"/>
      <c r="R521" s="238"/>
      <c r="S521" s="238"/>
      <c r="T521" s="238"/>
      <c r="U521" s="238"/>
      <c r="V521" s="238"/>
      <c r="W521" s="238"/>
      <c r="X521" s="238"/>
      <c r="Y521" s="238"/>
      <c r="Z521" s="238"/>
      <c r="AA521" s="1"/>
      <c r="AB521" s="1"/>
      <c r="AC521" s="1"/>
      <c r="AD521" s="1"/>
    </row>
    <row r="522" customFormat="false" ht="15" hidden="false" customHeight="false" outlineLevel="0" collapsed="false">
      <c r="A522" s="238"/>
      <c r="B522" s="238"/>
      <c r="C522" s="238"/>
      <c r="D522" s="238"/>
      <c r="E522" s="238"/>
      <c r="F522" s="347"/>
      <c r="G522" s="238"/>
      <c r="H522" s="238"/>
      <c r="I522" s="347"/>
      <c r="J522" s="238"/>
      <c r="K522" s="238"/>
      <c r="L522" s="238"/>
      <c r="M522" s="238"/>
      <c r="N522" s="238"/>
      <c r="O522" s="238"/>
      <c r="P522" s="238"/>
      <c r="Q522" s="238"/>
      <c r="R522" s="238"/>
      <c r="S522" s="238"/>
      <c r="T522" s="238"/>
      <c r="U522" s="238"/>
      <c r="V522" s="238"/>
      <c r="W522" s="238"/>
      <c r="X522" s="238"/>
      <c r="Y522" s="238"/>
      <c r="Z522" s="238"/>
      <c r="AA522" s="1"/>
      <c r="AB522" s="1"/>
      <c r="AC522" s="1"/>
      <c r="AD522" s="1"/>
    </row>
    <row r="523" customFormat="false" ht="15" hidden="false" customHeight="false" outlineLevel="0" collapsed="false">
      <c r="A523" s="238"/>
      <c r="B523" s="238"/>
      <c r="C523" s="238"/>
      <c r="D523" s="238"/>
      <c r="E523" s="238"/>
      <c r="F523" s="347"/>
      <c r="G523" s="238"/>
      <c r="H523" s="238"/>
      <c r="I523" s="347"/>
      <c r="J523" s="238"/>
      <c r="K523" s="238"/>
      <c r="L523" s="238"/>
      <c r="M523" s="238"/>
      <c r="N523" s="238"/>
      <c r="O523" s="238"/>
      <c r="P523" s="238"/>
      <c r="Q523" s="238"/>
      <c r="R523" s="238"/>
      <c r="S523" s="238"/>
      <c r="T523" s="238"/>
      <c r="U523" s="238"/>
      <c r="V523" s="238"/>
      <c r="W523" s="238"/>
      <c r="X523" s="238"/>
      <c r="Y523" s="238"/>
      <c r="Z523" s="238"/>
      <c r="AA523" s="1"/>
      <c r="AB523" s="1"/>
      <c r="AC523" s="1"/>
      <c r="AD523" s="1"/>
    </row>
    <row r="524" customFormat="false" ht="15" hidden="false" customHeight="false" outlineLevel="0" collapsed="false">
      <c r="A524" s="238"/>
      <c r="B524" s="238"/>
      <c r="C524" s="238"/>
      <c r="D524" s="238"/>
      <c r="E524" s="238"/>
      <c r="F524" s="347"/>
      <c r="G524" s="238"/>
      <c r="H524" s="238"/>
      <c r="I524" s="347"/>
      <c r="J524" s="238"/>
      <c r="K524" s="238"/>
      <c r="L524" s="238"/>
      <c r="M524" s="238"/>
      <c r="N524" s="238"/>
      <c r="O524" s="238"/>
      <c r="P524" s="238"/>
      <c r="Q524" s="238"/>
      <c r="R524" s="238"/>
      <c r="S524" s="238"/>
      <c r="T524" s="238"/>
      <c r="U524" s="238"/>
      <c r="V524" s="238"/>
      <c r="W524" s="238"/>
      <c r="X524" s="238"/>
      <c r="Y524" s="238"/>
      <c r="Z524" s="238"/>
      <c r="AA524" s="1"/>
      <c r="AB524" s="1"/>
      <c r="AC524" s="1"/>
      <c r="AD524" s="1"/>
    </row>
    <row r="525" customFormat="false" ht="15" hidden="false" customHeight="false" outlineLevel="0" collapsed="false">
      <c r="A525" s="238"/>
      <c r="B525" s="238"/>
      <c r="C525" s="238"/>
      <c r="D525" s="238"/>
      <c r="E525" s="238"/>
      <c r="F525" s="347"/>
      <c r="G525" s="238"/>
      <c r="H525" s="238"/>
      <c r="I525" s="347"/>
      <c r="J525" s="238"/>
      <c r="K525" s="238"/>
      <c r="L525" s="238"/>
      <c r="M525" s="238"/>
      <c r="N525" s="238"/>
      <c r="O525" s="238"/>
      <c r="P525" s="238"/>
      <c r="Q525" s="238"/>
      <c r="R525" s="238"/>
      <c r="S525" s="238"/>
      <c r="T525" s="238"/>
      <c r="U525" s="238"/>
      <c r="V525" s="238"/>
      <c r="W525" s="238"/>
      <c r="X525" s="238"/>
      <c r="Y525" s="238"/>
      <c r="Z525" s="238"/>
      <c r="AA525" s="1"/>
      <c r="AB525" s="1"/>
      <c r="AC525" s="1"/>
      <c r="AD525" s="1"/>
    </row>
    <row r="526" customFormat="false" ht="15" hidden="false" customHeight="false" outlineLevel="0" collapsed="false">
      <c r="A526" s="238"/>
      <c r="B526" s="238"/>
      <c r="C526" s="238"/>
      <c r="D526" s="238"/>
      <c r="E526" s="238"/>
      <c r="F526" s="347"/>
      <c r="G526" s="238"/>
      <c r="H526" s="238"/>
      <c r="I526" s="347"/>
      <c r="J526" s="238"/>
      <c r="K526" s="238"/>
      <c r="L526" s="238"/>
      <c r="M526" s="238"/>
      <c r="N526" s="238"/>
      <c r="O526" s="238"/>
      <c r="P526" s="238"/>
      <c r="Q526" s="238"/>
      <c r="R526" s="238"/>
      <c r="S526" s="238"/>
      <c r="T526" s="238"/>
      <c r="U526" s="238"/>
      <c r="V526" s="238"/>
      <c r="W526" s="238"/>
      <c r="X526" s="238"/>
      <c r="Y526" s="238"/>
      <c r="Z526" s="238"/>
      <c r="AA526" s="1"/>
      <c r="AB526" s="1"/>
      <c r="AC526" s="1"/>
      <c r="AD526" s="1"/>
    </row>
    <row r="527" customFormat="false" ht="15" hidden="false" customHeight="false" outlineLevel="0" collapsed="false">
      <c r="A527" s="238"/>
      <c r="B527" s="238"/>
      <c r="C527" s="238"/>
      <c r="D527" s="238"/>
      <c r="E527" s="238"/>
      <c r="F527" s="347"/>
      <c r="G527" s="238"/>
      <c r="H527" s="238"/>
      <c r="I527" s="347"/>
      <c r="J527" s="238"/>
      <c r="K527" s="238"/>
      <c r="L527" s="238"/>
      <c r="M527" s="238"/>
      <c r="N527" s="238"/>
      <c r="O527" s="238"/>
      <c r="P527" s="238"/>
      <c r="Q527" s="238"/>
      <c r="R527" s="238"/>
      <c r="S527" s="238"/>
      <c r="T527" s="238"/>
      <c r="U527" s="238"/>
      <c r="V527" s="238"/>
      <c r="W527" s="238"/>
      <c r="X527" s="238"/>
      <c r="Y527" s="238"/>
      <c r="Z527" s="238"/>
      <c r="AA527" s="1"/>
      <c r="AB527" s="1"/>
      <c r="AC527" s="1"/>
      <c r="AD527" s="1"/>
    </row>
    <row r="528" customFormat="false" ht="15" hidden="false" customHeight="false" outlineLevel="0" collapsed="false">
      <c r="A528" s="238"/>
      <c r="B528" s="238"/>
      <c r="C528" s="238"/>
      <c r="D528" s="238"/>
      <c r="E528" s="238"/>
      <c r="F528" s="347"/>
      <c r="G528" s="238"/>
      <c r="H528" s="238"/>
      <c r="I528" s="347"/>
      <c r="J528" s="238"/>
      <c r="K528" s="238"/>
      <c r="L528" s="238"/>
      <c r="M528" s="238"/>
      <c r="N528" s="238"/>
      <c r="O528" s="238"/>
      <c r="P528" s="238"/>
      <c r="Q528" s="238"/>
      <c r="R528" s="238"/>
      <c r="S528" s="238"/>
      <c r="T528" s="238"/>
      <c r="U528" s="238"/>
      <c r="V528" s="238"/>
      <c r="W528" s="238"/>
      <c r="X528" s="238"/>
      <c r="Y528" s="238"/>
      <c r="Z528" s="238"/>
      <c r="AA528" s="1"/>
      <c r="AB528" s="1"/>
      <c r="AC528" s="1"/>
      <c r="AD528" s="1"/>
    </row>
    <row r="529" customFormat="false" ht="15" hidden="false" customHeight="false" outlineLevel="0" collapsed="false">
      <c r="A529" s="238"/>
      <c r="B529" s="238"/>
      <c r="C529" s="238"/>
      <c r="D529" s="238"/>
      <c r="E529" s="238"/>
      <c r="F529" s="347"/>
      <c r="G529" s="238"/>
      <c r="H529" s="238"/>
      <c r="I529" s="347"/>
      <c r="J529" s="238"/>
      <c r="K529" s="238"/>
      <c r="L529" s="238"/>
      <c r="M529" s="238"/>
      <c r="N529" s="238"/>
      <c r="O529" s="238"/>
      <c r="P529" s="238"/>
      <c r="Q529" s="238"/>
      <c r="R529" s="238"/>
      <c r="S529" s="238"/>
      <c r="T529" s="238"/>
      <c r="U529" s="238"/>
      <c r="V529" s="238"/>
      <c r="W529" s="238"/>
      <c r="X529" s="238"/>
      <c r="Y529" s="238"/>
      <c r="Z529" s="238"/>
      <c r="AA529" s="1"/>
      <c r="AB529" s="1"/>
      <c r="AC529" s="1"/>
      <c r="AD529" s="1"/>
    </row>
    <row r="530" customFormat="false" ht="15" hidden="false" customHeight="false" outlineLevel="0" collapsed="false">
      <c r="A530" s="238"/>
      <c r="B530" s="238"/>
      <c r="C530" s="238"/>
      <c r="D530" s="238"/>
      <c r="E530" s="238"/>
      <c r="F530" s="347"/>
      <c r="G530" s="238"/>
      <c r="H530" s="238"/>
      <c r="I530" s="347"/>
      <c r="J530" s="238"/>
      <c r="K530" s="238"/>
      <c r="L530" s="238"/>
      <c r="M530" s="238"/>
      <c r="N530" s="238"/>
      <c r="O530" s="238"/>
      <c r="P530" s="238"/>
      <c r="Q530" s="238"/>
      <c r="R530" s="238"/>
      <c r="S530" s="238"/>
      <c r="T530" s="238"/>
      <c r="U530" s="238"/>
      <c r="V530" s="238"/>
      <c r="W530" s="238"/>
      <c r="X530" s="238"/>
      <c r="Y530" s="238"/>
      <c r="Z530" s="238"/>
      <c r="AA530" s="1"/>
      <c r="AB530" s="1"/>
      <c r="AC530" s="1"/>
      <c r="AD530" s="1"/>
    </row>
    <row r="531" customFormat="false" ht="15" hidden="false" customHeight="false" outlineLevel="0" collapsed="false">
      <c r="A531" s="238"/>
      <c r="B531" s="238"/>
      <c r="C531" s="238"/>
      <c r="D531" s="238"/>
      <c r="E531" s="238"/>
      <c r="F531" s="347"/>
      <c r="G531" s="238"/>
      <c r="H531" s="238"/>
      <c r="I531" s="347"/>
      <c r="J531" s="238"/>
      <c r="K531" s="238"/>
      <c r="L531" s="238"/>
      <c r="M531" s="238"/>
      <c r="N531" s="238"/>
      <c r="O531" s="238"/>
      <c r="P531" s="238"/>
      <c r="Q531" s="238"/>
      <c r="R531" s="238"/>
      <c r="S531" s="238"/>
      <c r="T531" s="238"/>
      <c r="U531" s="238"/>
      <c r="V531" s="238"/>
      <c r="W531" s="238"/>
      <c r="X531" s="238"/>
      <c r="Y531" s="238"/>
      <c r="Z531" s="238"/>
      <c r="AA531" s="1"/>
      <c r="AB531" s="1"/>
      <c r="AC531" s="1"/>
      <c r="AD531" s="1"/>
    </row>
    <row r="532" customFormat="false" ht="15" hidden="false" customHeight="false" outlineLevel="0" collapsed="false">
      <c r="A532" s="238"/>
      <c r="B532" s="238"/>
      <c r="C532" s="238"/>
      <c r="D532" s="238"/>
      <c r="E532" s="238"/>
      <c r="F532" s="347"/>
      <c r="G532" s="238"/>
      <c r="H532" s="238"/>
      <c r="I532" s="347"/>
      <c r="J532" s="238"/>
      <c r="K532" s="238"/>
      <c r="L532" s="238"/>
      <c r="M532" s="238"/>
      <c r="N532" s="238"/>
      <c r="O532" s="238"/>
      <c r="P532" s="238"/>
      <c r="Q532" s="238"/>
      <c r="R532" s="238"/>
      <c r="S532" s="238"/>
      <c r="T532" s="238"/>
      <c r="U532" s="238"/>
      <c r="V532" s="238"/>
      <c r="W532" s="238"/>
      <c r="X532" s="238"/>
      <c r="Y532" s="238"/>
      <c r="Z532" s="238"/>
      <c r="AA532" s="1"/>
      <c r="AB532" s="1"/>
      <c r="AC532" s="1"/>
      <c r="AD532" s="1"/>
    </row>
    <row r="533" customFormat="false" ht="15" hidden="false" customHeight="false" outlineLevel="0" collapsed="false">
      <c r="A533" s="238"/>
      <c r="B533" s="238"/>
      <c r="C533" s="238"/>
      <c r="D533" s="238"/>
      <c r="E533" s="238"/>
      <c r="F533" s="347"/>
      <c r="G533" s="238"/>
      <c r="H533" s="238"/>
      <c r="I533" s="347"/>
      <c r="J533" s="238"/>
      <c r="K533" s="238"/>
      <c r="L533" s="238"/>
      <c r="M533" s="238"/>
      <c r="N533" s="238"/>
      <c r="O533" s="238"/>
      <c r="P533" s="238"/>
      <c r="Q533" s="238"/>
      <c r="R533" s="238"/>
      <c r="S533" s="238"/>
      <c r="T533" s="238"/>
      <c r="U533" s="238"/>
      <c r="V533" s="238"/>
      <c r="W533" s="238"/>
      <c r="X533" s="238"/>
      <c r="Y533" s="238"/>
      <c r="Z533" s="238"/>
      <c r="AA533" s="1"/>
      <c r="AB533" s="1"/>
      <c r="AC533" s="1"/>
      <c r="AD533" s="1"/>
    </row>
    <row r="534" customFormat="false" ht="15" hidden="false" customHeight="false" outlineLevel="0" collapsed="false">
      <c r="A534" s="238"/>
      <c r="B534" s="238"/>
      <c r="C534" s="238"/>
      <c r="D534" s="238"/>
      <c r="E534" s="238"/>
      <c r="F534" s="347"/>
      <c r="G534" s="238"/>
      <c r="H534" s="238"/>
      <c r="I534" s="347"/>
      <c r="J534" s="238"/>
      <c r="K534" s="238"/>
      <c r="L534" s="238"/>
      <c r="M534" s="238"/>
      <c r="N534" s="238"/>
      <c r="O534" s="238"/>
      <c r="P534" s="238"/>
      <c r="Q534" s="238"/>
      <c r="R534" s="238"/>
      <c r="S534" s="238"/>
      <c r="T534" s="238"/>
      <c r="U534" s="238"/>
      <c r="V534" s="238"/>
      <c r="W534" s="238"/>
      <c r="X534" s="238"/>
      <c r="Y534" s="238"/>
      <c r="Z534" s="238"/>
      <c r="AA534" s="1"/>
      <c r="AB534" s="1"/>
      <c r="AC534" s="1"/>
      <c r="AD534" s="1"/>
    </row>
    <row r="535" customFormat="false" ht="15" hidden="false" customHeight="false" outlineLevel="0" collapsed="false">
      <c r="A535" s="238"/>
      <c r="B535" s="238"/>
      <c r="C535" s="238"/>
      <c r="D535" s="238"/>
      <c r="E535" s="238"/>
      <c r="F535" s="347"/>
      <c r="G535" s="238"/>
      <c r="H535" s="238"/>
      <c r="I535" s="347"/>
      <c r="J535" s="238"/>
      <c r="K535" s="238"/>
      <c r="L535" s="238"/>
      <c r="M535" s="238"/>
      <c r="N535" s="238"/>
      <c r="O535" s="238"/>
      <c r="P535" s="238"/>
      <c r="Q535" s="238"/>
      <c r="R535" s="238"/>
      <c r="S535" s="238"/>
      <c r="T535" s="238"/>
      <c r="U535" s="238"/>
      <c r="V535" s="238"/>
      <c r="W535" s="238"/>
      <c r="X535" s="238"/>
      <c r="Y535" s="238"/>
      <c r="Z535" s="238"/>
      <c r="AA535" s="1"/>
      <c r="AB535" s="1"/>
      <c r="AC535" s="1"/>
      <c r="AD535" s="1"/>
    </row>
    <row r="536" customFormat="false" ht="15" hidden="false" customHeight="false" outlineLevel="0" collapsed="false">
      <c r="A536" s="238"/>
      <c r="B536" s="238"/>
      <c r="C536" s="238"/>
      <c r="D536" s="238"/>
      <c r="E536" s="238"/>
      <c r="F536" s="347"/>
      <c r="G536" s="238"/>
      <c r="H536" s="238"/>
      <c r="I536" s="347"/>
      <c r="J536" s="238"/>
      <c r="K536" s="238"/>
      <c r="L536" s="238"/>
      <c r="M536" s="238"/>
      <c r="N536" s="238"/>
      <c r="O536" s="238"/>
      <c r="P536" s="238"/>
      <c r="Q536" s="238"/>
      <c r="R536" s="238"/>
      <c r="S536" s="238"/>
      <c r="T536" s="238"/>
      <c r="U536" s="238"/>
      <c r="V536" s="238"/>
      <c r="W536" s="238"/>
      <c r="X536" s="238"/>
      <c r="Y536" s="238"/>
      <c r="Z536" s="238"/>
      <c r="AA536" s="1"/>
      <c r="AB536" s="1"/>
      <c r="AC536" s="1"/>
      <c r="AD536" s="1"/>
    </row>
    <row r="537" customFormat="false" ht="15" hidden="false" customHeight="false" outlineLevel="0" collapsed="false">
      <c r="A537" s="238"/>
      <c r="B537" s="238"/>
      <c r="C537" s="238"/>
      <c r="D537" s="238"/>
      <c r="E537" s="238"/>
      <c r="F537" s="347"/>
      <c r="G537" s="238"/>
      <c r="H537" s="238"/>
      <c r="I537" s="347"/>
      <c r="J537" s="238"/>
      <c r="K537" s="238"/>
      <c r="L537" s="238"/>
      <c r="M537" s="238"/>
      <c r="N537" s="238"/>
      <c r="O537" s="238"/>
      <c r="P537" s="238"/>
      <c r="Q537" s="238"/>
      <c r="R537" s="238"/>
      <c r="S537" s="238"/>
      <c r="T537" s="238"/>
      <c r="U537" s="238"/>
      <c r="V537" s="238"/>
      <c r="W537" s="238"/>
      <c r="X537" s="238"/>
      <c r="Y537" s="238"/>
      <c r="Z537" s="238"/>
      <c r="AA537" s="1"/>
      <c r="AB537" s="1"/>
      <c r="AC537" s="1"/>
      <c r="AD537" s="1"/>
    </row>
    <row r="538" customFormat="false" ht="15" hidden="false" customHeight="false" outlineLevel="0" collapsed="false">
      <c r="A538" s="238"/>
      <c r="B538" s="238"/>
      <c r="C538" s="238"/>
      <c r="D538" s="238"/>
      <c r="E538" s="238"/>
      <c r="F538" s="347"/>
      <c r="G538" s="238"/>
      <c r="H538" s="238"/>
      <c r="I538" s="347"/>
      <c r="J538" s="238"/>
      <c r="K538" s="238"/>
      <c r="L538" s="238"/>
      <c r="M538" s="238"/>
      <c r="N538" s="238"/>
      <c r="O538" s="238"/>
      <c r="P538" s="238"/>
      <c r="Q538" s="238"/>
      <c r="R538" s="238"/>
      <c r="S538" s="238"/>
      <c r="T538" s="238"/>
      <c r="U538" s="238"/>
      <c r="V538" s="238"/>
      <c r="W538" s="238"/>
      <c r="X538" s="238"/>
      <c r="Y538" s="238"/>
      <c r="Z538" s="238"/>
      <c r="AA538" s="1"/>
      <c r="AB538" s="1"/>
      <c r="AC538" s="1"/>
      <c r="AD538" s="1"/>
    </row>
    <row r="539" customFormat="false" ht="15" hidden="false" customHeight="false" outlineLevel="0" collapsed="false">
      <c r="A539" s="238"/>
      <c r="B539" s="238"/>
      <c r="C539" s="238"/>
      <c r="D539" s="238"/>
      <c r="E539" s="238"/>
      <c r="F539" s="347"/>
      <c r="G539" s="238"/>
      <c r="H539" s="238"/>
      <c r="I539" s="347"/>
      <c r="J539" s="238"/>
      <c r="K539" s="238"/>
      <c r="L539" s="238"/>
      <c r="M539" s="238"/>
      <c r="N539" s="238"/>
      <c r="O539" s="238"/>
      <c r="P539" s="238"/>
      <c r="Q539" s="238"/>
      <c r="R539" s="238"/>
      <c r="S539" s="238"/>
      <c r="T539" s="238"/>
      <c r="U539" s="238"/>
      <c r="V539" s="238"/>
      <c r="W539" s="238"/>
      <c r="X539" s="238"/>
      <c r="Y539" s="238"/>
      <c r="Z539" s="238"/>
      <c r="AA539" s="1"/>
      <c r="AB539" s="1"/>
      <c r="AC539" s="1"/>
      <c r="AD539" s="1"/>
    </row>
    <row r="540" customFormat="false" ht="15" hidden="false" customHeight="false" outlineLevel="0" collapsed="false">
      <c r="A540" s="238"/>
      <c r="B540" s="238"/>
      <c r="C540" s="238"/>
      <c r="D540" s="238"/>
      <c r="E540" s="238"/>
      <c r="F540" s="347"/>
      <c r="G540" s="238"/>
      <c r="H540" s="238"/>
      <c r="I540" s="347"/>
      <c r="J540" s="238"/>
      <c r="K540" s="238"/>
      <c r="L540" s="238"/>
      <c r="M540" s="238"/>
      <c r="N540" s="238"/>
      <c r="O540" s="238"/>
      <c r="P540" s="238"/>
      <c r="Q540" s="238"/>
      <c r="R540" s="238"/>
      <c r="S540" s="238"/>
      <c r="T540" s="238"/>
      <c r="U540" s="238"/>
      <c r="V540" s="238"/>
      <c r="W540" s="238"/>
      <c r="X540" s="238"/>
      <c r="Y540" s="238"/>
      <c r="Z540" s="238"/>
      <c r="AA540" s="1"/>
      <c r="AB540" s="1"/>
      <c r="AC540" s="1"/>
      <c r="AD540" s="1"/>
    </row>
    <row r="541" customFormat="false" ht="15" hidden="false" customHeight="false" outlineLevel="0" collapsed="false">
      <c r="A541" s="238"/>
      <c r="B541" s="238"/>
      <c r="C541" s="238"/>
      <c r="D541" s="238"/>
      <c r="E541" s="238"/>
      <c r="F541" s="347"/>
      <c r="G541" s="238"/>
      <c r="H541" s="238"/>
      <c r="I541" s="347"/>
      <c r="J541" s="238"/>
      <c r="K541" s="238"/>
      <c r="L541" s="238"/>
      <c r="M541" s="238"/>
      <c r="N541" s="238"/>
      <c r="O541" s="238"/>
      <c r="P541" s="238"/>
      <c r="Q541" s="238"/>
      <c r="R541" s="238"/>
      <c r="S541" s="238"/>
      <c r="T541" s="238"/>
      <c r="U541" s="238"/>
      <c r="V541" s="238"/>
      <c r="W541" s="238"/>
      <c r="X541" s="238"/>
      <c r="Y541" s="238"/>
      <c r="Z541" s="238"/>
      <c r="AA541" s="1"/>
      <c r="AB541" s="1"/>
      <c r="AC541" s="1"/>
      <c r="AD541" s="1"/>
    </row>
    <row r="542" customFormat="false" ht="15" hidden="false" customHeight="false" outlineLevel="0" collapsed="false">
      <c r="A542" s="238"/>
      <c r="B542" s="238"/>
      <c r="C542" s="238"/>
      <c r="D542" s="238"/>
      <c r="E542" s="238"/>
      <c r="F542" s="347"/>
      <c r="G542" s="238"/>
      <c r="H542" s="238"/>
      <c r="I542" s="347"/>
      <c r="J542" s="238"/>
      <c r="K542" s="238"/>
      <c r="L542" s="238"/>
      <c r="M542" s="238"/>
      <c r="N542" s="238"/>
      <c r="O542" s="238"/>
      <c r="P542" s="238"/>
      <c r="Q542" s="238"/>
      <c r="R542" s="238"/>
      <c r="S542" s="238"/>
      <c r="T542" s="238"/>
      <c r="U542" s="238"/>
      <c r="V542" s="238"/>
      <c r="W542" s="238"/>
      <c r="X542" s="238"/>
      <c r="Y542" s="238"/>
      <c r="Z542" s="238"/>
      <c r="AA542" s="1"/>
      <c r="AB542" s="1"/>
      <c r="AC542" s="1"/>
      <c r="AD542" s="1"/>
    </row>
    <row r="543" customFormat="false" ht="15" hidden="false" customHeight="false" outlineLevel="0" collapsed="false">
      <c r="A543" s="238"/>
      <c r="B543" s="238"/>
      <c r="C543" s="238"/>
      <c r="D543" s="238"/>
      <c r="E543" s="238"/>
      <c r="F543" s="347"/>
      <c r="G543" s="238"/>
      <c r="H543" s="238"/>
      <c r="I543" s="347"/>
      <c r="J543" s="238"/>
      <c r="K543" s="238"/>
      <c r="L543" s="238"/>
      <c r="M543" s="238"/>
      <c r="N543" s="238"/>
      <c r="O543" s="238"/>
      <c r="P543" s="238"/>
      <c r="Q543" s="238"/>
      <c r="R543" s="238"/>
      <c r="S543" s="238"/>
      <c r="T543" s="238"/>
      <c r="U543" s="238"/>
      <c r="V543" s="238"/>
      <c r="W543" s="238"/>
      <c r="X543" s="238"/>
      <c r="Y543" s="238"/>
      <c r="Z543" s="238"/>
      <c r="AA543" s="1"/>
      <c r="AB543" s="1"/>
      <c r="AC543" s="1"/>
      <c r="AD543" s="1"/>
    </row>
    <row r="544" customFormat="false" ht="15" hidden="false" customHeight="false" outlineLevel="0" collapsed="false">
      <c r="A544" s="238"/>
      <c r="B544" s="238"/>
      <c r="C544" s="238"/>
      <c r="D544" s="238"/>
      <c r="E544" s="238"/>
      <c r="F544" s="347"/>
      <c r="G544" s="238"/>
      <c r="H544" s="238"/>
      <c r="I544" s="347"/>
      <c r="J544" s="238"/>
      <c r="K544" s="238"/>
      <c r="L544" s="238"/>
      <c r="M544" s="238"/>
      <c r="N544" s="238"/>
      <c r="O544" s="238"/>
      <c r="P544" s="238"/>
      <c r="Q544" s="238"/>
      <c r="R544" s="238"/>
      <c r="S544" s="238"/>
      <c r="T544" s="238"/>
      <c r="U544" s="238"/>
      <c r="V544" s="238"/>
      <c r="W544" s="238"/>
      <c r="X544" s="238"/>
      <c r="Y544" s="238"/>
      <c r="Z544" s="238"/>
      <c r="AA544" s="1"/>
      <c r="AB544" s="1"/>
      <c r="AC544" s="1"/>
      <c r="AD544" s="1"/>
    </row>
    <row r="545" customFormat="false" ht="15" hidden="false" customHeight="false" outlineLevel="0" collapsed="false">
      <c r="A545" s="238"/>
      <c r="B545" s="238"/>
      <c r="C545" s="238"/>
      <c r="D545" s="238"/>
      <c r="E545" s="238"/>
      <c r="F545" s="347"/>
      <c r="G545" s="238"/>
      <c r="H545" s="238"/>
      <c r="I545" s="347"/>
      <c r="J545" s="238"/>
      <c r="K545" s="238"/>
      <c r="L545" s="238"/>
      <c r="M545" s="238"/>
      <c r="N545" s="238"/>
      <c r="O545" s="238"/>
      <c r="P545" s="238"/>
      <c r="Q545" s="238"/>
      <c r="R545" s="238"/>
      <c r="S545" s="238"/>
      <c r="T545" s="238"/>
      <c r="U545" s="238"/>
      <c r="V545" s="238"/>
      <c r="W545" s="238"/>
      <c r="X545" s="238"/>
      <c r="Y545" s="238"/>
      <c r="Z545" s="238"/>
      <c r="AA545" s="1"/>
      <c r="AB545" s="1"/>
      <c r="AC545" s="1"/>
      <c r="AD545" s="1"/>
    </row>
    <row r="546" customFormat="false" ht="15" hidden="false" customHeight="false" outlineLevel="0" collapsed="false">
      <c r="A546" s="238"/>
      <c r="B546" s="238"/>
      <c r="C546" s="238"/>
      <c r="D546" s="238"/>
      <c r="E546" s="238"/>
      <c r="F546" s="347"/>
      <c r="G546" s="238"/>
      <c r="H546" s="238"/>
      <c r="I546" s="347"/>
      <c r="J546" s="238"/>
      <c r="K546" s="238"/>
      <c r="L546" s="238"/>
      <c r="M546" s="238"/>
      <c r="N546" s="238"/>
      <c r="O546" s="238"/>
      <c r="P546" s="238"/>
      <c r="Q546" s="238"/>
      <c r="R546" s="238"/>
      <c r="S546" s="238"/>
      <c r="T546" s="238"/>
      <c r="U546" s="238"/>
      <c r="V546" s="238"/>
      <c r="W546" s="238"/>
      <c r="X546" s="238"/>
      <c r="Y546" s="238"/>
      <c r="Z546" s="238"/>
      <c r="AA546" s="1"/>
      <c r="AB546" s="1"/>
      <c r="AC546" s="1"/>
      <c r="AD546" s="1"/>
    </row>
    <row r="547" customFormat="false" ht="15" hidden="false" customHeight="false" outlineLevel="0" collapsed="false">
      <c r="A547" s="238"/>
      <c r="B547" s="238"/>
      <c r="C547" s="238"/>
      <c r="D547" s="238"/>
      <c r="E547" s="238"/>
      <c r="F547" s="347"/>
      <c r="G547" s="238"/>
      <c r="H547" s="238"/>
      <c r="I547" s="347"/>
      <c r="J547" s="238"/>
      <c r="K547" s="238"/>
      <c r="L547" s="238"/>
      <c r="M547" s="238"/>
      <c r="N547" s="238"/>
      <c r="O547" s="238"/>
      <c r="P547" s="238"/>
      <c r="Q547" s="238"/>
      <c r="R547" s="238"/>
      <c r="S547" s="238"/>
      <c r="T547" s="238"/>
      <c r="U547" s="238"/>
      <c r="V547" s="238"/>
      <c r="W547" s="238"/>
      <c r="X547" s="238"/>
      <c r="Y547" s="238"/>
      <c r="Z547" s="238"/>
      <c r="AA547" s="1"/>
      <c r="AB547" s="1"/>
      <c r="AC547" s="1"/>
      <c r="AD547" s="1"/>
    </row>
    <row r="548" customFormat="false" ht="15" hidden="false" customHeight="false" outlineLevel="0" collapsed="false">
      <c r="A548" s="238"/>
      <c r="B548" s="238"/>
      <c r="C548" s="238"/>
      <c r="D548" s="238"/>
      <c r="E548" s="238"/>
      <c r="F548" s="347"/>
      <c r="G548" s="238"/>
      <c r="H548" s="238"/>
      <c r="I548" s="347"/>
      <c r="J548" s="238"/>
      <c r="K548" s="238"/>
      <c r="L548" s="238"/>
      <c r="M548" s="238"/>
      <c r="N548" s="238"/>
      <c r="O548" s="238"/>
      <c r="P548" s="238"/>
      <c r="Q548" s="238"/>
      <c r="R548" s="238"/>
      <c r="S548" s="238"/>
      <c r="T548" s="238"/>
      <c r="U548" s="238"/>
      <c r="V548" s="238"/>
      <c r="W548" s="238"/>
      <c r="X548" s="238"/>
      <c r="Y548" s="238"/>
      <c r="Z548" s="238"/>
      <c r="AA548" s="1"/>
      <c r="AB548" s="1"/>
      <c r="AC548" s="1"/>
      <c r="AD548" s="1"/>
    </row>
    <row r="549" customFormat="false" ht="15" hidden="false" customHeight="false" outlineLevel="0" collapsed="false">
      <c r="A549" s="238"/>
      <c r="B549" s="238"/>
      <c r="C549" s="238"/>
      <c r="D549" s="238"/>
      <c r="E549" s="238"/>
      <c r="F549" s="347"/>
      <c r="G549" s="238"/>
      <c r="H549" s="238"/>
      <c r="I549" s="347"/>
      <c r="J549" s="238"/>
      <c r="K549" s="238"/>
      <c r="L549" s="238"/>
      <c r="M549" s="238"/>
      <c r="N549" s="238"/>
      <c r="O549" s="238"/>
      <c r="P549" s="238"/>
      <c r="Q549" s="238"/>
      <c r="R549" s="238"/>
      <c r="S549" s="238"/>
      <c r="T549" s="238"/>
      <c r="U549" s="238"/>
      <c r="V549" s="238"/>
      <c r="W549" s="238"/>
      <c r="X549" s="238"/>
      <c r="Y549" s="238"/>
      <c r="Z549" s="238"/>
      <c r="AA549" s="1"/>
      <c r="AB549" s="1"/>
      <c r="AC549" s="1"/>
      <c r="AD549" s="1"/>
    </row>
    <row r="550" customFormat="false" ht="15" hidden="false" customHeight="false" outlineLevel="0" collapsed="false">
      <c r="A550" s="238"/>
      <c r="B550" s="238"/>
      <c r="C550" s="238"/>
      <c r="D550" s="238"/>
      <c r="E550" s="238"/>
      <c r="F550" s="347"/>
      <c r="G550" s="238"/>
      <c r="H550" s="238"/>
      <c r="I550" s="347"/>
      <c r="J550" s="238"/>
      <c r="K550" s="238"/>
      <c r="L550" s="238"/>
      <c r="M550" s="238"/>
      <c r="N550" s="238"/>
      <c r="O550" s="238"/>
      <c r="P550" s="238"/>
      <c r="Q550" s="238"/>
      <c r="R550" s="238"/>
      <c r="S550" s="238"/>
      <c r="T550" s="238"/>
      <c r="U550" s="238"/>
      <c r="V550" s="238"/>
      <c r="W550" s="238"/>
      <c r="X550" s="238"/>
      <c r="Y550" s="238"/>
      <c r="Z550" s="238"/>
      <c r="AA550" s="1"/>
      <c r="AB550" s="1"/>
      <c r="AC550" s="1"/>
      <c r="AD550" s="1"/>
    </row>
  </sheetData>
  <autoFilter ref="A1:N479"/>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7.15"/>
    <col collapsed="false" customWidth="true" hidden="false" outlineLevel="0" max="2" min="2" style="1" width="107.71"/>
    <col collapsed="false" customWidth="true" hidden="false" outlineLevel="0" max="3" min="3" style="1" width="22.71"/>
    <col collapsed="false" customWidth="true" hidden="false" outlineLevel="0" max="4" min="4" style="1" width="25.42"/>
    <col collapsed="false" customWidth="true" hidden="false" outlineLevel="0" max="5" min="5" style="1" width="23.71"/>
    <col collapsed="false" customWidth="true" hidden="false" outlineLevel="0" max="18" min="6" style="1" width="10.42"/>
  </cols>
  <sheetData>
    <row r="1" customFormat="false" ht="15" hidden="false" customHeight="true" outlineLevel="0" collapsed="false">
      <c r="A1" s="350" t="s">
        <v>1376</v>
      </c>
      <c r="B1" s="351" t="s">
        <v>1377</v>
      </c>
      <c r="C1" s="351" t="s">
        <v>1378</v>
      </c>
      <c r="D1" s="351" t="s">
        <v>257</v>
      </c>
      <c r="G1" s="74"/>
      <c r="H1" s="74"/>
      <c r="I1" s="74"/>
      <c r="J1" s="74"/>
      <c r="K1" s="74"/>
      <c r="L1" s="74"/>
      <c r="M1" s="74"/>
      <c r="N1" s="74"/>
      <c r="O1" s="74"/>
      <c r="P1" s="74"/>
      <c r="Q1" s="74"/>
      <c r="R1" s="74"/>
      <c r="S1" s="74"/>
      <c r="T1" s="74"/>
      <c r="U1" s="74"/>
      <c r="V1" s="74"/>
      <c r="W1" s="74"/>
      <c r="X1" s="74"/>
      <c r="Y1" s="74"/>
      <c r="Z1" s="74"/>
    </row>
    <row r="2" customFormat="false" ht="15" hidden="false" customHeight="false" outlineLevel="0" collapsed="false">
      <c r="A2" s="352" t="n">
        <v>1</v>
      </c>
      <c r="B2" s="1" t="s">
        <v>1379</v>
      </c>
      <c r="C2" s="353" t="n">
        <v>16</v>
      </c>
      <c r="D2" s="1" t="s">
        <v>329</v>
      </c>
      <c r="E2" s="71"/>
      <c r="F2" s="74"/>
      <c r="G2" s="74"/>
      <c r="H2" s="74"/>
      <c r="I2" s="74"/>
      <c r="J2" s="74"/>
      <c r="K2" s="74"/>
      <c r="L2" s="74"/>
      <c r="M2" s="74"/>
      <c r="N2" s="74"/>
      <c r="O2" s="74"/>
      <c r="P2" s="74"/>
      <c r="Q2" s="74"/>
      <c r="R2" s="74"/>
      <c r="S2" s="74"/>
      <c r="T2" s="74"/>
      <c r="U2" s="74"/>
      <c r="V2" s="74"/>
      <c r="W2" s="74"/>
      <c r="X2" s="74"/>
      <c r="Y2" s="74"/>
      <c r="Z2" s="74"/>
    </row>
    <row r="3" customFormat="false" ht="15" hidden="false" customHeight="false" outlineLevel="0" collapsed="false">
      <c r="A3" s="352" t="n">
        <v>2</v>
      </c>
      <c r="B3" s="1" t="s">
        <v>1380</v>
      </c>
      <c r="C3" s="353" t="n">
        <v>24</v>
      </c>
      <c r="D3" s="1" t="s">
        <v>309</v>
      </c>
      <c r="E3" s="71"/>
      <c r="F3" s="74"/>
      <c r="G3" s="74"/>
      <c r="H3" s="74"/>
      <c r="I3" s="74"/>
      <c r="J3" s="74"/>
      <c r="K3" s="74"/>
      <c r="L3" s="74"/>
      <c r="M3" s="74"/>
      <c r="N3" s="74"/>
      <c r="O3" s="74"/>
      <c r="P3" s="74"/>
      <c r="Q3" s="74"/>
      <c r="R3" s="74"/>
      <c r="S3" s="74"/>
      <c r="T3" s="74"/>
      <c r="U3" s="74"/>
      <c r="V3" s="74"/>
      <c r="W3" s="74"/>
      <c r="X3" s="74"/>
      <c r="Y3" s="74"/>
      <c r="Z3" s="74"/>
    </row>
    <row r="4" customFormat="false" ht="15" hidden="false" customHeight="false" outlineLevel="0" collapsed="false">
      <c r="A4" s="352" t="n">
        <v>3</v>
      </c>
      <c r="B4" s="1" t="s">
        <v>1381</v>
      </c>
      <c r="C4" s="353" t="n">
        <v>31</v>
      </c>
      <c r="D4" s="1" t="s">
        <v>1382</v>
      </c>
      <c r="E4" s="71"/>
      <c r="F4" s="74"/>
      <c r="G4" s="74"/>
      <c r="H4" s="74"/>
      <c r="I4" s="74"/>
      <c r="J4" s="74"/>
      <c r="K4" s="74"/>
      <c r="L4" s="74"/>
      <c r="M4" s="74"/>
      <c r="N4" s="74"/>
      <c r="O4" s="74"/>
      <c r="P4" s="74"/>
      <c r="Q4" s="74"/>
      <c r="R4" s="74"/>
      <c r="S4" s="74"/>
      <c r="T4" s="74"/>
      <c r="U4" s="74"/>
      <c r="V4" s="74"/>
      <c r="W4" s="74"/>
      <c r="X4" s="74"/>
      <c r="Y4" s="74"/>
      <c r="Z4" s="74"/>
    </row>
    <row r="5" customFormat="false" ht="15" hidden="false" customHeight="false" outlineLevel="0" collapsed="false">
      <c r="A5" s="352" t="n">
        <v>4</v>
      </c>
      <c r="B5" s="1" t="s">
        <v>1383</v>
      </c>
      <c r="C5" s="353" t="n">
        <v>40</v>
      </c>
      <c r="D5" s="1" t="s">
        <v>304</v>
      </c>
      <c r="E5" s="71"/>
      <c r="F5" s="74"/>
      <c r="G5" s="74"/>
      <c r="H5" s="74"/>
      <c r="I5" s="74"/>
      <c r="J5" s="74"/>
      <c r="K5" s="74"/>
      <c r="L5" s="74"/>
      <c r="M5" s="74"/>
      <c r="N5" s="74"/>
      <c r="O5" s="74"/>
      <c r="P5" s="74"/>
      <c r="Q5" s="74"/>
      <c r="R5" s="74"/>
      <c r="S5" s="74"/>
      <c r="T5" s="74"/>
      <c r="U5" s="74"/>
      <c r="V5" s="74"/>
      <c r="W5" s="74"/>
      <c r="X5" s="74"/>
      <c r="Y5" s="74"/>
      <c r="Z5" s="74"/>
    </row>
    <row r="6" customFormat="false" ht="15" hidden="false" customHeight="false" outlineLevel="0" collapsed="false">
      <c r="A6" s="352" t="n">
        <v>6</v>
      </c>
      <c r="B6" s="1" t="s">
        <v>1384</v>
      </c>
      <c r="C6" s="353" t="n">
        <v>24</v>
      </c>
      <c r="D6" s="1" t="s">
        <v>382</v>
      </c>
      <c r="E6" s="71"/>
      <c r="F6" s="74"/>
      <c r="G6" s="74"/>
      <c r="H6" s="74"/>
      <c r="I6" s="74"/>
      <c r="J6" s="74"/>
      <c r="K6" s="74"/>
      <c r="L6" s="74"/>
      <c r="M6" s="74"/>
      <c r="N6" s="74"/>
      <c r="O6" s="74"/>
      <c r="P6" s="74"/>
      <c r="Q6" s="74"/>
      <c r="R6" s="74"/>
      <c r="S6" s="74"/>
      <c r="T6" s="74"/>
      <c r="U6" s="74"/>
      <c r="V6" s="74"/>
      <c r="W6" s="74"/>
      <c r="X6" s="74"/>
      <c r="Y6" s="74"/>
      <c r="Z6" s="74"/>
    </row>
    <row r="7" customFormat="false" ht="15" hidden="false" customHeight="false" outlineLevel="0" collapsed="false">
      <c r="A7" s="352" t="n">
        <v>7</v>
      </c>
      <c r="B7" s="1" t="s">
        <v>1385</v>
      </c>
      <c r="C7" s="353" t="n">
        <v>32</v>
      </c>
      <c r="D7" s="1" t="s">
        <v>455</v>
      </c>
      <c r="E7" s="71"/>
      <c r="F7" s="74"/>
      <c r="G7" s="74"/>
      <c r="H7" s="74"/>
      <c r="I7" s="74"/>
      <c r="J7" s="74"/>
      <c r="K7" s="74"/>
      <c r="L7" s="74"/>
      <c r="M7" s="74"/>
      <c r="N7" s="74"/>
      <c r="O7" s="74"/>
      <c r="P7" s="74"/>
      <c r="Q7" s="74"/>
      <c r="R7" s="74"/>
      <c r="S7" s="74"/>
      <c r="T7" s="74"/>
      <c r="U7" s="74"/>
      <c r="V7" s="74"/>
      <c r="W7" s="74"/>
      <c r="X7" s="74"/>
      <c r="Y7" s="74"/>
      <c r="Z7" s="74"/>
    </row>
    <row r="8" customFormat="false" ht="18" hidden="false" customHeight="true" outlineLevel="0" collapsed="false">
      <c r="A8" s="352" t="n">
        <v>8</v>
      </c>
      <c r="B8" s="1" t="s">
        <v>1386</v>
      </c>
      <c r="C8" s="353" t="n">
        <v>12</v>
      </c>
      <c r="D8" s="1" t="s">
        <v>300</v>
      </c>
      <c r="E8" s="71"/>
      <c r="F8" s="74"/>
      <c r="G8" s="74"/>
      <c r="H8" s="74"/>
      <c r="I8" s="74"/>
      <c r="J8" s="74"/>
      <c r="K8" s="74"/>
      <c r="L8" s="74"/>
      <c r="M8" s="74"/>
      <c r="N8" s="74"/>
      <c r="O8" s="74"/>
      <c r="P8" s="74"/>
      <c r="Q8" s="74"/>
      <c r="R8" s="74"/>
      <c r="S8" s="74"/>
      <c r="T8" s="74"/>
      <c r="U8" s="74"/>
      <c r="V8" s="74"/>
      <c r="W8" s="74"/>
      <c r="X8" s="74"/>
      <c r="Y8" s="74"/>
      <c r="Z8" s="74"/>
    </row>
    <row r="9" customFormat="false" ht="15" hidden="false" customHeight="false" outlineLevel="0" collapsed="false">
      <c r="A9" s="352" t="n">
        <v>9</v>
      </c>
      <c r="B9" s="1" t="s">
        <v>1387</v>
      </c>
      <c r="C9" s="353" t="n">
        <v>16</v>
      </c>
      <c r="D9" s="1" t="s">
        <v>675</v>
      </c>
      <c r="E9" s="71"/>
      <c r="F9" s="354"/>
      <c r="G9" s="74"/>
      <c r="H9" s="74"/>
      <c r="I9" s="74"/>
      <c r="J9" s="74"/>
      <c r="K9" s="74"/>
      <c r="L9" s="74"/>
      <c r="M9" s="74"/>
      <c r="N9" s="74"/>
      <c r="O9" s="74"/>
      <c r="P9" s="74"/>
      <c r="Q9" s="74"/>
      <c r="R9" s="74"/>
      <c r="S9" s="74"/>
      <c r="T9" s="74"/>
      <c r="U9" s="74"/>
      <c r="V9" s="74"/>
      <c r="W9" s="74"/>
      <c r="X9" s="74"/>
      <c r="Y9" s="74"/>
      <c r="Z9" s="74"/>
    </row>
    <row r="10" customFormat="false" ht="15" hidden="false" customHeight="false" outlineLevel="0" collapsed="false">
      <c r="A10" s="352" t="n">
        <v>10</v>
      </c>
      <c r="B10" s="1" t="s">
        <v>1388</v>
      </c>
      <c r="C10" s="353" t="n">
        <v>8</v>
      </c>
      <c r="D10" s="1" t="s">
        <v>1352</v>
      </c>
      <c r="E10" s="71"/>
      <c r="F10" s="354"/>
      <c r="G10" s="74"/>
      <c r="H10" s="74"/>
      <c r="I10" s="74"/>
      <c r="J10" s="74"/>
      <c r="K10" s="74"/>
      <c r="L10" s="74"/>
      <c r="M10" s="74"/>
      <c r="N10" s="74"/>
      <c r="O10" s="74"/>
      <c r="P10" s="74"/>
      <c r="Q10" s="74"/>
      <c r="R10" s="74"/>
      <c r="S10" s="74"/>
      <c r="T10" s="74"/>
      <c r="U10" s="74"/>
      <c r="V10" s="74"/>
      <c r="W10" s="74"/>
      <c r="X10" s="74"/>
      <c r="Y10" s="74"/>
      <c r="Z10" s="74"/>
    </row>
    <row r="11" customFormat="false" ht="15" hidden="false" customHeight="false" outlineLevel="0" collapsed="false">
      <c r="A11" s="352" t="n">
        <v>11</v>
      </c>
      <c r="B11" s="1" t="s">
        <v>1389</v>
      </c>
      <c r="C11" s="353" t="n">
        <v>12</v>
      </c>
      <c r="D11" s="1" t="s">
        <v>785</v>
      </c>
      <c r="E11" s="71"/>
      <c r="F11" s="354"/>
      <c r="G11" s="74"/>
      <c r="H11" s="74"/>
      <c r="I11" s="74"/>
      <c r="J11" s="74"/>
      <c r="K11" s="74"/>
      <c r="L11" s="74"/>
      <c r="M11" s="74"/>
      <c r="N11" s="74"/>
      <c r="O11" s="74"/>
      <c r="P11" s="74"/>
      <c r="Q11" s="74"/>
      <c r="R11" s="74"/>
      <c r="S11" s="74"/>
      <c r="T11" s="74"/>
      <c r="U11" s="74"/>
      <c r="V11" s="74"/>
      <c r="W11" s="74"/>
      <c r="X11" s="74"/>
      <c r="Y11" s="74"/>
      <c r="Z11" s="74"/>
    </row>
    <row r="12" customFormat="false" ht="15" hidden="false" customHeight="false" outlineLevel="0" collapsed="false">
      <c r="A12" s="352" t="n">
        <v>12</v>
      </c>
      <c r="B12" s="1" t="s">
        <v>1390</v>
      </c>
      <c r="C12" s="353" t="n">
        <v>16</v>
      </c>
      <c r="D12" s="1" t="s">
        <v>435</v>
      </c>
      <c r="E12" s="71"/>
      <c r="F12" s="74"/>
      <c r="G12" s="74"/>
      <c r="H12" s="74"/>
      <c r="I12" s="74"/>
      <c r="J12" s="74"/>
      <c r="K12" s="74"/>
      <c r="L12" s="74"/>
      <c r="M12" s="74"/>
      <c r="N12" s="74"/>
      <c r="O12" s="74"/>
      <c r="P12" s="74"/>
      <c r="Q12" s="74"/>
      <c r="R12" s="74"/>
      <c r="S12" s="74"/>
      <c r="T12" s="74"/>
      <c r="U12" s="74"/>
      <c r="V12" s="74"/>
      <c r="W12" s="74"/>
      <c r="X12" s="74"/>
      <c r="Y12" s="74"/>
      <c r="Z12" s="74"/>
    </row>
    <row r="13" customFormat="false" ht="15" hidden="false" customHeight="false" outlineLevel="0" collapsed="false">
      <c r="A13" s="352" t="n">
        <v>14</v>
      </c>
      <c r="B13" s="1" t="s">
        <v>1391</v>
      </c>
      <c r="C13" s="353" t="n">
        <v>8</v>
      </c>
      <c r="D13" s="1" t="s">
        <v>410</v>
      </c>
      <c r="E13" s="71"/>
      <c r="F13" s="74"/>
      <c r="G13" s="74"/>
      <c r="H13" s="74"/>
      <c r="I13" s="74"/>
      <c r="J13" s="74"/>
      <c r="K13" s="74"/>
      <c r="L13" s="74"/>
      <c r="M13" s="74"/>
      <c r="N13" s="74"/>
      <c r="O13" s="74"/>
      <c r="P13" s="74"/>
      <c r="Q13" s="74"/>
      <c r="R13" s="74"/>
      <c r="S13" s="74"/>
      <c r="T13" s="74"/>
      <c r="U13" s="74"/>
      <c r="V13" s="74"/>
      <c r="W13" s="74"/>
      <c r="X13" s="74"/>
      <c r="Y13" s="74"/>
      <c r="Z13" s="74"/>
    </row>
    <row r="14" customFormat="false" ht="15" hidden="false" customHeight="false" outlineLevel="0" collapsed="false">
      <c r="A14" s="352" t="n">
        <v>15</v>
      </c>
      <c r="B14" s="1" t="s">
        <v>1392</v>
      </c>
      <c r="C14" s="353" t="n">
        <v>24</v>
      </c>
      <c r="D14" s="1" t="s">
        <v>325</v>
      </c>
      <c r="E14" s="71"/>
      <c r="F14" s="74"/>
      <c r="G14" s="74"/>
      <c r="H14" s="74"/>
      <c r="I14" s="74"/>
      <c r="J14" s="74"/>
      <c r="K14" s="74"/>
      <c r="L14" s="74"/>
      <c r="M14" s="74"/>
      <c r="N14" s="74"/>
      <c r="O14" s="74"/>
      <c r="P14" s="74"/>
      <c r="Q14" s="74"/>
      <c r="R14" s="74"/>
      <c r="S14" s="74"/>
      <c r="T14" s="74"/>
      <c r="U14" s="74"/>
      <c r="V14" s="74"/>
      <c r="W14" s="74"/>
      <c r="X14" s="74"/>
      <c r="Y14" s="74"/>
      <c r="Z14" s="74"/>
    </row>
    <row r="15" customFormat="false" ht="15" hidden="false" customHeight="false" outlineLevel="0" collapsed="false">
      <c r="A15" s="352" t="n">
        <v>16</v>
      </c>
      <c r="B15" s="1" t="s">
        <v>1393</v>
      </c>
      <c r="C15" s="353" t="n">
        <v>32</v>
      </c>
      <c r="D15" s="1" t="s">
        <v>347</v>
      </c>
      <c r="E15" s="71"/>
      <c r="F15" s="74"/>
      <c r="G15" s="74"/>
      <c r="H15" s="74"/>
      <c r="I15" s="74"/>
      <c r="J15" s="74"/>
      <c r="K15" s="74"/>
      <c r="L15" s="74"/>
      <c r="M15" s="74"/>
      <c r="N15" s="74"/>
      <c r="O15" s="74"/>
      <c r="P15" s="74"/>
      <c r="Q15" s="74"/>
      <c r="R15" s="74"/>
      <c r="S15" s="74"/>
      <c r="T15" s="74"/>
      <c r="U15" s="74"/>
      <c r="V15" s="74"/>
      <c r="W15" s="74"/>
      <c r="X15" s="74"/>
      <c r="Y15" s="74"/>
      <c r="Z15" s="74"/>
    </row>
    <row r="16" customFormat="false" ht="15" hidden="false" customHeight="false" outlineLevel="0" collapsed="false">
      <c r="A16" s="352" t="n">
        <v>17</v>
      </c>
      <c r="B16" s="1" t="s">
        <v>1394</v>
      </c>
      <c r="C16" s="353" t="n">
        <v>8</v>
      </c>
      <c r="D16" s="1" t="s">
        <v>420</v>
      </c>
      <c r="E16" s="71"/>
      <c r="F16" s="74"/>
      <c r="G16" s="74"/>
      <c r="H16" s="74"/>
      <c r="I16" s="74"/>
      <c r="J16" s="74"/>
      <c r="K16" s="74"/>
      <c r="L16" s="74"/>
      <c r="M16" s="74"/>
      <c r="N16" s="74"/>
      <c r="O16" s="74"/>
      <c r="P16" s="74"/>
      <c r="Q16" s="74"/>
      <c r="R16" s="74"/>
      <c r="S16" s="74"/>
      <c r="T16" s="74"/>
      <c r="U16" s="74"/>
      <c r="V16" s="74"/>
      <c r="W16" s="74"/>
      <c r="X16" s="74"/>
      <c r="Y16" s="74"/>
      <c r="Z16" s="74"/>
    </row>
    <row r="17" customFormat="false" ht="15" hidden="false" customHeight="false" outlineLevel="0" collapsed="false">
      <c r="A17" s="352" t="n">
        <v>18</v>
      </c>
      <c r="B17" s="1" t="s">
        <v>1395</v>
      </c>
      <c r="C17" s="353" t="n">
        <v>4</v>
      </c>
      <c r="D17" s="1" t="s">
        <v>1369</v>
      </c>
      <c r="E17" s="71"/>
      <c r="F17" s="74"/>
      <c r="G17" s="74"/>
      <c r="H17" s="74"/>
      <c r="I17" s="74"/>
      <c r="J17" s="74"/>
      <c r="K17" s="74"/>
      <c r="L17" s="74"/>
      <c r="M17" s="74"/>
      <c r="N17" s="74"/>
      <c r="O17" s="74"/>
      <c r="P17" s="74"/>
      <c r="Q17" s="74"/>
      <c r="R17" s="74"/>
      <c r="S17" s="74"/>
      <c r="T17" s="74"/>
      <c r="U17" s="74"/>
      <c r="V17" s="74"/>
      <c r="W17" s="74"/>
      <c r="X17" s="74"/>
      <c r="Y17" s="74"/>
      <c r="Z17" s="74"/>
    </row>
    <row r="18" customFormat="false" ht="15" hidden="false" customHeight="false" outlineLevel="0" collapsed="false">
      <c r="A18" s="352" t="n">
        <v>19</v>
      </c>
      <c r="B18" s="1" t="s">
        <v>1396</v>
      </c>
      <c r="C18" s="353" t="n">
        <v>16</v>
      </c>
      <c r="D18" s="1" t="s">
        <v>1397</v>
      </c>
      <c r="E18" s="71"/>
      <c r="F18" s="74"/>
      <c r="G18" s="74"/>
      <c r="H18" s="74"/>
      <c r="I18" s="74"/>
      <c r="J18" s="74"/>
      <c r="K18" s="74"/>
      <c r="L18" s="74"/>
      <c r="M18" s="74"/>
      <c r="N18" s="74"/>
      <c r="O18" s="74"/>
      <c r="P18" s="74"/>
      <c r="Q18" s="74"/>
      <c r="R18" s="74"/>
      <c r="S18" s="74"/>
      <c r="T18" s="74"/>
      <c r="U18" s="74"/>
      <c r="V18" s="74"/>
      <c r="W18" s="74"/>
      <c r="X18" s="74"/>
      <c r="Y18" s="74"/>
      <c r="Z18" s="74"/>
    </row>
    <row r="19" customFormat="false" ht="15" hidden="false" customHeight="false" outlineLevel="0" collapsed="false">
      <c r="A19" s="352" t="n">
        <v>20</v>
      </c>
      <c r="B19" s="1" t="s">
        <v>1398</v>
      </c>
      <c r="C19" s="353" t="n">
        <v>24</v>
      </c>
      <c r="D19" s="1" t="s">
        <v>1399</v>
      </c>
      <c r="E19" s="71"/>
      <c r="F19" s="74"/>
      <c r="G19" s="74"/>
      <c r="H19" s="74"/>
      <c r="I19" s="74"/>
      <c r="J19" s="74"/>
      <c r="K19" s="74"/>
      <c r="L19" s="74"/>
      <c r="M19" s="74"/>
      <c r="N19" s="74"/>
      <c r="O19" s="74"/>
      <c r="P19" s="74"/>
      <c r="Q19" s="74"/>
      <c r="R19" s="74"/>
      <c r="S19" s="74"/>
      <c r="T19" s="74"/>
      <c r="U19" s="74"/>
      <c r="V19" s="74"/>
      <c r="W19" s="74"/>
      <c r="X19" s="74"/>
      <c r="Y19" s="74"/>
      <c r="Z19" s="74"/>
    </row>
    <row r="20" customFormat="false" ht="15" hidden="false" customHeight="false" outlineLevel="0" collapsed="false">
      <c r="A20" s="352" t="n">
        <v>21</v>
      </c>
      <c r="B20" s="1" t="s">
        <v>1400</v>
      </c>
      <c r="C20" s="353" t="n">
        <v>24</v>
      </c>
      <c r="D20" s="1" t="s">
        <v>615</v>
      </c>
      <c r="E20" s="71"/>
      <c r="F20" s="74"/>
      <c r="G20" s="74"/>
      <c r="H20" s="74"/>
      <c r="I20" s="74"/>
      <c r="J20" s="74"/>
      <c r="K20" s="74"/>
      <c r="L20" s="74"/>
      <c r="M20" s="74"/>
      <c r="N20" s="74"/>
      <c r="O20" s="74"/>
      <c r="P20" s="74"/>
      <c r="Q20" s="74"/>
      <c r="R20" s="74"/>
      <c r="S20" s="74"/>
      <c r="T20" s="74"/>
      <c r="U20" s="74"/>
      <c r="V20" s="74"/>
      <c r="W20" s="74"/>
      <c r="X20" s="74"/>
      <c r="Y20" s="74"/>
      <c r="Z20" s="74"/>
    </row>
    <row r="21" customFormat="false" ht="15.75" hidden="false" customHeight="true" outlineLevel="0" collapsed="false">
      <c r="A21" s="352"/>
      <c r="B21" s="1" t="s">
        <v>1401</v>
      </c>
      <c r="C21" s="353" t="n">
        <v>4</v>
      </c>
      <c r="D21" s="1" t="s">
        <v>372</v>
      </c>
      <c r="E21" s="71"/>
      <c r="F21" s="74"/>
      <c r="G21" s="74"/>
      <c r="H21" s="74"/>
      <c r="I21" s="74"/>
      <c r="J21" s="74"/>
      <c r="K21" s="74"/>
      <c r="L21" s="74"/>
      <c r="M21" s="74"/>
      <c r="N21" s="74"/>
      <c r="O21" s="74"/>
      <c r="P21" s="74"/>
      <c r="Q21" s="74"/>
      <c r="R21" s="74"/>
      <c r="S21" s="74"/>
      <c r="T21" s="74"/>
      <c r="U21" s="74"/>
      <c r="V21" s="74"/>
      <c r="W21" s="74"/>
      <c r="X21" s="74"/>
      <c r="Y21" s="74"/>
      <c r="Z21" s="74"/>
    </row>
    <row r="22" customFormat="false" ht="15.75" hidden="false" customHeight="true" outlineLevel="0" collapsed="false">
      <c r="A22" s="352"/>
      <c r="B22" s="1" t="s">
        <v>1402</v>
      </c>
      <c r="C22" s="353" t="n">
        <v>8</v>
      </c>
      <c r="D22" s="1" t="s">
        <v>758</v>
      </c>
      <c r="E22" s="71"/>
      <c r="F22" s="74"/>
      <c r="G22" s="74"/>
      <c r="H22" s="74"/>
      <c r="I22" s="74"/>
      <c r="J22" s="74"/>
      <c r="K22" s="74"/>
      <c r="L22" s="74"/>
      <c r="M22" s="74"/>
      <c r="N22" s="74"/>
      <c r="O22" s="74"/>
      <c r="P22" s="74"/>
      <c r="Q22" s="74"/>
      <c r="R22" s="74"/>
      <c r="S22" s="74"/>
      <c r="T22" s="74"/>
      <c r="U22" s="74"/>
      <c r="V22" s="74"/>
      <c r="W22" s="74"/>
      <c r="X22" s="74"/>
      <c r="Y22" s="74"/>
      <c r="Z22" s="74"/>
    </row>
    <row r="23" customFormat="false" ht="15.75" hidden="false" customHeight="true" outlineLevel="0" collapsed="false">
      <c r="A23" s="352"/>
      <c r="B23" s="1" t="s">
        <v>1403</v>
      </c>
      <c r="C23" s="353" t="n">
        <v>12</v>
      </c>
      <c r="D23" s="1" t="s">
        <v>1404</v>
      </c>
      <c r="E23" s="71"/>
      <c r="F23" s="74"/>
      <c r="G23" s="74"/>
      <c r="H23" s="74"/>
      <c r="I23" s="74"/>
      <c r="J23" s="74"/>
      <c r="K23" s="74"/>
      <c r="L23" s="74"/>
      <c r="M23" s="74"/>
      <c r="N23" s="74"/>
      <c r="O23" s="74"/>
      <c r="P23" s="74"/>
      <c r="Q23" s="74"/>
      <c r="R23" s="74"/>
      <c r="S23" s="74"/>
      <c r="T23" s="74"/>
      <c r="U23" s="74"/>
      <c r="V23" s="74"/>
      <c r="W23" s="74"/>
      <c r="X23" s="74"/>
      <c r="Y23" s="74"/>
      <c r="Z23" s="74"/>
    </row>
    <row r="24" customFormat="false" ht="15.75" hidden="false" customHeight="true" outlineLevel="0" collapsed="false">
      <c r="A24" s="352" t="n">
        <v>22</v>
      </c>
      <c r="B24" s="1" t="s">
        <v>1405</v>
      </c>
      <c r="C24" s="353" t="n">
        <v>6</v>
      </c>
      <c r="D24" s="1" t="s">
        <v>406</v>
      </c>
      <c r="E24" s="71"/>
      <c r="F24" s="74"/>
      <c r="G24" s="74"/>
      <c r="H24" s="74"/>
      <c r="I24" s="74"/>
      <c r="J24" s="74"/>
      <c r="K24" s="74"/>
      <c r="L24" s="74"/>
      <c r="M24" s="74"/>
      <c r="N24" s="74"/>
      <c r="O24" s="74"/>
      <c r="P24" s="74"/>
      <c r="Q24" s="74"/>
      <c r="R24" s="74"/>
      <c r="S24" s="74"/>
      <c r="T24" s="74"/>
      <c r="U24" s="74"/>
      <c r="V24" s="74"/>
      <c r="W24" s="74"/>
      <c r="X24" s="74"/>
      <c r="Y24" s="74"/>
      <c r="Z24" s="74"/>
    </row>
    <row r="25" customFormat="false" ht="15.75" hidden="false" customHeight="true" outlineLevel="0" collapsed="false">
      <c r="A25" s="352" t="n">
        <v>23</v>
      </c>
      <c r="B25" s="1" t="s">
        <v>1406</v>
      </c>
      <c r="C25" s="353" t="n">
        <v>12</v>
      </c>
      <c r="D25" s="1" t="s">
        <v>833</v>
      </c>
      <c r="E25" s="71"/>
      <c r="F25" s="74"/>
      <c r="G25" s="74"/>
      <c r="H25" s="74"/>
      <c r="I25" s="74"/>
      <c r="J25" s="74"/>
      <c r="K25" s="74"/>
      <c r="L25" s="74"/>
      <c r="M25" s="74"/>
      <c r="N25" s="74"/>
      <c r="O25" s="74"/>
      <c r="P25" s="74"/>
      <c r="Q25" s="74"/>
      <c r="R25" s="74"/>
      <c r="S25" s="74"/>
      <c r="T25" s="74"/>
      <c r="U25" s="74"/>
      <c r="V25" s="74"/>
      <c r="W25" s="74"/>
      <c r="X25" s="74"/>
      <c r="Y25" s="74"/>
      <c r="Z25" s="74"/>
    </row>
    <row r="26" customFormat="false" ht="15.75" hidden="false" customHeight="true" outlineLevel="0" collapsed="false">
      <c r="A26" s="352" t="n">
        <v>24</v>
      </c>
      <c r="B26" s="1" t="s">
        <v>1407</v>
      </c>
      <c r="C26" s="353" t="n">
        <v>24</v>
      </c>
      <c r="D26" s="1" t="s">
        <v>1408</v>
      </c>
      <c r="E26" s="71"/>
      <c r="F26" s="74"/>
      <c r="G26" s="74"/>
      <c r="H26" s="74"/>
      <c r="I26" s="74"/>
      <c r="J26" s="74"/>
      <c r="K26" s="74"/>
      <c r="L26" s="74"/>
      <c r="M26" s="74"/>
      <c r="N26" s="74"/>
      <c r="O26" s="74"/>
      <c r="P26" s="74"/>
      <c r="Q26" s="74"/>
      <c r="R26" s="74"/>
      <c r="S26" s="74"/>
      <c r="T26" s="74"/>
      <c r="U26" s="74"/>
      <c r="V26" s="74"/>
      <c r="W26" s="74"/>
      <c r="X26" s="74"/>
      <c r="Y26" s="74"/>
      <c r="Z26" s="74"/>
    </row>
    <row r="27" customFormat="false" ht="15.75" hidden="false" customHeight="true" outlineLevel="0" collapsed="false">
      <c r="A27" s="352" t="n">
        <v>25</v>
      </c>
      <c r="B27" s="1" t="s">
        <v>1409</v>
      </c>
      <c r="C27" s="353" t="n">
        <v>6</v>
      </c>
      <c r="D27" s="1" t="s">
        <v>357</v>
      </c>
      <c r="E27" s="71"/>
      <c r="F27" s="74"/>
      <c r="G27" s="74"/>
      <c r="H27" s="74"/>
      <c r="I27" s="74"/>
      <c r="J27" s="74"/>
      <c r="K27" s="74"/>
      <c r="L27" s="74"/>
      <c r="M27" s="74"/>
      <c r="N27" s="74"/>
      <c r="O27" s="74"/>
      <c r="P27" s="74"/>
      <c r="Q27" s="74"/>
      <c r="R27" s="74"/>
      <c r="S27" s="74"/>
      <c r="T27" s="74"/>
      <c r="U27" s="74"/>
      <c r="V27" s="74"/>
      <c r="W27" s="74"/>
      <c r="X27" s="74"/>
      <c r="Y27" s="74"/>
      <c r="Z27" s="74"/>
    </row>
    <row r="28" customFormat="false" ht="15.75" hidden="false" customHeight="true" outlineLevel="0" collapsed="false">
      <c r="A28" s="352" t="n">
        <v>26</v>
      </c>
      <c r="B28" s="1" t="s">
        <v>1410</v>
      </c>
      <c r="C28" s="353" t="n">
        <v>16</v>
      </c>
      <c r="D28" s="1" t="s">
        <v>368</v>
      </c>
      <c r="E28" s="71"/>
      <c r="F28" s="74"/>
      <c r="G28" s="74"/>
      <c r="H28" s="74"/>
      <c r="I28" s="74"/>
      <c r="J28" s="74"/>
      <c r="K28" s="74"/>
      <c r="L28" s="74"/>
      <c r="M28" s="74"/>
      <c r="N28" s="74"/>
      <c r="O28" s="74"/>
      <c r="P28" s="74"/>
      <c r="Q28" s="74"/>
      <c r="R28" s="74"/>
      <c r="S28" s="74"/>
      <c r="T28" s="74"/>
      <c r="U28" s="74"/>
      <c r="V28" s="74"/>
      <c r="W28" s="74"/>
      <c r="X28" s="74"/>
      <c r="Y28" s="74"/>
      <c r="Z28" s="74"/>
    </row>
    <row r="29" customFormat="false" ht="15.75" hidden="false" customHeight="true" outlineLevel="0" collapsed="false">
      <c r="A29" s="352" t="n">
        <v>27</v>
      </c>
      <c r="B29" s="1" t="s">
        <v>1411</v>
      </c>
      <c r="C29" s="353" t="n">
        <v>24</v>
      </c>
      <c r="D29" s="1" t="s">
        <v>1157</v>
      </c>
      <c r="E29" s="71"/>
      <c r="F29" s="74"/>
      <c r="G29" s="74"/>
      <c r="H29" s="74"/>
      <c r="I29" s="74"/>
      <c r="J29" s="74"/>
      <c r="K29" s="74"/>
      <c r="L29" s="74"/>
      <c r="M29" s="74"/>
      <c r="N29" s="74"/>
      <c r="O29" s="74"/>
      <c r="P29" s="74"/>
      <c r="Q29" s="74"/>
      <c r="R29" s="74"/>
      <c r="S29" s="74"/>
      <c r="T29" s="74"/>
      <c r="U29" s="74"/>
      <c r="V29" s="74"/>
      <c r="W29" s="74"/>
      <c r="X29" s="74"/>
      <c r="Y29" s="74"/>
      <c r="Z29" s="74"/>
    </row>
    <row r="30" customFormat="false" ht="15.75" hidden="false" customHeight="true" outlineLevel="0" collapsed="false">
      <c r="A30" s="352" t="n">
        <v>28</v>
      </c>
      <c r="B30" s="1" t="s">
        <v>1412</v>
      </c>
      <c r="C30" s="353" t="n">
        <v>6</v>
      </c>
      <c r="D30" s="1" t="s">
        <v>293</v>
      </c>
      <c r="E30" s="71"/>
      <c r="F30" s="74"/>
      <c r="G30" s="74"/>
      <c r="H30" s="74"/>
      <c r="I30" s="74"/>
      <c r="J30" s="74"/>
      <c r="K30" s="74"/>
      <c r="L30" s="74"/>
      <c r="M30" s="74"/>
      <c r="N30" s="74"/>
      <c r="O30" s="74"/>
      <c r="P30" s="74"/>
      <c r="Q30" s="74"/>
      <c r="R30" s="74"/>
      <c r="S30" s="74"/>
      <c r="T30" s="74"/>
      <c r="U30" s="74"/>
      <c r="V30" s="74"/>
      <c r="W30" s="74"/>
      <c r="X30" s="74"/>
      <c r="Y30" s="74"/>
      <c r="Z30" s="74"/>
    </row>
    <row r="31" customFormat="false" ht="15.75" hidden="false" customHeight="true" outlineLevel="0" collapsed="false">
      <c r="A31" s="352" t="n">
        <v>29</v>
      </c>
      <c r="B31" s="1" t="s">
        <v>1413</v>
      </c>
      <c r="C31" s="353" t="n">
        <v>16</v>
      </c>
      <c r="D31" s="1" t="s">
        <v>425</v>
      </c>
      <c r="E31" s="71"/>
      <c r="F31" s="74"/>
      <c r="G31" s="74"/>
      <c r="H31" s="74"/>
      <c r="I31" s="74"/>
      <c r="J31" s="74"/>
      <c r="K31" s="74"/>
      <c r="L31" s="74"/>
      <c r="M31" s="74"/>
      <c r="N31" s="74"/>
      <c r="O31" s="74"/>
      <c r="P31" s="74"/>
      <c r="Q31" s="74"/>
      <c r="R31" s="74"/>
      <c r="S31" s="74"/>
      <c r="T31" s="74"/>
      <c r="U31" s="74"/>
      <c r="V31" s="74"/>
      <c r="W31" s="74"/>
      <c r="X31" s="74"/>
      <c r="Y31" s="74"/>
      <c r="Z31" s="74"/>
    </row>
    <row r="32" customFormat="false" ht="15.75" hidden="false" customHeight="true" outlineLevel="0" collapsed="false">
      <c r="A32" s="352" t="n">
        <v>30</v>
      </c>
      <c r="B32" s="1" t="s">
        <v>1414</v>
      </c>
      <c r="C32" s="353" t="n">
        <v>32</v>
      </c>
      <c r="D32" s="1" t="s">
        <v>1161</v>
      </c>
      <c r="E32" s="71"/>
      <c r="F32" s="74"/>
      <c r="G32" s="74"/>
      <c r="H32" s="74"/>
      <c r="I32" s="74"/>
      <c r="J32" s="74"/>
      <c r="K32" s="74"/>
      <c r="L32" s="74"/>
      <c r="M32" s="74"/>
      <c r="N32" s="74"/>
      <c r="O32" s="74"/>
      <c r="P32" s="74"/>
      <c r="Q32" s="74"/>
      <c r="R32" s="74"/>
      <c r="S32" s="74"/>
      <c r="T32" s="74"/>
      <c r="U32" s="74"/>
      <c r="V32" s="74"/>
      <c r="W32" s="74"/>
      <c r="X32" s="74"/>
      <c r="Y32" s="74"/>
      <c r="Z32" s="74"/>
    </row>
    <row r="33" customFormat="false" ht="15.75" hidden="false" customHeight="true" outlineLevel="0" collapsed="false">
      <c r="A33" s="352" t="n">
        <v>31</v>
      </c>
      <c r="B33" s="1" t="s">
        <v>1415</v>
      </c>
      <c r="C33" s="353" t="n">
        <v>8</v>
      </c>
      <c r="D33" s="1" t="s">
        <v>1416</v>
      </c>
      <c r="E33" s="71"/>
      <c r="F33" s="74"/>
      <c r="G33" s="74"/>
      <c r="H33" s="74"/>
      <c r="I33" s="74"/>
      <c r="J33" s="74"/>
      <c r="K33" s="74"/>
      <c r="L33" s="74"/>
      <c r="M33" s="74"/>
      <c r="N33" s="74"/>
      <c r="O33" s="74"/>
      <c r="P33" s="74"/>
      <c r="Q33" s="74"/>
      <c r="R33" s="74"/>
      <c r="S33" s="74"/>
      <c r="T33" s="74"/>
      <c r="U33" s="74"/>
      <c r="V33" s="74"/>
      <c r="W33" s="74"/>
      <c r="X33" s="74"/>
      <c r="Y33" s="74"/>
      <c r="Z33" s="74"/>
    </row>
    <row r="34" customFormat="false" ht="15.75" hidden="false" customHeight="true" outlineLevel="0" collapsed="false">
      <c r="A34" s="352" t="n">
        <v>32</v>
      </c>
      <c r="B34" s="1" t="s">
        <v>1417</v>
      </c>
      <c r="C34" s="353" t="n">
        <v>32</v>
      </c>
      <c r="D34" s="1" t="s">
        <v>1365</v>
      </c>
      <c r="E34" s="71"/>
      <c r="F34" s="74"/>
      <c r="G34" s="74"/>
      <c r="H34" s="74"/>
      <c r="I34" s="74"/>
      <c r="J34" s="74"/>
      <c r="K34" s="74"/>
      <c r="L34" s="74"/>
      <c r="M34" s="74"/>
      <c r="N34" s="74"/>
      <c r="O34" s="74"/>
      <c r="P34" s="74"/>
      <c r="Q34" s="74"/>
      <c r="R34" s="74"/>
      <c r="S34" s="74"/>
      <c r="T34" s="74"/>
      <c r="U34" s="74"/>
      <c r="V34" s="74"/>
      <c r="W34" s="74"/>
      <c r="X34" s="74"/>
      <c r="Y34" s="74"/>
      <c r="Z34" s="74"/>
    </row>
    <row r="35" customFormat="false" ht="15.75" hidden="false" customHeight="true" outlineLevel="0" collapsed="false">
      <c r="A35" s="352" t="n">
        <v>33</v>
      </c>
      <c r="B35" s="1" t="s">
        <v>1418</v>
      </c>
      <c r="C35" s="353" t="n">
        <v>4</v>
      </c>
      <c r="D35" s="1" t="s">
        <v>1419</v>
      </c>
      <c r="E35" s="71"/>
      <c r="F35" s="74"/>
      <c r="G35" s="74"/>
      <c r="H35" s="74"/>
      <c r="I35" s="74"/>
      <c r="J35" s="74"/>
      <c r="K35" s="74"/>
      <c r="L35" s="74"/>
      <c r="M35" s="74"/>
      <c r="N35" s="74"/>
      <c r="O35" s="74"/>
      <c r="P35" s="74"/>
      <c r="Q35" s="74"/>
      <c r="R35" s="74"/>
      <c r="S35" s="74"/>
      <c r="T35" s="74"/>
      <c r="U35" s="74"/>
      <c r="V35" s="74"/>
      <c r="W35" s="74"/>
      <c r="X35" s="74"/>
      <c r="Y35" s="74"/>
      <c r="Z35" s="74"/>
    </row>
    <row r="36" customFormat="false" ht="15.75" hidden="false" customHeight="true" outlineLevel="0" collapsed="false">
      <c r="A36" s="352" t="n">
        <v>34</v>
      </c>
      <c r="B36" s="1" t="s">
        <v>1420</v>
      </c>
      <c r="C36" s="353" t="n">
        <v>18</v>
      </c>
      <c r="D36" s="1" t="s">
        <v>1421</v>
      </c>
      <c r="E36" s="71"/>
      <c r="F36" s="74"/>
      <c r="G36" s="74"/>
      <c r="H36" s="74"/>
      <c r="I36" s="74"/>
      <c r="J36" s="74"/>
      <c r="K36" s="74"/>
      <c r="L36" s="74"/>
      <c r="M36" s="74"/>
      <c r="N36" s="74"/>
      <c r="O36" s="74"/>
      <c r="P36" s="74"/>
      <c r="Q36" s="74"/>
      <c r="R36" s="74"/>
      <c r="S36" s="74"/>
      <c r="T36" s="74"/>
      <c r="U36" s="74"/>
      <c r="V36" s="74"/>
      <c r="W36" s="74"/>
      <c r="X36" s="74"/>
      <c r="Y36" s="74"/>
      <c r="Z36" s="74"/>
    </row>
    <row r="37" customFormat="false" ht="15.75" hidden="false" customHeight="true" outlineLevel="0" collapsed="false">
      <c r="A37" s="352" t="n">
        <v>35</v>
      </c>
      <c r="B37" s="1" t="s">
        <v>1422</v>
      </c>
      <c r="C37" s="353" t="n">
        <v>4</v>
      </c>
      <c r="D37" s="1" t="s">
        <v>1423</v>
      </c>
      <c r="E37" s="71"/>
      <c r="F37" s="74"/>
      <c r="G37" s="74"/>
      <c r="H37" s="74"/>
      <c r="I37" s="74"/>
      <c r="J37" s="74"/>
      <c r="K37" s="74"/>
      <c r="L37" s="74"/>
      <c r="M37" s="74"/>
      <c r="N37" s="74"/>
      <c r="O37" s="74"/>
      <c r="P37" s="74"/>
      <c r="Q37" s="74"/>
      <c r="R37" s="74"/>
      <c r="S37" s="74"/>
      <c r="T37" s="74"/>
      <c r="U37" s="74"/>
      <c r="V37" s="74"/>
      <c r="W37" s="74"/>
      <c r="X37" s="74"/>
      <c r="Y37" s="74"/>
      <c r="Z37" s="74"/>
    </row>
    <row r="38" customFormat="false" ht="15.75" hidden="false" customHeight="true" outlineLevel="0" collapsed="false">
      <c r="A38" s="352" t="n">
        <v>36</v>
      </c>
      <c r="B38" s="1" t="s">
        <v>1424</v>
      </c>
      <c r="C38" s="353" t="n">
        <v>2</v>
      </c>
      <c r="D38" s="1" t="s">
        <v>648</v>
      </c>
      <c r="E38" s="71"/>
      <c r="F38" s="74"/>
      <c r="G38" s="74"/>
      <c r="H38" s="74"/>
      <c r="I38" s="74"/>
      <c r="J38" s="74"/>
      <c r="K38" s="74"/>
      <c r="L38" s="74"/>
      <c r="M38" s="74"/>
      <c r="N38" s="74"/>
      <c r="O38" s="74"/>
      <c r="P38" s="74"/>
      <c r="Q38" s="74"/>
      <c r="R38" s="74"/>
      <c r="S38" s="74"/>
      <c r="T38" s="74"/>
      <c r="U38" s="74"/>
      <c r="V38" s="74"/>
      <c r="W38" s="74"/>
      <c r="X38" s="74"/>
      <c r="Y38" s="74"/>
      <c r="Z38" s="74"/>
    </row>
    <row r="39" customFormat="false" ht="15.75" hidden="false" customHeight="true" outlineLevel="0" collapsed="false">
      <c r="A39" s="352" t="n">
        <v>37</v>
      </c>
      <c r="B39" s="1" t="s">
        <v>1425</v>
      </c>
      <c r="C39" s="353" t="n">
        <v>4</v>
      </c>
      <c r="D39" s="1" t="s">
        <v>313</v>
      </c>
      <c r="E39" s="71"/>
      <c r="F39" s="74"/>
      <c r="G39" s="74"/>
      <c r="H39" s="74"/>
      <c r="I39" s="74"/>
      <c r="J39" s="74"/>
      <c r="K39" s="74"/>
      <c r="L39" s="74"/>
      <c r="M39" s="74"/>
      <c r="N39" s="74"/>
      <c r="O39" s="74"/>
      <c r="P39" s="74"/>
      <c r="Q39" s="74"/>
      <c r="R39" s="74"/>
      <c r="S39" s="74"/>
      <c r="T39" s="74"/>
      <c r="U39" s="74"/>
      <c r="V39" s="74"/>
      <c r="W39" s="74"/>
      <c r="X39" s="74"/>
      <c r="Y39" s="74"/>
      <c r="Z39" s="74"/>
    </row>
    <row r="40" customFormat="false" ht="15.75" hidden="false" customHeight="true" outlineLevel="0" collapsed="false">
      <c r="A40" s="352" t="n">
        <v>38</v>
      </c>
      <c r="B40" s="1" t="s">
        <v>1426</v>
      </c>
      <c r="C40" s="353" t="n">
        <v>1</v>
      </c>
      <c r="D40" s="1" t="s">
        <v>1427</v>
      </c>
      <c r="E40" s="71"/>
      <c r="F40" s="74"/>
      <c r="G40" s="74"/>
      <c r="H40" s="74"/>
      <c r="I40" s="74"/>
      <c r="J40" s="74"/>
      <c r="K40" s="74"/>
      <c r="L40" s="74"/>
      <c r="M40" s="74"/>
      <c r="N40" s="74"/>
      <c r="O40" s="74"/>
      <c r="P40" s="74"/>
      <c r="Q40" s="74"/>
      <c r="R40" s="74"/>
      <c r="S40" s="74"/>
      <c r="T40" s="74"/>
      <c r="U40" s="74"/>
      <c r="V40" s="74"/>
      <c r="W40" s="74"/>
      <c r="X40" s="74"/>
      <c r="Y40" s="74"/>
      <c r="Z40" s="74"/>
    </row>
    <row r="41" customFormat="false" ht="15.75" hidden="false" customHeight="true" outlineLevel="0" collapsed="false">
      <c r="A41" s="352" t="n">
        <v>39</v>
      </c>
      <c r="B41" s="1" t="s">
        <v>1428</v>
      </c>
      <c r="C41" s="353" t="n">
        <v>1</v>
      </c>
      <c r="D41" s="1" t="s">
        <v>1429</v>
      </c>
      <c r="E41" s="71"/>
      <c r="F41" s="74"/>
      <c r="G41" s="74"/>
      <c r="H41" s="74"/>
      <c r="I41" s="74"/>
      <c r="J41" s="74"/>
      <c r="K41" s="74"/>
      <c r="L41" s="74"/>
      <c r="M41" s="74"/>
      <c r="N41" s="74"/>
      <c r="O41" s="74"/>
      <c r="P41" s="74"/>
      <c r="Q41" s="74"/>
      <c r="R41" s="74"/>
      <c r="S41" s="74"/>
      <c r="T41" s="74"/>
      <c r="U41" s="74"/>
      <c r="V41" s="74"/>
      <c r="W41" s="74"/>
      <c r="X41" s="74"/>
      <c r="Y41" s="74"/>
      <c r="Z41" s="74"/>
    </row>
    <row r="42" customFormat="false" ht="15.75" hidden="false" customHeight="true" outlineLevel="0" collapsed="false">
      <c r="A42" s="352" t="n">
        <v>40</v>
      </c>
      <c r="B42" s="1" t="s">
        <v>1430</v>
      </c>
      <c r="C42" s="353" t="n">
        <v>4</v>
      </c>
      <c r="D42" s="1" t="s">
        <v>1431</v>
      </c>
      <c r="E42" s="71"/>
      <c r="F42" s="74"/>
      <c r="G42" s="74"/>
      <c r="H42" s="74"/>
      <c r="I42" s="74"/>
      <c r="J42" s="74"/>
      <c r="K42" s="74"/>
      <c r="L42" s="74"/>
      <c r="M42" s="74"/>
      <c r="N42" s="74"/>
      <c r="O42" s="74"/>
      <c r="P42" s="74"/>
      <c r="Q42" s="74"/>
      <c r="R42" s="74"/>
      <c r="S42" s="74"/>
      <c r="T42" s="74"/>
      <c r="U42" s="74"/>
      <c r="V42" s="74"/>
      <c r="W42" s="74"/>
      <c r="X42" s="74"/>
      <c r="Y42" s="74"/>
      <c r="Z42" s="74"/>
    </row>
    <row r="43" customFormat="false" ht="15.75" hidden="false" customHeight="true" outlineLevel="0" collapsed="false">
      <c r="A43" s="352"/>
      <c r="B43" s="1" t="s">
        <v>1432</v>
      </c>
      <c r="C43" s="353" t="n">
        <v>36</v>
      </c>
      <c r="D43" s="1" t="s">
        <v>566</v>
      </c>
      <c r="E43" s="71"/>
      <c r="F43" s="74"/>
      <c r="G43" s="74"/>
      <c r="H43" s="74"/>
      <c r="I43" s="74"/>
      <c r="J43" s="74"/>
      <c r="K43" s="74"/>
      <c r="L43" s="74"/>
      <c r="M43" s="74"/>
      <c r="N43" s="74"/>
      <c r="O43" s="74"/>
      <c r="P43" s="74"/>
      <c r="Q43" s="74"/>
      <c r="R43" s="74"/>
      <c r="S43" s="74"/>
      <c r="T43" s="74"/>
      <c r="U43" s="74"/>
      <c r="V43" s="74"/>
      <c r="W43" s="74"/>
      <c r="X43" s="74"/>
      <c r="Y43" s="74"/>
      <c r="Z43" s="74"/>
    </row>
    <row r="44" customFormat="false" ht="15.75" hidden="false" customHeight="true" outlineLevel="0" collapsed="false">
      <c r="A44" s="355" t="n">
        <v>41</v>
      </c>
      <c r="B44" s="356" t="s">
        <v>1433</v>
      </c>
      <c r="C44" s="357" t="n">
        <v>32</v>
      </c>
      <c r="D44" s="1" t="s">
        <v>1434</v>
      </c>
      <c r="E44" s="74"/>
      <c r="F44" s="74"/>
      <c r="G44" s="74"/>
      <c r="H44" s="74"/>
      <c r="I44" s="74"/>
      <c r="J44" s="74"/>
      <c r="K44" s="74"/>
      <c r="L44" s="74"/>
      <c r="M44" s="74"/>
      <c r="N44" s="74"/>
      <c r="O44" s="74"/>
      <c r="P44" s="74"/>
      <c r="Q44" s="74"/>
      <c r="R44" s="74"/>
      <c r="S44" s="74"/>
      <c r="T44" s="74"/>
      <c r="U44" s="74"/>
      <c r="V44" s="74"/>
      <c r="W44" s="74"/>
      <c r="X44" s="74"/>
      <c r="Y44" s="74"/>
      <c r="Z44" s="74"/>
    </row>
    <row r="45" customFormat="false" ht="15.75" hidden="false" customHeight="true" outlineLevel="0" collapsed="false">
      <c r="A45" s="355" t="n">
        <v>42</v>
      </c>
      <c r="B45" s="356" t="s">
        <v>1435</v>
      </c>
      <c r="C45" s="357" t="n">
        <v>32</v>
      </c>
      <c r="D45" s="1" t="s">
        <v>570</v>
      </c>
      <c r="E45" s="74"/>
      <c r="F45" s="74"/>
      <c r="G45" s="74"/>
      <c r="H45" s="74"/>
      <c r="I45" s="74"/>
      <c r="J45" s="74"/>
      <c r="K45" s="74"/>
      <c r="L45" s="74"/>
      <c r="M45" s="74"/>
      <c r="N45" s="74"/>
      <c r="O45" s="74"/>
      <c r="P45" s="74"/>
      <c r="Q45" s="74"/>
      <c r="R45" s="74"/>
      <c r="S45" s="74"/>
      <c r="T45" s="74"/>
      <c r="U45" s="74"/>
      <c r="V45" s="74"/>
      <c r="W45" s="74"/>
      <c r="X45" s="74"/>
      <c r="Y45" s="74"/>
      <c r="Z45" s="74"/>
    </row>
    <row r="46" customFormat="false" ht="15.75" hidden="false" customHeight="true" outlineLevel="0" collapsed="false">
      <c r="A46" s="355" t="n">
        <v>43</v>
      </c>
      <c r="B46" s="356" t="s">
        <v>1436</v>
      </c>
      <c r="C46" s="357" t="n">
        <v>24</v>
      </c>
      <c r="D46" s="1" t="s">
        <v>1437</v>
      </c>
      <c r="E46" s="74"/>
      <c r="F46" s="74"/>
      <c r="G46" s="74"/>
      <c r="H46" s="74"/>
      <c r="I46" s="74"/>
      <c r="J46" s="74"/>
      <c r="K46" s="74"/>
      <c r="L46" s="74"/>
      <c r="M46" s="74"/>
      <c r="N46" s="74"/>
      <c r="O46" s="74"/>
      <c r="P46" s="74"/>
      <c r="Q46" s="74"/>
      <c r="R46" s="74"/>
      <c r="S46" s="74"/>
      <c r="T46" s="74"/>
      <c r="U46" s="74"/>
      <c r="V46" s="74"/>
      <c r="W46" s="74"/>
      <c r="X46" s="74"/>
      <c r="Y46" s="74"/>
      <c r="Z46" s="74"/>
    </row>
    <row r="47" customFormat="false" ht="15.75" hidden="false" customHeight="true" outlineLevel="0" collapsed="false">
      <c r="A47" s="355" t="n">
        <v>44</v>
      </c>
      <c r="B47" s="356" t="s">
        <v>1438</v>
      </c>
      <c r="C47" s="357" t="n">
        <v>4</v>
      </c>
      <c r="D47" s="1" t="s">
        <v>1439</v>
      </c>
      <c r="E47" s="74"/>
      <c r="F47" s="74"/>
      <c r="G47" s="74"/>
      <c r="H47" s="74"/>
      <c r="I47" s="74"/>
      <c r="J47" s="74"/>
      <c r="K47" s="74"/>
      <c r="L47" s="74"/>
      <c r="M47" s="74"/>
      <c r="N47" s="74"/>
      <c r="O47" s="74"/>
      <c r="P47" s="74"/>
      <c r="Q47" s="74"/>
      <c r="R47" s="74"/>
      <c r="S47" s="74"/>
      <c r="T47" s="74"/>
      <c r="U47" s="74"/>
      <c r="V47" s="74"/>
      <c r="W47" s="74"/>
      <c r="X47" s="74"/>
      <c r="Y47" s="74"/>
      <c r="Z47" s="74"/>
    </row>
    <row r="48" customFormat="false" ht="15.75" hidden="false" customHeight="true" outlineLevel="0" collapsed="false">
      <c r="A48" s="355"/>
      <c r="B48" s="356"/>
      <c r="C48" s="357"/>
      <c r="E48" s="74"/>
      <c r="F48" s="74"/>
      <c r="G48" s="74"/>
      <c r="H48" s="74"/>
      <c r="I48" s="74"/>
      <c r="J48" s="74"/>
      <c r="K48" s="74"/>
      <c r="L48" s="74"/>
      <c r="M48" s="74"/>
      <c r="N48" s="74"/>
      <c r="O48" s="74"/>
      <c r="P48" s="74"/>
      <c r="Q48" s="74"/>
      <c r="R48" s="74"/>
      <c r="S48" s="74"/>
      <c r="T48" s="74"/>
      <c r="U48" s="74"/>
      <c r="V48" s="74"/>
      <c r="W48" s="74"/>
      <c r="X48" s="74"/>
      <c r="Y48" s="74"/>
      <c r="Z48" s="74"/>
    </row>
    <row r="49" customFormat="false" ht="15.75" hidden="false" customHeight="true" outlineLevel="0" collapsed="false">
      <c r="A49" s="355"/>
      <c r="B49" s="356"/>
      <c r="C49" s="357"/>
      <c r="E49" s="74"/>
      <c r="F49" s="74"/>
      <c r="G49" s="74"/>
      <c r="H49" s="74"/>
      <c r="I49" s="74"/>
      <c r="J49" s="74"/>
      <c r="K49" s="74"/>
      <c r="L49" s="74"/>
      <c r="M49" s="74"/>
      <c r="N49" s="74"/>
      <c r="O49" s="74"/>
      <c r="P49" s="74"/>
      <c r="Q49" s="74"/>
      <c r="R49" s="74"/>
      <c r="S49" s="74"/>
      <c r="T49" s="74"/>
      <c r="U49" s="74"/>
      <c r="V49" s="74"/>
      <c r="W49" s="74"/>
      <c r="X49" s="74"/>
      <c r="Y49" s="74"/>
      <c r="Z49" s="74"/>
    </row>
    <row r="50" customFormat="false" ht="15.75" hidden="false" customHeight="true" outlineLevel="0" collapsed="false">
      <c r="A50" s="355"/>
      <c r="B50" s="356"/>
      <c r="C50" s="357"/>
      <c r="E50" s="74"/>
      <c r="F50" s="74"/>
      <c r="G50" s="74"/>
      <c r="H50" s="74"/>
      <c r="I50" s="74"/>
      <c r="J50" s="74"/>
      <c r="K50" s="74"/>
      <c r="L50" s="74"/>
      <c r="M50" s="74"/>
      <c r="N50" s="74"/>
      <c r="O50" s="74"/>
      <c r="P50" s="74"/>
      <c r="Q50" s="74"/>
      <c r="R50" s="74"/>
      <c r="S50" s="74"/>
      <c r="T50" s="74"/>
      <c r="U50" s="74"/>
      <c r="V50" s="74"/>
      <c r="W50" s="74"/>
      <c r="X50" s="74"/>
      <c r="Y50" s="74"/>
      <c r="Z50" s="74"/>
    </row>
    <row r="51" customFormat="false" ht="15.75" hidden="false" customHeight="true" outlineLevel="0" collapsed="false">
      <c r="A51" s="355"/>
      <c r="B51" s="356"/>
      <c r="C51" s="357"/>
      <c r="E51" s="74"/>
      <c r="F51" s="74"/>
      <c r="G51" s="74"/>
      <c r="H51" s="74"/>
      <c r="I51" s="74"/>
      <c r="J51" s="74"/>
      <c r="K51" s="74"/>
      <c r="L51" s="74"/>
      <c r="M51" s="74"/>
      <c r="N51" s="74"/>
      <c r="O51" s="74"/>
      <c r="P51" s="74"/>
      <c r="Q51" s="74"/>
      <c r="R51" s="74"/>
      <c r="S51" s="74"/>
      <c r="T51" s="74"/>
      <c r="U51" s="74"/>
      <c r="V51" s="74"/>
      <c r="W51" s="74"/>
      <c r="X51" s="74"/>
      <c r="Y51" s="74"/>
      <c r="Z51" s="74"/>
    </row>
    <row r="52" customFormat="false" ht="15.75" hidden="false" customHeight="true" outlineLevel="0" collapsed="false">
      <c r="A52" s="355"/>
      <c r="B52" s="356"/>
      <c r="C52" s="357"/>
      <c r="E52" s="74"/>
      <c r="F52" s="74"/>
      <c r="G52" s="74"/>
      <c r="H52" s="74"/>
      <c r="I52" s="74"/>
      <c r="J52" s="74"/>
      <c r="K52" s="74"/>
      <c r="L52" s="74"/>
      <c r="M52" s="74"/>
      <c r="N52" s="74"/>
      <c r="O52" s="74"/>
      <c r="P52" s="74"/>
      <c r="Q52" s="74"/>
      <c r="R52" s="74"/>
      <c r="S52" s="74"/>
      <c r="T52" s="74"/>
      <c r="U52" s="74"/>
      <c r="V52" s="74"/>
      <c r="W52" s="74"/>
      <c r="X52" s="74"/>
      <c r="Y52" s="74"/>
      <c r="Z52" s="74"/>
    </row>
    <row r="53" customFormat="false" ht="15.75" hidden="false" customHeight="true" outlineLevel="0" collapsed="false">
      <c r="A53" s="355"/>
      <c r="B53" s="356"/>
      <c r="C53" s="357"/>
      <c r="E53" s="74"/>
      <c r="F53" s="74"/>
      <c r="G53" s="74"/>
      <c r="H53" s="74"/>
      <c r="I53" s="74"/>
      <c r="J53" s="74"/>
      <c r="K53" s="74"/>
      <c r="L53" s="74"/>
      <c r="M53" s="74"/>
      <c r="N53" s="74"/>
      <c r="O53" s="74"/>
      <c r="P53" s="74"/>
      <c r="Q53" s="74"/>
      <c r="R53" s="74"/>
      <c r="S53" s="74"/>
      <c r="T53" s="74"/>
      <c r="U53" s="74"/>
      <c r="V53" s="74"/>
      <c r="W53" s="74"/>
      <c r="X53" s="74"/>
      <c r="Y53" s="74"/>
      <c r="Z53" s="74"/>
    </row>
    <row r="54" customFormat="false" ht="15.75" hidden="false" customHeight="true" outlineLevel="0" collapsed="false">
      <c r="A54" s="355"/>
      <c r="B54" s="356"/>
      <c r="C54" s="357"/>
      <c r="E54" s="74"/>
      <c r="F54" s="74"/>
      <c r="G54" s="74"/>
      <c r="H54" s="74"/>
      <c r="I54" s="74"/>
      <c r="J54" s="74"/>
      <c r="K54" s="74"/>
      <c r="L54" s="74"/>
      <c r="M54" s="74"/>
      <c r="N54" s="74"/>
      <c r="O54" s="74"/>
      <c r="P54" s="74"/>
      <c r="Q54" s="74"/>
      <c r="R54" s="74"/>
      <c r="S54" s="74"/>
      <c r="T54" s="74"/>
      <c r="U54" s="74"/>
      <c r="V54" s="74"/>
      <c r="W54" s="74"/>
      <c r="X54" s="74"/>
      <c r="Y54" s="74"/>
      <c r="Z54" s="74"/>
    </row>
    <row r="55" customFormat="false" ht="15.75" hidden="false" customHeight="true" outlineLevel="0" collapsed="false">
      <c r="A55" s="355"/>
      <c r="B55" s="356"/>
      <c r="C55" s="357"/>
      <c r="E55" s="74"/>
      <c r="F55" s="74"/>
      <c r="G55" s="74"/>
      <c r="H55" s="74"/>
      <c r="I55" s="74"/>
      <c r="J55" s="74"/>
      <c r="K55" s="74"/>
      <c r="L55" s="74"/>
      <c r="M55" s="74"/>
      <c r="N55" s="74"/>
      <c r="O55" s="74"/>
      <c r="P55" s="74"/>
      <c r="Q55" s="74"/>
      <c r="R55" s="74"/>
      <c r="S55" s="74"/>
      <c r="T55" s="74"/>
      <c r="U55" s="74"/>
      <c r="V55" s="74"/>
      <c r="W55" s="74"/>
      <c r="X55" s="74"/>
      <c r="Y55" s="74"/>
      <c r="Z55" s="74"/>
    </row>
    <row r="56" customFormat="false" ht="15.75" hidden="false" customHeight="true" outlineLevel="0" collapsed="false">
      <c r="A56" s="355"/>
      <c r="B56" s="356"/>
      <c r="C56" s="357"/>
      <c r="E56" s="74"/>
      <c r="F56" s="74"/>
      <c r="G56" s="74"/>
      <c r="H56" s="74"/>
      <c r="I56" s="74"/>
      <c r="J56" s="74"/>
      <c r="K56" s="74"/>
      <c r="L56" s="74"/>
      <c r="M56" s="74"/>
      <c r="N56" s="74"/>
      <c r="O56" s="74"/>
      <c r="P56" s="74"/>
      <c r="Q56" s="74"/>
      <c r="R56" s="74"/>
      <c r="S56" s="74"/>
      <c r="T56" s="74"/>
      <c r="U56" s="74"/>
      <c r="V56" s="74"/>
      <c r="W56" s="74"/>
      <c r="X56" s="74"/>
      <c r="Y56" s="74"/>
      <c r="Z56" s="74"/>
    </row>
    <row r="57" customFormat="false" ht="15.75" hidden="false" customHeight="true" outlineLevel="0" collapsed="false">
      <c r="A57" s="355"/>
      <c r="B57" s="356"/>
      <c r="C57" s="357"/>
      <c r="E57" s="74"/>
      <c r="F57" s="74"/>
      <c r="G57" s="74"/>
      <c r="H57" s="74"/>
      <c r="I57" s="74"/>
      <c r="J57" s="74"/>
      <c r="K57" s="74"/>
      <c r="L57" s="74"/>
      <c r="M57" s="74"/>
      <c r="N57" s="74"/>
      <c r="O57" s="74"/>
      <c r="P57" s="74"/>
      <c r="Q57" s="74"/>
      <c r="R57" s="74"/>
      <c r="S57" s="74"/>
      <c r="T57" s="74"/>
      <c r="U57" s="74"/>
      <c r="V57" s="74"/>
      <c r="W57" s="74"/>
      <c r="X57" s="74"/>
      <c r="Y57" s="74"/>
      <c r="Z57" s="74"/>
    </row>
    <row r="58" customFormat="false" ht="15.75" hidden="false" customHeight="true" outlineLevel="0" collapsed="false">
      <c r="A58" s="355"/>
      <c r="B58" s="356"/>
      <c r="C58" s="357"/>
      <c r="E58" s="74"/>
      <c r="F58" s="74"/>
      <c r="G58" s="74"/>
      <c r="H58" s="74"/>
      <c r="I58" s="74"/>
      <c r="J58" s="74"/>
      <c r="K58" s="74"/>
      <c r="L58" s="74"/>
      <c r="M58" s="74"/>
      <c r="N58" s="74"/>
      <c r="O58" s="74"/>
      <c r="P58" s="74"/>
      <c r="Q58" s="74"/>
      <c r="R58" s="74"/>
      <c r="S58" s="74"/>
      <c r="T58" s="74"/>
      <c r="U58" s="74"/>
      <c r="V58" s="74"/>
      <c r="W58" s="74"/>
      <c r="X58" s="74"/>
      <c r="Y58" s="74"/>
      <c r="Z58" s="74"/>
    </row>
    <row r="59" customFormat="false" ht="15.75" hidden="false" customHeight="true" outlineLevel="0" collapsed="false">
      <c r="A59" s="355"/>
      <c r="B59" s="356"/>
      <c r="C59" s="357"/>
      <c r="E59" s="74"/>
      <c r="F59" s="74"/>
      <c r="G59" s="74"/>
      <c r="H59" s="74"/>
      <c r="I59" s="74"/>
      <c r="J59" s="74"/>
      <c r="K59" s="74"/>
      <c r="L59" s="74"/>
      <c r="M59" s="74"/>
      <c r="N59" s="74"/>
      <c r="O59" s="74"/>
      <c r="P59" s="74"/>
      <c r="Q59" s="74"/>
      <c r="R59" s="74"/>
      <c r="S59" s="74"/>
      <c r="T59" s="74"/>
      <c r="U59" s="74"/>
      <c r="V59" s="74"/>
      <c r="W59" s="74"/>
      <c r="X59" s="74"/>
      <c r="Y59" s="74"/>
      <c r="Z59" s="74"/>
    </row>
    <row r="60" customFormat="false" ht="15.75" hidden="false" customHeight="true" outlineLevel="0" collapsed="false">
      <c r="A60" s="355"/>
      <c r="B60" s="356"/>
      <c r="C60" s="357"/>
      <c r="E60" s="74"/>
      <c r="F60" s="74"/>
      <c r="G60" s="74"/>
      <c r="H60" s="74"/>
      <c r="I60" s="74"/>
      <c r="J60" s="74"/>
      <c r="K60" s="74"/>
      <c r="L60" s="74"/>
      <c r="M60" s="74"/>
      <c r="N60" s="74"/>
      <c r="O60" s="74"/>
      <c r="P60" s="74"/>
      <c r="Q60" s="74"/>
      <c r="R60" s="74"/>
      <c r="S60" s="74"/>
      <c r="T60" s="74"/>
      <c r="U60" s="74"/>
      <c r="V60" s="74"/>
      <c r="W60" s="74"/>
      <c r="X60" s="74"/>
      <c r="Y60" s="74"/>
      <c r="Z60" s="74"/>
    </row>
    <row r="61" customFormat="false" ht="15.75" hidden="false" customHeight="true" outlineLevel="0" collapsed="false">
      <c r="A61" s="355"/>
      <c r="B61" s="356"/>
      <c r="C61" s="357"/>
      <c r="E61" s="74"/>
      <c r="F61" s="74"/>
      <c r="G61" s="74"/>
      <c r="H61" s="74"/>
      <c r="I61" s="74"/>
      <c r="J61" s="74"/>
      <c r="K61" s="74"/>
      <c r="L61" s="74"/>
      <c r="M61" s="74"/>
      <c r="N61" s="74"/>
      <c r="O61" s="74"/>
      <c r="P61" s="74"/>
      <c r="Q61" s="74"/>
      <c r="R61" s="74"/>
      <c r="S61" s="74"/>
      <c r="T61" s="74"/>
      <c r="U61" s="74"/>
      <c r="V61" s="74"/>
      <c r="W61" s="74"/>
      <c r="X61" s="74"/>
      <c r="Y61" s="74"/>
      <c r="Z61" s="74"/>
    </row>
    <row r="62" customFormat="false" ht="15.75" hidden="false" customHeight="true" outlineLevel="0" collapsed="false">
      <c r="A62" s="355"/>
      <c r="B62" s="356"/>
      <c r="C62" s="357"/>
      <c r="E62" s="74"/>
      <c r="F62" s="74"/>
      <c r="G62" s="74"/>
      <c r="H62" s="74"/>
      <c r="I62" s="74"/>
      <c r="J62" s="74"/>
      <c r="K62" s="74"/>
      <c r="L62" s="74"/>
      <c r="M62" s="74"/>
      <c r="N62" s="74"/>
      <c r="O62" s="74"/>
      <c r="P62" s="74"/>
      <c r="Q62" s="74"/>
      <c r="R62" s="74"/>
      <c r="S62" s="74"/>
      <c r="T62" s="74"/>
      <c r="U62" s="74"/>
      <c r="V62" s="74"/>
      <c r="W62" s="74"/>
      <c r="X62" s="74"/>
      <c r="Y62" s="74"/>
      <c r="Z62" s="74"/>
    </row>
    <row r="63" customFormat="false" ht="15.75" hidden="false" customHeight="true" outlineLevel="0" collapsed="false">
      <c r="A63" s="355"/>
      <c r="B63" s="356"/>
      <c r="C63" s="357"/>
      <c r="E63" s="74"/>
      <c r="F63" s="74"/>
      <c r="G63" s="74"/>
      <c r="H63" s="74"/>
      <c r="I63" s="74"/>
      <c r="J63" s="74"/>
      <c r="K63" s="74"/>
      <c r="L63" s="74"/>
      <c r="M63" s="74"/>
      <c r="N63" s="74"/>
      <c r="O63" s="74"/>
      <c r="P63" s="74"/>
      <c r="Q63" s="74"/>
      <c r="R63" s="74"/>
      <c r="S63" s="74"/>
      <c r="T63" s="74"/>
      <c r="U63" s="74"/>
      <c r="V63" s="74"/>
      <c r="W63" s="74"/>
      <c r="X63" s="74"/>
      <c r="Y63" s="74"/>
      <c r="Z63" s="74"/>
    </row>
    <row r="64" customFormat="false" ht="15.75" hidden="false" customHeight="true" outlineLevel="0" collapsed="false">
      <c r="A64" s="355"/>
      <c r="B64" s="356"/>
      <c r="C64" s="357"/>
      <c r="E64" s="74"/>
      <c r="F64" s="74"/>
      <c r="G64" s="74"/>
      <c r="H64" s="74"/>
      <c r="I64" s="74"/>
      <c r="J64" s="74"/>
      <c r="K64" s="74"/>
      <c r="L64" s="74"/>
      <c r="M64" s="74"/>
      <c r="N64" s="74"/>
      <c r="O64" s="74"/>
      <c r="P64" s="74"/>
      <c r="Q64" s="74"/>
      <c r="R64" s="74"/>
      <c r="S64" s="74"/>
      <c r="T64" s="74"/>
      <c r="U64" s="74"/>
      <c r="V64" s="74"/>
      <c r="W64" s="74"/>
      <c r="X64" s="74"/>
      <c r="Y64" s="74"/>
      <c r="Z64" s="74"/>
    </row>
    <row r="65" customFormat="false" ht="15.75" hidden="false" customHeight="true" outlineLevel="0" collapsed="false">
      <c r="A65" s="355"/>
      <c r="B65" s="356"/>
      <c r="C65" s="357"/>
      <c r="E65" s="74"/>
      <c r="F65" s="74"/>
      <c r="G65" s="74"/>
      <c r="H65" s="74"/>
      <c r="I65" s="74"/>
      <c r="J65" s="74"/>
      <c r="K65" s="74"/>
      <c r="L65" s="74"/>
      <c r="M65" s="74"/>
      <c r="N65" s="74"/>
      <c r="O65" s="74"/>
      <c r="P65" s="74"/>
      <c r="Q65" s="74"/>
      <c r="R65" s="74"/>
      <c r="S65" s="74"/>
      <c r="T65" s="74"/>
      <c r="U65" s="74"/>
      <c r="V65" s="74"/>
      <c r="W65" s="74"/>
      <c r="X65" s="74"/>
      <c r="Y65" s="74"/>
      <c r="Z65" s="74"/>
    </row>
    <row r="66" customFormat="false" ht="15.75" hidden="false" customHeight="true" outlineLevel="0" collapsed="false">
      <c r="A66" s="355"/>
      <c r="B66" s="356"/>
      <c r="C66" s="357"/>
      <c r="E66" s="74"/>
      <c r="F66" s="74"/>
      <c r="G66" s="74"/>
      <c r="H66" s="74"/>
      <c r="I66" s="74"/>
      <c r="J66" s="74"/>
      <c r="K66" s="74"/>
      <c r="L66" s="74"/>
      <c r="M66" s="74"/>
      <c r="N66" s="74"/>
      <c r="O66" s="74"/>
      <c r="P66" s="74"/>
      <c r="Q66" s="74"/>
      <c r="R66" s="74"/>
      <c r="S66" s="74"/>
      <c r="T66" s="74"/>
      <c r="U66" s="74"/>
      <c r="V66" s="74"/>
      <c r="W66" s="74"/>
      <c r="X66" s="74"/>
      <c r="Y66" s="74"/>
      <c r="Z66" s="74"/>
    </row>
    <row r="67" customFormat="false" ht="15.75" hidden="false" customHeight="true" outlineLevel="0" collapsed="false">
      <c r="A67" s="355"/>
      <c r="B67" s="356"/>
      <c r="C67" s="357"/>
      <c r="E67" s="74"/>
      <c r="F67" s="74"/>
      <c r="G67" s="74"/>
      <c r="H67" s="74"/>
      <c r="I67" s="74"/>
      <c r="J67" s="74"/>
      <c r="K67" s="74"/>
      <c r="L67" s="74"/>
      <c r="M67" s="74"/>
      <c r="N67" s="74"/>
      <c r="O67" s="74"/>
      <c r="P67" s="74"/>
      <c r="Q67" s="74"/>
      <c r="R67" s="74"/>
      <c r="S67" s="74"/>
      <c r="T67" s="74"/>
      <c r="U67" s="74"/>
      <c r="V67" s="74"/>
      <c r="W67" s="74"/>
      <c r="X67" s="74"/>
      <c r="Y67" s="74"/>
      <c r="Z67" s="74"/>
    </row>
    <row r="68" customFormat="false" ht="15.75" hidden="false" customHeight="true" outlineLevel="0" collapsed="false">
      <c r="A68" s="355"/>
      <c r="B68" s="356"/>
      <c r="C68" s="357"/>
      <c r="E68" s="74"/>
      <c r="F68" s="74"/>
      <c r="G68" s="74"/>
      <c r="H68" s="74"/>
      <c r="I68" s="74"/>
      <c r="J68" s="74"/>
      <c r="K68" s="74"/>
      <c r="L68" s="74"/>
      <c r="M68" s="74"/>
      <c r="N68" s="74"/>
      <c r="O68" s="74"/>
      <c r="P68" s="74"/>
      <c r="Q68" s="74"/>
      <c r="R68" s="74"/>
      <c r="S68" s="74"/>
      <c r="T68" s="74"/>
      <c r="U68" s="74"/>
      <c r="V68" s="74"/>
      <c r="W68" s="74"/>
      <c r="X68" s="74"/>
      <c r="Y68" s="74"/>
      <c r="Z68" s="74"/>
    </row>
    <row r="69" customFormat="false" ht="15.75" hidden="false" customHeight="true" outlineLevel="0" collapsed="false">
      <c r="A69" s="355"/>
      <c r="B69" s="356"/>
      <c r="C69" s="357"/>
      <c r="E69" s="74"/>
      <c r="F69" s="74"/>
      <c r="G69" s="74"/>
      <c r="H69" s="74"/>
      <c r="I69" s="74"/>
      <c r="J69" s="74"/>
      <c r="K69" s="74"/>
      <c r="L69" s="74"/>
      <c r="M69" s="74"/>
      <c r="N69" s="74"/>
      <c r="O69" s="74"/>
      <c r="P69" s="74"/>
      <c r="Q69" s="74"/>
      <c r="R69" s="74"/>
      <c r="S69" s="74"/>
      <c r="T69" s="74"/>
      <c r="U69" s="74"/>
      <c r="V69" s="74"/>
      <c r="W69" s="74"/>
      <c r="X69" s="74"/>
      <c r="Y69" s="74"/>
      <c r="Z69" s="74"/>
    </row>
    <row r="70" customFormat="false" ht="15.75" hidden="false" customHeight="true" outlineLevel="0" collapsed="false">
      <c r="A70" s="355"/>
      <c r="B70" s="356"/>
      <c r="C70" s="357"/>
      <c r="E70" s="74"/>
      <c r="F70" s="74"/>
      <c r="G70" s="74"/>
      <c r="H70" s="74"/>
      <c r="I70" s="74"/>
      <c r="J70" s="74"/>
      <c r="K70" s="74"/>
      <c r="L70" s="74"/>
      <c r="M70" s="74"/>
      <c r="N70" s="74"/>
      <c r="O70" s="74"/>
      <c r="P70" s="74"/>
      <c r="Q70" s="74"/>
      <c r="R70" s="74"/>
      <c r="S70" s="74"/>
      <c r="T70" s="74"/>
      <c r="U70" s="74"/>
      <c r="V70" s="74"/>
      <c r="W70" s="74"/>
      <c r="X70" s="74"/>
      <c r="Y70" s="74"/>
      <c r="Z70" s="74"/>
    </row>
    <row r="71" customFormat="false" ht="15.75" hidden="false" customHeight="true" outlineLevel="0" collapsed="false">
      <c r="A71" s="355"/>
      <c r="B71" s="356"/>
      <c r="C71" s="357"/>
      <c r="E71" s="74"/>
      <c r="F71" s="74"/>
      <c r="G71" s="74"/>
      <c r="H71" s="74"/>
      <c r="I71" s="74"/>
      <c r="J71" s="74"/>
      <c r="K71" s="74"/>
      <c r="L71" s="74"/>
      <c r="M71" s="74"/>
      <c r="N71" s="74"/>
      <c r="O71" s="74"/>
      <c r="P71" s="74"/>
      <c r="Q71" s="74"/>
      <c r="R71" s="74"/>
      <c r="S71" s="74"/>
      <c r="T71" s="74"/>
      <c r="U71" s="74"/>
      <c r="V71" s="74"/>
      <c r="W71" s="74"/>
      <c r="X71" s="74"/>
      <c r="Y71" s="74"/>
      <c r="Z71" s="74"/>
    </row>
    <row r="72" customFormat="false" ht="15.75" hidden="false" customHeight="true" outlineLevel="0" collapsed="false">
      <c r="A72" s="355"/>
      <c r="B72" s="356"/>
      <c r="C72" s="357"/>
      <c r="E72" s="74"/>
      <c r="F72" s="74"/>
      <c r="G72" s="74"/>
      <c r="H72" s="74"/>
      <c r="I72" s="74"/>
      <c r="J72" s="74"/>
      <c r="K72" s="74"/>
      <c r="L72" s="74"/>
      <c r="M72" s="74"/>
      <c r="N72" s="74"/>
      <c r="O72" s="74"/>
      <c r="P72" s="74"/>
      <c r="Q72" s="74"/>
      <c r="R72" s="74"/>
      <c r="S72" s="74"/>
      <c r="T72" s="74"/>
      <c r="U72" s="74"/>
      <c r="V72" s="74"/>
      <c r="W72" s="74"/>
      <c r="X72" s="74"/>
      <c r="Y72" s="74"/>
      <c r="Z72" s="74"/>
    </row>
    <row r="73" customFormat="false" ht="15.75" hidden="false" customHeight="true" outlineLevel="0" collapsed="false">
      <c r="A73" s="355"/>
      <c r="B73" s="356"/>
      <c r="C73" s="357"/>
      <c r="E73" s="74"/>
      <c r="F73" s="74"/>
      <c r="G73" s="74"/>
      <c r="H73" s="74"/>
      <c r="I73" s="74"/>
      <c r="J73" s="74"/>
      <c r="K73" s="74"/>
      <c r="L73" s="74"/>
      <c r="M73" s="74"/>
      <c r="N73" s="74"/>
      <c r="O73" s="74"/>
      <c r="P73" s="74"/>
      <c r="Q73" s="74"/>
      <c r="R73" s="74"/>
      <c r="S73" s="74"/>
      <c r="T73" s="74"/>
      <c r="U73" s="74"/>
      <c r="V73" s="74"/>
      <c r="W73" s="74"/>
      <c r="X73" s="74"/>
      <c r="Y73" s="74"/>
      <c r="Z73" s="74"/>
    </row>
    <row r="74" customFormat="false" ht="15.75" hidden="false" customHeight="true" outlineLevel="0" collapsed="false">
      <c r="A74" s="355"/>
      <c r="B74" s="356"/>
      <c r="C74" s="357"/>
      <c r="E74" s="74"/>
      <c r="F74" s="74"/>
      <c r="G74" s="74"/>
      <c r="H74" s="74"/>
      <c r="I74" s="74"/>
      <c r="J74" s="74"/>
      <c r="K74" s="74"/>
      <c r="L74" s="74"/>
      <c r="M74" s="74"/>
      <c r="N74" s="74"/>
      <c r="O74" s="74"/>
      <c r="P74" s="74"/>
      <c r="Q74" s="74"/>
      <c r="R74" s="74"/>
      <c r="S74" s="74"/>
      <c r="T74" s="74"/>
      <c r="U74" s="74"/>
      <c r="V74" s="74"/>
      <c r="W74" s="74"/>
      <c r="X74" s="74"/>
      <c r="Y74" s="74"/>
      <c r="Z74" s="74"/>
    </row>
    <row r="75" customFormat="false" ht="15.75" hidden="false" customHeight="true" outlineLevel="0" collapsed="false">
      <c r="A75" s="355"/>
      <c r="B75" s="356"/>
      <c r="C75" s="357"/>
      <c r="E75" s="74"/>
      <c r="F75" s="74"/>
      <c r="G75" s="74"/>
      <c r="H75" s="74"/>
      <c r="I75" s="74"/>
      <c r="J75" s="74"/>
      <c r="K75" s="74"/>
      <c r="L75" s="74"/>
      <c r="M75" s="74"/>
      <c r="N75" s="74"/>
      <c r="O75" s="74"/>
      <c r="P75" s="74"/>
      <c r="Q75" s="74"/>
      <c r="R75" s="74"/>
      <c r="S75" s="74"/>
      <c r="T75" s="74"/>
      <c r="U75" s="74"/>
      <c r="V75" s="74"/>
      <c r="W75" s="74"/>
      <c r="X75" s="74"/>
      <c r="Y75" s="74"/>
      <c r="Z75" s="74"/>
    </row>
    <row r="76" customFormat="false" ht="15.75" hidden="false" customHeight="true" outlineLevel="0" collapsed="false">
      <c r="A76" s="355"/>
      <c r="B76" s="356"/>
      <c r="C76" s="357"/>
      <c r="E76" s="74"/>
      <c r="F76" s="74"/>
      <c r="G76" s="74"/>
      <c r="H76" s="74"/>
      <c r="I76" s="74"/>
      <c r="J76" s="74"/>
      <c r="K76" s="74"/>
      <c r="L76" s="74"/>
      <c r="M76" s="74"/>
      <c r="N76" s="74"/>
      <c r="O76" s="74"/>
      <c r="P76" s="74"/>
      <c r="Q76" s="74"/>
      <c r="R76" s="74"/>
      <c r="S76" s="74"/>
      <c r="T76" s="74"/>
      <c r="U76" s="74"/>
      <c r="V76" s="74"/>
      <c r="W76" s="74"/>
      <c r="X76" s="74"/>
      <c r="Y76" s="74"/>
      <c r="Z76" s="74"/>
    </row>
    <row r="77" customFormat="false" ht="15.75" hidden="false" customHeight="true" outlineLevel="0" collapsed="false">
      <c r="A77" s="355"/>
      <c r="B77" s="356"/>
      <c r="C77" s="357"/>
      <c r="E77" s="74"/>
      <c r="F77" s="74"/>
      <c r="G77" s="74"/>
      <c r="H77" s="74"/>
      <c r="I77" s="74"/>
      <c r="J77" s="74"/>
      <c r="K77" s="74"/>
      <c r="L77" s="74"/>
      <c r="M77" s="74"/>
      <c r="N77" s="74"/>
      <c r="O77" s="74"/>
      <c r="P77" s="74"/>
      <c r="Q77" s="74"/>
      <c r="R77" s="74"/>
      <c r="S77" s="74"/>
      <c r="T77" s="74"/>
      <c r="U77" s="74"/>
      <c r="V77" s="74"/>
      <c r="W77" s="74"/>
      <c r="X77" s="74"/>
      <c r="Y77" s="74"/>
      <c r="Z77" s="74"/>
    </row>
    <row r="78" customFormat="false" ht="15.75" hidden="false" customHeight="true" outlineLevel="0" collapsed="false">
      <c r="A78" s="355"/>
      <c r="B78" s="356"/>
      <c r="C78" s="357"/>
      <c r="E78" s="74"/>
      <c r="F78" s="74"/>
      <c r="G78" s="74"/>
      <c r="H78" s="74"/>
      <c r="I78" s="74"/>
      <c r="J78" s="74"/>
      <c r="K78" s="74"/>
      <c r="L78" s="74"/>
      <c r="M78" s="74"/>
      <c r="N78" s="74"/>
      <c r="O78" s="74"/>
      <c r="P78" s="74"/>
      <c r="Q78" s="74"/>
      <c r="R78" s="74"/>
      <c r="S78" s="74"/>
      <c r="T78" s="74"/>
      <c r="U78" s="74"/>
      <c r="V78" s="74"/>
      <c r="W78" s="74"/>
      <c r="X78" s="74"/>
      <c r="Y78" s="74"/>
      <c r="Z78" s="74"/>
    </row>
    <row r="79" customFormat="false" ht="15.75" hidden="false" customHeight="true" outlineLevel="0" collapsed="false">
      <c r="A79" s="355"/>
      <c r="B79" s="356"/>
      <c r="C79" s="357"/>
      <c r="E79" s="74"/>
      <c r="F79" s="74"/>
      <c r="G79" s="74"/>
      <c r="H79" s="74"/>
      <c r="I79" s="74"/>
      <c r="J79" s="74"/>
      <c r="K79" s="74"/>
      <c r="L79" s="74"/>
      <c r="M79" s="74"/>
      <c r="N79" s="74"/>
      <c r="O79" s="74"/>
      <c r="P79" s="74"/>
      <c r="Q79" s="74"/>
      <c r="R79" s="74"/>
      <c r="S79" s="74"/>
      <c r="T79" s="74"/>
      <c r="U79" s="74"/>
      <c r="V79" s="74"/>
      <c r="W79" s="74"/>
      <c r="X79" s="74"/>
      <c r="Y79" s="74"/>
      <c r="Z79" s="74"/>
    </row>
    <row r="80" customFormat="false" ht="15.75" hidden="false" customHeight="true" outlineLevel="0" collapsed="false">
      <c r="A80" s="355"/>
      <c r="B80" s="356"/>
      <c r="C80" s="357"/>
      <c r="E80" s="74"/>
      <c r="F80" s="74"/>
      <c r="G80" s="74"/>
      <c r="H80" s="74"/>
      <c r="I80" s="74"/>
      <c r="J80" s="74"/>
      <c r="K80" s="74"/>
      <c r="L80" s="74"/>
      <c r="M80" s="74"/>
      <c r="N80" s="74"/>
      <c r="O80" s="74"/>
      <c r="P80" s="74"/>
      <c r="Q80" s="74"/>
      <c r="R80" s="74"/>
      <c r="S80" s="74"/>
      <c r="T80" s="74"/>
      <c r="U80" s="74"/>
      <c r="V80" s="74"/>
      <c r="W80" s="74"/>
      <c r="X80" s="74"/>
      <c r="Y80" s="74"/>
      <c r="Z80" s="74"/>
    </row>
    <row r="81" customFormat="false" ht="15.75" hidden="false" customHeight="true" outlineLevel="0" collapsed="false">
      <c r="A81" s="355"/>
      <c r="B81" s="356"/>
      <c r="C81" s="357"/>
      <c r="E81" s="74"/>
      <c r="F81" s="74"/>
      <c r="G81" s="74"/>
      <c r="H81" s="74"/>
      <c r="I81" s="74"/>
      <c r="J81" s="74"/>
      <c r="K81" s="74"/>
      <c r="L81" s="74"/>
      <c r="M81" s="74"/>
      <c r="N81" s="74"/>
      <c r="O81" s="74"/>
      <c r="P81" s="74"/>
      <c r="Q81" s="74"/>
      <c r="R81" s="74"/>
      <c r="S81" s="74"/>
      <c r="T81" s="74"/>
      <c r="U81" s="74"/>
      <c r="V81" s="74"/>
      <c r="W81" s="74"/>
      <c r="X81" s="74"/>
      <c r="Y81" s="74"/>
      <c r="Z81" s="74"/>
    </row>
    <row r="82" customFormat="false" ht="15.75" hidden="false" customHeight="true" outlineLevel="0" collapsed="false">
      <c r="A82" s="355"/>
      <c r="B82" s="356"/>
      <c r="C82" s="357"/>
      <c r="E82" s="74"/>
      <c r="F82" s="74"/>
      <c r="G82" s="74"/>
      <c r="H82" s="74"/>
      <c r="I82" s="74"/>
      <c r="J82" s="74"/>
      <c r="K82" s="74"/>
      <c r="L82" s="74"/>
      <c r="M82" s="74"/>
      <c r="N82" s="74"/>
      <c r="O82" s="74"/>
      <c r="P82" s="74"/>
      <c r="Q82" s="74"/>
      <c r="R82" s="74"/>
      <c r="S82" s="74"/>
      <c r="T82" s="74"/>
      <c r="U82" s="74"/>
      <c r="V82" s="74"/>
      <c r="W82" s="74"/>
      <c r="X82" s="74"/>
      <c r="Y82" s="74"/>
      <c r="Z82" s="74"/>
    </row>
    <row r="83" customFormat="false" ht="15.75" hidden="false" customHeight="true" outlineLevel="0" collapsed="false">
      <c r="A83" s="355"/>
      <c r="B83" s="356"/>
      <c r="C83" s="357"/>
      <c r="E83" s="74"/>
      <c r="F83" s="74"/>
      <c r="G83" s="74"/>
      <c r="H83" s="74"/>
      <c r="I83" s="74"/>
      <c r="J83" s="74"/>
      <c r="K83" s="74"/>
      <c r="L83" s="74"/>
      <c r="M83" s="74"/>
      <c r="N83" s="74"/>
      <c r="O83" s="74"/>
      <c r="P83" s="74"/>
      <c r="Q83" s="74"/>
      <c r="R83" s="74"/>
      <c r="S83" s="74"/>
      <c r="T83" s="74"/>
      <c r="U83" s="74"/>
      <c r="V83" s="74"/>
      <c r="W83" s="74"/>
      <c r="X83" s="74"/>
      <c r="Y83" s="74"/>
      <c r="Z83" s="74"/>
    </row>
    <row r="84" customFormat="false" ht="15.75" hidden="false" customHeight="true" outlineLevel="0" collapsed="false">
      <c r="A84" s="355"/>
      <c r="B84" s="356"/>
      <c r="C84" s="357"/>
      <c r="E84" s="74"/>
      <c r="F84" s="74"/>
      <c r="G84" s="74"/>
      <c r="H84" s="74"/>
      <c r="I84" s="74"/>
      <c r="J84" s="74"/>
      <c r="K84" s="74"/>
      <c r="L84" s="74"/>
      <c r="M84" s="74"/>
      <c r="N84" s="74"/>
      <c r="O84" s="74"/>
      <c r="P84" s="74"/>
      <c r="Q84" s="74"/>
      <c r="R84" s="74"/>
      <c r="S84" s="74"/>
      <c r="T84" s="74"/>
      <c r="U84" s="74"/>
      <c r="V84" s="74"/>
      <c r="W84" s="74"/>
      <c r="X84" s="74"/>
      <c r="Y84" s="74"/>
      <c r="Z84" s="74"/>
    </row>
    <row r="85" customFormat="false" ht="15.75" hidden="false" customHeight="true" outlineLevel="0" collapsed="false">
      <c r="A85" s="355"/>
      <c r="B85" s="356"/>
      <c r="C85" s="357"/>
      <c r="E85" s="74"/>
      <c r="F85" s="74"/>
      <c r="G85" s="74"/>
      <c r="H85" s="74"/>
      <c r="I85" s="74"/>
      <c r="J85" s="74"/>
      <c r="K85" s="74"/>
      <c r="L85" s="74"/>
      <c r="M85" s="74"/>
      <c r="N85" s="74"/>
      <c r="O85" s="74"/>
      <c r="P85" s="74"/>
      <c r="Q85" s="74"/>
      <c r="R85" s="74"/>
      <c r="S85" s="74"/>
      <c r="T85" s="74"/>
      <c r="U85" s="74"/>
      <c r="V85" s="74"/>
      <c r="W85" s="74"/>
      <c r="X85" s="74"/>
      <c r="Y85" s="74"/>
      <c r="Z85" s="74"/>
    </row>
    <row r="86" customFormat="false" ht="15.75" hidden="false" customHeight="true" outlineLevel="0" collapsed="false">
      <c r="A86" s="355"/>
      <c r="B86" s="356"/>
      <c r="C86" s="357"/>
      <c r="E86" s="74"/>
      <c r="F86" s="74"/>
      <c r="G86" s="74"/>
      <c r="H86" s="74"/>
      <c r="I86" s="74"/>
      <c r="J86" s="74"/>
      <c r="K86" s="74"/>
      <c r="L86" s="74"/>
      <c r="M86" s="74"/>
      <c r="N86" s="74"/>
      <c r="O86" s="74"/>
      <c r="P86" s="74"/>
      <c r="Q86" s="74"/>
      <c r="R86" s="74"/>
      <c r="S86" s="74"/>
      <c r="T86" s="74"/>
      <c r="U86" s="74"/>
      <c r="V86" s="74"/>
      <c r="W86" s="74"/>
      <c r="X86" s="74"/>
      <c r="Y86" s="74"/>
      <c r="Z86" s="74"/>
    </row>
    <row r="87" customFormat="false" ht="15.75" hidden="false" customHeight="true" outlineLevel="0" collapsed="false">
      <c r="A87" s="355"/>
      <c r="B87" s="356"/>
      <c r="C87" s="357"/>
      <c r="E87" s="74"/>
      <c r="F87" s="74"/>
      <c r="G87" s="74"/>
      <c r="H87" s="74"/>
      <c r="I87" s="74"/>
      <c r="J87" s="74"/>
      <c r="K87" s="74"/>
      <c r="L87" s="74"/>
      <c r="M87" s="74"/>
      <c r="N87" s="74"/>
      <c r="O87" s="74"/>
      <c r="P87" s="74"/>
      <c r="Q87" s="74"/>
      <c r="R87" s="74"/>
      <c r="S87" s="74"/>
      <c r="T87" s="74"/>
      <c r="U87" s="74"/>
      <c r="V87" s="74"/>
      <c r="W87" s="74"/>
      <c r="X87" s="74"/>
      <c r="Y87" s="74"/>
      <c r="Z87" s="74"/>
    </row>
    <row r="88" customFormat="false" ht="15.75" hidden="false" customHeight="true" outlineLevel="0" collapsed="false">
      <c r="A88" s="355"/>
      <c r="B88" s="74"/>
      <c r="C88" s="74"/>
      <c r="E88" s="74"/>
      <c r="F88" s="74"/>
      <c r="G88" s="74"/>
      <c r="H88" s="74"/>
      <c r="I88" s="74"/>
      <c r="J88" s="74"/>
      <c r="K88" s="74"/>
      <c r="L88" s="74"/>
      <c r="M88" s="74"/>
      <c r="N88" s="74"/>
      <c r="O88" s="74"/>
      <c r="P88" s="74"/>
      <c r="Q88" s="74"/>
      <c r="R88" s="74"/>
      <c r="S88" s="74"/>
      <c r="T88" s="74"/>
      <c r="U88" s="74"/>
      <c r="V88" s="74"/>
      <c r="W88" s="74"/>
      <c r="X88" s="74"/>
      <c r="Y88" s="74"/>
      <c r="Z88" s="74"/>
    </row>
    <row r="89" customFormat="false" ht="15.75" hidden="false" customHeight="true" outlineLevel="0" collapsed="false">
      <c r="A89" s="355"/>
      <c r="B89" s="74"/>
      <c r="C89" s="74"/>
      <c r="E89" s="74"/>
      <c r="F89" s="74"/>
      <c r="G89" s="74"/>
      <c r="H89" s="74"/>
      <c r="I89" s="74"/>
      <c r="J89" s="74"/>
      <c r="K89" s="74"/>
      <c r="L89" s="74"/>
      <c r="M89" s="74"/>
      <c r="N89" s="74"/>
      <c r="O89" s="74"/>
      <c r="P89" s="74"/>
      <c r="Q89" s="74"/>
      <c r="R89" s="74"/>
      <c r="S89" s="74"/>
      <c r="T89" s="74"/>
      <c r="U89" s="74"/>
      <c r="V89" s="74"/>
      <c r="W89" s="74"/>
      <c r="X89" s="74"/>
      <c r="Y89" s="74"/>
      <c r="Z89" s="74"/>
    </row>
    <row r="90" customFormat="false" ht="15.75" hidden="false" customHeight="true" outlineLevel="0" collapsed="false">
      <c r="A90" s="355"/>
      <c r="B90" s="74"/>
      <c r="C90" s="74"/>
      <c r="E90" s="74"/>
      <c r="F90" s="74"/>
      <c r="G90" s="74"/>
      <c r="H90" s="74"/>
      <c r="I90" s="74"/>
      <c r="J90" s="74"/>
      <c r="K90" s="74"/>
      <c r="L90" s="74"/>
      <c r="M90" s="74"/>
      <c r="N90" s="74"/>
      <c r="O90" s="74"/>
      <c r="P90" s="74"/>
      <c r="Q90" s="74"/>
      <c r="R90" s="74"/>
      <c r="S90" s="74"/>
      <c r="T90" s="74"/>
      <c r="U90" s="74"/>
      <c r="V90" s="74"/>
      <c r="W90" s="74"/>
      <c r="X90" s="74"/>
      <c r="Y90" s="74"/>
      <c r="Z90" s="74"/>
    </row>
    <row r="91" customFormat="false" ht="15.75" hidden="false" customHeight="true" outlineLevel="0" collapsed="false">
      <c r="A91" s="355"/>
      <c r="B91" s="74"/>
      <c r="C91" s="74"/>
      <c r="E91" s="74"/>
      <c r="F91" s="74"/>
      <c r="G91" s="74"/>
      <c r="H91" s="74"/>
      <c r="I91" s="74"/>
      <c r="J91" s="74"/>
      <c r="K91" s="74"/>
      <c r="L91" s="74"/>
      <c r="M91" s="74"/>
      <c r="N91" s="74"/>
      <c r="O91" s="74"/>
      <c r="P91" s="74"/>
      <c r="Q91" s="74"/>
      <c r="R91" s="74"/>
      <c r="S91" s="74"/>
      <c r="T91" s="74"/>
      <c r="U91" s="74"/>
      <c r="V91" s="74"/>
      <c r="W91" s="74"/>
      <c r="X91" s="74"/>
      <c r="Y91" s="74"/>
      <c r="Z91" s="74"/>
    </row>
    <row r="92" customFormat="false" ht="15.75" hidden="false" customHeight="true" outlineLevel="0" collapsed="false">
      <c r="A92" s="355"/>
      <c r="B92" s="74"/>
      <c r="C92" s="74"/>
      <c r="E92" s="74"/>
      <c r="F92" s="74"/>
      <c r="G92" s="74"/>
      <c r="H92" s="74"/>
      <c r="I92" s="74"/>
      <c r="J92" s="74"/>
      <c r="K92" s="74"/>
      <c r="L92" s="74"/>
      <c r="M92" s="74"/>
      <c r="N92" s="74"/>
      <c r="O92" s="74"/>
      <c r="P92" s="74"/>
      <c r="Q92" s="74"/>
      <c r="R92" s="74"/>
      <c r="S92" s="74"/>
      <c r="T92" s="74"/>
      <c r="U92" s="74"/>
      <c r="V92" s="74"/>
      <c r="W92" s="74"/>
      <c r="X92" s="74"/>
      <c r="Y92" s="74"/>
      <c r="Z92" s="74"/>
    </row>
    <row r="93" customFormat="false" ht="15.75" hidden="false" customHeight="true" outlineLevel="0" collapsed="false">
      <c r="A93" s="355"/>
      <c r="B93" s="74"/>
      <c r="C93" s="74"/>
      <c r="E93" s="74"/>
      <c r="F93" s="74"/>
      <c r="G93" s="74"/>
      <c r="H93" s="74"/>
      <c r="I93" s="74"/>
      <c r="J93" s="74"/>
      <c r="K93" s="74"/>
      <c r="L93" s="74"/>
      <c r="M93" s="74"/>
      <c r="N93" s="74"/>
      <c r="O93" s="74"/>
      <c r="P93" s="74"/>
      <c r="Q93" s="74"/>
      <c r="R93" s="74"/>
      <c r="S93" s="74"/>
      <c r="T93" s="74"/>
      <c r="U93" s="74"/>
      <c r="V93" s="74"/>
      <c r="W93" s="74"/>
      <c r="X93" s="74"/>
      <c r="Y93" s="74"/>
      <c r="Z93" s="74"/>
    </row>
    <row r="94" customFormat="false" ht="15.75" hidden="false" customHeight="true" outlineLevel="0" collapsed="false">
      <c r="A94" s="355"/>
      <c r="B94" s="74"/>
      <c r="C94" s="74"/>
      <c r="E94" s="74"/>
      <c r="F94" s="74"/>
      <c r="G94" s="74"/>
      <c r="H94" s="74"/>
      <c r="I94" s="74"/>
      <c r="J94" s="74"/>
      <c r="K94" s="74"/>
      <c r="L94" s="74"/>
      <c r="M94" s="74"/>
      <c r="N94" s="74"/>
      <c r="O94" s="74"/>
      <c r="P94" s="74"/>
      <c r="Q94" s="74"/>
      <c r="R94" s="74"/>
      <c r="S94" s="74"/>
      <c r="T94" s="74"/>
      <c r="U94" s="74"/>
      <c r="V94" s="74"/>
      <c r="W94" s="74"/>
      <c r="X94" s="74"/>
      <c r="Y94" s="74"/>
      <c r="Z94" s="74"/>
    </row>
    <row r="95" customFormat="false" ht="15.75" hidden="false" customHeight="true" outlineLevel="0" collapsed="false">
      <c r="A95" s="355"/>
      <c r="B95" s="74"/>
      <c r="C95" s="74"/>
      <c r="E95" s="74"/>
      <c r="F95" s="74"/>
      <c r="G95" s="74"/>
      <c r="H95" s="74"/>
      <c r="I95" s="74"/>
      <c r="J95" s="74"/>
      <c r="K95" s="74"/>
      <c r="L95" s="74"/>
      <c r="M95" s="74"/>
      <c r="N95" s="74"/>
      <c r="O95" s="74"/>
      <c r="P95" s="74"/>
      <c r="Q95" s="74"/>
      <c r="R95" s="74"/>
      <c r="S95" s="74"/>
      <c r="T95" s="74"/>
      <c r="U95" s="74"/>
      <c r="V95" s="74"/>
      <c r="W95" s="74"/>
      <c r="X95" s="74"/>
      <c r="Y95" s="74"/>
      <c r="Z95" s="74"/>
    </row>
    <row r="96" customFormat="false" ht="15.75" hidden="false" customHeight="true" outlineLevel="0" collapsed="false">
      <c r="A96" s="355"/>
      <c r="B96" s="74"/>
      <c r="C96" s="74"/>
      <c r="E96" s="74"/>
      <c r="F96" s="74"/>
      <c r="G96" s="74"/>
      <c r="H96" s="74"/>
      <c r="I96" s="74"/>
      <c r="J96" s="74"/>
      <c r="K96" s="74"/>
      <c r="L96" s="74"/>
      <c r="M96" s="74"/>
      <c r="N96" s="74"/>
      <c r="O96" s="74"/>
      <c r="P96" s="74"/>
      <c r="Q96" s="74"/>
      <c r="R96" s="74"/>
      <c r="S96" s="74"/>
      <c r="T96" s="74"/>
      <c r="U96" s="74"/>
      <c r="V96" s="74"/>
      <c r="W96" s="74"/>
      <c r="X96" s="74"/>
      <c r="Y96" s="74"/>
      <c r="Z96" s="74"/>
    </row>
    <row r="97" customFormat="false" ht="15.75" hidden="false" customHeight="true" outlineLevel="0" collapsed="false">
      <c r="A97" s="355"/>
      <c r="B97" s="74"/>
      <c r="C97" s="74"/>
      <c r="E97" s="74"/>
      <c r="F97" s="74"/>
      <c r="G97" s="74"/>
      <c r="H97" s="74"/>
      <c r="I97" s="74"/>
      <c r="J97" s="74"/>
      <c r="K97" s="74"/>
      <c r="L97" s="74"/>
      <c r="M97" s="74"/>
      <c r="N97" s="74"/>
      <c r="O97" s="74"/>
      <c r="P97" s="74"/>
      <c r="Q97" s="74"/>
      <c r="R97" s="74"/>
      <c r="S97" s="74"/>
      <c r="T97" s="74"/>
      <c r="U97" s="74"/>
      <c r="V97" s="74"/>
      <c r="W97" s="74"/>
      <c r="X97" s="74"/>
      <c r="Y97" s="74"/>
      <c r="Z97" s="74"/>
    </row>
    <row r="98" customFormat="false" ht="15.75" hidden="false" customHeight="true" outlineLevel="0" collapsed="false">
      <c r="A98" s="355"/>
      <c r="B98" s="74"/>
      <c r="C98" s="74"/>
      <c r="E98" s="74"/>
      <c r="F98" s="74"/>
      <c r="G98" s="74"/>
      <c r="H98" s="74"/>
      <c r="I98" s="74"/>
      <c r="J98" s="74"/>
      <c r="K98" s="74"/>
      <c r="L98" s="74"/>
      <c r="M98" s="74"/>
      <c r="N98" s="74"/>
      <c r="O98" s="74"/>
      <c r="P98" s="74"/>
      <c r="Q98" s="74"/>
      <c r="R98" s="74"/>
      <c r="S98" s="74"/>
      <c r="T98" s="74"/>
      <c r="U98" s="74"/>
      <c r="V98" s="74"/>
      <c r="W98" s="74"/>
      <c r="X98" s="74"/>
      <c r="Y98" s="74"/>
      <c r="Z98" s="74"/>
    </row>
    <row r="99" customFormat="false" ht="15.75" hidden="false" customHeight="true" outlineLevel="0" collapsed="false">
      <c r="A99" s="355"/>
      <c r="B99" s="74"/>
      <c r="C99" s="74"/>
      <c r="E99" s="74"/>
      <c r="F99" s="74"/>
      <c r="G99" s="74"/>
      <c r="H99" s="74"/>
      <c r="I99" s="74"/>
      <c r="J99" s="74"/>
      <c r="K99" s="74"/>
      <c r="L99" s="74"/>
      <c r="M99" s="74"/>
      <c r="N99" s="74"/>
      <c r="O99" s="74"/>
      <c r="P99" s="74"/>
      <c r="Q99" s="74"/>
      <c r="R99" s="74"/>
      <c r="S99" s="74"/>
      <c r="T99" s="74"/>
      <c r="U99" s="74"/>
      <c r="V99" s="74"/>
      <c r="W99" s="74"/>
      <c r="X99" s="74"/>
      <c r="Y99" s="74"/>
      <c r="Z99" s="74"/>
    </row>
    <row r="100" customFormat="false" ht="15.75" hidden="false" customHeight="true" outlineLevel="0" collapsed="false">
      <c r="A100" s="355"/>
      <c r="B100" s="74"/>
      <c r="C100" s="74"/>
      <c r="E100" s="74"/>
      <c r="F100" s="74"/>
      <c r="G100" s="74"/>
      <c r="H100" s="74"/>
      <c r="I100" s="74"/>
      <c r="J100" s="74"/>
      <c r="K100" s="74"/>
      <c r="L100" s="74"/>
      <c r="M100" s="74"/>
      <c r="N100" s="74"/>
      <c r="O100" s="74"/>
      <c r="P100" s="74"/>
      <c r="Q100" s="74"/>
      <c r="R100" s="74"/>
      <c r="S100" s="74"/>
      <c r="T100" s="74"/>
      <c r="U100" s="74"/>
      <c r="V100" s="74"/>
      <c r="W100" s="74"/>
      <c r="X100" s="74"/>
      <c r="Y100" s="74"/>
      <c r="Z100" s="74"/>
    </row>
    <row r="101" customFormat="false" ht="15.75" hidden="false" customHeight="true" outlineLevel="0" collapsed="false">
      <c r="A101" s="355"/>
      <c r="B101" s="74"/>
      <c r="C101" s="74"/>
      <c r="E101" s="74"/>
      <c r="F101" s="74"/>
      <c r="G101" s="74"/>
      <c r="H101" s="74"/>
      <c r="I101" s="74"/>
      <c r="J101" s="74"/>
      <c r="K101" s="74"/>
      <c r="L101" s="74"/>
      <c r="M101" s="74"/>
      <c r="N101" s="74"/>
      <c r="O101" s="74"/>
      <c r="P101" s="74"/>
      <c r="Q101" s="74"/>
      <c r="R101" s="74"/>
      <c r="S101" s="74"/>
      <c r="T101" s="74"/>
      <c r="U101" s="74"/>
      <c r="V101" s="74"/>
      <c r="W101" s="74"/>
      <c r="X101" s="74"/>
      <c r="Y101" s="74"/>
      <c r="Z101" s="74"/>
    </row>
    <row r="102" customFormat="false" ht="15.75" hidden="false" customHeight="true" outlineLevel="0" collapsed="false">
      <c r="A102" s="355"/>
      <c r="B102" s="74"/>
      <c r="C102" s="74"/>
      <c r="E102" s="74"/>
      <c r="F102" s="74"/>
      <c r="G102" s="74"/>
      <c r="H102" s="74"/>
      <c r="I102" s="74"/>
      <c r="J102" s="74"/>
      <c r="K102" s="74"/>
      <c r="L102" s="74"/>
      <c r="M102" s="74"/>
      <c r="N102" s="74"/>
      <c r="O102" s="74"/>
      <c r="P102" s="74"/>
      <c r="Q102" s="74"/>
      <c r="R102" s="74"/>
      <c r="S102" s="74"/>
      <c r="T102" s="74"/>
      <c r="U102" s="74"/>
      <c r="V102" s="74"/>
      <c r="W102" s="74"/>
      <c r="X102" s="74"/>
      <c r="Y102" s="74"/>
      <c r="Z102" s="74"/>
    </row>
    <row r="103" customFormat="false" ht="15.75" hidden="false" customHeight="true" outlineLevel="0" collapsed="false">
      <c r="A103" s="355"/>
      <c r="B103" s="74"/>
      <c r="C103" s="74"/>
      <c r="E103" s="74"/>
      <c r="F103" s="74"/>
      <c r="G103" s="74"/>
      <c r="H103" s="74"/>
      <c r="I103" s="74"/>
      <c r="J103" s="74"/>
      <c r="K103" s="74"/>
      <c r="L103" s="74"/>
      <c r="M103" s="74"/>
      <c r="N103" s="74"/>
      <c r="O103" s="74"/>
      <c r="P103" s="74"/>
      <c r="Q103" s="74"/>
      <c r="R103" s="74"/>
      <c r="S103" s="74"/>
      <c r="T103" s="74"/>
      <c r="U103" s="74"/>
      <c r="V103" s="74"/>
      <c r="W103" s="74"/>
      <c r="X103" s="74"/>
      <c r="Y103" s="74"/>
      <c r="Z103" s="74"/>
    </row>
    <row r="104" customFormat="false" ht="15.75" hidden="false" customHeight="true" outlineLevel="0" collapsed="false">
      <c r="A104" s="355"/>
      <c r="B104" s="74"/>
      <c r="C104" s="74"/>
      <c r="E104" s="74"/>
      <c r="F104" s="74"/>
      <c r="G104" s="74"/>
      <c r="H104" s="74"/>
      <c r="I104" s="74"/>
      <c r="J104" s="74"/>
      <c r="K104" s="74"/>
      <c r="L104" s="74"/>
      <c r="M104" s="74"/>
      <c r="N104" s="74"/>
      <c r="O104" s="74"/>
      <c r="P104" s="74"/>
      <c r="Q104" s="74"/>
      <c r="R104" s="74"/>
      <c r="S104" s="74"/>
      <c r="T104" s="74"/>
      <c r="U104" s="74"/>
      <c r="V104" s="74"/>
      <c r="W104" s="74"/>
      <c r="X104" s="74"/>
      <c r="Y104" s="74"/>
      <c r="Z104" s="74"/>
    </row>
    <row r="105" customFormat="false" ht="15.75" hidden="false" customHeight="true" outlineLevel="0" collapsed="false">
      <c r="A105" s="355"/>
      <c r="B105" s="74"/>
      <c r="C105" s="74"/>
      <c r="E105" s="74"/>
      <c r="F105" s="74"/>
      <c r="G105" s="74"/>
      <c r="H105" s="74"/>
      <c r="I105" s="74"/>
      <c r="J105" s="74"/>
      <c r="K105" s="74"/>
      <c r="L105" s="74"/>
      <c r="M105" s="74"/>
      <c r="N105" s="74"/>
      <c r="O105" s="74"/>
      <c r="P105" s="74"/>
      <c r="Q105" s="74"/>
      <c r="R105" s="74"/>
      <c r="S105" s="74"/>
      <c r="T105" s="74"/>
      <c r="U105" s="74"/>
      <c r="V105" s="74"/>
      <c r="W105" s="74"/>
      <c r="X105" s="74"/>
      <c r="Y105" s="74"/>
      <c r="Z105" s="74"/>
    </row>
    <row r="106" customFormat="false" ht="15.75" hidden="false" customHeight="true" outlineLevel="0" collapsed="false">
      <c r="A106" s="355"/>
      <c r="B106" s="74"/>
      <c r="C106" s="74"/>
      <c r="E106" s="74"/>
      <c r="F106" s="74"/>
      <c r="G106" s="74"/>
      <c r="H106" s="74"/>
      <c r="I106" s="74"/>
      <c r="J106" s="74"/>
      <c r="K106" s="74"/>
      <c r="L106" s="74"/>
      <c r="M106" s="74"/>
      <c r="N106" s="74"/>
      <c r="O106" s="74"/>
      <c r="P106" s="74"/>
      <c r="Q106" s="74"/>
      <c r="R106" s="74"/>
      <c r="S106" s="74"/>
      <c r="T106" s="74"/>
      <c r="U106" s="74"/>
      <c r="V106" s="74"/>
      <c r="W106" s="74"/>
      <c r="X106" s="74"/>
      <c r="Y106" s="74"/>
      <c r="Z106" s="74"/>
    </row>
    <row r="107" customFormat="false" ht="15.75" hidden="false" customHeight="true" outlineLevel="0" collapsed="false">
      <c r="A107" s="355"/>
      <c r="B107" s="74"/>
      <c r="C107" s="74"/>
      <c r="E107" s="74"/>
      <c r="F107" s="74"/>
      <c r="G107" s="74"/>
      <c r="H107" s="74"/>
      <c r="I107" s="74"/>
      <c r="J107" s="74"/>
      <c r="K107" s="74"/>
      <c r="L107" s="74"/>
      <c r="M107" s="74"/>
      <c r="N107" s="74"/>
      <c r="O107" s="74"/>
      <c r="P107" s="74"/>
      <c r="Q107" s="74"/>
      <c r="R107" s="74"/>
      <c r="S107" s="74"/>
      <c r="T107" s="74"/>
      <c r="U107" s="74"/>
      <c r="V107" s="74"/>
      <c r="W107" s="74"/>
      <c r="X107" s="74"/>
      <c r="Y107" s="74"/>
      <c r="Z107" s="74"/>
    </row>
    <row r="108" customFormat="false" ht="15.75" hidden="false" customHeight="true" outlineLevel="0" collapsed="false">
      <c r="A108" s="355"/>
      <c r="B108" s="74"/>
      <c r="C108" s="74"/>
      <c r="E108" s="74"/>
      <c r="F108" s="74"/>
      <c r="G108" s="74"/>
      <c r="H108" s="74"/>
      <c r="I108" s="74"/>
      <c r="J108" s="74"/>
      <c r="K108" s="74"/>
      <c r="L108" s="74"/>
      <c r="M108" s="74"/>
      <c r="N108" s="74"/>
      <c r="O108" s="74"/>
      <c r="P108" s="74"/>
      <c r="Q108" s="74"/>
      <c r="R108" s="74"/>
      <c r="S108" s="74"/>
      <c r="T108" s="74"/>
      <c r="U108" s="74"/>
      <c r="V108" s="74"/>
      <c r="W108" s="74"/>
      <c r="X108" s="74"/>
      <c r="Y108" s="74"/>
      <c r="Z108" s="74"/>
    </row>
    <row r="109" customFormat="false" ht="15.75" hidden="false" customHeight="true" outlineLevel="0" collapsed="false">
      <c r="A109" s="355"/>
      <c r="B109" s="74"/>
      <c r="C109" s="74"/>
      <c r="E109" s="74"/>
      <c r="F109" s="74"/>
      <c r="G109" s="74"/>
      <c r="H109" s="74"/>
      <c r="I109" s="74"/>
      <c r="J109" s="74"/>
      <c r="K109" s="74"/>
      <c r="L109" s="74"/>
      <c r="M109" s="74"/>
      <c r="N109" s="74"/>
      <c r="O109" s="74"/>
      <c r="P109" s="74"/>
      <c r="Q109" s="74"/>
      <c r="R109" s="74"/>
      <c r="S109" s="74"/>
      <c r="T109" s="74"/>
      <c r="U109" s="74"/>
      <c r="V109" s="74"/>
      <c r="W109" s="74"/>
      <c r="X109" s="74"/>
      <c r="Y109" s="74"/>
      <c r="Z109" s="74"/>
    </row>
    <row r="110" customFormat="false" ht="15.75" hidden="false" customHeight="true" outlineLevel="0" collapsed="false">
      <c r="A110" s="355"/>
      <c r="B110" s="74"/>
      <c r="C110" s="74"/>
      <c r="E110" s="74"/>
      <c r="F110" s="74"/>
      <c r="G110" s="74"/>
      <c r="H110" s="74"/>
      <c r="I110" s="74"/>
      <c r="J110" s="74"/>
      <c r="K110" s="74"/>
      <c r="L110" s="74"/>
      <c r="M110" s="74"/>
      <c r="N110" s="74"/>
      <c r="O110" s="74"/>
      <c r="P110" s="74"/>
      <c r="Q110" s="74"/>
      <c r="R110" s="74"/>
      <c r="S110" s="74"/>
      <c r="T110" s="74"/>
      <c r="U110" s="74"/>
      <c r="V110" s="74"/>
      <c r="W110" s="74"/>
      <c r="X110" s="74"/>
      <c r="Y110" s="74"/>
      <c r="Z110" s="74"/>
    </row>
    <row r="111" customFormat="false" ht="15.75" hidden="false" customHeight="true" outlineLevel="0" collapsed="false">
      <c r="A111" s="355"/>
      <c r="B111" s="74"/>
      <c r="C111" s="74"/>
      <c r="E111" s="74"/>
      <c r="F111" s="74"/>
      <c r="G111" s="74"/>
      <c r="H111" s="74"/>
      <c r="I111" s="74"/>
      <c r="J111" s="74"/>
      <c r="K111" s="74"/>
      <c r="L111" s="74"/>
      <c r="M111" s="74"/>
      <c r="N111" s="74"/>
      <c r="O111" s="74"/>
      <c r="P111" s="74"/>
      <c r="Q111" s="74"/>
      <c r="R111" s="74"/>
      <c r="S111" s="74"/>
      <c r="T111" s="74"/>
      <c r="U111" s="74"/>
      <c r="V111" s="74"/>
      <c r="W111" s="74"/>
      <c r="X111" s="74"/>
      <c r="Y111" s="74"/>
      <c r="Z111" s="74"/>
    </row>
    <row r="112" customFormat="false" ht="15.75" hidden="false" customHeight="true" outlineLevel="0" collapsed="false">
      <c r="A112" s="355"/>
      <c r="B112" s="74"/>
      <c r="C112" s="74"/>
      <c r="E112" s="74"/>
      <c r="F112" s="74"/>
      <c r="G112" s="74"/>
      <c r="H112" s="74"/>
      <c r="I112" s="74"/>
      <c r="J112" s="74"/>
      <c r="K112" s="74"/>
      <c r="L112" s="74"/>
      <c r="M112" s="74"/>
      <c r="N112" s="74"/>
      <c r="O112" s="74"/>
      <c r="P112" s="74"/>
      <c r="Q112" s="74"/>
      <c r="R112" s="74"/>
      <c r="S112" s="74"/>
      <c r="T112" s="74"/>
      <c r="U112" s="74"/>
      <c r="V112" s="74"/>
      <c r="W112" s="74"/>
      <c r="X112" s="74"/>
      <c r="Y112" s="74"/>
      <c r="Z112" s="74"/>
    </row>
    <row r="113" customFormat="false" ht="15.75" hidden="false" customHeight="true" outlineLevel="0" collapsed="false">
      <c r="A113" s="355"/>
      <c r="B113" s="74"/>
      <c r="C113" s="74"/>
      <c r="E113" s="74"/>
      <c r="F113" s="74"/>
      <c r="G113" s="74"/>
      <c r="H113" s="74"/>
      <c r="I113" s="74"/>
      <c r="J113" s="74"/>
      <c r="K113" s="74"/>
      <c r="L113" s="74"/>
      <c r="M113" s="74"/>
      <c r="N113" s="74"/>
      <c r="O113" s="74"/>
      <c r="P113" s="74"/>
      <c r="Q113" s="74"/>
      <c r="R113" s="74"/>
      <c r="S113" s="74"/>
      <c r="T113" s="74"/>
      <c r="U113" s="74"/>
      <c r="V113" s="74"/>
      <c r="W113" s="74"/>
      <c r="X113" s="74"/>
      <c r="Y113" s="74"/>
      <c r="Z113" s="74"/>
    </row>
    <row r="114" customFormat="false" ht="15.75" hidden="false" customHeight="true" outlineLevel="0" collapsed="false">
      <c r="A114" s="355"/>
      <c r="B114" s="74"/>
      <c r="C114" s="74"/>
      <c r="E114" s="74"/>
      <c r="F114" s="74"/>
      <c r="G114" s="74"/>
      <c r="H114" s="74"/>
      <c r="I114" s="74"/>
      <c r="J114" s="74"/>
      <c r="K114" s="74"/>
      <c r="L114" s="74"/>
      <c r="M114" s="74"/>
      <c r="N114" s="74"/>
      <c r="O114" s="74"/>
      <c r="P114" s="74"/>
      <c r="Q114" s="74"/>
      <c r="R114" s="74"/>
      <c r="S114" s="74"/>
      <c r="T114" s="74"/>
      <c r="U114" s="74"/>
      <c r="V114" s="74"/>
      <c r="W114" s="74"/>
      <c r="X114" s="74"/>
      <c r="Y114" s="74"/>
      <c r="Z114" s="74"/>
    </row>
    <row r="115" customFormat="false" ht="15.75" hidden="false" customHeight="true" outlineLevel="0" collapsed="false">
      <c r="A115" s="355"/>
      <c r="B115" s="74"/>
      <c r="C115" s="74"/>
      <c r="E115" s="74"/>
      <c r="F115" s="74"/>
      <c r="G115" s="74"/>
      <c r="H115" s="74"/>
      <c r="I115" s="74"/>
      <c r="J115" s="74"/>
      <c r="K115" s="74"/>
      <c r="L115" s="74"/>
      <c r="M115" s="74"/>
      <c r="N115" s="74"/>
      <c r="O115" s="74"/>
      <c r="P115" s="74"/>
      <c r="Q115" s="74"/>
      <c r="R115" s="74"/>
      <c r="S115" s="74"/>
      <c r="T115" s="74"/>
      <c r="U115" s="74"/>
      <c r="V115" s="74"/>
      <c r="W115" s="74"/>
      <c r="X115" s="74"/>
      <c r="Y115" s="74"/>
      <c r="Z115" s="74"/>
    </row>
    <row r="116" customFormat="false" ht="15.75" hidden="false" customHeight="true" outlineLevel="0" collapsed="false">
      <c r="A116" s="355"/>
      <c r="B116" s="74"/>
      <c r="C116" s="74"/>
      <c r="E116" s="74"/>
      <c r="F116" s="74"/>
      <c r="G116" s="74"/>
      <c r="H116" s="74"/>
      <c r="I116" s="74"/>
      <c r="J116" s="74"/>
      <c r="K116" s="74"/>
      <c r="L116" s="74"/>
      <c r="M116" s="74"/>
      <c r="N116" s="74"/>
      <c r="O116" s="74"/>
      <c r="P116" s="74"/>
      <c r="Q116" s="74"/>
      <c r="R116" s="74"/>
      <c r="S116" s="74"/>
      <c r="T116" s="74"/>
      <c r="U116" s="74"/>
      <c r="V116" s="74"/>
      <c r="W116" s="74"/>
      <c r="X116" s="74"/>
      <c r="Y116" s="74"/>
      <c r="Z116" s="74"/>
    </row>
    <row r="117" customFormat="false" ht="15.75" hidden="false" customHeight="true" outlineLevel="0" collapsed="false">
      <c r="A117" s="355"/>
      <c r="B117" s="74"/>
      <c r="C117" s="74"/>
      <c r="E117" s="74"/>
      <c r="F117" s="74"/>
      <c r="G117" s="74"/>
      <c r="H117" s="74"/>
      <c r="I117" s="74"/>
      <c r="J117" s="74"/>
      <c r="K117" s="74"/>
      <c r="L117" s="74"/>
      <c r="M117" s="74"/>
      <c r="N117" s="74"/>
      <c r="O117" s="74"/>
      <c r="P117" s="74"/>
      <c r="Q117" s="74"/>
      <c r="R117" s="74"/>
      <c r="S117" s="74"/>
      <c r="T117" s="74"/>
      <c r="U117" s="74"/>
      <c r="V117" s="74"/>
      <c r="W117" s="74"/>
      <c r="X117" s="74"/>
      <c r="Y117" s="74"/>
      <c r="Z117" s="74"/>
    </row>
    <row r="118" customFormat="false" ht="15.75" hidden="false" customHeight="true" outlineLevel="0" collapsed="false">
      <c r="A118" s="355"/>
      <c r="B118" s="74"/>
      <c r="C118" s="74"/>
      <c r="E118" s="74"/>
      <c r="F118" s="74"/>
      <c r="G118" s="74"/>
      <c r="H118" s="74"/>
      <c r="I118" s="74"/>
      <c r="J118" s="74"/>
      <c r="K118" s="74"/>
      <c r="L118" s="74"/>
      <c r="M118" s="74"/>
      <c r="N118" s="74"/>
      <c r="O118" s="74"/>
      <c r="P118" s="74"/>
      <c r="Q118" s="74"/>
      <c r="R118" s="74"/>
      <c r="S118" s="74"/>
      <c r="T118" s="74"/>
      <c r="U118" s="74"/>
      <c r="V118" s="74"/>
      <c r="W118" s="74"/>
      <c r="X118" s="74"/>
      <c r="Y118" s="74"/>
      <c r="Z118" s="74"/>
    </row>
    <row r="119" customFormat="false" ht="15.75" hidden="false" customHeight="true" outlineLevel="0" collapsed="false">
      <c r="A119" s="355"/>
      <c r="B119" s="74"/>
      <c r="C119" s="74"/>
      <c r="E119" s="74"/>
      <c r="F119" s="74"/>
      <c r="G119" s="74"/>
      <c r="H119" s="74"/>
      <c r="I119" s="74"/>
      <c r="J119" s="74"/>
      <c r="K119" s="74"/>
      <c r="L119" s="74"/>
      <c r="M119" s="74"/>
      <c r="N119" s="74"/>
      <c r="O119" s="74"/>
      <c r="P119" s="74"/>
      <c r="Q119" s="74"/>
      <c r="R119" s="74"/>
      <c r="S119" s="74"/>
      <c r="T119" s="74"/>
      <c r="U119" s="74"/>
      <c r="V119" s="74"/>
      <c r="W119" s="74"/>
      <c r="X119" s="74"/>
      <c r="Y119" s="74"/>
      <c r="Z119" s="74"/>
    </row>
    <row r="120" customFormat="false" ht="15.75" hidden="false" customHeight="true" outlineLevel="0" collapsed="false">
      <c r="A120" s="355"/>
      <c r="B120" s="74"/>
      <c r="C120" s="74"/>
      <c r="E120" s="74"/>
      <c r="F120" s="74"/>
      <c r="G120" s="74"/>
      <c r="H120" s="74"/>
      <c r="I120" s="74"/>
      <c r="J120" s="74"/>
      <c r="K120" s="74"/>
      <c r="L120" s="74"/>
      <c r="M120" s="74"/>
      <c r="N120" s="74"/>
      <c r="O120" s="74"/>
      <c r="P120" s="74"/>
      <c r="Q120" s="74"/>
      <c r="R120" s="74"/>
      <c r="S120" s="74"/>
      <c r="T120" s="74"/>
      <c r="U120" s="74"/>
      <c r="V120" s="74"/>
      <c r="W120" s="74"/>
      <c r="X120" s="74"/>
      <c r="Y120" s="74"/>
      <c r="Z120" s="74"/>
    </row>
    <row r="121" customFormat="false" ht="15.75" hidden="false" customHeight="true" outlineLevel="0" collapsed="false">
      <c r="A121" s="355"/>
      <c r="B121" s="74"/>
      <c r="C121" s="74"/>
      <c r="E121" s="74"/>
      <c r="F121" s="74"/>
      <c r="G121" s="74"/>
      <c r="H121" s="74"/>
      <c r="I121" s="74"/>
      <c r="J121" s="74"/>
      <c r="K121" s="74"/>
      <c r="L121" s="74"/>
      <c r="M121" s="74"/>
      <c r="N121" s="74"/>
      <c r="O121" s="74"/>
      <c r="P121" s="74"/>
      <c r="Q121" s="74"/>
      <c r="R121" s="74"/>
      <c r="S121" s="74"/>
      <c r="T121" s="74"/>
      <c r="U121" s="74"/>
      <c r="V121" s="74"/>
      <c r="W121" s="74"/>
      <c r="X121" s="74"/>
      <c r="Y121" s="74"/>
      <c r="Z121" s="74"/>
    </row>
    <row r="122" customFormat="false" ht="15.75" hidden="false" customHeight="true" outlineLevel="0" collapsed="false">
      <c r="A122" s="355"/>
      <c r="B122" s="74"/>
      <c r="C122" s="74"/>
      <c r="E122" s="74"/>
      <c r="F122" s="74"/>
      <c r="G122" s="74"/>
      <c r="H122" s="74"/>
      <c r="I122" s="74"/>
      <c r="J122" s="74"/>
      <c r="K122" s="74"/>
      <c r="L122" s="74"/>
      <c r="M122" s="74"/>
      <c r="N122" s="74"/>
      <c r="O122" s="74"/>
      <c r="P122" s="74"/>
      <c r="Q122" s="74"/>
      <c r="R122" s="74"/>
      <c r="S122" s="74"/>
      <c r="T122" s="74"/>
      <c r="U122" s="74"/>
      <c r="V122" s="74"/>
      <c r="W122" s="74"/>
      <c r="X122" s="74"/>
      <c r="Y122" s="74"/>
      <c r="Z122" s="74"/>
    </row>
    <row r="123" customFormat="false" ht="15.75" hidden="false" customHeight="true" outlineLevel="0" collapsed="false">
      <c r="A123" s="355"/>
      <c r="B123" s="74"/>
      <c r="C123" s="74"/>
      <c r="E123" s="74"/>
      <c r="F123" s="74"/>
      <c r="G123" s="74"/>
      <c r="H123" s="74"/>
      <c r="I123" s="74"/>
      <c r="J123" s="74"/>
      <c r="K123" s="74"/>
      <c r="L123" s="74"/>
      <c r="M123" s="74"/>
      <c r="N123" s="74"/>
      <c r="O123" s="74"/>
      <c r="P123" s="74"/>
      <c r="Q123" s="74"/>
      <c r="R123" s="74"/>
      <c r="S123" s="74"/>
      <c r="T123" s="74"/>
      <c r="U123" s="74"/>
      <c r="V123" s="74"/>
      <c r="W123" s="74"/>
      <c r="X123" s="74"/>
      <c r="Y123" s="74"/>
      <c r="Z123" s="74"/>
    </row>
    <row r="124" customFormat="false" ht="15.75" hidden="false" customHeight="true" outlineLevel="0" collapsed="false">
      <c r="A124" s="355"/>
      <c r="B124" s="74"/>
      <c r="C124" s="74"/>
      <c r="E124" s="74"/>
      <c r="F124" s="74"/>
      <c r="G124" s="74"/>
      <c r="H124" s="74"/>
      <c r="I124" s="74"/>
      <c r="J124" s="74"/>
      <c r="K124" s="74"/>
      <c r="L124" s="74"/>
      <c r="M124" s="74"/>
      <c r="N124" s="74"/>
      <c r="O124" s="74"/>
      <c r="P124" s="74"/>
      <c r="Q124" s="74"/>
      <c r="R124" s="74"/>
      <c r="S124" s="74"/>
      <c r="T124" s="74"/>
      <c r="U124" s="74"/>
      <c r="V124" s="74"/>
      <c r="W124" s="74"/>
      <c r="X124" s="74"/>
      <c r="Y124" s="74"/>
      <c r="Z124" s="74"/>
    </row>
    <row r="125" customFormat="false" ht="15.75" hidden="false" customHeight="true" outlineLevel="0" collapsed="false">
      <c r="A125" s="355"/>
      <c r="B125" s="74"/>
      <c r="C125" s="74"/>
      <c r="E125" s="74"/>
      <c r="F125" s="74"/>
      <c r="G125" s="74"/>
      <c r="H125" s="74"/>
      <c r="I125" s="74"/>
      <c r="J125" s="74"/>
      <c r="K125" s="74"/>
      <c r="L125" s="74"/>
      <c r="M125" s="74"/>
      <c r="N125" s="74"/>
      <c r="O125" s="74"/>
      <c r="P125" s="74"/>
      <c r="Q125" s="74"/>
      <c r="R125" s="74"/>
      <c r="S125" s="74"/>
      <c r="T125" s="74"/>
      <c r="U125" s="74"/>
      <c r="V125" s="74"/>
      <c r="W125" s="74"/>
      <c r="X125" s="74"/>
      <c r="Y125" s="74"/>
      <c r="Z125" s="74"/>
    </row>
    <row r="126" customFormat="false" ht="15.75" hidden="false" customHeight="true" outlineLevel="0" collapsed="false">
      <c r="A126" s="355"/>
      <c r="B126" s="74"/>
      <c r="C126" s="74"/>
      <c r="E126" s="74"/>
      <c r="F126" s="74"/>
      <c r="G126" s="74"/>
      <c r="H126" s="74"/>
      <c r="I126" s="74"/>
      <c r="J126" s="74"/>
      <c r="K126" s="74"/>
      <c r="L126" s="74"/>
      <c r="M126" s="74"/>
      <c r="N126" s="74"/>
      <c r="O126" s="74"/>
      <c r="P126" s="74"/>
      <c r="Q126" s="74"/>
      <c r="R126" s="74"/>
      <c r="S126" s="74"/>
      <c r="T126" s="74"/>
      <c r="U126" s="74"/>
      <c r="V126" s="74"/>
      <c r="W126" s="74"/>
      <c r="X126" s="74"/>
      <c r="Y126" s="74"/>
      <c r="Z126" s="74"/>
    </row>
    <row r="127" customFormat="false" ht="15.75" hidden="false" customHeight="true" outlineLevel="0" collapsed="false">
      <c r="A127" s="355"/>
      <c r="B127" s="74"/>
      <c r="C127" s="74"/>
      <c r="E127" s="74"/>
      <c r="F127" s="74"/>
      <c r="G127" s="74"/>
      <c r="H127" s="74"/>
      <c r="I127" s="74"/>
      <c r="J127" s="74"/>
      <c r="K127" s="74"/>
      <c r="L127" s="74"/>
      <c r="M127" s="74"/>
      <c r="N127" s="74"/>
      <c r="O127" s="74"/>
      <c r="P127" s="74"/>
      <c r="Q127" s="74"/>
      <c r="R127" s="74"/>
      <c r="S127" s="74"/>
      <c r="T127" s="74"/>
      <c r="U127" s="74"/>
      <c r="V127" s="74"/>
      <c r="W127" s="74"/>
      <c r="X127" s="74"/>
      <c r="Y127" s="74"/>
      <c r="Z127" s="74"/>
    </row>
    <row r="128" customFormat="false" ht="15.75" hidden="false" customHeight="true" outlineLevel="0" collapsed="false">
      <c r="A128" s="355"/>
      <c r="B128" s="74"/>
      <c r="C128" s="74"/>
      <c r="E128" s="74"/>
      <c r="F128" s="74"/>
      <c r="G128" s="74"/>
      <c r="H128" s="74"/>
      <c r="I128" s="74"/>
      <c r="J128" s="74"/>
      <c r="K128" s="74"/>
      <c r="L128" s="74"/>
      <c r="M128" s="74"/>
      <c r="N128" s="74"/>
      <c r="O128" s="74"/>
      <c r="P128" s="74"/>
      <c r="Q128" s="74"/>
      <c r="R128" s="74"/>
      <c r="S128" s="74"/>
      <c r="T128" s="74"/>
      <c r="U128" s="74"/>
      <c r="V128" s="74"/>
      <c r="W128" s="74"/>
      <c r="X128" s="74"/>
      <c r="Y128" s="74"/>
      <c r="Z128" s="74"/>
    </row>
    <row r="129" customFormat="false" ht="15.75" hidden="false" customHeight="true" outlineLevel="0" collapsed="false">
      <c r="A129" s="355"/>
      <c r="B129" s="74"/>
      <c r="C129" s="74"/>
      <c r="E129" s="74"/>
      <c r="F129" s="74"/>
      <c r="G129" s="74"/>
      <c r="H129" s="74"/>
      <c r="I129" s="74"/>
      <c r="J129" s="74"/>
      <c r="K129" s="74"/>
      <c r="L129" s="74"/>
      <c r="M129" s="74"/>
      <c r="N129" s="74"/>
      <c r="O129" s="74"/>
      <c r="P129" s="74"/>
      <c r="Q129" s="74"/>
      <c r="R129" s="74"/>
      <c r="S129" s="74"/>
      <c r="T129" s="74"/>
      <c r="U129" s="74"/>
      <c r="V129" s="74"/>
      <c r="W129" s="74"/>
      <c r="X129" s="74"/>
      <c r="Y129" s="74"/>
      <c r="Z129" s="74"/>
    </row>
    <row r="130" customFormat="false" ht="15.75" hidden="false" customHeight="true" outlineLevel="0" collapsed="false">
      <c r="A130" s="355"/>
      <c r="B130" s="74"/>
      <c r="C130" s="74"/>
      <c r="E130" s="74"/>
      <c r="F130" s="74"/>
      <c r="G130" s="74"/>
      <c r="H130" s="74"/>
      <c r="I130" s="74"/>
      <c r="J130" s="74"/>
      <c r="K130" s="74"/>
      <c r="L130" s="74"/>
      <c r="M130" s="74"/>
      <c r="N130" s="74"/>
      <c r="O130" s="74"/>
      <c r="P130" s="74"/>
      <c r="Q130" s="74"/>
      <c r="R130" s="74"/>
      <c r="S130" s="74"/>
      <c r="T130" s="74"/>
      <c r="U130" s="74"/>
      <c r="V130" s="74"/>
      <c r="W130" s="74"/>
      <c r="X130" s="74"/>
      <c r="Y130" s="74"/>
      <c r="Z130" s="74"/>
    </row>
    <row r="131" customFormat="false" ht="15.75" hidden="false" customHeight="true" outlineLevel="0" collapsed="false">
      <c r="A131" s="355"/>
      <c r="B131" s="74"/>
      <c r="C131" s="74"/>
      <c r="E131" s="74"/>
      <c r="F131" s="74"/>
      <c r="G131" s="74"/>
      <c r="H131" s="74"/>
      <c r="I131" s="74"/>
      <c r="J131" s="74"/>
      <c r="K131" s="74"/>
      <c r="L131" s="74"/>
      <c r="M131" s="74"/>
      <c r="N131" s="74"/>
      <c r="O131" s="74"/>
      <c r="P131" s="74"/>
      <c r="Q131" s="74"/>
      <c r="R131" s="74"/>
      <c r="S131" s="74"/>
      <c r="T131" s="74"/>
      <c r="U131" s="74"/>
      <c r="V131" s="74"/>
      <c r="W131" s="74"/>
      <c r="X131" s="74"/>
      <c r="Y131" s="74"/>
      <c r="Z131" s="74"/>
    </row>
    <row r="132" customFormat="false" ht="15.75" hidden="false" customHeight="true" outlineLevel="0" collapsed="false">
      <c r="A132" s="355"/>
      <c r="B132" s="74"/>
      <c r="C132" s="74"/>
      <c r="E132" s="74"/>
      <c r="F132" s="74"/>
      <c r="G132" s="74"/>
      <c r="H132" s="74"/>
      <c r="I132" s="74"/>
      <c r="J132" s="74"/>
      <c r="K132" s="74"/>
      <c r="L132" s="74"/>
      <c r="M132" s="74"/>
      <c r="N132" s="74"/>
      <c r="O132" s="74"/>
      <c r="P132" s="74"/>
      <c r="Q132" s="74"/>
      <c r="R132" s="74"/>
      <c r="S132" s="74"/>
      <c r="T132" s="74"/>
      <c r="U132" s="74"/>
      <c r="V132" s="74"/>
      <c r="W132" s="74"/>
      <c r="X132" s="74"/>
      <c r="Y132" s="74"/>
      <c r="Z132" s="74"/>
    </row>
    <row r="133" customFormat="false" ht="15.75" hidden="false" customHeight="true" outlineLevel="0" collapsed="false">
      <c r="A133" s="355"/>
      <c r="B133" s="74"/>
      <c r="C133" s="74"/>
      <c r="E133" s="74"/>
      <c r="F133" s="74"/>
      <c r="G133" s="74"/>
      <c r="H133" s="74"/>
      <c r="I133" s="74"/>
      <c r="J133" s="74"/>
      <c r="K133" s="74"/>
      <c r="L133" s="74"/>
      <c r="M133" s="74"/>
      <c r="N133" s="74"/>
      <c r="O133" s="74"/>
      <c r="P133" s="74"/>
      <c r="Q133" s="74"/>
      <c r="R133" s="74"/>
      <c r="S133" s="74"/>
      <c r="T133" s="74"/>
      <c r="U133" s="74"/>
      <c r="V133" s="74"/>
      <c r="W133" s="74"/>
      <c r="X133" s="74"/>
      <c r="Y133" s="74"/>
      <c r="Z133" s="74"/>
    </row>
    <row r="134" customFormat="false" ht="15.75" hidden="false" customHeight="true" outlineLevel="0" collapsed="false">
      <c r="A134" s="355"/>
      <c r="B134" s="74"/>
      <c r="C134" s="74"/>
      <c r="E134" s="74"/>
      <c r="F134" s="74"/>
      <c r="G134" s="74"/>
      <c r="H134" s="74"/>
      <c r="I134" s="74"/>
      <c r="J134" s="74"/>
      <c r="K134" s="74"/>
      <c r="L134" s="74"/>
      <c r="M134" s="74"/>
      <c r="N134" s="74"/>
      <c r="O134" s="74"/>
      <c r="P134" s="74"/>
      <c r="Q134" s="74"/>
      <c r="R134" s="74"/>
      <c r="S134" s="74"/>
      <c r="T134" s="74"/>
      <c r="U134" s="74"/>
      <c r="V134" s="74"/>
      <c r="W134" s="74"/>
      <c r="X134" s="74"/>
      <c r="Y134" s="74"/>
      <c r="Z134" s="74"/>
    </row>
    <row r="135" customFormat="false" ht="15.75" hidden="false" customHeight="true" outlineLevel="0" collapsed="false">
      <c r="A135" s="355"/>
      <c r="B135" s="74"/>
      <c r="C135" s="74"/>
      <c r="E135" s="74"/>
      <c r="F135" s="74"/>
      <c r="G135" s="74"/>
      <c r="H135" s="74"/>
      <c r="I135" s="74"/>
      <c r="J135" s="74"/>
      <c r="K135" s="74"/>
      <c r="L135" s="74"/>
      <c r="M135" s="74"/>
      <c r="N135" s="74"/>
      <c r="O135" s="74"/>
      <c r="P135" s="74"/>
      <c r="Q135" s="74"/>
      <c r="R135" s="74"/>
      <c r="S135" s="74"/>
      <c r="T135" s="74"/>
      <c r="U135" s="74"/>
      <c r="V135" s="74"/>
      <c r="W135" s="74"/>
      <c r="X135" s="74"/>
      <c r="Y135" s="74"/>
      <c r="Z135" s="74"/>
    </row>
    <row r="136" customFormat="false" ht="15.75" hidden="false" customHeight="true" outlineLevel="0" collapsed="false">
      <c r="A136" s="355"/>
      <c r="B136" s="74"/>
      <c r="C136" s="74"/>
      <c r="E136" s="74"/>
      <c r="F136" s="74"/>
      <c r="G136" s="74"/>
      <c r="H136" s="74"/>
      <c r="I136" s="74"/>
      <c r="J136" s="74"/>
      <c r="K136" s="74"/>
      <c r="L136" s="74"/>
      <c r="M136" s="74"/>
      <c r="N136" s="74"/>
      <c r="O136" s="74"/>
      <c r="P136" s="74"/>
      <c r="Q136" s="74"/>
      <c r="R136" s="74"/>
      <c r="S136" s="74"/>
      <c r="T136" s="74"/>
      <c r="U136" s="74"/>
      <c r="V136" s="74"/>
      <c r="W136" s="74"/>
      <c r="X136" s="74"/>
      <c r="Y136" s="74"/>
      <c r="Z136" s="74"/>
    </row>
    <row r="137" customFormat="false" ht="15.75" hidden="false" customHeight="true" outlineLevel="0" collapsed="false">
      <c r="A137" s="355"/>
      <c r="B137" s="74"/>
      <c r="C137" s="74"/>
      <c r="E137" s="74"/>
      <c r="F137" s="74"/>
      <c r="G137" s="74"/>
      <c r="H137" s="74"/>
      <c r="I137" s="74"/>
      <c r="J137" s="74"/>
      <c r="K137" s="74"/>
      <c r="L137" s="74"/>
      <c r="M137" s="74"/>
      <c r="N137" s="74"/>
      <c r="O137" s="74"/>
      <c r="P137" s="74"/>
      <c r="Q137" s="74"/>
      <c r="R137" s="74"/>
      <c r="S137" s="74"/>
      <c r="T137" s="74"/>
      <c r="U137" s="74"/>
      <c r="V137" s="74"/>
      <c r="W137" s="74"/>
      <c r="X137" s="74"/>
      <c r="Y137" s="74"/>
      <c r="Z137" s="74"/>
    </row>
    <row r="138" customFormat="false" ht="15.75" hidden="false" customHeight="true" outlineLevel="0" collapsed="false">
      <c r="A138" s="355"/>
      <c r="B138" s="74"/>
      <c r="C138" s="74"/>
      <c r="E138" s="74"/>
      <c r="F138" s="74"/>
      <c r="G138" s="74"/>
      <c r="H138" s="74"/>
      <c r="I138" s="74"/>
      <c r="J138" s="74"/>
      <c r="K138" s="74"/>
      <c r="L138" s="74"/>
      <c r="M138" s="74"/>
      <c r="N138" s="74"/>
      <c r="O138" s="74"/>
      <c r="P138" s="74"/>
      <c r="Q138" s="74"/>
      <c r="R138" s="74"/>
      <c r="S138" s="74"/>
      <c r="T138" s="74"/>
      <c r="U138" s="74"/>
      <c r="V138" s="74"/>
      <c r="W138" s="74"/>
      <c r="X138" s="74"/>
      <c r="Y138" s="74"/>
      <c r="Z138" s="74"/>
    </row>
    <row r="139" customFormat="false" ht="15.75" hidden="false" customHeight="true" outlineLevel="0" collapsed="false">
      <c r="A139" s="355"/>
      <c r="B139" s="74"/>
      <c r="C139" s="74"/>
      <c r="E139" s="74"/>
      <c r="F139" s="74"/>
      <c r="G139" s="74"/>
      <c r="H139" s="74"/>
      <c r="I139" s="74"/>
      <c r="J139" s="74"/>
      <c r="K139" s="74"/>
      <c r="L139" s="74"/>
      <c r="M139" s="74"/>
      <c r="N139" s="74"/>
      <c r="O139" s="74"/>
      <c r="P139" s="74"/>
      <c r="Q139" s="74"/>
      <c r="R139" s="74"/>
      <c r="S139" s="74"/>
      <c r="T139" s="74"/>
      <c r="U139" s="74"/>
      <c r="V139" s="74"/>
      <c r="W139" s="74"/>
      <c r="X139" s="74"/>
      <c r="Y139" s="74"/>
      <c r="Z139" s="74"/>
    </row>
    <row r="140" customFormat="false" ht="15.75" hidden="false" customHeight="true" outlineLevel="0" collapsed="false">
      <c r="A140" s="355"/>
      <c r="B140" s="74"/>
      <c r="C140" s="74"/>
      <c r="E140" s="74"/>
      <c r="F140" s="74"/>
      <c r="G140" s="74"/>
      <c r="H140" s="74"/>
      <c r="I140" s="74"/>
      <c r="J140" s="74"/>
      <c r="K140" s="74"/>
      <c r="L140" s="74"/>
      <c r="M140" s="74"/>
      <c r="N140" s="74"/>
      <c r="O140" s="74"/>
      <c r="P140" s="74"/>
      <c r="Q140" s="74"/>
      <c r="R140" s="74"/>
      <c r="S140" s="74"/>
      <c r="T140" s="74"/>
      <c r="U140" s="74"/>
      <c r="V140" s="74"/>
      <c r="W140" s="74"/>
      <c r="X140" s="74"/>
      <c r="Y140" s="74"/>
      <c r="Z140" s="74"/>
    </row>
    <row r="141" customFormat="false" ht="15.75" hidden="false" customHeight="true" outlineLevel="0" collapsed="false">
      <c r="A141" s="355"/>
      <c r="B141" s="74"/>
      <c r="C141" s="74"/>
      <c r="E141" s="74"/>
      <c r="F141" s="74"/>
      <c r="G141" s="74"/>
      <c r="H141" s="74"/>
      <c r="I141" s="74"/>
      <c r="J141" s="74"/>
      <c r="K141" s="74"/>
      <c r="L141" s="74"/>
      <c r="M141" s="74"/>
      <c r="N141" s="74"/>
      <c r="O141" s="74"/>
      <c r="P141" s="74"/>
      <c r="Q141" s="74"/>
      <c r="R141" s="74"/>
      <c r="S141" s="74"/>
      <c r="T141" s="74"/>
      <c r="U141" s="74"/>
      <c r="V141" s="74"/>
      <c r="W141" s="74"/>
      <c r="X141" s="74"/>
      <c r="Y141" s="74"/>
      <c r="Z141" s="74"/>
    </row>
    <row r="142" customFormat="false" ht="15.75" hidden="false" customHeight="true" outlineLevel="0" collapsed="false">
      <c r="A142" s="355"/>
      <c r="B142" s="74"/>
      <c r="C142" s="74"/>
      <c r="E142" s="74"/>
      <c r="F142" s="74"/>
      <c r="G142" s="74"/>
      <c r="H142" s="74"/>
      <c r="I142" s="74"/>
      <c r="J142" s="74"/>
      <c r="K142" s="74"/>
      <c r="L142" s="74"/>
      <c r="M142" s="74"/>
      <c r="N142" s="74"/>
      <c r="O142" s="74"/>
      <c r="P142" s="74"/>
      <c r="Q142" s="74"/>
      <c r="R142" s="74"/>
      <c r="S142" s="74"/>
      <c r="T142" s="74"/>
      <c r="U142" s="74"/>
      <c r="V142" s="74"/>
      <c r="W142" s="74"/>
      <c r="X142" s="74"/>
      <c r="Y142" s="74"/>
      <c r="Z142" s="74"/>
    </row>
    <row r="143" customFormat="false" ht="15.75" hidden="false" customHeight="true" outlineLevel="0" collapsed="false">
      <c r="A143" s="355"/>
      <c r="B143" s="74"/>
      <c r="C143" s="74"/>
      <c r="E143" s="74"/>
      <c r="F143" s="74"/>
      <c r="G143" s="74"/>
      <c r="H143" s="74"/>
      <c r="I143" s="74"/>
      <c r="J143" s="74"/>
      <c r="K143" s="74"/>
      <c r="L143" s="74"/>
      <c r="M143" s="74"/>
      <c r="N143" s="74"/>
      <c r="O143" s="74"/>
      <c r="P143" s="74"/>
      <c r="Q143" s="74"/>
      <c r="R143" s="74"/>
      <c r="S143" s="74"/>
      <c r="T143" s="74"/>
      <c r="U143" s="74"/>
      <c r="V143" s="74"/>
      <c r="W143" s="74"/>
      <c r="X143" s="74"/>
      <c r="Y143" s="74"/>
      <c r="Z143" s="74"/>
    </row>
    <row r="144" customFormat="false" ht="15.75" hidden="false" customHeight="true" outlineLevel="0" collapsed="false">
      <c r="A144" s="355"/>
      <c r="B144" s="74"/>
      <c r="C144" s="74"/>
      <c r="E144" s="74"/>
      <c r="F144" s="74"/>
      <c r="G144" s="74"/>
      <c r="H144" s="74"/>
      <c r="I144" s="74"/>
      <c r="J144" s="74"/>
      <c r="K144" s="74"/>
      <c r="L144" s="74"/>
      <c r="M144" s="74"/>
      <c r="N144" s="74"/>
      <c r="O144" s="74"/>
      <c r="P144" s="74"/>
      <c r="Q144" s="74"/>
      <c r="R144" s="74"/>
      <c r="S144" s="74"/>
      <c r="T144" s="74"/>
      <c r="U144" s="74"/>
      <c r="V144" s="74"/>
      <c r="W144" s="74"/>
      <c r="X144" s="74"/>
      <c r="Y144" s="74"/>
      <c r="Z144" s="74"/>
    </row>
    <row r="145" customFormat="false" ht="15.75" hidden="false" customHeight="true" outlineLevel="0" collapsed="false">
      <c r="A145" s="355"/>
      <c r="B145" s="74"/>
      <c r="C145" s="74"/>
      <c r="E145" s="74"/>
      <c r="F145" s="74"/>
      <c r="G145" s="74"/>
      <c r="H145" s="74"/>
      <c r="I145" s="74"/>
      <c r="J145" s="74"/>
      <c r="K145" s="74"/>
      <c r="L145" s="74"/>
      <c r="M145" s="74"/>
      <c r="N145" s="74"/>
      <c r="O145" s="74"/>
      <c r="P145" s="74"/>
      <c r="Q145" s="74"/>
      <c r="R145" s="74"/>
      <c r="S145" s="74"/>
      <c r="T145" s="74"/>
      <c r="U145" s="74"/>
      <c r="V145" s="74"/>
      <c r="W145" s="74"/>
      <c r="X145" s="74"/>
      <c r="Y145" s="74"/>
      <c r="Z145" s="74"/>
    </row>
    <row r="146" customFormat="false" ht="15.75" hidden="false" customHeight="true" outlineLevel="0" collapsed="false">
      <c r="A146" s="355"/>
      <c r="B146" s="74"/>
      <c r="C146" s="74"/>
      <c r="E146" s="74"/>
      <c r="F146" s="74"/>
      <c r="G146" s="74"/>
      <c r="H146" s="74"/>
      <c r="I146" s="74"/>
      <c r="J146" s="74"/>
      <c r="K146" s="74"/>
      <c r="L146" s="74"/>
      <c r="M146" s="74"/>
      <c r="N146" s="74"/>
      <c r="O146" s="74"/>
      <c r="P146" s="74"/>
      <c r="Q146" s="74"/>
      <c r="R146" s="74"/>
      <c r="S146" s="74"/>
      <c r="T146" s="74"/>
      <c r="U146" s="74"/>
      <c r="V146" s="74"/>
      <c r="W146" s="74"/>
      <c r="X146" s="74"/>
      <c r="Y146" s="74"/>
      <c r="Z146" s="74"/>
    </row>
    <row r="147" customFormat="false" ht="15.75" hidden="false" customHeight="true" outlineLevel="0" collapsed="false">
      <c r="A147" s="355"/>
      <c r="B147" s="74"/>
      <c r="C147" s="74"/>
      <c r="E147" s="74"/>
      <c r="F147" s="74"/>
      <c r="G147" s="74"/>
      <c r="H147" s="74"/>
      <c r="I147" s="74"/>
      <c r="J147" s="74"/>
      <c r="K147" s="74"/>
      <c r="L147" s="74"/>
      <c r="M147" s="74"/>
      <c r="N147" s="74"/>
      <c r="O147" s="74"/>
      <c r="P147" s="74"/>
      <c r="Q147" s="74"/>
      <c r="R147" s="74"/>
      <c r="S147" s="74"/>
      <c r="T147" s="74"/>
      <c r="U147" s="74"/>
      <c r="V147" s="74"/>
      <c r="W147" s="74"/>
      <c r="X147" s="74"/>
      <c r="Y147" s="74"/>
      <c r="Z147" s="74"/>
    </row>
    <row r="148" customFormat="false" ht="15.75" hidden="false" customHeight="true" outlineLevel="0" collapsed="false">
      <c r="A148" s="355"/>
      <c r="B148" s="74"/>
      <c r="C148" s="74"/>
      <c r="E148" s="74"/>
      <c r="F148" s="74"/>
      <c r="G148" s="74"/>
      <c r="H148" s="74"/>
      <c r="I148" s="74"/>
      <c r="J148" s="74"/>
      <c r="K148" s="74"/>
      <c r="L148" s="74"/>
      <c r="M148" s="74"/>
      <c r="N148" s="74"/>
      <c r="O148" s="74"/>
      <c r="P148" s="74"/>
      <c r="Q148" s="74"/>
      <c r="R148" s="74"/>
      <c r="S148" s="74"/>
      <c r="T148" s="74"/>
      <c r="U148" s="74"/>
      <c r="V148" s="74"/>
      <c r="W148" s="74"/>
      <c r="X148" s="74"/>
      <c r="Y148" s="74"/>
      <c r="Z148" s="74"/>
    </row>
    <row r="149" customFormat="false" ht="15.75" hidden="false" customHeight="true" outlineLevel="0" collapsed="false">
      <c r="A149" s="355"/>
      <c r="B149" s="74"/>
      <c r="C149" s="74"/>
      <c r="E149" s="74"/>
      <c r="F149" s="74"/>
      <c r="G149" s="74"/>
      <c r="H149" s="74"/>
      <c r="I149" s="74"/>
      <c r="J149" s="74"/>
      <c r="K149" s="74"/>
      <c r="L149" s="74"/>
      <c r="M149" s="74"/>
      <c r="N149" s="74"/>
      <c r="O149" s="74"/>
      <c r="P149" s="74"/>
      <c r="Q149" s="74"/>
      <c r="R149" s="74"/>
      <c r="S149" s="74"/>
      <c r="T149" s="74"/>
      <c r="U149" s="74"/>
      <c r="V149" s="74"/>
      <c r="W149" s="74"/>
      <c r="X149" s="74"/>
      <c r="Y149" s="74"/>
      <c r="Z149" s="74"/>
    </row>
    <row r="150" customFormat="false" ht="15.75" hidden="false" customHeight="true" outlineLevel="0" collapsed="false">
      <c r="A150" s="355"/>
      <c r="B150" s="74"/>
      <c r="C150" s="74"/>
      <c r="E150" s="74"/>
      <c r="F150" s="74"/>
      <c r="G150" s="74"/>
      <c r="H150" s="74"/>
      <c r="I150" s="74"/>
      <c r="J150" s="74"/>
      <c r="K150" s="74"/>
      <c r="L150" s="74"/>
      <c r="M150" s="74"/>
      <c r="N150" s="74"/>
      <c r="O150" s="74"/>
      <c r="P150" s="74"/>
      <c r="Q150" s="74"/>
      <c r="R150" s="74"/>
      <c r="S150" s="74"/>
      <c r="T150" s="74"/>
      <c r="U150" s="74"/>
      <c r="V150" s="74"/>
      <c r="W150" s="74"/>
      <c r="X150" s="74"/>
      <c r="Y150" s="74"/>
      <c r="Z150" s="74"/>
    </row>
    <row r="151" customFormat="false" ht="15.75" hidden="false" customHeight="true" outlineLevel="0" collapsed="false">
      <c r="A151" s="355"/>
      <c r="B151" s="74"/>
      <c r="C151" s="74"/>
      <c r="E151" s="74"/>
      <c r="F151" s="74"/>
      <c r="G151" s="74"/>
      <c r="H151" s="74"/>
      <c r="I151" s="74"/>
      <c r="J151" s="74"/>
      <c r="K151" s="74"/>
      <c r="L151" s="74"/>
      <c r="M151" s="74"/>
      <c r="N151" s="74"/>
      <c r="O151" s="74"/>
      <c r="P151" s="74"/>
      <c r="Q151" s="74"/>
      <c r="R151" s="74"/>
      <c r="S151" s="74"/>
      <c r="T151" s="74"/>
      <c r="U151" s="74"/>
      <c r="V151" s="74"/>
      <c r="W151" s="74"/>
      <c r="X151" s="74"/>
      <c r="Y151" s="74"/>
      <c r="Z151" s="74"/>
    </row>
    <row r="152" customFormat="false" ht="15.75" hidden="false" customHeight="true" outlineLevel="0" collapsed="false">
      <c r="A152" s="355"/>
      <c r="B152" s="74"/>
      <c r="C152" s="74"/>
      <c r="E152" s="74"/>
      <c r="F152" s="74"/>
      <c r="G152" s="74"/>
      <c r="H152" s="74"/>
      <c r="I152" s="74"/>
      <c r="J152" s="74"/>
      <c r="K152" s="74"/>
      <c r="L152" s="74"/>
      <c r="M152" s="74"/>
      <c r="N152" s="74"/>
      <c r="O152" s="74"/>
      <c r="P152" s="74"/>
      <c r="Q152" s="74"/>
      <c r="R152" s="74"/>
      <c r="S152" s="74"/>
      <c r="T152" s="74"/>
      <c r="U152" s="74"/>
      <c r="V152" s="74"/>
      <c r="W152" s="74"/>
      <c r="X152" s="74"/>
      <c r="Y152" s="74"/>
      <c r="Z152" s="74"/>
    </row>
    <row r="153" customFormat="false" ht="15.75" hidden="false" customHeight="true" outlineLevel="0" collapsed="false">
      <c r="A153" s="355"/>
      <c r="B153" s="74"/>
      <c r="C153" s="74"/>
      <c r="E153" s="74"/>
      <c r="F153" s="74"/>
      <c r="G153" s="74"/>
      <c r="H153" s="74"/>
      <c r="I153" s="74"/>
      <c r="J153" s="74"/>
      <c r="K153" s="74"/>
      <c r="L153" s="74"/>
      <c r="M153" s="74"/>
      <c r="N153" s="74"/>
      <c r="O153" s="74"/>
      <c r="P153" s="74"/>
      <c r="Q153" s="74"/>
      <c r="R153" s="74"/>
      <c r="S153" s="74"/>
      <c r="T153" s="74"/>
      <c r="U153" s="74"/>
      <c r="V153" s="74"/>
      <c r="W153" s="74"/>
      <c r="X153" s="74"/>
      <c r="Y153" s="74"/>
      <c r="Z153" s="74"/>
    </row>
    <row r="154" customFormat="false" ht="15.75" hidden="false" customHeight="true" outlineLevel="0" collapsed="false">
      <c r="A154" s="355"/>
      <c r="B154" s="74"/>
      <c r="C154" s="74"/>
      <c r="E154" s="74"/>
      <c r="F154" s="74"/>
      <c r="G154" s="74"/>
      <c r="H154" s="74"/>
      <c r="I154" s="74"/>
      <c r="J154" s="74"/>
      <c r="K154" s="74"/>
      <c r="L154" s="74"/>
      <c r="M154" s="74"/>
      <c r="N154" s="74"/>
      <c r="O154" s="74"/>
      <c r="P154" s="74"/>
      <c r="Q154" s="74"/>
      <c r="R154" s="74"/>
      <c r="S154" s="74"/>
      <c r="T154" s="74"/>
      <c r="U154" s="74"/>
      <c r="V154" s="74"/>
      <c r="W154" s="74"/>
      <c r="X154" s="74"/>
      <c r="Y154" s="74"/>
      <c r="Z154" s="74"/>
    </row>
    <row r="155" customFormat="false" ht="15.75" hidden="false" customHeight="true" outlineLevel="0" collapsed="false">
      <c r="A155" s="355"/>
      <c r="B155" s="74"/>
      <c r="C155" s="74"/>
      <c r="E155" s="74"/>
      <c r="F155" s="74"/>
      <c r="G155" s="74"/>
      <c r="H155" s="74"/>
      <c r="I155" s="74"/>
      <c r="J155" s="74"/>
      <c r="K155" s="74"/>
      <c r="L155" s="74"/>
      <c r="M155" s="74"/>
      <c r="N155" s="74"/>
      <c r="O155" s="74"/>
      <c r="P155" s="74"/>
      <c r="Q155" s="74"/>
      <c r="R155" s="74"/>
      <c r="S155" s="74"/>
      <c r="T155" s="74"/>
      <c r="U155" s="74"/>
      <c r="V155" s="74"/>
      <c r="W155" s="74"/>
      <c r="X155" s="74"/>
      <c r="Y155" s="74"/>
      <c r="Z155" s="74"/>
    </row>
    <row r="156" customFormat="false" ht="15.75" hidden="false" customHeight="true" outlineLevel="0" collapsed="false">
      <c r="A156" s="355"/>
      <c r="B156" s="74"/>
      <c r="C156" s="74"/>
      <c r="E156" s="74"/>
      <c r="F156" s="74"/>
      <c r="G156" s="74"/>
      <c r="H156" s="74"/>
      <c r="I156" s="74"/>
      <c r="J156" s="74"/>
      <c r="K156" s="74"/>
      <c r="L156" s="74"/>
      <c r="M156" s="74"/>
      <c r="N156" s="74"/>
      <c r="O156" s="74"/>
      <c r="P156" s="74"/>
      <c r="Q156" s="74"/>
      <c r="R156" s="74"/>
      <c r="S156" s="74"/>
      <c r="T156" s="74"/>
      <c r="U156" s="74"/>
      <c r="V156" s="74"/>
      <c r="W156" s="74"/>
      <c r="X156" s="74"/>
      <c r="Y156" s="74"/>
      <c r="Z156" s="74"/>
    </row>
    <row r="157" customFormat="false" ht="15.75" hidden="false" customHeight="true" outlineLevel="0" collapsed="false">
      <c r="A157" s="355"/>
      <c r="B157" s="74"/>
      <c r="C157" s="74"/>
      <c r="E157" s="74"/>
      <c r="F157" s="74"/>
      <c r="G157" s="74"/>
      <c r="H157" s="74"/>
      <c r="I157" s="74"/>
      <c r="J157" s="74"/>
      <c r="K157" s="74"/>
      <c r="L157" s="74"/>
      <c r="M157" s="74"/>
      <c r="N157" s="74"/>
      <c r="O157" s="74"/>
      <c r="P157" s="74"/>
      <c r="Q157" s="74"/>
      <c r="R157" s="74"/>
      <c r="S157" s="74"/>
      <c r="T157" s="74"/>
      <c r="U157" s="74"/>
      <c r="V157" s="74"/>
      <c r="W157" s="74"/>
      <c r="X157" s="74"/>
      <c r="Y157" s="74"/>
      <c r="Z157" s="74"/>
    </row>
    <row r="158" customFormat="false" ht="15.75" hidden="false" customHeight="true" outlineLevel="0" collapsed="false">
      <c r="A158" s="355"/>
      <c r="B158" s="74"/>
      <c r="C158" s="74"/>
      <c r="E158" s="74"/>
      <c r="F158" s="74"/>
      <c r="G158" s="74"/>
      <c r="H158" s="74"/>
      <c r="I158" s="74"/>
      <c r="J158" s="74"/>
      <c r="K158" s="74"/>
      <c r="L158" s="74"/>
      <c r="M158" s="74"/>
      <c r="N158" s="74"/>
      <c r="O158" s="74"/>
      <c r="P158" s="74"/>
      <c r="Q158" s="74"/>
      <c r="R158" s="74"/>
      <c r="S158" s="74"/>
      <c r="T158" s="74"/>
      <c r="U158" s="74"/>
      <c r="V158" s="74"/>
      <c r="W158" s="74"/>
      <c r="X158" s="74"/>
      <c r="Y158" s="74"/>
      <c r="Z158" s="74"/>
    </row>
    <row r="159" customFormat="false" ht="15.75" hidden="false" customHeight="true" outlineLevel="0" collapsed="false">
      <c r="A159" s="355"/>
      <c r="B159" s="74"/>
      <c r="C159" s="74"/>
      <c r="E159" s="74"/>
      <c r="F159" s="74"/>
      <c r="G159" s="74"/>
      <c r="H159" s="74"/>
      <c r="I159" s="74"/>
      <c r="J159" s="74"/>
      <c r="K159" s="74"/>
      <c r="L159" s="74"/>
      <c r="M159" s="74"/>
      <c r="N159" s="74"/>
      <c r="O159" s="74"/>
      <c r="P159" s="74"/>
      <c r="Q159" s="74"/>
      <c r="R159" s="74"/>
      <c r="S159" s="74"/>
      <c r="T159" s="74"/>
      <c r="U159" s="74"/>
      <c r="V159" s="74"/>
      <c r="W159" s="74"/>
      <c r="X159" s="74"/>
      <c r="Y159" s="74"/>
      <c r="Z159" s="74"/>
    </row>
    <row r="160" customFormat="false" ht="15.75" hidden="false" customHeight="true" outlineLevel="0" collapsed="false">
      <c r="A160" s="355"/>
      <c r="B160" s="74"/>
      <c r="C160" s="74"/>
      <c r="E160" s="74"/>
      <c r="F160" s="74"/>
      <c r="G160" s="74"/>
      <c r="H160" s="74"/>
      <c r="I160" s="74"/>
      <c r="J160" s="74"/>
      <c r="K160" s="74"/>
      <c r="L160" s="74"/>
      <c r="M160" s="74"/>
      <c r="N160" s="74"/>
      <c r="O160" s="74"/>
      <c r="P160" s="74"/>
      <c r="Q160" s="74"/>
      <c r="R160" s="74"/>
      <c r="S160" s="74"/>
      <c r="T160" s="74"/>
      <c r="U160" s="74"/>
      <c r="V160" s="74"/>
      <c r="W160" s="74"/>
      <c r="X160" s="74"/>
      <c r="Y160" s="74"/>
      <c r="Z160" s="74"/>
    </row>
    <row r="161" customFormat="false" ht="15.75" hidden="false" customHeight="true" outlineLevel="0" collapsed="false">
      <c r="A161" s="355"/>
      <c r="B161" s="74"/>
      <c r="C161" s="74"/>
      <c r="E161" s="74"/>
      <c r="F161" s="74"/>
      <c r="G161" s="74"/>
      <c r="H161" s="74"/>
      <c r="I161" s="74"/>
      <c r="J161" s="74"/>
      <c r="K161" s="74"/>
      <c r="L161" s="74"/>
      <c r="M161" s="74"/>
      <c r="N161" s="74"/>
      <c r="O161" s="74"/>
      <c r="P161" s="74"/>
      <c r="Q161" s="74"/>
      <c r="R161" s="74"/>
      <c r="S161" s="74"/>
      <c r="T161" s="74"/>
      <c r="U161" s="74"/>
      <c r="V161" s="74"/>
      <c r="W161" s="74"/>
      <c r="X161" s="74"/>
      <c r="Y161" s="74"/>
      <c r="Z161" s="74"/>
    </row>
    <row r="162" customFormat="false" ht="15.75" hidden="false" customHeight="true" outlineLevel="0" collapsed="false">
      <c r="A162" s="355"/>
      <c r="B162" s="74"/>
      <c r="C162" s="74"/>
      <c r="E162" s="74"/>
      <c r="F162" s="74"/>
      <c r="G162" s="74"/>
      <c r="H162" s="74"/>
      <c r="I162" s="74"/>
      <c r="J162" s="74"/>
      <c r="K162" s="74"/>
      <c r="L162" s="74"/>
      <c r="M162" s="74"/>
      <c r="N162" s="74"/>
      <c r="O162" s="74"/>
      <c r="P162" s="74"/>
      <c r="Q162" s="74"/>
      <c r="R162" s="74"/>
      <c r="S162" s="74"/>
      <c r="T162" s="74"/>
      <c r="U162" s="74"/>
      <c r="V162" s="74"/>
      <c r="W162" s="74"/>
      <c r="X162" s="74"/>
      <c r="Y162" s="74"/>
      <c r="Z162" s="74"/>
    </row>
    <row r="163" customFormat="false" ht="15.75" hidden="false" customHeight="true" outlineLevel="0" collapsed="false">
      <c r="A163" s="355"/>
      <c r="B163" s="74"/>
      <c r="C163" s="74"/>
      <c r="E163" s="74"/>
      <c r="F163" s="74"/>
      <c r="G163" s="74"/>
      <c r="H163" s="74"/>
      <c r="I163" s="74"/>
      <c r="J163" s="74"/>
      <c r="K163" s="74"/>
      <c r="L163" s="74"/>
      <c r="M163" s="74"/>
      <c r="N163" s="74"/>
      <c r="O163" s="74"/>
      <c r="P163" s="74"/>
      <c r="Q163" s="74"/>
      <c r="R163" s="74"/>
      <c r="S163" s="74"/>
      <c r="T163" s="74"/>
      <c r="U163" s="74"/>
      <c r="V163" s="74"/>
      <c r="W163" s="74"/>
      <c r="X163" s="74"/>
      <c r="Y163" s="74"/>
      <c r="Z163" s="74"/>
    </row>
    <row r="164" customFormat="false" ht="15.75" hidden="false" customHeight="true" outlineLevel="0" collapsed="false">
      <c r="A164" s="355"/>
      <c r="B164" s="74"/>
      <c r="C164" s="74"/>
      <c r="E164" s="74"/>
      <c r="F164" s="74"/>
      <c r="G164" s="74"/>
      <c r="H164" s="74"/>
      <c r="I164" s="74"/>
      <c r="J164" s="74"/>
      <c r="K164" s="74"/>
      <c r="L164" s="74"/>
      <c r="M164" s="74"/>
      <c r="N164" s="74"/>
      <c r="O164" s="74"/>
      <c r="P164" s="74"/>
      <c r="Q164" s="74"/>
      <c r="R164" s="74"/>
      <c r="S164" s="74"/>
      <c r="T164" s="74"/>
      <c r="U164" s="74"/>
      <c r="V164" s="74"/>
      <c r="W164" s="74"/>
      <c r="X164" s="74"/>
      <c r="Y164" s="74"/>
      <c r="Z164" s="74"/>
    </row>
    <row r="165" customFormat="false" ht="15.75" hidden="false" customHeight="true" outlineLevel="0" collapsed="false">
      <c r="A165" s="355"/>
      <c r="B165" s="74"/>
      <c r="C165" s="74"/>
      <c r="E165" s="74"/>
      <c r="F165" s="74"/>
      <c r="G165" s="74"/>
      <c r="H165" s="74"/>
      <c r="I165" s="74"/>
      <c r="J165" s="74"/>
      <c r="K165" s="74"/>
      <c r="L165" s="74"/>
      <c r="M165" s="74"/>
      <c r="N165" s="74"/>
      <c r="O165" s="74"/>
      <c r="P165" s="74"/>
      <c r="Q165" s="74"/>
      <c r="R165" s="74"/>
      <c r="S165" s="74"/>
      <c r="T165" s="74"/>
      <c r="U165" s="74"/>
      <c r="V165" s="74"/>
      <c r="W165" s="74"/>
      <c r="X165" s="74"/>
      <c r="Y165" s="74"/>
      <c r="Z165" s="74"/>
    </row>
    <row r="166" customFormat="false" ht="15.75" hidden="false" customHeight="true" outlineLevel="0" collapsed="false">
      <c r="A166" s="355"/>
      <c r="B166" s="74"/>
      <c r="C166" s="74"/>
      <c r="E166" s="74"/>
      <c r="F166" s="74"/>
      <c r="G166" s="74"/>
      <c r="H166" s="74"/>
      <c r="I166" s="74"/>
      <c r="J166" s="74"/>
      <c r="K166" s="74"/>
      <c r="L166" s="74"/>
      <c r="M166" s="74"/>
      <c r="N166" s="74"/>
      <c r="O166" s="74"/>
      <c r="P166" s="74"/>
      <c r="Q166" s="74"/>
      <c r="R166" s="74"/>
      <c r="S166" s="74"/>
      <c r="T166" s="74"/>
      <c r="U166" s="74"/>
      <c r="V166" s="74"/>
      <c r="W166" s="74"/>
      <c r="X166" s="74"/>
      <c r="Y166" s="74"/>
      <c r="Z166" s="74"/>
    </row>
    <row r="167" customFormat="false" ht="15.75" hidden="false" customHeight="true" outlineLevel="0" collapsed="false">
      <c r="A167" s="355"/>
      <c r="B167" s="74"/>
      <c r="C167" s="74"/>
      <c r="E167" s="74"/>
      <c r="F167" s="74"/>
      <c r="G167" s="74"/>
      <c r="H167" s="74"/>
      <c r="I167" s="74"/>
      <c r="J167" s="74"/>
      <c r="K167" s="74"/>
      <c r="L167" s="74"/>
      <c r="M167" s="74"/>
      <c r="N167" s="74"/>
      <c r="O167" s="74"/>
      <c r="P167" s="74"/>
      <c r="Q167" s="74"/>
      <c r="R167" s="74"/>
      <c r="S167" s="74"/>
      <c r="T167" s="74"/>
      <c r="U167" s="74"/>
      <c r="V167" s="74"/>
      <c r="W167" s="74"/>
      <c r="X167" s="74"/>
      <c r="Y167" s="74"/>
      <c r="Z167" s="74"/>
    </row>
    <row r="168" customFormat="false" ht="15.75" hidden="false" customHeight="true" outlineLevel="0" collapsed="false">
      <c r="A168" s="355"/>
      <c r="B168" s="74"/>
      <c r="C168" s="74"/>
      <c r="E168" s="74"/>
      <c r="F168" s="74"/>
      <c r="G168" s="74"/>
      <c r="H168" s="74"/>
      <c r="I168" s="74"/>
      <c r="J168" s="74"/>
      <c r="K168" s="74"/>
      <c r="L168" s="74"/>
      <c r="M168" s="74"/>
      <c r="N168" s="74"/>
      <c r="O168" s="74"/>
      <c r="P168" s="74"/>
      <c r="Q168" s="74"/>
      <c r="R168" s="74"/>
      <c r="S168" s="74"/>
      <c r="T168" s="74"/>
      <c r="U168" s="74"/>
      <c r="V168" s="74"/>
      <c r="W168" s="74"/>
      <c r="X168" s="74"/>
      <c r="Y168" s="74"/>
      <c r="Z168" s="74"/>
    </row>
    <row r="169" customFormat="false" ht="15.75" hidden="false" customHeight="true" outlineLevel="0" collapsed="false">
      <c r="A169" s="355"/>
      <c r="B169" s="74"/>
      <c r="C169" s="74"/>
      <c r="E169" s="74"/>
      <c r="F169" s="74"/>
      <c r="G169" s="74"/>
      <c r="H169" s="74"/>
      <c r="I169" s="74"/>
      <c r="J169" s="74"/>
      <c r="K169" s="74"/>
      <c r="L169" s="74"/>
      <c r="M169" s="74"/>
      <c r="N169" s="74"/>
      <c r="O169" s="74"/>
      <c r="P169" s="74"/>
      <c r="Q169" s="74"/>
      <c r="R169" s="74"/>
      <c r="S169" s="74"/>
      <c r="T169" s="74"/>
      <c r="U169" s="74"/>
      <c r="V169" s="74"/>
      <c r="W169" s="74"/>
      <c r="X169" s="74"/>
      <c r="Y169" s="74"/>
      <c r="Z169" s="74"/>
    </row>
    <row r="170" customFormat="false" ht="15.75" hidden="false" customHeight="true" outlineLevel="0" collapsed="false">
      <c r="A170" s="355"/>
      <c r="B170" s="74"/>
      <c r="C170" s="74"/>
      <c r="E170" s="74"/>
      <c r="F170" s="74"/>
      <c r="G170" s="74"/>
      <c r="H170" s="74"/>
      <c r="I170" s="74"/>
      <c r="J170" s="74"/>
      <c r="K170" s="74"/>
      <c r="L170" s="74"/>
      <c r="M170" s="74"/>
      <c r="N170" s="74"/>
      <c r="O170" s="74"/>
      <c r="P170" s="74"/>
      <c r="Q170" s="74"/>
      <c r="R170" s="74"/>
      <c r="S170" s="74"/>
      <c r="T170" s="74"/>
      <c r="U170" s="74"/>
      <c r="V170" s="74"/>
      <c r="W170" s="74"/>
      <c r="X170" s="74"/>
      <c r="Y170" s="74"/>
      <c r="Z170" s="74"/>
    </row>
    <row r="171" customFormat="false" ht="15.75" hidden="false" customHeight="true" outlineLevel="0" collapsed="false">
      <c r="A171" s="355"/>
      <c r="B171" s="74"/>
      <c r="C171" s="74"/>
      <c r="E171" s="74"/>
      <c r="F171" s="74"/>
      <c r="G171" s="74"/>
      <c r="H171" s="74"/>
      <c r="I171" s="74"/>
      <c r="J171" s="74"/>
      <c r="K171" s="74"/>
      <c r="L171" s="74"/>
      <c r="M171" s="74"/>
      <c r="N171" s="74"/>
      <c r="O171" s="74"/>
      <c r="P171" s="74"/>
      <c r="Q171" s="74"/>
      <c r="R171" s="74"/>
      <c r="S171" s="74"/>
      <c r="T171" s="74"/>
      <c r="U171" s="74"/>
      <c r="V171" s="74"/>
      <c r="W171" s="74"/>
      <c r="X171" s="74"/>
      <c r="Y171" s="74"/>
      <c r="Z171" s="74"/>
    </row>
    <row r="172" customFormat="false" ht="15.75" hidden="false" customHeight="true" outlineLevel="0" collapsed="false">
      <c r="A172" s="355"/>
      <c r="B172" s="74"/>
      <c r="C172" s="74"/>
      <c r="E172" s="74"/>
      <c r="F172" s="74"/>
      <c r="G172" s="74"/>
      <c r="H172" s="74"/>
      <c r="I172" s="74"/>
      <c r="J172" s="74"/>
      <c r="K172" s="74"/>
      <c r="L172" s="74"/>
      <c r="M172" s="74"/>
      <c r="N172" s="74"/>
      <c r="O172" s="74"/>
      <c r="P172" s="74"/>
      <c r="Q172" s="74"/>
      <c r="R172" s="74"/>
      <c r="S172" s="74"/>
      <c r="T172" s="74"/>
      <c r="U172" s="74"/>
      <c r="V172" s="74"/>
      <c r="W172" s="74"/>
      <c r="X172" s="74"/>
      <c r="Y172" s="74"/>
      <c r="Z172" s="74"/>
    </row>
    <row r="173" customFormat="false" ht="15.75" hidden="false" customHeight="true" outlineLevel="0" collapsed="false">
      <c r="A173" s="355"/>
      <c r="B173" s="74"/>
      <c r="C173" s="74"/>
      <c r="E173" s="74"/>
      <c r="F173" s="74"/>
      <c r="G173" s="74"/>
      <c r="H173" s="74"/>
      <c r="I173" s="74"/>
      <c r="J173" s="74"/>
      <c r="K173" s="74"/>
      <c r="L173" s="74"/>
      <c r="M173" s="74"/>
      <c r="N173" s="74"/>
      <c r="O173" s="74"/>
      <c r="P173" s="74"/>
      <c r="Q173" s="74"/>
      <c r="R173" s="74"/>
      <c r="S173" s="74"/>
      <c r="T173" s="74"/>
      <c r="U173" s="74"/>
      <c r="V173" s="74"/>
      <c r="W173" s="74"/>
      <c r="X173" s="74"/>
      <c r="Y173" s="74"/>
      <c r="Z173" s="74"/>
    </row>
    <row r="174" customFormat="false" ht="15.75" hidden="false" customHeight="true" outlineLevel="0" collapsed="false">
      <c r="A174" s="355"/>
      <c r="B174" s="74"/>
      <c r="C174" s="74"/>
      <c r="E174" s="74"/>
      <c r="F174" s="74"/>
      <c r="G174" s="74"/>
      <c r="H174" s="74"/>
      <c r="I174" s="74"/>
      <c r="J174" s="74"/>
      <c r="K174" s="74"/>
      <c r="L174" s="74"/>
      <c r="M174" s="74"/>
      <c r="N174" s="74"/>
      <c r="O174" s="74"/>
      <c r="P174" s="74"/>
      <c r="Q174" s="74"/>
      <c r="R174" s="74"/>
      <c r="S174" s="74"/>
      <c r="T174" s="74"/>
      <c r="U174" s="74"/>
      <c r="V174" s="74"/>
      <c r="W174" s="74"/>
      <c r="X174" s="74"/>
      <c r="Y174" s="74"/>
      <c r="Z174" s="74"/>
    </row>
    <row r="175" customFormat="false" ht="15.75" hidden="false" customHeight="true" outlineLevel="0" collapsed="false">
      <c r="A175" s="355"/>
      <c r="B175" s="74"/>
      <c r="C175" s="74"/>
      <c r="E175" s="74"/>
      <c r="F175" s="74"/>
      <c r="G175" s="74"/>
      <c r="H175" s="74"/>
      <c r="I175" s="74"/>
      <c r="J175" s="74"/>
      <c r="K175" s="74"/>
      <c r="L175" s="74"/>
      <c r="M175" s="74"/>
      <c r="N175" s="74"/>
      <c r="O175" s="74"/>
      <c r="P175" s="74"/>
      <c r="Q175" s="74"/>
      <c r="R175" s="74"/>
      <c r="S175" s="74"/>
      <c r="T175" s="74"/>
      <c r="U175" s="74"/>
      <c r="V175" s="74"/>
      <c r="W175" s="74"/>
      <c r="X175" s="74"/>
      <c r="Y175" s="74"/>
      <c r="Z175" s="74"/>
    </row>
    <row r="176" customFormat="false" ht="15.75" hidden="false" customHeight="true" outlineLevel="0" collapsed="false">
      <c r="A176" s="355"/>
      <c r="B176" s="74"/>
      <c r="C176" s="74"/>
      <c r="E176" s="74"/>
      <c r="F176" s="74"/>
      <c r="G176" s="74"/>
      <c r="H176" s="74"/>
      <c r="I176" s="74"/>
      <c r="J176" s="74"/>
      <c r="K176" s="74"/>
      <c r="L176" s="74"/>
      <c r="M176" s="74"/>
      <c r="N176" s="74"/>
      <c r="O176" s="74"/>
      <c r="P176" s="74"/>
      <c r="Q176" s="74"/>
      <c r="R176" s="74"/>
      <c r="S176" s="74"/>
      <c r="T176" s="74"/>
      <c r="U176" s="74"/>
      <c r="V176" s="74"/>
      <c r="W176" s="74"/>
      <c r="X176" s="74"/>
      <c r="Y176" s="74"/>
      <c r="Z176" s="74"/>
    </row>
    <row r="177" customFormat="false" ht="15.75" hidden="false" customHeight="true" outlineLevel="0" collapsed="false">
      <c r="A177" s="355"/>
      <c r="B177" s="74"/>
      <c r="C177" s="74"/>
      <c r="E177" s="74"/>
      <c r="F177" s="74"/>
      <c r="G177" s="74"/>
      <c r="H177" s="74"/>
      <c r="I177" s="74"/>
      <c r="J177" s="74"/>
      <c r="K177" s="74"/>
      <c r="L177" s="74"/>
      <c r="M177" s="74"/>
      <c r="N177" s="74"/>
      <c r="O177" s="74"/>
      <c r="P177" s="74"/>
      <c r="Q177" s="74"/>
      <c r="R177" s="74"/>
      <c r="S177" s="74"/>
      <c r="T177" s="74"/>
      <c r="U177" s="74"/>
      <c r="V177" s="74"/>
      <c r="W177" s="74"/>
      <c r="X177" s="74"/>
      <c r="Y177" s="74"/>
      <c r="Z177" s="74"/>
    </row>
    <row r="178" customFormat="false" ht="15.75" hidden="false" customHeight="true" outlineLevel="0" collapsed="false">
      <c r="A178" s="355"/>
      <c r="B178" s="74"/>
      <c r="C178" s="74"/>
      <c r="E178" s="74"/>
      <c r="F178" s="74"/>
      <c r="G178" s="74"/>
      <c r="H178" s="74"/>
      <c r="I178" s="74"/>
      <c r="J178" s="74"/>
      <c r="K178" s="74"/>
      <c r="L178" s="74"/>
      <c r="M178" s="74"/>
      <c r="N178" s="74"/>
      <c r="O178" s="74"/>
      <c r="P178" s="74"/>
      <c r="Q178" s="74"/>
      <c r="R178" s="74"/>
      <c r="S178" s="74"/>
      <c r="T178" s="74"/>
      <c r="U178" s="74"/>
      <c r="V178" s="74"/>
      <c r="W178" s="74"/>
      <c r="X178" s="74"/>
      <c r="Y178" s="74"/>
      <c r="Z178" s="74"/>
    </row>
    <row r="179" customFormat="false" ht="15.75" hidden="false" customHeight="true" outlineLevel="0" collapsed="false">
      <c r="A179" s="355"/>
      <c r="B179" s="74"/>
      <c r="C179" s="74"/>
      <c r="E179" s="74"/>
      <c r="F179" s="74"/>
      <c r="G179" s="74"/>
      <c r="H179" s="74"/>
      <c r="I179" s="74"/>
      <c r="J179" s="74"/>
      <c r="K179" s="74"/>
      <c r="L179" s="74"/>
      <c r="M179" s="74"/>
      <c r="N179" s="74"/>
      <c r="O179" s="74"/>
      <c r="P179" s="74"/>
      <c r="Q179" s="74"/>
      <c r="R179" s="74"/>
      <c r="S179" s="74"/>
      <c r="T179" s="74"/>
      <c r="U179" s="74"/>
      <c r="V179" s="74"/>
      <c r="W179" s="74"/>
      <c r="X179" s="74"/>
      <c r="Y179" s="74"/>
      <c r="Z179" s="74"/>
    </row>
    <row r="180" customFormat="false" ht="15.75" hidden="false" customHeight="true" outlineLevel="0" collapsed="false">
      <c r="A180" s="355"/>
      <c r="B180" s="74"/>
      <c r="C180" s="74"/>
      <c r="E180" s="74"/>
      <c r="F180" s="74"/>
      <c r="G180" s="74"/>
      <c r="H180" s="74"/>
      <c r="I180" s="74"/>
      <c r="J180" s="74"/>
      <c r="K180" s="74"/>
      <c r="L180" s="74"/>
      <c r="M180" s="74"/>
      <c r="N180" s="74"/>
      <c r="O180" s="74"/>
      <c r="P180" s="74"/>
      <c r="Q180" s="74"/>
      <c r="R180" s="74"/>
      <c r="S180" s="74"/>
      <c r="T180" s="74"/>
      <c r="U180" s="74"/>
      <c r="V180" s="74"/>
      <c r="W180" s="74"/>
      <c r="X180" s="74"/>
      <c r="Y180" s="74"/>
      <c r="Z180" s="74"/>
    </row>
    <row r="181" customFormat="false" ht="15.75" hidden="false" customHeight="true" outlineLevel="0" collapsed="false">
      <c r="A181" s="355"/>
      <c r="B181" s="74"/>
      <c r="C181" s="74"/>
      <c r="E181" s="74"/>
      <c r="F181" s="74"/>
      <c r="G181" s="74"/>
      <c r="H181" s="74"/>
      <c r="I181" s="74"/>
      <c r="J181" s="74"/>
      <c r="K181" s="74"/>
      <c r="L181" s="74"/>
      <c r="M181" s="74"/>
      <c r="N181" s="74"/>
      <c r="O181" s="74"/>
      <c r="P181" s="74"/>
      <c r="Q181" s="74"/>
      <c r="R181" s="74"/>
      <c r="S181" s="74"/>
      <c r="T181" s="74"/>
      <c r="U181" s="74"/>
      <c r="V181" s="74"/>
      <c r="W181" s="74"/>
      <c r="X181" s="74"/>
      <c r="Y181" s="74"/>
      <c r="Z181" s="74"/>
    </row>
    <row r="182" customFormat="false" ht="15.75" hidden="false" customHeight="true" outlineLevel="0" collapsed="false">
      <c r="A182" s="355"/>
      <c r="B182" s="74"/>
      <c r="C182" s="74"/>
      <c r="E182" s="74"/>
      <c r="F182" s="74"/>
      <c r="G182" s="74"/>
      <c r="H182" s="74"/>
      <c r="I182" s="74"/>
      <c r="J182" s="74"/>
      <c r="K182" s="74"/>
      <c r="L182" s="74"/>
      <c r="M182" s="74"/>
      <c r="N182" s="74"/>
      <c r="O182" s="74"/>
      <c r="P182" s="74"/>
      <c r="Q182" s="74"/>
      <c r="R182" s="74"/>
      <c r="S182" s="74"/>
      <c r="T182" s="74"/>
      <c r="U182" s="74"/>
      <c r="V182" s="74"/>
      <c r="W182" s="74"/>
      <c r="X182" s="74"/>
      <c r="Y182" s="74"/>
      <c r="Z182" s="74"/>
    </row>
    <row r="183" customFormat="false" ht="15.75" hidden="false" customHeight="true" outlineLevel="0" collapsed="false">
      <c r="A183" s="355"/>
      <c r="B183" s="74"/>
      <c r="C183" s="74"/>
      <c r="E183" s="74"/>
      <c r="F183" s="74"/>
      <c r="G183" s="74"/>
      <c r="H183" s="74"/>
      <c r="I183" s="74"/>
      <c r="J183" s="74"/>
      <c r="K183" s="74"/>
      <c r="L183" s="74"/>
      <c r="M183" s="74"/>
      <c r="N183" s="74"/>
      <c r="O183" s="74"/>
      <c r="P183" s="74"/>
      <c r="Q183" s="74"/>
      <c r="R183" s="74"/>
      <c r="S183" s="74"/>
      <c r="T183" s="74"/>
      <c r="U183" s="74"/>
      <c r="V183" s="74"/>
      <c r="W183" s="74"/>
      <c r="X183" s="74"/>
      <c r="Y183" s="74"/>
      <c r="Z183" s="74"/>
    </row>
    <row r="184" customFormat="false" ht="15.75" hidden="false" customHeight="true" outlineLevel="0" collapsed="false">
      <c r="A184" s="355"/>
      <c r="B184" s="74"/>
      <c r="C184" s="74"/>
      <c r="E184" s="74"/>
      <c r="F184" s="74"/>
      <c r="G184" s="74"/>
      <c r="H184" s="74"/>
      <c r="I184" s="74"/>
      <c r="J184" s="74"/>
      <c r="K184" s="74"/>
      <c r="L184" s="74"/>
      <c r="M184" s="74"/>
      <c r="N184" s="74"/>
      <c r="O184" s="74"/>
      <c r="P184" s="74"/>
      <c r="Q184" s="74"/>
      <c r="R184" s="74"/>
      <c r="S184" s="74"/>
      <c r="T184" s="74"/>
      <c r="U184" s="74"/>
      <c r="V184" s="74"/>
      <c r="W184" s="74"/>
      <c r="X184" s="74"/>
      <c r="Y184" s="74"/>
      <c r="Z184" s="74"/>
    </row>
    <row r="185" customFormat="false" ht="15.75" hidden="false" customHeight="true" outlineLevel="0" collapsed="false">
      <c r="A185" s="355"/>
      <c r="B185" s="74"/>
      <c r="C185" s="74"/>
      <c r="E185" s="74"/>
      <c r="F185" s="74"/>
      <c r="G185" s="74"/>
      <c r="H185" s="74"/>
      <c r="I185" s="74"/>
      <c r="J185" s="74"/>
      <c r="K185" s="74"/>
      <c r="L185" s="74"/>
      <c r="M185" s="74"/>
      <c r="N185" s="74"/>
      <c r="O185" s="74"/>
      <c r="P185" s="74"/>
      <c r="Q185" s="74"/>
      <c r="R185" s="74"/>
      <c r="S185" s="74"/>
      <c r="T185" s="74"/>
      <c r="U185" s="74"/>
      <c r="V185" s="74"/>
      <c r="W185" s="74"/>
      <c r="X185" s="74"/>
      <c r="Y185" s="74"/>
      <c r="Z185" s="74"/>
    </row>
    <row r="186" customFormat="false" ht="15.75" hidden="false" customHeight="true" outlineLevel="0" collapsed="false">
      <c r="A186" s="355"/>
      <c r="B186" s="74"/>
      <c r="C186" s="74"/>
      <c r="E186" s="74"/>
      <c r="F186" s="74"/>
      <c r="G186" s="74"/>
      <c r="H186" s="74"/>
      <c r="I186" s="74"/>
      <c r="J186" s="74"/>
      <c r="K186" s="74"/>
      <c r="L186" s="74"/>
      <c r="M186" s="74"/>
      <c r="N186" s="74"/>
      <c r="O186" s="74"/>
      <c r="P186" s="74"/>
      <c r="Q186" s="74"/>
      <c r="R186" s="74"/>
      <c r="S186" s="74"/>
      <c r="T186" s="74"/>
      <c r="U186" s="74"/>
      <c r="V186" s="74"/>
      <c r="W186" s="74"/>
      <c r="X186" s="74"/>
      <c r="Y186" s="74"/>
      <c r="Z186" s="74"/>
    </row>
    <row r="187" customFormat="false" ht="15.75" hidden="false" customHeight="true" outlineLevel="0" collapsed="false">
      <c r="A187" s="355"/>
      <c r="B187" s="74"/>
      <c r="C187" s="74"/>
      <c r="E187" s="74"/>
      <c r="F187" s="74"/>
      <c r="G187" s="74"/>
      <c r="H187" s="74"/>
      <c r="I187" s="74"/>
      <c r="J187" s="74"/>
      <c r="K187" s="74"/>
      <c r="L187" s="74"/>
      <c r="M187" s="74"/>
      <c r="N187" s="74"/>
      <c r="O187" s="74"/>
      <c r="P187" s="74"/>
      <c r="Q187" s="74"/>
      <c r="R187" s="74"/>
      <c r="S187" s="74"/>
      <c r="T187" s="74"/>
      <c r="U187" s="74"/>
      <c r="V187" s="74"/>
      <c r="W187" s="74"/>
      <c r="X187" s="74"/>
      <c r="Y187" s="74"/>
      <c r="Z187" s="74"/>
    </row>
    <row r="188" customFormat="false" ht="15.75" hidden="false" customHeight="true" outlineLevel="0" collapsed="false">
      <c r="A188" s="355"/>
      <c r="B188" s="74"/>
      <c r="C188" s="74"/>
      <c r="E188" s="74"/>
      <c r="F188" s="74"/>
      <c r="G188" s="74"/>
      <c r="H188" s="74"/>
      <c r="I188" s="74"/>
      <c r="J188" s="74"/>
      <c r="K188" s="74"/>
      <c r="L188" s="74"/>
      <c r="M188" s="74"/>
      <c r="N188" s="74"/>
      <c r="O188" s="74"/>
      <c r="P188" s="74"/>
      <c r="Q188" s="74"/>
      <c r="R188" s="74"/>
      <c r="S188" s="74"/>
      <c r="T188" s="74"/>
      <c r="U188" s="74"/>
      <c r="V188" s="74"/>
      <c r="W188" s="74"/>
      <c r="X188" s="74"/>
      <c r="Y188" s="74"/>
      <c r="Z188" s="74"/>
    </row>
    <row r="189" customFormat="false" ht="15.75" hidden="false" customHeight="true" outlineLevel="0" collapsed="false">
      <c r="A189" s="355"/>
      <c r="B189" s="74"/>
      <c r="C189" s="74"/>
      <c r="E189" s="74"/>
      <c r="F189" s="74"/>
      <c r="G189" s="74"/>
      <c r="H189" s="74"/>
      <c r="I189" s="74"/>
      <c r="J189" s="74"/>
      <c r="K189" s="74"/>
      <c r="L189" s="74"/>
      <c r="M189" s="74"/>
      <c r="N189" s="74"/>
      <c r="O189" s="74"/>
      <c r="P189" s="74"/>
      <c r="Q189" s="74"/>
      <c r="R189" s="74"/>
      <c r="S189" s="74"/>
      <c r="T189" s="74"/>
      <c r="U189" s="74"/>
      <c r="V189" s="74"/>
      <c r="W189" s="74"/>
      <c r="X189" s="74"/>
      <c r="Y189" s="74"/>
      <c r="Z189" s="74"/>
    </row>
    <row r="190" customFormat="false" ht="15.75" hidden="false" customHeight="true" outlineLevel="0" collapsed="false">
      <c r="A190" s="355"/>
      <c r="B190" s="74"/>
      <c r="C190" s="74"/>
      <c r="E190" s="74"/>
      <c r="F190" s="74"/>
      <c r="G190" s="74"/>
      <c r="H190" s="74"/>
      <c r="I190" s="74"/>
      <c r="J190" s="74"/>
      <c r="K190" s="74"/>
      <c r="L190" s="74"/>
      <c r="M190" s="74"/>
      <c r="N190" s="74"/>
      <c r="O190" s="74"/>
      <c r="P190" s="74"/>
      <c r="Q190" s="74"/>
      <c r="R190" s="74"/>
      <c r="S190" s="74"/>
      <c r="T190" s="74"/>
      <c r="U190" s="74"/>
      <c r="V190" s="74"/>
      <c r="W190" s="74"/>
      <c r="X190" s="74"/>
      <c r="Y190" s="74"/>
      <c r="Z190" s="74"/>
    </row>
    <row r="191" customFormat="false" ht="15.75" hidden="false" customHeight="true" outlineLevel="0" collapsed="false">
      <c r="A191" s="355"/>
      <c r="B191" s="74"/>
      <c r="C191" s="74"/>
      <c r="E191" s="74"/>
      <c r="F191" s="74"/>
      <c r="G191" s="74"/>
      <c r="H191" s="74"/>
      <c r="I191" s="74"/>
      <c r="J191" s="74"/>
      <c r="K191" s="74"/>
      <c r="L191" s="74"/>
      <c r="M191" s="74"/>
      <c r="N191" s="74"/>
      <c r="O191" s="74"/>
      <c r="P191" s="74"/>
      <c r="Q191" s="74"/>
      <c r="R191" s="74"/>
      <c r="S191" s="74"/>
      <c r="T191" s="74"/>
      <c r="U191" s="74"/>
      <c r="V191" s="74"/>
      <c r="W191" s="74"/>
      <c r="X191" s="74"/>
      <c r="Y191" s="74"/>
      <c r="Z191" s="74"/>
    </row>
    <row r="192" customFormat="false" ht="15.75" hidden="false" customHeight="true" outlineLevel="0" collapsed="false">
      <c r="A192" s="355"/>
      <c r="B192" s="74"/>
      <c r="C192" s="74"/>
      <c r="E192" s="74"/>
      <c r="F192" s="74"/>
      <c r="G192" s="74"/>
      <c r="H192" s="74"/>
      <c r="I192" s="74"/>
      <c r="J192" s="74"/>
      <c r="K192" s="74"/>
      <c r="L192" s="74"/>
      <c r="M192" s="74"/>
      <c r="N192" s="74"/>
      <c r="O192" s="74"/>
      <c r="P192" s="74"/>
      <c r="Q192" s="74"/>
      <c r="R192" s="74"/>
      <c r="S192" s="74"/>
      <c r="T192" s="74"/>
      <c r="U192" s="74"/>
      <c r="V192" s="74"/>
      <c r="W192" s="74"/>
      <c r="X192" s="74"/>
      <c r="Y192" s="74"/>
      <c r="Z192" s="74"/>
    </row>
    <row r="193" customFormat="false" ht="15.75" hidden="false" customHeight="true" outlineLevel="0" collapsed="false">
      <c r="A193" s="355"/>
      <c r="B193" s="74"/>
      <c r="C193" s="74"/>
      <c r="E193" s="74"/>
      <c r="F193" s="74"/>
      <c r="G193" s="74"/>
      <c r="H193" s="74"/>
      <c r="I193" s="74"/>
      <c r="J193" s="74"/>
      <c r="K193" s="74"/>
      <c r="L193" s="74"/>
      <c r="M193" s="74"/>
      <c r="N193" s="74"/>
      <c r="O193" s="74"/>
      <c r="P193" s="74"/>
      <c r="Q193" s="74"/>
      <c r="R193" s="74"/>
      <c r="S193" s="74"/>
      <c r="T193" s="74"/>
      <c r="U193" s="74"/>
      <c r="V193" s="74"/>
      <c r="W193" s="74"/>
      <c r="X193" s="74"/>
      <c r="Y193" s="74"/>
      <c r="Z193" s="74"/>
    </row>
    <row r="194" customFormat="false" ht="15.75" hidden="false" customHeight="true" outlineLevel="0" collapsed="false">
      <c r="A194" s="355"/>
      <c r="B194" s="74"/>
      <c r="C194" s="74"/>
      <c r="E194" s="74"/>
      <c r="F194" s="74"/>
      <c r="G194" s="74"/>
      <c r="H194" s="74"/>
      <c r="I194" s="74"/>
      <c r="J194" s="74"/>
      <c r="K194" s="74"/>
      <c r="L194" s="74"/>
      <c r="M194" s="74"/>
      <c r="N194" s="74"/>
      <c r="O194" s="74"/>
      <c r="P194" s="74"/>
      <c r="Q194" s="74"/>
      <c r="R194" s="74"/>
      <c r="S194" s="74"/>
      <c r="T194" s="74"/>
      <c r="U194" s="74"/>
      <c r="V194" s="74"/>
      <c r="W194" s="74"/>
      <c r="X194" s="74"/>
      <c r="Y194" s="74"/>
      <c r="Z194" s="74"/>
    </row>
    <row r="195" customFormat="false" ht="15.75" hidden="false" customHeight="true" outlineLevel="0" collapsed="false">
      <c r="A195" s="355"/>
      <c r="B195" s="74"/>
      <c r="C195" s="74"/>
      <c r="E195" s="74"/>
      <c r="F195" s="74"/>
      <c r="G195" s="74"/>
      <c r="H195" s="74"/>
      <c r="I195" s="74"/>
      <c r="J195" s="74"/>
      <c r="K195" s="74"/>
      <c r="L195" s="74"/>
      <c r="M195" s="74"/>
      <c r="N195" s="74"/>
      <c r="O195" s="74"/>
      <c r="P195" s="74"/>
      <c r="Q195" s="74"/>
      <c r="R195" s="74"/>
      <c r="S195" s="74"/>
      <c r="T195" s="74"/>
      <c r="U195" s="74"/>
      <c r="V195" s="74"/>
      <c r="W195" s="74"/>
      <c r="X195" s="74"/>
      <c r="Y195" s="74"/>
      <c r="Z195" s="74"/>
    </row>
    <row r="196" customFormat="false" ht="15.75" hidden="false" customHeight="true" outlineLevel="0" collapsed="false">
      <c r="A196" s="355"/>
      <c r="B196" s="74"/>
      <c r="C196" s="74"/>
      <c r="E196" s="74"/>
      <c r="F196" s="74"/>
      <c r="G196" s="74"/>
      <c r="H196" s="74"/>
      <c r="I196" s="74"/>
      <c r="J196" s="74"/>
      <c r="K196" s="74"/>
      <c r="L196" s="74"/>
      <c r="M196" s="74"/>
      <c r="N196" s="74"/>
      <c r="O196" s="74"/>
      <c r="P196" s="74"/>
      <c r="Q196" s="74"/>
      <c r="R196" s="74"/>
      <c r="S196" s="74"/>
      <c r="T196" s="74"/>
      <c r="U196" s="74"/>
      <c r="V196" s="74"/>
      <c r="W196" s="74"/>
      <c r="X196" s="74"/>
      <c r="Y196" s="74"/>
      <c r="Z196" s="74"/>
    </row>
    <row r="197" customFormat="false" ht="15.75" hidden="false" customHeight="true" outlineLevel="0" collapsed="false">
      <c r="A197" s="355"/>
      <c r="B197" s="74"/>
      <c r="C197" s="74"/>
      <c r="E197" s="74"/>
      <c r="F197" s="74"/>
      <c r="G197" s="74"/>
      <c r="H197" s="74"/>
      <c r="I197" s="74"/>
      <c r="J197" s="74"/>
      <c r="K197" s="74"/>
      <c r="L197" s="74"/>
      <c r="M197" s="74"/>
      <c r="N197" s="74"/>
      <c r="O197" s="74"/>
      <c r="P197" s="74"/>
      <c r="Q197" s="74"/>
      <c r="R197" s="74"/>
      <c r="S197" s="74"/>
      <c r="T197" s="74"/>
      <c r="U197" s="74"/>
      <c r="V197" s="74"/>
      <c r="W197" s="74"/>
      <c r="X197" s="74"/>
      <c r="Y197" s="74"/>
      <c r="Z197" s="74"/>
    </row>
    <row r="198" customFormat="false" ht="15.75" hidden="false" customHeight="true" outlineLevel="0" collapsed="false">
      <c r="A198" s="355"/>
      <c r="B198" s="74"/>
      <c r="C198" s="74"/>
      <c r="E198" s="74"/>
      <c r="F198" s="74"/>
      <c r="G198" s="74"/>
      <c r="H198" s="74"/>
      <c r="I198" s="74"/>
      <c r="J198" s="74"/>
      <c r="K198" s="74"/>
      <c r="L198" s="74"/>
      <c r="M198" s="74"/>
      <c r="N198" s="74"/>
      <c r="O198" s="74"/>
      <c r="P198" s="74"/>
      <c r="Q198" s="74"/>
      <c r="R198" s="74"/>
      <c r="S198" s="74"/>
      <c r="T198" s="74"/>
      <c r="U198" s="74"/>
      <c r="V198" s="74"/>
      <c r="W198" s="74"/>
      <c r="X198" s="74"/>
      <c r="Y198" s="74"/>
      <c r="Z198" s="74"/>
    </row>
    <row r="199" customFormat="false" ht="15.75" hidden="false" customHeight="true" outlineLevel="0" collapsed="false">
      <c r="A199" s="355"/>
      <c r="B199" s="74"/>
      <c r="C199" s="74"/>
      <c r="E199" s="74"/>
      <c r="F199" s="74"/>
      <c r="G199" s="74"/>
      <c r="H199" s="74"/>
      <c r="I199" s="74"/>
      <c r="J199" s="74"/>
      <c r="K199" s="74"/>
      <c r="L199" s="74"/>
      <c r="M199" s="74"/>
      <c r="N199" s="74"/>
      <c r="O199" s="74"/>
      <c r="P199" s="74"/>
      <c r="Q199" s="74"/>
      <c r="R199" s="74"/>
      <c r="S199" s="74"/>
      <c r="T199" s="74"/>
      <c r="U199" s="74"/>
      <c r="V199" s="74"/>
      <c r="W199" s="74"/>
      <c r="X199" s="74"/>
      <c r="Y199" s="74"/>
      <c r="Z199" s="74"/>
    </row>
    <row r="200" customFormat="false" ht="15.75" hidden="false" customHeight="true" outlineLevel="0" collapsed="false">
      <c r="A200" s="355"/>
      <c r="B200" s="74"/>
      <c r="C200" s="74"/>
      <c r="E200" s="74"/>
      <c r="F200" s="74"/>
      <c r="G200" s="74"/>
      <c r="H200" s="74"/>
      <c r="I200" s="74"/>
      <c r="J200" s="74"/>
      <c r="K200" s="74"/>
      <c r="L200" s="74"/>
      <c r="M200" s="74"/>
      <c r="N200" s="74"/>
      <c r="O200" s="74"/>
      <c r="P200" s="74"/>
      <c r="Q200" s="74"/>
      <c r="R200" s="74"/>
      <c r="S200" s="74"/>
      <c r="T200" s="74"/>
      <c r="U200" s="74"/>
      <c r="V200" s="74"/>
      <c r="W200" s="74"/>
      <c r="X200" s="74"/>
      <c r="Y200" s="74"/>
      <c r="Z200" s="74"/>
    </row>
    <row r="201" customFormat="false" ht="15.75" hidden="false" customHeight="true" outlineLevel="0" collapsed="false">
      <c r="A201" s="355"/>
      <c r="B201" s="74"/>
      <c r="C201" s="74"/>
      <c r="E201" s="74"/>
      <c r="F201" s="74"/>
      <c r="G201" s="74"/>
      <c r="H201" s="74"/>
      <c r="I201" s="74"/>
      <c r="J201" s="74"/>
      <c r="K201" s="74"/>
      <c r="L201" s="74"/>
      <c r="M201" s="74"/>
      <c r="N201" s="74"/>
      <c r="O201" s="74"/>
      <c r="P201" s="74"/>
      <c r="Q201" s="74"/>
      <c r="R201" s="74"/>
      <c r="S201" s="74"/>
      <c r="T201" s="74"/>
      <c r="U201" s="74"/>
      <c r="V201" s="74"/>
      <c r="W201" s="74"/>
      <c r="X201" s="74"/>
      <c r="Y201" s="74"/>
      <c r="Z201" s="74"/>
    </row>
    <row r="202" customFormat="false" ht="15.75" hidden="false" customHeight="true" outlineLevel="0" collapsed="false">
      <c r="A202" s="355"/>
      <c r="B202" s="74"/>
      <c r="C202" s="74"/>
      <c r="E202" s="74"/>
      <c r="F202" s="74"/>
      <c r="G202" s="74"/>
      <c r="H202" s="74"/>
      <c r="I202" s="74"/>
      <c r="J202" s="74"/>
      <c r="K202" s="74"/>
      <c r="L202" s="74"/>
      <c r="M202" s="74"/>
      <c r="N202" s="74"/>
      <c r="O202" s="74"/>
      <c r="P202" s="74"/>
      <c r="Q202" s="74"/>
      <c r="R202" s="74"/>
      <c r="S202" s="74"/>
      <c r="T202" s="74"/>
      <c r="U202" s="74"/>
      <c r="V202" s="74"/>
      <c r="W202" s="74"/>
      <c r="X202" s="74"/>
      <c r="Y202" s="74"/>
      <c r="Z202" s="74"/>
    </row>
    <row r="203" customFormat="false" ht="15.75" hidden="false" customHeight="true" outlineLevel="0" collapsed="false">
      <c r="A203" s="355"/>
      <c r="B203" s="74"/>
      <c r="C203" s="74"/>
      <c r="E203" s="74"/>
      <c r="F203" s="74"/>
      <c r="G203" s="74"/>
      <c r="H203" s="74"/>
      <c r="I203" s="74"/>
      <c r="J203" s="74"/>
      <c r="K203" s="74"/>
      <c r="L203" s="74"/>
      <c r="M203" s="74"/>
      <c r="N203" s="74"/>
      <c r="O203" s="74"/>
      <c r="P203" s="74"/>
      <c r="Q203" s="74"/>
      <c r="R203" s="74"/>
      <c r="S203" s="74"/>
      <c r="T203" s="74"/>
      <c r="U203" s="74"/>
      <c r="V203" s="74"/>
      <c r="W203" s="74"/>
      <c r="X203" s="74"/>
      <c r="Y203" s="74"/>
      <c r="Z203" s="74"/>
    </row>
    <row r="204" customFormat="false" ht="15.75" hidden="false" customHeight="true" outlineLevel="0" collapsed="false">
      <c r="A204" s="355"/>
      <c r="B204" s="74"/>
      <c r="C204" s="74"/>
      <c r="E204" s="74"/>
      <c r="F204" s="74"/>
      <c r="G204" s="74"/>
      <c r="H204" s="74"/>
      <c r="I204" s="74"/>
      <c r="J204" s="74"/>
      <c r="K204" s="74"/>
      <c r="L204" s="74"/>
      <c r="M204" s="74"/>
      <c r="N204" s="74"/>
      <c r="O204" s="74"/>
      <c r="P204" s="74"/>
      <c r="Q204" s="74"/>
      <c r="R204" s="74"/>
      <c r="S204" s="74"/>
      <c r="T204" s="74"/>
      <c r="U204" s="74"/>
      <c r="V204" s="74"/>
      <c r="W204" s="74"/>
      <c r="X204" s="74"/>
      <c r="Y204" s="74"/>
      <c r="Z204" s="74"/>
    </row>
    <row r="205" customFormat="false" ht="15.75" hidden="false" customHeight="true" outlineLevel="0" collapsed="false">
      <c r="A205" s="355"/>
      <c r="B205" s="74"/>
      <c r="C205" s="74"/>
      <c r="E205" s="74"/>
      <c r="F205" s="74"/>
      <c r="G205" s="74"/>
      <c r="H205" s="74"/>
      <c r="I205" s="74"/>
      <c r="J205" s="74"/>
      <c r="K205" s="74"/>
      <c r="L205" s="74"/>
      <c r="M205" s="74"/>
      <c r="N205" s="74"/>
      <c r="O205" s="74"/>
      <c r="P205" s="74"/>
      <c r="Q205" s="74"/>
      <c r="R205" s="74"/>
      <c r="S205" s="74"/>
      <c r="T205" s="74"/>
      <c r="U205" s="74"/>
      <c r="V205" s="74"/>
      <c r="W205" s="74"/>
      <c r="X205" s="74"/>
      <c r="Y205" s="74"/>
      <c r="Z205" s="74"/>
    </row>
    <row r="206" customFormat="false" ht="15.75" hidden="false" customHeight="true" outlineLevel="0" collapsed="false">
      <c r="A206" s="355"/>
      <c r="B206" s="74"/>
      <c r="C206" s="74"/>
      <c r="E206" s="74"/>
      <c r="F206" s="74"/>
      <c r="G206" s="74"/>
      <c r="H206" s="74"/>
      <c r="I206" s="74"/>
      <c r="J206" s="74"/>
      <c r="K206" s="74"/>
      <c r="L206" s="74"/>
      <c r="M206" s="74"/>
      <c r="N206" s="74"/>
      <c r="O206" s="74"/>
      <c r="P206" s="74"/>
      <c r="Q206" s="74"/>
      <c r="R206" s="74"/>
      <c r="S206" s="74"/>
      <c r="T206" s="74"/>
      <c r="U206" s="74"/>
      <c r="V206" s="74"/>
      <c r="W206" s="74"/>
      <c r="X206" s="74"/>
      <c r="Y206" s="74"/>
      <c r="Z206" s="74"/>
    </row>
    <row r="207" customFormat="false" ht="15.75" hidden="false" customHeight="true" outlineLevel="0" collapsed="false">
      <c r="A207" s="355"/>
      <c r="B207" s="74"/>
      <c r="C207" s="74"/>
      <c r="E207" s="74"/>
      <c r="F207" s="74"/>
      <c r="G207" s="74"/>
      <c r="H207" s="74"/>
      <c r="I207" s="74"/>
      <c r="J207" s="74"/>
      <c r="K207" s="74"/>
      <c r="L207" s="74"/>
      <c r="M207" s="74"/>
      <c r="N207" s="74"/>
      <c r="O207" s="74"/>
      <c r="P207" s="74"/>
      <c r="Q207" s="74"/>
      <c r="R207" s="74"/>
      <c r="S207" s="74"/>
      <c r="T207" s="74"/>
      <c r="U207" s="74"/>
      <c r="V207" s="74"/>
      <c r="W207" s="74"/>
      <c r="X207" s="74"/>
      <c r="Y207" s="74"/>
      <c r="Z207" s="74"/>
    </row>
    <row r="208" customFormat="false" ht="15.75" hidden="false" customHeight="true" outlineLevel="0" collapsed="false">
      <c r="A208" s="355"/>
      <c r="B208" s="74"/>
      <c r="C208" s="74"/>
      <c r="E208" s="74"/>
      <c r="F208" s="74"/>
      <c r="G208" s="74"/>
      <c r="H208" s="74"/>
      <c r="I208" s="74"/>
      <c r="J208" s="74"/>
      <c r="K208" s="74"/>
      <c r="L208" s="74"/>
      <c r="M208" s="74"/>
      <c r="N208" s="74"/>
      <c r="O208" s="74"/>
      <c r="P208" s="74"/>
      <c r="Q208" s="74"/>
      <c r="R208" s="74"/>
      <c r="S208" s="74"/>
      <c r="T208" s="74"/>
      <c r="U208" s="74"/>
      <c r="V208" s="74"/>
      <c r="W208" s="74"/>
      <c r="X208" s="74"/>
      <c r="Y208" s="74"/>
      <c r="Z208" s="74"/>
    </row>
    <row r="209" customFormat="false" ht="15.75" hidden="false" customHeight="true" outlineLevel="0" collapsed="false">
      <c r="A209" s="355"/>
      <c r="B209" s="74"/>
      <c r="C209" s="74"/>
      <c r="E209" s="74"/>
      <c r="F209" s="74"/>
      <c r="G209" s="74"/>
      <c r="H209" s="74"/>
      <c r="I209" s="74"/>
      <c r="J209" s="74"/>
      <c r="K209" s="74"/>
      <c r="L209" s="74"/>
      <c r="M209" s="74"/>
      <c r="N209" s="74"/>
      <c r="O209" s="74"/>
      <c r="P209" s="74"/>
      <c r="Q209" s="74"/>
      <c r="R209" s="74"/>
      <c r="S209" s="74"/>
      <c r="T209" s="74"/>
      <c r="U209" s="74"/>
      <c r="V209" s="74"/>
      <c r="W209" s="74"/>
      <c r="X209" s="74"/>
      <c r="Y209" s="74"/>
      <c r="Z209" s="74"/>
    </row>
    <row r="210" customFormat="false" ht="15.75" hidden="false" customHeight="true" outlineLevel="0" collapsed="false">
      <c r="A210" s="355"/>
      <c r="B210" s="74"/>
      <c r="C210" s="74"/>
      <c r="E210" s="74"/>
      <c r="F210" s="74"/>
      <c r="G210" s="74"/>
      <c r="H210" s="74"/>
      <c r="I210" s="74"/>
      <c r="J210" s="74"/>
      <c r="K210" s="74"/>
      <c r="L210" s="74"/>
      <c r="M210" s="74"/>
      <c r="N210" s="74"/>
      <c r="O210" s="74"/>
      <c r="P210" s="74"/>
      <c r="Q210" s="74"/>
      <c r="R210" s="74"/>
      <c r="S210" s="74"/>
      <c r="T210" s="74"/>
      <c r="U210" s="74"/>
      <c r="V210" s="74"/>
      <c r="W210" s="74"/>
      <c r="X210" s="74"/>
      <c r="Y210" s="74"/>
      <c r="Z210" s="74"/>
    </row>
    <row r="211" customFormat="false" ht="15.75" hidden="false" customHeight="true" outlineLevel="0" collapsed="false">
      <c r="A211" s="355"/>
      <c r="B211" s="74"/>
      <c r="C211" s="74"/>
      <c r="E211" s="74"/>
      <c r="F211" s="74"/>
      <c r="G211" s="74"/>
      <c r="H211" s="74"/>
      <c r="I211" s="74"/>
      <c r="J211" s="74"/>
      <c r="K211" s="74"/>
      <c r="L211" s="74"/>
      <c r="M211" s="74"/>
      <c r="N211" s="74"/>
      <c r="O211" s="74"/>
      <c r="P211" s="74"/>
      <c r="Q211" s="74"/>
      <c r="R211" s="74"/>
      <c r="S211" s="74"/>
      <c r="T211" s="74"/>
      <c r="U211" s="74"/>
      <c r="V211" s="74"/>
      <c r="W211" s="74"/>
      <c r="X211" s="74"/>
      <c r="Y211" s="74"/>
      <c r="Z211" s="74"/>
    </row>
    <row r="212" customFormat="false" ht="15.75" hidden="false" customHeight="true" outlineLevel="0" collapsed="false">
      <c r="A212" s="355"/>
      <c r="B212" s="74"/>
      <c r="C212" s="74"/>
      <c r="E212" s="74"/>
      <c r="F212" s="74"/>
      <c r="G212" s="74"/>
      <c r="H212" s="74"/>
      <c r="I212" s="74"/>
      <c r="J212" s="74"/>
      <c r="K212" s="74"/>
      <c r="L212" s="74"/>
      <c r="M212" s="74"/>
      <c r="N212" s="74"/>
      <c r="O212" s="74"/>
      <c r="P212" s="74"/>
      <c r="Q212" s="74"/>
      <c r="R212" s="74"/>
      <c r="S212" s="74"/>
      <c r="T212" s="74"/>
      <c r="U212" s="74"/>
      <c r="V212" s="74"/>
      <c r="W212" s="74"/>
      <c r="X212" s="74"/>
      <c r="Y212" s="74"/>
      <c r="Z212" s="74"/>
    </row>
    <row r="213" customFormat="false" ht="15.75" hidden="false" customHeight="true" outlineLevel="0" collapsed="false">
      <c r="A213" s="355"/>
      <c r="B213" s="74"/>
      <c r="C213" s="74"/>
      <c r="E213" s="74"/>
      <c r="F213" s="74"/>
      <c r="G213" s="74"/>
      <c r="H213" s="74"/>
      <c r="I213" s="74"/>
      <c r="J213" s="74"/>
      <c r="K213" s="74"/>
      <c r="L213" s="74"/>
      <c r="M213" s="74"/>
      <c r="N213" s="74"/>
      <c r="O213" s="74"/>
      <c r="P213" s="74"/>
      <c r="Q213" s="74"/>
      <c r="R213" s="74"/>
      <c r="S213" s="74"/>
      <c r="T213" s="74"/>
      <c r="U213" s="74"/>
      <c r="V213" s="74"/>
      <c r="W213" s="74"/>
      <c r="X213" s="74"/>
      <c r="Y213" s="74"/>
      <c r="Z213" s="74"/>
    </row>
    <row r="214" customFormat="false" ht="15.75" hidden="false" customHeight="true" outlineLevel="0" collapsed="false">
      <c r="A214" s="355"/>
      <c r="B214" s="74"/>
      <c r="C214" s="74"/>
      <c r="E214" s="74"/>
      <c r="F214" s="74"/>
      <c r="G214" s="74"/>
      <c r="H214" s="74"/>
      <c r="I214" s="74"/>
      <c r="J214" s="74"/>
      <c r="K214" s="74"/>
      <c r="L214" s="74"/>
      <c r="M214" s="74"/>
      <c r="N214" s="74"/>
      <c r="O214" s="74"/>
      <c r="P214" s="74"/>
      <c r="Q214" s="74"/>
      <c r="R214" s="74"/>
      <c r="S214" s="74"/>
      <c r="T214" s="74"/>
      <c r="U214" s="74"/>
      <c r="V214" s="74"/>
      <c r="W214" s="74"/>
      <c r="X214" s="74"/>
      <c r="Y214" s="74"/>
      <c r="Z214" s="74"/>
    </row>
    <row r="215" customFormat="false" ht="15.75" hidden="false" customHeight="true" outlineLevel="0" collapsed="false">
      <c r="A215" s="355"/>
      <c r="B215" s="74"/>
      <c r="C215" s="74"/>
      <c r="E215" s="74"/>
      <c r="F215" s="74"/>
      <c r="G215" s="74"/>
      <c r="H215" s="74"/>
      <c r="I215" s="74"/>
      <c r="J215" s="74"/>
      <c r="K215" s="74"/>
      <c r="L215" s="74"/>
      <c r="M215" s="74"/>
      <c r="N215" s="74"/>
      <c r="O215" s="74"/>
      <c r="P215" s="74"/>
      <c r="Q215" s="74"/>
      <c r="R215" s="74"/>
      <c r="S215" s="74"/>
      <c r="T215" s="74"/>
      <c r="U215" s="74"/>
      <c r="V215" s="74"/>
      <c r="W215" s="74"/>
      <c r="X215" s="74"/>
      <c r="Y215" s="74"/>
      <c r="Z215" s="74"/>
    </row>
    <row r="216" customFormat="false" ht="15.75" hidden="false" customHeight="true" outlineLevel="0" collapsed="false">
      <c r="A216" s="355"/>
      <c r="B216" s="74"/>
      <c r="C216" s="74"/>
      <c r="E216" s="74"/>
      <c r="F216" s="74"/>
      <c r="G216" s="74"/>
      <c r="H216" s="74"/>
      <c r="I216" s="74"/>
      <c r="J216" s="74"/>
      <c r="K216" s="74"/>
      <c r="L216" s="74"/>
      <c r="M216" s="74"/>
      <c r="N216" s="74"/>
      <c r="O216" s="74"/>
      <c r="P216" s="74"/>
      <c r="Q216" s="74"/>
      <c r="R216" s="74"/>
      <c r="S216" s="74"/>
      <c r="T216" s="74"/>
      <c r="U216" s="74"/>
      <c r="V216" s="74"/>
      <c r="W216" s="74"/>
      <c r="X216" s="74"/>
      <c r="Y216" s="74"/>
      <c r="Z216" s="74"/>
    </row>
    <row r="217" customFormat="false" ht="15.75" hidden="false" customHeight="true" outlineLevel="0" collapsed="false">
      <c r="A217" s="355"/>
      <c r="B217" s="74"/>
      <c r="C217" s="74"/>
      <c r="E217" s="74"/>
      <c r="F217" s="74"/>
      <c r="G217" s="74"/>
      <c r="H217" s="74"/>
      <c r="I217" s="74"/>
      <c r="J217" s="74"/>
      <c r="K217" s="74"/>
      <c r="L217" s="74"/>
      <c r="M217" s="74"/>
      <c r="N217" s="74"/>
      <c r="O217" s="74"/>
      <c r="P217" s="74"/>
      <c r="Q217" s="74"/>
      <c r="R217" s="74"/>
      <c r="S217" s="74"/>
      <c r="T217" s="74"/>
      <c r="U217" s="74"/>
      <c r="V217" s="74"/>
      <c r="W217" s="74"/>
      <c r="X217" s="74"/>
      <c r="Y217" s="74"/>
      <c r="Z217" s="74"/>
    </row>
    <row r="218" customFormat="false" ht="15.75" hidden="false" customHeight="true" outlineLevel="0" collapsed="false">
      <c r="A218" s="355"/>
      <c r="B218" s="74"/>
      <c r="C218" s="74"/>
      <c r="E218" s="74"/>
      <c r="F218" s="74"/>
      <c r="G218" s="74"/>
      <c r="H218" s="74"/>
      <c r="I218" s="74"/>
      <c r="J218" s="74"/>
      <c r="K218" s="74"/>
      <c r="L218" s="74"/>
      <c r="M218" s="74"/>
      <c r="N218" s="74"/>
      <c r="O218" s="74"/>
      <c r="P218" s="74"/>
      <c r="Q218" s="74"/>
      <c r="R218" s="74"/>
      <c r="S218" s="74"/>
      <c r="T218" s="74"/>
      <c r="U218" s="74"/>
      <c r="V218" s="74"/>
      <c r="W218" s="74"/>
      <c r="X218" s="74"/>
      <c r="Y218" s="74"/>
      <c r="Z218" s="74"/>
    </row>
    <row r="219" customFormat="false" ht="15.75" hidden="false" customHeight="true" outlineLevel="0" collapsed="false">
      <c r="A219" s="355"/>
      <c r="B219" s="74"/>
      <c r="C219" s="74"/>
      <c r="E219" s="74"/>
      <c r="F219" s="74"/>
      <c r="G219" s="74"/>
      <c r="H219" s="74"/>
      <c r="I219" s="74"/>
      <c r="J219" s="74"/>
      <c r="K219" s="74"/>
      <c r="L219" s="74"/>
      <c r="M219" s="74"/>
      <c r="N219" s="74"/>
      <c r="O219" s="74"/>
      <c r="P219" s="74"/>
      <c r="Q219" s="74"/>
      <c r="R219" s="74"/>
      <c r="S219" s="74"/>
      <c r="T219" s="74"/>
      <c r="U219" s="74"/>
      <c r="V219" s="74"/>
      <c r="W219" s="74"/>
      <c r="X219" s="74"/>
      <c r="Y219" s="74"/>
      <c r="Z219" s="74"/>
    </row>
    <row r="220" customFormat="false" ht="15.75" hidden="false" customHeight="true" outlineLevel="0" collapsed="false">
      <c r="A220" s="355"/>
      <c r="B220" s="74"/>
      <c r="C220" s="74"/>
      <c r="E220" s="74"/>
      <c r="F220" s="74"/>
      <c r="G220" s="74"/>
      <c r="H220" s="74"/>
      <c r="I220" s="74"/>
      <c r="J220" s="74"/>
      <c r="K220" s="74"/>
      <c r="L220" s="74"/>
      <c r="M220" s="74"/>
      <c r="N220" s="74"/>
      <c r="O220" s="74"/>
      <c r="P220" s="74"/>
      <c r="Q220" s="74"/>
      <c r="R220" s="74"/>
      <c r="S220" s="74"/>
      <c r="T220" s="74"/>
      <c r="U220" s="74"/>
      <c r="V220" s="74"/>
      <c r="W220" s="74"/>
      <c r="X220" s="74"/>
      <c r="Y220" s="74"/>
      <c r="Z220" s="74"/>
    </row>
    <row r="221" customFormat="false" ht="15.75" hidden="false" customHeight="true" outlineLevel="0" collapsed="false">
      <c r="A221" s="355"/>
      <c r="B221" s="74"/>
      <c r="C221" s="74"/>
      <c r="E221" s="74"/>
      <c r="F221" s="74"/>
      <c r="G221" s="74"/>
      <c r="H221" s="74"/>
      <c r="I221" s="74"/>
      <c r="J221" s="74"/>
      <c r="K221" s="74"/>
      <c r="L221" s="74"/>
      <c r="M221" s="74"/>
      <c r="N221" s="74"/>
      <c r="O221" s="74"/>
      <c r="P221" s="74"/>
      <c r="Q221" s="74"/>
      <c r="R221" s="74"/>
      <c r="S221" s="74"/>
      <c r="T221" s="74"/>
      <c r="U221" s="74"/>
      <c r="V221" s="74"/>
      <c r="W221" s="74"/>
      <c r="X221" s="74"/>
      <c r="Y221" s="74"/>
      <c r="Z221" s="74"/>
    </row>
    <row r="222" customFormat="false" ht="15.75" hidden="false" customHeight="true" outlineLevel="0" collapsed="false">
      <c r="A222" s="355"/>
      <c r="B222" s="74"/>
      <c r="C222" s="74"/>
      <c r="E222" s="74"/>
      <c r="F222" s="74"/>
      <c r="G222" s="74"/>
      <c r="H222" s="74"/>
      <c r="I222" s="74"/>
      <c r="J222" s="74"/>
      <c r="K222" s="74"/>
      <c r="L222" s="74"/>
      <c r="M222" s="74"/>
      <c r="N222" s="74"/>
      <c r="O222" s="74"/>
      <c r="P222" s="74"/>
      <c r="Q222" s="74"/>
      <c r="R222" s="74"/>
      <c r="S222" s="74"/>
      <c r="T222" s="74"/>
      <c r="U222" s="74"/>
      <c r="V222" s="74"/>
      <c r="W222" s="74"/>
      <c r="X222" s="74"/>
      <c r="Y222" s="74"/>
      <c r="Z222" s="74"/>
    </row>
    <row r="223" customFormat="false" ht="15.75" hidden="false" customHeight="true" outlineLevel="0" collapsed="false">
      <c r="A223" s="355"/>
      <c r="B223" s="74"/>
      <c r="C223" s="74"/>
      <c r="E223" s="74"/>
      <c r="F223" s="74"/>
      <c r="G223" s="74"/>
      <c r="H223" s="74"/>
      <c r="I223" s="74"/>
      <c r="J223" s="74"/>
      <c r="K223" s="74"/>
      <c r="L223" s="74"/>
      <c r="M223" s="74"/>
      <c r="N223" s="74"/>
      <c r="O223" s="74"/>
      <c r="P223" s="74"/>
      <c r="Q223" s="74"/>
      <c r="R223" s="74"/>
      <c r="S223" s="74"/>
      <c r="T223" s="74"/>
      <c r="U223" s="74"/>
      <c r="V223" s="74"/>
      <c r="W223" s="74"/>
      <c r="X223" s="74"/>
      <c r="Y223" s="74"/>
      <c r="Z223" s="74"/>
    </row>
    <row r="224" customFormat="false" ht="15.75" hidden="false" customHeight="true" outlineLevel="0" collapsed="false">
      <c r="A224" s="355"/>
      <c r="B224" s="74"/>
      <c r="C224" s="74"/>
      <c r="E224" s="74"/>
      <c r="F224" s="74"/>
      <c r="G224" s="74"/>
      <c r="H224" s="74"/>
      <c r="I224" s="74"/>
      <c r="J224" s="74"/>
      <c r="K224" s="74"/>
      <c r="L224" s="74"/>
      <c r="M224" s="74"/>
      <c r="N224" s="74"/>
      <c r="O224" s="74"/>
      <c r="P224" s="74"/>
      <c r="Q224" s="74"/>
      <c r="R224" s="74"/>
      <c r="S224" s="74"/>
      <c r="T224" s="74"/>
      <c r="U224" s="74"/>
      <c r="V224" s="74"/>
      <c r="W224" s="74"/>
      <c r="X224" s="74"/>
      <c r="Y224" s="74"/>
      <c r="Z224" s="74"/>
    </row>
    <row r="225" customFormat="false" ht="15.75" hidden="false" customHeight="true" outlineLevel="0" collapsed="false">
      <c r="A225" s="355"/>
      <c r="B225" s="74"/>
      <c r="C225" s="74"/>
      <c r="E225" s="74"/>
      <c r="F225" s="74"/>
      <c r="G225" s="74"/>
      <c r="H225" s="74"/>
      <c r="I225" s="74"/>
      <c r="J225" s="74"/>
      <c r="K225" s="74"/>
      <c r="L225" s="74"/>
      <c r="M225" s="74"/>
      <c r="N225" s="74"/>
      <c r="O225" s="74"/>
      <c r="P225" s="74"/>
      <c r="Q225" s="74"/>
      <c r="R225" s="74"/>
      <c r="S225" s="74"/>
      <c r="T225" s="74"/>
      <c r="U225" s="74"/>
      <c r="V225" s="74"/>
      <c r="W225" s="74"/>
      <c r="X225" s="74"/>
      <c r="Y225" s="74"/>
      <c r="Z225" s="74"/>
    </row>
    <row r="226" customFormat="false" ht="15.75" hidden="false" customHeight="true" outlineLevel="0" collapsed="false">
      <c r="A226" s="355"/>
      <c r="B226" s="74"/>
      <c r="C226" s="74"/>
      <c r="E226" s="74"/>
      <c r="F226" s="74"/>
      <c r="G226" s="74"/>
      <c r="H226" s="74"/>
      <c r="I226" s="74"/>
      <c r="J226" s="74"/>
      <c r="K226" s="74"/>
      <c r="L226" s="74"/>
      <c r="M226" s="74"/>
      <c r="N226" s="74"/>
      <c r="O226" s="74"/>
      <c r="P226" s="74"/>
      <c r="Q226" s="74"/>
      <c r="R226" s="74"/>
      <c r="S226" s="74"/>
      <c r="T226" s="74"/>
      <c r="U226" s="74"/>
      <c r="V226" s="74"/>
      <c r="W226" s="74"/>
      <c r="X226" s="74"/>
      <c r="Y226" s="74"/>
      <c r="Z226" s="74"/>
    </row>
    <row r="227" customFormat="false" ht="15.75" hidden="false" customHeight="true" outlineLevel="0" collapsed="false">
      <c r="A227" s="355"/>
      <c r="B227" s="74"/>
      <c r="C227" s="74"/>
      <c r="E227" s="74"/>
      <c r="F227" s="74"/>
      <c r="G227" s="74"/>
      <c r="H227" s="74"/>
      <c r="I227" s="74"/>
      <c r="J227" s="74"/>
      <c r="K227" s="74"/>
      <c r="L227" s="74"/>
      <c r="M227" s="74"/>
      <c r="N227" s="74"/>
      <c r="O227" s="74"/>
      <c r="P227" s="74"/>
      <c r="Q227" s="74"/>
      <c r="R227" s="74"/>
      <c r="S227" s="74"/>
      <c r="T227" s="74"/>
      <c r="U227" s="74"/>
      <c r="V227" s="74"/>
      <c r="W227" s="74"/>
      <c r="X227" s="74"/>
      <c r="Y227" s="74"/>
      <c r="Z227" s="74"/>
    </row>
    <row r="228" customFormat="false" ht="15.75" hidden="false" customHeight="true" outlineLevel="0" collapsed="false">
      <c r="A228" s="355"/>
      <c r="B228" s="74"/>
      <c r="C228" s="74"/>
      <c r="E228" s="74"/>
      <c r="F228" s="74"/>
      <c r="G228" s="74"/>
      <c r="H228" s="74"/>
      <c r="I228" s="74"/>
      <c r="J228" s="74"/>
      <c r="K228" s="74"/>
      <c r="L228" s="74"/>
      <c r="M228" s="74"/>
      <c r="N228" s="74"/>
      <c r="O228" s="74"/>
      <c r="P228" s="74"/>
      <c r="Q228" s="74"/>
      <c r="R228" s="74"/>
      <c r="S228" s="74"/>
      <c r="T228" s="74"/>
      <c r="U228" s="74"/>
      <c r="V228" s="74"/>
      <c r="W228" s="74"/>
      <c r="X228" s="74"/>
      <c r="Y228" s="74"/>
      <c r="Z228" s="74"/>
    </row>
    <row r="229" customFormat="false" ht="15.75" hidden="false" customHeight="true" outlineLevel="0" collapsed="false">
      <c r="A229" s="355"/>
      <c r="B229" s="74"/>
      <c r="C229" s="74"/>
      <c r="E229" s="74"/>
      <c r="F229" s="74"/>
      <c r="G229" s="74"/>
      <c r="H229" s="74"/>
      <c r="I229" s="74"/>
      <c r="J229" s="74"/>
      <c r="K229" s="74"/>
      <c r="L229" s="74"/>
      <c r="M229" s="74"/>
      <c r="N229" s="74"/>
      <c r="O229" s="74"/>
      <c r="P229" s="74"/>
      <c r="Q229" s="74"/>
      <c r="R229" s="74"/>
      <c r="S229" s="74"/>
      <c r="T229" s="74"/>
      <c r="U229" s="74"/>
      <c r="V229" s="74"/>
      <c r="W229" s="74"/>
      <c r="X229" s="74"/>
      <c r="Y229" s="74"/>
      <c r="Z229" s="74"/>
    </row>
    <row r="230" customFormat="false" ht="15.75" hidden="false" customHeight="true" outlineLevel="0" collapsed="false">
      <c r="A230" s="355"/>
      <c r="B230" s="74"/>
      <c r="C230" s="74"/>
      <c r="E230" s="74"/>
      <c r="F230" s="74"/>
      <c r="G230" s="74"/>
      <c r="H230" s="74"/>
      <c r="I230" s="74"/>
      <c r="J230" s="74"/>
      <c r="K230" s="74"/>
      <c r="L230" s="74"/>
      <c r="M230" s="74"/>
      <c r="N230" s="74"/>
      <c r="O230" s="74"/>
      <c r="P230" s="74"/>
      <c r="Q230" s="74"/>
      <c r="R230" s="74"/>
      <c r="S230" s="74"/>
      <c r="T230" s="74"/>
      <c r="U230" s="74"/>
      <c r="V230" s="74"/>
      <c r="W230" s="74"/>
      <c r="X230" s="74"/>
      <c r="Y230" s="74"/>
      <c r="Z230" s="74"/>
    </row>
    <row r="231" customFormat="false" ht="15.75" hidden="false" customHeight="true" outlineLevel="0" collapsed="false">
      <c r="A231" s="355"/>
      <c r="B231" s="74"/>
      <c r="C231" s="74"/>
      <c r="E231" s="74"/>
      <c r="F231" s="74"/>
      <c r="G231" s="74"/>
      <c r="H231" s="74"/>
      <c r="I231" s="74"/>
      <c r="J231" s="74"/>
      <c r="K231" s="74"/>
      <c r="L231" s="74"/>
      <c r="M231" s="74"/>
      <c r="N231" s="74"/>
      <c r="O231" s="74"/>
      <c r="P231" s="74"/>
      <c r="Q231" s="74"/>
      <c r="R231" s="74"/>
      <c r="S231" s="74"/>
      <c r="T231" s="74"/>
      <c r="U231" s="74"/>
      <c r="V231" s="74"/>
      <c r="W231" s="74"/>
      <c r="X231" s="74"/>
      <c r="Y231" s="74"/>
      <c r="Z231" s="74"/>
    </row>
    <row r="232" customFormat="false" ht="15.75" hidden="false" customHeight="true" outlineLevel="0" collapsed="false">
      <c r="A232" s="355"/>
      <c r="B232" s="74"/>
      <c r="C232" s="74"/>
      <c r="E232" s="74"/>
      <c r="F232" s="74"/>
      <c r="G232" s="74"/>
      <c r="H232" s="74"/>
      <c r="I232" s="74"/>
      <c r="J232" s="74"/>
      <c r="K232" s="74"/>
      <c r="L232" s="74"/>
      <c r="M232" s="74"/>
      <c r="N232" s="74"/>
      <c r="O232" s="74"/>
      <c r="P232" s="74"/>
      <c r="Q232" s="74"/>
      <c r="R232" s="74"/>
      <c r="S232" s="74"/>
      <c r="T232" s="74"/>
      <c r="U232" s="74"/>
      <c r="V232" s="74"/>
      <c r="W232" s="74"/>
      <c r="X232" s="74"/>
      <c r="Y232" s="74"/>
      <c r="Z232" s="74"/>
    </row>
    <row r="233" customFormat="false" ht="15.75" hidden="false" customHeight="true" outlineLevel="0" collapsed="false">
      <c r="A233" s="355"/>
      <c r="B233" s="74"/>
      <c r="C233" s="74"/>
      <c r="E233" s="74"/>
      <c r="F233" s="74"/>
      <c r="G233" s="74"/>
      <c r="H233" s="74"/>
      <c r="I233" s="74"/>
      <c r="J233" s="74"/>
      <c r="K233" s="74"/>
      <c r="L233" s="74"/>
      <c r="M233" s="74"/>
      <c r="N233" s="74"/>
      <c r="O233" s="74"/>
      <c r="P233" s="74"/>
      <c r="Q233" s="74"/>
      <c r="R233" s="74"/>
      <c r="S233" s="74"/>
      <c r="T233" s="74"/>
      <c r="U233" s="74"/>
      <c r="V233" s="74"/>
      <c r="W233" s="74"/>
      <c r="X233" s="74"/>
      <c r="Y233" s="74"/>
      <c r="Z233" s="74"/>
    </row>
    <row r="234" customFormat="false" ht="15.75" hidden="false" customHeight="true" outlineLevel="0" collapsed="false">
      <c r="A234" s="355"/>
      <c r="B234" s="74"/>
      <c r="C234" s="74"/>
      <c r="E234" s="74"/>
      <c r="F234" s="74"/>
      <c r="G234" s="74"/>
      <c r="H234" s="74"/>
      <c r="I234" s="74"/>
      <c r="J234" s="74"/>
      <c r="K234" s="74"/>
      <c r="L234" s="74"/>
      <c r="M234" s="74"/>
      <c r="N234" s="74"/>
      <c r="O234" s="74"/>
      <c r="P234" s="74"/>
      <c r="Q234" s="74"/>
      <c r="R234" s="74"/>
      <c r="S234" s="74"/>
      <c r="T234" s="74"/>
      <c r="U234" s="74"/>
      <c r="V234" s="74"/>
      <c r="W234" s="74"/>
      <c r="X234" s="74"/>
      <c r="Y234" s="74"/>
      <c r="Z234" s="74"/>
    </row>
    <row r="235" customFormat="false" ht="15.75" hidden="false" customHeight="true" outlineLevel="0" collapsed="false">
      <c r="A235" s="355"/>
      <c r="B235" s="74"/>
      <c r="C235" s="74"/>
      <c r="E235" s="74"/>
      <c r="F235" s="74"/>
      <c r="G235" s="74"/>
      <c r="H235" s="74"/>
      <c r="I235" s="74"/>
      <c r="J235" s="74"/>
      <c r="K235" s="74"/>
      <c r="L235" s="74"/>
      <c r="M235" s="74"/>
      <c r="N235" s="74"/>
      <c r="O235" s="74"/>
      <c r="P235" s="74"/>
      <c r="Q235" s="74"/>
      <c r="R235" s="74"/>
      <c r="S235" s="74"/>
      <c r="T235" s="74"/>
      <c r="U235" s="74"/>
      <c r="V235" s="74"/>
      <c r="W235" s="74"/>
      <c r="X235" s="74"/>
      <c r="Y235" s="74"/>
      <c r="Z235" s="74"/>
    </row>
    <row r="236" customFormat="false" ht="15.75" hidden="false" customHeight="true" outlineLevel="0" collapsed="false">
      <c r="A236" s="355"/>
      <c r="B236" s="74"/>
      <c r="C236" s="74"/>
      <c r="E236" s="74"/>
      <c r="F236" s="74"/>
      <c r="G236" s="74"/>
      <c r="H236" s="74"/>
      <c r="I236" s="74"/>
      <c r="J236" s="74"/>
      <c r="K236" s="74"/>
      <c r="L236" s="74"/>
      <c r="M236" s="74"/>
      <c r="N236" s="74"/>
      <c r="O236" s="74"/>
      <c r="P236" s="74"/>
      <c r="Q236" s="74"/>
      <c r="R236" s="74"/>
      <c r="S236" s="74"/>
      <c r="T236" s="74"/>
      <c r="U236" s="74"/>
      <c r="V236" s="74"/>
      <c r="W236" s="74"/>
      <c r="X236" s="74"/>
      <c r="Y236" s="74"/>
      <c r="Z236" s="74"/>
    </row>
    <row r="237" customFormat="false" ht="15.75" hidden="false" customHeight="true" outlineLevel="0" collapsed="false">
      <c r="A237" s="355"/>
      <c r="B237" s="74"/>
      <c r="C237" s="74"/>
      <c r="E237" s="74"/>
      <c r="F237" s="74"/>
      <c r="G237" s="74"/>
      <c r="H237" s="74"/>
      <c r="I237" s="74"/>
      <c r="J237" s="74"/>
      <c r="K237" s="74"/>
      <c r="L237" s="74"/>
      <c r="M237" s="74"/>
      <c r="N237" s="74"/>
      <c r="O237" s="74"/>
      <c r="P237" s="74"/>
      <c r="Q237" s="74"/>
      <c r="R237" s="74"/>
      <c r="S237" s="74"/>
      <c r="T237" s="74"/>
      <c r="U237" s="74"/>
      <c r="V237" s="74"/>
      <c r="W237" s="74"/>
      <c r="X237" s="74"/>
      <c r="Y237" s="74"/>
      <c r="Z237" s="74"/>
    </row>
    <row r="238" customFormat="false" ht="15.75" hidden="false" customHeight="true" outlineLevel="0" collapsed="false">
      <c r="A238" s="355"/>
      <c r="B238" s="74"/>
      <c r="C238" s="74"/>
      <c r="E238" s="74"/>
      <c r="F238" s="74"/>
      <c r="G238" s="74"/>
      <c r="H238" s="74"/>
      <c r="I238" s="74"/>
      <c r="J238" s="74"/>
      <c r="K238" s="74"/>
      <c r="L238" s="74"/>
      <c r="M238" s="74"/>
      <c r="N238" s="74"/>
      <c r="O238" s="74"/>
      <c r="P238" s="74"/>
      <c r="Q238" s="74"/>
      <c r="R238" s="74"/>
      <c r="S238" s="74"/>
      <c r="T238" s="74"/>
      <c r="U238" s="74"/>
      <c r="V238" s="74"/>
      <c r="W238" s="74"/>
      <c r="X238" s="74"/>
      <c r="Y238" s="74"/>
      <c r="Z238" s="74"/>
    </row>
    <row r="239" customFormat="false" ht="15.75" hidden="false" customHeight="true" outlineLevel="0" collapsed="false">
      <c r="A239" s="355"/>
      <c r="B239" s="74"/>
      <c r="C239" s="74"/>
      <c r="E239" s="74"/>
      <c r="F239" s="74"/>
      <c r="G239" s="74"/>
      <c r="H239" s="74"/>
      <c r="I239" s="74"/>
      <c r="J239" s="74"/>
      <c r="K239" s="74"/>
      <c r="L239" s="74"/>
      <c r="M239" s="74"/>
      <c r="N239" s="74"/>
      <c r="O239" s="74"/>
      <c r="P239" s="74"/>
      <c r="Q239" s="74"/>
      <c r="R239" s="74"/>
      <c r="S239" s="74"/>
      <c r="T239" s="74"/>
      <c r="U239" s="74"/>
      <c r="V239" s="74"/>
      <c r="W239" s="74"/>
      <c r="X239" s="74"/>
      <c r="Y239" s="74"/>
      <c r="Z239" s="74"/>
    </row>
    <row r="240" customFormat="false" ht="15.75" hidden="false" customHeight="true" outlineLevel="0" collapsed="false">
      <c r="A240" s="355"/>
      <c r="B240" s="74"/>
      <c r="C240" s="74"/>
      <c r="E240" s="74"/>
      <c r="F240" s="74"/>
      <c r="G240" s="74"/>
      <c r="H240" s="74"/>
      <c r="I240" s="74"/>
      <c r="J240" s="74"/>
      <c r="K240" s="74"/>
      <c r="L240" s="74"/>
      <c r="M240" s="74"/>
      <c r="N240" s="74"/>
      <c r="O240" s="74"/>
      <c r="P240" s="74"/>
      <c r="Q240" s="74"/>
      <c r="R240" s="74"/>
      <c r="S240" s="74"/>
      <c r="T240" s="74"/>
      <c r="U240" s="74"/>
      <c r="V240" s="74"/>
      <c r="W240" s="74"/>
      <c r="X240" s="74"/>
      <c r="Y240" s="74"/>
      <c r="Z240" s="74"/>
    </row>
    <row r="241" customFormat="false" ht="15.75" hidden="false" customHeight="true" outlineLevel="0" collapsed="false">
      <c r="A241" s="355"/>
      <c r="B241" s="74"/>
      <c r="C241" s="74"/>
      <c r="E241" s="74"/>
      <c r="F241" s="74"/>
      <c r="G241" s="74"/>
      <c r="H241" s="74"/>
      <c r="I241" s="74"/>
      <c r="J241" s="74"/>
      <c r="K241" s="74"/>
      <c r="L241" s="74"/>
      <c r="M241" s="74"/>
      <c r="N241" s="74"/>
      <c r="O241" s="74"/>
      <c r="P241" s="74"/>
      <c r="Q241" s="74"/>
      <c r="R241" s="74"/>
      <c r="S241" s="74"/>
      <c r="T241" s="74"/>
      <c r="U241" s="74"/>
      <c r="V241" s="74"/>
      <c r="W241" s="74"/>
      <c r="X241" s="74"/>
      <c r="Y241" s="74"/>
      <c r="Z241" s="74"/>
    </row>
    <row r="242" customFormat="false" ht="15.75" hidden="false" customHeight="true" outlineLevel="0" collapsed="false">
      <c r="A242" s="355"/>
      <c r="B242" s="74"/>
      <c r="C242" s="74"/>
      <c r="E242" s="74"/>
      <c r="F242" s="74"/>
      <c r="G242" s="74"/>
      <c r="H242" s="74"/>
      <c r="I242" s="74"/>
      <c r="J242" s="74"/>
      <c r="K242" s="74"/>
      <c r="L242" s="74"/>
      <c r="M242" s="74"/>
      <c r="N242" s="74"/>
      <c r="O242" s="74"/>
      <c r="P242" s="74"/>
      <c r="Q242" s="74"/>
      <c r="R242" s="74"/>
      <c r="S242" s="74"/>
      <c r="T242" s="74"/>
      <c r="U242" s="74"/>
      <c r="V242" s="74"/>
      <c r="W242" s="74"/>
      <c r="X242" s="74"/>
      <c r="Y242" s="74"/>
      <c r="Z242" s="74"/>
    </row>
    <row r="243" customFormat="false" ht="15.75" hidden="false" customHeight="true" outlineLevel="0" collapsed="false">
      <c r="A243" s="355"/>
      <c r="B243" s="74"/>
      <c r="C243" s="74"/>
      <c r="E243" s="74"/>
      <c r="F243" s="74"/>
      <c r="G243" s="74"/>
      <c r="H243" s="74"/>
      <c r="I243" s="74"/>
      <c r="J243" s="74"/>
      <c r="K243" s="74"/>
      <c r="L243" s="74"/>
      <c r="M243" s="74"/>
      <c r="N243" s="74"/>
      <c r="O243" s="74"/>
      <c r="P243" s="74"/>
      <c r="Q243" s="74"/>
      <c r="R243" s="74"/>
      <c r="S243" s="74"/>
      <c r="T243" s="74"/>
      <c r="U243" s="74"/>
      <c r="V243" s="74"/>
      <c r="W243" s="74"/>
      <c r="X243" s="74"/>
      <c r="Y243" s="74"/>
      <c r="Z243" s="74"/>
    </row>
    <row r="244" customFormat="false" ht="15.75" hidden="false" customHeight="true" outlineLevel="0" collapsed="false">
      <c r="A244" s="355"/>
      <c r="B244" s="74"/>
      <c r="C244" s="74"/>
      <c r="E244" s="74"/>
      <c r="F244" s="74"/>
      <c r="G244" s="74"/>
      <c r="H244" s="74"/>
      <c r="I244" s="74"/>
      <c r="J244" s="74"/>
      <c r="K244" s="74"/>
      <c r="L244" s="74"/>
      <c r="M244" s="74"/>
      <c r="N244" s="74"/>
      <c r="O244" s="74"/>
      <c r="P244" s="74"/>
      <c r="Q244" s="74"/>
      <c r="R244" s="74"/>
      <c r="S244" s="74"/>
      <c r="T244" s="74"/>
      <c r="U244" s="74"/>
      <c r="V244" s="74"/>
      <c r="W244" s="74"/>
      <c r="X244" s="74"/>
      <c r="Y244" s="74"/>
      <c r="Z244" s="74"/>
    </row>
    <row r="245" customFormat="false" ht="15.75" hidden="false" customHeight="true" outlineLevel="0" collapsed="false">
      <c r="A245" s="355"/>
      <c r="B245" s="74"/>
      <c r="C245" s="74"/>
      <c r="E245" s="74"/>
      <c r="F245" s="74"/>
      <c r="G245" s="74"/>
      <c r="H245" s="74"/>
      <c r="I245" s="74"/>
      <c r="J245" s="74"/>
      <c r="K245" s="74"/>
      <c r="L245" s="74"/>
      <c r="M245" s="74"/>
      <c r="N245" s="74"/>
      <c r="O245" s="74"/>
      <c r="P245" s="74"/>
      <c r="Q245" s="74"/>
      <c r="R245" s="74"/>
      <c r="S245" s="74"/>
      <c r="T245" s="74"/>
      <c r="U245" s="74"/>
      <c r="V245" s="74"/>
      <c r="W245" s="74"/>
      <c r="X245" s="74"/>
      <c r="Y245" s="74"/>
      <c r="Z245" s="74"/>
    </row>
    <row r="246" customFormat="false" ht="15.75" hidden="false" customHeight="true" outlineLevel="0" collapsed="false">
      <c r="A246" s="355"/>
      <c r="B246" s="74"/>
      <c r="C246" s="74"/>
      <c r="E246" s="74"/>
      <c r="F246" s="74"/>
      <c r="G246" s="74"/>
      <c r="H246" s="74"/>
      <c r="I246" s="74"/>
      <c r="J246" s="74"/>
      <c r="K246" s="74"/>
      <c r="L246" s="74"/>
      <c r="M246" s="74"/>
      <c r="N246" s="74"/>
      <c r="O246" s="74"/>
      <c r="P246" s="74"/>
      <c r="Q246" s="74"/>
      <c r="R246" s="74"/>
      <c r="S246" s="74"/>
      <c r="T246" s="74"/>
      <c r="U246" s="74"/>
      <c r="V246" s="74"/>
      <c r="W246" s="74"/>
      <c r="X246" s="74"/>
      <c r="Y246" s="74"/>
      <c r="Z246" s="74"/>
    </row>
    <row r="247" customFormat="false" ht="15.75" hidden="false" customHeight="true" outlineLevel="0" collapsed="false">
      <c r="A247" s="355"/>
      <c r="B247" s="74"/>
      <c r="C247" s="74"/>
      <c r="E247" s="74"/>
      <c r="F247" s="74"/>
      <c r="G247" s="74"/>
      <c r="H247" s="74"/>
      <c r="I247" s="74"/>
      <c r="J247" s="74"/>
      <c r="K247" s="74"/>
      <c r="L247" s="74"/>
      <c r="M247" s="74"/>
      <c r="N247" s="74"/>
      <c r="O247" s="74"/>
      <c r="P247" s="74"/>
      <c r="Q247" s="74"/>
      <c r="R247" s="74"/>
      <c r="S247" s="74"/>
      <c r="T247" s="74"/>
      <c r="U247" s="74"/>
      <c r="V247" s="74"/>
      <c r="W247" s="74"/>
      <c r="X247" s="74"/>
      <c r="Y247" s="74"/>
      <c r="Z247" s="74"/>
    </row>
    <row r="248" customFormat="false" ht="15.75" hidden="false" customHeight="true" outlineLevel="0" collapsed="false">
      <c r="A248" s="355"/>
      <c r="B248" s="74"/>
      <c r="C248" s="74"/>
      <c r="E248" s="74"/>
      <c r="F248" s="74"/>
      <c r="G248" s="74"/>
      <c r="H248" s="74"/>
      <c r="I248" s="74"/>
      <c r="J248" s="74"/>
      <c r="K248" s="74"/>
      <c r="L248" s="74"/>
      <c r="M248" s="74"/>
      <c r="N248" s="74"/>
      <c r="O248" s="74"/>
      <c r="P248" s="74"/>
      <c r="Q248" s="74"/>
      <c r="R248" s="74"/>
      <c r="S248" s="74"/>
      <c r="T248" s="74"/>
      <c r="U248" s="74"/>
      <c r="V248" s="74"/>
      <c r="W248" s="74"/>
      <c r="X248" s="74"/>
      <c r="Y248" s="74"/>
      <c r="Z248" s="74"/>
    </row>
    <row r="249" customFormat="false" ht="15.75" hidden="false" customHeight="true" outlineLevel="0" collapsed="false">
      <c r="A249" s="355"/>
      <c r="B249" s="74"/>
      <c r="C249" s="74"/>
      <c r="E249" s="74"/>
      <c r="F249" s="74"/>
      <c r="G249" s="74"/>
      <c r="H249" s="74"/>
      <c r="I249" s="74"/>
      <c r="J249" s="74"/>
      <c r="K249" s="74"/>
      <c r="L249" s="74"/>
      <c r="M249" s="74"/>
      <c r="N249" s="74"/>
      <c r="O249" s="74"/>
      <c r="P249" s="74"/>
      <c r="Q249" s="74"/>
      <c r="R249" s="74"/>
      <c r="S249" s="74"/>
      <c r="T249" s="74"/>
      <c r="U249" s="74"/>
      <c r="V249" s="74"/>
      <c r="W249" s="74"/>
      <c r="X249" s="74"/>
      <c r="Y249" s="74"/>
      <c r="Z249" s="74"/>
    </row>
    <row r="250" customFormat="false" ht="15.75" hidden="false" customHeight="true" outlineLevel="0" collapsed="false">
      <c r="A250" s="355"/>
      <c r="B250" s="74"/>
      <c r="C250" s="74"/>
      <c r="E250" s="74"/>
      <c r="F250" s="74"/>
      <c r="G250" s="74"/>
      <c r="H250" s="74"/>
      <c r="I250" s="74"/>
      <c r="J250" s="74"/>
      <c r="K250" s="74"/>
      <c r="L250" s="74"/>
      <c r="M250" s="74"/>
      <c r="N250" s="74"/>
      <c r="O250" s="74"/>
      <c r="P250" s="74"/>
      <c r="Q250" s="74"/>
      <c r="R250" s="74"/>
      <c r="S250" s="74"/>
      <c r="T250" s="74"/>
      <c r="U250" s="74"/>
      <c r="V250" s="74"/>
      <c r="W250" s="74"/>
      <c r="X250" s="74"/>
      <c r="Y250" s="74"/>
      <c r="Z250" s="74"/>
    </row>
    <row r="251" customFormat="false" ht="15.75" hidden="false" customHeight="true" outlineLevel="0" collapsed="false">
      <c r="A251" s="355"/>
      <c r="B251" s="74"/>
      <c r="C251" s="74"/>
      <c r="E251" s="74"/>
      <c r="F251" s="74"/>
      <c r="G251" s="74"/>
      <c r="H251" s="74"/>
      <c r="I251" s="74"/>
      <c r="J251" s="74"/>
      <c r="K251" s="74"/>
      <c r="L251" s="74"/>
      <c r="M251" s="74"/>
      <c r="N251" s="74"/>
      <c r="O251" s="74"/>
      <c r="P251" s="74"/>
      <c r="Q251" s="74"/>
      <c r="R251" s="74"/>
      <c r="S251" s="74"/>
      <c r="T251" s="74"/>
      <c r="U251" s="74"/>
      <c r="V251" s="74"/>
      <c r="W251" s="74"/>
      <c r="X251" s="74"/>
      <c r="Y251" s="74"/>
      <c r="Z251" s="74"/>
    </row>
    <row r="252" customFormat="false" ht="15.75" hidden="false" customHeight="true" outlineLevel="0" collapsed="false">
      <c r="A252" s="355"/>
      <c r="B252" s="74"/>
      <c r="C252" s="74"/>
      <c r="E252" s="74"/>
      <c r="F252" s="74"/>
      <c r="G252" s="74"/>
      <c r="H252" s="74"/>
      <c r="I252" s="74"/>
      <c r="J252" s="74"/>
      <c r="K252" s="74"/>
      <c r="L252" s="74"/>
      <c r="M252" s="74"/>
      <c r="N252" s="74"/>
      <c r="O252" s="74"/>
      <c r="P252" s="74"/>
      <c r="Q252" s="74"/>
      <c r="R252" s="74"/>
      <c r="S252" s="74"/>
      <c r="T252" s="74"/>
      <c r="U252" s="74"/>
      <c r="V252" s="74"/>
      <c r="W252" s="74"/>
      <c r="X252" s="74"/>
      <c r="Y252" s="74"/>
      <c r="Z252" s="74"/>
    </row>
    <row r="253" customFormat="false" ht="15.75" hidden="false" customHeight="true" outlineLevel="0" collapsed="false">
      <c r="A253" s="355"/>
      <c r="B253" s="74"/>
      <c r="C253" s="74"/>
      <c r="E253" s="74"/>
      <c r="F253" s="74"/>
      <c r="G253" s="74"/>
      <c r="H253" s="74"/>
      <c r="I253" s="74"/>
      <c r="J253" s="74"/>
      <c r="K253" s="74"/>
      <c r="L253" s="74"/>
      <c r="M253" s="74"/>
      <c r="N253" s="74"/>
      <c r="O253" s="74"/>
      <c r="P253" s="74"/>
      <c r="Q253" s="74"/>
      <c r="R253" s="74"/>
      <c r="S253" s="74"/>
      <c r="T253" s="74"/>
      <c r="U253" s="74"/>
      <c r="V253" s="74"/>
      <c r="W253" s="74"/>
      <c r="X253" s="74"/>
      <c r="Y253" s="74"/>
      <c r="Z253" s="74"/>
    </row>
    <row r="254" customFormat="false" ht="15.75" hidden="false" customHeight="true" outlineLevel="0" collapsed="false">
      <c r="A254" s="355"/>
      <c r="B254" s="74"/>
      <c r="C254" s="74"/>
      <c r="E254" s="74"/>
      <c r="F254" s="74"/>
      <c r="G254" s="74"/>
      <c r="H254" s="74"/>
      <c r="I254" s="74"/>
      <c r="J254" s="74"/>
      <c r="K254" s="74"/>
      <c r="L254" s="74"/>
      <c r="M254" s="74"/>
      <c r="N254" s="74"/>
      <c r="O254" s="74"/>
      <c r="P254" s="74"/>
      <c r="Q254" s="74"/>
      <c r="R254" s="74"/>
      <c r="S254" s="74"/>
      <c r="T254" s="74"/>
      <c r="U254" s="74"/>
      <c r="V254" s="74"/>
      <c r="W254" s="74"/>
      <c r="X254" s="74"/>
      <c r="Y254" s="74"/>
      <c r="Z254" s="74"/>
    </row>
    <row r="255" customFormat="false" ht="15.75" hidden="false" customHeight="true" outlineLevel="0" collapsed="false">
      <c r="A255" s="355"/>
      <c r="B255" s="74"/>
      <c r="C255" s="74"/>
      <c r="E255" s="74"/>
      <c r="F255" s="74"/>
      <c r="G255" s="74"/>
      <c r="H255" s="74"/>
      <c r="I255" s="74"/>
      <c r="J255" s="74"/>
      <c r="K255" s="74"/>
      <c r="L255" s="74"/>
      <c r="M255" s="74"/>
      <c r="N255" s="74"/>
      <c r="O255" s="74"/>
      <c r="P255" s="74"/>
      <c r="Q255" s="74"/>
      <c r="R255" s="74"/>
      <c r="S255" s="74"/>
      <c r="T255" s="74"/>
      <c r="U255" s="74"/>
      <c r="V255" s="74"/>
      <c r="W255" s="74"/>
      <c r="X255" s="74"/>
      <c r="Y255" s="74"/>
      <c r="Z255" s="74"/>
    </row>
    <row r="256" customFormat="false" ht="15.75" hidden="false" customHeight="true" outlineLevel="0" collapsed="false">
      <c r="A256" s="355"/>
      <c r="B256" s="74"/>
      <c r="C256" s="74"/>
      <c r="E256" s="74"/>
      <c r="F256" s="74"/>
      <c r="G256" s="74"/>
      <c r="H256" s="74"/>
      <c r="I256" s="74"/>
      <c r="J256" s="74"/>
      <c r="K256" s="74"/>
      <c r="L256" s="74"/>
      <c r="M256" s="74"/>
      <c r="N256" s="74"/>
      <c r="O256" s="74"/>
      <c r="P256" s="74"/>
      <c r="Q256" s="74"/>
      <c r="R256" s="74"/>
      <c r="S256" s="74"/>
      <c r="T256" s="74"/>
      <c r="U256" s="74"/>
      <c r="V256" s="74"/>
      <c r="W256" s="74"/>
      <c r="X256" s="74"/>
      <c r="Y256" s="74"/>
      <c r="Z256" s="74"/>
    </row>
    <row r="257" customFormat="false" ht="15.75" hidden="false" customHeight="true" outlineLevel="0" collapsed="false">
      <c r="A257" s="355"/>
      <c r="B257" s="74"/>
      <c r="C257" s="74"/>
      <c r="E257" s="74"/>
      <c r="F257" s="74"/>
      <c r="G257" s="74"/>
      <c r="H257" s="74"/>
      <c r="I257" s="74"/>
      <c r="J257" s="74"/>
      <c r="K257" s="74"/>
      <c r="L257" s="74"/>
      <c r="M257" s="74"/>
      <c r="N257" s="74"/>
      <c r="O257" s="74"/>
      <c r="P257" s="74"/>
      <c r="Q257" s="74"/>
      <c r="R257" s="74"/>
      <c r="S257" s="74"/>
      <c r="T257" s="74"/>
      <c r="U257" s="74"/>
      <c r="V257" s="74"/>
      <c r="W257" s="74"/>
      <c r="X257" s="74"/>
      <c r="Y257" s="74"/>
      <c r="Z257" s="74"/>
    </row>
    <row r="258" customFormat="false" ht="15.75" hidden="false" customHeight="true" outlineLevel="0" collapsed="false">
      <c r="A258" s="355"/>
      <c r="B258" s="74"/>
      <c r="C258" s="74"/>
      <c r="E258" s="74"/>
      <c r="F258" s="74"/>
      <c r="G258" s="74"/>
      <c r="H258" s="74"/>
      <c r="I258" s="74"/>
      <c r="J258" s="74"/>
      <c r="K258" s="74"/>
      <c r="L258" s="74"/>
      <c r="M258" s="74"/>
      <c r="N258" s="74"/>
      <c r="O258" s="74"/>
      <c r="P258" s="74"/>
      <c r="Q258" s="74"/>
      <c r="R258" s="74"/>
      <c r="S258" s="74"/>
      <c r="T258" s="74"/>
      <c r="U258" s="74"/>
      <c r="V258" s="74"/>
      <c r="W258" s="74"/>
      <c r="X258" s="74"/>
      <c r="Y258" s="74"/>
      <c r="Z258" s="74"/>
    </row>
    <row r="259" customFormat="false" ht="15.75" hidden="false" customHeight="true" outlineLevel="0" collapsed="false">
      <c r="A259" s="355"/>
      <c r="B259" s="74"/>
      <c r="C259" s="74"/>
      <c r="E259" s="74"/>
      <c r="F259" s="74"/>
      <c r="G259" s="74"/>
      <c r="H259" s="74"/>
      <c r="I259" s="74"/>
      <c r="J259" s="74"/>
      <c r="K259" s="74"/>
      <c r="L259" s="74"/>
      <c r="M259" s="74"/>
      <c r="N259" s="74"/>
      <c r="O259" s="74"/>
      <c r="P259" s="74"/>
      <c r="Q259" s="74"/>
      <c r="R259" s="74"/>
      <c r="S259" s="74"/>
      <c r="T259" s="74"/>
      <c r="U259" s="74"/>
      <c r="V259" s="74"/>
      <c r="W259" s="74"/>
      <c r="X259" s="74"/>
      <c r="Y259" s="74"/>
      <c r="Z259" s="74"/>
    </row>
    <row r="260" customFormat="false" ht="15.75" hidden="false" customHeight="true" outlineLevel="0" collapsed="false">
      <c r="A260" s="355"/>
      <c r="B260" s="74"/>
      <c r="C260" s="74"/>
      <c r="E260" s="74"/>
      <c r="F260" s="74"/>
      <c r="G260" s="74"/>
      <c r="H260" s="74"/>
      <c r="I260" s="74"/>
      <c r="J260" s="74"/>
      <c r="K260" s="74"/>
      <c r="L260" s="74"/>
      <c r="M260" s="74"/>
      <c r="N260" s="74"/>
      <c r="O260" s="74"/>
      <c r="P260" s="74"/>
      <c r="Q260" s="74"/>
      <c r="R260" s="74"/>
      <c r="S260" s="74"/>
      <c r="T260" s="74"/>
      <c r="U260" s="74"/>
      <c r="V260" s="74"/>
      <c r="W260" s="74"/>
      <c r="X260" s="74"/>
      <c r="Y260" s="74"/>
      <c r="Z260" s="74"/>
    </row>
    <row r="261" customFormat="false" ht="15.75" hidden="false" customHeight="true" outlineLevel="0" collapsed="false">
      <c r="A261" s="355"/>
      <c r="B261" s="74"/>
      <c r="C261" s="74"/>
      <c r="E261" s="74"/>
      <c r="F261" s="74"/>
      <c r="G261" s="74"/>
      <c r="H261" s="74"/>
      <c r="I261" s="74"/>
      <c r="J261" s="74"/>
      <c r="K261" s="74"/>
      <c r="L261" s="74"/>
      <c r="M261" s="74"/>
      <c r="N261" s="74"/>
      <c r="O261" s="74"/>
      <c r="P261" s="74"/>
      <c r="Q261" s="74"/>
      <c r="R261" s="74"/>
      <c r="S261" s="74"/>
      <c r="T261" s="74"/>
      <c r="U261" s="74"/>
      <c r="V261" s="74"/>
      <c r="W261" s="74"/>
      <c r="X261" s="74"/>
      <c r="Y261" s="74"/>
      <c r="Z261" s="74"/>
    </row>
    <row r="262" customFormat="false" ht="15.75" hidden="false" customHeight="true" outlineLevel="0" collapsed="false">
      <c r="A262" s="355"/>
      <c r="B262" s="74"/>
      <c r="C262" s="74"/>
      <c r="E262" s="74"/>
      <c r="F262" s="74"/>
      <c r="G262" s="74"/>
      <c r="H262" s="74"/>
      <c r="I262" s="74"/>
      <c r="J262" s="74"/>
      <c r="K262" s="74"/>
      <c r="L262" s="74"/>
      <c r="M262" s="74"/>
      <c r="N262" s="74"/>
      <c r="O262" s="74"/>
      <c r="P262" s="74"/>
      <c r="Q262" s="74"/>
      <c r="R262" s="74"/>
      <c r="S262" s="74"/>
      <c r="T262" s="74"/>
      <c r="U262" s="74"/>
      <c r="V262" s="74"/>
      <c r="W262" s="74"/>
      <c r="X262" s="74"/>
      <c r="Y262" s="74"/>
      <c r="Z262" s="74"/>
    </row>
    <row r="263" customFormat="false" ht="15.75" hidden="false" customHeight="true" outlineLevel="0" collapsed="false">
      <c r="A263" s="355"/>
      <c r="B263" s="74"/>
      <c r="C263" s="74"/>
      <c r="E263" s="74"/>
      <c r="F263" s="74"/>
      <c r="G263" s="74"/>
      <c r="H263" s="74"/>
      <c r="I263" s="74"/>
      <c r="J263" s="74"/>
      <c r="K263" s="74"/>
      <c r="L263" s="74"/>
      <c r="M263" s="74"/>
      <c r="N263" s="74"/>
      <c r="O263" s="74"/>
      <c r="P263" s="74"/>
      <c r="Q263" s="74"/>
      <c r="R263" s="74"/>
      <c r="S263" s="74"/>
      <c r="T263" s="74"/>
      <c r="U263" s="74"/>
      <c r="V263" s="74"/>
      <c r="W263" s="74"/>
      <c r="X263" s="74"/>
      <c r="Y263" s="74"/>
      <c r="Z263" s="74"/>
    </row>
    <row r="264" customFormat="false" ht="15.75" hidden="false" customHeight="true" outlineLevel="0" collapsed="false">
      <c r="A264" s="355"/>
      <c r="B264" s="74"/>
      <c r="C264" s="74"/>
      <c r="E264" s="74"/>
      <c r="F264" s="74"/>
      <c r="G264" s="74"/>
      <c r="H264" s="74"/>
      <c r="I264" s="74"/>
      <c r="J264" s="74"/>
      <c r="K264" s="74"/>
      <c r="L264" s="74"/>
      <c r="M264" s="74"/>
      <c r="N264" s="74"/>
      <c r="O264" s="74"/>
      <c r="P264" s="74"/>
      <c r="Q264" s="74"/>
      <c r="R264" s="74"/>
      <c r="S264" s="74"/>
      <c r="T264" s="74"/>
      <c r="U264" s="74"/>
      <c r="V264" s="74"/>
      <c r="W264" s="74"/>
      <c r="X264" s="74"/>
      <c r="Y264" s="74"/>
      <c r="Z264" s="74"/>
    </row>
    <row r="265" customFormat="false" ht="15.75" hidden="false" customHeight="true" outlineLevel="0" collapsed="false">
      <c r="A265" s="355"/>
      <c r="B265" s="74"/>
      <c r="C265" s="74"/>
      <c r="E265" s="74"/>
      <c r="F265" s="74"/>
      <c r="G265" s="74"/>
      <c r="H265" s="74"/>
      <c r="I265" s="74"/>
      <c r="J265" s="74"/>
      <c r="K265" s="74"/>
      <c r="L265" s="74"/>
      <c r="M265" s="74"/>
      <c r="N265" s="74"/>
      <c r="O265" s="74"/>
      <c r="P265" s="74"/>
      <c r="Q265" s="74"/>
      <c r="R265" s="74"/>
      <c r="S265" s="74"/>
      <c r="T265" s="74"/>
      <c r="U265" s="74"/>
      <c r="V265" s="74"/>
      <c r="W265" s="74"/>
      <c r="X265" s="74"/>
      <c r="Y265" s="74"/>
      <c r="Z265" s="74"/>
    </row>
    <row r="266" customFormat="false" ht="15.75" hidden="false" customHeight="true" outlineLevel="0" collapsed="false">
      <c r="A266" s="355"/>
      <c r="B266" s="74"/>
      <c r="C266" s="74"/>
      <c r="E266" s="74"/>
      <c r="F266" s="74"/>
      <c r="G266" s="74"/>
      <c r="H266" s="74"/>
      <c r="I266" s="74"/>
      <c r="J266" s="74"/>
      <c r="K266" s="74"/>
      <c r="L266" s="74"/>
      <c r="M266" s="74"/>
      <c r="N266" s="74"/>
      <c r="O266" s="74"/>
      <c r="P266" s="74"/>
      <c r="Q266" s="74"/>
      <c r="R266" s="74"/>
      <c r="S266" s="74"/>
      <c r="T266" s="74"/>
      <c r="U266" s="74"/>
      <c r="V266" s="74"/>
      <c r="W266" s="74"/>
      <c r="X266" s="74"/>
      <c r="Y266" s="74"/>
      <c r="Z266" s="74"/>
    </row>
    <row r="267" customFormat="false" ht="15.75" hidden="false" customHeight="true" outlineLevel="0" collapsed="false">
      <c r="A267" s="355"/>
      <c r="B267" s="74"/>
      <c r="C267" s="74"/>
      <c r="E267" s="74"/>
      <c r="F267" s="74"/>
      <c r="G267" s="74"/>
      <c r="H267" s="74"/>
      <c r="I267" s="74"/>
      <c r="J267" s="74"/>
      <c r="K267" s="74"/>
      <c r="L267" s="74"/>
      <c r="M267" s="74"/>
      <c r="N267" s="74"/>
      <c r="O267" s="74"/>
      <c r="P267" s="74"/>
      <c r="Q267" s="74"/>
      <c r="R267" s="74"/>
      <c r="S267" s="74"/>
      <c r="T267" s="74"/>
      <c r="U267" s="74"/>
      <c r="V267" s="74"/>
      <c r="W267" s="74"/>
      <c r="X267" s="74"/>
      <c r="Y267" s="74"/>
      <c r="Z267" s="74"/>
    </row>
    <row r="268" customFormat="false" ht="15.75" hidden="false" customHeight="true" outlineLevel="0" collapsed="false">
      <c r="A268" s="355"/>
      <c r="B268" s="74"/>
      <c r="C268" s="74"/>
      <c r="E268" s="74"/>
      <c r="F268" s="74"/>
      <c r="G268" s="74"/>
      <c r="H268" s="74"/>
      <c r="I268" s="74"/>
      <c r="J268" s="74"/>
      <c r="K268" s="74"/>
      <c r="L268" s="74"/>
      <c r="M268" s="74"/>
      <c r="N268" s="74"/>
      <c r="O268" s="74"/>
      <c r="P268" s="74"/>
      <c r="Q268" s="74"/>
      <c r="R268" s="74"/>
      <c r="S268" s="74"/>
      <c r="T268" s="74"/>
      <c r="U268" s="74"/>
      <c r="V268" s="74"/>
      <c r="W268" s="74"/>
      <c r="X268" s="74"/>
      <c r="Y268" s="74"/>
      <c r="Z268" s="74"/>
    </row>
    <row r="269" customFormat="false" ht="15.75" hidden="false" customHeight="true" outlineLevel="0" collapsed="false">
      <c r="A269" s="355"/>
      <c r="B269" s="74"/>
      <c r="C269" s="74"/>
      <c r="E269" s="74"/>
      <c r="F269" s="74"/>
      <c r="G269" s="74"/>
      <c r="H269" s="74"/>
      <c r="I269" s="74"/>
      <c r="J269" s="74"/>
      <c r="K269" s="74"/>
      <c r="L269" s="74"/>
      <c r="M269" s="74"/>
      <c r="N269" s="74"/>
      <c r="O269" s="74"/>
      <c r="P269" s="74"/>
      <c r="Q269" s="74"/>
      <c r="R269" s="74"/>
      <c r="S269" s="74"/>
      <c r="T269" s="74"/>
      <c r="U269" s="74"/>
      <c r="V269" s="74"/>
      <c r="W269" s="74"/>
      <c r="X269" s="74"/>
      <c r="Y269" s="74"/>
      <c r="Z269" s="74"/>
    </row>
    <row r="270" customFormat="false" ht="15.75" hidden="false" customHeight="true" outlineLevel="0" collapsed="false">
      <c r="A270" s="355"/>
      <c r="B270" s="74"/>
      <c r="C270" s="74"/>
      <c r="E270" s="74"/>
      <c r="F270" s="74"/>
      <c r="G270" s="74"/>
      <c r="H270" s="74"/>
      <c r="I270" s="74"/>
      <c r="J270" s="74"/>
      <c r="K270" s="74"/>
      <c r="L270" s="74"/>
      <c r="M270" s="74"/>
      <c r="N270" s="74"/>
      <c r="O270" s="74"/>
      <c r="P270" s="74"/>
      <c r="Q270" s="74"/>
      <c r="R270" s="74"/>
      <c r="S270" s="74"/>
      <c r="T270" s="74"/>
      <c r="U270" s="74"/>
      <c r="V270" s="74"/>
      <c r="W270" s="74"/>
      <c r="X270" s="74"/>
      <c r="Y270" s="74"/>
      <c r="Z270" s="74"/>
    </row>
    <row r="271" customFormat="false" ht="15.75" hidden="false" customHeight="true" outlineLevel="0" collapsed="false">
      <c r="A271" s="355"/>
      <c r="B271" s="74"/>
      <c r="C271" s="74"/>
      <c r="E271" s="74"/>
      <c r="F271" s="74"/>
      <c r="G271" s="74"/>
      <c r="H271" s="74"/>
      <c r="I271" s="74"/>
      <c r="J271" s="74"/>
      <c r="K271" s="74"/>
      <c r="L271" s="74"/>
      <c r="M271" s="74"/>
      <c r="N271" s="74"/>
      <c r="O271" s="74"/>
      <c r="P271" s="74"/>
      <c r="Q271" s="74"/>
      <c r="R271" s="74"/>
      <c r="S271" s="74"/>
      <c r="T271" s="74"/>
      <c r="U271" s="74"/>
      <c r="V271" s="74"/>
      <c r="W271" s="74"/>
      <c r="X271" s="74"/>
      <c r="Y271" s="74"/>
      <c r="Z271" s="74"/>
    </row>
    <row r="272" customFormat="false" ht="15.75" hidden="false" customHeight="true" outlineLevel="0" collapsed="false">
      <c r="A272" s="355"/>
      <c r="B272" s="74"/>
      <c r="C272" s="74"/>
      <c r="E272" s="74"/>
      <c r="F272" s="74"/>
      <c r="G272" s="74"/>
      <c r="H272" s="74"/>
      <c r="I272" s="74"/>
      <c r="J272" s="74"/>
      <c r="K272" s="74"/>
      <c r="L272" s="74"/>
      <c r="M272" s="74"/>
      <c r="N272" s="74"/>
      <c r="O272" s="74"/>
      <c r="P272" s="74"/>
      <c r="Q272" s="74"/>
      <c r="R272" s="74"/>
      <c r="S272" s="74"/>
      <c r="T272" s="74"/>
      <c r="U272" s="74"/>
      <c r="V272" s="74"/>
      <c r="W272" s="74"/>
      <c r="X272" s="74"/>
      <c r="Y272" s="74"/>
      <c r="Z272" s="74"/>
    </row>
    <row r="273" customFormat="false" ht="15.75" hidden="false" customHeight="true" outlineLevel="0" collapsed="false">
      <c r="A273" s="355"/>
      <c r="B273" s="74"/>
      <c r="C273" s="74"/>
      <c r="E273" s="74"/>
      <c r="F273" s="74"/>
      <c r="G273" s="74"/>
      <c r="H273" s="74"/>
      <c r="I273" s="74"/>
      <c r="J273" s="74"/>
      <c r="K273" s="74"/>
      <c r="L273" s="74"/>
      <c r="M273" s="74"/>
      <c r="N273" s="74"/>
      <c r="O273" s="74"/>
      <c r="P273" s="74"/>
      <c r="Q273" s="74"/>
      <c r="R273" s="74"/>
      <c r="S273" s="74"/>
      <c r="T273" s="74"/>
      <c r="U273" s="74"/>
      <c r="V273" s="74"/>
      <c r="W273" s="74"/>
      <c r="X273" s="74"/>
      <c r="Y273" s="74"/>
      <c r="Z273" s="74"/>
    </row>
    <row r="274" customFormat="false" ht="15.75" hidden="false" customHeight="true" outlineLevel="0" collapsed="false">
      <c r="A274" s="355"/>
      <c r="B274" s="74"/>
      <c r="C274" s="74"/>
      <c r="E274" s="74"/>
      <c r="F274" s="74"/>
      <c r="G274" s="74"/>
      <c r="H274" s="74"/>
      <c r="I274" s="74"/>
      <c r="J274" s="74"/>
      <c r="K274" s="74"/>
      <c r="L274" s="74"/>
      <c r="M274" s="74"/>
      <c r="N274" s="74"/>
      <c r="O274" s="74"/>
      <c r="P274" s="74"/>
      <c r="Q274" s="74"/>
      <c r="R274" s="74"/>
      <c r="S274" s="74"/>
      <c r="T274" s="74"/>
      <c r="U274" s="74"/>
      <c r="V274" s="74"/>
      <c r="W274" s="74"/>
      <c r="X274" s="74"/>
      <c r="Y274" s="74"/>
      <c r="Z274" s="74"/>
    </row>
    <row r="275" customFormat="false" ht="15.75" hidden="false" customHeight="true" outlineLevel="0" collapsed="false">
      <c r="A275" s="355"/>
      <c r="B275" s="74"/>
      <c r="C275" s="74"/>
      <c r="E275" s="74"/>
      <c r="F275" s="74"/>
      <c r="G275" s="74"/>
      <c r="H275" s="74"/>
      <c r="I275" s="74"/>
      <c r="J275" s="74"/>
      <c r="K275" s="74"/>
      <c r="L275" s="74"/>
      <c r="M275" s="74"/>
      <c r="N275" s="74"/>
      <c r="O275" s="74"/>
      <c r="P275" s="74"/>
      <c r="Q275" s="74"/>
      <c r="R275" s="74"/>
      <c r="S275" s="74"/>
      <c r="T275" s="74"/>
      <c r="U275" s="74"/>
      <c r="V275" s="74"/>
      <c r="W275" s="74"/>
      <c r="X275" s="74"/>
      <c r="Y275" s="74"/>
      <c r="Z275" s="74"/>
    </row>
    <row r="276" customFormat="false" ht="15.75" hidden="false" customHeight="true" outlineLevel="0" collapsed="false">
      <c r="A276" s="355"/>
      <c r="B276" s="74"/>
      <c r="C276" s="74"/>
      <c r="E276" s="74"/>
      <c r="F276" s="74"/>
      <c r="G276" s="74"/>
      <c r="H276" s="74"/>
      <c r="I276" s="74"/>
      <c r="J276" s="74"/>
      <c r="K276" s="74"/>
      <c r="L276" s="74"/>
      <c r="M276" s="74"/>
      <c r="N276" s="74"/>
      <c r="O276" s="74"/>
      <c r="P276" s="74"/>
      <c r="Q276" s="74"/>
      <c r="R276" s="74"/>
      <c r="S276" s="74"/>
      <c r="T276" s="74"/>
      <c r="U276" s="74"/>
      <c r="V276" s="74"/>
      <c r="W276" s="74"/>
      <c r="X276" s="74"/>
      <c r="Y276" s="74"/>
      <c r="Z276" s="74"/>
    </row>
    <row r="277" customFormat="false" ht="15.75" hidden="false" customHeight="true" outlineLevel="0" collapsed="false">
      <c r="A277" s="355"/>
      <c r="B277" s="74"/>
      <c r="C277" s="74"/>
      <c r="E277" s="74"/>
      <c r="F277" s="74"/>
      <c r="G277" s="74"/>
      <c r="H277" s="74"/>
      <c r="I277" s="74"/>
      <c r="J277" s="74"/>
      <c r="K277" s="74"/>
      <c r="L277" s="74"/>
      <c r="M277" s="74"/>
      <c r="N277" s="74"/>
      <c r="O277" s="74"/>
      <c r="P277" s="74"/>
      <c r="Q277" s="74"/>
      <c r="R277" s="74"/>
      <c r="S277" s="74"/>
      <c r="T277" s="74"/>
      <c r="U277" s="74"/>
      <c r="V277" s="74"/>
      <c r="W277" s="74"/>
      <c r="X277" s="74"/>
      <c r="Y277" s="74"/>
      <c r="Z277" s="74"/>
    </row>
    <row r="278" customFormat="false" ht="15.75" hidden="false" customHeight="true" outlineLevel="0" collapsed="false">
      <c r="A278" s="355"/>
      <c r="B278" s="74"/>
      <c r="C278" s="74"/>
      <c r="E278" s="74"/>
      <c r="F278" s="74"/>
      <c r="G278" s="74"/>
      <c r="H278" s="74"/>
      <c r="I278" s="74"/>
      <c r="J278" s="74"/>
      <c r="K278" s="74"/>
      <c r="L278" s="74"/>
      <c r="M278" s="74"/>
      <c r="N278" s="74"/>
      <c r="O278" s="74"/>
      <c r="P278" s="74"/>
      <c r="Q278" s="74"/>
      <c r="R278" s="74"/>
      <c r="S278" s="74"/>
      <c r="T278" s="74"/>
      <c r="U278" s="74"/>
      <c r="V278" s="74"/>
      <c r="W278" s="74"/>
      <c r="X278" s="74"/>
      <c r="Y278" s="74"/>
      <c r="Z278" s="74"/>
    </row>
    <row r="279" customFormat="false" ht="15.75" hidden="false" customHeight="true" outlineLevel="0" collapsed="false">
      <c r="A279" s="355"/>
      <c r="B279" s="74"/>
      <c r="C279" s="74"/>
      <c r="E279" s="74"/>
      <c r="F279" s="74"/>
      <c r="G279" s="74"/>
      <c r="H279" s="74"/>
      <c r="I279" s="74"/>
      <c r="J279" s="74"/>
      <c r="K279" s="74"/>
      <c r="L279" s="74"/>
      <c r="M279" s="74"/>
      <c r="N279" s="74"/>
      <c r="O279" s="74"/>
      <c r="P279" s="74"/>
      <c r="Q279" s="74"/>
      <c r="R279" s="74"/>
      <c r="S279" s="74"/>
      <c r="T279" s="74"/>
      <c r="U279" s="74"/>
      <c r="V279" s="74"/>
      <c r="W279" s="74"/>
      <c r="X279" s="74"/>
      <c r="Y279" s="74"/>
      <c r="Z279" s="74"/>
    </row>
    <row r="280" customFormat="false" ht="15.75" hidden="false" customHeight="true" outlineLevel="0" collapsed="false">
      <c r="A280" s="355"/>
      <c r="B280" s="74"/>
      <c r="C280" s="74"/>
      <c r="E280" s="74"/>
      <c r="F280" s="74"/>
      <c r="G280" s="74"/>
      <c r="H280" s="74"/>
      <c r="I280" s="74"/>
      <c r="J280" s="74"/>
      <c r="K280" s="74"/>
      <c r="L280" s="74"/>
      <c r="M280" s="74"/>
      <c r="N280" s="74"/>
      <c r="O280" s="74"/>
      <c r="P280" s="74"/>
      <c r="Q280" s="74"/>
      <c r="R280" s="74"/>
      <c r="S280" s="74"/>
      <c r="T280" s="74"/>
      <c r="U280" s="74"/>
      <c r="V280" s="74"/>
      <c r="W280" s="74"/>
      <c r="X280" s="74"/>
      <c r="Y280" s="74"/>
      <c r="Z280" s="74"/>
    </row>
    <row r="281" customFormat="false" ht="15.75" hidden="false" customHeight="true" outlineLevel="0" collapsed="false">
      <c r="A281" s="355"/>
      <c r="B281" s="74"/>
      <c r="C281" s="74"/>
      <c r="E281" s="74"/>
      <c r="F281" s="74"/>
      <c r="G281" s="74"/>
      <c r="H281" s="74"/>
      <c r="I281" s="74"/>
      <c r="J281" s="74"/>
      <c r="K281" s="74"/>
      <c r="L281" s="74"/>
      <c r="M281" s="74"/>
      <c r="N281" s="74"/>
      <c r="O281" s="74"/>
      <c r="P281" s="74"/>
      <c r="Q281" s="74"/>
      <c r="R281" s="74"/>
      <c r="S281" s="74"/>
      <c r="T281" s="74"/>
      <c r="U281" s="74"/>
      <c r="V281" s="74"/>
      <c r="W281" s="74"/>
      <c r="X281" s="74"/>
      <c r="Y281" s="74"/>
      <c r="Z281" s="74"/>
    </row>
    <row r="282" customFormat="false" ht="15.75" hidden="false" customHeight="true" outlineLevel="0" collapsed="false">
      <c r="A282" s="355"/>
      <c r="B282" s="74"/>
      <c r="C282" s="74"/>
      <c r="E282" s="74"/>
      <c r="F282" s="74"/>
      <c r="G282" s="74"/>
      <c r="H282" s="74"/>
      <c r="I282" s="74"/>
      <c r="J282" s="74"/>
      <c r="K282" s="74"/>
      <c r="L282" s="74"/>
      <c r="M282" s="74"/>
      <c r="N282" s="74"/>
      <c r="O282" s="74"/>
      <c r="P282" s="74"/>
      <c r="Q282" s="74"/>
      <c r="R282" s="74"/>
      <c r="S282" s="74"/>
      <c r="T282" s="74"/>
      <c r="U282" s="74"/>
      <c r="V282" s="74"/>
      <c r="W282" s="74"/>
      <c r="X282" s="74"/>
      <c r="Y282" s="74"/>
      <c r="Z282" s="74"/>
    </row>
    <row r="283" customFormat="false" ht="15.75" hidden="false" customHeight="true" outlineLevel="0" collapsed="false">
      <c r="A283" s="355"/>
      <c r="B283" s="74"/>
      <c r="C283" s="74"/>
      <c r="E283" s="74"/>
      <c r="F283" s="74"/>
      <c r="G283" s="74"/>
      <c r="H283" s="74"/>
      <c r="I283" s="74"/>
      <c r="J283" s="74"/>
      <c r="K283" s="74"/>
      <c r="L283" s="74"/>
      <c r="M283" s="74"/>
      <c r="N283" s="74"/>
      <c r="O283" s="74"/>
      <c r="P283" s="74"/>
      <c r="Q283" s="74"/>
      <c r="R283" s="74"/>
      <c r="S283" s="74"/>
      <c r="T283" s="74"/>
      <c r="U283" s="74"/>
      <c r="V283" s="74"/>
      <c r="W283" s="74"/>
      <c r="X283" s="74"/>
      <c r="Y283" s="74"/>
      <c r="Z283" s="74"/>
    </row>
    <row r="284" customFormat="false" ht="15.75" hidden="false" customHeight="true" outlineLevel="0" collapsed="false">
      <c r="A284" s="355"/>
      <c r="B284" s="74"/>
      <c r="C284" s="74"/>
      <c r="E284" s="74"/>
      <c r="F284" s="74"/>
      <c r="G284" s="74"/>
      <c r="H284" s="74"/>
      <c r="I284" s="74"/>
      <c r="J284" s="74"/>
      <c r="K284" s="74"/>
      <c r="L284" s="74"/>
      <c r="M284" s="74"/>
      <c r="N284" s="74"/>
      <c r="O284" s="74"/>
      <c r="P284" s="74"/>
      <c r="Q284" s="74"/>
      <c r="R284" s="74"/>
      <c r="S284" s="74"/>
      <c r="T284" s="74"/>
      <c r="U284" s="74"/>
      <c r="V284" s="74"/>
      <c r="W284" s="74"/>
      <c r="X284" s="74"/>
      <c r="Y284" s="74"/>
      <c r="Z284" s="74"/>
    </row>
    <row r="285" customFormat="false" ht="15.75" hidden="false" customHeight="true" outlineLevel="0" collapsed="false">
      <c r="A285" s="355"/>
      <c r="B285" s="74"/>
      <c r="C285" s="74"/>
      <c r="E285" s="74"/>
      <c r="F285" s="74"/>
      <c r="G285" s="74"/>
      <c r="H285" s="74"/>
      <c r="I285" s="74"/>
      <c r="J285" s="74"/>
      <c r="K285" s="74"/>
      <c r="L285" s="74"/>
      <c r="M285" s="74"/>
      <c r="N285" s="74"/>
      <c r="O285" s="74"/>
      <c r="P285" s="74"/>
      <c r="Q285" s="74"/>
      <c r="R285" s="74"/>
      <c r="S285" s="74"/>
      <c r="T285" s="74"/>
      <c r="U285" s="74"/>
      <c r="V285" s="74"/>
      <c r="W285" s="74"/>
      <c r="X285" s="74"/>
      <c r="Y285" s="74"/>
      <c r="Z285" s="74"/>
    </row>
    <row r="286" customFormat="false" ht="15.75" hidden="false" customHeight="true" outlineLevel="0" collapsed="false">
      <c r="A286" s="355"/>
      <c r="B286" s="74"/>
      <c r="C286" s="74"/>
      <c r="E286" s="74"/>
      <c r="F286" s="74"/>
      <c r="G286" s="74"/>
      <c r="H286" s="74"/>
      <c r="I286" s="74"/>
      <c r="J286" s="74"/>
      <c r="K286" s="74"/>
      <c r="L286" s="74"/>
      <c r="M286" s="74"/>
      <c r="N286" s="74"/>
      <c r="O286" s="74"/>
      <c r="P286" s="74"/>
      <c r="Q286" s="74"/>
      <c r="R286" s="74"/>
      <c r="S286" s="74"/>
      <c r="T286" s="74"/>
      <c r="U286" s="74"/>
      <c r="V286" s="74"/>
      <c r="W286" s="74"/>
      <c r="X286" s="74"/>
      <c r="Y286" s="74"/>
      <c r="Z286" s="74"/>
    </row>
    <row r="287" customFormat="false" ht="15.75" hidden="false" customHeight="true" outlineLevel="0" collapsed="false">
      <c r="A287" s="355"/>
      <c r="B287" s="74"/>
      <c r="C287" s="74"/>
      <c r="E287" s="74"/>
      <c r="F287" s="74"/>
      <c r="G287" s="74"/>
      <c r="H287" s="74"/>
      <c r="I287" s="74"/>
      <c r="J287" s="74"/>
      <c r="K287" s="74"/>
      <c r="L287" s="74"/>
      <c r="M287" s="74"/>
      <c r="N287" s="74"/>
      <c r="O287" s="74"/>
      <c r="P287" s="74"/>
      <c r="Q287" s="74"/>
      <c r="R287" s="74"/>
      <c r="S287" s="74"/>
      <c r="T287" s="74"/>
      <c r="U287" s="74"/>
      <c r="V287" s="74"/>
      <c r="W287" s="74"/>
      <c r="X287" s="74"/>
      <c r="Y287" s="74"/>
      <c r="Z287" s="74"/>
    </row>
    <row r="288" customFormat="false" ht="15.75" hidden="false" customHeight="true" outlineLevel="0" collapsed="false">
      <c r="A288" s="355"/>
      <c r="B288" s="74"/>
      <c r="C288" s="74"/>
      <c r="E288" s="74"/>
      <c r="F288" s="74"/>
      <c r="G288" s="74"/>
      <c r="H288" s="74"/>
      <c r="I288" s="74"/>
      <c r="J288" s="74"/>
      <c r="K288" s="74"/>
      <c r="L288" s="74"/>
      <c r="M288" s="74"/>
      <c r="N288" s="74"/>
      <c r="O288" s="74"/>
      <c r="P288" s="74"/>
      <c r="Q288" s="74"/>
      <c r="R288" s="74"/>
      <c r="S288" s="74"/>
      <c r="T288" s="74"/>
      <c r="U288" s="74"/>
      <c r="V288" s="74"/>
      <c r="W288" s="74"/>
      <c r="X288" s="74"/>
      <c r="Y288" s="74"/>
      <c r="Z288" s="74"/>
    </row>
    <row r="289" customFormat="false" ht="15.75" hidden="false" customHeight="true" outlineLevel="0" collapsed="false">
      <c r="A289" s="355"/>
      <c r="B289" s="74"/>
      <c r="C289" s="74"/>
      <c r="E289" s="74"/>
      <c r="F289" s="74"/>
      <c r="G289" s="74"/>
      <c r="H289" s="74"/>
      <c r="I289" s="74"/>
      <c r="J289" s="74"/>
      <c r="K289" s="74"/>
      <c r="L289" s="74"/>
      <c r="M289" s="74"/>
      <c r="N289" s="74"/>
      <c r="O289" s="74"/>
      <c r="P289" s="74"/>
      <c r="Q289" s="74"/>
      <c r="R289" s="74"/>
      <c r="S289" s="74"/>
      <c r="T289" s="74"/>
      <c r="U289" s="74"/>
      <c r="V289" s="74"/>
      <c r="W289" s="74"/>
      <c r="X289" s="74"/>
      <c r="Y289" s="74"/>
      <c r="Z289" s="74"/>
    </row>
    <row r="290" customFormat="false" ht="15.75" hidden="false" customHeight="true" outlineLevel="0" collapsed="false">
      <c r="A290" s="355"/>
      <c r="B290" s="74"/>
      <c r="C290" s="74"/>
      <c r="E290" s="74"/>
      <c r="F290" s="74"/>
      <c r="G290" s="74"/>
      <c r="H290" s="74"/>
      <c r="I290" s="74"/>
      <c r="J290" s="74"/>
      <c r="K290" s="74"/>
      <c r="L290" s="74"/>
      <c r="M290" s="74"/>
      <c r="N290" s="74"/>
      <c r="O290" s="74"/>
      <c r="P290" s="74"/>
      <c r="Q290" s="74"/>
      <c r="R290" s="74"/>
      <c r="S290" s="74"/>
      <c r="T290" s="74"/>
      <c r="U290" s="74"/>
      <c r="V290" s="74"/>
      <c r="W290" s="74"/>
      <c r="X290" s="74"/>
      <c r="Y290" s="74"/>
      <c r="Z290" s="74"/>
    </row>
    <row r="291" customFormat="false" ht="15.75" hidden="false" customHeight="true" outlineLevel="0" collapsed="false">
      <c r="A291" s="355"/>
      <c r="B291" s="74"/>
      <c r="C291" s="74"/>
      <c r="E291" s="74"/>
      <c r="F291" s="74"/>
      <c r="G291" s="74"/>
      <c r="H291" s="74"/>
      <c r="I291" s="74"/>
      <c r="J291" s="74"/>
      <c r="K291" s="74"/>
      <c r="L291" s="74"/>
      <c r="M291" s="74"/>
      <c r="N291" s="74"/>
      <c r="O291" s="74"/>
      <c r="P291" s="74"/>
      <c r="Q291" s="74"/>
      <c r="R291" s="74"/>
      <c r="S291" s="74"/>
      <c r="T291" s="74"/>
      <c r="U291" s="74"/>
      <c r="V291" s="74"/>
      <c r="W291" s="74"/>
      <c r="X291" s="74"/>
      <c r="Y291" s="74"/>
      <c r="Z291" s="74"/>
    </row>
    <row r="292" customFormat="false" ht="15.75" hidden="false" customHeight="true" outlineLevel="0" collapsed="false">
      <c r="A292" s="355"/>
      <c r="B292" s="74"/>
      <c r="C292" s="74"/>
      <c r="E292" s="74"/>
      <c r="F292" s="74"/>
      <c r="G292" s="74"/>
      <c r="H292" s="74"/>
      <c r="I292" s="74"/>
      <c r="J292" s="74"/>
      <c r="K292" s="74"/>
      <c r="L292" s="74"/>
      <c r="M292" s="74"/>
      <c r="N292" s="74"/>
      <c r="O292" s="74"/>
      <c r="P292" s="74"/>
      <c r="Q292" s="74"/>
      <c r="R292" s="74"/>
      <c r="S292" s="74"/>
      <c r="T292" s="74"/>
      <c r="U292" s="74"/>
      <c r="V292" s="74"/>
      <c r="W292" s="74"/>
      <c r="X292" s="74"/>
      <c r="Y292" s="74"/>
      <c r="Z292" s="74"/>
    </row>
    <row r="293" customFormat="false" ht="15.75" hidden="false" customHeight="true" outlineLevel="0" collapsed="false">
      <c r="A293" s="355"/>
      <c r="B293" s="74"/>
      <c r="C293" s="74"/>
      <c r="E293" s="74"/>
      <c r="F293" s="74"/>
      <c r="G293" s="74"/>
      <c r="H293" s="74"/>
      <c r="I293" s="74"/>
      <c r="J293" s="74"/>
      <c r="K293" s="74"/>
      <c r="L293" s="74"/>
      <c r="M293" s="74"/>
      <c r="N293" s="74"/>
      <c r="O293" s="74"/>
      <c r="P293" s="74"/>
      <c r="Q293" s="74"/>
      <c r="R293" s="74"/>
      <c r="S293" s="74"/>
      <c r="T293" s="74"/>
      <c r="U293" s="74"/>
      <c r="V293" s="74"/>
      <c r="W293" s="74"/>
      <c r="X293" s="74"/>
      <c r="Y293" s="74"/>
      <c r="Z293" s="74"/>
    </row>
    <row r="294" customFormat="false" ht="15.75" hidden="false" customHeight="true" outlineLevel="0" collapsed="false">
      <c r="A294" s="355"/>
      <c r="B294" s="74"/>
      <c r="C294" s="74"/>
      <c r="E294" s="74"/>
      <c r="F294" s="74"/>
      <c r="G294" s="74"/>
      <c r="H294" s="74"/>
      <c r="I294" s="74"/>
      <c r="J294" s="74"/>
      <c r="K294" s="74"/>
      <c r="L294" s="74"/>
      <c r="M294" s="74"/>
      <c r="N294" s="74"/>
      <c r="O294" s="74"/>
      <c r="P294" s="74"/>
      <c r="Q294" s="74"/>
      <c r="R294" s="74"/>
      <c r="S294" s="74"/>
      <c r="T294" s="74"/>
      <c r="U294" s="74"/>
      <c r="V294" s="74"/>
      <c r="W294" s="74"/>
      <c r="X294" s="74"/>
      <c r="Y294" s="74"/>
      <c r="Z294" s="74"/>
    </row>
    <row r="295" customFormat="false" ht="15.75" hidden="false" customHeight="true" outlineLevel="0" collapsed="false">
      <c r="A295" s="355"/>
      <c r="B295" s="74"/>
      <c r="C295" s="74"/>
      <c r="E295" s="74"/>
      <c r="F295" s="74"/>
      <c r="G295" s="74"/>
      <c r="H295" s="74"/>
      <c r="I295" s="74"/>
      <c r="J295" s="74"/>
      <c r="K295" s="74"/>
      <c r="L295" s="74"/>
      <c r="M295" s="74"/>
      <c r="N295" s="74"/>
      <c r="O295" s="74"/>
      <c r="P295" s="74"/>
      <c r="Q295" s="74"/>
      <c r="R295" s="74"/>
      <c r="S295" s="74"/>
      <c r="T295" s="74"/>
      <c r="U295" s="74"/>
      <c r="V295" s="74"/>
      <c r="W295" s="74"/>
      <c r="X295" s="74"/>
      <c r="Y295" s="74"/>
      <c r="Z295" s="74"/>
    </row>
    <row r="296" customFormat="false" ht="15.75" hidden="false" customHeight="true" outlineLevel="0" collapsed="false">
      <c r="A296" s="355"/>
      <c r="B296" s="74"/>
      <c r="C296" s="74"/>
      <c r="E296" s="74"/>
      <c r="F296" s="74"/>
      <c r="G296" s="74"/>
      <c r="H296" s="74"/>
      <c r="I296" s="74"/>
      <c r="J296" s="74"/>
      <c r="K296" s="74"/>
      <c r="L296" s="74"/>
      <c r="M296" s="74"/>
      <c r="N296" s="74"/>
      <c r="O296" s="74"/>
      <c r="P296" s="74"/>
      <c r="Q296" s="74"/>
      <c r="R296" s="74"/>
      <c r="S296" s="74"/>
      <c r="T296" s="74"/>
      <c r="U296" s="74"/>
      <c r="V296" s="74"/>
      <c r="W296" s="74"/>
      <c r="X296" s="74"/>
      <c r="Y296" s="74"/>
      <c r="Z296" s="74"/>
    </row>
    <row r="297" customFormat="false" ht="15.75" hidden="false" customHeight="true" outlineLevel="0" collapsed="false">
      <c r="A297" s="355"/>
      <c r="B297" s="74"/>
      <c r="C297" s="74"/>
      <c r="E297" s="74"/>
      <c r="F297" s="74"/>
      <c r="G297" s="74"/>
      <c r="H297" s="74"/>
      <c r="I297" s="74"/>
      <c r="J297" s="74"/>
      <c r="K297" s="74"/>
      <c r="L297" s="74"/>
      <c r="M297" s="74"/>
      <c r="N297" s="74"/>
      <c r="O297" s="74"/>
      <c r="P297" s="74"/>
      <c r="Q297" s="74"/>
      <c r="R297" s="74"/>
      <c r="S297" s="74"/>
      <c r="T297" s="74"/>
      <c r="U297" s="74"/>
      <c r="V297" s="74"/>
      <c r="W297" s="74"/>
      <c r="X297" s="74"/>
      <c r="Y297" s="74"/>
      <c r="Z297" s="74"/>
    </row>
    <row r="298" customFormat="false" ht="15.75" hidden="false" customHeight="true" outlineLevel="0" collapsed="false">
      <c r="A298" s="355"/>
      <c r="B298" s="74"/>
      <c r="C298" s="74"/>
      <c r="E298" s="74"/>
      <c r="F298" s="74"/>
      <c r="G298" s="74"/>
      <c r="H298" s="74"/>
      <c r="I298" s="74"/>
      <c r="J298" s="74"/>
      <c r="K298" s="74"/>
      <c r="L298" s="74"/>
      <c r="M298" s="74"/>
      <c r="N298" s="74"/>
      <c r="O298" s="74"/>
      <c r="P298" s="74"/>
      <c r="Q298" s="74"/>
      <c r="R298" s="74"/>
      <c r="S298" s="74"/>
      <c r="T298" s="74"/>
      <c r="U298" s="74"/>
      <c r="V298" s="74"/>
      <c r="W298" s="74"/>
      <c r="X298" s="74"/>
      <c r="Y298" s="74"/>
      <c r="Z298" s="74"/>
    </row>
    <row r="299" customFormat="false" ht="15.75" hidden="false" customHeight="true" outlineLevel="0" collapsed="false">
      <c r="A299" s="355"/>
      <c r="B299" s="74"/>
      <c r="C299" s="74"/>
      <c r="E299" s="74"/>
      <c r="F299" s="74"/>
      <c r="G299" s="74"/>
      <c r="H299" s="74"/>
      <c r="I299" s="74"/>
      <c r="J299" s="74"/>
      <c r="K299" s="74"/>
      <c r="L299" s="74"/>
      <c r="M299" s="74"/>
      <c r="N299" s="74"/>
      <c r="O299" s="74"/>
      <c r="P299" s="74"/>
      <c r="Q299" s="74"/>
      <c r="R299" s="74"/>
      <c r="S299" s="74"/>
      <c r="T299" s="74"/>
      <c r="U299" s="74"/>
      <c r="V299" s="74"/>
      <c r="W299" s="74"/>
      <c r="X299" s="74"/>
      <c r="Y299" s="74"/>
      <c r="Z299" s="74"/>
    </row>
    <row r="300" customFormat="false" ht="15.75" hidden="false" customHeight="true" outlineLevel="0" collapsed="false">
      <c r="A300" s="355"/>
      <c r="B300" s="74"/>
      <c r="C300" s="74"/>
      <c r="E300" s="74"/>
      <c r="F300" s="74"/>
      <c r="G300" s="74"/>
      <c r="H300" s="74"/>
      <c r="I300" s="74"/>
      <c r="J300" s="74"/>
      <c r="K300" s="74"/>
      <c r="L300" s="74"/>
      <c r="M300" s="74"/>
      <c r="N300" s="74"/>
      <c r="O300" s="74"/>
      <c r="P300" s="74"/>
      <c r="Q300" s="74"/>
      <c r="R300" s="74"/>
      <c r="S300" s="74"/>
      <c r="T300" s="74"/>
      <c r="U300" s="74"/>
      <c r="V300" s="74"/>
      <c r="W300" s="74"/>
      <c r="X300" s="74"/>
      <c r="Y300" s="74"/>
      <c r="Z300" s="74"/>
    </row>
    <row r="301" customFormat="false" ht="15.75" hidden="false" customHeight="true" outlineLevel="0" collapsed="false">
      <c r="A301" s="355"/>
      <c r="B301" s="74"/>
      <c r="C301" s="74"/>
      <c r="E301" s="74"/>
      <c r="F301" s="74"/>
      <c r="G301" s="74"/>
      <c r="H301" s="74"/>
      <c r="I301" s="74"/>
      <c r="J301" s="74"/>
      <c r="K301" s="74"/>
      <c r="L301" s="74"/>
      <c r="M301" s="74"/>
      <c r="N301" s="74"/>
      <c r="O301" s="74"/>
      <c r="P301" s="74"/>
      <c r="Q301" s="74"/>
      <c r="R301" s="74"/>
      <c r="S301" s="74"/>
      <c r="T301" s="74"/>
      <c r="U301" s="74"/>
      <c r="V301" s="74"/>
      <c r="W301" s="74"/>
      <c r="X301" s="74"/>
      <c r="Y301" s="74"/>
      <c r="Z301" s="74"/>
    </row>
    <row r="302" customFormat="false" ht="15.75" hidden="false" customHeight="true" outlineLevel="0" collapsed="false">
      <c r="A302" s="355"/>
      <c r="B302" s="74"/>
      <c r="C302" s="74"/>
      <c r="E302" s="74"/>
      <c r="F302" s="74"/>
      <c r="G302" s="74"/>
      <c r="H302" s="74"/>
      <c r="I302" s="74"/>
      <c r="J302" s="74"/>
      <c r="K302" s="74"/>
      <c r="L302" s="74"/>
      <c r="M302" s="74"/>
      <c r="N302" s="74"/>
      <c r="O302" s="74"/>
      <c r="P302" s="74"/>
      <c r="Q302" s="74"/>
      <c r="R302" s="74"/>
      <c r="S302" s="74"/>
      <c r="T302" s="74"/>
      <c r="U302" s="74"/>
      <c r="V302" s="74"/>
      <c r="W302" s="74"/>
      <c r="X302" s="74"/>
      <c r="Y302" s="74"/>
      <c r="Z302" s="74"/>
    </row>
    <row r="303" customFormat="false" ht="15.75" hidden="false" customHeight="true" outlineLevel="0" collapsed="false">
      <c r="A303" s="355"/>
      <c r="B303" s="74"/>
      <c r="C303" s="74"/>
      <c r="E303" s="74"/>
      <c r="F303" s="74"/>
      <c r="G303" s="74"/>
      <c r="H303" s="74"/>
      <c r="I303" s="74"/>
      <c r="J303" s="74"/>
      <c r="K303" s="74"/>
      <c r="L303" s="74"/>
      <c r="M303" s="74"/>
      <c r="N303" s="74"/>
      <c r="O303" s="74"/>
      <c r="P303" s="74"/>
      <c r="Q303" s="74"/>
      <c r="R303" s="74"/>
      <c r="S303" s="74"/>
      <c r="T303" s="74"/>
      <c r="U303" s="74"/>
      <c r="V303" s="74"/>
      <c r="W303" s="74"/>
      <c r="X303" s="74"/>
      <c r="Y303" s="74"/>
      <c r="Z303" s="74"/>
    </row>
    <row r="304" customFormat="false" ht="15.75" hidden="false" customHeight="true" outlineLevel="0" collapsed="false">
      <c r="A304" s="355"/>
      <c r="B304" s="74"/>
      <c r="C304" s="74"/>
      <c r="E304" s="74"/>
      <c r="F304" s="74"/>
      <c r="G304" s="74"/>
      <c r="H304" s="74"/>
      <c r="I304" s="74"/>
      <c r="J304" s="74"/>
      <c r="K304" s="74"/>
      <c r="L304" s="74"/>
      <c r="M304" s="74"/>
      <c r="N304" s="74"/>
      <c r="O304" s="74"/>
      <c r="P304" s="74"/>
      <c r="Q304" s="74"/>
      <c r="R304" s="74"/>
      <c r="S304" s="74"/>
      <c r="T304" s="74"/>
      <c r="U304" s="74"/>
      <c r="V304" s="74"/>
      <c r="W304" s="74"/>
      <c r="X304" s="74"/>
      <c r="Y304" s="74"/>
      <c r="Z304" s="74"/>
    </row>
    <row r="305" customFormat="false" ht="15.75" hidden="false" customHeight="true" outlineLevel="0" collapsed="false">
      <c r="A305" s="355"/>
      <c r="B305" s="74"/>
      <c r="C305" s="74"/>
      <c r="E305" s="74"/>
      <c r="F305" s="74"/>
      <c r="G305" s="74"/>
      <c r="H305" s="74"/>
      <c r="I305" s="74"/>
      <c r="J305" s="74"/>
      <c r="K305" s="74"/>
      <c r="L305" s="74"/>
      <c r="M305" s="74"/>
      <c r="N305" s="74"/>
      <c r="O305" s="74"/>
      <c r="P305" s="74"/>
      <c r="Q305" s="74"/>
      <c r="R305" s="74"/>
      <c r="S305" s="74"/>
      <c r="T305" s="74"/>
      <c r="U305" s="74"/>
      <c r="V305" s="74"/>
      <c r="W305" s="74"/>
      <c r="X305" s="74"/>
      <c r="Y305" s="74"/>
      <c r="Z305" s="74"/>
    </row>
    <row r="306" customFormat="false" ht="15.75" hidden="false" customHeight="true" outlineLevel="0" collapsed="false">
      <c r="A306" s="355"/>
      <c r="B306" s="74"/>
      <c r="C306" s="74"/>
      <c r="E306" s="74"/>
      <c r="F306" s="74"/>
      <c r="G306" s="74"/>
      <c r="H306" s="74"/>
      <c r="I306" s="74"/>
      <c r="J306" s="74"/>
      <c r="K306" s="74"/>
      <c r="L306" s="74"/>
      <c r="M306" s="74"/>
      <c r="N306" s="74"/>
      <c r="O306" s="74"/>
      <c r="P306" s="74"/>
      <c r="Q306" s="74"/>
      <c r="R306" s="74"/>
      <c r="S306" s="74"/>
      <c r="T306" s="74"/>
      <c r="U306" s="74"/>
      <c r="V306" s="74"/>
      <c r="W306" s="74"/>
      <c r="X306" s="74"/>
      <c r="Y306" s="74"/>
      <c r="Z306" s="74"/>
    </row>
    <row r="307" customFormat="false" ht="15.75" hidden="false" customHeight="true" outlineLevel="0" collapsed="false">
      <c r="A307" s="355"/>
      <c r="B307" s="74"/>
      <c r="C307" s="74"/>
      <c r="E307" s="74"/>
      <c r="F307" s="74"/>
      <c r="G307" s="74"/>
      <c r="H307" s="74"/>
      <c r="I307" s="74"/>
      <c r="J307" s="74"/>
      <c r="K307" s="74"/>
      <c r="L307" s="74"/>
      <c r="M307" s="74"/>
      <c r="N307" s="74"/>
      <c r="O307" s="74"/>
      <c r="P307" s="74"/>
      <c r="Q307" s="74"/>
      <c r="R307" s="74"/>
      <c r="S307" s="74"/>
      <c r="T307" s="74"/>
      <c r="U307" s="74"/>
      <c r="V307" s="74"/>
      <c r="W307" s="74"/>
      <c r="X307" s="74"/>
      <c r="Y307" s="74"/>
      <c r="Z307" s="74"/>
    </row>
    <row r="308" customFormat="false" ht="15.75" hidden="false" customHeight="true" outlineLevel="0" collapsed="false">
      <c r="A308" s="355"/>
      <c r="B308" s="74"/>
      <c r="C308" s="74"/>
      <c r="E308" s="74"/>
      <c r="F308" s="74"/>
      <c r="G308" s="74"/>
      <c r="H308" s="74"/>
      <c r="I308" s="74"/>
      <c r="J308" s="74"/>
      <c r="K308" s="74"/>
      <c r="L308" s="74"/>
      <c r="M308" s="74"/>
      <c r="N308" s="74"/>
      <c r="O308" s="74"/>
      <c r="P308" s="74"/>
      <c r="Q308" s="74"/>
      <c r="R308" s="74"/>
      <c r="S308" s="74"/>
      <c r="T308" s="74"/>
      <c r="U308" s="74"/>
      <c r="V308" s="74"/>
      <c r="W308" s="74"/>
      <c r="X308" s="74"/>
      <c r="Y308" s="74"/>
      <c r="Z308" s="74"/>
    </row>
    <row r="309" customFormat="false" ht="15.75" hidden="false" customHeight="true" outlineLevel="0" collapsed="false">
      <c r="A309" s="355"/>
      <c r="B309" s="74"/>
      <c r="C309" s="74"/>
      <c r="E309" s="74"/>
      <c r="F309" s="74"/>
      <c r="G309" s="74"/>
      <c r="H309" s="74"/>
      <c r="I309" s="74"/>
      <c r="J309" s="74"/>
      <c r="K309" s="74"/>
      <c r="L309" s="74"/>
      <c r="M309" s="74"/>
      <c r="N309" s="74"/>
      <c r="O309" s="74"/>
      <c r="P309" s="74"/>
      <c r="Q309" s="74"/>
      <c r="R309" s="74"/>
      <c r="S309" s="74"/>
      <c r="T309" s="74"/>
      <c r="U309" s="74"/>
      <c r="V309" s="74"/>
      <c r="W309" s="74"/>
      <c r="X309" s="74"/>
      <c r="Y309" s="74"/>
      <c r="Z309" s="74"/>
    </row>
    <row r="310" customFormat="false" ht="15.75" hidden="false" customHeight="true" outlineLevel="0" collapsed="false">
      <c r="A310" s="355"/>
      <c r="B310" s="74"/>
      <c r="C310" s="74"/>
      <c r="E310" s="74"/>
      <c r="F310" s="74"/>
      <c r="G310" s="74"/>
      <c r="H310" s="74"/>
      <c r="I310" s="74"/>
      <c r="J310" s="74"/>
      <c r="K310" s="74"/>
      <c r="L310" s="74"/>
      <c r="M310" s="74"/>
      <c r="N310" s="74"/>
      <c r="O310" s="74"/>
      <c r="P310" s="74"/>
      <c r="Q310" s="74"/>
      <c r="R310" s="74"/>
      <c r="S310" s="74"/>
      <c r="T310" s="74"/>
      <c r="U310" s="74"/>
      <c r="V310" s="74"/>
      <c r="W310" s="74"/>
      <c r="X310" s="74"/>
      <c r="Y310" s="74"/>
      <c r="Z310" s="74"/>
    </row>
    <row r="311" customFormat="false" ht="15.75" hidden="false" customHeight="true" outlineLevel="0" collapsed="false">
      <c r="A311" s="355"/>
      <c r="B311" s="74"/>
      <c r="C311" s="74"/>
      <c r="E311" s="74"/>
      <c r="F311" s="74"/>
      <c r="G311" s="74"/>
      <c r="H311" s="74"/>
      <c r="I311" s="74"/>
      <c r="J311" s="74"/>
      <c r="K311" s="74"/>
      <c r="L311" s="74"/>
      <c r="M311" s="74"/>
      <c r="N311" s="74"/>
      <c r="O311" s="74"/>
      <c r="P311" s="74"/>
      <c r="Q311" s="74"/>
      <c r="R311" s="74"/>
      <c r="S311" s="74"/>
      <c r="T311" s="74"/>
      <c r="U311" s="74"/>
      <c r="V311" s="74"/>
      <c r="W311" s="74"/>
      <c r="X311" s="74"/>
      <c r="Y311" s="74"/>
      <c r="Z311" s="74"/>
    </row>
    <row r="312" customFormat="false" ht="15.75" hidden="false" customHeight="true" outlineLevel="0" collapsed="false">
      <c r="A312" s="355"/>
      <c r="B312" s="74"/>
      <c r="C312" s="74"/>
      <c r="E312" s="74"/>
      <c r="F312" s="74"/>
      <c r="G312" s="74"/>
      <c r="H312" s="74"/>
      <c r="I312" s="74"/>
      <c r="J312" s="74"/>
      <c r="K312" s="74"/>
      <c r="L312" s="74"/>
      <c r="M312" s="74"/>
      <c r="N312" s="74"/>
      <c r="O312" s="74"/>
      <c r="P312" s="74"/>
      <c r="Q312" s="74"/>
      <c r="R312" s="74"/>
      <c r="S312" s="74"/>
      <c r="T312" s="74"/>
      <c r="U312" s="74"/>
      <c r="V312" s="74"/>
      <c r="W312" s="74"/>
      <c r="X312" s="74"/>
      <c r="Y312" s="74"/>
      <c r="Z312" s="74"/>
    </row>
    <row r="313" customFormat="false" ht="15.75" hidden="false" customHeight="true" outlineLevel="0" collapsed="false">
      <c r="A313" s="355"/>
      <c r="B313" s="74"/>
      <c r="C313" s="74"/>
      <c r="E313" s="74"/>
      <c r="F313" s="74"/>
      <c r="G313" s="74"/>
      <c r="H313" s="74"/>
      <c r="I313" s="74"/>
      <c r="J313" s="74"/>
      <c r="K313" s="74"/>
      <c r="L313" s="74"/>
      <c r="M313" s="74"/>
      <c r="N313" s="74"/>
      <c r="O313" s="74"/>
      <c r="P313" s="74"/>
      <c r="Q313" s="74"/>
      <c r="R313" s="74"/>
      <c r="S313" s="74"/>
      <c r="T313" s="74"/>
      <c r="U313" s="74"/>
      <c r="V313" s="74"/>
      <c r="W313" s="74"/>
      <c r="X313" s="74"/>
      <c r="Y313" s="74"/>
      <c r="Z313" s="74"/>
    </row>
    <row r="314" customFormat="false" ht="15.75" hidden="false" customHeight="true" outlineLevel="0" collapsed="false">
      <c r="A314" s="355"/>
      <c r="B314" s="74"/>
      <c r="C314" s="74"/>
      <c r="E314" s="74"/>
      <c r="F314" s="74"/>
      <c r="G314" s="74"/>
      <c r="H314" s="74"/>
      <c r="I314" s="74"/>
      <c r="J314" s="74"/>
      <c r="K314" s="74"/>
      <c r="L314" s="74"/>
      <c r="M314" s="74"/>
      <c r="N314" s="74"/>
      <c r="O314" s="74"/>
      <c r="P314" s="74"/>
      <c r="Q314" s="74"/>
      <c r="R314" s="74"/>
      <c r="S314" s="74"/>
      <c r="T314" s="74"/>
      <c r="U314" s="74"/>
      <c r="V314" s="74"/>
      <c r="W314" s="74"/>
      <c r="X314" s="74"/>
      <c r="Y314" s="74"/>
      <c r="Z314" s="74"/>
    </row>
    <row r="315" customFormat="false" ht="15.75" hidden="false" customHeight="true" outlineLevel="0" collapsed="false">
      <c r="A315" s="355"/>
      <c r="B315" s="74"/>
      <c r="C315" s="74"/>
      <c r="E315" s="74"/>
      <c r="F315" s="74"/>
      <c r="G315" s="74"/>
      <c r="H315" s="74"/>
      <c r="I315" s="74"/>
      <c r="J315" s="74"/>
      <c r="K315" s="74"/>
      <c r="L315" s="74"/>
      <c r="M315" s="74"/>
      <c r="N315" s="74"/>
      <c r="O315" s="74"/>
      <c r="P315" s="74"/>
      <c r="Q315" s="74"/>
      <c r="R315" s="74"/>
      <c r="S315" s="74"/>
      <c r="T315" s="74"/>
      <c r="U315" s="74"/>
      <c r="V315" s="74"/>
      <c r="W315" s="74"/>
      <c r="X315" s="74"/>
      <c r="Y315" s="74"/>
      <c r="Z315" s="74"/>
    </row>
    <row r="316" customFormat="false" ht="15.75" hidden="false" customHeight="true" outlineLevel="0" collapsed="false">
      <c r="A316" s="355"/>
      <c r="B316" s="74"/>
      <c r="C316" s="74"/>
      <c r="E316" s="74"/>
      <c r="F316" s="74"/>
      <c r="G316" s="74"/>
      <c r="H316" s="74"/>
      <c r="I316" s="74"/>
      <c r="J316" s="74"/>
      <c r="K316" s="74"/>
      <c r="L316" s="74"/>
      <c r="M316" s="74"/>
      <c r="N316" s="74"/>
      <c r="O316" s="74"/>
      <c r="P316" s="74"/>
      <c r="Q316" s="74"/>
      <c r="R316" s="74"/>
      <c r="S316" s="74"/>
      <c r="T316" s="74"/>
      <c r="U316" s="74"/>
      <c r="V316" s="74"/>
      <c r="W316" s="74"/>
      <c r="X316" s="74"/>
      <c r="Y316" s="74"/>
      <c r="Z316" s="74"/>
    </row>
    <row r="317" customFormat="false" ht="15.75" hidden="false" customHeight="true" outlineLevel="0" collapsed="false">
      <c r="A317" s="355"/>
      <c r="B317" s="74"/>
      <c r="C317" s="74"/>
      <c r="E317" s="74"/>
      <c r="F317" s="74"/>
      <c r="G317" s="74"/>
      <c r="H317" s="74"/>
      <c r="I317" s="74"/>
      <c r="J317" s="74"/>
      <c r="K317" s="74"/>
      <c r="L317" s="74"/>
      <c r="M317" s="74"/>
      <c r="N317" s="74"/>
      <c r="O317" s="74"/>
      <c r="P317" s="74"/>
      <c r="Q317" s="74"/>
      <c r="R317" s="74"/>
      <c r="S317" s="74"/>
      <c r="T317" s="74"/>
      <c r="U317" s="74"/>
      <c r="V317" s="74"/>
      <c r="W317" s="74"/>
      <c r="X317" s="74"/>
      <c r="Y317" s="74"/>
      <c r="Z317" s="74"/>
    </row>
    <row r="318" customFormat="false" ht="15.75" hidden="false" customHeight="true" outlineLevel="0" collapsed="false">
      <c r="A318" s="355"/>
      <c r="B318" s="74"/>
      <c r="C318" s="74"/>
      <c r="E318" s="74"/>
      <c r="F318" s="74"/>
      <c r="G318" s="74"/>
      <c r="H318" s="74"/>
      <c r="I318" s="74"/>
      <c r="J318" s="74"/>
      <c r="K318" s="74"/>
      <c r="L318" s="74"/>
      <c r="M318" s="74"/>
      <c r="N318" s="74"/>
      <c r="O318" s="74"/>
      <c r="P318" s="74"/>
      <c r="Q318" s="74"/>
      <c r="R318" s="74"/>
      <c r="S318" s="74"/>
      <c r="T318" s="74"/>
      <c r="U318" s="74"/>
      <c r="V318" s="74"/>
      <c r="W318" s="74"/>
      <c r="X318" s="74"/>
      <c r="Y318" s="74"/>
      <c r="Z318" s="74"/>
    </row>
    <row r="319" customFormat="false" ht="15.75" hidden="false" customHeight="true" outlineLevel="0" collapsed="false">
      <c r="A319" s="355"/>
      <c r="B319" s="74"/>
      <c r="C319" s="74"/>
      <c r="E319" s="74"/>
      <c r="F319" s="74"/>
      <c r="G319" s="74"/>
      <c r="H319" s="74"/>
      <c r="I319" s="74"/>
      <c r="J319" s="74"/>
      <c r="K319" s="74"/>
      <c r="L319" s="74"/>
      <c r="M319" s="74"/>
      <c r="N319" s="74"/>
      <c r="O319" s="74"/>
      <c r="P319" s="74"/>
      <c r="Q319" s="74"/>
      <c r="R319" s="74"/>
      <c r="S319" s="74"/>
      <c r="T319" s="74"/>
      <c r="U319" s="74"/>
      <c r="V319" s="74"/>
      <c r="W319" s="74"/>
      <c r="X319" s="74"/>
      <c r="Y319" s="74"/>
      <c r="Z319" s="74"/>
    </row>
    <row r="320" customFormat="false" ht="15.75" hidden="false" customHeight="true" outlineLevel="0" collapsed="false">
      <c r="A320" s="355"/>
      <c r="B320" s="74"/>
      <c r="C320" s="74"/>
      <c r="E320" s="74"/>
      <c r="F320" s="74"/>
      <c r="G320" s="74"/>
      <c r="H320" s="74"/>
      <c r="I320" s="74"/>
      <c r="J320" s="74"/>
      <c r="K320" s="74"/>
      <c r="L320" s="74"/>
      <c r="M320" s="74"/>
      <c r="N320" s="74"/>
      <c r="O320" s="74"/>
      <c r="P320" s="74"/>
      <c r="Q320" s="74"/>
      <c r="R320" s="74"/>
      <c r="S320" s="74"/>
      <c r="T320" s="74"/>
      <c r="U320" s="74"/>
      <c r="V320" s="74"/>
      <c r="W320" s="74"/>
      <c r="X320" s="74"/>
      <c r="Y320" s="74"/>
      <c r="Z320" s="74"/>
    </row>
    <row r="321" customFormat="false" ht="15.75" hidden="false" customHeight="true" outlineLevel="0" collapsed="false">
      <c r="A321" s="355"/>
      <c r="B321" s="74"/>
      <c r="C321" s="74"/>
      <c r="E321" s="74"/>
      <c r="F321" s="74"/>
      <c r="G321" s="74"/>
      <c r="H321" s="74"/>
      <c r="I321" s="74"/>
      <c r="J321" s="74"/>
      <c r="K321" s="74"/>
      <c r="L321" s="74"/>
      <c r="M321" s="74"/>
      <c r="N321" s="74"/>
      <c r="O321" s="74"/>
      <c r="P321" s="74"/>
      <c r="Q321" s="74"/>
      <c r="R321" s="74"/>
      <c r="S321" s="74"/>
      <c r="T321" s="74"/>
      <c r="U321" s="74"/>
      <c r="V321" s="74"/>
      <c r="W321" s="74"/>
      <c r="X321" s="74"/>
      <c r="Y321" s="74"/>
      <c r="Z321" s="74"/>
    </row>
    <row r="322" customFormat="false" ht="15.75" hidden="false" customHeight="true" outlineLevel="0" collapsed="false">
      <c r="A322" s="355"/>
      <c r="B322" s="74"/>
      <c r="C322" s="74"/>
      <c r="E322" s="74"/>
      <c r="F322" s="74"/>
      <c r="G322" s="74"/>
      <c r="H322" s="74"/>
      <c r="I322" s="74"/>
      <c r="J322" s="74"/>
      <c r="K322" s="74"/>
      <c r="L322" s="74"/>
      <c r="M322" s="74"/>
      <c r="N322" s="74"/>
      <c r="O322" s="74"/>
      <c r="P322" s="74"/>
      <c r="Q322" s="74"/>
      <c r="R322" s="74"/>
      <c r="S322" s="74"/>
      <c r="T322" s="74"/>
      <c r="U322" s="74"/>
      <c r="V322" s="74"/>
      <c r="W322" s="74"/>
      <c r="X322" s="74"/>
      <c r="Y322" s="74"/>
      <c r="Z322" s="74"/>
    </row>
    <row r="323" customFormat="false" ht="15.75" hidden="false" customHeight="true" outlineLevel="0" collapsed="false">
      <c r="A323" s="355"/>
      <c r="B323" s="74"/>
      <c r="C323" s="74"/>
      <c r="E323" s="74"/>
      <c r="F323" s="74"/>
      <c r="G323" s="74"/>
      <c r="H323" s="74"/>
      <c r="I323" s="74"/>
      <c r="J323" s="74"/>
      <c r="K323" s="74"/>
      <c r="L323" s="74"/>
      <c r="M323" s="74"/>
      <c r="N323" s="74"/>
      <c r="O323" s="74"/>
      <c r="P323" s="74"/>
      <c r="Q323" s="74"/>
      <c r="R323" s="74"/>
      <c r="S323" s="74"/>
      <c r="T323" s="74"/>
      <c r="U323" s="74"/>
      <c r="V323" s="74"/>
      <c r="W323" s="74"/>
      <c r="X323" s="74"/>
      <c r="Y323" s="74"/>
      <c r="Z323" s="74"/>
    </row>
    <row r="324" customFormat="false" ht="15.75" hidden="false" customHeight="true" outlineLevel="0" collapsed="false">
      <c r="A324" s="355"/>
      <c r="B324" s="74"/>
      <c r="C324" s="74"/>
      <c r="E324" s="74"/>
      <c r="F324" s="74"/>
      <c r="G324" s="74"/>
      <c r="H324" s="74"/>
      <c r="I324" s="74"/>
      <c r="J324" s="74"/>
      <c r="K324" s="74"/>
      <c r="L324" s="74"/>
      <c r="M324" s="74"/>
      <c r="N324" s="74"/>
      <c r="O324" s="74"/>
      <c r="P324" s="74"/>
      <c r="Q324" s="74"/>
      <c r="R324" s="74"/>
      <c r="S324" s="74"/>
      <c r="T324" s="74"/>
      <c r="U324" s="74"/>
      <c r="V324" s="74"/>
      <c r="W324" s="74"/>
      <c r="X324" s="74"/>
      <c r="Y324" s="74"/>
      <c r="Z324" s="74"/>
    </row>
    <row r="325" customFormat="false" ht="15.75" hidden="false" customHeight="true" outlineLevel="0" collapsed="false">
      <c r="A325" s="355"/>
      <c r="B325" s="74"/>
      <c r="C325" s="74"/>
      <c r="E325" s="74"/>
      <c r="F325" s="74"/>
      <c r="G325" s="74"/>
      <c r="H325" s="74"/>
      <c r="I325" s="74"/>
      <c r="J325" s="74"/>
      <c r="K325" s="74"/>
      <c r="L325" s="74"/>
      <c r="M325" s="74"/>
      <c r="N325" s="74"/>
      <c r="O325" s="74"/>
      <c r="P325" s="74"/>
      <c r="Q325" s="74"/>
      <c r="R325" s="74"/>
      <c r="S325" s="74"/>
      <c r="T325" s="74"/>
      <c r="U325" s="74"/>
      <c r="V325" s="74"/>
      <c r="W325" s="74"/>
      <c r="X325" s="74"/>
      <c r="Y325" s="74"/>
      <c r="Z325" s="74"/>
    </row>
    <row r="326" customFormat="false" ht="15.75" hidden="false" customHeight="true" outlineLevel="0" collapsed="false">
      <c r="A326" s="355"/>
      <c r="B326" s="74"/>
      <c r="C326" s="74"/>
      <c r="E326" s="74"/>
      <c r="F326" s="74"/>
      <c r="G326" s="74"/>
      <c r="H326" s="74"/>
      <c r="I326" s="74"/>
      <c r="J326" s="74"/>
      <c r="K326" s="74"/>
      <c r="L326" s="74"/>
      <c r="M326" s="74"/>
      <c r="N326" s="74"/>
      <c r="O326" s="74"/>
      <c r="P326" s="74"/>
      <c r="Q326" s="74"/>
      <c r="R326" s="74"/>
      <c r="S326" s="74"/>
      <c r="T326" s="74"/>
      <c r="U326" s="74"/>
      <c r="V326" s="74"/>
      <c r="W326" s="74"/>
      <c r="X326" s="74"/>
      <c r="Y326" s="74"/>
      <c r="Z326" s="74"/>
    </row>
    <row r="327" customFormat="false" ht="15.75" hidden="false" customHeight="true" outlineLevel="0" collapsed="false">
      <c r="A327" s="355"/>
      <c r="B327" s="74"/>
      <c r="C327" s="74"/>
      <c r="E327" s="74"/>
      <c r="F327" s="74"/>
      <c r="G327" s="74"/>
      <c r="H327" s="74"/>
      <c r="I327" s="74"/>
      <c r="J327" s="74"/>
      <c r="K327" s="74"/>
      <c r="L327" s="74"/>
      <c r="M327" s="74"/>
      <c r="N327" s="74"/>
      <c r="O327" s="74"/>
      <c r="P327" s="74"/>
      <c r="Q327" s="74"/>
      <c r="R327" s="74"/>
      <c r="S327" s="74"/>
      <c r="T327" s="74"/>
      <c r="U327" s="74"/>
      <c r="V327" s="74"/>
      <c r="W327" s="74"/>
      <c r="X327" s="74"/>
      <c r="Y327" s="74"/>
      <c r="Z327" s="74"/>
    </row>
    <row r="328" customFormat="false" ht="15.75" hidden="false" customHeight="true" outlineLevel="0" collapsed="false">
      <c r="A328" s="355"/>
      <c r="B328" s="74"/>
      <c r="C328" s="74"/>
      <c r="E328" s="74"/>
      <c r="F328" s="74"/>
      <c r="G328" s="74"/>
      <c r="H328" s="74"/>
      <c r="I328" s="74"/>
      <c r="J328" s="74"/>
      <c r="K328" s="74"/>
      <c r="L328" s="74"/>
      <c r="M328" s="74"/>
      <c r="N328" s="74"/>
      <c r="O328" s="74"/>
      <c r="P328" s="74"/>
      <c r="Q328" s="74"/>
      <c r="R328" s="74"/>
      <c r="S328" s="74"/>
      <c r="T328" s="74"/>
      <c r="U328" s="74"/>
      <c r="V328" s="74"/>
      <c r="W328" s="74"/>
      <c r="X328" s="74"/>
      <c r="Y328" s="74"/>
      <c r="Z328" s="74"/>
    </row>
    <row r="329" customFormat="false" ht="15.75" hidden="false" customHeight="true" outlineLevel="0" collapsed="false">
      <c r="A329" s="355"/>
      <c r="B329" s="74"/>
      <c r="C329" s="74"/>
      <c r="E329" s="74"/>
      <c r="F329" s="74"/>
      <c r="G329" s="74"/>
      <c r="H329" s="74"/>
      <c r="I329" s="74"/>
      <c r="J329" s="74"/>
      <c r="K329" s="74"/>
      <c r="L329" s="74"/>
      <c r="M329" s="74"/>
      <c r="N329" s="74"/>
      <c r="O329" s="74"/>
      <c r="P329" s="74"/>
      <c r="Q329" s="74"/>
      <c r="R329" s="74"/>
      <c r="S329" s="74"/>
      <c r="T329" s="74"/>
      <c r="U329" s="74"/>
      <c r="V329" s="74"/>
      <c r="W329" s="74"/>
      <c r="X329" s="74"/>
      <c r="Y329" s="74"/>
      <c r="Z329" s="74"/>
    </row>
    <row r="330" customFormat="false" ht="15.75" hidden="false" customHeight="true" outlineLevel="0" collapsed="false">
      <c r="A330" s="355"/>
      <c r="B330" s="74"/>
      <c r="C330" s="74"/>
      <c r="E330" s="74"/>
      <c r="F330" s="74"/>
      <c r="G330" s="74"/>
      <c r="H330" s="74"/>
      <c r="I330" s="74"/>
      <c r="J330" s="74"/>
      <c r="K330" s="74"/>
      <c r="L330" s="74"/>
      <c r="M330" s="74"/>
      <c r="N330" s="74"/>
      <c r="O330" s="74"/>
      <c r="P330" s="74"/>
      <c r="Q330" s="74"/>
      <c r="R330" s="74"/>
      <c r="S330" s="74"/>
      <c r="T330" s="74"/>
      <c r="U330" s="74"/>
      <c r="V330" s="74"/>
      <c r="W330" s="74"/>
      <c r="X330" s="74"/>
      <c r="Y330" s="74"/>
      <c r="Z330" s="74"/>
    </row>
    <row r="331" customFormat="false" ht="15.75" hidden="false" customHeight="true" outlineLevel="0" collapsed="false">
      <c r="A331" s="355"/>
      <c r="B331" s="74"/>
      <c r="C331" s="74"/>
      <c r="E331" s="74"/>
      <c r="F331" s="74"/>
      <c r="G331" s="74"/>
      <c r="H331" s="74"/>
      <c r="I331" s="74"/>
      <c r="J331" s="74"/>
      <c r="K331" s="74"/>
      <c r="L331" s="74"/>
      <c r="M331" s="74"/>
      <c r="N331" s="74"/>
      <c r="O331" s="74"/>
      <c r="P331" s="74"/>
      <c r="Q331" s="74"/>
      <c r="R331" s="74"/>
      <c r="S331" s="74"/>
      <c r="T331" s="74"/>
      <c r="U331" s="74"/>
      <c r="V331" s="74"/>
      <c r="W331" s="74"/>
      <c r="X331" s="74"/>
      <c r="Y331" s="74"/>
      <c r="Z331" s="74"/>
    </row>
    <row r="332" customFormat="false" ht="15.75" hidden="false" customHeight="true" outlineLevel="0" collapsed="false">
      <c r="A332" s="355"/>
      <c r="B332" s="74"/>
      <c r="C332" s="74"/>
      <c r="E332" s="74"/>
      <c r="F332" s="74"/>
      <c r="G332" s="74"/>
      <c r="H332" s="74"/>
      <c r="I332" s="74"/>
      <c r="J332" s="74"/>
      <c r="K332" s="74"/>
      <c r="L332" s="74"/>
      <c r="M332" s="74"/>
      <c r="N332" s="74"/>
      <c r="O332" s="74"/>
      <c r="P332" s="74"/>
      <c r="Q332" s="74"/>
      <c r="R332" s="74"/>
      <c r="S332" s="74"/>
      <c r="T332" s="74"/>
      <c r="U332" s="74"/>
      <c r="V332" s="74"/>
      <c r="W332" s="74"/>
      <c r="X332" s="74"/>
      <c r="Y332" s="74"/>
      <c r="Z332" s="74"/>
    </row>
    <row r="333" customFormat="false" ht="15.75" hidden="false" customHeight="true" outlineLevel="0" collapsed="false">
      <c r="A333" s="355"/>
      <c r="B333" s="74"/>
      <c r="C333" s="74"/>
      <c r="E333" s="74"/>
      <c r="F333" s="74"/>
      <c r="G333" s="74"/>
      <c r="H333" s="74"/>
      <c r="I333" s="74"/>
      <c r="J333" s="74"/>
      <c r="K333" s="74"/>
      <c r="L333" s="74"/>
      <c r="M333" s="74"/>
      <c r="N333" s="74"/>
      <c r="O333" s="74"/>
      <c r="P333" s="74"/>
      <c r="Q333" s="74"/>
      <c r="R333" s="74"/>
      <c r="S333" s="74"/>
      <c r="T333" s="74"/>
      <c r="U333" s="74"/>
      <c r="V333" s="74"/>
      <c r="W333" s="74"/>
      <c r="X333" s="74"/>
      <c r="Y333" s="74"/>
      <c r="Z333" s="74"/>
    </row>
    <row r="334" customFormat="false" ht="15.75" hidden="false" customHeight="true" outlineLevel="0" collapsed="false">
      <c r="A334" s="355"/>
      <c r="B334" s="74"/>
      <c r="C334" s="74"/>
      <c r="E334" s="74"/>
      <c r="F334" s="74"/>
      <c r="G334" s="74"/>
      <c r="H334" s="74"/>
      <c r="I334" s="74"/>
      <c r="J334" s="74"/>
      <c r="K334" s="74"/>
      <c r="L334" s="74"/>
      <c r="M334" s="74"/>
      <c r="N334" s="74"/>
      <c r="O334" s="74"/>
      <c r="P334" s="74"/>
      <c r="Q334" s="74"/>
      <c r="R334" s="74"/>
      <c r="S334" s="74"/>
      <c r="T334" s="74"/>
      <c r="U334" s="74"/>
      <c r="V334" s="74"/>
      <c r="W334" s="74"/>
      <c r="X334" s="74"/>
      <c r="Y334" s="74"/>
      <c r="Z334" s="74"/>
    </row>
    <row r="335" customFormat="false" ht="15.75" hidden="false" customHeight="true" outlineLevel="0" collapsed="false">
      <c r="A335" s="355"/>
      <c r="B335" s="74"/>
      <c r="C335" s="74"/>
      <c r="E335" s="74"/>
      <c r="F335" s="74"/>
      <c r="G335" s="74"/>
      <c r="H335" s="74"/>
      <c r="I335" s="74"/>
      <c r="J335" s="74"/>
      <c r="K335" s="74"/>
      <c r="L335" s="74"/>
      <c r="M335" s="74"/>
      <c r="N335" s="74"/>
      <c r="O335" s="74"/>
      <c r="P335" s="74"/>
      <c r="Q335" s="74"/>
      <c r="R335" s="74"/>
      <c r="S335" s="74"/>
      <c r="T335" s="74"/>
      <c r="U335" s="74"/>
      <c r="V335" s="74"/>
      <c r="W335" s="74"/>
      <c r="X335" s="74"/>
      <c r="Y335" s="74"/>
      <c r="Z335" s="74"/>
    </row>
    <row r="336" customFormat="false" ht="15.75" hidden="false" customHeight="true" outlineLevel="0" collapsed="false">
      <c r="A336" s="355"/>
      <c r="B336" s="74"/>
      <c r="C336" s="74"/>
      <c r="E336" s="74"/>
      <c r="F336" s="74"/>
      <c r="G336" s="74"/>
      <c r="H336" s="74"/>
      <c r="I336" s="74"/>
      <c r="J336" s="74"/>
      <c r="K336" s="74"/>
      <c r="L336" s="74"/>
      <c r="M336" s="74"/>
      <c r="N336" s="74"/>
      <c r="O336" s="74"/>
      <c r="P336" s="74"/>
      <c r="Q336" s="74"/>
      <c r="R336" s="74"/>
      <c r="S336" s="74"/>
      <c r="T336" s="74"/>
      <c r="U336" s="74"/>
      <c r="V336" s="74"/>
      <c r="W336" s="74"/>
      <c r="X336" s="74"/>
      <c r="Y336" s="74"/>
      <c r="Z336" s="74"/>
    </row>
    <row r="337" customFormat="false" ht="15.75" hidden="false" customHeight="true" outlineLevel="0" collapsed="false">
      <c r="A337" s="355"/>
      <c r="B337" s="74"/>
      <c r="C337" s="74"/>
      <c r="E337" s="74"/>
      <c r="F337" s="74"/>
      <c r="G337" s="74"/>
      <c r="H337" s="74"/>
      <c r="I337" s="74"/>
      <c r="J337" s="74"/>
      <c r="K337" s="74"/>
      <c r="L337" s="74"/>
      <c r="M337" s="74"/>
      <c r="N337" s="74"/>
      <c r="O337" s="74"/>
      <c r="P337" s="74"/>
      <c r="Q337" s="74"/>
      <c r="R337" s="74"/>
      <c r="S337" s="74"/>
      <c r="T337" s="74"/>
      <c r="U337" s="74"/>
      <c r="V337" s="74"/>
      <c r="W337" s="74"/>
      <c r="X337" s="74"/>
      <c r="Y337" s="74"/>
      <c r="Z337" s="74"/>
    </row>
    <row r="338" customFormat="false" ht="15.75" hidden="false" customHeight="true" outlineLevel="0" collapsed="false">
      <c r="A338" s="355"/>
      <c r="B338" s="74"/>
      <c r="C338" s="74"/>
      <c r="E338" s="74"/>
      <c r="F338" s="74"/>
      <c r="G338" s="74"/>
      <c r="H338" s="74"/>
      <c r="I338" s="74"/>
      <c r="J338" s="74"/>
      <c r="K338" s="74"/>
      <c r="L338" s="74"/>
      <c r="M338" s="74"/>
      <c r="N338" s="74"/>
      <c r="O338" s="74"/>
      <c r="P338" s="74"/>
      <c r="Q338" s="74"/>
      <c r="R338" s="74"/>
      <c r="S338" s="74"/>
      <c r="T338" s="74"/>
      <c r="U338" s="74"/>
      <c r="V338" s="74"/>
      <c r="W338" s="74"/>
      <c r="X338" s="74"/>
      <c r="Y338" s="74"/>
      <c r="Z338" s="74"/>
    </row>
    <row r="339" customFormat="false" ht="15.75" hidden="false" customHeight="true" outlineLevel="0" collapsed="false">
      <c r="A339" s="355"/>
      <c r="B339" s="74"/>
      <c r="C339" s="74"/>
      <c r="E339" s="74"/>
      <c r="F339" s="74"/>
      <c r="G339" s="74"/>
      <c r="H339" s="74"/>
      <c r="I339" s="74"/>
      <c r="J339" s="74"/>
      <c r="K339" s="74"/>
      <c r="L339" s="74"/>
      <c r="M339" s="74"/>
      <c r="N339" s="74"/>
      <c r="O339" s="74"/>
      <c r="P339" s="74"/>
      <c r="Q339" s="74"/>
      <c r="R339" s="74"/>
      <c r="S339" s="74"/>
      <c r="T339" s="74"/>
      <c r="U339" s="74"/>
      <c r="V339" s="74"/>
      <c r="W339" s="74"/>
      <c r="X339" s="74"/>
      <c r="Y339" s="74"/>
      <c r="Z339" s="74"/>
    </row>
    <row r="340" customFormat="false" ht="15.75" hidden="false" customHeight="true" outlineLevel="0" collapsed="false">
      <c r="A340" s="355"/>
      <c r="B340" s="74"/>
      <c r="C340" s="74"/>
      <c r="E340" s="74"/>
      <c r="F340" s="74"/>
      <c r="G340" s="74"/>
      <c r="H340" s="74"/>
      <c r="I340" s="74"/>
      <c r="J340" s="74"/>
      <c r="K340" s="74"/>
      <c r="L340" s="74"/>
      <c r="M340" s="74"/>
      <c r="N340" s="74"/>
      <c r="O340" s="74"/>
      <c r="P340" s="74"/>
      <c r="Q340" s="74"/>
      <c r="R340" s="74"/>
      <c r="S340" s="74"/>
      <c r="T340" s="74"/>
      <c r="U340" s="74"/>
      <c r="V340" s="74"/>
      <c r="W340" s="74"/>
      <c r="X340" s="74"/>
      <c r="Y340" s="74"/>
      <c r="Z340" s="74"/>
    </row>
    <row r="341" customFormat="false" ht="15.75" hidden="false" customHeight="true" outlineLevel="0" collapsed="false">
      <c r="A341" s="355"/>
      <c r="B341" s="74"/>
      <c r="C341" s="74"/>
      <c r="E341" s="74"/>
      <c r="F341" s="74"/>
      <c r="G341" s="74"/>
      <c r="H341" s="74"/>
      <c r="I341" s="74"/>
      <c r="J341" s="74"/>
      <c r="K341" s="74"/>
      <c r="L341" s="74"/>
      <c r="M341" s="74"/>
      <c r="N341" s="74"/>
      <c r="O341" s="74"/>
      <c r="P341" s="74"/>
      <c r="Q341" s="74"/>
      <c r="R341" s="74"/>
      <c r="S341" s="74"/>
      <c r="T341" s="74"/>
      <c r="U341" s="74"/>
      <c r="V341" s="74"/>
      <c r="W341" s="74"/>
      <c r="X341" s="74"/>
      <c r="Y341" s="74"/>
      <c r="Z341" s="74"/>
    </row>
    <row r="342" customFormat="false" ht="15.75" hidden="false" customHeight="true" outlineLevel="0" collapsed="false">
      <c r="A342" s="355"/>
      <c r="B342" s="74"/>
      <c r="C342" s="74"/>
      <c r="E342" s="74"/>
      <c r="F342" s="74"/>
      <c r="G342" s="74"/>
      <c r="H342" s="74"/>
      <c r="I342" s="74"/>
      <c r="J342" s="74"/>
      <c r="K342" s="74"/>
      <c r="L342" s="74"/>
      <c r="M342" s="74"/>
      <c r="N342" s="74"/>
      <c r="O342" s="74"/>
      <c r="P342" s="74"/>
      <c r="Q342" s="74"/>
      <c r="R342" s="74"/>
      <c r="S342" s="74"/>
      <c r="T342" s="74"/>
      <c r="U342" s="74"/>
      <c r="V342" s="74"/>
      <c r="W342" s="74"/>
      <c r="X342" s="74"/>
      <c r="Y342" s="74"/>
      <c r="Z342" s="74"/>
    </row>
    <row r="343" customFormat="false" ht="15.75" hidden="false" customHeight="true" outlineLevel="0" collapsed="false">
      <c r="A343" s="355"/>
      <c r="B343" s="74"/>
      <c r="C343" s="74"/>
      <c r="E343" s="74"/>
      <c r="F343" s="74"/>
      <c r="G343" s="74"/>
      <c r="H343" s="74"/>
      <c r="I343" s="74"/>
      <c r="J343" s="74"/>
      <c r="K343" s="74"/>
      <c r="L343" s="74"/>
      <c r="M343" s="74"/>
      <c r="N343" s="74"/>
      <c r="O343" s="74"/>
      <c r="P343" s="74"/>
      <c r="Q343" s="74"/>
      <c r="R343" s="74"/>
      <c r="S343" s="74"/>
      <c r="T343" s="74"/>
      <c r="U343" s="74"/>
      <c r="V343" s="74"/>
      <c r="W343" s="74"/>
      <c r="X343" s="74"/>
      <c r="Y343" s="74"/>
      <c r="Z343" s="74"/>
    </row>
    <row r="344" customFormat="false" ht="15.75" hidden="false" customHeight="true" outlineLevel="0" collapsed="false">
      <c r="A344" s="355"/>
      <c r="B344" s="74"/>
      <c r="C344" s="74"/>
      <c r="E344" s="74"/>
      <c r="F344" s="74"/>
      <c r="G344" s="74"/>
      <c r="H344" s="74"/>
      <c r="I344" s="74"/>
      <c r="J344" s="74"/>
      <c r="K344" s="74"/>
      <c r="L344" s="74"/>
      <c r="M344" s="74"/>
      <c r="N344" s="74"/>
      <c r="O344" s="74"/>
      <c r="P344" s="74"/>
      <c r="Q344" s="74"/>
      <c r="R344" s="74"/>
      <c r="S344" s="74"/>
      <c r="T344" s="74"/>
      <c r="U344" s="74"/>
      <c r="V344" s="74"/>
      <c r="W344" s="74"/>
      <c r="X344" s="74"/>
      <c r="Y344" s="74"/>
      <c r="Z344" s="74"/>
    </row>
    <row r="345" customFormat="false" ht="15.75" hidden="false" customHeight="true" outlineLevel="0" collapsed="false">
      <c r="A345" s="355"/>
      <c r="B345" s="74"/>
      <c r="C345" s="74"/>
      <c r="E345" s="74"/>
      <c r="F345" s="74"/>
      <c r="G345" s="74"/>
      <c r="H345" s="74"/>
      <c r="I345" s="74"/>
      <c r="J345" s="74"/>
      <c r="K345" s="74"/>
      <c r="L345" s="74"/>
      <c r="M345" s="74"/>
      <c r="N345" s="74"/>
      <c r="O345" s="74"/>
      <c r="P345" s="74"/>
      <c r="Q345" s="74"/>
      <c r="R345" s="74"/>
      <c r="S345" s="74"/>
      <c r="T345" s="74"/>
      <c r="U345" s="74"/>
      <c r="V345" s="74"/>
      <c r="W345" s="74"/>
      <c r="X345" s="74"/>
      <c r="Y345" s="74"/>
      <c r="Z345" s="74"/>
    </row>
    <row r="346" customFormat="false" ht="15.75" hidden="false" customHeight="true" outlineLevel="0" collapsed="false">
      <c r="A346" s="355"/>
      <c r="B346" s="74"/>
      <c r="C346" s="74"/>
      <c r="E346" s="74"/>
      <c r="F346" s="74"/>
      <c r="G346" s="74"/>
      <c r="H346" s="74"/>
      <c r="I346" s="74"/>
      <c r="J346" s="74"/>
      <c r="K346" s="74"/>
      <c r="L346" s="74"/>
      <c r="M346" s="74"/>
      <c r="N346" s="74"/>
      <c r="O346" s="74"/>
      <c r="P346" s="74"/>
      <c r="Q346" s="74"/>
      <c r="R346" s="74"/>
      <c r="S346" s="74"/>
      <c r="T346" s="74"/>
      <c r="U346" s="74"/>
      <c r="V346" s="74"/>
      <c r="W346" s="74"/>
      <c r="X346" s="74"/>
      <c r="Y346" s="74"/>
      <c r="Z346" s="74"/>
    </row>
    <row r="347" customFormat="false" ht="15.75" hidden="false" customHeight="true" outlineLevel="0" collapsed="false">
      <c r="A347" s="355"/>
      <c r="B347" s="74"/>
      <c r="C347" s="74"/>
      <c r="E347" s="74"/>
      <c r="F347" s="74"/>
      <c r="G347" s="74"/>
      <c r="H347" s="74"/>
      <c r="I347" s="74"/>
      <c r="J347" s="74"/>
      <c r="K347" s="74"/>
      <c r="L347" s="74"/>
      <c r="M347" s="74"/>
      <c r="N347" s="74"/>
      <c r="O347" s="74"/>
      <c r="P347" s="74"/>
      <c r="Q347" s="74"/>
      <c r="R347" s="74"/>
      <c r="S347" s="74"/>
      <c r="T347" s="74"/>
      <c r="U347" s="74"/>
      <c r="V347" s="74"/>
      <c r="W347" s="74"/>
      <c r="X347" s="74"/>
      <c r="Y347" s="74"/>
      <c r="Z347" s="74"/>
    </row>
    <row r="348" customFormat="false" ht="15.75" hidden="false" customHeight="true" outlineLevel="0" collapsed="false">
      <c r="A348" s="355"/>
      <c r="B348" s="74"/>
      <c r="C348" s="74"/>
      <c r="E348" s="74"/>
      <c r="F348" s="74"/>
      <c r="G348" s="74"/>
      <c r="H348" s="74"/>
      <c r="I348" s="74"/>
      <c r="J348" s="74"/>
      <c r="K348" s="74"/>
      <c r="L348" s="74"/>
      <c r="M348" s="74"/>
      <c r="N348" s="74"/>
      <c r="O348" s="74"/>
      <c r="P348" s="74"/>
      <c r="Q348" s="74"/>
      <c r="R348" s="74"/>
      <c r="S348" s="74"/>
      <c r="T348" s="74"/>
      <c r="U348" s="74"/>
      <c r="V348" s="74"/>
      <c r="W348" s="74"/>
      <c r="X348" s="74"/>
      <c r="Y348" s="74"/>
      <c r="Z348" s="74"/>
    </row>
    <row r="349" customFormat="false" ht="15.75" hidden="false" customHeight="true" outlineLevel="0" collapsed="false">
      <c r="A349" s="355"/>
      <c r="B349" s="74"/>
      <c r="C349" s="74"/>
      <c r="E349" s="74"/>
      <c r="F349" s="74"/>
      <c r="G349" s="74"/>
      <c r="H349" s="74"/>
      <c r="I349" s="74"/>
      <c r="J349" s="74"/>
      <c r="K349" s="74"/>
      <c r="L349" s="74"/>
      <c r="M349" s="74"/>
      <c r="N349" s="74"/>
      <c r="O349" s="74"/>
      <c r="P349" s="74"/>
      <c r="Q349" s="74"/>
      <c r="R349" s="74"/>
      <c r="S349" s="74"/>
      <c r="T349" s="74"/>
      <c r="U349" s="74"/>
      <c r="V349" s="74"/>
      <c r="W349" s="74"/>
      <c r="X349" s="74"/>
      <c r="Y349" s="74"/>
      <c r="Z349" s="74"/>
    </row>
    <row r="350" customFormat="false" ht="15.75" hidden="false" customHeight="true" outlineLevel="0" collapsed="false">
      <c r="A350" s="355"/>
      <c r="B350" s="74"/>
      <c r="C350" s="74"/>
      <c r="E350" s="74"/>
      <c r="F350" s="74"/>
      <c r="G350" s="74"/>
      <c r="H350" s="74"/>
      <c r="I350" s="74"/>
      <c r="J350" s="74"/>
      <c r="K350" s="74"/>
      <c r="L350" s="74"/>
      <c r="M350" s="74"/>
      <c r="N350" s="74"/>
      <c r="O350" s="74"/>
      <c r="P350" s="74"/>
      <c r="Q350" s="74"/>
      <c r="R350" s="74"/>
      <c r="S350" s="74"/>
      <c r="T350" s="74"/>
      <c r="U350" s="74"/>
      <c r="V350" s="74"/>
      <c r="W350" s="74"/>
      <c r="X350" s="74"/>
      <c r="Y350" s="74"/>
      <c r="Z350" s="74"/>
    </row>
    <row r="351" customFormat="false" ht="15.75" hidden="false" customHeight="true" outlineLevel="0" collapsed="false">
      <c r="A351" s="355"/>
      <c r="B351" s="74"/>
      <c r="C351" s="74"/>
      <c r="E351" s="74"/>
      <c r="F351" s="74"/>
      <c r="G351" s="74"/>
      <c r="H351" s="74"/>
      <c r="I351" s="74"/>
      <c r="J351" s="74"/>
      <c r="K351" s="74"/>
      <c r="L351" s="74"/>
      <c r="M351" s="74"/>
      <c r="N351" s="74"/>
      <c r="O351" s="74"/>
      <c r="P351" s="74"/>
      <c r="Q351" s="74"/>
      <c r="R351" s="74"/>
      <c r="S351" s="74"/>
      <c r="T351" s="74"/>
      <c r="U351" s="74"/>
      <c r="V351" s="74"/>
      <c r="W351" s="74"/>
      <c r="X351" s="74"/>
      <c r="Y351" s="74"/>
      <c r="Z351" s="74"/>
    </row>
    <row r="352" customFormat="false" ht="15.75" hidden="false" customHeight="true" outlineLevel="0" collapsed="false">
      <c r="A352" s="355"/>
      <c r="B352" s="74"/>
      <c r="C352" s="74"/>
      <c r="E352" s="74"/>
      <c r="F352" s="74"/>
      <c r="G352" s="74"/>
      <c r="H352" s="74"/>
      <c r="I352" s="74"/>
      <c r="J352" s="74"/>
      <c r="K352" s="74"/>
      <c r="L352" s="74"/>
      <c r="M352" s="74"/>
      <c r="N352" s="74"/>
      <c r="O352" s="74"/>
      <c r="P352" s="74"/>
      <c r="Q352" s="74"/>
      <c r="R352" s="74"/>
      <c r="S352" s="74"/>
      <c r="T352" s="74"/>
      <c r="U352" s="74"/>
      <c r="V352" s="74"/>
      <c r="W352" s="74"/>
      <c r="X352" s="74"/>
      <c r="Y352" s="74"/>
      <c r="Z352" s="74"/>
    </row>
    <row r="353" customFormat="false" ht="15.75" hidden="false" customHeight="true" outlineLevel="0" collapsed="false">
      <c r="A353" s="355"/>
      <c r="B353" s="74"/>
      <c r="C353" s="74"/>
      <c r="E353" s="74"/>
      <c r="F353" s="74"/>
      <c r="G353" s="74"/>
      <c r="H353" s="74"/>
      <c r="I353" s="74"/>
      <c r="J353" s="74"/>
      <c r="K353" s="74"/>
      <c r="L353" s="74"/>
      <c r="M353" s="74"/>
      <c r="N353" s="74"/>
      <c r="O353" s="74"/>
      <c r="P353" s="74"/>
      <c r="Q353" s="74"/>
      <c r="R353" s="74"/>
      <c r="S353" s="74"/>
      <c r="T353" s="74"/>
      <c r="U353" s="74"/>
      <c r="V353" s="74"/>
      <c r="W353" s="74"/>
      <c r="X353" s="74"/>
      <c r="Y353" s="74"/>
      <c r="Z353" s="74"/>
    </row>
    <row r="354" customFormat="false" ht="15.75" hidden="false" customHeight="true" outlineLevel="0" collapsed="false">
      <c r="A354" s="355"/>
      <c r="B354" s="74"/>
      <c r="C354" s="74"/>
      <c r="E354" s="74"/>
      <c r="F354" s="74"/>
      <c r="G354" s="74"/>
      <c r="H354" s="74"/>
      <c r="I354" s="74"/>
      <c r="J354" s="74"/>
      <c r="K354" s="74"/>
      <c r="L354" s="74"/>
      <c r="M354" s="74"/>
      <c r="N354" s="74"/>
      <c r="O354" s="74"/>
      <c r="P354" s="74"/>
      <c r="Q354" s="74"/>
      <c r="R354" s="74"/>
      <c r="S354" s="74"/>
      <c r="T354" s="74"/>
      <c r="U354" s="74"/>
      <c r="V354" s="74"/>
      <c r="W354" s="74"/>
      <c r="X354" s="74"/>
      <c r="Y354" s="74"/>
      <c r="Z354" s="74"/>
    </row>
    <row r="355" customFormat="false" ht="15.75" hidden="false" customHeight="true" outlineLevel="0" collapsed="false">
      <c r="A355" s="355"/>
      <c r="B355" s="74"/>
      <c r="C355" s="74"/>
      <c r="E355" s="74"/>
      <c r="F355" s="74"/>
      <c r="G355" s="74"/>
      <c r="H355" s="74"/>
      <c r="I355" s="74"/>
      <c r="J355" s="74"/>
      <c r="K355" s="74"/>
      <c r="L355" s="74"/>
      <c r="M355" s="74"/>
      <c r="N355" s="74"/>
      <c r="O355" s="74"/>
      <c r="P355" s="74"/>
      <c r="Q355" s="74"/>
      <c r="R355" s="74"/>
      <c r="S355" s="74"/>
      <c r="T355" s="74"/>
      <c r="U355" s="74"/>
      <c r="V355" s="74"/>
      <c r="W355" s="74"/>
      <c r="X355" s="74"/>
      <c r="Y355" s="74"/>
      <c r="Z355" s="74"/>
    </row>
    <row r="356" customFormat="false" ht="15.75" hidden="false" customHeight="true" outlineLevel="0" collapsed="false">
      <c r="A356" s="355"/>
      <c r="B356" s="74"/>
      <c r="C356" s="74"/>
      <c r="E356" s="74"/>
      <c r="F356" s="74"/>
      <c r="G356" s="74"/>
      <c r="H356" s="74"/>
      <c r="I356" s="74"/>
      <c r="J356" s="74"/>
      <c r="K356" s="74"/>
      <c r="L356" s="74"/>
      <c r="M356" s="74"/>
      <c r="N356" s="74"/>
      <c r="O356" s="74"/>
      <c r="P356" s="74"/>
      <c r="Q356" s="74"/>
      <c r="R356" s="74"/>
      <c r="S356" s="74"/>
      <c r="T356" s="74"/>
      <c r="U356" s="74"/>
      <c r="V356" s="74"/>
      <c r="W356" s="74"/>
      <c r="X356" s="74"/>
      <c r="Y356" s="74"/>
      <c r="Z356" s="74"/>
    </row>
    <row r="357" customFormat="false" ht="15.75" hidden="false" customHeight="true" outlineLevel="0" collapsed="false">
      <c r="A357" s="355"/>
      <c r="B357" s="74"/>
      <c r="C357" s="74"/>
      <c r="E357" s="74"/>
      <c r="F357" s="74"/>
      <c r="G357" s="74"/>
      <c r="H357" s="74"/>
      <c r="I357" s="74"/>
      <c r="J357" s="74"/>
      <c r="K357" s="74"/>
      <c r="L357" s="74"/>
      <c r="M357" s="74"/>
      <c r="N357" s="74"/>
      <c r="O357" s="74"/>
      <c r="P357" s="74"/>
      <c r="Q357" s="74"/>
      <c r="R357" s="74"/>
      <c r="S357" s="74"/>
      <c r="T357" s="74"/>
      <c r="U357" s="74"/>
      <c r="V357" s="74"/>
      <c r="W357" s="74"/>
      <c r="X357" s="74"/>
      <c r="Y357" s="74"/>
      <c r="Z357" s="74"/>
    </row>
    <row r="358" customFormat="false" ht="15.75" hidden="false" customHeight="true" outlineLevel="0" collapsed="false">
      <c r="A358" s="355"/>
      <c r="B358" s="74"/>
      <c r="C358" s="74"/>
      <c r="E358" s="74"/>
      <c r="F358" s="74"/>
      <c r="G358" s="74"/>
      <c r="H358" s="74"/>
      <c r="I358" s="74"/>
      <c r="J358" s="74"/>
      <c r="K358" s="74"/>
      <c r="L358" s="74"/>
      <c r="M358" s="74"/>
      <c r="N358" s="74"/>
      <c r="O358" s="74"/>
      <c r="P358" s="74"/>
      <c r="Q358" s="74"/>
      <c r="R358" s="74"/>
      <c r="S358" s="74"/>
      <c r="T358" s="74"/>
      <c r="U358" s="74"/>
      <c r="V358" s="74"/>
      <c r="W358" s="74"/>
      <c r="X358" s="74"/>
      <c r="Y358" s="74"/>
      <c r="Z358" s="74"/>
    </row>
    <row r="359" customFormat="false" ht="15.75" hidden="false" customHeight="true" outlineLevel="0" collapsed="false">
      <c r="A359" s="355"/>
      <c r="B359" s="74"/>
      <c r="C359" s="74"/>
      <c r="E359" s="74"/>
      <c r="F359" s="74"/>
      <c r="G359" s="74"/>
      <c r="H359" s="74"/>
      <c r="I359" s="74"/>
      <c r="J359" s="74"/>
      <c r="K359" s="74"/>
      <c r="L359" s="74"/>
      <c r="M359" s="74"/>
      <c r="N359" s="74"/>
      <c r="O359" s="74"/>
      <c r="P359" s="74"/>
      <c r="Q359" s="74"/>
      <c r="R359" s="74"/>
      <c r="S359" s="74"/>
      <c r="T359" s="74"/>
      <c r="U359" s="74"/>
      <c r="V359" s="74"/>
      <c r="W359" s="74"/>
      <c r="X359" s="74"/>
      <c r="Y359" s="74"/>
      <c r="Z359" s="74"/>
    </row>
    <row r="360" customFormat="false" ht="15.75" hidden="false" customHeight="true" outlineLevel="0" collapsed="false">
      <c r="A360" s="355"/>
      <c r="B360" s="74"/>
      <c r="C360" s="74"/>
      <c r="E360" s="74"/>
      <c r="F360" s="74"/>
      <c r="G360" s="74"/>
      <c r="H360" s="74"/>
      <c r="I360" s="74"/>
      <c r="J360" s="74"/>
      <c r="K360" s="74"/>
      <c r="L360" s="74"/>
      <c r="M360" s="74"/>
      <c r="N360" s="74"/>
      <c r="O360" s="74"/>
      <c r="P360" s="74"/>
      <c r="Q360" s="74"/>
      <c r="R360" s="74"/>
      <c r="S360" s="74"/>
      <c r="T360" s="74"/>
      <c r="U360" s="74"/>
      <c r="V360" s="74"/>
      <c r="W360" s="74"/>
      <c r="X360" s="74"/>
      <c r="Y360" s="74"/>
      <c r="Z360" s="74"/>
    </row>
    <row r="361" customFormat="false" ht="15.75" hidden="false" customHeight="true" outlineLevel="0" collapsed="false">
      <c r="A361" s="355"/>
      <c r="B361" s="74"/>
      <c r="C361" s="74"/>
      <c r="E361" s="74"/>
      <c r="F361" s="74"/>
      <c r="G361" s="74"/>
      <c r="H361" s="74"/>
      <c r="I361" s="74"/>
      <c r="J361" s="74"/>
      <c r="K361" s="74"/>
      <c r="L361" s="74"/>
      <c r="M361" s="74"/>
      <c r="N361" s="74"/>
      <c r="O361" s="74"/>
      <c r="P361" s="74"/>
      <c r="Q361" s="74"/>
      <c r="R361" s="74"/>
      <c r="S361" s="74"/>
      <c r="T361" s="74"/>
      <c r="U361" s="74"/>
      <c r="V361" s="74"/>
      <c r="W361" s="74"/>
      <c r="X361" s="74"/>
      <c r="Y361" s="74"/>
      <c r="Z361" s="74"/>
    </row>
    <row r="362" customFormat="false" ht="15.75" hidden="false" customHeight="true" outlineLevel="0" collapsed="false">
      <c r="A362" s="355"/>
      <c r="B362" s="74"/>
      <c r="C362" s="74"/>
      <c r="E362" s="74"/>
      <c r="F362" s="74"/>
      <c r="G362" s="74"/>
      <c r="H362" s="74"/>
      <c r="I362" s="74"/>
      <c r="J362" s="74"/>
      <c r="K362" s="74"/>
      <c r="L362" s="74"/>
      <c r="M362" s="74"/>
      <c r="N362" s="74"/>
      <c r="O362" s="74"/>
      <c r="P362" s="74"/>
      <c r="Q362" s="74"/>
      <c r="R362" s="74"/>
      <c r="S362" s="74"/>
      <c r="T362" s="74"/>
      <c r="U362" s="74"/>
      <c r="V362" s="74"/>
      <c r="W362" s="74"/>
      <c r="X362" s="74"/>
      <c r="Y362" s="74"/>
      <c r="Z362" s="74"/>
    </row>
    <row r="363" customFormat="false" ht="15.75" hidden="false" customHeight="true" outlineLevel="0" collapsed="false">
      <c r="A363" s="355"/>
      <c r="B363" s="74"/>
      <c r="C363" s="74"/>
      <c r="E363" s="74"/>
      <c r="F363" s="74"/>
      <c r="G363" s="74"/>
      <c r="H363" s="74"/>
      <c r="I363" s="74"/>
      <c r="J363" s="74"/>
      <c r="K363" s="74"/>
      <c r="L363" s="74"/>
      <c r="M363" s="74"/>
      <c r="N363" s="74"/>
      <c r="O363" s="74"/>
      <c r="P363" s="74"/>
      <c r="Q363" s="74"/>
      <c r="R363" s="74"/>
      <c r="S363" s="74"/>
      <c r="T363" s="74"/>
      <c r="U363" s="74"/>
      <c r="V363" s="74"/>
      <c r="W363" s="74"/>
      <c r="X363" s="74"/>
      <c r="Y363" s="74"/>
      <c r="Z363" s="74"/>
    </row>
    <row r="364" customFormat="false" ht="15.75" hidden="false" customHeight="true" outlineLevel="0" collapsed="false">
      <c r="A364" s="355"/>
      <c r="B364" s="74"/>
      <c r="C364" s="74"/>
      <c r="E364" s="74"/>
      <c r="F364" s="74"/>
      <c r="G364" s="74"/>
      <c r="H364" s="74"/>
      <c r="I364" s="74"/>
      <c r="J364" s="74"/>
      <c r="K364" s="74"/>
      <c r="L364" s="74"/>
      <c r="M364" s="74"/>
      <c r="N364" s="74"/>
      <c r="O364" s="74"/>
      <c r="P364" s="74"/>
      <c r="Q364" s="74"/>
      <c r="R364" s="74"/>
      <c r="S364" s="74"/>
      <c r="T364" s="74"/>
      <c r="U364" s="74"/>
      <c r="V364" s="74"/>
      <c r="W364" s="74"/>
      <c r="X364" s="74"/>
      <c r="Y364" s="74"/>
      <c r="Z364" s="74"/>
    </row>
    <row r="365" customFormat="false" ht="15.75" hidden="false" customHeight="true" outlineLevel="0" collapsed="false">
      <c r="A365" s="355"/>
      <c r="B365" s="74"/>
      <c r="C365" s="74"/>
      <c r="E365" s="74"/>
      <c r="F365" s="74"/>
      <c r="G365" s="74"/>
      <c r="H365" s="74"/>
      <c r="I365" s="74"/>
      <c r="J365" s="74"/>
      <c r="K365" s="74"/>
      <c r="L365" s="74"/>
      <c r="M365" s="74"/>
      <c r="N365" s="74"/>
      <c r="O365" s="74"/>
      <c r="P365" s="74"/>
      <c r="Q365" s="74"/>
      <c r="R365" s="74"/>
      <c r="S365" s="74"/>
      <c r="T365" s="74"/>
      <c r="U365" s="74"/>
      <c r="V365" s="74"/>
      <c r="W365" s="74"/>
      <c r="X365" s="74"/>
      <c r="Y365" s="74"/>
      <c r="Z365" s="74"/>
    </row>
    <row r="366" customFormat="false" ht="15.75" hidden="false" customHeight="true" outlineLevel="0" collapsed="false">
      <c r="A366" s="355"/>
      <c r="B366" s="74"/>
      <c r="C366" s="74"/>
      <c r="E366" s="74"/>
      <c r="F366" s="74"/>
      <c r="G366" s="74"/>
      <c r="H366" s="74"/>
      <c r="I366" s="74"/>
      <c r="J366" s="74"/>
      <c r="K366" s="74"/>
      <c r="L366" s="74"/>
      <c r="M366" s="74"/>
      <c r="N366" s="74"/>
      <c r="O366" s="74"/>
      <c r="P366" s="74"/>
      <c r="Q366" s="74"/>
      <c r="R366" s="74"/>
      <c r="S366" s="74"/>
      <c r="T366" s="74"/>
      <c r="U366" s="74"/>
      <c r="V366" s="74"/>
      <c r="W366" s="74"/>
      <c r="X366" s="74"/>
      <c r="Y366" s="74"/>
      <c r="Z366" s="74"/>
    </row>
    <row r="367" customFormat="false" ht="15.75" hidden="false" customHeight="true" outlineLevel="0" collapsed="false">
      <c r="A367" s="355"/>
      <c r="B367" s="74"/>
      <c r="C367" s="74"/>
      <c r="E367" s="74"/>
      <c r="F367" s="74"/>
      <c r="G367" s="74"/>
      <c r="H367" s="74"/>
      <c r="I367" s="74"/>
      <c r="J367" s="74"/>
      <c r="K367" s="74"/>
      <c r="L367" s="74"/>
      <c r="M367" s="74"/>
      <c r="N367" s="74"/>
      <c r="O367" s="74"/>
      <c r="P367" s="74"/>
      <c r="Q367" s="74"/>
      <c r="R367" s="74"/>
      <c r="S367" s="74"/>
      <c r="T367" s="74"/>
      <c r="U367" s="74"/>
      <c r="V367" s="74"/>
      <c r="W367" s="74"/>
      <c r="X367" s="74"/>
      <c r="Y367" s="74"/>
      <c r="Z367" s="74"/>
    </row>
    <row r="368" customFormat="false" ht="15.75" hidden="false" customHeight="true" outlineLevel="0" collapsed="false">
      <c r="A368" s="355"/>
      <c r="B368" s="74"/>
      <c r="C368" s="74"/>
      <c r="E368" s="74"/>
      <c r="F368" s="74"/>
      <c r="G368" s="74"/>
      <c r="H368" s="74"/>
      <c r="I368" s="74"/>
      <c r="J368" s="74"/>
      <c r="K368" s="74"/>
      <c r="L368" s="74"/>
      <c r="M368" s="74"/>
      <c r="N368" s="74"/>
      <c r="O368" s="74"/>
      <c r="P368" s="74"/>
      <c r="Q368" s="74"/>
      <c r="R368" s="74"/>
      <c r="S368" s="74"/>
      <c r="T368" s="74"/>
      <c r="U368" s="74"/>
      <c r="V368" s="74"/>
      <c r="W368" s="74"/>
      <c r="X368" s="74"/>
      <c r="Y368" s="74"/>
      <c r="Z368" s="74"/>
    </row>
    <row r="369" customFormat="false" ht="15.75" hidden="false" customHeight="true" outlineLevel="0" collapsed="false">
      <c r="A369" s="355"/>
      <c r="B369" s="74"/>
      <c r="C369" s="74"/>
      <c r="E369" s="74"/>
      <c r="F369" s="74"/>
      <c r="G369" s="74"/>
      <c r="H369" s="74"/>
      <c r="I369" s="74"/>
      <c r="J369" s="74"/>
      <c r="K369" s="74"/>
      <c r="L369" s="74"/>
      <c r="M369" s="74"/>
      <c r="N369" s="74"/>
      <c r="O369" s="74"/>
      <c r="P369" s="74"/>
      <c r="Q369" s="74"/>
      <c r="R369" s="74"/>
      <c r="S369" s="74"/>
      <c r="T369" s="74"/>
      <c r="U369" s="74"/>
      <c r="V369" s="74"/>
      <c r="W369" s="74"/>
      <c r="X369" s="74"/>
      <c r="Y369" s="74"/>
      <c r="Z369" s="74"/>
    </row>
    <row r="370" customFormat="false" ht="15.75" hidden="false" customHeight="true" outlineLevel="0" collapsed="false">
      <c r="A370" s="355"/>
      <c r="B370" s="74"/>
      <c r="C370" s="74"/>
      <c r="E370" s="74"/>
      <c r="F370" s="74"/>
      <c r="G370" s="74"/>
      <c r="H370" s="74"/>
      <c r="I370" s="74"/>
      <c r="J370" s="74"/>
      <c r="K370" s="74"/>
      <c r="L370" s="74"/>
      <c r="M370" s="74"/>
      <c r="N370" s="74"/>
      <c r="O370" s="74"/>
      <c r="P370" s="74"/>
      <c r="Q370" s="74"/>
      <c r="R370" s="74"/>
      <c r="S370" s="74"/>
      <c r="T370" s="74"/>
      <c r="U370" s="74"/>
      <c r="V370" s="74"/>
      <c r="W370" s="74"/>
      <c r="X370" s="74"/>
      <c r="Y370" s="74"/>
      <c r="Z370" s="74"/>
    </row>
    <row r="371" customFormat="false" ht="15.75" hidden="false" customHeight="true" outlineLevel="0" collapsed="false">
      <c r="A371" s="355"/>
      <c r="B371" s="74"/>
      <c r="C371" s="74"/>
      <c r="E371" s="74"/>
      <c r="F371" s="74"/>
      <c r="G371" s="74"/>
      <c r="H371" s="74"/>
      <c r="I371" s="74"/>
      <c r="J371" s="74"/>
      <c r="K371" s="74"/>
      <c r="L371" s="74"/>
      <c r="M371" s="74"/>
      <c r="N371" s="74"/>
      <c r="O371" s="74"/>
      <c r="P371" s="74"/>
      <c r="Q371" s="74"/>
      <c r="R371" s="74"/>
      <c r="S371" s="74"/>
      <c r="T371" s="74"/>
      <c r="U371" s="74"/>
      <c r="V371" s="74"/>
      <c r="W371" s="74"/>
      <c r="X371" s="74"/>
      <c r="Y371" s="74"/>
      <c r="Z371" s="74"/>
    </row>
    <row r="372" customFormat="false" ht="15.75" hidden="false" customHeight="true" outlineLevel="0" collapsed="false">
      <c r="A372" s="355"/>
      <c r="B372" s="74"/>
      <c r="C372" s="74"/>
      <c r="E372" s="74"/>
      <c r="F372" s="74"/>
      <c r="G372" s="74"/>
      <c r="H372" s="74"/>
      <c r="I372" s="74"/>
      <c r="J372" s="74"/>
      <c r="K372" s="74"/>
      <c r="L372" s="74"/>
      <c r="M372" s="74"/>
      <c r="N372" s="74"/>
      <c r="O372" s="74"/>
      <c r="P372" s="74"/>
      <c r="Q372" s="74"/>
      <c r="R372" s="74"/>
      <c r="S372" s="74"/>
      <c r="T372" s="74"/>
      <c r="U372" s="74"/>
      <c r="V372" s="74"/>
      <c r="W372" s="74"/>
      <c r="X372" s="74"/>
      <c r="Y372" s="74"/>
      <c r="Z372" s="74"/>
    </row>
    <row r="373" customFormat="false" ht="15.75" hidden="false" customHeight="true" outlineLevel="0" collapsed="false">
      <c r="A373" s="355"/>
      <c r="B373" s="74"/>
      <c r="C373" s="74"/>
      <c r="E373" s="74"/>
      <c r="F373" s="74"/>
      <c r="G373" s="74"/>
      <c r="H373" s="74"/>
      <c r="I373" s="74"/>
      <c r="J373" s="74"/>
      <c r="K373" s="74"/>
      <c r="L373" s="74"/>
      <c r="M373" s="74"/>
      <c r="N373" s="74"/>
      <c r="O373" s="74"/>
      <c r="P373" s="74"/>
      <c r="Q373" s="74"/>
      <c r="R373" s="74"/>
      <c r="S373" s="74"/>
      <c r="T373" s="74"/>
      <c r="U373" s="74"/>
      <c r="V373" s="74"/>
      <c r="W373" s="74"/>
      <c r="X373" s="74"/>
      <c r="Y373" s="74"/>
      <c r="Z373" s="74"/>
    </row>
    <row r="374" customFormat="false" ht="15.75" hidden="false" customHeight="true" outlineLevel="0" collapsed="false">
      <c r="A374" s="355"/>
      <c r="B374" s="74"/>
      <c r="C374" s="74"/>
      <c r="E374" s="74"/>
      <c r="F374" s="74"/>
      <c r="G374" s="74"/>
      <c r="H374" s="74"/>
      <c r="I374" s="74"/>
      <c r="J374" s="74"/>
      <c r="K374" s="74"/>
      <c r="L374" s="74"/>
      <c r="M374" s="74"/>
      <c r="N374" s="74"/>
      <c r="O374" s="74"/>
      <c r="P374" s="74"/>
      <c r="Q374" s="74"/>
      <c r="R374" s="74"/>
      <c r="S374" s="74"/>
      <c r="T374" s="74"/>
      <c r="U374" s="74"/>
      <c r="V374" s="74"/>
      <c r="W374" s="74"/>
      <c r="X374" s="74"/>
      <c r="Y374" s="74"/>
      <c r="Z374" s="74"/>
    </row>
    <row r="375" customFormat="false" ht="15.75" hidden="false" customHeight="true" outlineLevel="0" collapsed="false">
      <c r="A375" s="355"/>
      <c r="B375" s="74"/>
      <c r="C375" s="74"/>
      <c r="E375" s="74"/>
      <c r="F375" s="74"/>
      <c r="G375" s="74"/>
      <c r="H375" s="74"/>
      <c r="I375" s="74"/>
      <c r="J375" s="74"/>
      <c r="K375" s="74"/>
      <c r="L375" s="74"/>
      <c r="M375" s="74"/>
      <c r="N375" s="74"/>
      <c r="O375" s="74"/>
      <c r="P375" s="74"/>
      <c r="Q375" s="74"/>
      <c r="R375" s="74"/>
      <c r="S375" s="74"/>
      <c r="T375" s="74"/>
      <c r="U375" s="74"/>
      <c r="V375" s="74"/>
      <c r="W375" s="74"/>
      <c r="X375" s="74"/>
      <c r="Y375" s="74"/>
      <c r="Z375" s="74"/>
    </row>
    <row r="376" customFormat="false" ht="15.75" hidden="false" customHeight="true" outlineLevel="0" collapsed="false">
      <c r="A376" s="355"/>
      <c r="B376" s="74"/>
      <c r="C376" s="74"/>
      <c r="E376" s="74"/>
      <c r="F376" s="74"/>
      <c r="G376" s="74"/>
      <c r="H376" s="74"/>
      <c r="I376" s="74"/>
      <c r="J376" s="74"/>
      <c r="K376" s="74"/>
      <c r="L376" s="74"/>
      <c r="M376" s="74"/>
      <c r="N376" s="74"/>
      <c r="O376" s="74"/>
      <c r="P376" s="74"/>
      <c r="Q376" s="74"/>
      <c r="R376" s="74"/>
      <c r="S376" s="74"/>
      <c r="T376" s="74"/>
      <c r="U376" s="74"/>
      <c r="V376" s="74"/>
      <c r="W376" s="74"/>
      <c r="X376" s="74"/>
      <c r="Y376" s="74"/>
      <c r="Z376" s="74"/>
    </row>
    <row r="377" customFormat="false" ht="15.75" hidden="false" customHeight="true" outlineLevel="0" collapsed="false">
      <c r="A377" s="355"/>
      <c r="B377" s="74"/>
      <c r="C377" s="74"/>
      <c r="E377" s="74"/>
      <c r="F377" s="74"/>
      <c r="G377" s="74"/>
      <c r="H377" s="74"/>
      <c r="I377" s="74"/>
      <c r="J377" s="74"/>
      <c r="K377" s="74"/>
      <c r="L377" s="74"/>
      <c r="M377" s="74"/>
      <c r="N377" s="74"/>
      <c r="O377" s="74"/>
      <c r="P377" s="74"/>
      <c r="Q377" s="74"/>
      <c r="R377" s="74"/>
      <c r="S377" s="74"/>
      <c r="T377" s="74"/>
      <c r="U377" s="74"/>
      <c r="V377" s="74"/>
      <c r="W377" s="74"/>
      <c r="X377" s="74"/>
      <c r="Y377" s="74"/>
      <c r="Z377" s="74"/>
    </row>
    <row r="378" customFormat="false" ht="15.75" hidden="false" customHeight="true" outlineLevel="0" collapsed="false">
      <c r="A378" s="355"/>
      <c r="B378" s="74"/>
      <c r="C378" s="74"/>
      <c r="E378" s="74"/>
      <c r="F378" s="74"/>
      <c r="G378" s="74"/>
      <c r="H378" s="74"/>
      <c r="I378" s="74"/>
      <c r="J378" s="74"/>
      <c r="K378" s="74"/>
      <c r="L378" s="74"/>
      <c r="M378" s="74"/>
      <c r="N378" s="74"/>
      <c r="O378" s="74"/>
      <c r="P378" s="74"/>
      <c r="Q378" s="74"/>
      <c r="R378" s="74"/>
      <c r="S378" s="74"/>
      <c r="T378" s="74"/>
      <c r="U378" s="74"/>
      <c r="V378" s="74"/>
      <c r="W378" s="74"/>
      <c r="X378" s="74"/>
      <c r="Y378" s="74"/>
      <c r="Z378" s="74"/>
    </row>
    <row r="379" customFormat="false" ht="15.75" hidden="false" customHeight="true" outlineLevel="0" collapsed="false">
      <c r="A379" s="355"/>
      <c r="B379" s="74"/>
      <c r="C379" s="74"/>
      <c r="E379" s="74"/>
      <c r="F379" s="74"/>
      <c r="G379" s="74"/>
      <c r="H379" s="74"/>
      <c r="I379" s="74"/>
      <c r="J379" s="74"/>
      <c r="K379" s="74"/>
      <c r="L379" s="74"/>
      <c r="M379" s="74"/>
      <c r="N379" s="74"/>
      <c r="O379" s="74"/>
      <c r="P379" s="74"/>
      <c r="Q379" s="74"/>
      <c r="R379" s="74"/>
      <c r="S379" s="74"/>
      <c r="T379" s="74"/>
      <c r="U379" s="74"/>
      <c r="V379" s="74"/>
      <c r="W379" s="74"/>
      <c r="X379" s="74"/>
      <c r="Y379" s="74"/>
      <c r="Z379" s="74"/>
    </row>
    <row r="380" customFormat="false" ht="15.75" hidden="false" customHeight="true" outlineLevel="0" collapsed="false">
      <c r="A380" s="355"/>
      <c r="B380" s="74"/>
      <c r="C380" s="74"/>
      <c r="E380" s="74"/>
      <c r="F380" s="74"/>
      <c r="G380" s="74"/>
      <c r="H380" s="74"/>
      <c r="I380" s="74"/>
      <c r="J380" s="74"/>
      <c r="K380" s="74"/>
      <c r="L380" s="74"/>
      <c r="M380" s="74"/>
      <c r="N380" s="74"/>
      <c r="O380" s="74"/>
      <c r="P380" s="74"/>
      <c r="Q380" s="74"/>
      <c r="R380" s="74"/>
      <c r="S380" s="74"/>
      <c r="T380" s="74"/>
      <c r="U380" s="74"/>
      <c r="V380" s="74"/>
      <c r="W380" s="74"/>
      <c r="X380" s="74"/>
      <c r="Y380" s="74"/>
      <c r="Z380" s="74"/>
    </row>
    <row r="381" customFormat="false" ht="15.75" hidden="false" customHeight="true" outlineLevel="0" collapsed="false">
      <c r="A381" s="355"/>
      <c r="B381" s="74"/>
      <c r="C381" s="74"/>
      <c r="E381" s="74"/>
      <c r="F381" s="74"/>
      <c r="G381" s="74"/>
      <c r="H381" s="74"/>
      <c r="I381" s="74"/>
      <c r="J381" s="74"/>
      <c r="K381" s="74"/>
      <c r="L381" s="74"/>
      <c r="M381" s="74"/>
      <c r="N381" s="74"/>
      <c r="O381" s="74"/>
      <c r="P381" s="74"/>
      <c r="Q381" s="74"/>
      <c r="R381" s="74"/>
      <c r="S381" s="74"/>
      <c r="T381" s="74"/>
      <c r="U381" s="74"/>
      <c r="V381" s="74"/>
      <c r="W381" s="74"/>
      <c r="X381" s="74"/>
      <c r="Y381" s="74"/>
      <c r="Z381" s="74"/>
    </row>
    <row r="382" customFormat="false" ht="15.75" hidden="false" customHeight="true" outlineLevel="0" collapsed="false">
      <c r="A382" s="355"/>
      <c r="B382" s="74"/>
      <c r="C382" s="74"/>
      <c r="E382" s="74"/>
      <c r="F382" s="74"/>
      <c r="G382" s="74"/>
      <c r="H382" s="74"/>
      <c r="I382" s="74"/>
      <c r="J382" s="74"/>
      <c r="K382" s="74"/>
      <c r="L382" s="74"/>
      <c r="M382" s="74"/>
      <c r="N382" s="74"/>
      <c r="O382" s="74"/>
      <c r="P382" s="74"/>
      <c r="Q382" s="74"/>
      <c r="R382" s="74"/>
      <c r="S382" s="74"/>
      <c r="T382" s="74"/>
      <c r="U382" s="74"/>
      <c r="V382" s="74"/>
      <c r="W382" s="74"/>
      <c r="X382" s="74"/>
      <c r="Y382" s="74"/>
      <c r="Z382" s="74"/>
    </row>
    <row r="383" customFormat="false" ht="15.75" hidden="false" customHeight="true" outlineLevel="0" collapsed="false">
      <c r="A383" s="355"/>
      <c r="B383" s="74"/>
      <c r="C383" s="74"/>
      <c r="E383" s="74"/>
      <c r="F383" s="74"/>
      <c r="G383" s="74"/>
      <c r="H383" s="74"/>
      <c r="I383" s="74"/>
      <c r="J383" s="74"/>
      <c r="K383" s="74"/>
      <c r="L383" s="74"/>
      <c r="M383" s="74"/>
      <c r="N383" s="74"/>
      <c r="O383" s="74"/>
      <c r="P383" s="74"/>
      <c r="Q383" s="74"/>
      <c r="R383" s="74"/>
      <c r="S383" s="74"/>
      <c r="T383" s="74"/>
      <c r="U383" s="74"/>
      <c r="V383" s="74"/>
      <c r="W383" s="74"/>
      <c r="X383" s="74"/>
      <c r="Y383" s="74"/>
      <c r="Z383" s="74"/>
    </row>
    <row r="384" customFormat="false" ht="15.75" hidden="false" customHeight="true" outlineLevel="0" collapsed="false">
      <c r="A384" s="355"/>
      <c r="B384" s="74"/>
      <c r="C384" s="74"/>
      <c r="E384" s="74"/>
      <c r="F384" s="74"/>
      <c r="G384" s="74"/>
      <c r="H384" s="74"/>
      <c r="I384" s="74"/>
      <c r="J384" s="74"/>
      <c r="K384" s="74"/>
      <c r="L384" s="74"/>
      <c r="M384" s="74"/>
      <c r="N384" s="74"/>
      <c r="O384" s="74"/>
      <c r="P384" s="74"/>
      <c r="Q384" s="74"/>
      <c r="R384" s="74"/>
      <c r="S384" s="74"/>
      <c r="T384" s="74"/>
      <c r="U384" s="74"/>
      <c r="V384" s="74"/>
      <c r="W384" s="74"/>
      <c r="X384" s="74"/>
      <c r="Y384" s="74"/>
      <c r="Z384" s="74"/>
    </row>
    <row r="385" customFormat="false" ht="15.75" hidden="false" customHeight="true" outlineLevel="0" collapsed="false">
      <c r="A385" s="355"/>
      <c r="B385" s="74"/>
      <c r="C385" s="74"/>
      <c r="E385" s="74"/>
      <c r="F385" s="74"/>
      <c r="G385" s="74"/>
      <c r="H385" s="74"/>
      <c r="I385" s="74"/>
      <c r="J385" s="74"/>
      <c r="K385" s="74"/>
      <c r="L385" s="74"/>
      <c r="M385" s="74"/>
      <c r="N385" s="74"/>
      <c r="O385" s="74"/>
      <c r="P385" s="74"/>
      <c r="Q385" s="74"/>
      <c r="R385" s="74"/>
      <c r="S385" s="74"/>
      <c r="T385" s="74"/>
      <c r="U385" s="74"/>
      <c r="V385" s="74"/>
      <c r="W385" s="74"/>
      <c r="X385" s="74"/>
      <c r="Y385" s="74"/>
      <c r="Z385" s="74"/>
    </row>
    <row r="386" customFormat="false" ht="15.75" hidden="false" customHeight="true" outlineLevel="0" collapsed="false">
      <c r="A386" s="355"/>
      <c r="B386" s="74"/>
      <c r="C386" s="74"/>
      <c r="E386" s="74"/>
      <c r="F386" s="74"/>
      <c r="G386" s="74"/>
      <c r="H386" s="74"/>
      <c r="I386" s="74"/>
      <c r="J386" s="74"/>
      <c r="K386" s="74"/>
      <c r="L386" s="74"/>
      <c r="M386" s="74"/>
      <c r="N386" s="74"/>
      <c r="O386" s="74"/>
      <c r="P386" s="74"/>
      <c r="Q386" s="74"/>
      <c r="R386" s="74"/>
      <c r="S386" s="74"/>
      <c r="T386" s="74"/>
      <c r="U386" s="74"/>
      <c r="V386" s="74"/>
      <c r="W386" s="74"/>
      <c r="X386" s="74"/>
      <c r="Y386" s="74"/>
      <c r="Z386" s="74"/>
    </row>
    <row r="387" customFormat="false" ht="15.75" hidden="false" customHeight="true" outlineLevel="0" collapsed="false">
      <c r="A387" s="355"/>
      <c r="B387" s="74"/>
      <c r="C387" s="74"/>
      <c r="E387" s="74"/>
      <c r="F387" s="74"/>
      <c r="G387" s="74"/>
      <c r="H387" s="74"/>
      <c r="I387" s="74"/>
      <c r="J387" s="74"/>
      <c r="K387" s="74"/>
      <c r="L387" s="74"/>
      <c r="M387" s="74"/>
      <c r="N387" s="74"/>
      <c r="O387" s="74"/>
      <c r="P387" s="74"/>
      <c r="Q387" s="74"/>
      <c r="R387" s="74"/>
      <c r="S387" s="74"/>
      <c r="T387" s="74"/>
      <c r="U387" s="74"/>
      <c r="V387" s="74"/>
      <c r="W387" s="74"/>
      <c r="X387" s="74"/>
      <c r="Y387" s="74"/>
      <c r="Z387" s="74"/>
    </row>
    <row r="388" customFormat="false" ht="15.75" hidden="false" customHeight="true" outlineLevel="0" collapsed="false">
      <c r="A388" s="355"/>
      <c r="B388" s="74"/>
      <c r="C388" s="74"/>
      <c r="E388" s="74"/>
      <c r="F388" s="74"/>
      <c r="G388" s="74"/>
      <c r="H388" s="74"/>
      <c r="I388" s="74"/>
      <c r="J388" s="74"/>
      <c r="K388" s="74"/>
      <c r="L388" s="74"/>
      <c r="M388" s="74"/>
      <c r="N388" s="74"/>
      <c r="O388" s="74"/>
      <c r="P388" s="74"/>
      <c r="Q388" s="74"/>
      <c r="R388" s="74"/>
      <c r="S388" s="74"/>
      <c r="T388" s="74"/>
      <c r="U388" s="74"/>
      <c r="V388" s="74"/>
      <c r="W388" s="74"/>
      <c r="X388" s="74"/>
      <c r="Y388" s="74"/>
      <c r="Z388" s="74"/>
    </row>
    <row r="389" customFormat="false" ht="15.75" hidden="false" customHeight="true" outlineLevel="0" collapsed="false">
      <c r="A389" s="355"/>
      <c r="B389" s="74"/>
      <c r="C389" s="74"/>
      <c r="E389" s="74"/>
      <c r="F389" s="74"/>
      <c r="G389" s="74"/>
      <c r="H389" s="74"/>
      <c r="I389" s="74"/>
      <c r="J389" s="74"/>
      <c r="K389" s="74"/>
      <c r="L389" s="74"/>
      <c r="M389" s="74"/>
      <c r="N389" s="74"/>
      <c r="O389" s="74"/>
      <c r="P389" s="74"/>
      <c r="Q389" s="74"/>
      <c r="R389" s="74"/>
      <c r="S389" s="74"/>
      <c r="T389" s="74"/>
      <c r="U389" s="74"/>
      <c r="V389" s="74"/>
      <c r="W389" s="74"/>
      <c r="X389" s="74"/>
      <c r="Y389" s="74"/>
      <c r="Z389" s="74"/>
    </row>
    <row r="390" customFormat="false" ht="15.75" hidden="false" customHeight="true" outlineLevel="0" collapsed="false">
      <c r="A390" s="355"/>
      <c r="B390" s="74"/>
      <c r="C390" s="74"/>
      <c r="E390" s="74"/>
      <c r="F390" s="74"/>
      <c r="G390" s="74"/>
      <c r="H390" s="74"/>
      <c r="I390" s="74"/>
      <c r="J390" s="74"/>
      <c r="K390" s="74"/>
      <c r="L390" s="74"/>
      <c r="M390" s="74"/>
      <c r="N390" s="74"/>
      <c r="O390" s="74"/>
      <c r="P390" s="74"/>
      <c r="Q390" s="74"/>
      <c r="R390" s="74"/>
      <c r="S390" s="74"/>
      <c r="T390" s="74"/>
      <c r="U390" s="74"/>
      <c r="V390" s="74"/>
      <c r="W390" s="74"/>
      <c r="X390" s="74"/>
      <c r="Y390" s="74"/>
      <c r="Z390" s="74"/>
    </row>
    <row r="391" customFormat="false" ht="15.75" hidden="false" customHeight="true" outlineLevel="0" collapsed="false">
      <c r="A391" s="355"/>
      <c r="B391" s="74"/>
      <c r="C391" s="74"/>
      <c r="E391" s="74"/>
      <c r="F391" s="74"/>
      <c r="G391" s="74"/>
      <c r="H391" s="74"/>
      <c r="I391" s="74"/>
      <c r="J391" s="74"/>
      <c r="K391" s="74"/>
      <c r="L391" s="74"/>
      <c r="M391" s="74"/>
      <c r="N391" s="74"/>
      <c r="O391" s="74"/>
      <c r="P391" s="74"/>
      <c r="Q391" s="74"/>
      <c r="R391" s="74"/>
      <c r="S391" s="74"/>
      <c r="T391" s="74"/>
      <c r="U391" s="74"/>
      <c r="V391" s="74"/>
      <c r="W391" s="74"/>
      <c r="X391" s="74"/>
      <c r="Y391" s="74"/>
      <c r="Z391" s="74"/>
    </row>
    <row r="392" customFormat="false" ht="15.75" hidden="false" customHeight="true" outlineLevel="0" collapsed="false">
      <c r="A392" s="355"/>
      <c r="B392" s="74"/>
      <c r="C392" s="74"/>
      <c r="E392" s="74"/>
      <c r="F392" s="74"/>
      <c r="G392" s="74"/>
      <c r="H392" s="74"/>
      <c r="I392" s="74"/>
      <c r="J392" s="74"/>
      <c r="K392" s="74"/>
      <c r="L392" s="74"/>
      <c r="M392" s="74"/>
      <c r="N392" s="74"/>
      <c r="O392" s="74"/>
      <c r="P392" s="74"/>
      <c r="Q392" s="74"/>
      <c r="R392" s="74"/>
      <c r="S392" s="74"/>
      <c r="T392" s="74"/>
      <c r="U392" s="74"/>
      <c r="V392" s="74"/>
      <c r="W392" s="74"/>
      <c r="X392" s="74"/>
      <c r="Y392" s="74"/>
      <c r="Z392" s="74"/>
    </row>
    <row r="393" customFormat="false" ht="15.75" hidden="false" customHeight="true" outlineLevel="0" collapsed="false">
      <c r="A393" s="355"/>
      <c r="B393" s="74"/>
      <c r="C393" s="74"/>
      <c r="E393" s="74"/>
      <c r="F393" s="74"/>
      <c r="G393" s="74"/>
      <c r="H393" s="74"/>
      <c r="I393" s="74"/>
      <c r="J393" s="74"/>
      <c r="K393" s="74"/>
      <c r="L393" s="74"/>
      <c r="M393" s="74"/>
      <c r="N393" s="74"/>
      <c r="O393" s="74"/>
      <c r="P393" s="74"/>
      <c r="Q393" s="74"/>
      <c r="R393" s="74"/>
      <c r="S393" s="74"/>
      <c r="T393" s="74"/>
      <c r="U393" s="74"/>
      <c r="V393" s="74"/>
      <c r="W393" s="74"/>
      <c r="X393" s="74"/>
      <c r="Y393" s="74"/>
      <c r="Z393" s="74"/>
    </row>
    <row r="394" customFormat="false" ht="15.75" hidden="false" customHeight="true" outlineLevel="0" collapsed="false">
      <c r="A394" s="355"/>
      <c r="B394" s="74"/>
      <c r="C394" s="74"/>
      <c r="E394" s="74"/>
      <c r="F394" s="74"/>
      <c r="G394" s="74"/>
      <c r="H394" s="74"/>
      <c r="I394" s="74"/>
      <c r="J394" s="74"/>
      <c r="K394" s="74"/>
      <c r="L394" s="74"/>
      <c r="M394" s="74"/>
      <c r="N394" s="74"/>
      <c r="O394" s="74"/>
      <c r="P394" s="74"/>
      <c r="Q394" s="74"/>
      <c r="R394" s="74"/>
      <c r="S394" s="74"/>
      <c r="T394" s="74"/>
      <c r="U394" s="74"/>
      <c r="V394" s="74"/>
      <c r="W394" s="74"/>
      <c r="X394" s="74"/>
      <c r="Y394" s="74"/>
      <c r="Z394" s="74"/>
    </row>
    <row r="395" customFormat="false" ht="15.75" hidden="false" customHeight="true" outlineLevel="0" collapsed="false">
      <c r="A395" s="355"/>
      <c r="B395" s="74"/>
      <c r="C395" s="74"/>
      <c r="E395" s="74"/>
      <c r="F395" s="74"/>
      <c r="G395" s="74"/>
      <c r="H395" s="74"/>
      <c r="I395" s="74"/>
      <c r="J395" s="74"/>
      <c r="K395" s="74"/>
      <c r="L395" s="74"/>
      <c r="M395" s="74"/>
      <c r="N395" s="74"/>
      <c r="O395" s="74"/>
      <c r="P395" s="74"/>
      <c r="Q395" s="74"/>
      <c r="R395" s="74"/>
      <c r="S395" s="74"/>
      <c r="T395" s="74"/>
      <c r="U395" s="74"/>
      <c r="V395" s="74"/>
      <c r="W395" s="74"/>
      <c r="X395" s="74"/>
      <c r="Y395" s="74"/>
      <c r="Z395" s="74"/>
    </row>
    <row r="396" customFormat="false" ht="15.75" hidden="false" customHeight="true" outlineLevel="0" collapsed="false">
      <c r="A396" s="355"/>
      <c r="B396" s="74"/>
      <c r="C396" s="74"/>
      <c r="E396" s="74"/>
      <c r="F396" s="74"/>
      <c r="G396" s="74"/>
      <c r="H396" s="74"/>
      <c r="I396" s="74"/>
      <c r="J396" s="74"/>
      <c r="K396" s="74"/>
      <c r="L396" s="74"/>
      <c r="M396" s="74"/>
      <c r="N396" s="74"/>
      <c r="O396" s="74"/>
      <c r="P396" s="74"/>
      <c r="Q396" s="74"/>
      <c r="R396" s="74"/>
      <c r="S396" s="74"/>
      <c r="T396" s="74"/>
      <c r="U396" s="74"/>
      <c r="V396" s="74"/>
      <c r="W396" s="74"/>
      <c r="X396" s="74"/>
      <c r="Y396" s="74"/>
      <c r="Z396" s="74"/>
    </row>
    <row r="397" customFormat="false" ht="15.75" hidden="false" customHeight="true" outlineLevel="0" collapsed="false">
      <c r="A397" s="355"/>
      <c r="B397" s="74"/>
      <c r="C397" s="74"/>
      <c r="E397" s="74"/>
      <c r="F397" s="74"/>
      <c r="G397" s="74"/>
      <c r="H397" s="74"/>
      <c r="I397" s="74"/>
      <c r="J397" s="74"/>
      <c r="K397" s="74"/>
      <c r="L397" s="74"/>
      <c r="M397" s="74"/>
      <c r="N397" s="74"/>
      <c r="O397" s="74"/>
      <c r="P397" s="74"/>
      <c r="Q397" s="74"/>
      <c r="R397" s="74"/>
      <c r="S397" s="74"/>
      <c r="T397" s="74"/>
      <c r="U397" s="74"/>
      <c r="V397" s="74"/>
      <c r="W397" s="74"/>
      <c r="X397" s="74"/>
      <c r="Y397" s="74"/>
      <c r="Z397" s="74"/>
    </row>
    <row r="398" customFormat="false" ht="15.75" hidden="false" customHeight="true" outlineLevel="0" collapsed="false">
      <c r="A398" s="355"/>
      <c r="B398" s="74"/>
      <c r="C398" s="74"/>
      <c r="E398" s="74"/>
      <c r="F398" s="74"/>
      <c r="G398" s="74"/>
      <c r="H398" s="74"/>
      <c r="I398" s="74"/>
      <c r="J398" s="74"/>
      <c r="K398" s="74"/>
      <c r="L398" s="74"/>
      <c r="M398" s="74"/>
      <c r="N398" s="74"/>
      <c r="O398" s="74"/>
      <c r="P398" s="74"/>
      <c r="Q398" s="74"/>
      <c r="R398" s="74"/>
      <c r="S398" s="74"/>
      <c r="T398" s="74"/>
      <c r="U398" s="74"/>
      <c r="V398" s="74"/>
      <c r="W398" s="74"/>
      <c r="X398" s="74"/>
      <c r="Y398" s="74"/>
      <c r="Z398" s="74"/>
    </row>
    <row r="399" customFormat="false" ht="15.75" hidden="false" customHeight="true" outlineLevel="0" collapsed="false">
      <c r="A399" s="355"/>
      <c r="B399" s="74"/>
      <c r="C399" s="74"/>
      <c r="E399" s="74"/>
      <c r="F399" s="74"/>
      <c r="G399" s="74"/>
      <c r="H399" s="74"/>
      <c r="I399" s="74"/>
      <c r="J399" s="74"/>
      <c r="K399" s="74"/>
      <c r="L399" s="74"/>
      <c r="M399" s="74"/>
      <c r="N399" s="74"/>
      <c r="O399" s="74"/>
      <c r="P399" s="74"/>
      <c r="Q399" s="74"/>
      <c r="R399" s="74"/>
      <c r="S399" s="74"/>
      <c r="T399" s="74"/>
      <c r="U399" s="74"/>
      <c r="V399" s="74"/>
      <c r="W399" s="74"/>
      <c r="X399" s="74"/>
      <c r="Y399" s="74"/>
      <c r="Z399" s="74"/>
    </row>
    <row r="400" customFormat="false" ht="15.75" hidden="false" customHeight="true" outlineLevel="0" collapsed="false">
      <c r="A400" s="355"/>
      <c r="B400" s="74"/>
      <c r="C400" s="74"/>
      <c r="E400" s="74"/>
      <c r="F400" s="74"/>
      <c r="G400" s="74"/>
      <c r="H400" s="74"/>
      <c r="I400" s="74"/>
      <c r="J400" s="74"/>
      <c r="K400" s="74"/>
      <c r="L400" s="74"/>
      <c r="M400" s="74"/>
      <c r="N400" s="74"/>
      <c r="O400" s="74"/>
      <c r="P400" s="74"/>
      <c r="Q400" s="74"/>
      <c r="R400" s="74"/>
      <c r="S400" s="74"/>
      <c r="T400" s="74"/>
      <c r="U400" s="74"/>
      <c r="V400" s="74"/>
      <c r="W400" s="74"/>
      <c r="X400" s="74"/>
      <c r="Y400" s="74"/>
      <c r="Z400" s="74"/>
    </row>
    <row r="401" customFormat="false" ht="15.75" hidden="false" customHeight="true" outlineLevel="0" collapsed="false">
      <c r="A401" s="355"/>
      <c r="B401" s="74"/>
      <c r="C401" s="74"/>
      <c r="E401" s="74"/>
      <c r="F401" s="74"/>
      <c r="G401" s="74"/>
      <c r="H401" s="74"/>
      <c r="I401" s="74"/>
      <c r="J401" s="74"/>
      <c r="K401" s="74"/>
      <c r="L401" s="74"/>
      <c r="M401" s="74"/>
      <c r="N401" s="74"/>
      <c r="O401" s="74"/>
      <c r="P401" s="74"/>
      <c r="Q401" s="74"/>
      <c r="R401" s="74"/>
      <c r="S401" s="74"/>
      <c r="T401" s="74"/>
      <c r="U401" s="74"/>
      <c r="V401" s="74"/>
      <c r="W401" s="74"/>
      <c r="X401" s="74"/>
      <c r="Y401" s="74"/>
      <c r="Z401" s="74"/>
    </row>
    <row r="402" customFormat="false" ht="15.75" hidden="false" customHeight="true" outlineLevel="0" collapsed="false">
      <c r="A402" s="355"/>
      <c r="B402" s="74"/>
      <c r="C402" s="74"/>
      <c r="E402" s="74"/>
      <c r="F402" s="74"/>
      <c r="G402" s="74"/>
      <c r="H402" s="74"/>
      <c r="I402" s="74"/>
      <c r="J402" s="74"/>
      <c r="K402" s="74"/>
      <c r="L402" s="74"/>
      <c r="M402" s="74"/>
      <c r="N402" s="74"/>
      <c r="O402" s="74"/>
      <c r="P402" s="74"/>
      <c r="Q402" s="74"/>
      <c r="R402" s="74"/>
      <c r="S402" s="74"/>
      <c r="T402" s="74"/>
      <c r="U402" s="74"/>
      <c r="V402" s="74"/>
      <c r="W402" s="74"/>
      <c r="X402" s="74"/>
      <c r="Y402" s="74"/>
      <c r="Z402" s="74"/>
    </row>
    <row r="403" customFormat="false" ht="15.75" hidden="false" customHeight="true" outlineLevel="0" collapsed="false">
      <c r="A403" s="355"/>
      <c r="B403" s="74"/>
      <c r="C403" s="74"/>
      <c r="E403" s="74"/>
      <c r="F403" s="74"/>
      <c r="G403" s="74"/>
      <c r="H403" s="74"/>
      <c r="I403" s="74"/>
      <c r="J403" s="74"/>
      <c r="K403" s="74"/>
      <c r="L403" s="74"/>
      <c r="M403" s="74"/>
      <c r="N403" s="74"/>
      <c r="O403" s="74"/>
      <c r="P403" s="74"/>
      <c r="Q403" s="74"/>
      <c r="R403" s="74"/>
      <c r="S403" s="74"/>
      <c r="T403" s="74"/>
      <c r="U403" s="74"/>
      <c r="V403" s="74"/>
      <c r="W403" s="74"/>
      <c r="X403" s="74"/>
      <c r="Y403" s="74"/>
      <c r="Z403" s="74"/>
    </row>
    <row r="404" customFormat="false" ht="15.75" hidden="false" customHeight="true" outlineLevel="0" collapsed="false">
      <c r="A404" s="355"/>
      <c r="B404" s="74"/>
      <c r="C404" s="74"/>
      <c r="E404" s="74"/>
      <c r="F404" s="74"/>
      <c r="G404" s="74"/>
      <c r="H404" s="74"/>
      <c r="I404" s="74"/>
      <c r="J404" s="74"/>
      <c r="K404" s="74"/>
      <c r="L404" s="74"/>
      <c r="M404" s="74"/>
      <c r="N404" s="74"/>
      <c r="O404" s="74"/>
      <c r="P404" s="74"/>
      <c r="Q404" s="74"/>
      <c r="R404" s="74"/>
      <c r="S404" s="74"/>
      <c r="T404" s="74"/>
      <c r="U404" s="74"/>
      <c r="V404" s="74"/>
      <c r="W404" s="74"/>
      <c r="X404" s="74"/>
      <c r="Y404" s="74"/>
      <c r="Z404" s="74"/>
    </row>
    <row r="405" customFormat="false" ht="15.75" hidden="false" customHeight="true" outlineLevel="0" collapsed="false">
      <c r="A405" s="355"/>
      <c r="B405" s="74"/>
      <c r="C405" s="74"/>
      <c r="E405" s="74"/>
      <c r="F405" s="74"/>
      <c r="G405" s="74"/>
      <c r="H405" s="74"/>
      <c r="I405" s="74"/>
      <c r="J405" s="74"/>
      <c r="K405" s="74"/>
      <c r="L405" s="74"/>
      <c r="M405" s="74"/>
      <c r="N405" s="74"/>
      <c r="O405" s="74"/>
      <c r="P405" s="74"/>
      <c r="Q405" s="74"/>
      <c r="R405" s="74"/>
      <c r="S405" s="74"/>
      <c r="T405" s="74"/>
      <c r="U405" s="74"/>
      <c r="V405" s="74"/>
      <c r="W405" s="74"/>
      <c r="X405" s="74"/>
      <c r="Y405" s="74"/>
      <c r="Z405" s="74"/>
    </row>
    <row r="406" customFormat="false" ht="15.75" hidden="false" customHeight="true" outlineLevel="0" collapsed="false">
      <c r="A406" s="355"/>
      <c r="B406" s="74"/>
      <c r="C406" s="74"/>
      <c r="E406" s="74"/>
      <c r="F406" s="74"/>
      <c r="G406" s="74"/>
      <c r="H406" s="74"/>
      <c r="I406" s="74"/>
      <c r="J406" s="74"/>
      <c r="K406" s="74"/>
      <c r="L406" s="74"/>
      <c r="M406" s="74"/>
      <c r="N406" s="74"/>
      <c r="O406" s="74"/>
      <c r="P406" s="74"/>
      <c r="Q406" s="74"/>
      <c r="R406" s="74"/>
      <c r="S406" s="74"/>
      <c r="T406" s="74"/>
      <c r="U406" s="74"/>
      <c r="V406" s="74"/>
      <c r="W406" s="74"/>
      <c r="X406" s="74"/>
      <c r="Y406" s="74"/>
      <c r="Z406" s="74"/>
    </row>
    <row r="407" customFormat="false" ht="15.75" hidden="false" customHeight="true" outlineLevel="0" collapsed="false">
      <c r="A407" s="355"/>
      <c r="B407" s="74"/>
      <c r="C407" s="74"/>
      <c r="E407" s="74"/>
      <c r="F407" s="74"/>
      <c r="G407" s="74"/>
      <c r="H407" s="74"/>
      <c r="I407" s="74"/>
      <c r="J407" s="74"/>
      <c r="K407" s="74"/>
      <c r="L407" s="74"/>
      <c r="M407" s="74"/>
      <c r="N407" s="74"/>
      <c r="O407" s="74"/>
      <c r="P407" s="74"/>
      <c r="Q407" s="74"/>
      <c r="R407" s="74"/>
      <c r="S407" s="74"/>
      <c r="T407" s="74"/>
      <c r="U407" s="74"/>
      <c r="V407" s="74"/>
      <c r="W407" s="74"/>
      <c r="X407" s="74"/>
      <c r="Y407" s="74"/>
      <c r="Z407" s="74"/>
    </row>
    <row r="408" customFormat="false" ht="15.75" hidden="false" customHeight="true" outlineLevel="0" collapsed="false">
      <c r="A408" s="355"/>
      <c r="B408" s="74"/>
      <c r="C408" s="74"/>
      <c r="E408" s="74"/>
      <c r="F408" s="74"/>
      <c r="G408" s="74"/>
      <c r="H408" s="74"/>
      <c r="I408" s="74"/>
      <c r="J408" s="74"/>
      <c r="K408" s="74"/>
      <c r="L408" s="74"/>
      <c r="M408" s="74"/>
      <c r="N408" s="74"/>
      <c r="O408" s="74"/>
      <c r="P408" s="74"/>
      <c r="Q408" s="74"/>
      <c r="R408" s="74"/>
      <c r="S408" s="74"/>
      <c r="T408" s="74"/>
      <c r="U408" s="74"/>
      <c r="V408" s="74"/>
      <c r="W408" s="74"/>
      <c r="X408" s="74"/>
      <c r="Y408" s="74"/>
      <c r="Z408" s="74"/>
    </row>
    <row r="409" customFormat="false" ht="15.75" hidden="false" customHeight="true" outlineLevel="0" collapsed="false">
      <c r="A409" s="355"/>
      <c r="B409" s="74"/>
      <c r="C409" s="74"/>
      <c r="E409" s="74"/>
      <c r="F409" s="74"/>
      <c r="G409" s="74"/>
      <c r="H409" s="74"/>
      <c r="I409" s="74"/>
      <c r="J409" s="74"/>
      <c r="K409" s="74"/>
      <c r="L409" s="74"/>
      <c r="M409" s="74"/>
      <c r="N409" s="74"/>
      <c r="O409" s="74"/>
      <c r="P409" s="74"/>
      <c r="Q409" s="74"/>
      <c r="R409" s="74"/>
      <c r="S409" s="74"/>
      <c r="T409" s="74"/>
      <c r="U409" s="74"/>
      <c r="V409" s="74"/>
      <c r="W409" s="74"/>
      <c r="X409" s="74"/>
      <c r="Y409" s="74"/>
      <c r="Z409" s="74"/>
    </row>
    <row r="410" customFormat="false" ht="15.75" hidden="false" customHeight="true" outlineLevel="0" collapsed="false">
      <c r="A410" s="355"/>
      <c r="B410" s="74"/>
      <c r="C410" s="74"/>
      <c r="E410" s="74"/>
      <c r="F410" s="74"/>
      <c r="G410" s="74"/>
      <c r="H410" s="74"/>
      <c r="I410" s="74"/>
      <c r="J410" s="74"/>
      <c r="K410" s="74"/>
      <c r="L410" s="74"/>
      <c r="M410" s="74"/>
      <c r="N410" s="74"/>
      <c r="O410" s="74"/>
      <c r="P410" s="74"/>
      <c r="Q410" s="74"/>
      <c r="R410" s="74"/>
      <c r="S410" s="74"/>
      <c r="T410" s="74"/>
      <c r="U410" s="74"/>
      <c r="V410" s="74"/>
      <c r="W410" s="74"/>
      <c r="X410" s="74"/>
      <c r="Y410" s="74"/>
      <c r="Z410" s="74"/>
    </row>
    <row r="411" customFormat="false" ht="15.75" hidden="false" customHeight="true" outlineLevel="0" collapsed="false">
      <c r="A411" s="355"/>
      <c r="B411" s="74"/>
      <c r="C411" s="74"/>
      <c r="E411" s="74"/>
      <c r="F411" s="74"/>
      <c r="G411" s="74"/>
      <c r="H411" s="74"/>
      <c r="I411" s="74"/>
      <c r="J411" s="74"/>
      <c r="K411" s="74"/>
      <c r="L411" s="74"/>
      <c r="M411" s="74"/>
      <c r="N411" s="74"/>
      <c r="O411" s="74"/>
      <c r="P411" s="74"/>
      <c r="Q411" s="74"/>
      <c r="R411" s="74"/>
      <c r="S411" s="74"/>
      <c r="T411" s="74"/>
      <c r="U411" s="74"/>
      <c r="V411" s="74"/>
      <c r="W411" s="74"/>
      <c r="X411" s="74"/>
      <c r="Y411" s="74"/>
      <c r="Z411" s="74"/>
    </row>
    <row r="412" customFormat="false" ht="15.75" hidden="false" customHeight="true" outlineLevel="0" collapsed="false">
      <c r="A412" s="355"/>
      <c r="B412" s="74"/>
      <c r="C412" s="74"/>
      <c r="E412" s="74"/>
      <c r="F412" s="74"/>
      <c r="G412" s="74"/>
      <c r="H412" s="74"/>
      <c r="I412" s="74"/>
      <c r="J412" s="74"/>
      <c r="K412" s="74"/>
      <c r="L412" s="74"/>
      <c r="M412" s="74"/>
      <c r="N412" s="74"/>
      <c r="O412" s="74"/>
      <c r="P412" s="74"/>
      <c r="Q412" s="74"/>
      <c r="R412" s="74"/>
      <c r="S412" s="74"/>
      <c r="T412" s="74"/>
      <c r="U412" s="74"/>
      <c r="V412" s="74"/>
      <c r="W412" s="74"/>
      <c r="X412" s="74"/>
      <c r="Y412" s="74"/>
      <c r="Z412" s="74"/>
    </row>
    <row r="413" customFormat="false" ht="15.75" hidden="false" customHeight="true" outlineLevel="0" collapsed="false">
      <c r="A413" s="355"/>
      <c r="B413" s="74"/>
      <c r="C413" s="74"/>
      <c r="E413" s="74"/>
      <c r="F413" s="74"/>
      <c r="G413" s="74"/>
      <c r="H413" s="74"/>
      <c r="I413" s="74"/>
      <c r="J413" s="74"/>
      <c r="K413" s="74"/>
      <c r="L413" s="74"/>
      <c r="M413" s="74"/>
      <c r="N413" s="74"/>
      <c r="O413" s="74"/>
      <c r="P413" s="74"/>
      <c r="Q413" s="74"/>
      <c r="R413" s="74"/>
      <c r="S413" s="74"/>
      <c r="T413" s="74"/>
      <c r="U413" s="74"/>
      <c r="V413" s="74"/>
      <c r="W413" s="74"/>
      <c r="X413" s="74"/>
      <c r="Y413" s="74"/>
      <c r="Z413" s="74"/>
    </row>
    <row r="414" customFormat="false" ht="15.75" hidden="false" customHeight="true" outlineLevel="0" collapsed="false">
      <c r="A414" s="355"/>
      <c r="B414" s="74"/>
      <c r="C414" s="74"/>
      <c r="E414" s="74"/>
      <c r="F414" s="74"/>
      <c r="G414" s="74"/>
      <c r="H414" s="74"/>
      <c r="I414" s="74"/>
      <c r="J414" s="74"/>
      <c r="K414" s="74"/>
      <c r="L414" s="74"/>
      <c r="M414" s="74"/>
      <c r="N414" s="74"/>
      <c r="O414" s="74"/>
      <c r="P414" s="74"/>
      <c r="Q414" s="74"/>
      <c r="R414" s="74"/>
      <c r="S414" s="74"/>
      <c r="T414" s="74"/>
      <c r="U414" s="74"/>
      <c r="V414" s="74"/>
      <c r="W414" s="74"/>
      <c r="X414" s="74"/>
      <c r="Y414" s="74"/>
      <c r="Z414" s="74"/>
    </row>
    <row r="415" customFormat="false" ht="15.75" hidden="false" customHeight="true" outlineLevel="0" collapsed="false">
      <c r="A415" s="355"/>
      <c r="B415" s="74"/>
      <c r="C415" s="74"/>
      <c r="E415" s="74"/>
      <c r="F415" s="74"/>
      <c r="G415" s="74"/>
      <c r="H415" s="74"/>
      <c r="I415" s="74"/>
      <c r="J415" s="74"/>
      <c r="K415" s="74"/>
      <c r="L415" s="74"/>
      <c r="M415" s="74"/>
      <c r="N415" s="74"/>
      <c r="O415" s="74"/>
      <c r="P415" s="74"/>
      <c r="Q415" s="74"/>
      <c r="R415" s="74"/>
      <c r="S415" s="74"/>
      <c r="T415" s="74"/>
      <c r="U415" s="74"/>
      <c r="V415" s="74"/>
      <c r="W415" s="74"/>
      <c r="X415" s="74"/>
      <c r="Y415" s="74"/>
      <c r="Z415" s="74"/>
    </row>
    <row r="416" customFormat="false" ht="15.75" hidden="false" customHeight="true" outlineLevel="0" collapsed="false">
      <c r="A416" s="355"/>
      <c r="B416" s="74"/>
      <c r="C416" s="74"/>
      <c r="E416" s="74"/>
      <c r="F416" s="74"/>
      <c r="G416" s="74"/>
      <c r="H416" s="74"/>
      <c r="I416" s="74"/>
      <c r="J416" s="74"/>
      <c r="K416" s="74"/>
      <c r="L416" s="74"/>
      <c r="M416" s="74"/>
      <c r="N416" s="74"/>
      <c r="O416" s="74"/>
      <c r="P416" s="74"/>
      <c r="Q416" s="74"/>
      <c r="R416" s="74"/>
      <c r="S416" s="74"/>
      <c r="T416" s="74"/>
      <c r="U416" s="74"/>
      <c r="V416" s="74"/>
      <c r="W416" s="74"/>
      <c r="X416" s="74"/>
      <c r="Y416" s="74"/>
      <c r="Z416" s="74"/>
    </row>
    <row r="417" customFormat="false" ht="15.75" hidden="false" customHeight="true" outlineLevel="0" collapsed="false">
      <c r="A417" s="355"/>
      <c r="B417" s="74"/>
      <c r="C417" s="74"/>
      <c r="E417" s="74"/>
      <c r="F417" s="74"/>
      <c r="G417" s="74"/>
      <c r="H417" s="74"/>
      <c r="I417" s="74"/>
      <c r="J417" s="74"/>
      <c r="K417" s="74"/>
      <c r="L417" s="74"/>
      <c r="M417" s="74"/>
      <c r="N417" s="74"/>
      <c r="O417" s="74"/>
      <c r="P417" s="74"/>
      <c r="Q417" s="74"/>
      <c r="R417" s="74"/>
      <c r="S417" s="74"/>
      <c r="T417" s="74"/>
      <c r="U417" s="74"/>
      <c r="V417" s="74"/>
      <c r="W417" s="74"/>
      <c r="X417" s="74"/>
      <c r="Y417" s="74"/>
      <c r="Z417" s="74"/>
    </row>
    <row r="418" customFormat="false" ht="15.75" hidden="false" customHeight="true" outlineLevel="0" collapsed="false">
      <c r="A418" s="355"/>
      <c r="B418" s="74"/>
      <c r="C418" s="74"/>
      <c r="E418" s="74"/>
      <c r="F418" s="74"/>
      <c r="G418" s="74"/>
      <c r="H418" s="74"/>
      <c r="I418" s="74"/>
      <c r="J418" s="74"/>
      <c r="K418" s="74"/>
      <c r="L418" s="74"/>
      <c r="M418" s="74"/>
      <c r="N418" s="74"/>
      <c r="O418" s="74"/>
      <c r="P418" s="74"/>
      <c r="Q418" s="74"/>
      <c r="R418" s="74"/>
      <c r="S418" s="74"/>
      <c r="T418" s="74"/>
      <c r="U418" s="74"/>
      <c r="V418" s="74"/>
      <c r="W418" s="74"/>
      <c r="X418" s="74"/>
      <c r="Y418" s="74"/>
      <c r="Z418" s="74"/>
    </row>
    <row r="419" customFormat="false" ht="15.75" hidden="false" customHeight="true" outlineLevel="0" collapsed="false">
      <c r="A419" s="355"/>
      <c r="B419" s="74"/>
      <c r="C419" s="74"/>
      <c r="E419" s="74"/>
      <c r="F419" s="74"/>
      <c r="G419" s="74"/>
      <c r="H419" s="74"/>
      <c r="I419" s="74"/>
      <c r="J419" s="74"/>
      <c r="K419" s="74"/>
      <c r="L419" s="74"/>
      <c r="M419" s="74"/>
      <c r="N419" s="74"/>
      <c r="O419" s="74"/>
      <c r="P419" s="74"/>
      <c r="Q419" s="74"/>
      <c r="R419" s="74"/>
      <c r="S419" s="74"/>
      <c r="T419" s="74"/>
      <c r="U419" s="74"/>
      <c r="V419" s="74"/>
      <c r="W419" s="74"/>
      <c r="X419" s="74"/>
      <c r="Y419" s="74"/>
      <c r="Z419" s="74"/>
    </row>
    <row r="420" customFormat="false" ht="15.75" hidden="false" customHeight="true" outlineLevel="0" collapsed="false">
      <c r="A420" s="355"/>
      <c r="B420" s="74"/>
      <c r="C420" s="74"/>
      <c r="E420" s="74"/>
      <c r="F420" s="74"/>
      <c r="G420" s="74"/>
      <c r="H420" s="74"/>
      <c r="I420" s="74"/>
      <c r="J420" s="74"/>
      <c r="K420" s="74"/>
      <c r="L420" s="74"/>
      <c r="M420" s="74"/>
      <c r="N420" s="74"/>
      <c r="O420" s="74"/>
      <c r="P420" s="74"/>
      <c r="Q420" s="74"/>
      <c r="R420" s="74"/>
      <c r="S420" s="74"/>
      <c r="T420" s="74"/>
      <c r="U420" s="74"/>
      <c r="V420" s="74"/>
      <c r="W420" s="74"/>
      <c r="X420" s="74"/>
      <c r="Y420" s="74"/>
      <c r="Z420" s="74"/>
    </row>
    <row r="421" customFormat="false" ht="15.75" hidden="false" customHeight="true" outlineLevel="0" collapsed="false">
      <c r="A421" s="355"/>
      <c r="B421" s="74"/>
      <c r="C421" s="74"/>
      <c r="E421" s="74"/>
      <c r="F421" s="74"/>
      <c r="G421" s="74"/>
      <c r="H421" s="74"/>
      <c r="I421" s="74"/>
      <c r="J421" s="74"/>
      <c r="K421" s="74"/>
      <c r="L421" s="74"/>
      <c r="M421" s="74"/>
      <c r="N421" s="74"/>
      <c r="O421" s="74"/>
      <c r="P421" s="74"/>
      <c r="Q421" s="74"/>
      <c r="R421" s="74"/>
      <c r="S421" s="74"/>
      <c r="T421" s="74"/>
      <c r="U421" s="74"/>
      <c r="V421" s="74"/>
      <c r="W421" s="74"/>
      <c r="X421" s="74"/>
      <c r="Y421" s="74"/>
      <c r="Z421" s="74"/>
    </row>
    <row r="422" customFormat="false" ht="15.75" hidden="false" customHeight="true" outlineLevel="0" collapsed="false">
      <c r="A422" s="355"/>
      <c r="B422" s="74"/>
      <c r="C422" s="74"/>
      <c r="E422" s="74"/>
      <c r="F422" s="74"/>
      <c r="G422" s="74"/>
      <c r="H422" s="74"/>
      <c r="I422" s="74"/>
      <c r="J422" s="74"/>
      <c r="K422" s="74"/>
      <c r="L422" s="74"/>
      <c r="M422" s="74"/>
      <c r="N422" s="74"/>
      <c r="O422" s="74"/>
      <c r="P422" s="74"/>
      <c r="Q422" s="74"/>
      <c r="R422" s="74"/>
      <c r="S422" s="74"/>
      <c r="T422" s="74"/>
      <c r="U422" s="74"/>
      <c r="V422" s="74"/>
      <c r="W422" s="74"/>
      <c r="X422" s="74"/>
      <c r="Y422" s="74"/>
      <c r="Z422" s="74"/>
    </row>
    <row r="423" customFormat="false" ht="15.75" hidden="false" customHeight="true" outlineLevel="0" collapsed="false">
      <c r="A423" s="355"/>
      <c r="B423" s="74"/>
      <c r="C423" s="74"/>
      <c r="E423" s="74"/>
      <c r="F423" s="74"/>
      <c r="G423" s="74"/>
      <c r="H423" s="74"/>
      <c r="I423" s="74"/>
      <c r="J423" s="74"/>
      <c r="K423" s="74"/>
      <c r="L423" s="74"/>
      <c r="M423" s="74"/>
      <c r="N423" s="74"/>
      <c r="O423" s="74"/>
      <c r="P423" s="74"/>
      <c r="Q423" s="74"/>
      <c r="R423" s="74"/>
      <c r="S423" s="74"/>
      <c r="T423" s="74"/>
      <c r="U423" s="74"/>
      <c r="V423" s="74"/>
      <c r="W423" s="74"/>
      <c r="X423" s="74"/>
      <c r="Y423" s="74"/>
      <c r="Z423" s="74"/>
    </row>
    <row r="424" customFormat="false" ht="15.75" hidden="false" customHeight="true" outlineLevel="0" collapsed="false">
      <c r="A424" s="355"/>
      <c r="B424" s="74"/>
      <c r="C424" s="74"/>
      <c r="E424" s="74"/>
      <c r="F424" s="74"/>
      <c r="G424" s="74"/>
      <c r="H424" s="74"/>
      <c r="I424" s="74"/>
      <c r="J424" s="74"/>
      <c r="K424" s="74"/>
      <c r="L424" s="74"/>
      <c r="M424" s="74"/>
      <c r="N424" s="74"/>
      <c r="O424" s="74"/>
      <c r="P424" s="74"/>
      <c r="Q424" s="74"/>
      <c r="R424" s="74"/>
      <c r="S424" s="74"/>
      <c r="T424" s="74"/>
      <c r="U424" s="74"/>
      <c r="V424" s="74"/>
      <c r="W424" s="74"/>
      <c r="X424" s="74"/>
      <c r="Y424" s="74"/>
      <c r="Z424" s="74"/>
    </row>
    <row r="425" customFormat="false" ht="15.75" hidden="false" customHeight="true" outlineLevel="0" collapsed="false">
      <c r="A425" s="355"/>
      <c r="B425" s="74"/>
      <c r="C425" s="74"/>
      <c r="E425" s="74"/>
      <c r="F425" s="74"/>
      <c r="G425" s="74"/>
      <c r="H425" s="74"/>
      <c r="I425" s="74"/>
      <c r="J425" s="74"/>
      <c r="K425" s="74"/>
      <c r="L425" s="74"/>
      <c r="M425" s="74"/>
      <c r="N425" s="74"/>
      <c r="O425" s="74"/>
      <c r="P425" s="74"/>
      <c r="Q425" s="74"/>
      <c r="R425" s="74"/>
      <c r="S425" s="74"/>
      <c r="T425" s="74"/>
      <c r="U425" s="74"/>
      <c r="V425" s="74"/>
      <c r="W425" s="74"/>
      <c r="X425" s="74"/>
      <c r="Y425" s="74"/>
      <c r="Z425" s="74"/>
    </row>
    <row r="426" customFormat="false" ht="15.75" hidden="false" customHeight="true" outlineLevel="0" collapsed="false">
      <c r="A426" s="355"/>
      <c r="B426" s="74"/>
      <c r="C426" s="74"/>
      <c r="E426" s="74"/>
      <c r="F426" s="74"/>
      <c r="G426" s="74"/>
      <c r="H426" s="74"/>
      <c r="I426" s="74"/>
      <c r="J426" s="74"/>
      <c r="K426" s="74"/>
      <c r="L426" s="74"/>
      <c r="M426" s="74"/>
      <c r="N426" s="74"/>
      <c r="O426" s="74"/>
      <c r="P426" s="74"/>
      <c r="Q426" s="74"/>
      <c r="R426" s="74"/>
      <c r="S426" s="74"/>
      <c r="T426" s="74"/>
      <c r="U426" s="74"/>
      <c r="V426" s="74"/>
      <c r="W426" s="74"/>
      <c r="X426" s="74"/>
      <c r="Y426" s="74"/>
      <c r="Z426" s="74"/>
    </row>
    <row r="427" customFormat="false" ht="15.75" hidden="false" customHeight="true" outlineLevel="0" collapsed="false">
      <c r="A427" s="355"/>
      <c r="B427" s="74"/>
      <c r="C427" s="74"/>
      <c r="E427" s="74"/>
      <c r="F427" s="74"/>
      <c r="G427" s="74"/>
      <c r="H427" s="74"/>
      <c r="I427" s="74"/>
      <c r="J427" s="74"/>
      <c r="K427" s="74"/>
      <c r="L427" s="74"/>
      <c r="M427" s="74"/>
      <c r="N427" s="74"/>
      <c r="O427" s="74"/>
      <c r="P427" s="74"/>
      <c r="Q427" s="74"/>
      <c r="R427" s="74"/>
      <c r="S427" s="74"/>
      <c r="T427" s="74"/>
      <c r="U427" s="74"/>
      <c r="V427" s="74"/>
      <c r="W427" s="74"/>
      <c r="X427" s="74"/>
      <c r="Y427" s="74"/>
      <c r="Z427" s="74"/>
    </row>
    <row r="428" customFormat="false" ht="15.75" hidden="false" customHeight="true" outlineLevel="0" collapsed="false">
      <c r="A428" s="355"/>
      <c r="B428" s="74"/>
      <c r="C428" s="74"/>
      <c r="E428" s="74"/>
      <c r="F428" s="74"/>
      <c r="G428" s="74"/>
      <c r="H428" s="74"/>
      <c r="I428" s="74"/>
      <c r="J428" s="74"/>
      <c r="K428" s="74"/>
      <c r="L428" s="74"/>
      <c r="M428" s="74"/>
      <c r="N428" s="74"/>
      <c r="O428" s="74"/>
      <c r="P428" s="74"/>
      <c r="Q428" s="74"/>
      <c r="R428" s="74"/>
      <c r="S428" s="74"/>
      <c r="T428" s="74"/>
      <c r="U428" s="74"/>
      <c r="V428" s="74"/>
      <c r="W428" s="74"/>
      <c r="X428" s="74"/>
      <c r="Y428" s="74"/>
      <c r="Z428" s="74"/>
    </row>
    <row r="429" customFormat="false" ht="15.75" hidden="false" customHeight="true" outlineLevel="0" collapsed="false">
      <c r="A429" s="355"/>
      <c r="B429" s="74"/>
      <c r="C429" s="74"/>
      <c r="E429" s="74"/>
      <c r="F429" s="74"/>
      <c r="G429" s="74"/>
      <c r="H429" s="74"/>
      <c r="I429" s="74"/>
      <c r="J429" s="74"/>
      <c r="K429" s="74"/>
      <c r="L429" s="74"/>
      <c r="M429" s="74"/>
      <c r="N429" s="74"/>
      <c r="O429" s="74"/>
      <c r="P429" s="74"/>
      <c r="Q429" s="74"/>
      <c r="R429" s="74"/>
      <c r="S429" s="74"/>
      <c r="T429" s="74"/>
      <c r="U429" s="74"/>
      <c r="V429" s="74"/>
      <c r="W429" s="74"/>
      <c r="X429" s="74"/>
      <c r="Y429" s="74"/>
      <c r="Z429" s="74"/>
    </row>
    <row r="430" customFormat="false" ht="15.75" hidden="false" customHeight="true" outlineLevel="0" collapsed="false">
      <c r="A430" s="355"/>
      <c r="B430" s="74"/>
      <c r="C430" s="74"/>
      <c r="E430" s="74"/>
      <c r="F430" s="74"/>
      <c r="G430" s="74"/>
      <c r="H430" s="74"/>
      <c r="I430" s="74"/>
      <c r="J430" s="74"/>
      <c r="K430" s="74"/>
      <c r="L430" s="74"/>
      <c r="M430" s="74"/>
      <c r="N430" s="74"/>
      <c r="O430" s="74"/>
      <c r="P430" s="74"/>
      <c r="Q430" s="74"/>
      <c r="R430" s="74"/>
      <c r="S430" s="74"/>
      <c r="T430" s="74"/>
      <c r="U430" s="74"/>
      <c r="V430" s="74"/>
      <c r="W430" s="74"/>
      <c r="X430" s="74"/>
      <c r="Y430" s="74"/>
      <c r="Z430" s="74"/>
    </row>
    <row r="431" customFormat="false" ht="15.75" hidden="false" customHeight="true" outlineLevel="0" collapsed="false">
      <c r="A431" s="355"/>
      <c r="B431" s="74"/>
      <c r="C431" s="74"/>
      <c r="E431" s="74"/>
      <c r="F431" s="74"/>
      <c r="G431" s="74"/>
      <c r="H431" s="74"/>
      <c r="I431" s="74"/>
      <c r="J431" s="74"/>
      <c r="K431" s="74"/>
      <c r="L431" s="74"/>
      <c r="M431" s="74"/>
      <c r="N431" s="74"/>
      <c r="O431" s="74"/>
      <c r="P431" s="74"/>
      <c r="Q431" s="74"/>
      <c r="R431" s="74"/>
      <c r="S431" s="74"/>
      <c r="T431" s="74"/>
      <c r="U431" s="74"/>
      <c r="V431" s="74"/>
      <c r="W431" s="74"/>
      <c r="X431" s="74"/>
      <c r="Y431" s="74"/>
      <c r="Z431" s="74"/>
    </row>
    <row r="432" customFormat="false" ht="15.75" hidden="false" customHeight="true" outlineLevel="0" collapsed="false">
      <c r="A432" s="355"/>
      <c r="B432" s="74"/>
      <c r="C432" s="74"/>
      <c r="E432" s="74"/>
      <c r="F432" s="74"/>
      <c r="G432" s="74"/>
      <c r="H432" s="74"/>
      <c r="I432" s="74"/>
      <c r="J432" s="74"/>
      <c r="K432" s="74"/>
      <c r="L432" s="74"/>
      <c r="M432" s="74"/>
      <c r="N432" s="74"/>
      <c r="O432" s="74"/>
      <c r="P432" s="74"/>
      <c r="Q432" s="74"/>
      <c r="R432" s="74"/>
      <c r="S432" s="74"/>
      <c r="T432" s="74"/>
      <c r="U432" s="74"/>
      <c r="V432" s="74"/>
      <c r="W432" s="74"/>
      <c r="X432" s="74"/>
      <c r="Y432" s="74"/>
      <c r="Z432" s="74"/>
    </row>
    <row r="433" customFormat="false" ht="15.75" hidden="false" customHeight="true" outlineLevel="0" collapsed="false">
      <c r="A433" s="355"/>
      <c r="B433" s="74"/>
      <c r="C433" s="74"/>
      <c r="E433" s="74"/>
      <c r="F433" s="74"/>
      <c r="G433" s="74"/>
      <c r="H433" s="74"/>
      <c r="I433" s="74"/>
      <c r="J433" s="74"/>
      <c r="K433" s="74"/>
      <c r="L433" s="74"/>
      <c r="M433" s="74"/>
      <c r="N433" s="74"/>
      <c r="O433" s="74"/>
      <c r="P433" s="74"/>
      <c r="Q433" s="74"/>
      <c r="R433" s="74"/>
      <c r="S433" s="74"/>
      <c r="T433" s="74"/>
      <c r="U433" s="74"/>
      <c r="V433" s="74"/>
      <c r="W433" s="74"/>
      <c r="X433" s="74"/>
      <c r="Y433" s="74"/>
      <c r="Z433" s="74"/>
    </row>
    <row r="434" customFormat="false" ht="15.75" hidden="false" customHeight="true" outlineLevel="0" collapsed="false">
      <c r="A434" s="355"/>
      <c r="B434" s="74"/>
      <c r="C434" s="74"/>
      <c r="E434" s="74"/>
      <c r="F434" s="74"/>
      <c r="G434" s="74"/>
      <c r="H434" s="74"/>
      <c r="I434" s="74"/>
      <c r="J434" s="74"/>
      <c r="K434" s="74"/>
      <c r="L434" s="74"/>
      <c r="M434" s="74"/>
      <c r="N434" s="74"/>
      <c r="O434" s="74"/>
      <c r="P434" s="74"/>
      <c r="Q434" s="74"/>
      <c r="R434" s="74"/>
      <c r="S434" s="74"/>
      <c r="T434" s="74"/>
      <c r="U434" s="74"/>
      <c r="V434" s="74"/>
      <c r="W434" s="74"/>
      <c r="X434" s="74"/>
      <c r="Y434" s="74"/>
      <c r="Z434" s="74"/>
    </row>
    <row r="435" customFormat="false" ht="15.75" hidden="false" customHeight="true" outlineLevel="0" collapsed="false">
      <c r="A435" s="355"/>
      <c r="B435" s="74"/>
      <c r="C435" s="74"/>
      <c r="E435" s="74"/>
      <c r="F435" s="74"/>
      <c r="G435" s="74"/>
      <c r="H435" s="74"/>
      <c r="I435" s="74"/>
      <c r="J435" s="74"/>
      <c r="K435" s="74"/>
      <c r="L435" s="74"/>
      <c r="M435" s="74"/>
      <c r="N435" s="74"/>
      <c r="O435" s="74"/>
      <c r="P435" s="74"/>
      <c r="Q435" s="74"/>
      <c r="R435" s="74"/>
      <c r="S435" s="74"/>
      <c r="T435" s="74"/>
      <c r="U435" s="74"/>
      <c r="V435" s="74"/>
      <c r="W435" s="74"/>
      <c r="X435" s="74"/>
      <c r="Y435" s="74"/>
      <c r="Z435" s="74"/>
    </row>
    <row r="436" customFormat="false" ht="15.75" hidden="false" customHeight="true" outlineLevel="0" collapsed="false">
      <c r="A436" s="355"/>
      <c r="B436" s="74"/>
      <c r="C436" s="74"/>
      <c r="E436" s="74"/>
      <c r="F436" s="74"/>
      <c r="G436" s="74"/>
      <c r="H436" s="74"/>
      <c r="I436" s="74"/>
      <c r="J436" s="74"/>
      <c r="K436" s="74"/>
      <c r="L436" s="74"/>
      <c r="M436" s="74"/>
      <c r="N436" s="74"/>
      <c r="O436" s="74"/>
      <c r="P436" s="74"/>
      <c r="Q436" s="74"/>
      <c r="R436" s="74"/>
      <c r="S436" s="74"/>
      <c r="T436" s="74"/>
      <c r="U436" s="74"/>
      <c r="V436" s="74"/>
      <c r="W436" s="74"/>
      <c r="X436" s="74"/>
      <c r="Y436" s="74"/>
      <c r="Z436" s="74"/>
    </row>
    <row r="437" customFormat="false" ht="15.75" hidden="false" customHeight="true" outlineLevel="0" collapsed="false">
      <c r="A437" s="355"/>
      <c r="B437" s="74"/>
      <c r="C437" s="74"/>
      <c r="E437" s="74"/>
      <c r="F437" s="74"/>
      <c r="G437" s="74"/>
      <c r="H437" s="74"/>
      <c r="I437" s="74"/>
      <c r="J437" s="74"/>
      <c r="K437" s="74"/>
      <c r="L437" s="74"/>
      <c r="M437" s="74"/>
      <c r="N437" s="74"/>
      <c r="O437" s="74"/>
      <c r="P437" s="74"/>
      <c r="Q437" s="74"/>
      <c r="R437" s="74"/>
      <c r="S437" s="74"/>
      <c r="T437" s="74"/>
      <c r="U437" s="74"/>
      <c r="V437" s="74"/>
      <c r="W437" s="74"/>
      <c r="X437" s="74"/>
      <c r="Y437" s="74"/>
      <c r="Z437" s="74"/>
    </row>
    <row r="438" customFormat="false" ht="15.75" hidden="false" customHeight="true" outlineLevel="0" collapsed="false">
      <c r="A438" s="355"/>
      <c r="B438" s="74"/>
      <c r="C438" s="74"/>
      <c r="E438" s="74"/>
      <c r="F438" s="74"/>
      <c r="G438" s="74"/>
      <c r="H438" s="74"/>
      <c r="I438" s="74"/>
      <c r="J438" s="74"/>
      <c r="K438" s="74"/>
      <c r="L438" s="74"/>
      <c r="M438" s="74"/>
      <c r="N438" s="74"/>
      <c r="O438" s="74"/>
      <c r="P438" s="74"/>
      <c r="Q438" s="74"/>
      <c r="R438" s="74"/>
      <c r="S438" s="74"/>
      <c r="T438" s="74"/>
      <c r="U438" s="74"/>
      <c r="V438" s="74"/>
      <c r="W438" s="74"/>
      <c r="X438" s="74"/>
      <c r="Y438" s="74"/>
      <c r="Z438" s="74"/>
    </row>
    <row r="439" customFormat="false" ht="15.75" hidden="false" customHeight="true" outlineLevel="0" collapsed="false">
      <c r="A439" s="355"/>
      <c r="B439" s="74"/>
      <c r="C439" s="74"/>
      <c r="E439" s="74"/>
      <c r="F439" s="74"/>
      <c r="G439" s="74"/>
      <c r="H439" s="74"/>
      <c r="I439" s="74"/>
      <c r="J439" s="74"/>
      <c r="K439" s="74"/>
      <c r="L439" s="74"/>
      <c r="M439" s="74"/>
      <c r="N439" s="74"/>
      <c r="O439" s="74"/>
      <c r="P439" s="74"/>
      <c r="Q439" s="74"/>
      <c r="R439" s="74"/>
      <c r="S439" s="74"/>
      <c r="T439" s="74"/>
      <c r="U439" s="74"/>
      <c r="V439" s="74"/>
      <c r="W439" s="74"/>
      <c r="X439" s="74"/>
      <c r="Y439" s="74"/>
      <c r="Z439" s="74"/>
    </row>
    <row r="440" customFormat="false" ht="15.75" hidden="false" customHeight="true" outlineLevel="0" collapsed="false">
      <c r="A440" s="355"/>
      <c r="B440" s="74"/>
      <c r="C440" s="74"/>
      <c r="E440" s="74"/>
      <c r="F440" s="74"/>
      <c r="G440" s="74"/>
      <c r="H440" s="74"/>
      <c r="I440" s="74"/>
      <c r="J440" s="74"/>
      <c r="K440" s="74"/>
      <c r="L440" s="74"/>
      <c r="M440" s="74"/>
      <c r="N440" s="74"/>
      <c r="O440" s="74"/>
      <c r="P440" s="74"/>
      <c r="Q440" s="74"/>
      <c r="R440" s="74"/>
      <c r="S440" s="74"/>
      <c r="T440" s="74"/>
      <c r="U440" s="74"/>
      <c r="V440" s="74"/>
      <c r="W440" s="74"/>
      <c r="X440" s="74"/>
      <c r="Y440" s="74"/>
      <c r="Z440" s="74"/>
    </row>
    <row r="441" customFormat="false" ht="15.75" hidden="false" customHeight="true" outlineLevel="0" collapsed="false">
      <c r="A441" s="355"/>
      <c r="B441" s="74"/>
      <c r="C441" s="74"/>
      <c r="E441" s="74"/>
      <c r="F441" s="74"/>
      <c r="G441" s="74"/>
      <c r="H441" s="74"/>
      <c r="I441" s="74"/>
      <c r="J441" s="74"/>
      <c r="K441" s="74"/>
      <c r="L441" s="74"/>
      <c r="M441" s="74"/>
      <c r="N441" s="74"/>
      <c r="O441" s="74"/>
      <c r="P441" s="74"/>
      <c r="Q441" s="74"/>
      <c r="R441" s="74"/>
      <c r="S441" s="74"/>
      <c r="T441" s="74"/>
      <c r="U441" s="74"/>
      <c r="V441" s="74"/>
      <c r="W441" s="74"/>
      <c r="X441" s="74"/>
      <c r="Y441" s="74"/>
      <c r="Z441" s="74"/>
    </row>
    <row r="442" customFormat="false" ht="15.75" hidden="false" customHeight="true" outlineLevel="0" collapsed="false">
      <c r="A442" s="355"/>
      <c r="B442" s="74"/>
      <c r="C442" s="74"/>
      <c r="E442" s="74"/>
      <c r="F442" s="74"/>
      <c r="G442" s="74"/>
      <c r="H442" s="74"/>
      <c r="I442" s="74"/>
      <c r="J442" s="74"/>
      <c r="K442" s="74"/>
      <c r="L442" s="74"/>
      <c r="M442" s="74"/>
      <c r="N442" s="74"/>
      <c r="O442" s="74"/>
      <c r="P442" s="74"/>
      <c r="Q442" s="74"/>
      <c r="R442" s="74"/>
      <c r="S442" s="74"/>
      <c r="T442" s="74"/>
      <c r="U442" s="74"/>
      <c r="V442" s="74"/>
      <c r="W442" s="74"/>
      <c r="X442" s="74"/>
      <c r="Y442" s="74"/>
      <c r="Z442" s="74"/>
    </row>
    <row r="443" customFormat="false" ht="15.75" hidden="false" customHeight="true" outlineLevel="0" collapsed="false">
      <c r="A443" s="355"/>
      <c r="B443" s="74"/>
      <c r="C443" s="74"/>
      <c r="E443" s="74"/>
      <c r="F443" s="74"/>
      <c r="G443" s="74"/>
      <c r="H443" s="74"/>
      <c r="I443" s="74"/>
      <c r="J443" s="74"/>
      <c r="K443" s="74"/>
      <c r="L443" s="74"/>
      <c r="M443" s="74"/>
      <c r="N443" s="74"/>
      <c r="O443" s="74"/>
      <c r="P443" s="74"/>
      <c r="Q443" s="74"/>
      <c r="R443" s="74"/>
      <c r="S443" s="74"/>
      <c r="T443" s="74"/>
      <c r="U443" s="74"/>
      <c r="V443" s="74"/>
      <c r="W443" s="74"/>
      <c r="X443" s="74"/>
      <c r="Y443" s="74"/>
      <c r="Z443" s="74"/>
    </row>
    <row r="444" customFormat="false" ht="15.75" hidden="false" customHeight="true" outlineLevel="0" collapsed="false">
      <c r="A444" s="355"/>
      <c r="B444" s="74"/>
      <c r="C444" s="74"/>
      <c r="E444" s="74"/>
      <c r="F444" s="74"/>
      <c r="G444" s="74"/>
      <c r="H444" s="74"/>
      <c r="I444" s="74"/>
      <c r="J444" s="74"/>
      <c r="K444" s="74"/>
      <c r="L444" s="74"/>
      <c r="M444" s="74"/>
      <c r="N444" s="74"/>
      <c r="O444" s="74"/>
      <c r="P444" s="74"/>
      <c r="Q444" s="74"/>
      <c r="R444" s="74"/>
      <c r="S444" s="74"/>
      <c r="T444" s="74"/>
      <c r="U444" s="74"/>
      <c r="V444" s="74"/>
      <c r="W444" s="74"/>
      <c r="X444" s="74"/>
      <c r="Y444" s="74"/>
      <c r="Z444" s="74"/>
    </row>
    <row r="445" customFormat="false" ht="15.75" hidden="false" customHeight="true" outlineLevel="0" collapsed="false">
      <c r="A445" s="355"/>
      <c r="B445" s="74"/>
      <c r="C445" s="74"/>
      <c r="E445" s="74"/>
      <c r="F445" s="74"/>
      <c r="G445" s="74"/>
      <c r="H445" s="74"/>
      <c r="I445" s="74"/>
      <c r="J445" s="74"/>
      <c r="K445" s="74"/>
      <c r="L445" s="74"/>
      <c r="M445" s="74"/>
      <c r="N445" s="74"/>
      <c r="O445" s="74"/>
      <c r="P445" s="74"/>
      <c r="Q445" s="74"/>
      <c r="R445" s="74"/>
      <c r="S445" s="74"/>
      <c r="T445" s="74"/>
      <c r="U445" s="74"/>
      <c r="V445" s="74"/>
      <c r="W445" s="74"/>
      <c r="X445" s="74"/>
      <c r="Y445" s="74"/>
      <c r="Z445" s="74"/>
    </row>
    <row r="446" customFormat="false" ht="15.75" hidden="false" customHeight="true" outlineLevel="0" collapsed="false">
      <c r="A446" s="355"/>
      <c r="B446" s="74"/>
      <c r="C446" s="74"/>
      <c r="E446" s="74"/>
      <c r="F446" s="74"/>
      <c r="G446" s="74"/>
      <c r="H446" s="74"/>
      <c r="I446" s="74"/>
      <c r="J446" s="74"/>
      <c r="K446" s="74"/>
      <c r="L446" s="74"/>
      <c r="M446" s="74"/>
      <c r="N446" s="74"/>
      <c r="O446" s="74"/>
      <c r="P446" s="74"/>
      <c r="Q446" s="74"/>
      <c r="R446" s="74"/>
      <c r="S446" s="74"/>
      <c r="T446" s="74"/>
      <c r="U446" s="74"/>
      <c r="V446" s="74"/>
      <c r="W446" s="74"/>
      <c r="X446" s="74"/>
      <c r="Y446" s="74"/>
      <c r="Z446" s="74"/>
    </row>
    <row r="447" customFormat="false" ht="15.75" hidden="false" customHeight="true" outlineLevel="0" collapsed="false">
      <c r="A447" s="355"/>
      <c r="B447" s="74"/>
      <c r="C447" s="74"/>
      <c r="E447" s="74"/>
      <c r="F447" s="74"/>
      <c r="G447" s="74"/>
      <c r="H447" s="74"/>
      <c r="I447" s="74"/>
      <c r="J447" s="74"/>
      <c r="K447" s="74"/>
      <c r="L447" s="74"/>
      <c r="M447" s="74"/>
      <c r="N447" s="74"/>
      <c r="O447" s="74"/>
      <c r="P447" s="74"/>
      <c r="Q447" s="74"/>
      <c r="R447" s="74"/>
      <c r="S447" s="74"/>
      <c r="T447" s="74"/>
      <c r="U447" s="74"/>
      <c r="V447" s="74"/>
      <c r="W447" s="74"/>
      <c r="X447" s="74"/>
      <c r="Y447" s="74"/>
      <c r="Z447" s="74"/>
    </row>
    <row r="448" customFormat="false" ht="15.75" hidden="false" customHeight="true" outlineLevel="0" collapsed="false">
      <c r="A448" s="355"/>
      <c r="B448" s="74"/>
      <c r="C448" s="74"/>
      <c r="E448" s="74"/>
      <c r="F448" s="74"/>
      <c r="G448" s="74"/>
      <c r="H448" s="74"/>
      <c r="I448" s="74"/>
      <c r="J448" s="74"/>
      <c r="K448" s="74"/>
      <c r="L448" s="74"/>
      <c r="M448" s="74"/>
      <c r="N448" s="74"/>
      <c r="O448" s="74"/>
      <c r="P448" s="74"/>
      <c r="Q448" s="74"/>
      <c r="R448" s="74"/>
      <c r="S448" s="74"/>
      <c r="T448" s="74"/>
      <c r="U448" s="74"/>
      <c r="V448" s="74"/>
      <c r="W448" s="74"/>
      <c r="X448" s="74"/>
      <c r="Y448" s="74"/>
      <c r="Z448" s="74"/>
    </row>
    <row r="449" customFormat="false" ht="15.75" hidden="false" customHeight="true" outlineLevel="0" collapsed="false">
      <c r="A449" s="355"/>
      <c r="B449" s="74"/>
      <c r="C449" s="74"/>
      <c r="E449" s="74"/>
      <c r="F449" s="74"/>
      <c r="G449" s="74"/>
      <c r="H449" s="74"/>
      <c r="I449" s="74"/>
      <c r="J449" s="74"/>
      <c r="K449" s="74"/>
      <c r="L449" s="74"/>
      <c r="M449" s="74"/>
      <c r="N449" s="74"/>
      <c r="O449" s="74"/>
      <c r="P449" s="74"/>
      <c r="Q449" s="74"/>
      <c r="R449" s="74"/>
      <c r="S449" s="74"/>
      <c r="T449" s="74"/>
      <c r="U449" s="74"/>
      <c r="V449" s="74"/>
      <c r="W449" s="74"/>
      <c r="X449" s="74"/>
      <c r="Y449" s="74"/>
      <c r="Z449" s="74"/>
    </row>
    <row r="450" customFormat="false" ht="15.75" hidden="false" customHeight="true" outlineLevel="0" collapsed="false">
      <c r="A450" s="355"/>
      <c r="B450" s="74"/>
      <c r="C450" s="74"/>
      <c r="E450" s="74"/>
      <c r="F450" s="74"/>
      <c r="G450" s="74"/>
      <c r="H450" s="74"/>
      <c r="I450" s="74"/>
      <c r="J450" s="74"/>
      <c r="K450" s="74"/>
      <c r="L450" s="74"/>
      <c r="M450" s="74"/>
      <c r="N450" s="74"/>
      <c r="O450" s="74"/>
      <c r="P450" s="74"/>
      <c r="Q450" s="74"/>
      <c r="R450" s="74"/>
      <c r="S450" s="74"/>
      <c r="T450" s="74"/>
      <c r="U450" s="74"/>
      <c r="V450" s="74"/>
      <c r="W450" s="74"/>
      <c r="X450" s="74"/>
      <c r="Y450" s="74"/>
      <c r="Z450" s="74"/>
    </row>
    <row r="451" customFormat="false" ht="15.75" hidden="false" customHeight="true" outlineLevel="0" collapsed="false">
      <c r="A451" s="355"/>
      <c r="B451" s="74"/>
      <c r="C451" s="74"/>
      <c r="E451" s="74"/>
      <c r="F451" s="74"/>
      <c r="G451" s="74"/>
      <c r="H451" s="74"/>
      <c r="I451" s="74"/>
      <c r="J451" s="74"/>
      <c r="K451" s="74"/>
      <c r="L451" s="74"/>
      <c r="M451" s="74"/>
      <c r="N451" s="74"/>
      <c r="O451" s="74"/>
      <c r="P451" s="74"/>
      <c r="Q451" s="74"/>
      <c r="R451" s="74"/>
      <c r="S451" s="74"/>
      <c r="T451" s="74"/>
      <c r="U451" s="74"/>
      <c r="V451" s="74"/>
      <c r="W451" s="74"/>
      <c r="X451" s="74"/>
      <c r="Y451" s="74"/>
      <c r="Z451" s="74"/>
    </row>
    <row r="452" customFormat="false" ht="15.75" hidden="false" customHeight="true" outlineLevel="0" collapsed="false">
      <c r="A452" s="355"/>
      <c r="B452" s="74"/>
      <c r="C452" s="74"/>
      <c r="E452" s="74"/>
      <c r="F452" s="74"/>
      <c r="G452" s="74"/>
      <c r="H452" s="74"/>
      <c r="I452" s="74"/>
      <c r="J452" s="74"/>
      <c r="K452" s="74"/>
      <c r="L452" s="74"/>
      <c r="M452" s="74"/>
      <c r="N452" s="74"/>
      <c r="O452" s="74"/>
      <c r="P452" s="74"/>
      <c r="Q452" s="74"/>
      <c r="R452" s="74"/>
      <c r="S452" s="74"/>
      <c r="T452" s="74"/>
      <c r="U452" s="74"/>
      <c r="V452" s="74"/>
      <c r="W452" s="74"/>
      <c r="X452" s="74"/>
      <c r="Y452" s="74"/>
      <c r="Z452" s="74"/>
    </row>
    <row r="453" customFormat="false" ht="15.75" hidden="false" customHeight="true" outlineLevel="0" collapsed="false">
      <c r="A453" s="355"/>
      <c r="B453" s="74"/>
      <c r="C453" s="74"/>
      <c r="E453" s="74"/>
      <c r="F453" s="74"/>
      <c r="G453" s="74"/>
      <c r="H453" s="74"/>
      <c r="I453" s="74"/>
      <c r="J453" s="74"/>
      <c r="K453" s="74"/>
      <c r="L453" s="74"/>
      <c r="M453" s="74"/>
      <c r="N453" s="74"/>
      <c r="O453" s="74"/>
      <c r="P453" s="74"/>
      <c r="Q453" s="74"/>
      <c r="R453" s="74"/>
      <c r="S453" s="74"/>
      <c r="T453" s="74"/>
      <c r="U453" s="74"/>
      <c r="V453" s="74"/>
      <c r="W453" s="74"/>
      <c r="X453" s="74"/>
      <c r="Y453" s="74"/>
      <c r="Z453" s="74"/>
    </row>
    <row r="454" customFormat="false" ht="15.75" hidden="false" customHeight="true" outlineLevel="0" collapsed="false">
      <c r="A454" s="355"/>
      <c r="B454" s="74"/>
      <c r="C454" s="74"/>
      <c r="E454" s="74"/>
      <c r="F454" s="74"/>
      <c r="G454" s="74"/>
      <c r="H454" s="74"/>
      <c r="I454" s="74"/>
      <c r="J454" s="74"/>
      <c r="K454" s="74"/>
      <c r="L454" s="74"/>
      <c r="M454" s="74"/>
      <c r="N454" s="74"/>
      <c r="O454" s="74"/>
      <c r="P454" s="74"/>
      <c r="Q454" s="74"/>
      <c r="R454" s="74"/>
      <c r="S454" s="74"/>
      <c r="T454" s="74"/>
      <c r="U454" s="74"/>
      <c r="V454" s="74"/>
      <c r="W454" s="74"/>
      <c r="X454" s="74"/>
      <c r="Y454" s="74"/>
      <c r="Z454" s="74"/>
    </row>
    <row r="455" customFormat="false" ht="15.75" hidden="false" customHeight="true" outlineLevel="0" collapsed="false">
      <c r="A455" s="355"/>
      <c r="B455" s="74"/>
      <c r="C455" s="74"/>
      <c r="E455" s="74"/>
      <c r="F455" s="74"/>
      <c r="G455" s="74"/>
      <c r="H455" s="74"/>
      <c r="I455" s="74"/>
      <c r="J455" s="74"/>
      <c r="K455" s="74"/>
      <c r="L455" s="74"/>
      <c r="M455" s="74"/>
      <c r="N455" s="74"/>
      <c r="O455" s="74"/>
      <c r="P455" s="74"/>
      <c r="Q455" s="74"/>
      <c r="R455" s="74"/>
      <c r="S455" s="74"/>
      <c r="T455" s="74"/>
      <c r="U455" s="74"/>
      <c r="V455" s="74"/>
      <c r="W455" s="74"/>
      <c r="X455" s="74"/>
      <c r="Y455" s="74"/>
      <c r="Z455" s="74"/>
    </row>
    <row r="456" customFormat="false" ht="15.75" hidden="false" customHeight="true" outlineLevel="0" collapsed="false">
      <c r="A456" s="355"/>
      <c r="B456" s="74"/>
      <c r="C456" s="74"/>
      <c r="E456" s="74"/>
      <c r="F456" s="74"/>
      <c r="G456" s="74"/>
      <c r="H456" s="74"/>
      <c r="I456" s="74"/>
      <c r="J456" s="74"/>
      <c r="K456" s="74"/>
      <c r="L456" s="74"/>
      <c r="M456" s="74"/>
      <c r="N456" s="74"/>
      <c r="O456" s="74"/>
      <c r="P456" s="74"/>
      <c r="Q456" s="74"/>
      <c r="R456" s="74"/>
      <c r="S456" s="74"/>
      <c r="T456" s="74"/>
      <c r="U456" s="74"/>
      <c r="V456" s="74"/>
      <c r="W456" s="74"/>
      <c r="X456" s="74"/>
      <c r="Y456" s="74"/>
      <c r="Z456" s="74"/>
    </row>
    <row r="457" customFormat="false" ht="15.75" hidden="false" customHeight="true" outlineLevel="0" collapsed="false">
      <c r="A457" s="355"/>
      <c r="B457" s="74"/>
      <c r="C457" s="74"/>
      <c r="E457" s="74"/>
      <c r="F457" s="74"/>
      <c r="G457" s="74"/>
      <c r="H457" s="74"/>
      <c r="I457" s="74"/>
      <c r="J457" s="74"/>
      <c r="K457" s="74"/>
      <c r="L457" s="74"/>
      <c r="M457" s="74"/>
      <c r="N457" s="74"/>
      <c r="O457" s="74"/>
      <c r="P457" s="74"/>
      <c r="Q457" s="74"/>
      <c r="R457" s="74"/>
      <c r="S457" s="74"/>
      <c r="T457" s="74"/>
      <c r="U457" s="74"/>
      <c r="V457" s="74"/>
      <c r="W457" s="74"/>
      <c r="X457" s="74"/>
      <c r="Y457" s="74"/>
      <c r="Z457" s="74"/>
    </row>
    <row r="458" customFormat="false" ht="15.75" hidden="false" customHeight="true" outlineLevel="0" collapsed="false">
      <c r="A458" s="355"/>
      <c r="B458" s="74"/>
      <c r="C458" s="74"/>
      <c r="E458" s="74"/>
      <c r="F458" s="74"/>
      <c r="G458" s="74"/>
      <c r="H458" s="74"/>
      <c r="I458" s="74"/>
      <c r="J458" s="74"/>
      <c r="K458" s="74"/>
      <c r="L458" s="74"/>
      <c r="M458" s="74"/>
      <c r="N458" s="74"/>
      <c r="O458" s="74"/>
      <c r="P458" s="74"/>
      <c r="Q458" s="74"/>
      <c r="R458" s="74"/>
      <c r="S458" s="74"/>
      <c r="T458" s="74"/>
      <c r="U458" s="74"/>
      <c r="V458" s="74"/>
      <c r="W458" s="74"/>
      <c r="X458" s="74"/>
      <c r="Y458" s="74"/>
      <c r="Z458" s="74"/>
    </row>
    <row r="459" customFormat="false" ht="15.75" hidden="false" customHeight="true" outlineLevel="0" collapsed="false">
      <c r="A459" s="355"/>
      <c r="B459" s="74"/>
      <c r="C459" s="74"/>
      <c r="E459" s="74"/>
      <c r="F459" s="74"/>
      <c r="G459" s="74"/>
      <c r="H459" s="74"/>
      <c r="I459" s="74"/>
      <c r="J459" s="74"/>
      <c r="K459" s="74"/>
      <c r="L459" s="74"/>
      <c r="M459" s="74"/>
      <c r="N459" s="74"/>
      <c r="O459" s="74"/>
      <c r="P459" s="74"/>
      <c r="Q459" s="74"/>
      <c r="R459" s="74"/>
      <c r="S459" s="74"/>
      <c r="T459" s="74"/>
      <c r="U459" s="74"/>
      <c r="V459" s="74"/>
      <c r="W459" s="74"/>
      <c r="X459" s="74"/>
      <c r="Y459" s="74"/>
      <c r="Z459" s="74"/>
    </row>
    <row r="460" customFormat="false" ht="15.75" hidden="false" customHeight="true" outlineLevel="0" collapsed="false">
      <c r="A460" s="355"/>
      <c r="B460" s="74"/>
      <c r="C460" s="74"/>
      <c r="E460" s="74"/>
      <c r="F460" s="74"/>
      <c r="G460" s="74"/>
      <c r="H460" s="74"/>
      <c r="I460" s="74"/>
      <c r="J460" s="74"/>
      <c r="K460" s="74"/>
      <c r="L460" s="74"/>
      <c r="M460" s="74"/>
      <c r="N460" s="74"/>
      <c r="O460" s="74"/>
      <c r="P460" s="74"/>
      <c r="Q460" s="74"/>
      <c r="R460" s="74"/>
      <c r="S460" s="74"/>
      <c r="T460" s="74"/>
      <c r="U460" s="74"/>
      <c r="V460" s="74"/>
      <c r="W460" s="74"/>
      <c r="X460" s="74"/>
      <c r="Y460" s="74"/>
      <c r="Z460" s="74"/>
    </row>
    <row r="461" customFormat="false" ht="15.75" hidden="false" customHeight="true" outlineLevel="0" collapsed="false">
      <c r="A461" s="355"/>
      <c r="B461" s="74"/>
      <c r="C461" s="74"/>
      <c r="E461" s="74"/>
      <c r="F461" s="74"/>
      <c r="G461" s="74"/>
      <c r="H461" s="74"/>
      <c r="I461" s="74"/>
      <c r="J461" s="74"/>
      <c r="K461" s="74"/>
      <c r="L461" s="74"/>
      <c r="M461" s="74"/>
      <c r="N461" s="74"/>
      <c r="O461" s="74"/>
      <c r="P461" s="74"/>
      <c r="Q461" s="74"/>
      <c r="R461" s="74"/>
      <c r="S461" s="74"/>
      <c r="T461" s="74"/>
      <c r="U461" s="74"/>
      <c r="V461" s="74"/>
      <c r="W461" s="74"/>
      <c r="X461" s="74"/>
      <c r="Y461" s="74"/>
      <c r="Z461" s="74"/>
    </row>
    <row r="462" customFormat="false" ht="15.75" hidden="false" customHeight="true" outlineLevel="0" collapsed="false">
      <c r="A462" s="355"/>
      <c r="B462" s="74"/>
      <c r="C462" s="74"/>
      <c r="E462" s="74"/>
      <c r="F462" s="74"/>
      <c r="G462" s="74"/>
      <c r="H462" s="74"/>
      <c r="I462" s="74"/>
      <c r="J462" s="74"/>
      <c r="K462" s="74"/>
      <c r="L462" s="74"/>
      <c r="M462" s="74"/>
      <c r="N462" s="74"/>
      <c r="O462" s="74"/>
      <c r="P462" s="74"/>
      <c r="Q462" s="74"/>
      <c r="R462" s="74"/>
      <c r="S462" s="74"/>
      <c r="T462" s="74"/>
      <c r="U462" s="74"/>
      <c r="V462" s="74"/>
      <c r="W462" s="74"/>
      <c r="X462" s="74"/>
      <c r="Y462" s="74"/>
      <c r="Z462" s="74"/>
    </row>
    <row r="463" customFormat="false" ht="15.75" hidden="false" customHeight="true" outlineLevel="0" collapsed="false">
      <c r="A463" s="355"/>
      <c r="B463" s="74"/>
      <c r="C463" s="74"/>
      <c r="E463" s="74"/>
      <c r="F463" s="74"/>
      <c r="G463" s="74"/>
      <c r="H463" s="74"/>
      <c r="I463" s="74"/>
      <c r="J463" s="74"/>
      <c r="K463" s="74"/>
      <c r="L463" s="74"/>
      <c r="M463" s="74"/>
      <c r="N463" s="74"/>
      <c r="O463" s="74"/>
      <c r="P463" s="74"/>
      <c r="Q463" s="74"/>
      <c r="R463" s="74"/>
      <c r="S463" s="74"/>
      <c r="T463" s="74"/>
      <c r="U463" s="74"/>
      <c r="V463" s="74"/>
      <c r="W463" s="74"/>
      <c r="X463" s="74"/>
      <c r="Y463" s="74"/>
      <c r="Z463" s="74"/>
    </row>
    <row r="464" customFormat="false" ht="15.75" hidden="false" customHeight="true" outlineLevel="0" collapsed="false">
      <c r="A464" s="355"/>
      <c r="B464" s="74"/>
      <c r="C464" s="74"/>
      <c r="E464" s="74"/>
      <c r="F464" s="74"/>
      <c r="G464" s="74"/>
      <c r="H464" s="74"/>
      <c r="I464" s="74"/>
      <c r="J464" s="74"/>
      <c r="K464" s="74"/>
      <c r="L464" s="74"/>
      <c r="M464" s="74"/>
      <c r="N464" s="74"/>
      <c r="O464" s="74"/>
      <c r="P464" s="74"/>
      <c r="Q464" s="74"/>
      <c r="R464" s="74"/>
      <c r="S464" s="74"/>
      <c r="T464" s="74"/>
      <c r="U464" s="74"/>
      <c r="V464" s="74"/>
      <c r="W464" s="74"/>
      <c r="X464" s="74"/>
      <c r="Y464" s="74"/>
      <c r="Z464" s="74"/>
    </row>
    <row r="465" customFormat="false" ht="15.75" hidden="false" customHeight="true" outlineLevel="0" collapsed="false">
      <c r="A465" s="355"/>
      <c r="B465" s="74"/>
      <c r="C465" s="74"/>
      <c r="E465" s="74"/>
      <c r="F465" s="74"/>
      <c r="G465" s="74"/>
      <c r="H465" s="74"/>
      <c r="I465" s="74"/>
      <c r="J465" s="74"/>
      <c r="K465" s="74"/>
      <c r="L465" s="74"/>
      <c r="M465" s="74"/>
      <c r="N465" s="74"/>
      <c r="O465" s="74"/>
      <c r="P465" s="74"/>
      <c r="Q465" s="74"/>
      <c r="R465" s="74"/>
      <c r="S465" s="74"/>
      <c r="T465" s="74"/>
      <c r="U465" s="74"/>
      <c r="V465" s="74"/>
      <c r="W465" s="74"/>
      <c r="X465" s="74"/>
      <c r="Y465" s="74"/>
      <c r="Z465" s="74"/>
    </row>
    <row r="466" customFormat="false" ht="15.75" hidden="false" customHeight="true" outlineLevel="0" collapsed="false">
      <c r="A466" s="355"/>
      <c r="B466" s="74"/>
      <c r="C466" s="74"/>
      <c r="E466" s="74"/>
      <c r="F466" s="74"/>
      <c r="G466" s="74"/>
      <c r="H466" s="74"/>
      <c r="I466" s="74"/>
      <c r="J466" s="74"/>
      <c r="K466" s="74"/>
      <c r="L466" s="74"/>
      <c r="M466" s="74"/>
      <c r="N466" s="74"/>
      <c r="O466" s="74"/>
      <c r="P466" s="74"/>
      <c r="Q466" s="74"/>
      <c r="R466" s="74"/>
      <c r="S466" s="74"/>
      <c r="T466" s="74"/>
      <c r="U466" s="74"/>
      <c r="V466" s="74"/>
      <c r="W466" s="74"/>
      <c r="X466" s="74"/>
      <c r="Y466" s="74"/>
      <c r="Z466" s="74"/>
    </row>
    <row r="467" customFormat="false" ht="15.75" hidden="false" customHeight="true" outlineLevel="0" collapsed="false">
      <c r="A467" s="355"/>
      <c r="B467" s="74"/>
      <c r="C467" s="74"/>
      <c r="E467" s="74"/>
      <c r="F467" s="74"/>
      <c r="G467" s="74"/>
      <c r="H467" s="74"/>
      <c r="I467" s="74"/>
      <c r="J467" s="74"/>
      <c r="K467" s="74"/>
      <c r="L467" s="74"/>
      <c r="M467" s="74"/>
      <c r="N467" s="74"/>
      <c r="O467" s="74"/>
      <c r="P467" s="74"/>
      <c r="Q467" s="74"/>
      <c r="R467" s="74"/>
      <c r="S467" s="74"/>
      <c r="T467" s="74"/>
      <c r="U467" s="74"/>
      <c r="V467" s="74"/>
      <c r="W467" s="74"/>
      <c r="X467" s="74"/>
      <c r="Y467" s="74"/>
      <c r="Z467" s="74"/>
    </row>
    <row r="468" customFormat="false" ht="15.75" hidden="false" customHeight="true" outlineLevel="0" collapsed="false">
      <c r="A468" s="355"/>
      <c r="B468" s="74"/>
      <c r="C468" s="74"/>
      <c r="E468" s="74"/>
      <c r="F468" s="74"/>
      <c r="G468" s="74"/>
      <c r="H468" s="74"/>
      <c r="I468" s="74"/>
      <c r="J468" s="74"/>
      <c r="K468" s="74"/>
      <c r="L468" s="74"/>
      <c r="M468" s="74"/>
      <c r="N468" s="74"/>
      <c r="O468" s="74"/>
      <c r="P468" s="74"/>
      <c r="Q468" s="74"/>
      <c r="R468" s="74"/>
      <c r="S468" s="74"/>
      <c r="T468" s="74"/>
      <c r="U468" s="74"/>
      <c r="V468" s="74"/>
      <c r="W468" s="74"/>
      <c r="X468" s="74"/>
      <c r="Y468" s="74"/>
      <c r="Z468" s="74"/>
    </row>
    <row r="469" customFormat="false" ht="15.75" hidden="false" customHeight="true" outlineLevel="0" collapsed="false">
      <c r="A469" s="355"/>
      <c r="B469" s="74"/>
      <c r="C469" s="74"/>
      <c r="E469" s="74"/>
      <c r="F469" s="74"/>
      <c r="G469" s="74"/>
      <c r="H469" s="74"/>
      <c r="I469" s="74"/>
      <c r="J469" s="74"/>
      <c r="K469" s="74"/>
      <c r="L469" s="74"/>
      <c r="M469" s="74"/>
      <c r="N469" s="74"/>
      <c r="O469" s="74"/>
      <c r="P469" s="74"/>
      <c r="Q469" s="74"/>
      <c r="R469" s="74"/>
      <c r="S469" s="74"/>
      <c r="T469" s="74"/>
      <c r="U469" s="74"/>
      <c r="V469" s="74"/>
      <c r="W469" s="74"/>
      <c r="X469" s="74"/>
      <c r="Y469" s="74"/>
      <c r="Z469" s="74"/>
    </row>
    <row r="470" customFormat="false" ht="15.75" hidden="false" customHeight="true" outlineLevel="0" collapsed="false">
      <c r="A470" s="355"/>
      <c r="B470" s="74"/>
      <c r="C470" s="74"/>
      <c r="E470" s="74"/>
      <c r="F470" s="74"/>
      <c r="G470" s="74"/>
      <c r="H470" s="74"/>
      <c r="I470" s="74"/>
      <c r="J470" s="74"/>
      <c r="K470" s="74"/>
      <c r="L470" s="74"/>
      <c r="M470" s="74"/>
      <c r="N470" s="74"/>
      <c r="O470" s="74"/>
      <c r="P470" s="74"/>
      <c r="Q470" s="74"/>
      <c r="R470" s="74"/>
      <c r="S470" s="74"/>
      <c r="T470" s="74"/>
      <c r="U470" s="74"/>
      <c r="V470" s="74"/>
      <c r="W470" s="74"/>
      <c r="X470" s="74"/>
      <c r="Y470" s="74"/>
      <c r="Z470" s="74"/>
    </row>
    <row r="471" customFormat="false" ht="15.75" hidden="false" customHeight="true" outlineLevel="0" collapsed="false">
      <c r="A471" s="355"/>
      <c r="B471" s="74"/>
      <c r="C471" s="74"/>
      <c r="E471" s="74"/>
      <c r="F471" s="74"/>
      <c r="G471" s="74"/>
      <c r="H471" s="74"/>
      <c r="I471" s="74"/>
      <c r="J471" s="74"/>
      <c r="K471" s="74"/>
      <c r="L471" s="74"/>
      <c r="M471" s="74"/>
      <c r="N471" s="74"/>
      <c r="O471" s="74"/>
      <c r="P471" s="74"/>
      <c r="Q471" s="74"/>
      <c r="R471" s="74"/>
      <c r="S471" s="74"/>
      <c r="T471" s="74"/>
      <c r="U471" s="74"/>
      <c r="V471" s="74"/>
      <c r="W471" s="74"/>
      <c r="X471" s="74"/>
      <c r="Y471" s="74"/>
      <c r="Z471" s="74"/>
    </row>
    <row r="472" customFormat="false" ht="15.75" hidden="false" customHeight="true" outlineLevel="0" collapsed="false">
      <c r="A472" s="355"/>
      <c r="B472" s="74"/>
      <c r="C472" s="74"/>
      <c r="E472" s="74"/>
      <c r="F472" s="74"/>
      <c r="G472" s="74"/>
      <c r="H472" s="74"/>
      <c r="I472" s="74"/>
      <c r="J472" s="74"/>
      <c r="K472" s="74"/>
      <c r="L472" s="74"/>
      <c r="M472" s="74"/>
      <c r="N472" s="74"/>
      <c r="O472" s="74"/>
      <c r="P472" s="74"/>
      <c r="Q472" s="74"/>
      <c r="R472" s="74"/>
      <c r="S472" s="74"/>
      <c r="T472" s="74"/>
      <c r="U472" s="74"/>
      <c r="V472" s="74"/>
      <c r="W472" s="74"/>
      <c r="X472" s="74"/>
      <c r="Y472" s="74"/>
      <c r="Z472" s="74"/>
    </row>
    <row r="473" customFormat="false" ht="15.75" hidden="false" customHeight="true" outlineLevel="0" collapsed="false">
      <c r="A473" s="355"/>
      <c r="B473" s="74"/>
      <c r="C473" s="74"/>
      <c r="E473" s="74"/>
      <c r="F473" s="74"/>
      <c r="G473" s="74"/>
      <c r="H473" s="74"/>
      <c r="I473" s="74"/>
      <c r="J473" s="74"/>
      <c r="K473" s="74"/>
      <c r="L473" s="74"/>
      <c r="M473" s="74"/>
      <c r="N473" s="74"/>
      <c r="O473" s="74"/>
      <c r="P473" s="74"/>
      <c r="Q473" s="74"/>
      <c r="R473" s="74"/>
      <c r="S473" s="74"/>
      <c r="T473" s="74"/>
      <c r="U473" s="74"/>
      <c r="V473" s="74"/>
      <c r="W473" s="74"/>
      <c r="X473" s="74"/>
      <c r="Y473" s="74"/>
      <c r="Z473" s="74"/>
    </row>
    <row r="474" customFormat="false" ht="15.75" hidden="false" customHeight="true" outlineLevel="0" collapsed="false">
      <c r="A474" s="355"/>
      <c r="B474" s="74"/>
      <c r="C474" s="74"/>
      <c r="E474" s="74"/>
      <c r="F474" s="74"/>
      <c r="G474" s="74"/>
      <c r="H474" s="74"/>
      <c r="I474" s="74"/>
      <c r="J474" s="74"/>
      <c r="K474" s="74"/>
      <c r="L474" s="74"/>
      <c r="M474" s="74"/>
      <c r="N474" s="74"/>
      <c r="O474" s="74"/>
      <c r="P474" s="74"/>
      <c r="Q474" s="74"/>
      <c r="R474" s="74"/>
      <c r="S474" s="74"/>
      <c r="T474" s="74"/>
      <c r="U474" s="74"/>
      <c r="V474" s="74"/>
      <c r="W474" s="74"/>
      <c r="X474" s="74"/>
      <c r="Y474" s="74"/>
      <c r="Z474" s="74"/>
    </row>
    <row r="475" customFormat="false" ht="15.75" hidden="false" customHeight="true" outlineLevel="0" collapsed="false">
      <c r="A475" s="355"/>
      <c r="B475" s="74"/>
      <c r="C475" s="74"/>
      <c r="E475" s="74"/>
      <c r="F475" s="74"/>
      <c r="G475" s="74"/>
      <c r="H475" s="74"/>
      <c r="I475" s="74"/>
      <c r="J475" s="74"/>
      <c r="K475" s="74"/>
      <c r="L475" s="74"/>
      <c r="M475" s="74"/>
      <c r="N475" s="74"/>
      <c r="O475" s="74"/>
      <c r="P475" s="74"/>
      <c r="Q475" s="74"/>
      <c r="R475" s="74"/>
      <c r="S475" s="74"/>
      <c r="T475" s="74"/>
      <c r="U475" s="74"/>
      <c r="V475" s="74"/>
      <c r="W475" s="74"/>
      <c r="X475" s="74"/>
      <c r="Y475" s="74"/>
      <c r="Z475" s="74"/>
    </row>
    <row r="476" customFormat="false" ht="15.75" hidden="false" customHeight="true" outlineLevel="0" collapsed="false">
      <c r="A476" s="355"/>
      <c r="B476" s="74"/>
      <c r="C476" s="74"/>
      <c r="E476" s="74"/>
      <c r="F476" s="74"/>
      <c r="G476" s="74"/>
      <c r="H476" s="74"/>
      <c r="I476" s="74"/>
      <c r="J476" s="74"/>
      <c r="K476" s="74"/>
      <c r="L476" s="74"/>
      <c r="M476" s="74"/>
      <c r="N476" s="74"/>
      <c r="O476" s="74"/>
      <c r="P476" s="74"/>
      <c r="Q476" s="74"/>
      <c r="R476" s="74"/>
      <c r="S476" s="74"/>
      <c r="T476" s="74"/>
      <c r="U476" s="74"/>
      <c r="V476" s="74"/>
      <c r="W476" s="74"/>
      <c r="X476" s="74"/>
      <c r="Y476" s="74"/>
      <c r="Z476" s="74"/>
    </row>
    <row r="477" customFormat="false" ht="15.75" hidden="false" customHeight="true" outlineLevel="0" collapsed="false">
      <c r="A477" s="355"/>
      <c r="B477" s="74"/>
      <c r="C477" s="74"/>
      <c r="E477" s="74"/>
      <c r="F477" s="74"/>
      <c r="G477" s="74"/>
      <c r="H477" s="74"/>
      <c r="I477" s="74"/>
      <c r="J477" s="74"/>
      <c r="K477" s="74"/>
      <c r="L477" s="74"/>
      <c r="M477" s="74"/>
      <c r="N477" s="74"/>
      <c r="O477" s="74"/>
      <c r="P477" s="74"/>
      <c r="Q477" s="74"/>
      <c r="R477" s="74"/>
      <c r="S477" s="74"/>
      <c r="T477" s="74"/>
      <c r="U477" s="74"/>
      <c r="V477" s="74"/>
      <c r="W477" s="74"/>
      <c r="X477" s="74"/>
      <c r="Y477" s="74"/>
      <c r="Z477" s="74"/>
    </row>
    <row r="478" customFormat="false" ht="15.75" hidden="false" customHeight="true" outlineLevel="0" collapsed="false">
      <c r="A478" s="355"/>
      <c r="B478" s="74"/>
      <c r="C478" s="74"/>
      <c r="E478" s="74"/>
      <c r="F478" s="74"/>
      <c r="G478" s="74"/>
      <c r="H478" s="74"/>
      <c r="I478" s="74"/>
      <c r="J478" s="74"/>
      <c r="K478" s="74"/>
      <c r="L478" s="74"/>
      <c r="M478" s="74"/>
      <c r="N478" s="74"/>
      <c r="O478" s="74"/>
      <c r="P478" s="74"/>
      <c r="Q478" s="74"/>
      <c r="R478" s="74"/>
      <c r="S478" s="74"/>
      <c r="T478" s="74"/>
      <c r="U478" s="74"/>
      <c r="V478" s="74"/>
      <c r="W478" s="74"/>
      <c r="X478" s="74"/>
      <c r="Y478" s="74"/>
      <c r="Z478" s="74"/>
    </row>
    <row r="479" customFormat="false" ht="15.75" hidden="false" customHeight="true" outlineLevel="0" collapsed="false">
      <c r="A479" s="355"/>
      <c r="B479" s="74"/>
      <c r="C479" s="74"/>
      <c r="E479" s="74"/>
      <c r="F479" s="74"/>
      <c r="G479" s="74"/>
      <c r="H479" s="74"/>
      <c r="I479" s="74"/>
      <c r="J479" s="74"/>
      <c r="K479" s="74"/>
      <c r="L479" s="74"/>
      <c r="M479" s="74"/>
      <c r="N479" s="74"/>
      <c r="O479" s="74"/>
      <c r="P479" s="74"/>
      <c r="Q479" s="74"/>
      <c r="R479" s="74"/>
      <c r="S479" s="74"/>
      <c r="T479" s="74"/>
      <c r="U479" s="74"/>
      <c r="V479" s="74"/>
      <c r="W479" s="74"/>
      <c r="X479" s="74"/>
      <c r="Y479" s="74"/>
      <c r="Z479" s="74"/>
    </row>
    <row r="480" customFormat="false" ht="15.75" hidden="false" customHeight="true" outlineLevel="0" collapsed="false">
      <c r="A480" s="355"/>
      <c r="B480" s="74"/>
      <c r="C480" s="74"/>
      <c r="E480" s="74"/>
      <c r="F480" s="74"/>
      <c r="G480" s="74"/>
      <c r="H480" s="74"/>
      <c r="I480" s="74"/>
      <c r="J480" s="74"/>
      <c r="K480" s="74"/>
      <c r="L480" s="74"/>
      <c r="M480" s="74"/>
      <c r="N480" s="74"/>
      <c r="O480" s="74"/>
      <c r="P480" s="74"/>
      <c r="Q480" s="74"/>
      <c r="R480" s="74"/>
      <c r="S480" s="74"/>
      <c r="T480" s="74"/>
      <c r="U480" s="74"/>
      <c r="V480" s="74"/>
      <c r="W480" s="74"/>
      <c r="X480" s="74"/>
      <c r="Y480" s="74"/>
      <c r="Z480" s="74"/>
    </row>
    <row r="481" customFormat="false" ht="15.75" hidden="false" customHeight="true" outlineLevel="0" collapsed="false">
      <c r="A481" s="355"/>
      <c r="B481" s="74"/>
      <c r="C481" s="74"/>
      <c r="E481" s="74"/>
      <c r="F481" s="74"/>
      <c r="G481" s="74"/>
      <c r="H481" s="74"/>
      <c r="I481" s="74"/>
      <c r="J481" s="74"/>
      <c r="K481" s="74"/>
      <c r="L481" s="74"/>
      <c r="M481" s="74"/>
      <c r="N481" s="74"/>
      <c r="O481" s="74"/>
      <c r="P481" s="74"/>
      <c r="Q481" s="74"/>
      <c r="R481" s="74"/>
      <c r="S481" s="74"/>
      <c r="T481" s="74"/>
      <c r="U481" s="74"/>
      <c r="V481" s="74"/>
      <c r="W481" s="74"/>
      <c r="X481" s="74"/>
      <c r="Y481" s="74"/>
      <c r="Z481" s="74"/>
    </row>
    <row r="482" customFormat="false" ht="15.75" hidden="false" customHeight="true" outlineLevel="0" collapsed="false">
      <c r="A482" s="355"/>
      <c r="B482" s="74"/>
      <c r="C482" s="74"/>
      <c r="E482" s="74"/>
      <c r="F482" s="74"/>
      <c r="G482" s="74"/>
      <c r="H482" s="74"/>
      <c r="I482" s="74"/>
      <c r="J482" s="74"/>
      <c r="K482" s="74"/>
      <c r="L482" s="74"/>
      <c r="M482" s="74"/>
      <c r="N482" s="74"/>
      <c r="O482" s="74"/>
      <c r="P482" s="74"/>
      <c r="Q482" s="74"/>
      <c r="R482" s="74"/>
      <c r="S482" s="74"/>
      <c r="T482" s="74"/>
      <c r="U482" s="74"/>
      <c r="V482" s="74"/>
      <c r="W482" s="74"/>
      <c r="X482" s="74"/>
      <c r="Y482" s="74"/>
      <c r="Z482" s="74"/>
    </row>
    <row r="483" customFormat="false" ht="15.75" hidden="false" customHeight="true" outlineLevel="0" collapsed="false">
      <c r="A483" s="355"/>
      <c r="B483" s="74"/>
      <c r="C483" s="74"/>
      <c r="E483" s="74"/>
      <c r="F483" s="74"/>
      <c r="G483" s="74"/>
      <c r="H483" s="74"/>
      <c r="I483" s="74"/>
      <c r="J483" s="74"/>
      <c r="K483" s="74"/>
      <c r="L483" s="74"/>
      <c r="M483" s="74"/>
      <c r="N483" s="74"/>
      <c r="O483" s="74"/>
      <c r="P483" s="74"/>
      <c r="Q483" s="74"/>
      <c r="R483" s="74"/>
      <c r="S483" s="74"/>
      <c r="T483" s="74"/>
      <c r="U483" s="74"/>
      <c r="V483" s="74"/>
      <c r="W483" s="74"/>
      <c r="X483" s="74"/>
      <c r="Y483" s="74"/>
      <c r="Z483" s="74"/>
    </row>
    <row r="484" customFormat="false" ht="15.75" hidden="false" customHeight="true" outlineLevel="0" collapsed="false">
      <c r="A484" s="355"/>
      <c r="B484" s="74"/>
      <c r="C484" s="74"/>
      <c r="E484" s="74"/>
      <c r="F484" s="74"/>
      <c r="G484" s="74"/>
      <c r="H484" s="74"/>
      <c r="I484" s="74"/>
      <c r="J484" s="74"/>
      <c r="K484" s="74"/>
      <c r="L484" s="74"/>
      <c r="M484" s="74"/>
      <c r="N484" s="74"/>
      <c r="O484" s="74"/>
      <c r="P484" s="74"/>
      <c r="Q484" s="74"/>
      <c r="R484" s="74"/>
      <c r="S484" s="74"/>
      <c r="T484" s="74"/>
      <c r="U484" s="74"/>
      <c r="V484" s="74"/>
      <c r="W484" s="74"/>
      <c r="X484" s="74"/>
      <c r="Y484" s="74"/>
      <c r="Z484" s="74"/>
    </row>
    <row r="485" customFormat="false" ht="15.75" hidden="false" customHeight="true" outlineLevel="0" collapsed="false">
      <c r="A485" s="355"/>
      <c r="B485" s="74"/>
      <c r="C485" s="74"/>
      <c r="E485" s="74"/>
      <c r="F485" s="74"/>
      <c r="G485" s="74"/>
      <c r="H485" s="74"/>
      <c r="I485" s="74"/>
      <c r="J485" s="74"/>
      <c r="K485" s="74"/>
      <c r="L485" s="74"/>
      <c r="M485" s="74"/>
      <c r="N485" s="74"/>
      <c r="O485" s="74"/>
      <c r="P485" s="74"/>
      <c r="Q485" s="74"/>
      <c r="R485" s="74"/>
      <c r="S485" s="74"/>
      <c r="T485" s="74"/>
      <c r="U485" s="74"/>
      <c r="V485" s="74"/>
      <c r="W485" s="74"/>
      <c r="X485" s="74"/>
      <c r="Y485" s="74"/>
      <c r="Z485" s="74"/>
    </row>
    <row r="486" customFormat="false" ht="15.75" hidden="false" customHeight="true" outlineLevel="0" collapsed="false">
      <c r="A486" s="355"/>
      <c r="B486" s="74"/>
      <c r="C486" s="74"/>
      <c r="E486" s="74"/>
      <c r="F486" s="74"/>
      <c r="G486" s="74"/>
      <c r="H486" s="74"/>
      <c r="I486" s="74"/>
      <c r="J486" s="74"/>
      <c r="K486" s="74"/>
      <c r="L486" s="74"/>
      <c r="M486" s="74"/>
      <c r="N486" s="74"/>
      <c r="O486" s="74"/>
      <c r="P486" s="74"/>
      <c r="Q486" s="74"/>
      <c r="R486" s="74"/>
      <c r="S486" s="74"/>
      <c r="T486" s="74"/>
      <c r="U486" s="74"/>
      <c r="V486" s="74"/>
      <c r="W486" s="74"/>
      <c r="X486" s="74"/>
      <c r="Y486" s="74"/>
      <c r="Z486" s="74"/>
    </row>
    <row r="487" customFormat="false" ht="15.75" hidden="false" customHeight="true" outlineLevel="0" collapsed="false">
      <c r="A487" s="355"/>
      <c r="B487" s="74"/>
      <c r="C487" s="74"/>
      <c r="E487" s="74"/>
      <c r="F487" s="74"/>
      <c r="G487" s="74"/>
      <c r="H487" s="74"/>
      <c r="I487" s="74"/>
      <c r="J487" s="74"/>
      <c r="K487" s="74"/>
      <c r="L487" s="74"/>
      <c r="M487" s="74"/>
      <c r="N487" s="74"/>
      <c r="O487" s="74"/>
      <c r="P487" s="74"/>
      <c r="Q487" s="74"/>
      <c r="R487" s="74"/>
      <c r="S487" s="74"/>
      <c r="T487" s="74"/>
      <c r="U487" s="74"/>
      <c r="V487" s="74"/>
      <c r="W487" s="74"/>
      <c r="X487" s="74"/>
      <c r="Y487" s="74"/>
      <c r="Z487" s="74"/>
    </row>
    <row r="488" customFormat="false" ht="15.75" hidden="false" customHeight="true" outlineLevel="0" collapsed="false">
      <c r="A488" s="355"/>
      <c r="B488" s="74"/>
      <c r="C488" s="74"/>
      <c r="E488" s="74"/>
      <c r="F488" s="74"/>
      <c r="G488" s="74"/>
      <c r="H488" s="74"/>
      <c r="I488" s="74"/>
      <c r="J488" s="74"/>
      <c r="K488" s="74"/>
      <c r="L488" s="74"/>
      <c r="M488" s="74"/>
      <c r="N488" s="74"/>
      <c r="O488" s="74"/>
      <c r="P488" s="74"/>
      <c r="Q488" s="74"/>
      <c r="R488" s="74"/>
      <c r="S488" s="74"/>
      <c r="T488" s="74"/>
      <c r="U488" s="74"/>
      <c r="V488" s="74"/>
      <c r="W488" s="74"/>
      <c r="X488" s="74"/>
      <c r="Y488" s="74"/>
      <c r="Z488" s="74"/>
    </row>
    <row r="489" customFormat="false" ht="15.75" hidden="false" customHeight="true" outlineLevel="0" collapsed="false">
      <c r="A489" s="355"/>
      <c r="B489" s="74"/>
      <c r="C489" s="74"/>
      <c r="E489" s="74"/>
      <c r="F489" s="74"/>
      <c r="G489" s="74"/>
      <c r="H489" s="74"/>
      <c r="I489" s="74"/>
      <c r="J489" s="74"/>
      <c r="K489" s="74"/>
      <c r="L489" s="74"/>
      <c r="M489" s="74"/>
      <c r="N489" s="74"/>
      <c r="O489" s="74"/>
      <c r="P489" s="74"/>
      <c r="Q489" s="74"/>
      <c r="R489" s="74"/>
      <c r="S489" s="74"/>
      <c r="T489" s="74"/>
      <c r="U489" s="74"/>
      <c r="V489" s="74"/>
      <c r="W489" s="74"/>
      <c r="X489" s="74"/>
      <c r="Y489" s="74"/>
      <c r="Z489" s="74"/>
    </row>
    <row r="490" customFormat="false" ht="15.75" hidden="false" customHeight="true" outlineLevel="0" collapsed="false">
      <c r="A490" s="355"/>
      <c r="B490" s="74"/>
      <c r="C490" s="74"/>
      <c r="E490" s="74"/>
      <c r="F490" s="74"/>
      <c r="G490" s="74"/>
      <c r="H490" s="74"/>
      <c r="I490" s="74"/>
      <c r="J490" s="74"/>
      <c r="K490" s="74"/>
      <c r="L490" s="74"/>
      <c r="M490" s="74"/>
      <c r="N490" s="74"/>
      <c r="O490" s="74"/>
      <c r="P490" s="74"/>
      <c r="Q490" s="74"/>
      <c r="R490" s="74"/>
      <c r="S490" s="74"/>
      <c r="T490" s="74"/>
      <c r="U490" s="74"/>
      <c r="V490" s="74"/>
      <c r="W490" s="74"/>
      <c r="X490" s="74"/>
      <c r="Y490" s="74"/>
      <c r="Z490" s="74"/>
    </row>
    <row r="491" customFormat="false" ht="15.75" hidden="false" customHeight="true" outlineLevel="0" collapsed="false">
      <c r="A491" s="355"/>
      <c r="B491" s="74"/>
      <c r="C491" s="74"/>
      <c r="E491" s="74"/>
      <c r="F491" s="74"/>
      <c r="G491" s="74"/>
      <c r="H491" s="74"/>
      <c r="I491" s="74"/>
      <c r="J491" s="74"/>
      <c r="K491" s="74"/>
      <c r="L491" s="74"/>
      <c r="M491" s="74"/>
      <c r="N491" s="74"/>
      <c r="O491" s="74"/>
      <c r="P491" s="74"/>
      <c r="Q491" s="74"/>
      <c r="R491" s="74"/>
      <c r="S491" s="74"/>
      <c r="T491" s="74"/>
      <c r="U491" s="74"/>
      <c r="V491" s="74"/>
      <c r="W491" s="74"/>
      <c r="X491" s="74"/>
      <c r="Y491" s="74"/>
      <c r="Z491" s="74"/>
    </row>
    <row r="492" customFormat="false" ht="15.75" hidden="false" customHeight="true" outlineLevel="0" collapsed="false">
      <c r="A492" s="355"/>
      <c r="B492" s="74"/>
      <c r="C492" s="74"/>
      <c r="E492" s="74"/>
      <c r="F492" s="74"/>
      <c r="G492" s="74"/>
      <c r="H492" s="74"/>
      <c r="I492" s="74"/>
      <c r="J492" s="74"/>
      <c r="K492" s="74"/>
      <c r="L492" s="74"/>
      <c r="M492" s="74"/>
      <c r="N492" s="74"/>
      <c r="O492" s="74"/>
      <c r="P492" s="74"/>
      <c r="Q492" s="74"/>
      <c r="R492" s="74"/>
      <c r="S492" s="74"/>
      <c r="T492" s="74"/>
      <c r="U492" s="74"/>
      <c r="V492" s="74"/>
      <c r="W492" s="74"/>
      <c r="X492" s="74"/>
      <c r="Y492" s="74"/>
      <c r="Z492" s="74"/>
    </row>
    <row r="493" customFormat="false" ht="15.75" hidden="false" customHeight="true" outlineLevel="0" collapsed="false">
      <c r="A493" s="355"/>
      <c r="B493" s="74"/>
      <c r="C493" s="74"/>
      <c r="E493" s="74"/>
      <c r="F493" s="74"/>
      <c r="G493" s="74"/>
      <c r="H493" s="74"/>
      <c r="I493" s="74"/>
      <c r="J493" s="74"/>
      <c r="K493" s="74"/>
      <c r="L493" s="74"/>
      <c r="M493" s="74"/>
      <c r="N493" s="74"/>
      <c r="O493" s="74"/>
      <c r="P493" s="74"/>
      <c r="Q493" s="74"/>
      <c r="R493" s="74"/>
      <c r="S493" s="74"/>
      <c r="T493" s="74"/>
      <c r="U493" s="74"/>
      <c r="V493" s="74"/>
      <c r="W493" s="74"/>
      <c r="X493" s="74"/>
      <c r="Y493" s="74"/>
      <c r="Z493" s="74"/>
    </row>
    <row r="494" customFormat="false" ht="15.75" hidden="false" customHeight="true" outlineLevel="0" collapsed="false">
      <c r="A494" s="355"/>
      <c r="B494" s="74"/>
      <c r="C494" s="74"/>
      <c r="E494" s="74"/>
      <c r="F494" s="74"/>
      <c r="G494" s="74"/>
      <c r="H494" s="74"/>
      <c r="I494" s="74"/>
      <c r="J494" s="74"/>
      <c r="K494" s="74"/>
      <c r="L494" s="74"/>
      <c r="M494" s="74"/>
      <c r="N494" s="74"/>
      <c r="O494" s="74"/>
      <c r="P494" s="74"/>
      <c r="Q494" s="74"/>
      <c r="R494" s="74"/>
      <c r="S494" s="74"/>
      <c r="T494" s="74"/>
      <c r="U494" s="74"/>
      <c r="V494" s="74"/>
      <c r="W494" s="74"/>
      <c r="X494" s="74"/>
      <c r="Y494" s="74"/>
      <c r="Z494" s="74"/>
    </row>
    <row r="495" customFormat="false" ht="15.75" hidden="false" customHeight="true" outlineLevel="0" collapsed="false">
      <c r="A495" s="355"/>
      <c r="B495" s="74"/>
      <c r="C495" s="74"/>
      <c r="E495" s="74"/>
      <c r="F495" s="74"/>
      <c r="G495" s="74"/>
      <c r="H495" s="74"/>
      <c r="I495" s="74"/>
      <c r="J495" s="74"/>
      <c r="K495" s="74"/>
      <c r="L495" s="74"/>
      <c r="M495" s="74"/>
      <c r="N495" s="74"/>
      <c r="O495" s="74"/>
      <c r="P495" s="74"/>
      <c r="Q495" s="74"/>
      <c r="R495" s="74"/>
      <c r="S495" s="74"/>
      <c r="T495" s="74"/>
      <c r="U495" s="74"/>
      <c r="V495" s="74"/>
      <c r="W495" s="74"/>
      <c r="X495" s="74"/>
      <c r="Y495" s="74"/>
      <c r="Z495" s="74"/>
    </row>
    <row r="496" customFormat="false" ht="15.75" hidden="false" customHeight="true" outlineLevel="0" collapsed="false">
      <c r="A496" s="355"/>
      <c r="B496" s="74"/>
      <c r="C496" s="74"/>
      <c r="E496" s="74"/>
      <c r="F496" s="74"/>
      <c r="G496" s="74"/>
      <c r="H496" s="74"/>
      <c r="I496" s="74"/>
      <c r="J496" s="74"/>
      <c r="K496" s="74"/>
      <c r="L496" s="74"/>
      <c r="M496" s="74"/>
      <c r="N496" s="74"/>
      <c r="O496" s="74"/>
      <c r="P496" s="74"/>
      <c r="Q496" s="74"/>
      <c r="R496" s="74"/>
      <c r="S496" s="74"/>
      <c r="T496" s="74"/>
      <c r="U496" s="74"/>
      <c r="V496" s="74"/>
      <c r="W496" s="74"/>
      <c r="X496" s="74"/>
      <c r="Y496" s="74"/>
      <c r="Z496" s="74"/>
    </row>
    <row r="497" customFormat="false" ht="15.75" hidden="false" customHeight="true" outlineLevel="0" collapsed="false">
      <c r="A497" s="355"/>
      <c r="B497" s="74"/>
      <c r="C497" s="74"/>
      <c r="E497" s="74"/>
      <c r="F497" s="74"/>
      <c r="G497" s="74"/>
      <c r="H497" s="74"/>
      <c r="I497" s="74"/>
      <c r="J497" s="74"/>
      <c r="K497" s="74"/>
      <c r="L497" s="74"/>
      <c r="M497" s="74"/>
      <c r="N497" s="74"/>
      <c r="O497" s="74"/>
      <c r="P497" s="74"/>
      <c r="Q497" s="74"/>
      <c r="R497" s="74"/>
      <c r="S497" s="74"/>
      <c r="T497" s="74"/>
      <c r="U497" s="74"/>
      <c r="V497" s="74"/>
      <c r="W497" s="74"/>
      <c r="X497" s="74"/>
      <c r="Y497" s="74"/>
      <c r="Z497" s="74"/>
    </row>
    <row r="498" customFormat="false" ht="15.75" hidden="false" customHeight="true" outlineLevel="0" collapsed="false">
      <c r="A498" s="355"/>
      <c r="B498" s="74"/>
      <c r="C498" s="74"/>
      <c r="E498" s="74"/>
      <c r="F498" s="74"/>
      <c r="G498" s="74"/>
      <c r="H498" s="74"/>
      <c r="I498" s="74"/>
      <c r="J498" s="74"/>
      <c r="K498" s="74"/>
      <c r="L498" s="74"/>
      <c r="M498" s="74"/>
      <c r="N498" s="74"/>
      <c r="O498" s="74"/>
      <c r="P498" s="74"/>
      <c r="Q498" s="74"/>
      <c r="R498" s="74"/>
      <c r="S498" s="74"/>
      <c r="T498" s="74"/>
      <c r="U498" s="74"/>
      <c r="V498" s="74"/>
      <c r="W498" s="74"/>
      <c r="X498" s="74"/>
      <c r="Y498" s="74"/>
      <c r="Z498" s="74"/>
    </row>
    <row r="499" customFormat="false" ht="15.75" hidden="false" customHeight="true" outlineLevel="0" collapsed="false">
      <c r="A499" s="355"/>
      <c r="B499" s="74"/>
      <c r="C499" s="74"/>
      <c r="E499" s="74"/>
      <c r="F499" s="74"/>
      <c r="G499" s="74"/>
      <c r="H499" s="74"/>
      <c r="I499" s="74"/>
      <c r="J499" s="74"/>
      <c r="K499" s="74"/>
      <c r="L499" s="74"/>
      <c r="M499" s="74"/>
      <c r="N499" s="74"/>
      <c r="O499" s="74"/>
      <c r="P499" s="74"/>
      <c r="Q499" s="74"/>
      <c r="R499" s="74"/>
      <c r="S499" s="74"/>
      <c r="T499" s="74"/>
      <c r="U499" s="74"/>
      <c r="V499" s="74"/>
      <c r="W499" s="74"/>
      <c r="X499" s="74"/>
      <c r="Y499" s="74"/>
      <c r="Z499" s="74"/>
    </row>
    <row r="500" customFormat="false" ht="15.75" hidden="false" customHeight="true" outlineLevel="0" collapsed="false">
      <c r="A500" s="355"/>
      <c r="B500" s="74"/>
      <c r="C500" s="74"/>
      <c r="E500" s="74"/>
      <c r="F500" s="74"/>
      <c r="G500" s="74"/>
      <c r="H500" s="74"/>
      <c r="I500" s="74"/>
      <c r="J500" s="74"/>
      <c r="K500" s="74"/>
      <c r="L500" s="74"/>
      <c r="M500" s="74"/>
      <c r="N500" s="74"/>
      <c r="O500" s="74"/>
      <c r="P500" s="74"/>
      <c r="Q500" s="74"/>
      <c r="R500" s="74"/>
      <c r="S500" s="74"/>
      <c r="T500" s="74"/>
      <c r="U500" s="74"/>
      <c r="V500" s="74"/>
      <c r="W500" s="74"/>
      <c r="X500" s="74"/>
      <c r="Y500" s="74"/>
      <c r="Z500" s="74"/>
    </row>
    <row r="501" customFormat="false" ht="15.75" hidden="false" customHeight="true" outlineLevel="0" collapsed="false">
      <c r="A501" s="355"/>
      <c r="B501" s="74"/>
      <c r="C501" s="74"/>
      <c r="E501" s="74"/>
      <c r="F501" s="74"/>
      <c r="G501" s="74"/>
      <c r="H501" s="74"/>
      <c r="I501" s="74"/>
      <c r="J501" s="74"/>
      <c r="K501" s="74"/>
      <c r="L501" s="74"/>
      <c r="M501" s="74"/>
      <c r="N501" s="74"/>
      <c r="O501" s="74"/>
      <c r="P501" s="74"/>
      <c r="Q501" s="74"/>
      <c r="R501" s="74"/>
      <c r="S501" s="74"/>
      <c r="T501" s="74"/>
      <c r="U501" s="74"/>
      <c r="V501" s="74"/>
      <c r="W501" s="74"/>
      <c r="X501" s="74"/>
      <c r="Y501" s="74"/>
      <c r="Z501" s="74"/>
    </row>
    <row r="502" customFormat="false" ht="15.75" hidden="false" customHeight="true" outlineLevel="0" collapsed="false">
      <c r="A502" s="355"/>
      <c r="B502" s="74"/>
      <c r="C502" s="74"/>
      <c r="E502" s="74"/>
      <c r="F502" s="74"/>
      <c r="G502" s="74"/>
      <c r="H502" s="74"/>
      <c r="I502" s="74"/>
      <c r="J502" s="74"/>
      <c r="K502" s="74"/>
      <c r="L502" s="74"/>
      <c r="M502" s="74"/>
      <c r="N502" s="74"/>
      <c r="O502" s="74"/>
      <c r="P502" s="74"/>
      <c r="Q502" s="74"/>
      <c r="R502" s="74"/>
      <c r="S502" s="74"/>
      <c r="T502" s="74"/>
      <c r="U502" s="74"/>
      <c r="V502" s="74"/>
      <c r="W502" s="74"/>
      <c r="X502" s="74"/>
      <c r="Y502" s="74"/>
      <c r="Z502" s="74"/>
    </row>
    <row r="503" customFormat="false" ht="15.75" hidden="false" customHeight="true" outlineLevel="0" collapsed="false">
      <c r="A503" s="355"/>
      <c r="B503" s="74"/>
      <c r="C503" s="74"/>
      <c r="E503" s="74"/>
      <c r="F503" s="74"/>
      <c r="G503" s="74"/>
      <c r="H503" s="74"/>
      <c r="I503" s="74"/>
      <c r="J503" s="74"/>
      <c r="K503" s="74"/>
      <c r="L503" s="74"/>
      <c r="M503" s="74"/>
      <c r="N503" s="74"/>
      <c r="O503" s="74"/>
      <c r="P503" s="74"/>
      <c r="Q503" s="74"/>
      <c r="R503" s="74"/>
      <c r="S503" s="74"/>
      <c r="T503" s="74"/>
      <c r="U503" s="74"/>
      <c r="V503" s="74"/>
      <c r="W503" s="74"/>
      <c r="X503" s="74"/>
      <c r="Y503" s="74"/>
      <c r="Z503" s="74"/>
    </row>
    <row r="504" customFormat="false" ht="15.75" hidden="false" customHeight="true" outlineLevel="0" collapsed="false">
      <c r="A504" s="355"/>
      <c r="B504" s="74"/>
      <c r="C504" s="74"/>
      <c r="E504" s="74"/>
      <c r="F504" s="74"/>
      <c r="G504" s="74"/>
      <c r="H504" s="74"/>
      <c r="I504" s="74"/>
      <c r="J504" s="74"/>
      <c r="K504" s="74"/>
      <c r="L504" s="74"/>
      <c r="M504" s="74"/>
      <c r="N504" s="74"/>
      <c r="O504" s="74"/>
      <c r="P504" s="74"/>
      <c r="Q504" s="74"/>
      <c r="R504" s="74"/>
      <c r="S504" s="74"/>
      <c r="T504" s="74"/>
      <c r="U504" s="74"/>
      <c r="V504" s="74"/>
      <c r="W504" s="74"/>
      <c r="X504" s="74"/>
      <c r="Y504" s="74"/>
      <c r="Z504" s="74"/>
    </row>
    <row r="505" customFormat="false" ht="15.75" hidden="false" customHeight="true" outlineLevel="0" collapsed="false">
      <c r="A505" s="355"/>
      <c r="B505" s="74"/>
      <c r="C505" s="74"/>
      <c r="E505" s="74"/>
      <c r="F505" s="74"/>
      <c r="G505" s="74"/>
      <c r="H505" s="74"/>
      <c r="I505" s="74"/>
      <c r="J505" s="74"/>
      <c r="K505" s="74"/>
      <c r="L505" s="74"/>
      <c r="M505" s="74"/>
      <c r="N505" s="74"/>
      <c r="O505" s="74"/>
      <c r="P505" s="74"/>
      <c r="Q505" s="74"/>
      <c r="R505" s="74"/>
      <c r="S505" s="74"/>
      <c r="T505" s="74"/>
      <c r="U505" s="74"/>
      <c r="V505" s="74"/>
      <c r="W505" s="74"/>
      <c r="X505" s="74"/>
      <c r="Y505" s="74"/>
      <c r="Z505" s="74"/>
    </row>
    <row r="506" customFormat="false" ht="15.75" hidden="false" customHeight="true" outlineLevel="0" collapsed="false">
      <c r="A506" s="355"/>
      <c r="B506" s="74"/>
      <c r="C506" s="74"/>
      <c r="E506" s="74"/>
      <c r="F506" s="74"/>
      <c r="G506" s="74"/>
      <c r="H506" s="74"/>
      <c r="I506" s="74"/>
      <c r="J506" s="74"/>
      <c r="K506" s="74"/>
      <c r="L506" s="74"/>
      <c r="M506" s="74"/>
      <c r="N506" s="74"/>
      <c r="O506" s="74"/>
      <c r="P506" s="74"/>
      <c r="Q506" s="74"/>
      <c r="R506" s="74"/>
      <c r="S506" s="74"/>
      <c r="T506" s="74"/>
      <c r="U506" s="74"/>
      <c r="V506" s="74"/>
      <c r="W506" s="74"/>
      <c r="X506" s="74"/>
      <c r="Y506" s="74"/>
      <c r="Z506" s="74"/>
    </row>
    <row r="507" customFormat="false" ht="15.75" hidden="false" customHeight="true" outlineLevel="0" collapsed="false">
      <c r="A507" s="355"/>
      <c r="B507" s="74"/>
      <c r="C507" s="74"/>
      <c r="E507" s="74"/>
      <c r="F507" s="74"/>
      <c r="G507" s="74"/>
      <c r="H507" s="74"/>
      <c r="I507" s="74"/>
      <c r="J507" s="74"/>
      <c r="K507" s="74"/>
      <c r="L507" s="74"/>
      <c r="M507" s="74"/>
      <c r="N507" s="74"/>
      <c r="O507" s="74"/>
      <c r="P507" s="74"/>
      <c r="Q507" s="74"/>
      <c r="R507" s="74"/>
      <c r="S507" s="74"/>
      <c r="T507" s="74"/>
      <c r="U507" s="74"/>
      <c r="V507" s="74"/>
      <c r="W507" s="74"/>
      <c r="X507" s="74"/>
      <c r="Y507" s="74"/>
      <c r="Z507" s="74"/>
    </row>
    <row r="508" customFormat="false" ht="15.75" hidden="false" customHeight="true" outlineLevel="0" collapsed="false">
      <c r="A508" s="355"/>
      <c r="B508" s="74"/>
      <c r="C508" s="74"/>
      <c r="E508" s="74"/>
      <c r="F508" s="74"/>
      <c r="G508" s="74"/>
      <c r="H508" s="74"/>
      <c r="I508" s="74"/>
      <c r="J508" s="74"/>
      <c r="K508" s="74"/>
      <c r="L508" s="74"/>
      <c r="M508" s="74"/>
      <c r="N508" s="74"/>
      <c r="O508" s="74"/>
      <c r="P508" s="74"/>
      <c r="Q508" s="74"/>
      <c r="R508" s="74"/>
      <c r="S508" s="74"/>
      <c r="T508" s="74"/>
      <c r="U508" s="74"/>
      <c r="V508" s="74"/>
      <c r="W508" s="74"/>
      <c r="X508" s="74"/>
      <c r="Y508" s="74"/>
      <c r="Z508" s="74"/>
    </row>
    <row r="509" customFormat="false" ht="15.75" hidden="false" customHeight="true" outlineLevel="0" collapsed="false">
      <c r="A509" s="355"/>
      <c r="B509" s="74"/>
      <c r="C509" s="74"/>
      <c r="E509" s="74"/>
      <c r="F509" s="74"/>
      <c r="G509" s="74"/>
      <c r="H509" s="74"/>
      <c r="I509" s="74"/>
      <c r="J509" s="74"/>
      <c r="K509" s="74"/>
      <c r="L509" s="74"/>
      <c r="M509" s="74"/>
      <c r="N509" s="74"/>
      <c r="O509" s="74"/>
      <c r="P509" s="74"/>
      <c r="Q509" s="74"/>
      <c r="R509" s="74"/>
      <c r="S509" s="74"/>
      <c r="T509" s="74"/>
      <c r="U509" s="74"/>
      <c r="V509" s="74"/>
      <c r="W509" s="74"/>
      <c r="X509" s="74"/>
      <c r="Y509" s="74"/>
      <c r="Z509" s="74"/>
    </row>
    <row r="510" customFormat="false" ht="15.75" hidden="false" customHeight="true" outlineLevel="0" collapsed="false">
      <c r="A510" s="355"/>
      <c r="B510" s="74"/>
      <c r="C510" s="74"/>
      <c r="E510" s="74"/>
      <c r="F510" s="74"/>
      <c r="G510" s="74"/>
      <c r="H510" s="74"/>
      <c r="I510" s="74"/>
      <c r="J510" s="74"/>
      <c r="K510" s="74"/>
      <c r="L510" s="74"/>
      <c r="M510" s="74"/>
      <c r="N510" s="74"/>
      <c r="O510" s="74"/>
      <c r="P510" s="74"/>
      <c r="Q510" s="74"/>
      <c r="R510" s="74"/>
      <c r="S510" s="74"/>
      <c r="T510" s="74"/>
      <c r="U510" s="74"/>
      <c r="V510" s="74"/>
      <c r="W510" s="74"/>
      <c r="X510" s="74"/>
      <c r="Y510" s="74"/>
      <c r="Z510" s="74"/>
    </row>
    <row r="511" customFormat="false" ht="15.75" hidden="false" customHeight="true" outlineLevel="0" collapsed="false">
      <c r="A511" s="355"/>
      <c r="B511" s="74"/>
      <c r="C511" s="74"/>
      <c r="E511" s="74"/>
      <c r="F511" s="74"/>
      <c r="G511" s="74"/>
      <c r="H511" s="74"/>
      <c r="I511" s="74"/>
      <c r="J511" s="74"/>
      <c r="K511" s="74"/>
      <c r="L511" s="74"/>
      <c r="M511" s="74"/>
      <c r="N511" s="74"/>
      <c r="O511" s="74"/>
      <c r="P511" s="74"/>
      <c r="Q511" s="74"/>
      <c r="R511" s="74"/>
      <c r="S511" s="74"/>
      <c r="T511" s="74"/>
      <c r="U511" s="74"/>
      <c r="V511" s="74"/>
      <c r="W511" s="74"/>
      <c r="X511" s="74"/>
      <c r="Y511" s="74"/>
      <c r="Z511" s="74"/>
    </row>
    <row r="512" customFormat="false" ht="15.75" hidden="false" customHeight="true" outlineLevel="0" collapsed="false">
      <c r="A512" s="355"/>
      <c r="B512" s="74"/>
      <c r="C512" s="74"/>
      <c r="E512" s="74"/>
      <c r="F512" s="74"/>
      <c r="G512" s="74"/>
      <c r="H512" s="74"/>
      <c r="I512" s="74"/>
      <c r="J512" s="74"/>
      <c r="K512" s="74"/>
      <c r="L512" s="74"/>
      <c r="M512" s="74"/>
      <c r="N512" s="74"/>
      <c r="O512" s="74"/>
      <c r="P512" s="74"/>
      <c r="Q512" s="74"/>
      <c r="R512" s="74"/>
      <c r="S512" s="74"/>
      <c r="T512" s="74"/>
      <c r="U512" s="74"/>
      <c r="V512" s="74"/>
      <c r="W512" s="74"/>
      <c r="X512" s="74"/>
      <c r="Y512" s="74"/>
      <c r="Z512" s="74"/>
    </row>
    <row r="513" customFormat="false" ht="15.75" hidden="false" customHeight="true" outlineLevel="0" collapsed="false">
      <c r="A513" s="355"/>
      <c r="B513" s="74"/>
      <c r="C513" s="74"/>
      <c r="E513" s="74"/>
      <c r="F513" s="74"/>
      <c r="G513" s="74"/>
      <c r="H513" s="74"/>
      <c r="I513" s="74"/>
      <c r="J513" s="74"/>
      <c r="K513" s="74"/>
      <c r="L513" s="74"/>
      <c r="M513" s="74"/>
      <c r="N513" s="74"/>
      <c r="O513" s="74"/>
      <c r="P513" s="74"/>
      <c r="Q513" s="74"/>
      <c r="R513" s="74"/>
      <c r="S513" s="74"/>
      <c r="T513" s="74"/>
      <c r="U513" s="74"/>
      <c r="V513" s="74"/>
      <c r="W513" s="74"/>
      <c r="X513" s="74"/>
      <c r="Y513" s="74"/>
      <c r="Z513" s="74"/>
    </row>
    <row r="514" customFormat="false" ht="15.75" hidden="false" customHeight="true" outlineLevel="0" collapsed="false">
      <c r="A514" s="355"/>
      <c r="B514" s="74"/>
      <c r="C514" s="74"/>
      <c r="E514" s="74"/>
      <c r="F514" s="74"/>
      <c r="G514" s="74"/>
      <c r="H514" s="74"/>
      <c r="I514" s="74"/>
      <c r="J514" s="74"/>
      <c r="K514" s="74"/>
      <c r="L514" s="74"/>
      <c r="M514" s="74"/>
      <c r="N514" s="74"/>
      <c r="O514" s="74"/>
      <c r="P514" s="74"/>
      <c r="Q514" s="74"/>
      <c r="R514" s="74"/>
      <c r="S514" s="74"/>
      <c r="T514" s="74"/>
      <c r="U514" s="74"/>
      <c r="V514" s="74"/>
      <c r="W514" s="74"/>
      <c r="X514" s="74"/>
      <c r="Y514" s="74"/>
      <c r="Z514" s="74"/>
    </row>
    <row r="515" customFormat="false" ht="15.75" hidden="false" customHeight="true" outlineLevel="0" collapsed="false">
      <c r="A515" s="355"/>
      <c r="B515" s="74"/>
      <c r="C515" s="74"/>
      <c r="E515" s="74"/>
      <c r="F515" s="74"/>
      <c r="G515" s="74"/>
      <c r="H515" s="74"/>
      <c r="I515" s="74"/>
      <c r="J515" s="74"/>
      <c r="K515" s="74"/>
      <c r="L515" s="74"/>
      <c r="M515" s="74"/>
      <c r="N515" s="74"/>
      <c r="O515" s="74"/>
      <c r="P515" s="74"/>
      <c r="Q515" s="74"/>
      <c r="R515" s="74"/>
      <c r="S515" s="74"/>
      <c r="T515" s="74"/>
      <c r="U515" s="74"/>
      <c r="V515" s="74"/>
      <c r="W515" s="74"/>
      <c r="X515" s="74"/>
      <c r="Y515" s="74"/>
      <c r="Z515" s="74"/>
    </row>
    <row r="516" customFormat="false" ht="15.75" hidden="false" customHeight="true" outlineLevel="0" collapsed="false">
      <c r="A516" s="355"/>
      <c r="B516" s="74"/>
      <c r="C516" s="74"/>
      <c r="E516" s="74"/>
      <c r="F516" s="74"/>
      <c r="G516" s="74"/>
      <c r="H516" s="74"/>
      <c r="I516" s="74"/>
      <c r="J516" s="74"/>
      <c r="K516" s="74"/>
      <c r="L516" s="74"/>
      <c r="M516" s="74"/>
      <c r="N516" s="74"/>
      <c r="O516" s="74"/>
      <c r="P516" s="74"/>
      <c r="Q516" s="74"/>
      <c r="R516" s="74"/>
      <c r="S516" s="74"/>
      <c r="T516" s="74"/>
      <c r="U516" s="74"/>
      <c r="V516" s="74"/>
      <c r="W516" s="74"/>
      <c r="X516" s="74"/>
      <c r="Y516" s="74"/>
      <c r="Z516" s="74"/>
    </row>
    <row r="517" customFormat="false" ht="15.75" hidden="false" customHeight="true" outlineLevel="0" collapsed="false">
      <c r="A517" s="355"/>
      <c r="B517" s="74"/>
      <c r="C517" s="74"/>
      <c r="E517" s="74"/>
      <c r="F517" s="74"/>
      <c r="G517" s="74"/>
      <c r="H517" s="74"/>
      <c r="I517" s="74"/>
      <c r="J517" s="74"/>
      <c r="K517" s="74"/>
      <c r="L517" s="74"/>
      <c r="M517" s="74"/>
      <c r="N517" s="74"/>
      <c r="O517" s="74"/>
      <c r="P517" s="74"/>
      <c r="Q517" s="74"/>
      <c r="R517" s="74"/>
      <c r="S517" s="74"/>
      <c r="T517" s="74"/>
      <c r="U517" s="74"/>
      <c r="V517" s="74"/>
      <c r="W517" s="74"/>
      <c r="X517" s="74"/>
      <c r="Y517" s="74"/>
      <c r="Z517" s="74"/>
    </row>
    <row r="518" customFormat="false" ht="15.75" hidden="false" customHeight="true" outlineLevel="0" collapsed="false">
      <c r="A518" s="355"/>
      <c r="B518" s="74"/>
      <c r="C518" s="74"/>
      <c r="E518" s="74"/>
      <c r="F518" s="74"/>
      <c r="G518" s="74"/>
      <c r="H518" s="74"/>
      <c r="I518" s="74"/>
      <c r="J518" s="74"/>
      <c r="K518" s="74"/>
      <c r="L518" s="74"/>
      <c r="M518" s="74"/>
      <c r="N518" s="74"/>
      <c r="O518" s="74"/>
      <c r="P518" s="74"/>
      <c r="Q518" s="74"/>
      <c r="R518" s="74"/>
      <c r="S518" s="74"/>
      <c r="T518" s="74"/>
      <c r="U518" s="74"/>
      <c r="V518" s="74"/>
      <c r="W518" s="74"/>
      <c r="X518" s="74"/>
      <c r="Y518" s="74"/>
      <c r="Z518" s="74"/>
    </row>
    <row r="519" customFormat="false" ht="15.75" hidden="false" customHeight="true" outlineLevel="0" collapsed="false">
      <c r="A519" s="355"/>
      <c r="B519" s="74"/>
      <c r="C519" s="74"/>
      <c r="E519" s="74"/>
      <c r="F519" s="74"/>
      <c r="G519" s="74"/>
      <c r="H519" s="74"/>
      <c r="I519" s="74"/>
      <c r="J519" s="74"/>
      <c r="K519" s="74"/>
      <c r="L519" s="74"/>
      <c r="M519" s="74"/>
      <c r="N519" s="74"/>
      <c r="O519" s="74"/>
      <c r="P519" s="74"/>
      <c r="Q519" s="74"/>
      <c r="R519" s="74"/>
      <c r="S519" s="74"/>
      <c r="T519" s="74"/>
      <c r="U519" s="74"/>
      <c r="V519" s="74"/>
      <c r="W519" s="74"/>
      <c r="X519" s="74"/>
      <c r="Y519" s="74"/>
      <c r="Z519" s="74"/>
    </row>
    <row r="520" customFormat="false" ht="15.75" hidden="false" customHeight="true" outlineLevel="0" collapsed="false">
      <c r="A520" s="355"/>
      <c r="B520" s="74"/>
      <c r="C520" s="74"/>
      <c r="E520" s="74"/>
      <c r="F520" s="74"/>
      <c r="G520" s="74"/>
      <c r="H520" s="74"/>
      <c r="I520" s="74"/>
      <c r="J520" s="74"/>
      <c r="K520" s="74"/>
      <c r="L520" s="74"/>
      <c r="M520" s="74"/>
      <c r="N520" s="74"/>
      <c r="O520" s="74"/>
      <c r="P520" s="74"/>
      <c r="Q520" s="74"/>
      <c r="R520" s="74"/>
      <c r="S520" s="74"/>
      <c r="T520" s="74"/>
      <c r="U520" s="74"/>
      <c r="V520" s="74"/>
      <c r="W520" s="74"/>
      <c r="X520" s="74"/>
      <c r="Y520" s="74"/>
      <c r="Z520" s="74"/>
    </row>
    <row r="521" customFormat="false" ht="15.75" hidden="false" customHeight="true" outlineLevel="0" collapsed="false">
      <c r="A521" s="355"/>
      <c r="B521" s="74"/>
      <c r="C521" s="74"/>
      <c r="E521" s="74"/>
      <c r="F521" s="74"/>
      <c r="G521" s="74"/>
      <c r="H521" s="74"/>
      <c r="I521" s="74"/>
      <c r="J521" s="74"/>
      <c r="K521" s="74"/>
      <c r="L521" s="74"/>
      <c r="M521" s="74"/>
      <c r="N521" s="74"/>
      <c r="O521" s="74"/>
      <c r="P521" s="74"/>
      <c r="Q521" s="74"/>
      <c r="R521" s="74"/>
      <c r="S521" s="74"/>
      <c r="T521" s="74"/>
      <c r="U521" s="74"/>
      <c r="V521" s="74"/>
      <c r="W521" s="74"/>
      <c r="X521" s="74"/>
      <c r="Y521" s="74"/>
      <c r="Z521" s="74"/>
    </row>
    <row r="522" customFormat="false" ht="15.75" hidden="false" customHeight="true" outlineLevel="0" collapsed="false">
      <c r="A522" s="355"/>
      <c r="B522" s="74"/>
      <c r="C522" s="74"/>
      <c r="E522" s="74"/>
      <c r="F522" s="74"/>
      <c r="G522" s="74"/>
      <c r="H522" s="74"/>
      <c r="I522" s="74"/>
      <c r="J522" s="74"/>
      <c r="K522" s="74"/>
      <c r="L522" s="74"/>
      <c r="M522" s="74"/>
      <c r="N522" s="74"/>
      <c r="O522" s="74"/>
      <c r="P522" s="74"/>
      <c r="Q522" s="74"/>
      <c r="R522" s="74"/>
      <c r="S522" s="74"/>
      <c r="T522" s="74"/>
      <c r="U522" s="74"/>
      <c r="V522" s="74"/>
      <c r="W522" s="74"/>
      <c r="X522" s="74"/>
      <c r="Y522" s="74"/>
      <c r="Z522" s="74"/>
    </row>
    <row r="523" customFormat="false" ht="15.75" hidden="false" customHeight="true" outlineLevel="0" collapsed="false">
      <c r="A523" s="355"/>
      <c r="B523" s="74"/>
      <c r="C523" s="74"/>
      <c r="E523" s="74"/>
      <c r="F523" s="74"/>
      <c r="G523" s="74"/>
      <c r="H523" s="74"/>
      <c r="I523" s="74"/>
      <c r="J523" s="74"/>
      <c r="K523" s="74"/>
      <c r="L523" s="74"/>
      <c r="M523" s="74"/>
      <c r="N523" s="74"/>
      <c r="O523" s="74"/>
      <c r="P523" s="74"/>
      <c r="Q523" s="74"/>
      <c r="R523" s="74"/>
      <c r="S523" s="74"/>
      <c r="T523" s="74"/>
      <c r="U523" s="74"/>
      <c r="V523" s="74"/>
      <c r="W523" s="74"/>
      <c r="X523" s="74"/>
      <c r="Y523" s="74"/>
      <c r="Z523" s="74"/>
    </row>
    <row r="524" customFormat="false" ht="15.75" hidden="false" customHeight="true" outlineLevel="0" collapsed="false">
      <c r="A524" s="355"/>
      <c r="B524" s="74"/>
      <c r="C524" s="74"/>
      <c r="E524" s="74"/>
      <c r="F524" s="74"/>
      <c r="G524" s="74"/>
      <c r="H524" s="74"/>
      <c r="I524" s="74"/>
      <c r="J524" s="74"/>
      <c r="K524" s="74"/>
      <c r="L524" s="74"/>
      <c r="M524" s="74"/>
      <c r="N524" s="74"/>
      <c r="O524" s="74"/>
      <c r="P524" s="74"/>
      <c r="Q524" s="74"/>
      <c r="R524" s="74"/>
      <c r="S524" s="74"/>
      <c r="T524" s="74"/>
      <c r="U524" s="74"/>
      <c r="V524" s="74"/>
      <c r="W524" s="74"/>
      <c r="X524" s="74"/>
      <c r="Y524" s="74"/>
      <c r="Z524" s="74"/>
    </row>
    <row r="525" customFormat="false" ht="15.75" hidden="false" customHeight="true" outlineLevel="0" collapsed="false">
      <c r="A525" s="355"/>
      <c r="B525" s="74"/>
      <c r="C525" s="74"/>
      <c r="E525" s="74"/>
      <c r="F525" s="74"/>
      <c r="G525" s="74"/>
      <c r="H525" s="74"/>
      <c r="I525" s="74"/>
      <c r="J525" s="74"/>
      <c r="K525" s="74"/>
      <c r="L525" s="74"/>
      <c r="M525" s="74"/>
      <c r="N525" s="74"/>
      <c r="O525" s="74"/>
      <c r="P525" s="74"/>
      <c r="Q525" s="74"/>
      <c r="R525" s="74"/>
      <c r="S525" s="74"/>
      <c r="T525" s="74"/>
      <c r="U525" s="74"/>
      <c r="V525" s="74"/>
      <c r="W525" s="74"/>
      <c r="X525" s="74"/>
      <c r="Y525" s="74"/>
      <c r="Z525" s="74"/>
    </row>
    <row r="526" customFormat="false" ht="15.75" hidden="false" customHeight="true" outlineLevel="0" collapsed="false">
      <c r="A526" s="355"/>
      <c r="B526" s="74"/>
      <c r="C526" s="74"/>
      <c r="E526" s="74"/>
      <c r="F526" s="74"/>
      <c r="G526" s="74"/>
      <c r="H526" s="74"/>
      <c r="I526" s="74"/>
      <c r="J526" s="74"/>
      <c r="K526" s="74"/>
      <c r="L526" s="74"/>
      <c r="M526" s="74"/>
      <c r="N526" s="74"/>
      <c r="O526" s="74"/>
      <c r="P526" s="74"/>
      <c r="Q526" s="74"/>
      <c r="R526" s="74"/>
      <c r="S526" s="74"/>
      <c r="T526" s="74"/>
      <c r="U526" s="74"/>
      <c r="V526" s="74"/>
      <c r="W526" s="74"/>
      <c r="X526" s="74"/>
      <c r="Y526" s="74"/>
      <c r="Z526" s="74"/>
    </row>
    <row r="527" customFormat="false" ht="15.75" hidden="false" customHeight="true" outlineLevel="0" collapsed="false">
      <c r="A527" s="355"/>
      <c r="B527" s="74"/>
      <c r="C527" s="74"/>
      <c r="E527" s="74"/>
      <c r="F527" s="74"/>
      <c r="G527" s="74"/>
      <c r="H527" s="74"/>
      <c r="I527" s="74"/>
      <c r="J527" s="74"/>
      <c r="K527" s="74"/>
      <c r="L527" s="74"/>
      <c r="M527" s="74"/>
      <c r="N527" s="74"/>
      <c r="O527" s="74"/>
      <c r="P527" s="74"/>
      <c r="Q527" s="74"/>
      <c r="R527" s="74"/>
      <c r="S527" s="74"/>
      <c r="T527" s="74"/>
      <c r="U527" s="74"/>
      <c r="V527" s="74"/>
      <c r="W527" s="74"/>
      <c r="X527" s="74"/>
      <c r="Y527" s="74"/>
      <c r="Z527" s="74"/>
    </row>
    <row r="528" customFormat="false" ht="15.75" hidden="false" customHeight="true" outlineLevel="0" collapsed="false">
      <c r="A528" s="355"/>
      <c r="B528" s="74"/>
      <c r="C528" s="74"/>
      <c r="E528" s="74"/>
      <c r="F528" s="74"/>
      <c r="G528" s="74"/>
      <c r="H528" s="74"/>
      <c r="I528" s="74"/>
      <c r="J528" s="74"/>
      <c r="K528" s="74"/>
      <c r="L528" s="74"/>
      <c r="M528" s="74"/>
      <c r="N528" s="74"/>
      <c r="O528" s="74"/>
      <c r="P528" s="74"/>
      <c r="Q528" s="74"/>
      <c r="R528" s="74"/>
      <c r="S528" s="74"/>
      <c r="T528" s="74"/>
      <c r="U528" s="74"/>
      <c r="V528" s="74"/>
      <c r="W528" s="74"/>
      <c r="X528" s="74"/>
      <c r="Y528" s="74"/>
      <c r="Z528" s="74"/>
    </row>
    <row r="529" customFormat="false" ht="15.75" hidden="false" customHeight="true" outlineLevel="0" collapsed="false">
      <c r="A529" s="355"/>
      <c r="B529" s="74"/>
      <c r="C529" s="74"/>
      <c r="E529" s="74"/>
      <c r="F529" s="74"/>
      <c r="G529" s="74"/>
      <c r="H529" s="74"/>
      <c r="I529" s="74"/>
      <c r="J529" s="74"/>
      <c r="K529" s="74"/>
      <c r="L529" s="74"/>
      <c r="M529" s="74"/>
      <c r="N529" s="74"/>
      <c r="O529" s="74"/>
      <c r="P529" s="74"/>
      <c r="Q529" s="74"/>
      <c r="R529" s="74"/>
      <c r="S529" s="74"/>
      <c r="T529" s="74"/>
      <c r="U529" s="74"/>
      <c r="V529" s="74"/>
      <c r="W529" s="74"/>
      <c r="X529" s="74"/>
      <c r="Y529" s="74"/>
      <c r="Z529" s="74"/>
    </row>
    <row r="530" customFormat="false" ht="15.75" hidden="false" customHeight="true" outlineLevel="0" collapsed="false">
      <c r="A530" s="355"/>
      <c r="B530" s="74"/>
      <c r="C530" s="74"/>
      <c r="E530" s="74"/>
      <c r="F530" s="74"/>
      <c r="G530" s="74"/>
      <c r="H530" s="74"/>
      <c r="I530" s="74"/>
      <c r="J530" s="74"/>
      <c r="K530" s="74"/>
      <c r="L530" s="74"/>
      <c r="M530" s="74"/>
      <c r="N530" s="74"/>
      <c r="O530" s="74"/>
      <c r="P530" s="74"/>
      <c r="Q530" s="74"/>
      <c r="R530" s="74"/>
      <c r="S530" s="74"/>
      <c r="T530" s="74"/>
      <c r="U530" s="74"/>
      <c r="V530" s="74"/>
      <c r="W530" s="74"/>
      <c r="X530" s="74"/>
      <c r="Y530" s="74"/>
      <c r="Z530" s="74"/>
    </row>
    <row r="531" customFormat="false" ht="15.75" hidden="false" customHeight="true" outlineLevel="0" collapsed="false">
      <c r="A531" s="355"/>
      <c r="B531" s="74"/>
      <c r="C531" s="74"/>
      <c r="E531" s="74"/>
      <c r="F531" s="74"/>
      <c r="G531" s="74"/>
      <c r="H531" s="74"/>
      <c r="I531" s="74"/>
      <c r="J531" s="74"/>
      <c r="K531" s="74"/>
      <c r="L531" s="74"/>
      <c r="M531" s="74"/>
      <c r="N531" s="74"/>
      <c r="O531" s="74"/>
      <c r="P531" s="74"/>
      <c r="Q531" s="74"/>
      <c r="R531" s="74"/>
      <c r="S531" s="74"/>
      <c r="T531" s="74"/>
      <c r="U531" s="74"/>
      <c r="V531" s="74"/>
      <c r="W531" s="74"/>
      <c r="X531" s="74"/>
      <c r="Y531" s="74"/>
      <c r="Z531" s="74"/>
    </row>
    <row r="532" customFormat="false" ht="15.75" hidden="false" customHeight="true" outlineLevel="0" collapsed="false">
      <c r="A532" s="355"/>
      <c r="B532" s="74"/>
      <c r="C532" s="74"/>
      <c r="E532" s="74"/>
      <c r="F532" s="74"/>
      <c r="G532" s="74"/>
      <c r="H532" s="74"/>
      <c r="I532" s="74"/>
      <c r="J532" s="74"/>
      <c r="K532" s="74"/>
      <c r="L532" s="74"/>
      <c r="M532" s="74"/>
      <c r="N532" s="74"/>
      <c r="O532" s="74"/>
      <c r="P532" s="74"/>
      <c r="Q532" s="74"/>
      <c r="R532" s="74"/>
      <c r="S532" s="74"/>
      <c r="T532" s="74"/>
      <c r="U532" s="74"/>
      <c r="V532" s="74"/>
      <c r="W532" s="74"/>
      <c r="X532" s="74"/>
      <c r="Y532" s="74"/>
      <c r="Z532" s="74"/>
    </row>
    <row r="533" customFormat="false" ht="15.75" hidden="false" customHeight="true" outlineLevel="0" collapsed="false">
      <c r="A533" s="355"/>
      <c r="B533" s="74"/>
      <c r="C533" s="74"/>
      <c r="E533" s="74"/>
      <c r="F533" s="74"/>
      <c r="G533" s="74"/>
      <c r="H533" s="74"/>
      <c r="I533" s="74"/>
      <c r="J533" s="74"/>
      <c r="K533" s="74"/>
      <c r="L533" s="74"/>
      <c r="M533" s="74"/>
      <c r="N533" s="74"/>
      <c r="O533" s="74"/>
      <c r="P533" s="74"/>
      <c r="Q533" s="74"/>
      <c r="R533" s="74"/>
      <c r="S533" s="74"/>
      <c r="T533" s="74"/>
      <c r="U533" s="74"/>
      <c r="V533" s="74"/>
      <c r="W533" s="74"/>
      <c r="X533" s="74"/>
      <c r="Y533" s="74"/>
      <c r="Z533" s="74"/>
    </row>
    <row r="534" customFormat="false" ht="15.75" hidden="false" customHeight="true" outlineLevel="0" collapsed="false">
      <c r="A534" s="355"/>
      <c r="B534" s="74"/>
      <c r="C534" s="74"/>
      <c r="E534" s="74"/>
      <c r="F534" s="74"/>
      <c r="G534" s="74"/>
      <c r="H534" s="74"/>
      <c r="I534" s="74"/>
      <c r="J534" s="74"/>
      <c r="K534" s="74"/>
      <c r="L534" s="74"/>
      <c r="M534" s="74"/>
      <c r="N534" s="74"/>
      <c r="O534" s="74"/>
      <c r="P534" s="74"/>
      <c r="Q534" s="74"/>
      <c r="R534" s="74"/>
      <c r="S534" s="74"/>
      <c r="T534" s="74"/>
      <c r="U534" s="74"/>
      <c r="V534" s="74"/>
      <c r="W534" s="74"/>
      <c r="X534" s="74"/>
      <c r="Y534" s="74"/>
      <c r="Z534" s="74"/>
    </row>
    <row r="535" customFormat="false" ht="15.75" hidden="false" customHeight="true" outlineLevel="0" collapsed="false">
      <c r="A535" s="355"/>
      <c r="B535" s="74"/>
      <c r="C535" s="74"/>
      <c r="E535" s="74"/>
      <c r="F535" s="74"/>
      <c r="G535" s="74"/>
      <c r="H535" s="74"/>
      <c r="I535" s="74"/>
      <c r="J535" s="74"/>
      <c r="K535" s="74"/>
      <c r="L535" s="74"/>
      <c r="M535" s="74"/>
      <c r="N535" s="74"/>
      <c r="O535" s="74"/>
      <c r="P535" s="74"/>
      <c r="Q535" s="74"/>
      <c r="R535" s="74"/>
      <c r="S535" s="74"/>
      <c r="T535" s="74"/>
      <c r="U535" s="74"/>
      <c r="V535" s="74"/>
      <c r="W535" s="74"/>
      <c r="X535" s="74"/>
      <c r="Y535" s="74"/>
      <c r="Z535" s="74"/>
    </row>
    <row r="536" customFormat="false" ht="15.75" hidden="false" customHeight="true" outlineLevel="0" collapsed="false">
      <c r="A536" s="355"/>
      <c r="B536" s="74"/>
      <c r="C536" s="74"/>
      <c r="E536" s="74"/>
      <c r="F536" s="74"/>
      <c r="G536" s="74"/>
      <c r="H536" s="74"/>
      <c r="I536" s="74"/>
      <c r="J536" s="74"/>
      <c r="K536" s="74"/>
      <c r="L536" s="74"/>
      <c r="M536" s="74"/>
      <c r="N536" s="74"/>
      <c r="O536" s="74"/>
      <c r="P536" s="74"/>
      <c r="Q536" s="74"/>
      <c r="R536" s="74"/>
      <c r="S536" s="74"/>
      <c r="T536" s="74"/>
      <c r="U536" s="74"/>
      <c r="V536" s="74"/>
      <c r="W536" s="74"/>
      <c r="X536" s="74"/>
      <c r="Y536" s="74"/>
      <c r="Z536" s="74"/>
    </row>
    <row r="537" customFormat="false" ht="15.75" hidden="false" customHeight="true" outlineLevel="0" collapsed="false">
      <c r="A537" s="355"/>
      <c r="B537" s="74"/>
      <c r="C537" s="74"/>
      <c r="E537" s="74"/>
      <c r="F537" s="74"/>
      <c r="G537" s="74"/>
      <c r="H537" s="74"/>
      <c r="I537" s="74"/>
      <c r="J537" s="74"/>
      <c r="K537" s="74"/>
      <c r="L537" s="74"/>
      <c r="M537" s="74"/>
      <c r="N537" s="74"/>
      <c r="O537" s="74"/>
      <c r="P537" s="74"/>
      <c r="Q537" s="74"/>
      <c r="R537" s="74"/>
      <c r="S537" s="74"/>
      <c r="T537" s="74"/>
      <c r="U537" s="74"/>
      <c r="V537" s="74"/>
      <c r="W537" s="74"/>
      <c r="X537" s="74"/>
      <c r="Y537" s="74"/>
      <c r="Z537" s="74"/>
    </row>
    <row r="538" customFormat="false" ht="15.75" hidden="false" customHeight="true" outlineLevel="0" collapsed="false">
      <c r="A538" s="355"/>
      <c r="B538" s="74"/>
      <c r="C538" s="74"/>
      <c r="E538" s="74"/>
      <c r="F538" s="74"/>
      <c r="G538" s="74"/>
      <c r="H538" s="74"/>
      <c r="I538" s="74"/>
      <c r="J538" s="74"/>
      <c r="K538" s="74"/>
      <c r="L538" s="74"/>
      <c r="M538" s="74"/>
      <c r="N538" s="74"/>
      <c r="O538" s="74"/>
      <c r="P538" s="74"/>
      <c r="Q538" s="74"/>
      <c r="R538" s="74"/>
      <c r="S538" s="74"/>
      <c r="T538" s="74"/>
      <c r="U538" s="74"/>
      <c r="V538" s="74"/>
      <c r="W538" s="74"/>
      <c r="X538" s="74"/>
      <c r="Y538" s="74"/>
      <c r="Z538" s="74"/>
    </row>
    <row r="539" customFormat="false" ht="15.75" hidden="false" customHeight="true" outlineLevel="0" collapsed="false">
      <c r="A539" s="355"/>
      <c r="B539" s="74"/>
      <c r="C539" s="74"/>
      <c r="E539" s="74"/>
      <c r="F539" s="74"/>
      <c r="G539" s="74"/>
      <c r="H539" s="74"/>
      <c r="I539" s="74"/>
      <c r="J539" s="74"/>
      <c r="K539" s="74"/>
      <c r="L539" s="74"/>
      <c r="M539" s="74"/>
      <c r="N539" s="74"/>
      <c r="O539" s="74"/>
      <c r="P539" s="74"/>
      <c r="Q539" s="74"/>
      <c r="R539" s="74"/>
      <c r="S539" s="74"/>
      <c r="T539" s="74"/>
      <c r="U539" s="74"/>
      <c r="V539" s="74"/>
      <c r="W539" s="74"/>
      <c r="X539" s="74"/>
      <c r="Y539" s="74"/>
      <c r="Z539" s="74"/>
    </row>
    <row r="540" customFormat="false" ht="15.75" hidden="false" customHeight="true" outlineLevel="0" collapsed="false">
      <c r="A540" s="355"/>
      <c r="B540" s="74"/>
      <c r="C540" s="74"/>
      <c r="E540" s="74"/>
      <c r="F540" s="74"/>
      <c r="G540" s="74"/>
      <c r="H540" s="74"/>
      <c r="I540" s="74"/>
      <c r="J540" s="74"/>
      <c r="K540" s="74"/>
      <c r="L540" s="74"/>
      <c r="M540" s="74"/>
      <c r="N540" s="74"/>
      <c r="O540" s="74"/>
      <c r="P540" s="74"/>
      <c r="Q540" s="74"/>
      <c r="R540" s="74"/>
      <c r="S540" s="74"/>
      <c r="T540" s="74"/>
      <c r="U540" s="74"/>
      <c r="V540" s="74"/>
      <c r="W540" s="74"/>
      <c r="X540" s="74"/>
      <c r="Y540" s="74"/>
      <c r="Z540" s="74"/>
    </row>
    <row r="541" customFormat="false" ht="15.75" hidden="false" customHeight="true" outlineLevel="0" collapsed="false">
      <c r="A541" s="355"/>
      <c r="B541" s="74"/>
      <c r="C541" s="74"/>
      <c r="E541" s="74"/>
      <c r="F541" s="74"/>
      <c r="G541" s="74"/>
      <c r="H541" s="74"/>
      <c r="I541" s="74"/>
      <c r="J541" s="74"/>
      <c r="K541" s="74"/>
      <c r="L541" s="74"/>
      <c r="M541" s="74"/>
      <c r="N541" s="74"/>
      <c r="O541" s="74"/>
      <c r="P541" s="74"/>
      <c r="Q541" s="74"/>
      <c r="R541" s="74"/>
      <c r="S541" s="74"/>
      <c r="T541" s="74"/>
      <c r="U541" s="74"/>
      <c r="V541" s="74"/>
      <c r="W541" s="74"/>
      <c r="X541" s="74"/>
      <c r="Y541" s="74"/>
      <c r="Z541" s="74"/>
    </row>
    <row r="542" customFormat="false" ht="15.75" hidden="false" customHeight="true" outlineLevel="0" collapsed="false">
      <c r="A542" s="355"/>
      <c r="B542" s="74"/>
      <c r="C542" s="74"/>
      <c r="E542" s="74"/>
      <c r="F542" s="74"/>
      <c r="G542" s="74"/>
      <c r="H542" s="74"/>
      <c r="I542" s="74"/>
      <c r="J542" s="74"/>
      <c r="K542" s="74"/>
      <c r="L542" s="74"/>
      <c r="M542" s="74"/>
      <c r="N542" s="74"/>
      <c r="O542" s="74"/>
      <c r="P542" s="74"/>
      <c r="Q542" s="74"/>
      <c r="R542" s="74"/>
      <c r="S542" s="74"/>
      <c r="T542" s="74"/>
      <c r="U542" s="74"/>
      <c r="V542" s="74"/>
      <c r="W542" s="74"/>
      <c r="X542" s="74"/>
      <c r="Y542" s="74"/>
      <c r="Z542" s="74"/>
    </row>
    <row r="543" customFormat="false" ht="15.75" hidden="false" customHeight="true" outlineLevel="0" collapsed="false">
      <c r="A543" s="355"/>
      <c r="B543" s="74"/>
      <c r="C543" s="74"/>
      <c r="E543" s="74"/>
      <c r="F543" s="74"/>
      <c r="G543" s="74"/>
      <c r="H543" s="74"/>
      <c r="I543" s="74"/>
      <c r="J543" s="74"/>
      <c r="K543" s="74"/>
      <c r="L543" s="74"/>
      <c r="M543" s="74"/>
      <c r="N543" s="74"/>
      <c r="O543" s="74"/>
      <c r="P543" s="74"/>
      <c r="Q543" s="74"/>
      <c r="R543" s="74"/>
      <c r="S543" s="74"/>
      <c r="T543" s="74"/>
      <c r="U543" s="74"/>
      <c r="V543" s="74"/>
      <c r="W543" s="74"/>
      <c r="X543" s="74"/>
      <c r="Y543" s="74"/>
      <c r="Z543" s="74"/>
    </row>
    <row r="544" customFormat="false" ht="15.75" hidden="false" customHeight="true" outlineLevel="0" collapsed="false">
      <c r="A544" s="355"/>
      <c r="B544" s="74"/>
      <c r="C544" s="74"/>
      <c r="E544" s="74"/>
      <c r="F544" s="74"/>
      <c r="G544" s="74"/>
      <c r="H544" s="74"/>
      <c r="I544" s="74"/>
      <c r="J544" s="74"/>
      <c r="K544" s="74"/>
      <c r="L544" s="74"/>
      <c r="M544" s="74"/>
      <c r="N544" s="74"/>
      <c r="O544" s="74"/>
      <c r="P544" s="74"/>
      <c r="Q544" s="74"/>
      <c r="R544" s="74"/>
      <c r="S544" s="74"/>
      <c r="T544" s="74"/>
      <c r="U544" s="74"/>
      <c r="V544" s="74"/>
      <c r="W544" s="74"/>
      <c r="X544" s="74"/>
      <c r="Y544" s="74"/>
      <c r="Z544" s="74"/>
    </row>
    <row r="545" customFormat="false" ht="15.75" hidden="false" customHeight="true" outlineLevel="0" collapsed="false">
      <c r="A545" s="355"/>
      <c r="B545" s="74"/>
      <c r="C545" s="74"/>
      <c r="E545" s="74"/>
      <c r="F545" s="74"/>
      <c r="G545" s="74"/>
      <c r="H545" s="74"/>
      <c r="I545" s="74"/>
      <c r="J545" s="74"/>
      <c r="K545" s="74"/>
      <c r="L545" s="74"/>
      <c r="M545" s="74"/>
      <c r="N545" s="74"/>
      <c r="O545" s="74"/>
      <c r="P545" s="74"/>
      <c r="Q545" s="74"/>
      <c r="R545" s="74"/>
      <c r="S545" s="74"/>
      <c r="T545" s="74"/>
      <c r="U545" s="74"/>
      <c r="V545" s="74"/>
      <c r="W545" s="74"/>
      <c r="X545" s="74"/>
      <c r="Y545" s="74"/>
      <c r="Z545" s="74"/>
    </row>
    <row r="546" customFormat="false" ht="15.75" hidden="false" customHeight="true" outlineLevel="0" collapsed="false">
      <c r="A546" s="355"/>
      <c r="B546" s="74"/>
      <c r="C546" s="74"/>
      <c r="E546" s="74"/>
      <c r="F546" s="74"/>
      <c r="G546" s="74"/>
      <c r="H546" s="74"/>
      <c r="I546" s="74"/>
      <c r="J546" s="74"/>
      <c r="K546" s="74"/>
      <c r="L546" s="74"/>
      <c r="M546" s="74"/>
      <c r="N546" s="74"/>
      <c r="O546" s="74"/>
      <c r="P546" s="74"/>
      <c r="Q546" s="74"/>
      <c r="R546" s="74"/>
      <c r="S546" s="74"/>
      <c r="T546" s="74"/>
      <c r="U546" s="74"/>
      <c r="V546" s="74"/>
      <c r="W546" s="74"/>
      <c r="X546" s="74"/>
      <c r="Y546" s="74"/>
      <c r="Z546" s="74"/>
    </row>
    <row r="547" customFormat="false" ht="15.75" hidden="false" customHeight="true" outlineLevel="0" collapsed="false">
      <c r="A547" s="355"/>
      <c r="B547" s="74"/>
      <c r="C547" s="74"/>
      <c r="E547" s="74"/>
      <c r="F547" s="74"/>
      <c r="G547" s="74"/>
      <c r="H547" s="74"/>
      <c r="I547" s="74"/>
      <c r="J547" s="74"/>
      <c r="K547" s="74"/>
      <c r="L547" s="74"/>
      <c r="M547" s="74"/>
      <c r="N547" s="74"/>
      <c r="O547" s="74"/>
      <c r="P547" s="74"/>
      <c r="Q547" s="74"/>
      <c r="R547" s="74"/>
      <c r="S547" s="74"/>
      <c r="T547" s="74"/>
      <c r="U547" s="74"/>
      <c r="V547" s="74"/>
      <c r="W547" s="74"/>
      <c r="X547" s="74"/>
      <c r="Y547" s="74"/>
      <c r="Z547" s="74"/>
    </row>
    <row r="548" customFormat="false" ht="15.75" hidden="false" customHeight="true" outlineLevel="0" collapsed="false">
      <c r="A548" s="355"/>
      <c r="B548" s="74"/>
      <c r="C548" s="74"/>
      <c r="E548" s="74"/>
      <c r="F548" s="74"/>
      <c r="G548" s="74"/>
      <c r="H548" s="74"/>
      <c r="I548" s="74"/>
      <c r="J548" s="74"/>
      <c r="K548" s="74"/>
      <c r="L548" s="74"/>
      <c r="M548" s="74"/>
      <c r="N548" s="74"/>
      <c r="O548" s="74"/>
      <c r="P548" s="74"/>
      <c r="Q548" s="74"/>
      <c r="R548" s="74"/>
      <c r="S548" s="74"/>
      <c r="T548" s="74"/>
      <c r="U548" s="74"/>
      <c r="V548" s="74"/>
      <c r="W548" s="74"/>
      <c r="X548" s="74"/>
      <c r="Y548" s="74"/>
      <c r="Z548" s="74"/>
    </row>
    <row r="549" customFormat="false" ht="15.75" hidden="false" customHeight="true" outlineLevel="0" collapsed="false">
      <c r="A549" s="355"/>
      <c r="B549" s="74"/>
      <c r="C549" s="74"/>
      <c r="E549" s="74"/>
      <c r="F549" s="74"/>
      <c r="G549" s="74"/>
      <c r="H549" s="74"/>
      <c r="I549" s="74"/>
      <c r="J549" s="74"/>
      <c r="K549" s="74"/>
      <c r="L549" s="74"/>
      <c r="M549" s="74"/>
      <c r="N549" s="74"/>
      <c r="O549" s="74"/>
      <c r="P549" s="74"/>
      <c r="Q549" s="74"/>
      <c r="R549" s="74"/>
      <c r="S549" s="74"/>
      <c r="T549" s="74"/>
      <c r="U549" s="74"/>
      <c r="V549" s="74"/>
      <c r="W549" s="74"/>
      <c r="X549" s="74"/>
      <c r="Y549" s="74"/>
      <c r="Z549" s="74"/>
    </row>
    <row r="550" customFormat="false" ht="15.75" hidden="false" customHeight="true" outlineLevel="0" collapsed="false">
      <c r="A550" s="355"/>
      <c r="B550" s="74"/>
      <c r="C550" s="74"/>
      <c r="E550" s="74"/>
      <c r="F550" s="74"/>
      <c r="G550" s="74"/>
      <c r="H550" s="74"/>
      <c r="I550" s="74"/>
      <c r="J550" s="74"/>
      <c r="K550" s="74"/>
      <c r="L550" s="74"/>
      <c r="M550" s="74"/>
      <c r="N550" s="74"/>
      <c r="O550" s="74"/>
      <c r="P550" s="74"/>
      <c r="Q550" s="74"/>
      <c r="R550" s="74"/>
      <c r="S550" s="74"/>
      <c r="T550" s="74"/>
      <c r="U550" s="74"/>
      <c r="V550" s="74"/>
      <c r="W550" s="74"/>
      <c r="X550" s="74"/>
      <c r="Y550" s="74"/>
      <c r="Z550" s="74"/>
    </row>
    <row r="551" customFormat="false" ht="15.75" hidden="false" customHeight="true" outlineLevel="0" collapsed="false">
      <c r="A551" s="355"/>
      <c r="B551" s="74"/>
      <c r="C551" s="74"/>
      <c r="E551" s="74"/>
      <c r="F551" s="74"/>
      <c r="G551" s="74"/>
      <c r="H551" s="74"/>
      <c r="I551" s="74"/>
      <c r="J551" s="74"/>
      <c r="K551" s="74"/>
      <c r="L551" s="74"/>
      <c r="M551" s="74"/>
      <c r="N551" s="74"/>
      <c r="O551" s="74"/>
      <c r="P551" s="74"/>
      <c r="Q551" s="74"/>
      <c r="R551" s="74"/>
      <c r="S551" s="74"/>
      <c r="T551" s="74"/>
      <c r="U551" s="74"/>
      <c r="V551" s="74"/>
      <c r="W551" s="74"/>
      <c r="X551" s="74"/>
      <c r="Y551" s="74"/>
      <c r="Z551" s="74"/>
    </row>
    <row r="552" customFormat="false" ht="15.75" hidden="false" customHeight="true" outlineLevel="0" collapsed="false">
      <c r="A552" s="355"/>
      <c r="B552" s="74"/>
      <c r="C552" s="74"/>
      <c r="E552" s="74"/>
      <c r="F552" s="74"/>
      <c r="G552" s="74"/>
      <c r="H552" s="74"/>
      <c r="I552" s="74"/>
      <c r="J552" s="74"/>
      <c r="K552" s="74"/>
      <c r="L552" s="74"/>
      <c r="M552" s="74"/>
      <c r="N552" s="74"/>
      <c r="O552" s="74"/>
      <c r="P552" s="74"/>
      <c r="Q552" s="74"/>
      <c r="R552" s="74"/>
      <c r="S552" s="74"/>
      <c r="T552" s="74"/>
      <c r="U552" s="74"/>
      <c r="V552" s="74"/>
      <c r="W552" s="74"/>
      <c r="X552" s="74"/>
      <c r="Y552" s="74"/>
      <c r="Z552" s="74"/>
    </row>
    <row r="553" customFormat="false" ht="15.75" hidden="false" customHeight="true" outlineLevel="0" collapsed="false">
      <c r="A553" s="355"/>
      <c r="B553" s="74"/>
      <c r="C553" s="74"/>
      <c r="E553" s="74"/>
      <c r="F553" s="74"/>
      <c r="G553" s="74"/>
      <c r="H553" s="74"/>
      <c r="I553" s="74"/>
      <c r="J553" s="74"/>
      <c r="K553" s="74"/>
      <c r="L553" s="74"/>
      <c r="M553" s="74"/>
      <c r="N553" s="74"/>
      <c r="O553" s="74"/>
      <c r="P553" s="74"/>
      <c r="Q553" s="74"/>
      <c r="R553" s="74"/>
      <c r="S553" s="74"/>
      <c r="T553" s="74"/>
      <c r="U553" s="74"/>
      <c r="V553" s="74"/>
      <c r="W553" s="74"/>
      <c r="X553" s="74"/>
      <c r="Y553" s="74"/>
      <c r="Z553" s="74"/>
    </row>
    <row r="554" customFormat="false" ht="15.75" hidden="false" customHeight="true" outlineLevel="0" collapsed="false">
      <c r="A554" s="355"/>
      <c r="B554" s="74"/>
      <c r="C554" s="74"/>
      <c r="E554" s="74"/>
      <c r="F554" s="74"/>
      <c r="G554" s="74"/>
      <c r="H554" s="74"/>
      <c r="I554" s="74"/>
      <c r="J554" s="74"/>
      <c r="K554" s="74"/>
      <c r="L554" s="74"/>
      <c r="M554" s="74"/>
      <c r="N554" s="74"/>
      <c r="O554" s="74"/>
      <c r="P554" s="74"/>
      <c r="Q554" s="74"/>
      <c r="R554" s="74"/>
      <c r="S554" s="74"/>
      <c r="T554" s="74"/>
      <c r="U554" s="74"/>
      <c r="V554" s="74"/>
      <c r="W554" s="74"/>
      <c r="X554" s="74"/>
      <c r="Y554" s="74"/>
      <c r="Z554" s="74"/>
    </row>
    <row r="555" customFormat="false" ht="15.75" hidden="false" customHeight="true" outlineLevel="0" collapsed="false">
      <c r="A555" s="355"/>
      <c r="B555" s="74"/>
      <c r="C555" s="74"/>
      <c r="E555" s="74"/>
      <c r="F555" s="74"/>
      <c r="G555" s="74"/>
      <c r="H555" s="74"/>
      <c r="I555" s="74"/>
      <c r="J555" s="74"/>
      <c r="K555" s="74"/>
      <c r="L555" s="74"/>
      <c r="M555" s="74"/>
      <c r="N555" s="74"/>
      <c r="O555" s="74"/>
      <c r="P555" s="74"/>
      <c r="Q555" s="74"/>
      <c r="R555" s="74"/>
      <c r="S555" s="74"/>
      <c r="T555" s="74"/>
      <c r="U555" s="74"/>
      <c r="V555" s="74"/>
      <c r="W555" s="74"/>
      <c r="X555" s="74"/>
      <c r="Y555" s="74"/>
      <c r="Z555" s="74"/>
    </row>
    <row r="556" customFormat="false" ht="15.75" hidden="false" customHeight="true" outlineLevel="0" collapsed="false">
      <c r="A556" s="355"/>
      <c r="B556" s="74"/>
      <c r="C556" s="74"/>
      <c r="E556" s="74"/>
      <c r="F556" s="74"/>
      <c r="G556" s="74"/>
      <c r="H556" s="74"/>
      <c r="I556" s="74"/>
      <c r="J556" s="74"/>
      <c r="K556" s="74"/>
      <c r="L556" s="74"/>
      <c r="M556" s="74"/>
      <c r="N556" s="74"/>
      <c r="O556" s="74"/>
      <c r="P556" s="74"/>
      <c r="Q556" s="74"/>
      <c r="R556" s="74"/>
      <c r="S556" s="74"/>
      <c r="T556" s="74"/>
      <c r="U556" s="74"/>
      <c r="V556" s="74"/>
      <c r="W556" s="74"/>
      <c r="X556" s="74"/>
      <c r="Y556" s="74"/>
      <c r="Z556" s="74"/>
    </row>
    <row r="557" customFormat="false" ht="15.75" hidden="false" customHeight="true" outlineLevel="0" collapsed="false">
      <c r="A557" s="355"/>
      <c r="B557" s="74"/>
      <c r="C557" s="74"/>
      <c r="E557" s="74"/>
      <c r="F557" s="74"/>
      <c r="G557" s="74"/>
      <c r="H557" s="74"/>
      <c r="I557" s="74"/>
      <c r="J557" s="74"/>
      <c r="K557" s="74"/>
      <c r="L557" s="74"/>
      <c r="M557" s="74"/>
      <c r="N557" s="74"/>
      <c r="O557" s="74"/>
      <c r="P557" s="74"/>
      <c r="Q557" s="74"/>
      <c r="R557" s="74"/>
      <c r="S557" s="74"/>
      <c r="T557" s="74"/>
      <c r="U557" s="74"/>
      <c r="V557" s="74"/>
      <c r="W557" s="74"/>
      <c r="X557" s="74"/>
      <c r="Y557" s="74"/>
      <c r="Z557" s="74"/>
    </row>
    <row r="558" customFormat="false" ht="15.75" hidden="false" customHeight="true" outlineLevel="0" collapsed="false">
      <c r="A558" s="355"/>
      <c r="B558" s="74"/>
      <c r="C558" s="74"/>
      <c r="E558" s="74"/>
      <c r="F558" s="74"/>
      <c r="G558" s="74"/>
      <c r="H558" s="74"/>
      <c r="I558" s="74"/>
      <c r="J558" s="74"/>
      <c r="K558" s="74"/>
      <c r="L558" s="74"/>
      <c r="M558" s="74"/>
      <c r="N558" s="74"/>
      <c r="O558" s="74"/>
      <c r="P558" s="74"/>
      <c r="Q558" s="74"/>
      <c r="R558" s="74"/>
      <c r="S558" s="74"/>
      <c r="T558" s="74"/>
      <c r="U558" s="74"/>
      <c r="V558" s="74"/>
      <c r="W558" s="74"/>
      <c r="X558" s="74"/>
      <c r="Y558" s="74"/>
      <c r="Z558" s="74"/>
    </row>
    <row r="559" customFormat="false" ht="15.75" hidden="false" customHeight="true" outlineLevel="0" collapsed="false">
      <c r="A559" s="355"/>
      <c r="B559" s="74"/>
      <c r="C559" s="74"/>
      <c r="E559" s="74"/>
      <c r="F559" s="74"/>
      <c r="G559" s="74"/>
      <c r="H559" s="74"/>
      <c r="I559" s="74"/>
      <c r="J559" s="74"/>
      <c r="K559" s="74"/>
      <c r="L559" s="74"/>
      <c r="M559" s="74"/>
      <c r="N559" s="74"/>
      <c r="O559" s="74"/>
      <c r="P559" s="74"/>
      <c r="Q559" s="74"/>
      <c r="R559" s="74"/>
      <c r="S559" s="74"/>
      <c r="T559" s="74"/>
      <c r="U559" s="74"/>
      <c r="V559" s="74"/>
      <c r="W559" s="74"/>
      <c r="X559" s="74"/>
      <c r="Y559" s="74"/>
      <c r="Z559" s="74"/>
    </row>
    <row r="560" customFormat="false" ht="15.75" hidden="false" customHeight="true" outlineLevel="0" collapsed="false">
      <c r="A560" s="355"/>
      <c r="B560" s="74"/>
      <c r="C560" s="74"/>
      <c r="E560" s="74"/>
      <c r="F560" s="74"/>
      <c r="G560" s="74"/>
      <c r="H560" s="74"/>
      <c r="I560" s="74"/>
      <c r="J560" s="74"/>
      <c r="K560" s="74"/>
      <c r="L560" s="74"/>
      <c r="M560" s="74"/>
      <c r="N560" s="74"/>
      <c r="O560" s="74"/>
      <c r="P560" s="74"/>
      <c r="Q560" s="74"/>
      <c r="R560" s="74"/>
      <c r="S560" s="74"/>
      <c r="T560" s="74"/>
      <c r="U560" s="74"/>
      <c r="V560" s="74"/>
      <c r="W560" s="74"/>
      <c r="X560" s="74"/>
      <c r="Y560" s="74"/>
      <c r="Z560" s="74"/>
    </row>
    <row r="561" customFormat="false" ht="15.75" hidden="false" customHeight="true" outlineLevel="0" collapsed="false">
      <c r="A561" s="355"/>
      <c r="B561" s="74"/>
      <c r="C561" s="74"/>
      <c r="E561" s="74"/>
      <c r="F561" s="74"/>
      <c r="G561" s="74"/>
      <c r="H561" s="74"/>
      <c r="I561" s="74"/>
      <c r="J561" s="74"/>
      <c r="K561" s="74"/>
      <c r="L561" s="74"/>
      <c r="M561" s="74"/>
      <c r="N561" s="74"/>
      <c r="O561" s="74"/>
      <c r="P561" s="74"/>
      <c r="Q561" s="74"/>
      <c r="R561" s="74"/>
      <c r="S561" s="74"/>
      <c r="T561" s="74"/>
      <c r="U561" s="74"/>
      <c r="V561" s="74"/>
      <c r="W561" s="74"/>
      <c r="X561" s="74"/>
      <c r="Y561" s="74"/>
      <c r="Z561" s="74"/>
    </row>
    <row r="562" customFormat="false" ht="15.75" hidden="false" customHeight="true" outlineLevel="0" collapsed="false">
      <c r="A562" s="355"/>
      <c r="B562" s="74"/>
      <c r="C562" s="74"/>
      <c r="E562" s="74"/>
      <c r="F562" s="74"/>
      <c r="G562" s="74"/>
      <c r="H562" s="74"/>
      <c r="I562" s="74"/>
      <c r="J562" s="74"/>
      <c r="K562" s="74"/>
      <c r="L562" s="74"/>
      <c r="M562" s="74"/>
      <c r="N562" s="74"/>
      <c r="O562" s="74"/>
      <c r="P562" s="74"/>
      <c r="Q562" s="74"/>
      <c r="R562" s="74"/>
      <c r="S562" s="74"/>
      <c r="T562" s="74"/>
      <c r="U562" s="74"/>
      <c r="V562" s="74"/>
      <c r="W562" s="74"/>
      <c r="X562" s="74"/>
      <c r="Y562" s="74"/>
      <c r="Z562" s="74"/>
    </row>
    <row r="563" customFormat="false" ht="15.75" hidden="false" customHeight="true" outlineLevel="0" collapsed="false">
      <c r="A563" s="355"/>
      <c r="B563" s="74"/>
      <c r="C563" s="74"/>
      <c r="E563" s="74"/>
      <c r="F563" s="74"/>
      <c r="G563" s="74"/>
      <c r="H563" s="74"/>
      <c r="I563" s="74"/>
      <c r="J563" s="74"/>
      <c r="K563" s="74"/>
      <c r="L563" s="74"/>
      <c r="M563" s="74"/>
      <c r="N563" s="74"/>
      <c r="O563" s="74"/>
      <c r="P563" s="74"/>
      <c r="Q563" s="74"/>
      <c r="R563" s="74"/>
      <c r="S563" s="74"/>
      <c r="T563" s="74"/>
      <c r="U563" s="74"/>
      <c r="V563" s="74"/>
      <c r="W563" s="74"/>
      <c r="X563" s="74"/>
      <c r="Y563" s="74"/>
      <c r="Z563" s="74"/>
    </row>
    <row r="564" customFormat="false" ht="15.75" hidden="false" customHeight="true" outlineLevel="0" collapsed="false">
      <c r="A564" s="355"/>
      <c r="B564" s="74"/>
      <c r="C564" s="74"/>
      <c r="E564" s="74"/>
      <c r="F564" s="74"/>
      <c r="G564" s="74"/>
      <c r="H564" s="74"/>
      <c r="I564" s="74"/>
      <c r="J564" s="74"/>
      <c r="K564" s="74"/>
      <c r="L564" s="74"/>
      <c r="M564" s="74"/>
      <c r="N564" s="74"/>
      <c r="O564" s="74"/>
      <c r="P564" s="74"/>
      <c r="Q564" s="74"/>
      <c r="R564" s="74"/>
      <c r="S564" s="74"/>
      <c r="T564" s="74"/>
      <c r="U564" s="74"/>
      <c r="V564" s="74"/>
      <c r="W564" s="74"/>
      <c r="X564" s="74"/>
      <c r="Y564" s="74"/>
      <c r="Z564" s="74"/>
    </row>
    <row r="565" customFormat="false" ht="15.75" hidden="false" customHeight="true" outlineLevel="0" collapsed="false">
      <c r="A565" s="355"/>
      <c r="B565" s="74"/>
      <c r="C565" s="74"/>
      <c r="E565" s="74"/>
      <c r="F565" s="74"/>
      <c r="G565" s="74"/>
      <c r="H565" s="74"/>
      <c r="I565" s="74"/>
      <c r="J565" s="74"/>
      <c r="K565" s="74"/>
      <c r="L565" s="74"/>
      <c r="M565" s="74"/>
      <c r="N565" s="74"/>
      <c r="O565" s="74"/>
      <c r="P565" s="74"/>
      <c r="Q565" s="74"/>
      <c r="R565" s="74"/>
      <c r="S565" s="74"/>
      <c r="T565" s="74"/>
      <c r="U565" s="74"/>
      <c r="V565" s="74"/>
      <c r="W565" s="74"/>
      <c r="X565" s="74"/>
      <c r="Y565" s="74"/>
      <c r="Z565" s="74"/>
    </row>
    <row r="566" customFormat="false" ht="15.75" hidden="false" customHeight="true" outlineLevel="0" collapsed="false">
      <c r="A566" s="355"/>
      <c r="B566" s="74"/>
      <c r="C566" s="74"/>
      <c r="E566" s="74"/>
      <c r="F566" s="74"/>
      <c r="G566" s="74"/>
      <c r="H566" s="74"/>
      <c r="I566" s="74"/>
      <c r="J566" s="74"/>
      <c r="K566" s="74"/>
      <c r="L566" s="74"/>
      <c r="M566" s="74"/>
      <c r="N566" s="74"/>
      <c r="O566" s="74"/>
      <c r="P566" s="74"/>
      <c r="Q566" s="74"/>
      <c r="R566" s="74"/>
      <c r="S566" s="74"/>
      <c r="T566" s="74"/>
      <c r="U566" s="74"/>
      <c r="V566" s="74"/>
      <c r="W566" s="74"/>
      <c r="X566" s="74"/>
      <c r="Y566" s="74"/>
      <c r="Z566" s="74"/>
    </row>
    <row r="567" customFormat="false" ht="15.75" hidden="false" customHeight="true" outlineLevel="0" collapsed="false">
      <c r="A567" s="355"/>
      <c r="B567" s="74"/>
      <c r="C567" s="74"/>
      <c r="E567" s="74"/>
      <c r="F567" s="74"/>
      <c r="G567" s="74"/>
      <c r="H567" s="74"/>
      <c r="I567" s="74"/>
      <c r="J567" s="74"/>
      <c r="K567" s="74"/>
      <c r="L567" s="74"/>
      <c r="M567" s="74"/>
      <c r="N567" s="74"/>
      <c r="O567" s="74"/>
      <c r="P567" s="74"/>
      <c r="Q567" s="74"/>
      <c r="R567" s="74"/>
      <c r="S567" s="74"/>
      <c r="T567" s="74"/>
      <c r="U567" s="74"/>
      <c r="V567" s="74"/>
      <c r="W567" s="74"/>
      <c r="X567" s="74"/>
      <c r="Y567" s="74"/>
      <c r="Z567" s="74"/>
    </row>
    <row r="568" customFormat="false" ht="15.75" hidden="false" customHeight="true" outlineLevel="0" collapsed="false">
      <c r="A568" s="355"/>
      <c r="B568" s="74"/>
      <c r="C568" s="74"/>
      <c r="E568" s="74"/>
      <c r="F568" s="74"/>
      <c r="G568" s="74"/>
      <c r="H568" s="74"/>
      <c r="I568" s="74"/>
      <c r="J568" s="74"/>
      <c r="K568" s="74"/>
      <c r="L568" s="74"/>
      <c r="M568" s="74"/>
      <c r="N568" s="74"/>
      <c r="O568" s="74"/>
      <c r="P568" s="74"/>
      <c r="Q568" s="74"/>
      <c r="R568" s="74"/>
      <c r="S568" s="74"/>
      <c r="T568" s="74"/>
      <c r="U568" s="74"/>
      <c r="V568" s="74"/>
      <c r="W568" s="74"/>
      <c r="X568" s="74"/>
      <c r="Y568" s="74"/>
      <c r="Z568" s="74"/>
    </row>
    <row r="569" customFormat="false" ht="15.75" hidden="false" customHeight="true" outlineLevel="0" collapsed="false">
      <c r="A569" s="355"/>
      <c r="B569" s="74"/>
      <c r="C569" s="74"/>
      <c r="E569" s="74"/>
      <c r="F569" s="74"/>
      <c r="G569" s="74"/>
      <c r="H569" s="74"/>
      <c r="I569" s="74"/>
      <c r="J569" s="74"/>
      <c r="K569" s="74"/>
      <c r="L569" s="74"/>
      <c r="M569" s="74"/>
      <c r="N569" s="74"/>
      <c r="O569" s="74"/>
      <c r="P569" s="74"/>
      <c r="Q569" s="74"/>
      <c r="R569" s="74"/>
      <c r="S569" s="74"/>
      <c r="T569" s="74"/>
      <c r="U569" s="74"/>
      <c r="V569" s="74"/>
      <c r="W569" s="74"/>
      <c r="X569" s="74"/>
      <c r="Y569" s="74"/>
      <c r="Z569" s="74"/>
    </row>
    <row r="570" customFormat="false" ht="15.75" hidden="false" customHeight="true" outlineLevel="0" collapsed="false">
      <c r="A570" s="355"/>
      <c r="B570" s="74"/>
      <c r="C570" s="74"/>
      <c r="E570" s="74"/>
      <c r="F570" s="74"/>
      <c r="G570" s="74"/>
      <c r="H570" s="74"/>
      <c r="I570" s="74"/>
      <c r="J570" s="74"/>
      <c r="K570" s="74"/>
      <c r="L570" s="74"/>
      <c r="M570" s="74"/>
      <c r="N570" s="74"/>
      <c r="O570" s="74"/>
      <c r="P570" s="74"/>
      <c r="Q570" s="74"/>
      <c r="R570" s="74"/>
      <c r="S570" s="74"/>
      <c r="T570" s="74"/>
      <c r="U570" s="74"/>
      <c r="V570" s="74"/>
      <c r="W570" s="74"/>
      <c r="X570" s="74"/>
      <c r="Y570" s="74"/>
      <c r="Z570" s="74"/>
    </row>
    <row r="571" customFormat="false" ht="15.75" hidden="false" customHeight="true" outlineLevel="0" collapsed="false">
      <c r="A571" s="355"/>
      <c r="B571" s="74"/>
      <c r="C571" s="74"/>
      <c r="E571" s="74"/>
      <c r="F571" s="74"/>
      <c r="G571" s="74"/>
      <c r="H571" s="74"/>
      <c r="I571" s="74"/>
      <c r="J571" s="74"/>
      <c r="K571" s="74"/>
      <c r="L571" s="74"/>
      <c r="M571" s="74"/>
      <c r="N571" s="74"/>
      <c r="O571" s="74"/>
      <c r="P571" s="74"/>
      <c r="Q571" s="74"/>
      <c r="R571" s="74"/>
      <c r="S571" s="74"/>
      <c r="T571" s="74"/>
      <c r="U571" s="74"/>
      <c r="V571" s="74"/>
      <c r="W571" s="74"/>
      <c r="X571" s="74"/>
      <c r="Y571" s="74"/>
      <c r="Z571" s="74"/>
    </row>
    <row r="572" customFormat="false" ht="15.75" hidden="false" customHeight="true" outlineLevel="0" collapsed="false">
      <c r="A572" s="355"/>
      <c r="B572" s="74"/>
      <c r="C572" s="74"/>
      <c r="E572" s="74"/>
      <c r="F572" s="74"/>
      <c r="G572" s="74"/>
      <c r="H572" s="74"/>
      <c r="I572" s="74"/>
      <c r="J572" s="74"/>
      <c r="K572" s="74"/>
      <c r="L572" s="74"/>
      <c r="M572" s="74"/>
      <c r="N572" s="74"/>
      <c r="O572" s="74"/>
      <c r="P572" s="74"/>
      <c r="Q572" s="74"/>
      <c r="R572" s="74"/>
      <c r="S572" s="74"/>
      <c r="T572" s="74"/>
      <c r="U572" s="74"/>
      <c r="V572" s="74"/>
      <c r="W572" s="74"/>
      <c r="X572" s="74"/>
      <c r="Y572" s="74"/>
      <c r="Z572" s="74"/>
    </row>
    <row r="573" customFormat="false" ht="15.75" hidden="false" customHeight="true" outlineLevel="0" collapsed="false">
      <c r="A573" s="355"/>
      <c r="B573" s="74"/>
      <c r="C573" s="74"/>
      <c r="E573" s="74"/>
      <c r="F573" s="74"/>
      <c r="G573" s="74"/>
      <c r="H573" s="74"/>
      <c r="I573" s="74"/>
      <c r="J573" s="74"/>
      <c r="K573" s="74"/>
      <c r="L573" s="74"/>
      <c r="M573" s="74"/>
      <c r="N573" s="74"/>
      <c r="O573" s="74"/>
      <c r="P573" s="74"/>
      <c r="Q573" s="74"/>
      <c r="R573" s="74"/>
      <c r="S573" s="74"/>
      <c r="T573" s="74"/>
      <c r="U573" s="74"/>
      <c r="V573" s="74"/>
      <c r="W573" s="74"/>
      <c r="X573" s="74"/>
      <c r="Y573" s="74"/>
      <c r="Z573" s="74"/>
    </row>
    <row r="574" customFormat="false" ht="15.75" hidden="false" customHeight="true" outlineLevel="0" collapsed="false">
      <c r="A574" s="355"/>
      <c r="B574" s="74"/>
      <c r="C574" s="74"/>
      <c r="E574" s="74"/>
      <c r="F574" s="74"/>
      <c r="G574" s="74"/>
      <c r="H574" s="74"/>
      <c r="I574" s="74"/>
      <c r="J574" s="74"/>
      <c r="K574" s="74"/>
      <c r="L574" s="74"/>
      <c r="M574" s="74"/>
      <c r="N574" s="74"/>
      <c r="O574" s="74"/>
      <c r="P574" s="74"/>
      <c r="Q574" s="74"/>
      <c r="R574" s="74"/>
      <c r="S574" s="74"/>
      <c r="T574" s="74"/>
      <c r="U574" s="74"/>
      <c r="V574" s="74"/>
      <c r="W574" s="74"/>
      <c r="X574" s="74"/>
      <c r="Y574" s="74"/>
      <c r="Z574" s="74"/>
    </row>
    <row r="575" customFormat="false" ht="15.75" hidden="false" customHeight="true" outlineLevel="0" collapsed="false">
      <c r="A575" s="355"/>
      <c r="B575" s="74"/>
      <c r="C575" s="74"/>
      <c r="E575" s="74"/>
      <c r="F575" s="74"/>
      <c r="G575" s="74"/>
      <c r="H575" s="74"/>
      <c r="I575" s="74"/>
      <c r="J575" s="74"/>
      <c r="K575" s="74"/>
      <c r="L575" s="74"/>
      <c r="M575" s="74"/>
      <c r="N575" s="74"/>
      <c r="O575" s="74"/>
      <c r="P575" s="74"/>
      <c r="Q575" s="74"/>
      <c r="R575" s="74"/>
      <c r="S575" s="74"/>
      <c r="T575" s="74"/>
      <c r="U575" s="74"/>
      <c r="V575" s="74"/>
      <c r="W575" s="74"/>
      <c r="X575" s="74"/>
      <c r="Y575" s="74"/>
      <c r="Z575" s="74"/>
    </row>
    <row r="576" customFormat="false" ht="15.75" hidden="false" customHeight="true" outlineLevel="0" collapsed="false">
      <c r="A576" s="355"/>
      <c r="B576" s="74"/>
      <c r="C576" s="74"/>
      <c r="E576" s="74"/>
      <c r="F576" s="74"/>
      <c r="G576" s="74"/>
      <c r="H576" s="74"/>
      <c r="I576" s="74"/>
      <c r="J576" s="74"/>
      <c r="K576" s="74"/>
      <c r="L576" s="74"/>
      <c r="M576" s="74"/>
      <c r="N576" s="74"/>
      <c r="O576" s="74"/>
      <c r="P576" s="74"/>
      <c r="Q576" s="74"/>
      <c r="R576" s="74"/>
      <c r="S576" s="74"/>
      <c r="T576" s="74"/>
      <c r="U576" s="74"/>
      <c r="V576" s="74"/>
      <c r="W576" s="74"/>
      <c r="X576" s="74"/>
      <c r="Y576" s="74"/>
      <c r="Z576" s="74"/>
    </row>
    <row r="577" customFormat="false" ht="15.75" hidden="false" customHeight="true" outlineLevel="0" collapsed="false">
      <c r="A577" s="355"/>
      <c r="B577" s="74"/>
      <c r="C577" s="74"/>
      <c r="E577" s="74"/>
      <c r="F577" s="74"/>
      <c r="G577" s="74"/>
      <c r="H577" s="74"/>
      <c r="I577" s="74"/>
      <c r="J577" s="74"/>
      <c r="K577" s="74"/>
      <c r="L577" s="74"/>
      <c r="M577" s="74"/>
      <c r="N577" s="74"/>
      <c r="O577" s="74"/>
      <c r="P577" s="74"/>
      <c r="Q577" s="74"/>
      <c r="R577" s="74"/>
      <c r="S577" s="74"/>
      <c r="T577" s="74"/>
      <c r="U577" s="74"/>
      <c r="V577" s="74"/>
      <c r="W577" s="74"/>
      <c r="X577" s="74"/>
      <c r="Y577" s="74"/>
      <c r="Z577" s="74"/>
    </row>
    <row r="578" customFormat="false" ht="15.75" hidden="false" customHeight="true" outlineLevel="0" collapsed="false">
      <c r="A578" s="355"/>
      <c r="B578" s="74"/>
      <c r="C578" s="74"/>
      <c r="E578" s="74"/>
      <c r="F578" s="74"/>
      <c r="G578" s="74"/>
      <c r="H578" s="74"/>
      <c r="I578" s="74"/>
      <c r="J578" s="74"/>
      <c r="K578" s="74"/>
      <c r="L578" s="74"/>
      <c r="M578" s="74"/>
      <c r="N578" s="74"/>
      <c r="O578" s="74"/>
      <c r="P578" s="74"/>
      <c r="Q578" s="74"/>
      <c r="R578" s="74"/>
      <c r="S578" s="74"/>
      <c r="T578" s="74"/>
      <c r="U578" s="74"/>
      <c r="V578" s="74"/>
      <c r="W578" s="74"/>
      <c r="X578" s="74"/>
      <c r="Y578" s="74"/>
      <c r="Z578" s="74"/>
    </row>
    <row r="579" customFormat="false" ht="15.75" hidden="false" customHeight="true" outlineLevel="0" collapsed="false">
      <c r="A579" s="355"/>
      <c r="B579" s="74"/>
      <c r="C579" s="74"/>
      <c r="E579" s="74"/>
      <c r="F579" s="74"/>
      <c r="G579" s="74"/>
      <c r="H579" s="74"/>
      <c r="I579" s="74"/>
      <c r="J579" s="74"/>
      <c r="K579" s="74"/>
      <c r="L579" s="74"/>
      <c r="M579" s="74"/>
      <c r="N579" s="74"/>
      <c r="O579" s="74"/>
      <c r="P579" s="74"/>
      <c r="Q579" s="74"/>
      <c r="R579" s="74"/>
      <c r="S579" s="74"/>
      <c r="T579" s="74"/>
      <c r="U579" s="74"/>
      <c r="V579" s="74"/>
      <c r="W579" s="74"/>
      <c r="X579" s="74"/>
      <c r="Y579" s="74"/>
      <c r="Z579" s="74"/>
    </row>
    <row r="580" customFormat="false" ht="15.75" hidden="false" customHeight="true" outlineLevel="0" collapsed="false">
      <c r="A580" s="355"/>
      <c r="B580" s="74"/>
      <c r="C580" s="74"/>
      <c r="E580" s="74"/>
      <c r="F580" s="74"/>
      <c r="G580" s="74"/>
      <c r="H580" s="74"/>
      <c r="I580" s="74"/>
      <c r="J580" s="74"/>
      <c r="K580" s="74"/>
      <c r="L580" s="74"/>
      <c r="M580" s="74"/>
      <c r="N580" s="74"/>
      <c r="O580" s="74"/>
      <c r="P580" s="74"/>
      <c r="Q580" s="74"/>
      <c r="R580" s="74"/>
      <c r="S580" s="74"/>
      <c r="T580" s="74"/>
      <c r="U580" s="74"/>
      <c r="V580" s="74"/>
      <c r="W580" s="74"/>
      <c r="X580" s="74"/>
      <c r="Y580" s="74"/>
      <c r="Z580" s="74"/>
    </row>
    <row r="581" customFormat="false" ht="15.75" hidden="false" customHeight="true" outlineLevel="0" collapsed="false">
      <c r="A581" s="355"/>
      <c r="B581" s="74"/>
      <c r="C581" s="74"/>
      <c r="E581" s="74"/>
      <c r="F581" s="74"/>
      <c r="G581" s="74"/>
      <c r="H581" s="74"/>
      <c r="I581" s="74"/>
      <c r="J581" s="74"/>
      <c r="K581" s="74"/>
      <c r="L581" s="74"/>
      <c r="M581" s="74"/>
      <c r="N581" s="74"/>
      <c r="O581" s="74"/>
      <c r="P581" s="74"/>
      <c r="Q581" s="74"/>
      <c r="R581" s="74"/>
      <c r="S581" s="74"/>
      <c r="T581" s="74"/>
      <c r="U581" s="74"/>
      <c r="V581" s="74"/>
      <c r="W581" s="74"/>
      <c r="X581" s="74"/>
      <c r="Y581" s="74"/>
      <c r="Z581" s="74"/>
    </row>
    <row r="582" customFormat="false" ht="15.75" hidden="false" customHeight="true" outlineLevel="0" collapsed="false">
      <c r="A582" s="355"/>
      <c r="B582" s="74"/>
      <c r="C582" s="74"/>
      <c r="E582" s="74"/>
      <c r="F582" s="74"/>
      <c r="G582" s="74"/>
      <c r="H582" s="74"/>
      <c r="I582" s="74"/>
      <c r="J582" s="74"/>
      <c r="K582" s="74"/>
      <c r="L582" s="74"/>
      <c r="M582" s="74"/>
      <c r="N582" s="74"/>
      <c r="O582" s="74"/>
      <c r="P582" s="74"/>
      <c r="Q582" s="74"/>
      <c r="R582" s="74"/>
      <c r="S582" s="74"/>
      <c r="T582" s="74"/>
      <c r="U582" s="74"/>
      <c r="V582" s="74"/>
      <c r="W582" s="74"/>
      <c r="X582" s="74"/>
      <c r="Y582" s="74"/>
      <c r="Z582" s="74"/>
    </row>
    <row r="583" customFormat="false" ht="15.75" hidden="false" customHeight="true" outlineLevel="0" collapsed="false">
      <c r="A583" s="355"/>
      <c r="B583" s="74"/>
      <c r="C583" s="74"/>
      <c r="E583" s="74"/>
      <c r="F583" s="74"/>
      <c r="G583" s="74"/>
      <c r="H583" s="74"/>
      <c r="I583" s="74"/>
      <c r="J583" s="74"/>
      <c r="K583" s="74"/>
      <c r="L583" s="74"/>
      <c r="M583" s="74"/>
      <c r="N583" s="74"/>
      <c r="O583" s="74"/>
      <c r="P583" s="74"/>
      <c r="Q583" s="74"/>
      <c r="R583" s="74"/>
      <c r="S583" s="74"/>
      <c r="T583" s="74"/>
      <c r="U583" s="74"/>
      <c r="V583" s="74"/>
      <c r="W583" s="74"/>
      <c r="X583" s="74"/>
      <c r="Y583" s="74"/>
      <c r="Z583" s="74"/>
    </row>
    <row r="584" customFormat="false" ht="15.75" hidden="false" customHeight="true" outlineLevel="0" collapsed="false">
      <c r="A584" s="355"/>
      <c r="B584" s="74"/>
      <c r="C584" s="74"/>
      <c r="E584" s="74"/>
      <c r="F584" s="74"/>
      <c r="G584" s="74"/>
      <c r="H584" s="74"/>
      <c r="I584" s="74"/>
      <c r="J584" s="74"/>
      <c r="K584" s="74"/>
      <c r="L584" s="74"/>
      <c r="M584" s="74"/>
      <c r="N584" s="74"/>
      <c r="O584" s="74"/>
      <c r="P584" s="74"/>
      <c r="Q584" s="74"/>
      <c r="R584" s="74"/>
      <c r="S584" s="74"/>
      <c r="T584" s="74"/>
      <c r="U584" s="74"/>
      <c r="V584" s="74"/>
      <c r="W584" s="74"/>
      <c r="X584" s="74"/>
      <c r="Y584" s="74"/>
      <c r="Z584" s="74"/>
    </row>
    <row r="585" customFormat="false" ht="15.75" hidden="false" customHeight="true" outlineLevel="0" collapsed="false">
      <c r="A585" s="355"/>
      <c r="B585" s="74"/>
      <c r="C585" s="74"/>
      <c r="E585" s="74"/>
      <c r="F585" s="74"/>
      <c r="G585" s="74"/>
      <c r="H585" s="74"/>
      <c r="I585" s="74"/>
      <c r="J585" s="74"/>
      <c r="K585" s="74"/>
      <c r="L585" s="74"/>
      <c r="M585" s="74"/>
      <c r="N585" s="74"/>
      <c r="O585" s="74"/>
      <c r="P585" s="74"/>
      <c r="Q585" s="74"/>
      <c r="R585" s="74"/>
      <c r="S585" s="74"/>
      <c r="T585" s="74"/>
      <c r="U585" s="74"/>
      <c r="V585" s="74"/>
      <c r="W585" s="74"/>
      <c r="X585" s="74"/>
      <c r="Y585" s="74"/>
      <c r="Z585" s="74"/>
    </row>
    <row r="586" customFormat="false" ht="15.75" hidden="false" customHeight="true" outlineLevel="0" collapsed="false">
      <c r="A586" s="355"/>
      <c r="B586" s="74"/>
      <c r="C586" s="74"/>
      <c r="E586" s="74"/>
      <c r="F586" s="74"/>
      <c r="G586" s="74"/>
      <c r="H586" s="74"/>
      <c r="I586" s="74"/>
      <c r="J586" s="74"/>
      <c r="K586" s="74"/>
      <c r="L586" s="74"/>
      <c r="M586" s="74"/>
      <c r="N586" s="74"/>
      <c r="O586" s="74"/>
      <c r="P586" s="74"/>
      <c r="Q586" s="74"/>
      <c r="R586" s="74"/>
      <c r="S586" s="74"/>
      <c r="T586" s="74"/>
      <c r="U586" s="74"/>
      <c r="V586" s="74"/>
      <c r="W586" s="74"/>
      <c r="X586" s="74"/>
      <c r="Y586" s="74"/>
      <c r="Z586" s="74"/>
    </row>
    <row r="587" customFormat="false" ht="15.75" hidden="false" customHeight="true" outlineLevel="0" collapsed="false">
      <c r="A587" s="355"/>
      <c r="B587" s="74"/>
      <c r="C587" s="74"/>
      <c r="E587" s="74"/>
      <c r="F587" s="74"/>
      <c r="G587" s="74"/>
      <c r="H587" s="74"/>
      <c r="I587" s="74"/>
      <c r="J587" s="74"/>
      <c r="K587" s="74"/>
      <c r="L587" s="74"/>
      <c r="M587" s="74"/>
      <c r="N587" s="74"/>
      <c r="O587" s="74"/>
      <c r="P587" s="74"/>
      <c r="Q587" s="74"/>
      <c r="R587" s="74"/>
      <c r="S587" s="74"/>
      <c r="T587" s="74"/>
      <c r="U587" s="74"/>
      <c r="V587" s="74"/>
      <c r="W587" s="74"/>
      <c r="X587" s="74"/>
      <c r="Y587" s="74"/>
      <c r="Z587" s="74"/>
    </row>
    <row r="588" customFormat="false" ht="15.75" hidden="false" customHeight="true" outlineLevel="0" collapsed="false">
      <c r="A588" s="355"/>
      <c r="B588" s="74"/>
      <c r="C588" s="74"/>
      <c r="E588" s="74"/>
      <c r="F588" s="74"/>
      <c r="G588" s="74"/>
      <c r="H588" s="74"/>
      <c r="I588" s="74"/>
      <c r="J588" s="74"/>
      <c r="K588" s="74"/>
      <c r="L588" s="74"/>
      <c r="M588" s="74"/>
      <c r="N588" s="74"/>
      <c r="O588" s="74"/>
      <c r="P588" s="74"/>
      <c r="Q588" s="74"/>
      <c r="R588" s="74"/>
      <c r="S588" s="74"/>
      <c r="T588" s="74"/>
      <c r="U588" s="74"/>
      <c r="V588" s="74"/>
      <c r="W588" s="74"/>
      <c r="X588" s="74"/>
      <c r="Y588" s="74"/>
      <c r="Z588" s="74"/>
    </row>
    <row r="589" customFormat="false" ht="15.75" hidden="false" customHeight="true" outlineLevel="0" collapsed="false">
      <c r="A589" s="355"/>
      <c r="B589" s="74"/>
      <c r="C589" s="74"/>
      <c r="E589" s="74"/>
      <c r="F589" s="74"/>
      <c r="G589" s="74"/>
      <c r="H589" s="74"/>
      <c r="I589" s="74"/>
      <c r="J589" s="74"/>
      <c r="K589" s="74"/>
      <c r="L589" s="74"/>
      <c r="M589" s="74"/>
      <c r="N589" s="74"/>
      <c r="O589" s="74"/>
      <c r="P589" s="74"/>
      <c r="Q589" s="74"/>
      <c r="R589" s="74"/>
      <c r="S589" s="74"/>
      <c r="T589" s="74"/>
      <c r="U589" s="74"/>
      <c r="V589" s="74"/>
      <c r="W589" s="74"/>
      <c r="X589" s="74"/>
      <c r="Y589" s="74"/>
      <c r="Z589" s="74"/>
    </row>
    <row r="590" customFormat="false" ht="15.75" hidden="false" customHeight="true" outlineLevel="0" collapsed="false">
      <c r="A590" s="355"/>
      <c r="B590" s="74"/>
      <c r="C590" s="74"/>
      <c r="E590" s="74"/>
      <c r="F590" s="74"/>
      <c r="G590" s="74"/>
      <c r="H590" s="74"/>
      <c r="I590" s="74"/>
      <c r="J590" s="74"/>
      <c r="K590" s="74"/>
      <c r="L590" s="74"/>
      <c r="M590" s="74"/>
      <c r="N590" s="74"/>
      <c r="O590" s="74"/>
      <c r="P590" s="74"/>
      <c r="Q590" s="74"/>
      <c r="R590" s="74"/>
      <c r="S590" s="74"/>
      <c r="T590" s="74"/>
      <c r="U590" s="74"/>
      <c r="V590" s="74"/>
      <c r="W590" s="74"/>
      <c r="X590" s="74"/>
      <c r="Y590" s="74"/>
      <c r="Z590" s="74"/>
    </row>
    <row r="591" customFormat="false" ht="15.75" hidden="false" customHeight="true" outlineLevel="0" collapsed="false">
      <c r="A591" s="355"/>
      <c r="B591" s="74"/>
      <c r="C591" s="74"/>
      <c r="E591" s="74"/>
      <c r="F591" s="74"/>
      <c r="G591" s="74"/>
      <c r="H591" s="74"/>
      <c r="I591" s="74"/>
      <c r="J591" s="74"/>
      <c r="K591" s="74"/>
      <c r="L591" s="74"/>
      <c r="M591" s="74"/>
      <c r="N591" s="74"/>
      <c r="O591" s="74"/>
      <c r="P591" s="74"/>
      <c r="Q591" s="74"/>
      <c r="R591" s="74"/>
      <c r="S591" s="74"/>
      <c r="T591" s="74"/>
      <c r="U591" s="74"/>
      <c r="V591" s="74"/>
      <c r="W591" s="74"/>
      <c r="X591" s="74"/>
      <c r="Y591" s="74"/>
      <c r="Z591" s="74"/>
    </row>
    <row r="592" customFormat="false" ht="15.75" hidden="false" customHeight="true" outlineLevel="0" collapsed="false">
      <c r="A592" s="355"/>
      <c r="B592" s="74"/>
      <c r="C592" s="74"/>
      <c r="E592" s="74"/>
      <c r="F592" s="74"/>
      <c r="G592" s="74"/>
      <c r="H592" s="74"/>
      <c r="I592" s="74"/>
      <c r="J592" s="74"/>
      <c r="K592" s="74"/>
      <c r="L592" s="74"/>
      <c r="M592" s="74"/>
      <c r="N592" s="74"/>
      <c r="O592" s="74"/>
      <c r="P592" s="74"/>
      <c r="Q592" s="74"/>
      <c r="R592" s="74"/>
      <c r="S592" s="74"/>
      <c r="T592" s="74"/>
      <c r="U592" s="74"/>
      <c r="V592" s="74"/>
      <c r="W592" s="74"/>
      <c r="X592" s="74"/>
      <c r="Y592" s="74"/>
      <c r="Z592" s="74"/>
    </row>
    <row r="593" customFormat="false" ht="15.75" hidden="false" customHeight="true" outlineLevel="0" collapsed="false">
      <c r="A593" s="355"/>
      <c r="B593" s="74"/>
      <c r="C593" s="74"/>
      <c r="E593" s="74"/>
      <c r="F593" s="74"/>
      <c r="G593" s="74"/>
      <c r="H593" s="74"/>
      <c r="I593" s="74"/>
      <c r="J593" s="74"/>
      <c r="K593" s="74"/>
      <c r="L593" s="74"/>
      <c r="M593" s="74"/>
      <c r="N593" s="74"/>
      <c r="O593" s="74"/>
      <c r="P593" s="74"/>
      <c r="Q593" s="74"/>
      <c r="R593" s="74"/>
      <c r="S593" s="74"/>
      <c r="T593" s="74"/>
      <c r="U593" s="74"/>
      <c r="V593" s="74"/>
      <c r="W593" s="74"/>
      <c r="X593" s="74"/>
      <c r="Y593" s="74"/>
      <c r="Z593" s="74"/>
    </row>
    <row r="594" customFormat="false" ht="15.75" hidden="false" customHeight="true" outlineLevel="0" collapsed="false">
      <c r="A594" s="355"/>
      <c r="B594" s="74"/>
      <c r="C594" s="74"/>
      <c r="E594" s="74"/>
      <c r="F594" s="74"/>
      <c r="G594" s="74"/>
      <c r="H594" s="74"/>
      <c r="I594" s="74"/>
      <c r="J594" s="74"/>
      <c r="K594" s="74"/>
      <c r="L594" s="74"/>
      <c r="M594" s="74"/>
      <c r="N594" s="74"/>
      <c r="O594" s="74"/>
      <c r="P594" s="74"/>
      <c r="Q594" s="74"/>
      <c r="R594" s="74"/>
      <c r="S594" s="74"/>
      <c r="T594" s="74"/>
      <c r="U594" s="74"/>
      <c r="V594" s="74"/>
      <c r="W594" s="74"/>
      <c r="X594" s="74"/>
      <c r="Y594" s="74"/>
      <c r="Z594" s="74"/>
    </row>
    <row r="595" customFormat="false" ht="15.75" hidden="false" customHeight="true" outlineLevel="0" collapsed="false">
      <c r="A595" s="355"/>
      <c r="B595" s="74"/>
      <c r="C595" s="74"/>
      <c r="E595" s="74"/>
      <c r="F595" s="74"/>
      <c r="G595" s="74"/>
      <c r="H595" s="74"/>
      <c r="I595" s="74"/>
      <c r="J595" s="74"/>
      <c r="K595" s="74"/>
      <c r="L595" s="74"/>
      <c r="M595" s="74"/>
      <c r="N595" s="74"/>
      <c r="O595" s="74"/>
      <c r="P595" s="74"/>
      <c r="Q595" s="74"/>
      <c r="R595" s="74"/>
      <c r="S595" s="74"/>
      <c r="T595" s="74"/>
      <c r="U595" s="74"/>
      <c r="V595" s="74"/>
      <c r="W595" s="74"/>
      <c r="X595" s="74"/>
      <c r="Y595" s="74"/>
      <c r="Z595" s="74"/>
    </row>
    <row r="596" customFormat="false" ht="15.75" hidden="false" customHeight="true" outlineLevel="0" collapsed="false">
      <c r="A596" s="355"/>
      <c r="B596" s="74"/>
      <c r="C596" s="74"/>
      <c r="E596" s="74"/>
      <c r="F596" s="74"/>
      <c r="G596" s="74"/>
      <c r="H596" s="74"/>
      <c r="I596" s="74"/>
      <c r="J596" s="74"/>
      <c r="K596" s="74"/>
      <c r="L596" s="74"/>
      <c r="M596" s="74"/>
      <c r="N596" s="74"/>
      <c r="O596" s="74"/>
      <c r="P596" s="74"/>
      <c r="Q596" s="74"/>
      <c r="R596" s="74"/>
      <c r="S596" s="74"/>
      <c r="T596" s="74"/>
      <c r="U596" s="74"/>
      <c r="V596" s="74"/>
      <c r="W596" s="74"/>
      <c r="X596" s="74"/>
      <c r="Y596" s="74"/>
      <c r="Z596" s="74"/>
    </row>
    <row r="597" customFormat="false" ht="15.75" hidden="false" customHeight="true" outlineLevel="0" collapsed="false">
      <c r="A597" s="355"/>
      <c r="B597" s="74"/>
      <c r="C597" s="74"/>
      <c r="E597" s="74"/>
      <c r="F597" s="74"/>
      <c r="G597" s="74"/>
      <c r="H597" s="74"/>
      <c r="I597" s="74"/>
      <c r="J597" s="74"/>
      <c r="K597" s="74"/>
      <c r="L597" s="74"/>
      <c r="M597" s="74"/>
      <c r="N597" s="74"/>
      <c r="O597" s="74"/>
      <c r="P597" s="74"/>
      <c r="Q597" s="74"/>
      <c r="R597" s="74"/>
      <c r="S597" s="74"/>
      <c r="T597" s="74"/>
      <c r="U597" s="74"/>
      <c r="V597" s="74"/>
      <c r="W597" s="74"/>
      <c r="X597" s="74"/>
      <c r="Y597" s="74"/>
      <c r="Z597" s="74"/>
    </row>
    <row r="598" customFormat="false" ht="15.75" hidden="false" customHeight="true" outlineLevel="0" collapsed="false">
      <c r="A598" s="355"/>
      <c r="B598" s="74"/>
      <c r="C598" s="74"/>
      <c r="E598" s="74"/>
      <c r="F598" s="74"/>
      <c r="G598" s="74"/>
      <c r="H598" s="74"/>
      <c r="I598" s="74"/>
      <c r="J598" s="74"/>
      <c r="K598" s="74"/>
      <c r="L598" s="74"/>
      <c r="M598" s="74"/>
      <c r="N598" s="74"/>
      <c r="O598" s="74"/>
      <c r="P598" s="74"/>
      <c r="Q598" s="74"/>
      <c r="R598" s="74"/>
      <c r="S598" s="74"/>
      <c r="T598" s="74"/>
      <c r="U598" s="74"/>
      <c r="V598" s="74"/>
      <c r="W598" s="74"/>
      <c r="X598" s="74"/>
      <c r="Y598" s="74"/>
      <c r="Z598" s="74"/>
    </row>
    <row r="599" customFormat="false" ht="15.75" hidden="false" customHeight="true" outlineLevel="0" collapsed="false">
      <c r="A599" s="355"/>
      <c r="B599" s="74"/>
      <c r="C599" s="74"/>
      <c r="E599" s="74"/>
      <c r="F599" s="74"/>
      <c r="G599" s="74"/>
      <c r="H599" s="74"/>
      <c r="I599" s="74"/>
      <c r="J599" s="74"/>
      <c r="K599" s="74"/>
      <c r="L599" s="74"/>
      <c r="M599" s="74"/>
      <c r="N599" s="74"/>
      <c r="O599" s="74"/>
      <c r="P599" s="74"/>
      <c r="Q599" s="74"/>
      <c r="R599" s="74"/>
      <c r="S599" s="74"/>
      <c r="T599" s="74"/>
      <c r="U599" s="74"/>
      <c r="V599" s="74"/>
      <c r="W599" s="74"/>
      <c r="X599" s="74"/>
      <c r="Y599" s="74"/>
      <c r="Z599" s="74"/>
    </row>
    <row r="600" customFormat="false" ht="15.75" hidden="false" customHeight="true" outlineLevel="0" collapsed="false">
      <c r="A600" s="355"/>
      <c r="B600" s="74"/>
      <c r="C600" s="74"/>
      <c r="E600" s="74"/>
      <c r="F600" s="74"/>
      <c r="G600" s="74"/>
      <c r="H600" s="74"/>
      <c r="I600" s="74"/>
      <c r="J600" s="74"/>
      <c r="K600" s="74"/>
      <c r="L600" s="74"/>
      <c r="M600" s="74"/>
      <c r="N600" s="74"/>
      <c r="O600" s="74"/>
      <c r="P600" s="74"/>
      <c r="Q600" s="74"/>
      <c r="R600" s="74"/>
      <c r="S600" s="74"/>
      <c r="T600" s="74"/>
      <c r="U600" s="74"/>
      <c r="V600" s="74"/>
      <c r="W600" s="74"/>
      <c r="X600" s="74"/>
      <c r="Y600" s="74"/>
      <c r="Z600" s="74"/>
    </row>
    <row r="601" customFormat="false" ht="15.75" hidden="false" customHeight="true" outlineLevel="0" collapsed="false">
      <c r="A601" s="355"/>
      <c r="B601" s="74"/>
      <c r="C601" s="74"/>
      <c r="E601" s="74"/>
      <c r="F601" s="74"/>
      <c r="G601" s="74"/>
      <c r="H601" s="74"/>
      <c r="I601" s="74"/>
      <c r="J601" s="74"/>
      <c r="K601" s="74"/>
      <c r="L601" s="74"/>
      <c r="M601" s="74"/>
      <c r="N601" s="74"/>
      <c r="O601" s="74"/>
      <c r="P601" s="74"/>
      <c r="Q601" s="74"/>
      <c r="R601" s="74"/>
      <c r="S601" s="74"/>
      <c r="T601" s="74"/>
      <c r="U601" s="74"/>
      <c r="V601" s="74"/>
      <c r="W601" s="74"/>
      <c r="X601" s="74"/>
      <c r="Y601" s="74"/>
      <c r="Z601" s="74"/>
    </row>
    <row r="602" customFormat="false" ht="15.75" hidden="false" customHeight="true" outlineLevel="0" collapsed="false">
      <c r="A602" s="355"/>
      <c r="B602" s="74"/>
      <c r="C602" s="74"/>
      <c r="E602" s="74"/>
      <c r="F602" s="74"/>
      <c r="G602" s="74"/>
      <c r="H602" s="74"/>
      <c r="I602" s="74"/>
      <c r="J602" s="74"/>
      <c r="K602" s="74"/>
      <c r="L602" s="74"/>
      <c r="M602" s="74"/>
      <c r="N602" s="74"/>
      <c r="O602" s="74"/>
      <c r="P602" s="74"/>
      <c r="Q602" s="74"/>
      <c r="R602" s="74"/>
      <c r="S602" s="74"/>
      <c r="T602" s="74"/>
      <c r="U602" s="74"/>
      <c r="V602" s="74"/>
      <c r="W602" s="74"/>
      <c r="X602" s="74"/>
      <c r="Y602" s="74"/>
      <c r="Z602" s="74"/>
    </row>
    <row r="603" customFormat="false" ht="15.75" hidden="false" customHeight="true" outlineLevel="0" collapsed="false">
      <c r="A603" s="355"/>
      <c r="B603" s="74"/>
      <c r="C603" s="74"/>
      <c r="E603" s="74"/>
      <c r="F603" s="74"/>
      <c r="G603" s="74"/>
      <c r="H603" s="74"/>
      <c r="I603" s="74"/>
      <c r="J603" s="74"/>
      <c r="K603" s="74"/>
      <c r="L603" s="74"/>
      <c r="M603" s="74"/>
      <c r="N603" s="74"/>
      <c r="O603" s="74"/>
      <c r="P603" s="74"/>
      <c r="Q603" s="74"/>
      <c r="R603" s="74"/>
      <c r="S603" s="74"/>
      <c r="T603" s="74"/>
      <c r="U603" s="74"/>
      <c r="V603" s="74"/>
      <c r="W603" s="74"/>
      <c r="X603" s="74"/>
      <c r="Y603" s="74"/>
      <c r="Z603" s="74"/>
    </row>
    <row r="604" customFormat="false" ht="15.75" hidden="false" customHeight="true" outlineLevel="0" collapsed="false">
      <c r="A604" s="355"/>
      <c r="B604" s="74"/>
      <c r="C604" s="74"/>
      <c r="E604" s="74"/>
      <c r="F604" s="74"/>
      <c r="G604" s="74"/>
      <c r="H604" s="74"/>
      <c r="I604" s="74"/>
      <c r="J604" s="74"/>
      <c r="K604" s="74"/>
      <c r="L604" s="74"/>
      <c r="M604" s="74"/>
      <c r="N604" s="74"/>
      <c r="O604" s="74"/>
      <c r="P604" s="74"/>
      <c r="Q604" s="74"/>
      <c r="R604" s="74"/>
      <c r="S604" s="74"/>
      <c r="T604" s="74"/>
      <c r="U604" s="74"/>
      <c r="V604" s="74"/>
      <c r="W604" s="74"/>
      <c r="X604" s="74"/>
      <c r="Y604" s="74"/>
      <c r="Z604" s="74"/>
    </row>
    <row r="605" customFormat="false" ht="15.75" hidden="false" customHeight="true" outlineLevel="0" collapsed="false">
      <c r="A605" s="355"/>
      <c r="B605" s="74"/>
      <c r="C605" s="74"/>
      <c r="E605" s="74"/>
      <c r="F605" s="74"/>
      <c r="G605" s="74"/>
      <c r="H605" s="74"/>
      <c r="I605" s="74"/>
      <c r="J605" s="74"/>
      <c r="K605" s="74"/>
      <c r="L605" s="74"/>
      <c r="M605" s="74"/>
      <c r="N605" s="74"/>
      <c r="O605" s="74"/>
      <c r="P605" s="74"/>
      <c r="Q605" s="74"/>
      <c r="R605" s="74"/>
      <c r="S605" s="74"/>
      <c r="T605" s="74"/>
      <c r="U605" s="74"/>
      <c r="V605" s="74"/>
      <c r="W605" s="74"/>
      <c r="X605" s="74"/>
      <c r="Y605" s="74"/>
      <c r="Z605" s="74"/>
    </row>
    <row r="606" customFormat="false" ht="15.75" hidden="false" customHeight="true" outlineLevel="0" collapsed="false">
      <c r="A606" s="355"/>
      <c r="B606" s="74"/>
      <c r="C606" s="74"/>
      <c r="E606" s="74"/>
      <c r="F606" s="74"/>
      <c r="G606" s="74"/>
      <c r="H606" s="74"/>
      <c r="I606" s="74"/>
      <c r="J606" s="74"/>
      <c r="K606" s="74"/>
      <c r="L606" s="74"/>
      <c r="M606" s="74"/>
      <c r="N606" s="74"/>
      <c r="O606" s="74"/>
      <c r="P606" s="74"/>
      <c r="Q606" s="74"/>
      <c r="R606" s="74"/>
      <c r="S606" s="74"/>
      <c r="T606" s="74"/>
      <c r="U606" s="74"/>
      <c r="V606" s="74"/>
      <c r="W606" s="74"/>
      <c r="X606" s="74"/>
      <c r="Y606" s="74"/>
      <c r="Z606" s="74"/>
    </row>
    <row r="607" customFormat="false" ht="15.75" hidden="false" customHeight="true" outlineLevel="0" collapsed="false">
      <c r="A607" s="355"/>
      <c r="B607" s="74"/>
      <c r="C607" s="74"/>
      <c r="E607" s="74"/>
      <c r="F607" s="74"/>
      <c r="G607" s="74"/>
      <c r="H607" s="74"/>
      <c r="I607" s="74"/>
      <c r="J607" s="74"/>
      <c r="K607" s="74"/>
      <c r="L607" s="74"/>
      <c r="M607" s="74"/>
      <c r="N607" s="74"/>
      <c r="O607" s="74"/>
      <c r="P607" s="74"/>
      <c r="Q607" s="74"/>
      <c r="R607" s="74"/>
      <c r="S607" s="74"/>
      <c r="T607" s="74"/>
      <c r="U607" s="74"/>
      <c r="V607" s="74"/>
      <c r="W607" s="74"/>
      <c r="X607" s="74"/>
      <c r="Y607" s="74"/>
      <c r="Z607" s="74"/>
    </row>
    <row r="608" customFormat="false" ht="15.75" hidden="false" customHeight="true" outlineLevel="0" collapsed="false">
      <c r="A608" s="355"/>
      <c r="B608" s="74"/>
      <c r="C608" s="74"/>
      <c r="E608" s="74"/>
      <c r="F608" s="74"/>
      <c r="G608" s="74"/>
      <c r="H608" s="74"/>
      <c r="I608" s="74"/>
      <c r="J608" s="74"/>
      <c r="K608" s="74"/>
      <c r="L608" s="74"/>
      <c r="M608" s="74"/>
      <c r="N608" s="74"/>
      <c r="O608" s="74"/>
      <c r="P608" s="74"/>
      <c r="Q608" s="74"/>
      <c r="R608" s="74"/>
      <c r="S608" s="74"/>
      <c r="T608" s="74"/>
      <c r="U608" s="74"/>
      <c r="V608" s="74"/>
      <c r="W608" s="74"/>
      <c r="X608" s="74"/>
      <c r="Y608" s="74"/>
      <c r="Z608" s="74"/>
    </row>
    <row r="609" customFormat="false" ht="15.75" hidden="false" customHeight="true" outlineLevel="0" collapsed="false">
      <c r="A609" s="355"/>
      <c r="B609" s="74"/>
      <c r="C609" s="74"/>
      <c r="E609" s="74"/>
      <c r="F609" s="74"/>
      <c r="G609" s="74"/>
      <c r="H609" s="74"/>
      <c r="I609" s="74"/>
      <c r="J609" s="74"/>
      <c r="K609" s="74"/>
      <c r="L609" s="74"/>
      <c r="M609" s="74"/>
      <c r="N609" s="74"/>
      <c r="O609" s="74"/>
      <c r="P609" s="74"/>
      <c r="Q609" s="74"/>
      <c r="R609" s="74"/>
      <c r="S609" s="74"/>
      <c r="T609" s="74"/>
      <c r="U609" s="74"/>
      <c r="V609" s="74"/>
      <c r="W609" s="74"/>
      <c r="X609" s="74"/>
      <c r="Y609" s="74"/>
      <c r="Z609" s="74"/>
    </row>
    <row r="610" customFormat="false" ht="15.75" hidden="false" customHeight="true" outlineLevel="0" collapsed="false">
      <c r="A610" s="355"/>
      <c r="B610" s="74"/>
      <c r="C610" s="74"/>
      <c r="E610" s="74"/>
      <c r="F610" s="74"/>
      <c r="G610" s="74"/>
      <c r="H610" s="74"/>
      <c r="I610" s="74"/>
      <c r="J610" s="74"/>
      <c r="K610" s="74"/>
      <c r="L610" s="74"/>
      <c r="M610" s="74"/>
      <c r="N610" s="74"/>
      <c r="O610" s="74"/>
      <c r="P610" s="74"/>
      <c r="Q610" s="74"/>
      <c r="R610" s="74"/>
      <c r="S610" s="74"/>
      <c r="T610" s="74"/>
      <c r="U610" s="74"/>
      <c r="V610" s="74"/>
      <c r="W610" s="74"/>
      <c r="X610" s="74"/>
      <c r="Y610" s="74"/>
      <c r="Z610" s="74"/>
    </row>
    <row r="611" customFormat="false" ht="15.75" hidden="false" customHeight="true" outlineLevel="0" collapsed="false">
      <c r="A611" s="355"/>
      <c r="B611" s="74"/>
      <c r="C611" s="74"/>
      <c r="E611" s="74"/>
      <c r="F611" s="74"/>
      <c r="G611" s="74"/>
      <c r="H611" s="74"/>
      <c r="I611" s="74"/>
      <c r="J611" s="74"/>
      <c r="K611" s="74"/>
      <c r="L611" s="74"/>
      <c r="M611" s="74"/>
      <c r="N611" s="74"/>
      <c r="O611" s="74"/>
      <c r="P611" s="74"/>
      <c r="Q611" s="74"/>
      <c r="R611" s="74"/>
      <c r="S611" s="74"/>
      <c r="T611" s="74"/>
      <c r="U611" s="74"/>
      <c r="V611" s="74"/>
      <c r="W611" s="74"/>
      <c r="X611" s="74"/>
      <c r="Y611" s="74"/>
      <c r="Z611" s="74"/>
    </row>
    <row r="612" customFormat="false" ht="15.75" hidden="false" customHeight="true" outlineLevel="0" collapsed="false">
      <c r="A612" s="355"/>
      <c r="B612" s="74"/>
      <c r="C612" s="74"/>
      <c r="E612" s="74"/>
      <c r="F612" s="74"/>
      <c r="G612" s="74"/>
      <c r="H612" s="74"/>
      <c r="I612" s="74"/>
      <c r="J612" s="74"/>
      <c r="K612" s="74"/>
      <c r="L612" s="74"/>
      <c r="M612" s="74"/>
      <c r="N612" s="74"/>
      <c r="O612" s="74"/>
      <c r="P612" s="74"/>
      <c r="Q612" s="74"/>
      <c r="R612" s="74"/>
      <c r="S612" s="74"/>
      <c r="T612" s="74"/>
      <c r="U612" s="74"/>
      <c r="V612" s="74"/>
      <c r="W612" s="74"/>
      <c r="X612" s="74"/>
      <c r="Y612" s="74"/>
      <c r="Z612" s="74"/>
    </row>
    <row r="613" customFormat="false" ht="15.75" hidden="false" customHeight="true" outlineLevel="0" collapsed="false">
      <c r="A613" s="355"/>
      <c r="B613" s="74"/>
      <c r="C613" s="74"/>
      <c r="E613" s="74"/>
      <c r="F613" s="74"/>
      <c r="G613" s="74"/>
      <c r="H613" s="74"/>
      <c r="I613" s="74"/>
      <c r="J613" s="74"/>
      <c r="K613" s="74"/>
      <c r="L613" s="74"/>
      <c r="M613" s="74"/>
      <c r="N613" s="74"/>
      <c r="O613" s="74"/>
      <c r="P613" s="74"/>
      <c r="Q613" s="74"/>
      <c r="R613" s="74"/>
      <c r="S613" s="74"/>
      <c r="T613" s="74"/>
      <c r="U613" s="74"/>
      <c r="V613" s="74"/>
      <c r="W613" s="74"/>
      <c r="X613" s="74"/>
      <c r="Y613" s="74"/>
      <c r="Z613" s="74"/>
    </row>
    <row r="614" customFormat="false" ht="15.75" hidden="false" customHeight="true" outlineLevel="0" collapsed="false">
      <c r="A614" s="355"/>
      <c r="B614" s="74"/>
      <c r="C614" s="74"/>
      <c r="E614" s="74"/>
      <c r="F614" s="74"/>
      <c r="G614" s="74"/>
      <c r="H614" s="74"/>
      <c r="I614" s="74"/>
      <c r="J614" s="74"/>
      <c r="K614" s="74"/>
      <c r="L614" s="74"/>
      <c r="M614" s="74"/>
      <c r="N614" s="74"/>
      <c r="O614" s="74"/>
      <c r="P614" s="74"/>
      <c r="Q614" s="74"/>
      <c r="R614" s="74"/>
      <c r="S614" s="74"/>
      <c r="T614" s="74"/>
      <c r="U614" s="74"/>
      <c r="V614" s="74"/>
      <c r="W614" s="74"/>
      <c r="X614" s="74"/>
      <c r="Y614" s="74"/>
      <c r="Z614" s="74"/>
    </row>
    <row r="615" customFormat="false" ht="15.75" hidden="false" customHeight="true" outlineLevel="0" collapsed="false">
      <c r="A615" s="355"/>
      <c r="B615" s="74"/>
      <c r="C615" s="74"/>
      <c r="E615" s="74"/>
      <c r="F615" s="74"/>
      <c r="G615" s="74"/>
      <c r="H615" s="74"/>
      <c r="I615" s="74"/>
      <c r="J615" s="74"/>
      <c r="K615" s="74"/>
      <c r="L615" s="74"/>
      <c r="M615" s="74"/>
      <c r="N615" s="74"/>
      <c r="O615" s="74"/>
      <c r="P615" s="74"/>
      <c r="Q615" s="74"/>
      <c r="R615" s="74"/>
      <c r="S615" s="74"/>
      <c r="T615" s="74"/>
      <c r="U615" s="74"/>
      <c r="V615" s="74"/>
      <c r="W615" s="74"/>
      <c r="X615" s="74"/>
      <c r="Y615" s="74"/>
      <c r="Z615" s="74"/>
    </row>
    <row r="616" customFormat="false" ht="15.75" hidden="false" customHeight="true" outlineLevel="0" collapsed="false">
      <c r="A616" s="355"/>
      <c r="B616" s="74"/>
      <c r="C616" s="74"/>
      <c r="E616" s="74"/>
      <c r="F616" s="74"/>
      <c r="G616" s="74"/>
      <c r="H616" s="74"/>
      <c r="I616" s="74"/>
      <c r="J616" s="74"/>
      <c r="K616" s="74"/>
      <c r="L616" s="74"/>
      <c r="M616" s="74"/>
      <c r="N616" s="74"/>
      <c r="O616" s="74"/>
      <c r="P616" s="74"/>
      <c r="Q616" s="74"/>
      <c r="R616" s="74"/>
      <c r="S616" s="74"/>
      <c r="T616" s="74"/>
      <c r="U616" s="74"/>
      <c r="V616" s="74"/>
      <c r="W616" s="74"/>
      <c r="X616" s="74"/>
      <c r="Y616" s="74"/>
      <c r="Z616" s="74"/>
    </row>
    <row r="617" customFormat="false" ht="15.75" hidden="false" customHeight="true" outlineLevel="0" collapsed="false">
      <c r="A617" s="355"/>
      <c r="B617" s="74"/>
      <c r="C617" s="74"/>
      <c r="E617" s="74"/>
      <c r="F617" s="74"/>
      <c r="G617" s="74"/>
      <c r="H617" s="74"/>
      <c r="I617" s="74"/>
      <c r="J617" s="74"/>
      <c r="K617" s="74"/>
      <c r="L617" s="74"/>
      <c r="M617" s="74"/>
      <c r="N617" s="74"/>
      <c r="O617" s="74"/>
      <c r="P617" s="74"/>
      <c r="Q617" s="74"/>
      <c r="R617" s="74"/>
      <c r="S617" s="74"/>
      <c r="T617" s="74"/>
      <c r="U617" s="74"/>
      <c r="V617" s="74"/>
      <c r="W617" s="74"/>
      <c r="X617" s="74"/>
      <c r="Y617" s="74"/>
      <c r="Z617" s="74"/>
    </row>
    <row r="618" customFormat="false" ht="15.75" hidden="false" customHeight="true" outlineLevel="0" collapsed="false">
      <c r="A618" s="355"/>
      <c r="B618" s="74"/>
      <c r="C618" s="74"/>
      <c r="E618" s="74"/>
      <c r="F618" s="74"/>
      <c r="G618" s="74"/>
      <c r="H618" s="74"/>
      <c r="I618" s="74"/>
      <c r="J618" s="74"/>
      <c r="K618" s="74"/>
      <c r="L618" s="74"/>
      <c r="M618" s="74"/>
      <c r="N618" s="74"/>
      <c r="O618" s="74"/>
      <c r="P618" s="74"/>
      <c r="Q618" s="74"/>
      <c r="R618" s="74"/>
      <c r="S618" s="74"/>
      <c r="T618" s="74"/>
      <c r="U618" s="74"/>
      <c r="V618" s="74"/>
      <c r="W618" s="74"/>
      <c r="X618" s="74"/>
      <c r="Y618" s="74"/>
      <c r="Z618" s="74"/>
    </row>
    <row r="619" customFormat="false" ht="15.75" hidden="false" customHeight="true" outlineLevel="0" collapsed="false">
      <c r="A619" s="355"/>
      <c r="B619" s="74"/>
      <c r="C619" s="74"/>
      <c r="E619" s="74"/>
      <c r="F619" s="74"/>
      <c r="G619" s="74"/>
      <c r="H619" s="74"/>
      <c r="I619" s="74"/>
      <c r="J619" s="74"/>
      <c r="K619" s="74"/>
      <c r="L619" s="74"/>
      <c r="M619" s="74"/>
      <c r="N619" s="74"/>
      <c r="O619" s="74"/>
      <c r="P619" s="74"/>
      <c r="Q619" s="74"/>
      <c r="R619" s="74"/>
      <c r="S619" s="74"/>
      <c r="T619" s="74"/>
      <c r="U619" s="74"/>
      <c r="V619" s="74"/>
      <c r="W619" s="74"/>
      <c r="X619" s="74"/>
      <c r="Y619" s="74"/>
      <c r="Z619" s="74"/>
    </row>
    <row r="620" customFormat="false" ht="15.75" hidden="false" customHeight="true" outlineLevel="0" collapsed="false">
      <c r="A620" s="355"/>
      <c r="B620" s="74"/>
      <c r="C620" s="74"/>
      <c r="E620" s="74"/>
      <c r="F620" s="74"/>
      <c r="G620" s="74"/>
      <c r="H620" s="74"/>
      <c r="I620" s="74"/>
      <c r="J620" s="74"/>
      <c r="K620" s="74"/>
      <c r="L620" s="74"/>
      <c r="M620" s="74"/>
      <c r="N620" s="74"/>
      <c r="O620" s="74"/>
      <c r="P620" s="74"/>
      <c r="Q620" s="74"/>
      <c r="R620" s="74"/>
      <c r="S620" s="74"/>
      <c r="T620" s="74"/>
      <c r="U620" s="74"/>
      <c r="V620" s="74"/>
      <c r="W620" s="74"/>
      <c r="X620" s="74"/>
      <c r="Y620" s="74"/>
      <c r="Z620" s="74"/>
    </row>
    <row r="621" customFormat="false" ht="15.75" hidden="false" customHeight="true" outlineLevel="0" collapsed="false">
      <c r="A621" s="355"/>
      <c r="B621" s="74"/>
      <c r="C621" s="74"/>
      <c r="E621" s="74"/>
      <c r="F621" s="74"/>
      <c r="G621" s="74"/>
      <c r="H621" s="74"/>
      <c r="I621" s="74"/>
      <c r="J621" s="74"/>
      <c r="K621" s="74"/>
      <c r="L621" s="74"/>
      <c r="M621" s="74"/>
      <c r="N621" s="74"/>
      <c r="O621" s="74"/>
      <c r="P621" s="74"/>
      <c r="Q621" s="74"/>
      <c r="R621" s="74"/>
      <c r="S621" s="74"/>
      <c r="T621" s="74"/>
      <c r="U621" s="74"/>
      <c r="V621" s="74"/>
      <c r="W621" s="74"/>
      <c r="X621" s="74"/>
      <c r="Y621" s="74"/>
      <c r="Z621" s="74"/>
    </row>
    <row r="622" customFormat="false" ht="15.75" hidden="false" customHeight="true" outlineLevel="0" collapsed="false">
      <c r="A622" s="355"/>
      <c r="B622" s="74"/>
      <c r="C622" s="74"/>
      <c r="E622" s="74"/>
      <c r="F622" s="74"/>
      <c r="G622" s="74"/>
      <c r="H622" s="74"/>
      <c r="I622" s="74"/>
      <c r="J622" s="74"/>
      <c r="K622" s="74"/>
      <c r="L622" s="74"/>
      <c r="M622" s="74"/>
      <c r="N622" s="74"/>
      <c r="O622" s="74"/>
      <c r="P622" s="74"/>
      <c r="Q622" s="74"/>
      <c r="R622" s="74"/>
      <c r="S622" s="74"/>
      <c r="T622" s="74"/>
      <c r="U622" s="74"/>
      <c r="V622" s="74"/>
      <c r="W622" s="74"/>
      <c r="X622" s="74"/>
      <c r="Y622" s="74"/>
      <c r="Z622" s="74"/>
    </row>
    <row r="623" customFormat="false" ht="15.75" hidden="false" customHeight="true" outlineLevel="0" collapsed="false">
      <c r="A623" s="355"/>
      <c r="B623" s="74"/>
      <c r="C623" s="74"/>
      <c r="E623" s="74"/>
      <c r="F623" s="74"/>
      <c r="G623" s="74"/>
      <c r="H623" s="74"/>
      <c r="I623" s="74"/>
      <c r="J623" s="74"/>
      <c r="K623" s="74"/>
      <c r="L623" s="74"/>
      <c r="M623" s="74"/>
      <c r="N623" s="74"/>
      <c r="O623" s="74"/>
      <c r="P623" s="74"/>
      <c r="Q623" s="74"/>
      <c r="R623" s="74"/>
      <c r="S623" s="74"/>
      <c r="T623" s="74"/>
      <c r="U623" s="74"/>
      <c r="V623" s="74"/>
      <c r="W623" s="74"/>
      <c r="X623" s="74"/>
      <c r="Y623" s="74"/>
      <c r="Z623" s="74"/>
    </row>
    <row r="624" customFormat="false" ht="15.75" hidden="false" customHeight="true" outlineLevel="0" collapsed="false">
      <c r="A624" s="355"/>
      <c r="B624" s="74"/>
      <c r="C624" s="74"/>
      <c r="E624" s="74"/>
      <c r="F624" s="74"/>
      <c r="G624" s="74"/>
      <c r="H624" s="74"/>
      <c r="I624" s="74"/>
      <c r="J624" s="74"/>
      <c r="K624" s="74"/>
      <c r="L624" s="74"/>
      <c r="M624" s="74"/>
      <c r="N624" s="74"/>
      <c r="O624" s="74"/>
      <c r="P624" s="74"/>
      <c r="Q624" s="74"/>
      <c r="R624" s="74"/>
      <c r="S624" s="74"/>
      <c r="T624" s="74"/>
      <c r="U624" s="74"/>
      <c r="V624" s="74"/>
      <c r="W624" s="74"/>
      <c r="X624" s="74"/>
      <c r="Y624" s="74"/>
      <c r="Z624" s="74"/>
    </row>
    <row r="625" customFormat="false" ht="15.75" hidden="false" customHeight="true" outlineLevel="0" collapsed="false">
      <c r="A625" s="355"/>
      <c r="B625" s="74"/>
      <c r="C625" s="74"/>
      <c r="E625" s="74"/>
      <c r="F625" s="74"/>
      <c r="G625" s="74"/>
      <c r="H625" s="74"/>
      <c r="I625" s="74"/>
      <c r="J625" s="74"/>
      <c r="K625" s="74"/>
      <c r="L625" s="74"/>
      <c r="M625" s="74"/>
      <c r="N625" s="74"/>
      <c r="O625" s="74"/>
      <c r="P625" s="74"/>
      <c r="Q625" s="74"/>
      <c r="R625" s="74"/>
      <c r="S625" s="74"/>
      <c r="T625" s="74"/>
      <c r="U625" s="74"/>
      <c r="V625" s="74"/>
      <c r="W625" s="74"/>
      <c r="X625" s="74"/>
      <c r="Y625" s="74"/>
      <c r="Z625" s="74"/>
    </row>
    <row r="626" customFormat="false" ht="15.75" hidden="false" customHeight="true" outlineLevel="0" collapsed="false">
      <c r="A626" s="355"/>
      <c r="B626" s="74"/>
      <c r="C626" s="74"/>
      <c r="E626" s="74"/>
      <c r="F626" s="74"/>
      <c r="G626" s="74"/>
      <c r="H626" s="74"/>
      <c r="I626" s="74"/>
      <c r="J626" s="74"/>
      <c r="K626" s="74"/>
      <c r="L626" s="74"/>
      <c r="M626" s="74"/>
      <c r="N626" s="74"/>
      <c r="O626" s="74"/>
      <c r="P626" s="74"/>
      <c r="Q626" s="74"/>
      <c r="R626" s="74"/>
      <c r="S626" s="74"/>
      <c r="T626" s="74"/>
      <c r="U626" s="74"/>
      <c r="V626" s="74"/>
      <c r="W626" s="74"/>
      <c r="X626" s="74"/>
      <c r="Y626" s="74"/>
      <c r="Z626" s="74"/>
    </row>
    <row r="627" customFormat="false" ht="15.75" hidden="false" customHeight="true" outlineLevel="0" collapsed="false">
      <c r="A627" s="355"/>
      <c r="B627" s="74"/>
      <c r="C627" s="74"/>
      <c r="E627" s="74"/>
      <c r="F627" s="74"/>
      <c r="G627" s="74"/>
      <c r="H627" s="74"/>
      <c r="I627" s="74"/>
      <c r="J627" s="74"/>
      <c r="K627" s="74"/>
      <c r="L627" s="74"/>
      <c r="M627" s="74"/>
      <c r="N627" s="74"/>
      <c r="O627" s="74"/>
      <c r="P627" s="74"/>
      <c r="Q627" s="74"/>
      <c r="R627" s="74"/>
      <c r="S627" s="74"/>
      <c r="T627" s="74"/>
      <c r="U627" s="74"/>
      <c r="V627" s="74"/>
      <c r="W627" s="74"/>
      <c r="X627" s="74"/>
      <c r="Y627" s="74"/>
      <c r="Z627" s="74"/>
    </row>
    <row r="628" customFormat="false" ht="15.75" hidden="false" customHeight="true" outlineLevel="0" collapsed="false">
      <c r="A628" s="355"/>
      <c r="B628" s="74"/>
      <c r="C628" s="74"/>
      <c r="E628" s="74"/>
      <c r="F628" s="74"/>
      <c r="G628" s="74"/>
      <c r="H628" s="74"/>
      <c r="I628" s="74"/>
      <c r="J628" s="74"/>
      <c r="K628" s="74"/>
      <c r="L628" s="74"/>
      <c r="M628" s="74"/>
      <c r="N628" s="74"/>
      <c r="O628" s="74"/>
      <c r="P628" s="74"/>
      <c r="Q628" s="74"/>
      <c r="R628" s="74"/>
      <c r="S628" s="74"/>
      <c r="T628" s="74"/>
      <c r="U628" s="74"/>
      <c r="V628" s="74"/>
      <c r="W628" s="74"/>
      <c r="X628" s="74"/>
      <c r="Y628" s="74"/>
      <c r="Z628" s="74"/>
    </row>
    <row r="629" customFormat="false" ht="15.75" hidden="false" customHeight="true" outlineLevel="0" collapsed="false">
      <c r="A629" s="355"/>
      <c r="B629" s="74"/>
      <c r="C629" s="74"/>
      <c r="E629" s="74"/>
      <c r="F629" s="74"/>
      <c r="G629" s="74"/>
      <c r="H629" s="74"/>
      <c r="I629" s="74"/>
      <c r="J629" s="74"/>
      <c r="K629" s="74"/>
      <c r="L629" s="74"/>
      <c r="M629" s="74"/>
      <c r="N629" s="74"/>
      <c r="O629" s="74"/>
      <c r="P629" s="74"/>
      <c r="Q629" s="74"/>
      <c r="R629" s="74"/>
      <c r="S629" s="74"/>
      <c r="T629" s="74"/>
      <c r="U629" s="74"/>
      <c r="V629" s="74"/>
      <c r="W629" s="74"/>
      <c r="X629" s="74"/>
      <c r="Y629" s="74"/>
      <c r="Z629" s="74"/>
    </row>
    <row r="630" customFormat="false" ht="15.75" hidden="false" customHeight="true" outlineLevel="0" collapsed="false">
      <c r="A630" s="355"/>
      <c r="B630" s="74"/>
      <c r="C630" s="74"/>
      <c r="E630" s="74"/>
      <c r="F630" s="74"/>
      <c r="G630" s="74"/>
      <c r="H630" s="74"/>
      <c r="I630" s="74"/>
      <c r="J630" s="74"/>
      <c r="K630" s="74"/>
      <c r="L630" s="74"/>
      <c r="M630" s="74"/>
      <c r="N630" s="74"/>
      <c r="O630" s="74"/>
      <c r="P630" s="74"/>
      <c r="Q630" s="74"/>
      <c r="R630" s="74"/>
      <c r="S630" s="74"/>
      <c r="T630" s="74"/>
      <c r="U630" s="74"/>
      <c r="V630" s="74"/>
      <c r="W630" s="74"/>
      <c r="X630" s="74"/>
      <c r="Y630" s="74"/>
      <c r="Z630" s="74"/>
    </row>
    <row r="631" customFormat="false" ht="15.75" hidden="false" customHeight="true" outlineLevel="0" collapsed="false">
      <c r="A631" s="355"/>
      <c r="B631" s="74"/>
      <c r="C631" s="74"/>
      <c r="E631" s="74"/>
      <c r="F631" s="74"/>
      <c r="G631" s="74"/>
      <c r="H631" s="74"/>
      <c r="I631" s="74"/>
      <c r="J631" s="74"/>
      <c r="K631" s="74"/>
      <c r="L631" s="74"/>
      <c r="M631" s="74"/>
      <c r="N631" s="74"/>
      <c r="O631" s="74"/>
      <c r="P631" s="74"/>
      <c r="Q631" s="74"/>
      <c r="R631" s="74"/>
      <c r="S631" s="74"/>
      <c r="T631" s="74"/>
      <c r="U631" s="74"/>
      <c r="V631" s="74"/>
      <c r="W631" s="74"/>
      <c r="X631" s="74"/>
      <c r="Y631" s="74"/>
      <c r="Z631" s="74"/>
    </row>
    <row r="632" customFormat="false" ht="15.75" hidden="false" customHeight="true" outlineLevel="0" collapsed="false">
      <c r="A632" s="355"/>
      <c r="B632" s="74"/>
      <c r="C632" s="74"/>
      <c r="E632" s="74"/>
      <c r="F632" s="74"/>
      <c r="G632" s="74"/>
      <c r="H632" s="74"/>
      <c r="I632" s="74"/>
      <c r="J632" s="74"/>
      <c r="K632" s="74"/>
      <c r="L632" s="74"/>
      <c r="M632" s="74"/>
      <c r="N632" s="74"/>
      <c r="O632" s="74"/>
      <c r="P632" s="74"/>
      <c r="Q632" s="74"/>
      <c r="R632" s="74"/>
      <c r="S632" s="74"/>
      <c r="T632" s="74"/>
      <c r="U632" s="74"/>
      <c r="V632" s="74"/>
      <c r="W632" s="74"/>
      <c r="X632" s="74"/>
      <c r="Y632" s="74"/>
      <c r="Z632" s="74"/>
    </row>
    <row r="633" customFormat="false" ht="15.75" hidden="false" customHeight="true" outlineLevel="0" collapsed="false">
      <c r="A633" s="355"/>
      <c r="B633" s="74"/>
      <c r="C633" s="74"/>
      <c r="E633" s="74"/>
      <c r="F633" s="74"/>
      <c r="G633" s="74"/>
      <c r="H633" s="74"/>
      <c r="I633" s="74"/>
      <c r="J633" s="74"/>
      <c r="K633" s="74"/>
      <c r="L633" s="74"/>
      <c r="M633" s="74"/>
      <c r="N633" s="74"/>
      <c r="O633" s="74"/>
      <c r="P633" s="74"/>
      <c r="Q633" s="74"/>
      <c r="R633" s="74"/>
      <c r="S633" s="74"/>
      <c r="T633" s="74"/>
      <c r="U633" s="74"/>
      <c r="V633" s="74"/>
      <c r="W633" s="74"/>
      <c r="X633" s="74"/>
      <c r="Y633" s="74"/>
      <c r="Z633" s="74"/>
    </row>
    <row r="634" customFormat="false" ht="15.75" hidden="false" customHeight="true" outlineLevel="0" collapsed="false">
      <c r="A634" s="355"/>
      <c r="B634" s="74"/>
      <c r="C634" s="74"/>
      <c r="E634" s="74"/>
      <c r="F634" s="74"/>
      <c r="G634" s="74"/>
      <c r="H634" s="74"/>
      <c r="I634" s="74"/>
      <c r="J634" s="74"/>
      <c r="K634" s="74"/>
      <c r="L634" s="74"/>
      <c r="M634" s="74"/>
      <c r="N634" s="74"/>
      <c r="O634" s="74"/>
      <c r="P634" s="74"/>
      <c r="Q634" s="74"/>
      <c r="R634" s="74"/>
      <c r="S634" s="74"/>
      <c r="T634" s="74"/>
      <c r="U634" s="74"/>
      <c r="V634" s="74"/>
      <c r="W634" s="74"/>
      <c r="X634" s="74"/>
      <c r="Y634" s="74"/>
      <c r="Z634" s="74"/>
    </row>
    <row r="635" customFormat="false" ht="15.75" hidden="false" customHeight="true" outlineLevel="0" collapsed="false">
      <c r="A635" s="355"/>
      <c r="B635" s="74"/>
      <c r="C635" s="74"/>
      <c r="E635" s="74"/>
      <c r="F635" s="74"/>
      <c r="G635" s="74"/>
      <c r="H635" s="74"/>
      <c r="I635" s="74"/>
      <c r="J635" s="74"/>
      <c r="K635" s="74"/>
      <c r="L635" s="74"/>
      <c r="M635" s="74"/>
      <c r="N635" s="74"/>
      <c r="O635" s="74"/>
      <c r="P635" s="74"/>
      <c r="Q635" s="74"/>
      <c r="R635" s="74"/>
      <c r="S635" s="74"/>
      <c r="T635" s="74"/>
      <c r="U635" s="74"/>
      <c r="V635" s="74"/>
      <c r="W635" s="74"/>
      <c r="X635" s="74"/>
      <c r="Y635" s="74"/>
      <c r="Z635" s="74"/>
    </row>
    <row r="636" customFormat="false" ht="15.75" hidden="false" customHeight="true" outlineLevel="0" collapsed="false">
      <c r="A636" s="355"/>
      <c r="B636" s="74"/>
      <c r="C636" s="74"/>
      <c r="E636" s="74"/>
      <c r="F636" s="74"/>
      <c r="G636" s="74"/>
      <c r="H636" s="74"/>
      <c r="I636" s="74"/>
      <c r="J636" s="74"/>
      <c r="K636" s="74"/>
      <c r="L636" s="74"/>
      <c r="M636" s="74"/>
      <c r="N636" s="74"/>
      <c r="O636" s="74"/>
      <c r="P636" s="74"/>
      <c r="Q636" s="74"/>
      <c r="R636" s="74"/>
      <c r="S636" s="74"/>
      <c r="T636" s="74"/>
      <c r="U636" s="74"/>
      <c r="V636" s="74"/>
      <c r="W636" s="74"/>
      <c r="X636" s="74"/>
      <c r="Y636" s="74"/>
      <c r="Z636" s="74"/>
    </row>
    <row r="637" customFormat="false" ht="15.75" hidden="false" customHeight="true" outlineLevel="0" collapsed="false">
      <c r="A637" s="355"/>
      <c r="B637" s="74"/>
      <c r="C637" s="74"/>
      <c r="E637" s="74"/>
      <c r="F637" s="74"/>
      <c r="G637" s="74"/>
      <c r="H637" s="74"/>
      <c r="I637" s="74"/>
      <c r="J637" s="74"/>
      <c r="K637" s="74"/>
      <c r="L637" s="74"/>
      <c r="M637" s="74"/>
      <c r="N637" s="74"/>
      <c r="O637" s="74"/>
      <c r="P637" s="74"/>
      <c r="Q637" s="74"/>
      <c r="R637" s="74"/>
      <c r="S637" s="74"/>
      <c r="T637" s="74"/>
      <c r="U637" s="74"/>
      <c r="V637" s="74"/>
      <c r="W637" s="74"/>
      <c r="X637" s="74"/>
      <c r="Y637" s="74"/>
      <c r="Z637" s="74"/>
    </row>
    <row r="638" customFormat="false" ht="15.75" hidden="false" customHeight="true" outlineLevel="0" collapsed="false">
      <c r="A638" s="355"/>
      <c r="B638" s="74"/>
      <c r="C638" s="74"/>
      <c r="E638" s="74"/>
      <c r="F638" s="74"/>
      <c r="G638" s="74"/>
      <c r="H638" s="74"/>
      <c r="I638" s="74"/>
      <c r="J638" s="74"/>
      <c r="K638" s="74"/>
      <c r="L638" s="74"/>
      <c r="M638" s="74"/>
      <c r="N638" s="74"/>
      <c r="O638" s="74"/>
      <c r="P638" s="74"/>
      <c r="Q638" s="74"/>
      <c r="R638" s="74"/>
      <c r="S638" s="74"/>
      <c r="T638" s="74"/>
      <c r="U638" s="74"/>
      <c r="V638" s="74"/>
      <c r="W638" s="74"/>
      <c r="X638" s="74"/>
      <c r="Y638" s="74"/>
      <c r="Z638" s="74"/>
    </row>
    <row r="639" customFormat="false" ht="15.75" hidden="false" customHeight="true" outlineLevel="0" collapsed="false">
      <c r="A639" s="355"/>
      <c r="B639" s="74"/>
      <c r="C639" s="74"/>
      <c r="E639" s="74"/>
      <c r="F639" s="74"/>
      <c r="G639" s="74"/>
      <c r="H639" s="74"/>
      <c r="I639" s="74"/>
      <c r="J639" s="74"/>
      <c r="K639" s="74"/>
      <c r="L639" s="74"/>
      <c r="M639" s="74"/>
      <c r="N639" s="74"/>
      <c r="O639" s="74"/>
      <c r="P639" s="74"/>
      <c r="Q639" s="74"/>
      <c r="R639" s="74"/>
      <c r="S639" s="74"/>
      <c r="T639" s="74"/>
      <c r="U639" s="74"/>
      <c r="V639" s="74"/>
      <c r="W639" s="74"/>
      <c r="X639" s="74"/>
      <c r="Y639" s="74"/>
      <c r="Z639" s="74"/>
    </row>
    <row r="640" customFormat="false" ht="15.75" hidden="false" customHeight="true" outlineLevel="0" collapsed="false">
      <c r="A640" s="355"/>
      <c r="B640" s="74"/>
      <c r="C640" s="74"/>
      <c r="E640" s="74"/>
      <c r="F640" s="74"/>
      <c r="G640" s="74"/>
      <c r="H640" s="74"/>
      <c r="I640" s="74"/>
      <c r="J640" s="74"/>
      <c r="K640" s="74"/>
      <c r="L640" s="74"/>
      <c r="M640" s="74"/>
      <c r="N640" s="74"/>
      <c r="O640" s="74"/>
      <c r="P640" s="74"/>
      <c r="Q640" s="74"/>
      <c r="R640" s="74"/>
      <c r="S640" s="74"/>
      <c r="T640" s="74"/>
      <c r="U640" s="74"/>
      <c r="V640" s="74"/>
      <c r="W640" s="74"/>
      <c r="X640" s="74"/>
      <c r="Y640" s="74"/>
      <c r="Z640" s="74"/>
    </row>
    <row r="641" customFormat="false" ht="15.75" hidden="false" customHeight="true" outlineLevel="0" collapsed="false">
      <c r="A641" s="355"/>
      <c r="B641" s="74"/>
      <c r="C641" s="74"/>
      <c r="E641" s="74"/>
      <c r="F641" s="74"/>
      <c r="G641" s="74"/>
      <c r="H641" s="74"/>
      <c r="I641" s="74"/>
      <c r="J641" s="74"/>
      <c r="K641" s="74"/>
      <c r="L641" s="74"/>
      <c r="M641" s="74"/>
      <c r="N641" s="74"/>
      <c r="O641" s="74"/>
      <c r="P641" s="74"/>
      <c r="Q641" s="74"/>
      <c r="R641" s="74"/>
      <c r="S641" s="74"/>
      <c r="T641" s="74"/>
      <c r="U641" s="74"/>
      <c r="V641" s="74"/>
      <c r="W641" s="74"/>
      <c r="X641" s="74"/>
      <c r="Y641" s="74"/>
      <c r="Z641" s="74"/>
    </row>
    <row r="642" customFormat="false" ht="15.75" hidden="false" customHeight="true" outlineLevel="0" collapsed="false">
      <c r="A642" s="355"/>
      <c r="B642" s="74"/>
      <c r="C642" s="74"/>
      <c r="E642" s="74"/>
      <c r="F642" s="74"/>
      <c r="G642" s="74"/>
      <c r="H642" s="74"/>
      <c r="I642" s="74"/>
      <c r="J642" s="74"/>
      <c r="K642" s="74"/>
      <c r="L642" s="74"/>
      <c r="M642" s="74"/>
      <c r="N642" s="74"/>
      <c r="O642" s="74"/>
      <c r="P642" s="74"/>
      <c r="Q642" s="74"/>
      <c r="R642" s="74"/>
      <c r="S642" s="74"/>
      <c r="T642" s="74"/>
      <c r="U642" s="74"/>
      <c r="V642" s="74"/>
      <c r="W642" s="74"/>
      <c r="X642" s="74"/>
      <c r="Y642" s="74"/>
      <c r="Z642" s="74"/>
    </row>
    <row r="643" customFormat="false" ht="15.75" hidden="false" customHeight="true" outlineLevel="0" collapsed="false">
      <c r="A643" s="355"/>
      <c r="B643" s="74"/>
      <c r="C643" s="74"/>
      <c r="E643" s="74"/>
      <c r="F643" s="74"/>
      <c r="G643" s="74"/>
      <c r="H643" s="74"/>
      <c r="I643" s="74"/>
      <c r="J643" s="74"/>
      <c r="K643" s="74"/>
      <c r="L643" s="74"/>
      <c r="M643" s="74"/>
      <c r="N643" s="74"/>
      <c r="O643" s="74"/>
      <c r="P643" s="74"/>
      <c r="Q643" s="74"/>
      <c r="R643" s="74"/>
      <c r="S643" s="74"/>
      <c r="T643" s="74"/>
      <c r="U643" s="74"/>
      <c r="V643" s="74"/>
      <c r="W643" s="74"/>
      <c r="X643" s="74"/>
      <c r="Y643" s="74"/>
      <c r="Z643" s="74"/>
    </row>
    <row r="644" customFormat="false" ht="15.75" hidden="false" customHeight="true" outlineLevel="0" collapsed="false">
      <c r="A644" s="355"/>
      <c r="B644" s="74"/>
      <c r="C644" s="74"/>
      <c r="E644" s="74"/>
      <c r="F644" s="74"/>
      <c r="G644" s="74"/>
      <c r="H644" s="74"/>
      <c r="I644" s="74"/>
      <c r="J644" s="74"/>
      <c r="K644" s="74"/>
      <c r="L644" s="74"/>
      <c r="M644" s="74"/>
      <c r="N644" s="74"/>
      <c r="O644" s="74"/>
      <c r="P644" s="74"/>
      <c r="Q644" s="74"/>
      <c r="R644" s="74"/>
      <c r="S644" s="74"/>
      <c r="T644" s="74"/>
      <c r="U644" s="74"/>
      <c r="V644" s="74"/>
      <c r="W644" s="74"/>
      <c r="X644" s="74"/>
      <c r="Y644" s="74"/>
      <c r="Z644" s="74"/>
    </row>
    <row r="645" customFormat="false" ht="15.75" hidden="false" customHeight="true" outlineLevel="0" collapsed="false">
      <c r="A645" s="355"/>
      <c r="B645" s="74"/>
      <c r="C645" s="74"/>
      <c r="E645" s="74"/>
      <c r="F645" s="74"/>
      <c r="G645" s="74"/>
      <c r="H645" s="74"/>
      <c r="I645" s="74"/>
      <c r="J645" s="74"/>
      <c r="K645" s="74"/>
      <c r="L645" s="74"/>
      <c r="M645" s="74"/>
      <c r="N645" s="74"/>
      <c r="O645" s="74"/>
      <c r="P645" s="74"/>
      <c r="Q645" s="74"/>
      <c r="R645" s="74"/>
      <c r="S645" s="74"/>
      <c r="T645" s="74"/>
      <c r="U645" s="74"/>
      <c r="V645" s="74"/>
      <c r="W645" s="74"/>
      <c r="X645" s="74"/>
      <c r="Y645" s="74"/>
      <c r="Z645" s="74"/>
    </row>
    <row r="646" customFormat="false" ht="15.75" hidden="false" customHeight="true" outlineLevel="0" collapsed="false">
      <c r="A646" s="355"/>
      <c r="B646" s="74"/>
      <c r="C646" s="74"/>
      <c r="E646" s="74"/>
      <c r="F646" s="74"/>
      <c r="G646" s="74"/>
      <c r="H646" s="74"/>
      <c r="I646" s="74"/>
      <c r="J646" s="74"/>
      <c r="K646" s="74"/>
      <c r="L646" s="74"/>
      <c r="M646" s="74"/>
      <c r="N646" s="74"/>
      <c r="O646" s="74"/>
      <c r="P646" s="74"/>
      <c r="Q646" s="74"/>
      <c r="R646" s="74"/>
      <c r="S646" s="74"/>
      <c r="T646" s="74"/>
      <c r="U646" s="74"/>
      <c r="V646" s="74"/>
      <c r="W646" s="74"/>
      <c r="X646" s="74"/>
      <c r="Y646" s="74"/>
      <c r="Z646" s="74"/>
    </row>
    <row r="647" customFormat="false" ht="15.75" hidden="false" customHeight="true" outlineLevel="0" collapsed="false">
      <c r="A647" s="355"/>
      <c r="B647" s="74"/>
      <c r="C647" s="74"/>
      <c r="E647" s="74"/>
      <c r="F647" s="74"/>
      <c r="G647" s="74"/>
      <c r="H647" s="74"/>
      <c r="I647" s="74"/>
      <c r="J647" s="74"/>
      <c r="K647" s="74"/>
      <c r="L647" s="74"/>
      <c r="M647" s="74"/>
      <c r="N647" s="74"/>
      <c r="O647" s="74"/>
      <c r="P647" s="74"/>
      <c r="Q647" s="74"/>
      <c r="R647" s="74"/>
      <c r="S647" s="74"/>
      <c r="T647" s="74"/>
      <c r="U647" s="74"/>
      <c r="V647" s="74"/>
      <c r="W647" s="74"/>
      <c r="X647" s="74"/>
      <c r="Y647" s="74"/>
      <c r="Z647" s="74"/>
    </row>
    <row r="648" customFormat="false" ht="15.75" hidden="false" customHeight="true" outlineLevel="0" collapsed="false">
      <c r="A648" s="355"/>
      <c r="B648" s="74"/>
      <c r="C648" s="74"/>
      <c r="E648" s="74"/>
      <c r="F648" s="74"/>
      <c r="G648" s="74"/>
      <c r="H648" s="74"/>
      <c r="I648" s="74"/>
      <c r="J648" s="74"/>
      <c r="K648" s="74"/>
      <c r="L648" s="74"/>
      <c r="M648" s="74"/>
      <c r="N648" s="74"/>
      <c r="O648" s="74"/>
      <c r="P648" s="74"/>
      <c r="Q648" s="74"/>
      <c r="R648" s="74"/>
      <c r="S648" s="74"/>
      <c r="T648" s="74"/>
      <c r="U648" s="74"/>
      <c r="V648" s="74"/>
      <c r="W648" s="74"/>
      <c r="X648" s="74"/>
      <c r="Y648" s="74"/>
      <c r="Z648" s="74"/>
    </row>
    <row r="649" customFormat="false" ht="15.75" hidden="false" customHeight="true" outlineLevel="0" collapsed="false">
      <c r="A649" s="355"/>
      <c r="B649" s="74"/>
      <c r="C649" s="74"/>
      <c r="E649" s="74"/>
      <c r="F649" s="74"/>
      <c r="G649" s="74"/>
      <c r="H649" s="74"/>
      <c r="I649" s="74"/>
      <c r="J649" s="74"/>
      <c r="K649" s="74"/>
      <c r="L649" s="74"/>
      <c r="M649" s="74"/>
      <c r="N649" s="74"/>
      <c r="O649" s="74"/>
      <c r="P649" s="74"/>
      <c r="Q649" s="74"/>
      <c r="R649" s="74"/>
      <c r="S649" s="74"/>
      <c r="T649" s="74"/>
      <c r="U649" s="74"/>
      <c r="V649" s="74"/>
      <c r="W649" s="74"/>
      <c r="X649" s="74"/>
      <c r="Y649" s="74"/>
      <c r="Z649" s="74"/>
    </row>
    <row r="650" customFormat="false" ht="15.75" hidden="false" customHeight="true" outlineLevel="0" collapsed="false">
      <c r="A650" s="355"/>
      <c r="B650" s="74"/>
      <c r="C650" s="74"/>
      <c r="E650" s="74"/>
      <c r="F650" s="74"/>
      <c r="G650" s="74"/>
      <c r="H650" s="74"/>
      <c r="I650" s="74"/>
      <c r="J650" s="74"/>
      <c r="K650" s="74"/>
      <c r="L650" s="74"/>
      <c r="M650" s="74"/>
      <c r="N650" s="74"/>
      <c r="O650" s="74"/>
      <c r="P650" s="74"/>
      <c r="Q650" s="74"/>
      <c r="R650" s="74"/>
      <c r="S650" s="74"/>
      <c r="T650" s="74"/>
      <c r="U650" s="74"/>
      <c r="V650" s="74"/>
      <c r="W650" s="74"/>
      <c r="X650" s="74"/>
      <c r="Y650" s="74"/>
      <c r="Z650" s="74"/>
    </row>
    <row r="651" customFormat="false" ht="15.75" hidden="false" customHeight="true" outlineLevel="0" collapsed="false">
      <c r="A651" s="355"/>
      <c r="B651" s="74"/>
      <c r="C651" s="74"/>
      <c r="E651" s="74"/>
      <c r="F651" s="74"/>
      <c r="G651" s="74"/>
      <c r="H651" s="74"/>
      <c r="I651" s="74"/>
      <c r="J651" s="74"/>
      <c r="K651" s="74"/>
      <c r="L651" s="74"/>
      <c r="M651" s="74"/>
      <c r="N651" s="74"/>
      <c r="O651" s="74"/>
      <c r="P651" s="74"/>
      <c r="Q651" s="74"/>
      <c r="R651" s="74"/>
      <c r="S651" s="74"/>
      <c r="T651" s="74"/>
      <c r="U651" s="74"/>
      <c r="V651" s="74"/>
      <c r="W651" s="74"/>
      <c r="X651" s="74"/>
      <c r="Y651" s="74"/>
      <c r="Z651" s="74"/>
    </row>
    <row r="652" customFormat="false" ht="15.75" hidden="false" customHeight="true" outlineLevel="0" collapsed="false">
      <c r="A652" s="355"/>
      <c r="B652" s="74"/>
      <c r="C652" s="74"/>
      <c r="E652" s="74"/>
      <c r="F652" s="74"/>
      <c r="G652" s="74"/>
      <c r="H652" s="74"/>
      <c r="I652" s="74"/>
      <c r="J652" s="74"/>
      <c r="K652" s="74"/>
      <c r="L652" s="74"/>
      <c r="M652" s="74"/>
      <c r="N652" s="74"/>
      <c r="O652" s="74"/>
      <c r="P652" s="74"/>
      <c r="Q652" s="74"/>
      <c r="R652" s="74"/>
      <c r="S652" s="74"/>
      <c r="T652" s="74"/>
      <c r="U652" s="74"/>
      <c r="V652" s="74"/>
      <c r="W652" s="74"/>
      <c r="X652" s="74"/>
      <c r="Y652" s="74"/>
      <c r="Z652" s="74"/>
    </row>
    <row r="653" customFormat="false" ht="15.75" hidden="false" customHeight="true" outlineLevel="0" collapsed="false">
      <c r="A653" s="355"/>
      <c r="B653" s="74"/>
      <c r="C653" s="74"/>
      <c r="E653" s="74"/>
      <c r="F653" s="74"/>
      <c r="G653" s="74"/>
      <c r="H653" s="74"/>
      <c r="I653" s="74"/>
      <c r="J653" s="74"/>
      <c r="K653" s="74"/>
      <c r="L653" s="74"/>
      <c r="M653" s="74"/>
      <c r="N653" s="74"/>
      <c r="O653" s="74"/>
      <c r="P653" s="74"/>
      <c r="Q653" s="74"/>
      <c r="R653" s="74"/>
      <c r="S653" s="74"/>
      <c r="T653" s="74"/>
      <c r="U653" s="74"/>
      <c r="V653" s="74"/>
      <c r="W653" s="74"/>
      <c r="X653" s="74"/>
      <c r="Y653" s="74"/>
      <c r="Z653" s="74"/>
    </row>
    <row r="654" customFormat="false" ht="15.75" hidden="false" customHeight="true" outlineLevel="0" collapsed="false">
      <c r="A654" s="355"/>
      <c r="B654" s="74"/>
      <c r="C654" s="74"/>
      <c r="E654" s="74"/>
      <c r="F654" s="74"/>
      <c r="G654" s="74"/>
      <c r="H654" s="74"/>
      <c r="I654" s="74"/>
      <c r="J654" s="74"/>
      <c r="K654" s="74"/>
      <c r="L654" s="74"/>
      <c r="M654" s="74"/>
      <c r="N654" s="74"/>
      <c r="O654" s="74"/>
      <c r="P654" s="74"/>
      <c r="Q654" s="74"/>
      <c r="R654" s="74"/>
      <c r="S654" s="74"/>
      <c r="T654" s="74"/>
      <c r="U654" s="74"/>
      <c r="V654" s="74"/>
      <c r="W654" s="74"/>
      <c r="X654" s="74"/>
      <c r="Y654" s="74"/>
      <c r="Z654" s="74"/>
    </row>
    <row r="655" customFormat="false" ht="15.75" hidden="false" customHeight="true" outlineLevel="0" collapsed="false">
      <c r="A655" s="355"/>
      <c r="B655" s="74"/>
      <c r="C655" s="74"/>
      <c r="E655" s="74"/>
      <c r="F655" s="74"/>
      <c r="G655" s="74"/>
      <c r="H655" s="74"/>
      <c r="I655" s="74"/>
      <c r="J655" s="74"/>
      <c r="K655" s="74"/>
      <c r="L655" s="74"/>
      <c r="M655" s="74"/>
      <c r="N655" s="74"/>
      <c r="O655" s="74"/>
      <c r="P655" s="74"/>
      <c r="Q655" s="74"/>
      <c r="R655" s="74"/>
      <c r="S655" s="74"/>
      <c r="T655" s="74"/>
      <c r="U655" s="74"/>
      <c r="V655" s="74"/>
      <c r="W655" s="74"/>
      <c r="X655" s="74"/>
      <c r="Y655" s="74"/>
      <c r="Z655" s="74"/>
    </row>
    <row r="656" customFormat="false" ht="15.75" hidden="false" customHeight="true" outlineLevel="0" collapsed="false">
      <c r="A656" s="355"/>
      <c r="B656" s="74"/>
      <c r="C656" s="74"/>
      <c r="E656" s="74"/>
      <c r="F656" s="74"/>
      <c r="G656" s="74"/>
      <c r="H656" s="74"/>
      <c r="I656" s="74"/>
      <c r="J656" s="74"/>
      <c r="K656" s="74"/>
      <c r="L656" s="74"/>
      <c r="M656" s="74"/>
      <c r="N656" s="74"/>
      <c r="O656" s="74"/>
      <c r="P656" s="74"/>
      <c r="Q656" s="74"/>
      <c r="R656" s="74"/>
      <c r="S656" s="74"/>
      <c r="T656" s="74"/>
      <c r="U656" s="74"/>
      <c r="V656" s="74"/>
      <c r="W656" s="74"/>
      <c r="X656" s="74"/>
      <c r="Y656" s="74"/>
      <c r="Z656" s="74"/>
    </row>
    <row r="657" customFormat="false" ht="15.75" hidden="false" customHeight="true" outlineLevel="0" collapsed="false">
      <c r="A657" s="355"/>
      <c r="B657" s="74"/>
      <c r="C657" s="74"/>
      <c r="E657" s="74"/>
      <c r="F657" s="74"/>
      <c r="G657" s="74"/>
      <c r="H657" s="74"/>
      <c r="I657" s="74"/>
      <c r="J657" s="74"/>
      <c r="K657" s="74"/>
      <c r="L657" s="74"/>
      <c r="M657" s="74"/>
      <c r="N657" s="74"/>
      <c r="O657" s="74"/>
      <c r="P657" s="74"/>
      <c r="Q657" s="74"/>
      <c r="R657" s="74"/>
      <c r="S657" s="74"/>
      <c r="T657" s="74"/>
      <c r="U657" s="74"/>
      <c r="V657" s="74"/>
      <c r="W657" s="74"/>
      <c r="X657" s="74"/>
      <c r="Y657" s="74"/>
      <c r="Z657" s="74"/>
    </row>
    <row r="658" customFormat="false" ht="15.75" hidden="false" customHeight="true" outlineLevel="0" collapsed="false">
      <c r="A658" s="355"/>
      <c r="B658" s="74"/>
      <c r="C658" s="74"/>
      <c r="E658" s="74"/>
      <c r="F658" s="74"/>
      <c r="G658" s="74"/>
      <c r="H658" s="74"/>
      <c r="I658" s="74"/>
      <c r="J658" s="74"/>
      <c r="K658" s="74"/>
      <c r="L658" s="74"/>
      <c r="M658" s="74"/>
      <c r="N658" s="74"/>
      <c r="O658" s="74"/>
      <c r="P658" s="74"/>
      <c r="Q658" s="74"/>
      <c r="R658" s="74"/>
      <c r="S658" s="74"/>
      <c r="T658" s="74"/>
      <c r="U658" s="74"/>
      <c r="V658" s="74"/>
      <c r="W658" s="74"/>
      <c r="X658" s="74"/>
      <c r="Y658" s="74"/>
      <c r="Z658" s="74"/>
    </row>
    <row r="659" customFormat="false" ht="15.75" hidden="false" customHeight="true" outlineLevel="0" collapsed="false">
      <c r="A659" s="355"/>
      <c r="B659" s="74"/>
      <c r="C659" s="74"/>
      <c r="E659" s="74"/>
      <c r="F659" s="74"/>
      <c r="G659" s="74"/>
      <c r="H659" s="74"/>
      <c r="I659" s="74"/>
      <c r="J659" s="74"/>
      <c r="K659" s="74"/>
      <c r="L659" s="74"/>
      <c r="M659" s="74"/>
      <c r="N659" s="74"/>
      <c r="O659" s="74"/>
      <c r="P659" s="74"/>
      <c r="Q659" s="74"/>
      <c r="R659" s="74"/>
      <c r="S659" s="74"/>
      <c r="T659" s="74"/>
      <c r="U659" s="74"/>
      <c r="V659" s="74"/>
      <c r="W659" s="74"/>
      <c r="X659" s="74"/>
      <c r="Y659" s="74"/>
      <c r="Z659" s="74"/>
    </row>
    <row r="660" customFormat="false" ht="15.75" hidden="false" customHeight="true" outlineLevel="0" collapsed="false">
      <c r="A660" s="355"/>
      <c r="B660" s="74"/>
      <c r="C660" s="74"/>
      <c r="E660" s="74"/>
      <c r="F660" s="74"/>
      <c r="G660" s="74"/>
      <c r="H660" s="74"/>
      <c r="I660" s="74"/>
      <c r="J660" s="74"/>
      <c r="K660" s="74"/>
      <c r="L660" s="74"/>
      <c r="M660" s="74"/>
      <c r="N660" s="74"/>
      <c r="O660" s="74"/>
      <c r="P660" s="74"/>
      <c r="Q660" s="74"/>
      <c r="R660" s="74"/>
      <c r="S660" s="74"/>
      <c r="T660" s="74"/>
      <c r="U660" s="74"/>
      <c r="V660" s="74"/>
      <c r="W660" s="74"/>
      <c r="X660" s="74"/>
      <c r="Y660" s="74"/>
      <c r="Z660" s="74"/>
    </row>
    <row r="661" customFormat="false" ht="15.75" hidden="false" customHeight="true" outlineLevel="0" collapsed="false">
      <c r="A661" s="355"/>
      <c r="B661" s="74"/>
      <c r="C661" s="74"/>
      <c r="E661" s="74"/>
      <c r="F661" s="74"/>
      <c r="G661" s="74"/>
      <c r="H661" s="74"/>
      <c r="I661" s="74"/>
      <c r="J661" s="74"/>
      <c r="K661" s="74"/>
      <c r="L661" s="74"/>
      <c r="M661" s="74"/>
      <c r="N661" s="74"/>
      <c r="O661" s="74"/>
      <c r="P661" s="74"/>
      <c r="Q661" s="74"/>
      <c r="R661" s="74"/>
      <c r="S661" s="74"/>
      <c r="T661" s="74"/>
      <c r="U661" s="74"/>
      <c r="V661" s="74"/>
      <c r="W661" s="74"/>
      <c r="X661" s="74"/>
      <c r="Y661" s="74"/>
      <c r="Z661" s="74"/>
    </row>
    <row r="662" customFormat="false" ht="15.75" hidden="false" customHeight="true" outlineLevel="0" collapsed="false">
      <c r="A662" s="355"/>
      <c r="B662" s="74"/>
      <c r="C662" s="74"/>
      <c r="E662" s="74"/>
      <c r="F662" s="74"/>
      <c r="G662" s="74"/>
      <c r="H662" s="74"/>
      <c r="I662" s="74"/>
      <c r="J662" s="74"/>
      <c r="K662" s="74"/>
      <c r="L662" s="74"/>
      <c r="M662" s="74"/>
      <c r="N662" s="74"/>
      <c r="O662" s="74"/>
      <c r="P662" s="74"/>
      <c r="Q662" s="74"/>
      <c r="R662" s="74"/>
      <c r="S662" s="74"/>
      <c r="T662" s="74"/>
      <c r="U662" s="74"/>
      <c r="V662" s="74"/>
      <c r="W662" s="74"/>
      <c r="X662" s="74"/>
      <c r="Y662" s="74"/>
      <c r="Z662" s="74"/>
    </row>
    <row r="663" customFormat="false" ht="15.75" hidden="false" customHeight="true" outlineLevel="0" collapsed="false">
      <c r="A663" s="355"/>
      <c r="B663" s="74"/>
      <c r="C663" s="74"/>
      <c r="E663" s="74"/>
      <c r="F663" s="74"/>
      <c r="G663" s="74"/>
      <c r="H663" s="74"/>
      <c r="I663" s="74"/>
      <c r="J663" s="74"/>
      <c r="K663" s="74"/>
      <c r="L663" s="74"/>
      <c r="M663" s="74"/>
      <c r="N663" s="74"/>
      <c r="O663" s="74"/>
      <c r="P663" s="74"/>
      <c r="Q663" s="74"/>
      <c r="R663" s="74"/>
      <c r="S663" s="74"/>
      <c r="T663" s="74"/>
      <c r="U663" s="74"/>
      <c r="V663" s="74"/>
      <c r="W663" s="74"/>
      <c r="X663" s="74"/>
      <c r="Y663" s="74"/>
      <c r="Z663" s="74"/>
    </row>
    <row r="664" customFormat="false" ht="15.75" hidden="false" customHeight="true" outlineLevel="0" collapsed="false">
      <c r="A664" s="355"/>
      <c r="B664" s="74"/>
      <c r="C664" s="74"/>
      <c r="E664" s="74"/>
      <c r="F664" s="74"/>
      <c r="G664" s="74"/>
      <c r="H664" s="74"/>
      <c r="I664" s="74"/>
      <c r="J664" s="74"/>
      <c r="K664" s="74"/>
      <c r="L664" s="74"/>
      <c r="M664" s="74"/>
      <c r="N664" s="74"/>
      <c r="O664" s="74"/>
      <c r="P664" s="74"/>
      <c r="Q664" s="74"/>
      <c r="R664" s="74"/>
      <c r="S664" s="74"/>
      <c r="T664" s="74"/>
      <c r="U664" s="74"/>
      <c r="V664" s="74"/>
      <c r="W664" s="74"/>
      <c r="X664" s="74"/>
      <c r="Y664" s="74"/>
      <c r="Z664" s="74"/>
    </row>
    <row r="665" customFormat="false" ht="15.75" hidden="false" customHeight="true" outlineLevel="0" collapsed="false">
      <c r="A665" s="355"/>
      <c r="B665" s="74"/>
      <c r="C665" s="74"/>
      <c r="E665" s="74"/>
      <c r="F665" s="74"/>
      <c r="G665" s="74"/>
      <c r="H665" s="74"/>
      <c r="I665" s="74"/>
      <c r="J665" s="74"/>
      <c r="K665" s="74"/>
      <c r="L665" s="74"/>
      <c r="M665" s="74"/>
      <c r="N665" s="74"/>
      <c r="O665" s="74"/>
      <c r="P665" s="74"/>
      <c r="Q665" s="74"/>
      <c r="R665" s="74"/>
      <c r="S665" s="74"/>
      <c r="T665" s="74"/>
      <c r="U665" s="74"/>
      <c r="V665" s="74"/>
      <c r="W665" s="74"/>
      <c r="X665" s="74"/>
      <c r="Y665" s="74"/>
      <c r="Z665" s="74"/>
    </row>
    <row r="666" customFormat="false" ht="15.75" hidden="false" customHeight="true" outlineLevel="0" collapsed="false">
      <c r="A666" s="355"/>
      <c r="B666" s="74"/>
      <c r="C666" s="74"/>
      <c r="E666" s="74"/>
      <c r="F666" s="74"/>
      <c r="G666" s="74"/>
      <c r="H666" s="74"/>
      <c r="I666" s="74"/>
      <c r="J666" s="74"/>
      <c r="K666" s="74"/>
      <c r="L666" s="74"/>
      <c r="M666" s="74"/>
      <c r="N666" s="74"/>
      <c r="O666" s="74"/>
      <c r="P666" s="74"/>
      <c r="Q666" s="74"/>
      <c r="R666" s="74"/>
      <c r="S666" s="74"/>
      <c r="T666" s="74"/>
      <c r="U666" s="74"/>
      <c r="V666" s="74"/>
      <c r="W666" s="74"/>
      <c r="X666" s="74"/>
      <c r="Y666" s="74"/>
      <c r="Z666" s="74"/>
    </row>
    <row r="667" customFormat="false" ht="15.75" hidden="false" customHeight="true" outlineLevel="0" collapsed="false">
      <c r="A667" s="355"/>
      <c r="B667" s="74"/>
      <c r="C667" s="74"/>
      <c r="E667" s="74"/>
      <c r="F667" s="74"/>
      <c r="G667" s="74"/>
      <c r="H667" s="74"/>
      <c r="I667" s="74"/>
      <c r="J667" s="74"/>
      <c r="K667" s="74"/>
      <c r="L667" s="74"/>
      <c r="M667" s="74"/>
      <c r="N667" s="74"/>
      <c r="O667" s="74"/>
      <c r="P667" s="74"/>
      <c r="Q667" s="74"/>
      <c r="R667" s="74"/>
      <c r="S667" s="74"/>
      <c r="T667" s="74"/>
      <c r="U667" s="74"/>
      <c r="V667" s="74"/>
      <c r="W667" s="74"/>
      <c r="X667" s="74"/>
      <c r="Y667" s="74"/>
      <c r="Z667" s="74"/>
    </row>
    <row r="668" customFormat="false" ht="15.75" hidden="false" customHeight="true" outlineLevel="0" collapsed="false">
      <c r="A668" s="355"/>
      <c r="B668" s="74"/>
      <c r="C668" s="74"/>
      <c r="E668" s="74"/>
      <c r="F668" s="74"/>
      <c r="G668" s="74"/>
      <c r="H668" s="74"/>
      <c r="I668" s="74"/>
      <c r="J668" s="74"/>
      <c r="K668" s="74"/>
      <c r="L668" s="74"/>
      <c r="M668" s="74"/>
      <c r="N668" s="74"/>
      <c r="O668" s="74"/>
      <c r="P668" s="74"/>
      <c r="Q668" s="74"/>
      <c r="R668" s="74"/>
      <c r="S668" s="74"/>
      <c r="T668" s="74"/>
      <c r="U668" s="74"/>
      <c r="V668" s="74"/>
      <c r="W668" s="74"/>
      <c r="X668" s="74"/>
      <c r="Y668" s="74"/>
      <c r="Z668" s="74"/>
    </row>
    <row r="669" customFormat="false" ht="15.75" hidden="false" customHeight="true" outlineLevel="0" collapsed="false">
      <c r="A669" s="355"/>
      <c r="B669" s="74"/>
      <c r="C669" s="74"/>
      <c r="E669" s="74"/>
      <c r="F669" s="74"/>
      <c r="G669" s="74"/>
      <c r="H669" s="74"/>
      <c r="I669" s="74"/>
      <c r="J669" s="74"/>
      <c r="K669" s="74"/>
      <c r="L669" s="74"/>
      <c r="M669" s="74"/>
      <c r="N669" s="74"/>
      <c r="O669" s="74"/>
      <c r="P669" s="74"/>
      <c r="Q669" s="74"/>
      <c r="R669" s="74"/>
      <c r="S669" s="74"/>
      <c r="T669" s="74"/>
      <c r="U669" s="74"/>
      <c r="V669" s="74"/>
      <c r="W669" s="74"/>
      <c r="X669" s="74"/>
      <c r="Y669" s="74"/>
      <c r="Z669" s="74"/>
    </row>
    <row r="670" customFormat="false" ht="15.75" hidden="false" customHeight="true" outlineLevel="0" collapsed="false">
      <c r="A670" s="355"/>
      <c r="B670" s="74"/>
      <c r="C670" s="74"/>
      <c r="E670" s="74"/>
      <c r="F670" s="74"/>
      <c r="G670" s="74"/>
      <c r="H670" s="74"/>
      <c r="I670" s="74"/>
      <c r="J670" s="74"/>
      <c r="K670" s="74"/>
      <c r="L670" s="74"/>
      <c r="M670" s="74"/>
      <c r="N670" s="74"/>
      <c r="O670" s="74"/>
      <c r="P670" s="74"/>
      <c r="Q670" s="74"/>
      <c r="R670" s="74"/>
      <c r="S670" s="74"/>
      <c r="T670" s="74"/>
      <c r="U670" s="74"/>
      <c r="V670" s="74"/>
      <c r="W670" s="74"/>
      <c r="X670" s="74"/>
      <c r="Y670" s="74"/>
      <c r="Z670" s="74"/>
    </row>
    <row r="671" customFormat="false" ht="15.75" hidden="false" customHeight="true" outlineLevel="0" collapsed="false">
      <c r="A671" s="355"/>
      <c r="B671" s="74"/>
      <c r="C671" s="74"/>
      <c r="E671" s="74"/>
      <c r="F671" s="74"/>
      <c r="G671" s="74"/>
      <c r="H671" s="74"/>
      <c r="I671" s="74"/>
      <c r="J671" s="74"/>
      <c r="K671" s="74"/>
      <c r="L671" s="74"/>
      <c r="M671" s="74"/>
      <c r="N671" s="74"/>
      <c r="O671" s="74"/>
      <c r="P671" s="74"/>
      <c r="Q671" s="74"/>
      <c r="R671" s="74"/>
      <c r="S671" s="74"/>
      <c r="T671" s="74"/>
      <c r="U671" s="74"/>
      <c r="V671" s="74"/>
      <c r="W671" s="74"/>
      <c r="X671" s="74"/>
      <c r="Y671" s="74"/>
      <c r="Z671" s="74"/>
    </row>
    <row r="672" customFormat="false" ht="15.75" hidden="false" customHeight="true" outlineLevel="0" collapsed="false">
      <c r="A672" s="355"/>
      <c r="B672" s="74"/>
      <c r="C672" s="74"/>
      <c r="E672" s="74"/>
      <c r="F672" s="74"/>
      <c r="G672" s="74"/>
      <c r="H672" s="74"/>
      <c r="I672" s="74"/>
      <c r="J672" s="74"/>
      <c r="K672" s="74"/>
      <c r="L672" s="74"/>
      <c r="M672" s="74"/>
      <c r="N672" s="74"/>
      <c r="O672" s="74"/>
      <c r="P672" s="74"/>
      <c r="Q672" s="74"/>
      <c r="R672" s="74"/>
      <c r="S672" s="74"/>
      <c r="T672" s="74"/>
      <c r="U672" s="74"/>
      <c r="V672" s="74"/>
      <c r="W672" s="74"/>
      <c r="X672" s="74"/>
      <c r="Y672" s="74"/>
      <c r="Z672" s="74"/>
    </row>
    <row r="673" customFormat="false" ht="15.75" hidden="false" customHeight="true" outlineLevel="0" collapsed="false">
      <c r="A673" s="355"/>
      <c r="B673" s="74"/>
      <c r="C673" s="74"/>
      <c r="E673" s="74"/>
      <c r="F673" s="74"/>
      <c r="G673" s="74"/>
      <c r="H673" s="74"/>
      <c r="I673" s="74"/>
      <c r="J673" s="74"/>
      <c r="K673" s="74"/>
      <c r="L673" s="74"/>
      <c r="M673" s="74"/>
      <c r="N673" s="74"/>
      <c r="O673" s="74"/>
      <c r="P673" s="74"/>
      <c r="Q673" s="74"/>
      <c r="R673" s="74"/>
      <c r="S673" s="74"/>
      <c r="T673" s="74"/>
      <c r="U673" s="74"/>
      <c r="V673" s="74"/>
      <c r="W673" s="74"/>
      <c r="X673" s="74"/>
      <c r="Y673" s="74"/>
      <c r="Z673" s="74"/>
    </row>
    <row r="674" customFormat="false" ht="15.75" hidden="false" customHeight="true" outlineLevel="0" collapsed="false">
      <c r="A674" s="355"/>
      <c r="B674" s="74"/>
      <c r="C674" s="74"/>
      <c r="E674" s="74"/>
      <c r="F674" s="74"/>
      <c r="G674" s="74"/>
      <c r="H674" s="74"/>
      <c r="I674" s="74"/>
      <c r="J674" s="74"/>
      <c r="K674" s="74"/>
      <c r="L674" s="74"/>
      <c r="M674" s="74"/>
      <c r="N674" s="74"/>
      <c r="O674" s="74"/>
      <c r="P674" s="74"/>
      <c r="Q674" s="74"/>
      <c r="R674" s="74"/>
      <c r="S674" s="74"/>
      <c r="T674" s="74"/>
      <c r="U674" s="74"/>
      <c r="V674" s="74"/>
      <c r="W674" s="74"/>
      <c r="X674" s="74"/>
      <c r="Y674" s="74"/>
      <c r="Z674" s="74"/>
    </row>
    <row r="675" customFormat="false" ht="15.75" hidden="false" customHeight="true" outlineLevel="0" collapsed="false">
      <c r="A675" s="355"/>
      <c r="B675" s="74"/>
      <c r="C675" s="74"/>
      <c r="E675" s="74"/>
      <c r="F675" s="74"/>
      <c r="G675" s="74"/>
      <c r="H675" s="74"/>
      <c r="I675" s="74"/>
      <c r="J675" s="74"/>
      <c r="K675" s="74"/>
      <c r="L675" s="74"/>
      <c r="M675" s="74"/>
      <c r="N675" s="74"/>
      <c r="O675" s="74"/>
      <c r="P675" s="74"/>
      <c r="Q675" s="74"/>
      <c r="R675" s="74"/>
      <c r="S675" s="74"/>
      <c r="T675" s="74"/>
      <c r="U675" s="74"/>
      <c r="V675" s="74"/>
      <c r="W675" s="74"/>
      <c r="X675" s="74"/>
      <c r="Y675" s="74"/>
      <c r="Z675" s="74"/>
    </row>
    <row r="676" customFormat="false" ht="15.75" hidden="false" customHeight="true" outlineLevel="0" collapsed="false">
      <c r="A676" s="355"/>
      <c r="B676" s="74"/>
      <c r="C676" s="74"/>
      <c r="E676" s="74"/>
      <c r="F676" s="74"/>
      <c r="G676" s="74"/>
      <c r="H676" s="74"/>
      <c r="I676" s="74"/>
      <c r="J676" s="74"/>
      <c r="K676" s="74"/>
      <c r="L676" s="74"/>
      <c r="M676" s="74"/>
      <c r="N676" s="74"/>
      <c r="O676" s="74"/>
      <c r="P676" s="74"/>
      <c r="Q676" s="74"/>
      <c r="R676" s="74"/>
      <c r="S676" s="74"/>
      <c r="T676" s="74"/>
      <c r="U676" s="74"/>
      <c r="V676" s="74"/>
      <c r="W676" s="74"/>
      <c r="X676" s="74"/>
      <c r="Y676" s="74"/>
      <c r="Z676" s="74"/>
    </row>
    <row r="677" customFormat="false" ht="15.75" hidden="false" customHeight="true" outlineLevel="0" collapsed="false">
      <c r="A677" s="355"/>
      <c r="B677" s="74"/>
      <c r="C677" s="74"/>
      <c r="E677" s="74"/>
      <c r="F677" s="74"/>
      <c r="G677" s="74"/>
      <c r="H677" s="74"/>
      <c r="I677" s="74"/>
      <c r="J677" s="74"/>
      <c r="K677" s="74"/>
      <c r="L677" s="74"/>
      <c r="M677" s="74"/>
      <c r="N677" s="74"/>
      <c r="O677" s="74"/>
      <c r="P677" s="74"/>
      <c r="Q677" s="74"/>
      <c r="R677" s="74"/>
      <c r="S677" s="74"/>
      <c r="T677" s="74"/>
      <c r="U677" s="74"/>
      <c r="V677" s="74"/>
      <c r="W677" s="74"/>
      <c r="X677" s="74"/>
      <c r="Y677" s="74"/>
      <c r="Z677" s="74"/>
    </row>
    <row r="678" customFormat="false" ht="15.75" hidden="false" customHeight="true" outlineLevel="0" collapsed="false">
      <c r="A678" s="355"/>
      <c r="B678" s="74"/>
      <c r="C678" s="74"/>
      <c r="E678" s="74"/>
      <c r="F678" s="74"/>
      <c r="G678" s="74"/>
      <c r="H678" s="74"/>
      <c r="I678" s="74"/>
      <c r="J678" s="74"/>
      <c r="K678" s="74"/>
      <c r="L678" s="74"/>
      <c r="M678" s="74"/>
      <c r="N678" s="74"/>
      <c r="O678" s="74"/>
      <c r="P678" s="74"/>
      <c r="Q678" s="74"/>
      <c r="R678" s="74"/>
      <c r="S678" s="74"/>
      <c r="T678" s="74"/>
      <c r="U678" s="74"/>
      <c r="V678" s="74"/>
      <c r="W678" s="74"/>
      <c r="X678" s="74"/>
      <c r="Y678" s="74"/>
      <c r="Z678" s="74"/>
    </row>
    <row r="679" customFormat="false" ht="15.75" hidden="false" customHeight="true" outlineLevel="0" collapsed="false">
      <c r="A679" s="355"/>
      <c r="B679" s="74"/>
      <c r="C679" s="74"/>
      <c r="E679" s="74"/>
      <c r="F679" s="74"/>
      <c r="G679" s="74"/>
      <c r="H679" s="74"/>
      <c r="I679" s="74"/>
      <c r="J679" s="74"/>
      <c r="K679" s="74"/>
      <c r="L679" s="74"/>
      <c r="M679" s="74"/>
      <c r="N679" s="74"/>
      <c r="O679" s="74"/>
      <c r="P679" s="74"/>
      <c r="Q679" s="74"/>
      <c r="R679" s="74"/>
      <c r="S679" s="74"/>
      <c r="T679" s="74"/>
      <c r="U679" s="74"/>
      <c r="V679" s="74"/>
      <c r="W679" s="74"/>
      <c r="X679" s="74"/>
      <c r="Y679" s="74"/>
      <c r="Z679" s="74"/>
    </row>
    <row r="680" customFormat="false" ht="15.75" hidden="false" customHeight="true" outlineLevel="0" collapsed="false">
      <c r="A680" s="355"/>
      <c r="B680" s="74"/>
      <c r="C680" s="74"/>
      <c r="E680" s="74"/>
      <c r="F680" s="74"/>
      <c r="G680" s="74"/>
      <c r="H680" s="74"/>
      <c r="I680" s="74"/>
      <c r="J680" s="74"/>
      <c r="K680" s="74"/>
      <c r="L680" s="74"/>
      <c r="M680" s="74"/>
      <c r="N680" s="74"/>
      <c r="O680" s="74"/>
      <c r="P680" s="74"/>
      <c r="Q680" s="74"/>
      <c r="R680" s="74"/>
      <c r="S680" s="74"/>
      <c r="T680" s="74"/>
      <c r="U680" s="74"/>
      <c r="V680" s="74"/>
      <c r="W680" s="74"/>
      <c r="X680" s="74"/>
      <c r="Y680" s="74"/>
      <c r="Z680" s="74"/>
    </row>
    <row r="681" customFormat="false" ht="15.75" hidden="false" customHeight="true" outlineLevel="0" collapsed="false">
      <c r="A681" s="355"/>
      <c r="B681" s="74"/>
      <c r="C681" s="74"/>
      <c r="E681" s="74"/>
      <c r="F681" s="74"/>
      <c r="G681" s="74"/>
      <c r="H681" s="74"/>
      <c r="I681" s="74"/>
      <c r="J681" s="74"/>
      <c r="K681" s="74"/>
      <c r="L681" s="74"/>
      <c r="M681" s="74"/>
      <c r="N681" s="74"/>
      <c r="O681" s="74"/>
      <c r="P681" s="74"/>
      <c r="Q681" s="74"/>
      <c r="R681" s="74"/>
      <c r="S681" s="74"/>
      <c r="T681" s="74"/>
      <c r="U681" s="74"/>
      <c r="V681" s="74"/>
      <c r="W681" s="74"/>
      <c r="X681" s="74"/>
      <c r="Y681" s="74"/>
      <c r="Z681" s="74"/>
    </row>
    <row r="682" customFormat="false" ht="15.75" hidden="false" customHeight="true" outlineLevel="0" collapsed="false">
      <c r="A682" s="355"/>
      <c r="B682" s="74"/>
      <c r="C682" s="74"/>
      <c r="E682" s="74"/>
      <c r="F682" s="74"/>
      <c r="G682" s="74"/>
      <c r="H682" s="74"/>
      <c r="I682" s="74"/>
      <c r="J682" s="74"/>
      <c r="K682" s="74"/>
      <c r="L682" s="74"/>
      <c r="M682" s="74"/>
      <c r="N682" s="74"/>
      <c r="O682" s="74"/>
      <c r="P682" s="74"/>
      <c r="Q682" s="74"/>
      <c r="R682" s="74"/>
      <c r="S682" s="74"/>
      <c r="T682" s="74"/>
      <c r="U682" s="74"/>
      <c r="V682" s="74"/>
      <c r="W682" s="74"/>
      <c r="X682" s="74"/>
      <c r="Y682" s="74"/>
      <c r="Z682" s="74"/>
    </row>
    <row r="683" customFormat="false" ht="15.75" hidden="false" customHeight="true" outlineLevel="0" collapsed="false">
      <c r="A683" s="355"/>
      <c r="B683" s="74"/>
      <c r="C683" s="74"/>
      <c r="E683" s="74"/>
      <c r="F683" s="74"/>
      <c r="G683" s="74"/>
      <c r="H683" s="74"/>
      <c r="I683" s="74"/>
      <c r="J683" s="74"/>
      <c r="K683" s="74"/>
      <c r="L683" s="74"/>
      <c r="M683" s="74"/>
      <c r="N683" s="74"/>
      <c r="O683" s="74"/>
      <c r="P683" s="74"/>
      <c r="Q683" s="74"/>
      <c r="R683" s="74"/>
      <c r="S683" s="74"/>
      <c r="T683" s="74"/>
      <c r="U683" s="74"/>
      <c r="V683" s="74"/>
      <c r="W683" s="74"/>
      <c r="X683" s="74"/>
      <c r="Y683" s="74"/>
      <c r="Z683" s="74"/>
    </row>
    <row r="684" customFormat="false" ht="15.75" hidden="false" customHeight="true" outlineLevel="0" collapsed="false">
      <c r="A684" s="355"/>
      <c r="B684" s="74"/>
      <c r="C684" s="74"/>
      <c r="E684" s="74"/>
      <c r="F684" s="74"/>
      <c r="G684" s="74"/>
      <c r="H684" s="74"/>
      <c r="I684" s="74"/>
      <c r="J684" s="74"/>
      <c r="K684" s="74"/>
      <c r="L684" s="74"/>
      <c r="M684" s="74"/>
      <c r="N684" s="74"/>
      <c r="O684" s="74"/>
      <c r="P684" s="74"/>
      <c r="Q684" s="74"/>
      <c r="R684" s="74"/>
      <c r="S684" s="74"/>
      <c r="T684" s="74"/>
      <c r="U684" s="74"/>
      <c r="V684" s="74"/>
      <c r="W684" s="74"/>
      <c r="X684" s="74"/>
      <c r="Y684" s="74"/>
      <c r="Z684" s="74"/>
    </row>
    <row r="685" customFormat="false" ht="15.75" hidden="false" customHeight="true" outlineLevel="0" collapsed="false">
      <c r="A685" s="355"/>
      <c r="B685" s="74"/>
      <c r="C685" s="74"/>
      <c r="E685" s="74"/>
      <c r="F685" s="74"/>
      <c r="G685" s="74"/>
      <c r="H685" s="74"/>
      <c r="I685" s="74"/>
      <c r="J685" s="74"/>
      <c r="K685" s="74"/>
      <c r="L685" s="74"/>
      <c r="M685" s="74"/>
      <c r="N685" s="74"/>
      <c r="O685" s="74"/>
      <c r="P685" s="74"/>
      <c r="Q685" s="74"/>
      <c r="R685" s="74"/>
      <c r="S685" s="74"/>
      <c r="T685" s="74"/>
      <c r="U685" s="74"/>
      <c r="V685" s="74"/>
      <c r="W685" s="74"/>
      <c r="X685" s="74"/>
      <c r="Y685" s="74"/>
      <c r="Z685" s="74"/>
    </row>
    <row r="686" customFormat="false" ht="15.75" hidden="false" customHeight="true" outlineLevel="0" collapsed="false">
      <c r="A686" s="355"/>
      <c r="B686" s="74"/>
      <c r="C686" s="74"/>
      <c r="E686" s="74"/>
      <c r="F686" s="74"/>
      <c r="G686" s="74"/>
      <c r="H686" s="74"/>
      <c r="I686" s="74"/>
      <c r="J686" s="74"/>
      <c r="K686" s="74"/>
      <c r="L686" s="74"/>
      <c r="M686" s="74"/>
      <c r="N686" s="74"/>
      <c r="O686" s="74"/>
      <c r="P686" s="74"/>
      <c r="Q686" s="74"/>
      <c r="R686" s="74"/>
      <c r="S686" s="74"/>
      <c r="T686" s="74"/>
      <c r="U686" s="74"/>
      <c r="V686" s="74"/>
      <c r="W686" s="74"/>
      <c r="X686" s="74"/>
      <c r="Y686" s="74"/>
      <c r="Z686" s="74"/>
    </row>
    <row r="687" customFormat="false" ht="15.75" hidden="false" customHeight="true" outlineLevel="0" collapsed="false">
      <c r="A687" s="355"/>
      <c r="B687" s="74"/>
      <c r="C687" s="74"/>
      <c r="E687" s="74"/>
      <c r="F687" s="74"/>
      <c r="G687" s="74"/>
      <c r="H687" s="74"/>
      <c r="I687" s="74"/>
      <c r="J687" s="74"/>
      <c r="K687" s="74"/>
      <c r="L687" s="74"/>
      <c r="M687" s="74"/>
      <c r="N687" s="74"/>
      <c r="O687" s="74"/>
      <c r="P687" s="74"/>
      <c r="Q687" s="74"/>
      <c r="R687" s="74"/>
      <c r="S687" s="74"/>
      <c r="T687" s="74"/>
      <c r="U687" s="74"/>
      <c r="V687" s="74"/>
      <c r="W687" s="74"/>
      <c r="X687" s="74"/>
      <c r="Y687" s="74"/>
      <c r="Z687" s="74"/>
    </row>
    <row r="688" customFormat="false" ht="15.75" hidden="false" customHeight="true" outlineLevel="0" collapsed="false">
      <c r="A688" s="355"/>
      <c r="B688" s="74"/>
      <c r="C688" s="74"/>
      <c r="E688" s="74"/>
      <c r="F688" s="74"/>
      <c r="G688" s="74"/>
      <c r="H688" s="74"/>
      <c r="I688" s="74"/>
      <c r="J688" s="74"/>
      <c r="K688" s="74"/>
      <c r="L688" s="74"/>
      <c r="M688" s="74"/>
      <c r="N688" s="74"/>
      <c r="O688" s="74"/>
      <c r="P688" s="74"/>
      <c r="Q688" s="74"/>
      <c r="R688" s="74"/>
      <c r="S688" s="74"/>
      <c r="T688" s="74"/>
      <c r="U688" s="74"/>
      <c r="V688" s="74"/>
      <c r="W688" s="74"/>
      <c r="X688" s="74"/>
      <c r="Y688" s="74"/>
      <c r="Z688" s="74"/>
    </row>
    <row r="689" customFormat="false" ht="15.75" hidden="false" customHeight="true" outlineLevel="0" collapsed="false">
      <c r="A689" s="355"/>
      <c r="B689" s="74"/>
      <c r="C689" s="74"/>
      <c r="E689" s="74"/>
      <c r="F689" s="74"/>
      <c r="G689" s="74"/>
      <c r="H689" s="74"/>
      <c r="I689" s="74"/>
      <c r="J689" s="74"/>
      <c r="K689" s="74"/>
      <c r="L689" s="74"/>
      <c r="M689" s="74"/>
      <c r="N689" s="74"/>
      <c r="O689" s="74"/>
      <c r="P689" s="74"/>
      <c r="Q689" s="74"/>
      <c r="R689" s="74"/>
      <c r="S689" s="74"/>
      <c r="T689" s="74"/>
      <c r="U689" s="74"/>
      <c r="V689" s="74"/>
      <c r="W689" s="74"/>
      <c r="X689" s="74"/>
      <c r="Y689" s="74"/>
      <c r="Z689" s="74"/>
    </row>
    <row r="690" customFormat="false" ht="15.75" hidden="false" customHeight="true" outlineLevel="0" collapsed="false">
      <c r="A690" s="355"/>
      <c r="B690" s="74"/>
      <c r="C690" s="74"/>
      <c r="E690" s="74"/>
      <c r="F690" s="74"/>
      <c r="G690" s="74"/>
      <c r="H690" s="74"/>
      <c r="I690" s="74"/>
      <c r="J690" s="74"/>
      <c r="K690" s="74"/>
      <c r="L690" s="74"/>
      <c r="M690" s="74"/>
      <c r="N690" s="74"/>
      <c r="O690" s="74"/>
      <c r="P690" s="74"/>
      <c r="Q690" s="74"/>
      <c r="R690" s="74"/>
      <c r="S690" s="74"/>
      <c r="T690" s="74"/>
      <c r="U690" s="74"/>
      <c r="V690" s="74"/>
      <c r="W690" s="74"/>
      <c r="X690" s="74"/>
      <c r="Y690" s="74"/>
      <c r="Z690" s="74"/>
    </row>
    <row r="691" customFormat="false" ht="15.75" hidden="false" customHeight="true" outlineLevel="0" collapsed="false">
      <c r="A691" s="355"/>
      <c r="B691" s="74"/>
      <c r="C691" s="74"/>
      <c r="E691" s="74"/>
      <c r="F691" s="74"/>
      <c r="G691" s="74"/>
      <c r="H691" s="74"/>
      <c r="I691" s="74"/>
      <c r="J691" s="74"/>
      <c r="K691" s="74"/>
      <c r="L691" s="74"/>
      <c r="M691" s="74"/>
      <c r="N691" s="74"/>
      <c r="O691" s="74"/>
      <c r="P691" s="74"/>
      <c r="Q691" s="74"/>
      <c r="R691" s="74"/>
      <c r="S691" s="74"/>
      <c r="T691" s="74"/>
      <c r="U691" s="74"/>
      <c r="V691" s="74"/>
      <c r="W691" s="74"/>
      <c r="X691" s="74"/>
      <c r="Y691" s="74"/>
      <c r="Z691" s="74"/>
    </row>
    <row r="692" customFormat="false" ht="15.75" hidden="false" customHeight="true" outlineLevel="0" collapsed="false">
      <c r="A692" s="355"/>
      <c r="B692" s="74"/>
      <c r="C692" s="74"/>
      <c r="E692" s="74"/>
      <c r="F692" s="74"/>
      <c r="G692" s="74"/>
      <c r="H692" s="74"/>
      <c r="I692" s="74"/>
      <c r="J692" s="74"/>
      <c r="K692" s="74"/>
      <c r="L692" s="74"/>
      <c r="M692" s="74"/>
      <c r="N692" s="74"/>
      <c r="O692" s="74"/>
      <c r="P692" s="74"/>
      <c r="Q692" s="74"/>
      <c r="R692" s="74"/>
      <c r="S692" s="74"/>
      <c r="T692" s="74"/>
      <c r="U692" s="74"/>
      <c r="V692" s="74"/>
      <c r="W692" s="74"/>
      <c r="X692" s="74"/>
      <c r="Y692" s="74"/>
      <c r="Z692" s="74"/>
    </row>
    <row r="693" customFormat="false" ht="15.75" hidden="false" customHeight="true" outlineLevel="0" collapsed="false">
      <c r="A693" s="355"/>
      <c r="B693" s="74"/>
      <c r="C693" s="74"/>
      <c r="E693" s="74"/>
      <c r="F693" s="74"/>
      <c r="G693" s="74"/>
      <c r="H693" s="74"/>
      <c r="I693" s="74"/>
      <c r="J693" s="74"/>
      <c r="K693" s="74"/>
      <c r="L693" s="74"/>
      <c r="M693" s="74"/>
      <c r="N693" s="74"/>
      <c r="O693" s="74"/>
      <c r="P693" s="74"/>
      <c r="Q693" s="74"/>
      <c r="R693" s="74"/>
      <c r="S693" s="74"/>
      <c r="T693" s="74"/>
      <c r="U693" s="74"/>
      <c r="V693" s="74"/>
      <c r="W693" s="74"/>
      <c r="X693" s="74"/>
      <c r="Y693" s="74"/>
      <c r="Z693" s="74"/>
    </row>
    <row r="694" customFormat="false" ht="15.75" hidden="false" customHeight="true" outlineLevel="0" collapsed="false">
      <c r="A694" s="355"/>
      <c r="B694" s="74"/>
      <c r="C694" s="74"/>
      <c r="E694" s="74"/>
      <c r="F694" s="74"/>
      <c r="G694" s="74"/>
      <c r="H694" s="74"/>
      <c r="I694" s="74"/>
      <c r="J694" s="74"/>
      <c r="K694" s="74"/>
      <c r="L694" s="74"/>
      <c r="M694" s="74"/>
      <c r="N694" s="74"/>
      <c r="O694" s="74"/>
      <c r="P694" s="74"/>
      <c r="Q694" s="74"/>
      <c r="R694" s="74"/>
      <c r="S694" s="74"/>
      <c r="T694" s="74"/>
      <c r="U694" s="74"/>
      <c r="V694" s="74"/>
      <c r="W694" s="74"/>
      <c r="X694" s="74"/>
      <c r="Y694" s="74"/>
      <c r="Z694" s="74"/>
    </row>
    <row r="695" customFormat="false" ht="15.75" hidden="false" customHeight="true" outlineLevel="0" collapsed="false">
      <c r="A695" s="355"/>
      <c r="B695" s="74"/>
      <c r="C695" s="74"/>
      <c r="E695" s="74"/>
      <c r="F695" s="74"/>
      <c r="G695" s="74"/>
      <c r="H695" s="74"/>
      <c r="I695" s="74"/>
      <c r="J695" s="74"/>
      <c r="K695" s="74"/>
      <c r="L695" s="74"/>
      <c r="M695" s="74"/>
      <c r="N695" s="74"/>
      <c r="O695" s="74"/>
      <c r="P695" s="74"/>
      <c r="Q695" s="74"/>
      <c r="R695" s="74"/>
      <c r="S695" s="74"/>
      <c r="T695" s="74"/>
      <c r="U695" s="74"/>
      <c r="V695" s="74"/>
      <c r="W695" s="74"/>
      <c r="X695" s="74"/>
      <c r="Y695" s="74"/>
      <c r="Z695" s="74"/>
    </row>
    <row r="696" customFormat="false" ht="15.75" hidden="false" customHeight="true" outlineLevel="0" collapsed="false">
      <c r="A696" s="355"/>
      <c r="B696" s="74"/>
      <c r="C696" s="74"/>
      <c r="E696" s="74"/>
      <c r="F696" s="74"/>
      <c r="G696" s="74"/>
      <c r="H696" s="74"/>
      <c r="I696" s="74"/>
      <c r="J696" s="74"/>
      <c r="K696" s="74"/>
      <c r="L696" s="74"/>
      <c r="M696" s="74"/>
      <c r="N696" s="74"/>
      <c r="O696" s="74"/>
      <c r="P696" s="74"/>
      <c r="Q696" s="74"/>
      <c r="R696" s="74"/>
      <c r="S696" s="74"/>
      <c r="T696" s="74"/>
      <c r="U696" s="74"/>
      <c r="V696" s="74"/>
      <c r="W696" s="74"/>
      <c r="X696" s="74"/>
      <c r="Y696" s="74"/>
      <c r="Z696" s="74"/>
    </row>
    <row r="697" customFormat="false" ht="15.75" hidden="false" customHeight="true" outlineLevel="0" collapsed="false">
      <c r="A697" s="355"/>
      <c r="B697" s="74"/>
      <c r="C697" s="74"/>
      <c r="E697" s="74"/>
      <c r="F697" s="74"/>
      <c r="G697" s="74"/>
      <c r="H697" s="74"/>
      <c r="I697" s="74"/>
      <c r="J697" s="74"/>
      <c r="K697" s="74"/>
      <c r="L697" s="74"/>
      <c r="M697" s="74"/>
      <c r="N697" s="74"/>
      <c r="O697" s="74"/>
      <c r="P697" s="74"/>
      <c r="Q697" s="74"/>
      <c r="R697" s="74"/>
      <c r="S697" s="74"/>
      <c r="T697" s="74"/>
      <c r="U697" s="74"/>
      <c r="V697" s="74"/>
      <c r="W697" s="74"/>
      <c r="X697" s="74"/>
      <c r="Y697" s="74"/>
      <c r="Z697" s="74"/>
    </row>
    <row r="698" customFormat="false" ht="15.75" hidden="false" customHeight="true" outlineLevel="0" collapsed="false">
      <c r="A698" s="355"/>
      <c r="B698" s="74"/>
      <c r="C698" s="74"/>
      <c r="E698" s="74"/>
      <c r="F698" s="74"/>
      <c r="G698" s="74"/>
      <c r="H698" s="74"/>
      <c r="I698" s="74"/>
      <c r="J698" s="74"/>
      <c r="K698" s="74"/>
      <c r="L698" s="74"/>
      <c r="M698" s="74"/>
      <c r="N698" s="74"/>
      <c r="O698" s="74"/>
      <c r="P698" s="74"/>
      <c r="Q698" s="74"/>
      <c r="R698" s="74"/>
      <c r="S698" s="74"/>
      <c r="T698" s="74"/>
      <c r="U698" s="74"/>
      <c r="V698" s="74"/>
      <c r="W698" s="74"/>
      <c r="X698" s="74"/>
      <c r="Y698" s="74"/>
      <c r="Z698" s="74"/>
    </row>
    <row r="699" customFormat="false" ht="15.75" hidden="false" customHeight="true" outlineLevel="0" collapsed="false">
      <c r="A699" s="355"/>
      <c r="B699" s="74"/>
      <c r="C699" s="74"/>
      <c r="E699" s="74"/>
      <c r="F699" s="74"/>
      <c r="G699" s="74"/>
      <c r="H699" s="74"/>
      <c r="I699" s="74"/>
      <c r="J699" s="74"/>
      <c r="K699" s="74"/>
      <c r="L699" s="74"/>
      <c r="M699" s="74"/>
      <c r="N699" s="74"/>
      <c r="O699" s="74"/>
      <c r="P699" s="74"/>
      <c r="Q699" s="74"/>
      <c r="R699" s="74"/>
      <c r="S699" s="74"/>
      <c r="T699" s="74"/>
      <c r="U699" s="74"/>
      <c r="V699" s="74"/>
      <c r="W699" s="74"/>
      <c r="X699" s="74"/>
      <c r="Y699" s="74"/>
      <c r="Z699" s="74"/>
    </row>
    <row r="700" customFormat="false" ht="15.75" hidden="false" customHeight="true" outlineLevel="0" collapsed="false">
      <c r="A700" s="355"/>
      <c r="B700" s="74"/>
      <c r="C700" s="74"/>
      <c r="E700" s="74"/>
      <c r="F700" s="74"/>
      <c r="G700" s="74"/>
      <c r="H700" s="74"/>
      <c r="I700" s="74"/>
      <c r="J700" s="74"/>
      <c r="K700" s="74"/>
      <c r="L700" s="74"/>
      <c r="M700" s="74"/>
      <c r="N700" s="74"/>
      <c r="O700" s="74"/>
      <c r="P700" s="74"/>
      <c r="Q700" s="74"/>
      <c r="R700" s="74"/>
      <c r="S700" s="74"/>
      <c r="T700" s="74"/>
      <c r="U700" s="74"/>
      <c r="V700" s="74"/>
      <c r="W700" s="74"/>
      <c r="X700" s="74"/>
      <c r="Y700" s="74"/>
      <c r="Z700" s="74"/>
    </row>
    <row r="701" customFormat="false" ht="15.75" hidden="false" customHeight="true" outlineLevel="0" collapsed="false">
      <c r="A701" s="355"/>
      <c r="B701" s="74"/>
      <c r="C701" s="74"/>
      <c r="E701" s="74"/>
      <c r="F701" s="74"/>
      <c r="G701" s="74"/>
      <c r="H701" s="74"/>
      <c r="I701" s="74"/>
      <c r="J701" s="74"/>
      <c r="K701" s="74"/>
      <c r="L701" s="74"/>
      <c r="M701" s="74"/>
      <c r="N701" s="74"/>
      <c r="O701" s="74"/>
      <c r="P701" s="74"/>
      <c r="Q701" s="74"/>
      <c r="R701" s="74"/>
      <c r="S701" s="74"/>
      <c r="T701" s="74"/>
      <c r="U701" s="74"/>
      <c r="V701" s="74"/>
      <c r="W701" s="74"/>
      <c r="X701" s="74"/>
      <c r="Y701" s="74"/>
      <c r="Z701" s="74"/>
    </row>
    <row r="702" customFormat="false" ht="15.75" hidden="false" customHeight="true" outlineLevel="0" collapsed="false">
      <c r="A702" s="355"/>
      <c r="B702" s="74"/>
      <c r="C702" s="74"/>
      <c r="E702" s="74"/>
      <c r="F702" s="74"/>
      <c r="G702" s="74"/>
      <c r="H702" s="74"/>
      <c r="I702" s="74"/>
      <c r="J702" s="74"/>
      <c r="K702" s="74"/>
      <c r="L702" s="74"/>
      <c r="M702" s="74"/>
      <c r="N702" s="74"/>
      <c r="O702" s="74"/>
      <c r="P702" s="74"/>
      <c r="Q702" s="74"/>
      <c r="R702" s="74"/>
      <c r="S702" s="74"/>
      <c r="T702" s="74"/>
      <c r="U702" s="74"/>
      <c r="V702" s="74"/>
      <c r="W702" s="74"/>
      <c r="X702" s="74"/>
      <c r="Y702" s="74"/>
      <c r="Z702" s="74"/>
    </row>
    <row r="703" customFormat="false" ht="15.75" hidden="false" customHeight="true" outlineLevel="0" collapsed="false">
      <c r="A703" s="355"/>
      <c r="B703" s="74"/>
      <c r="C703" s="74"/>
      <c r="E703" s="74"/>
      <c r="F703" s="74"/>
      <c r="G703" s="74"/>
      <c r="H703" s="74"/>
      <c r="I703" s="74"/>
      <c r="J703" s="74"/>
      <c r="K703" s="74"/>
      <c r="L703" s="74"/>
      <c r="M703" s="74"/>
      <c r="N703" s="74"/>
      <c r="O703" s="74"/>
      <c r="P703" s="74"/>
      <c r="Q703" s="74"/>
      <c r="R703" s="74"/>
      <c r="S703" s="74"/>
      <c r="T703" s="74"/>
      <c r="U703" s="74"/>
      <c r="V703" s="74"/>
      <c r="W703" s="74"/>
      <c r="X703" s="74"/>
      <c r="Y703" s="74"/>
      <c r="Z703" s="74"/>
    </row>
    <row r="704" customFormat="false" ht="15.75" hidden="false" customHeight="true" outlineLevel="0" collapsed="false">
      <c r="A704" s="355"/>
      <c r="B704" s="74"/>
      <c r="C704" s="74"/>
      <c r="E704" s="74"/>
      <c r="F704" s="74"/>
      <c r="G704" s="74"/>
      <c r="H704" s="74"/>
      <c r="I704" s="74"/>
      <c r="J704" s="74"/>
      <c r="K704" s="74"/>
      <c r="L704" s="74"/>
      <c r="M704" s="74"/>
      <c r="N704" s="74"/>
      <c r="O704" s="74"/>
      <c r="P704" s="74"/>
      <c r="Q704" s="74"/>
      <c r="R704" s="74"/>
      <c r="S704" s="74"/>
      <c r="T704" s="74"/>
      <c r="U704" s="74"/>
      <c r="V704" s="74"/>
      <c r="W704" s="74"/>
      <c r="X704" s="74"/>
      <c r="Y704" s="74"/>
      <c r="Z704" s="74"/>
    </row>
    <row r="705" customFormat="false" ht="15.75" hidden="false" customHeight="true" outlineLevel="0" collapsed="false">
      <c r="A705" s="355"/>
      <c r="B705" s="74"/>
      <c r="C705" s="74"/>
      <c r="E705" s="74"/>
      <c r="F705" s="74"/>
      <c r="G705" s="74"/>
      <c r="H705" s="74"/>
      <c r="I705" s="74"/>
      <c r="J705" s="74"/>
      <c r="K705" s="74"/>
      <c r="L705" s="74"/>
      <c r="M705" s="74"/>
      <c r="N705" s="74"/>
      <c r="O705" s="74"/>
      <c r="P705" s="74"/>
      <c r="Q705" s="74"/>
      <c r="R705" s="74"/>
      <c r="S705" s="74"/>
      <c r="T705" s="74"/>
      <c r="U705" s="74"/>
      <c r="V705" s="74"/>
      <c r="W705" s="74"/>
      <c r="X705" s="74"/>
      <c r="Y705" s="74"/>
      <c r="Z705" s="74"/>
    </row>
    <row r="706" customFormat="false" ht="15.75" hidden="false" customHeight="true" outlineLevel="0" collapsed="false">
      <c r="A706" s="355"/>
      <c r="B706" s="74"/>
      <c r="C706" s="74"/>
      <c r="E706" s="74"/>
      <c r="F706" s="74"/>
      <c r="G706" s="74"/>
      <c r="H706" s="74"/>
      <c r="I706" s="74"/>
      <c r="J706" s="74"/>
      <c r="K706" s="74"/>
      <c r="L706" s="74"/>
      <c r="M706" s="74"/>
      <c r="N706" s="74"/>
      <c r="O706" s="74"/>
      <c r="P706" s="74"/>
      <c r="Q706" s="74"/>
      <c r="R706" s="74"/>
      <c r="S706" s="74"/>
      <c r="T706" s="74"/>
      <c r="U706" s="74"/>
      <c r="V706" s="74"/>
      <c r="W706" s="74"/>
      <c r="X706" s="74"/>
      <c r="Y706" s="74"/>
      <c r="Z706" s="74"/>
    </row>
    <row r="707" customFormat="false" ht="15.75" hidden="false" customHeight="true" outlineLevel="0" collapsed="false">
      <c r="A707" s="355"/>
      <c r="B707" s="74"/>
      <c r="C707" s="74"/>
      <c r="E707" s="74"/>
      <c r="F707" s="74"/>
      <c r="G707" s="74"/>
      <c r="H707" s="74"/>
      <c r="I707" s="74"/>
      <c r="J707" s="74"/>
      <c r="K707" s="74"/>
      <c r="L707" s="74"/>
      <c r="M707" s="74"/>
      <c r="N707" s="74"/>
      <c r="O707" s="74"/>
      <c r="P707" s="74"/>
      <c r="Q707" s="74"/>
      <c r="R707" s="74"/>
      <c r="S707" s="74"/>
      <c r="T707" s="74"/>
      <c r="U707" s="74"/>
      <c r="V707" s="74"/>
      <c r="W707" s="74"/>
      <c r="X707" s="74"/>
      <c r="Y707" s="74"/>
      <c r="Z707" s="74"/>
    </row>
    <row r="708" customFormat="false" ht="15.75" hidden="false" customHeight="true" outlineLevel="0" collapsed="false">
      <c r="A708" s="355"/>
      <c r="B708" s="74"/>
      <c r="C708" s="74"/>
      <c r="E708" s="74"/>
      <c r="F708" s="74"/>
      <c r="G708" s="74"/>
      <c r="H708" s="74"/>
      <c r="I708" s="74"/>
      <c r="J708" s="74"/>
      <c r="K708" s="74"/>
      <c r="L708" s="74"/>
      <c r="M708" s="74"/>
      <c r="N708" s="74"/>
      <c r="O708" s="74"/>
      <c r="P708" s="74"/>
      <c r="Q708" s="74"/>
      <c r="R708" s="74"/>
      <c r="S708" s="74"/>
      <c r="T708" s="74"/>
      <c r="U708" s="74"/>
      <c r="V708" s="74"/>
      <c r="W708" s="74"/>
      <c r="X708" s="74"/>
      <c r="Y708" s="74"/>
      <c r="Z708" s="74"/>
    </row>
    <row r="709" customFormat="false" ht="15.75" hidden="false" customHeight="true" outlineLevel="0" collapsed="false">
      <c r="A709" s="355"/>
      <c r="B709" s="74"/>
      <c r="C709" s="74"/>
      <c r="E709" s="74"/>
      <c r="F709" s="74"/>
      <c r="G709" s="74"/>
      <c r="H709" s="74"/>
      <c r="I709" s="74"/>
      <c r="J709" s="74"/>
      <c r="K709" s="74"/>
      <c r="L709" s="74"/>
      <c r="M709" s="74"/>
      <c r="N709" s="74"/>
      <c r="O709" s="74"/>
      <c r="P709" s="74"/>
      <c r="Q709" s="74"/>
      <c r="R709" s="74"/>
      <c r="S709" s="74"/>
      <c r="T709" s="74"/>
      <c r="U709" s="74"/>
      <c r="V709" s="74"/>
      <c r="W709" s="74"/>
      <c r="X709" s="74"/>
      <c r="Y709" s="74"/>
      <c r="Z709" s="74"/>
    </row>
    <row r="710" customFormat="false" ht="15.75" hidden="false" customHeight="true" outlineLevel="0" collapsed="false">
      <c r="A710" s="355"/>
      <c r="B710" s="74"/>
      <c r="C710" s="74"/>
      <c r="E710" s="74"/>
      <c r="F710" s="74"/>
      <c r="G710" s="74"/>
      <c r="H710" s="74"/>
      <c r="I710" s="74"/>
      <c r="J710" s="74"/>
      <c r="K710" s="74"/>
      <c r="L710" s="74"/>
      <c r="M710" s="74"/>
      <c r="N710" s="74"/>
      <c r="O710" s="74"/>
      <c r="P710" s="74"/>
      <c r="Q710" s="74"/>
      <c r="R710" s="74"/>
      <c r="S710" s="74"/>
      <c r="T710" s="74"/>
      <c r="U710" s="74"/>
      <c r="V710" s="74"/>
      <c r="W710" s="74"/>
      <c r="X710" s="74"/>
      <c r="Y710" s="74"/>
      <c r="Z710" s="74"/>
    </row>
    <row r="711" customFormat="false" ht="15.75" hidden="false" customHeight="true" outlineLevel="0" collapsed="false">
      <c r="A711" s="355"/>
      <c r="B711" s="74"/>
      <c r="C711" s="74"/>
      <c r="E711" s="74"/>
      <c r="F711" s="74"/>
      <c r="G711" s="74"/>
      <c r="H711" s="74"/>
      <c r="I711" s="74"/>
      <c r="J711" s="74"/>
      <c r="K711" s="74"/>
      <c r="L711" s="74"/>
      <c r="M711" s="74"/>
      <c r="N711" s="74"/>
      <c r="O711" s="74"/>
      <c r="P711" s="74"/>
      <c r="Q711" s="74"/>
      <c r="R711" s="74"/>
      <c r="S711" s="74"/>
      <c r="T711" s="74"/>
      <c r="U711" s="74"/>
      <c r="V711" s="74"/>
      <c r="W711" s="74"/>
      <c r="X711" s="74"/>
      <c r="Y711" s="74"/>
      <c r="Z711" s="74"/>
    </row>
    <row r="712" customFormat="false" ht="15.75" hidden="false" customHeight="true" outlineLevel="0" collapsed="false">
      <c r="A712" s="355"/>
      <c r="B712" s="74"/>
      <c r="C712" s="74"/>
      <c r="E712" s="74"/>
      <c r="F712" s="74"/>
      <c r="G712" s="74"/>
      <c r="H712" s="74"/>
      <c r="I712" s="74"/>
      <c r="J712" s="74"/>
      <c r="K712" s="74"/>
      <c r="L712" s="74"/>
      <c r="M712" s="74"/>
      <c r="N712" s="74"/>
      <c r="O712" s="74"/>
      <c r="P712" s="74"/>
      <c r="Q712" s="74"/>
      <c r="R712" s="74"/>
      <c r="S712" s="74"/>
      <c r="T712" s="74"/>
      <c r="U712" s="74"/>
      <c r="V712" s="74"/>
      <c r="W712" s="74"/>
      <c r="X712" s="74"/>
      <c r="Y712" s="74"/>
      <c r="Z712" s="74"/>
    </row>
    <row r="713" customFormat="false" ht="15.75" hidden="false" customHeight="true" outlineLevel="0" collapsed="false">
      <c r="A713" s="355"/>
      <c r="B713" s="74"/>
      <c r="C713" s="74"/>
      <c r="E713" s="74"/>
      <c r="F713" s="74"/>
      <c r="G713" s="74"/>
      <c r="H713" s="74"/>
      <c r="I713" s="74"/>
      <c r="J713" s="74"/>
      <c r="K713" s="74"/>
      <c r="L713" s="74"/>
      <c r="M713" s="74"/>
      <c r="N713" s="74"/>
      <c r="O713" s="74"/>
      <c r="P713" s="74"/>
      <c r="Q713" s="74"/>
      <c r="R713" s="74"/>
      <c r="S713" s="74"/>
      <c r="T713" s="74"/>
      <c r="U713" s="74"/>
      <c r="V713" s="74"/>
      <c r="W713" s="74"/>
      <c r="X713" s="74"/>
      <c r="Y713" s="74"/>
      <c r="Z713" s="74"/>
    </row>
    <row r="714" customFormat="false" ht="15.75" hidden="false" customHeight="true" outlineLevel="0" collapsed="false">
      <c r="A714" s="355"/>
      <c r="B714" s="74"/>
      <c r="C714" s="74"/>
      <c r="E714" s="74"/>
      <c r="F714" s="74"/>
      <c r="G714" s="74"/>
      <c r="H714" s="74"/>
      <c r="I714" s="74"/>
      <c r="J714" s="74"/>
      <c r="K714" s="74"/>
      <c r="L714" s="74"/>
      <c r="M714" s="74"/>
      <c r="N714" s="74"/>
      <c r="O714" s="74"/>
      <c r="P714" s="74"/>
      <c r="Q714" s="74"/>
      <c r="R714" s="74"/>
      <c r="S714" s="74"/>
      <c r="T714" s="74"/>
      <c r="U714" s="74"/>
      <c r="V714" s="74"/>
      <c r="W714" s="74"/>
      <c r="X714" s="74"/>
      <c r="Y714" s="74"/>
      <c r="Z714" s="74"/>
    </row>
    <row r="715" customFormat="false" ht="15.75" hidden="false" customHeight="true" outlineLevel="0" collapsed="false">
      <c r="A715" s="355"/>
      <c r="B715" s="74"/>
      <c r="C715" s="74"/>
      <c r="E715" s="74"/>
      <c r="F715" s="74"/>
      <c r="G715" s="74"/>
      <c r="H715" s="74"/>
      <c r="I715" s="74"/>
      <c r="J715" s="74"/>
      <c r="K715" s="74"/>
      <c r="L715" s="74"/>
      <c r="M715" s="74"/>
      <c r="N715" s="74"/>
      <c r="O715" s="74"/>
      <c r="P715" s="74"/>
      <c r="Q715" s="74"/>
      <c r="R715" s="74"/>
      <c r="S715" s="74"/>
      <c r="T715" s="74"/>
      <c r="U715" s="74"/>
      <c r="V715" s="74"/>
      <c r="W715" s="74"/>
      <c r="X715" s="74"/>
      <c r="Y715" s="74"/>
      <c r="Z715" s="74"/>
    </row>
    <row r="716" customFormat="false" ht="15.75" hidden="false" customHeight="true" outlineLevel="0" collapsed="false">
      <c r="A716" s="355"/>
      <c r="B716" s="74"/>
      <c r="C716" s="74"/>
      <c r="E716" s="74"/>
      <c r="F716" s="74"/>
      <c r="G716" s="74"/>
      <c r="H716" s="74"/>
      <c r="I716" s="74"/>
      <c r="J716" s="74"/>
      <c r="K716" s="74"/>
      <c r="L716" s="74"/>
      <c r="M716" s="74"/>
      <c r="N716" s="74"/>
      <c r="O716" s="74"/>
      <c r="P716" s="74"/>
      <c r="Q716" s="74"/>
      <c r="R716" s="74"/>
      <c r="S716" s="74"/>
      <c r="T716" s="74"/>
      <c r="U716" s="74"/>
      <c r="V716" s="74"/>
      <c r="W716" s="74"/>
      <c r="X716" s="74"/>
      <c r="Y716" s="74"/>
      <c r="Z716" s="74"/>
    </row>
    <row r="717" customFormat="false" ht="15.75" hidden="false" customHeight="true" outlineLevel="0" collapsed="false">
      <c r="A717" s="355"/>
      <c r="B717" s="74"/>
      <c r="C717" s="74"/>
      <c r="E717" s="74"/>
      <c r="F717" s="74"/>
      <c r="G717" s="74"/>
      <c r="H717" s="74"/>
      <c r="I717" s="74"/>
      <c r="J717" s="74"/>
      <c r="K717" s="74"/>
      <c r="L717" s="74"/>
      <c r="M717" s="74"/>
      <c r="N717" s="74"/>
      <c r="O717" s="74"/>
      <c r="P717" s="74"/>
      <c r="Q717" s="74"/>
      <c r="R717" s="74"/>
      <c r="S717" s="74"/>
      <c r="T717" s="74"/>
      <c r="U717" s="74"/>
      <c r="V717" s="74"/>
      <c r="W717" s="74"/>
      <c r="X717" s="74"/>
      <c r="Y717" s="74"/>
      <c r="Z717" s="74"/>
    </row>
    <row r="718" customFormat="false" ht="15.75" hidden="false" customHeight="true" outlineLevel="0" collapsed="false">
      <c r="A718" s="355"/>
      <c r="B718" s="74"/>
      <c r="C718" s="74"/>
      <c r="E718" s="74"/>
      <c r="F718" s="74"/>
      <c r="G718" s="74"/>
      <c r="H718" s="74"/>
      <c r="I718" s="74"/>
      <c r="J718" s="74"/>
      <c r="K718" s="74"/>
      <c r="L718" s="74"/>
      <c r="M718" s="74"/>
      <c r="N718" s="74"/>
      <c r="O718" s="74"/>
      <c r="P718" s="74"/>
      <c r="Q718" s="74"/>
      <c r="R718" s="74"/>
      <c r="S718" s="74"/>
      <c r="T718" s="74"/>
      <c r="U718" s="74"/>
      <c r="V718" s="74"/>
      <c r="W718" s="74"/>
      <c r="X718" s="74"/>
      <c r="Y718" s="74"/>
      <c r="Z718" s="74"/>
    </row>
    <row r="719" customFormat="false" ht="15.75" hidden="false" customHeight="true" outlineLevel="0" collapsed="false">
      <c r="A719" s="355"/>
      <c r="B719" s="74"/>
      <c r="C719" s="74"/>
      <c r="E719" s="74"/>
      <c r="F719" s="74"/>
      <c r="G719" s="74"/>
      <c r="H719" s="74"/>
      <c r="I719" s="74"/>
      <c r="J719" s="74"/>
      <c r="K719" s="74"/>
      <c r="L719" s="74"/>
      <c r="M719" s="74"/>
      <c r="N719" s="74"/>
      <c r="O719" s="74"/>
      <c r="P719" s="74"/>
      <c r="Q719" s="74"/>
      <c r="R719" s="74"/>
      <c r="S719" s="74"/>
      <c r="T719" s="74"/>
      <c r="U719" s="74"/>
      <c r="V719" s="74"/>
      <c r="W719" s="74"/>
      <c r="X719" s="74"/>
      <c r="Y719" s="74"/>
      <c r="Z719" s="74"/>
    </row>
    <row r="720" customFormat="false" ht="15.75" hidden="false" customHeight="true" outlineLevel="0" collapsed="false">
      <c r="A720" s="355"/>
      <c r="B720" s="74"/>
      <c r="C720" s="74"/>
      <c r="E720" s="74"/>
      <c r="F720" s="74"/>
      <c r="G720" s="74"/>
      <c r="H720" s="74"/>
      <c r="I720" s="74"/>
      <c r="J720" s="74"/>
      <c r="K720" s="74"/>
      <c r="L720" s="74"/>
      <c r="M720" s="74"/>
      <c r="N720" s="74"/>
      <c r="O720" s="74"/>
      <c r="P720" s="74"/>
      <c r="Q720" s="74"/>
      <c r="R720" s="74"/>
      <c r="S720" s="74"/>
      <c r="T720" s="74"/>
      <c r="U720" s="74"/>
      <c r="V720" s="74"/>
      <c r="W720" s="74"/>
      <c r="X720" s="74"/>
      <c r="Y720" s="74"/>
      <c r="Z720" s="74"/>
    </row>
    <row r="721" customFormat="false" ht="15.75" hidden="false" customHeight="true" outlineLevel="0" collapsed="false">
      <c r="A721" s="355"/>
      <c r="B721" s="74"/>
      <c r="C721" s="74"/>
      <c r="E721" s="74"/>
      <c r="F721" s="74"/>
      <c r="G721" s="74"/>
      <c r="H721" s="74"/>
      <c r="I721" s="74"/>
      <c r="J721" s="74"/>
      <c r="K721" s="74"/>
      <c r="L721" s="74"/>
      <c r="M721" s="74"/>
      <c r="N721" s="74"/>
      <c r="O721" s="74"/>
      <c r="P721" s="74"/>
      <c r="Q721" s="74"/>
      <c r="R721" s="74"/>
      <c r="S721" s="74"/>
      <c r="T721" s="74"/>
      <c r="U721" s="74"/>
      <c r="V721" s="74"/>
      <c r="W721" s="74"/>
      <c r="X721" s="74"/>
      <c r="Y721" s="74"/>
      <c r="Z721" s="74"/>
    </row>
    <row r="722" customFormat="false" ht="15.75" hidden="false" customHeight="true" outlineLevel="0" collapsed="false">
      <c r="A722" s="355"/>
      <c r="B722" s="74"/>
      <c r="C722" s="74"/>
      <c r="E722" s="74"/>
      <c r="F722" s="74"/>
      <c r="G722" s="74"/>
      <c r="H722" s="74"/>
      <c r="I722" s="74"/>
      <c r="J722" s="74"/>
      <c r="K722" s="74"/>
      <c r="L722" s="74"/>
      <c r="M722" s="74"/>
      <c r="N722" s="74"/>
      <c r="O722" s="74"/>
      <c r="P722" s="74"/>
      <c r="Q722" s="74"/>
      <c r="R722" s="74"/>
      <c r="S722" s="74"/>
      <c r="T722" s="74"/>
      <c r="U722" s="74"/>
      <c r="V722" s="74"/>
      <c r="W722" s="74"/>
      <c r="X722" s="74"/>
      <c r="Y722" s="74"/>
      <c r="Z722" s="74"/>
    </row>
    <row r="723" customFormat="false" ht="15.75" hidden="false" customHeight="true" outlineLevel="0" collapsed="false">
      <c r="A723" s="355"/>
      <c r="B723" s="74"/>
      <c r="C723" s="74"/>
      <c r="E723" s="74"/>
      <c r="F723" s="74"/>
      <c r="G723" s="74"/>
      <c r="H723" s="74"/>
      <c r="I723" s="74"/>
      <c r="J723" s="74"/>
      <c r="K723" s="74"/>
      <c r="L723" s="74"/>
      <c r="M723" s="74"/>
      <c r="N723" s="74"/>
      <c r="O723" s="74"/>
      <c r="P723" s="74"/>
      <c r="Q723" s="74"/>
      <c r="R723" s="74"/>
      <c r="S723" s="74"/>
      <c r="T723" s="74"/>
      <c r="U723" s="74"/>
      <c r="V723" s="74"/>
      <c r="W723" s="74"/>
      <c r="X723" s="74"/>
      <c r="Y723" s="74"/>
      <c r="Z723" s="74"/>
    </row>
    <row r="724" customFormat="false" ht="15.75" hidden="false" customHeight="true" outlineLevel="0" collapsed="false">
      <c r="A724" s="355"/>
      <c r="B724" s="74"/>
      <c r="C724" s="74"/>
      <c r="E724" s="74"/>
      <c r="F724" s="74"/>
      <c r="G724" s="74"/>
      <c r="H724" s="74"/>
      <c r="I724" s="74"/>
      <c r="J724" s="74"/>
      <c r="K724" s="74"/>
      <c r="L724" s="74"/>
      <c r="M724" s="74"/>
      <c r="N724" s="74"/>
      <c r="O724" s="74"/>
      <c r="P724" s="74"/>
      <c r="Q724" s="74"/>
      <c r="R724" s="74"/>
      <c r="S724" s="74"/>
      <c r="T724" s="74"/>
      <c r="U724" s="74"/>
      <c r="V724" s="74"/>
      <c r="W724" s="74"/>
      <c r="X724" s="74"/>
      <c r="Y724" s="74"/>
      <c r="Z724" s="74"/>
    </row>
    <row r="725" customFormat="false" ht="15.75" hidden="false" customHeight="true" outlineLevel="0" collapsed="false">
      <c r="A725" s="355"/>
      <c r="B725" s="74"/>
      <c r="C725" s="74"/>
      <c r="E725" s="74"/>
      <c r="F725" s="74"/>
      <c r="G725" s="74"/>
      <c r="H725" s="74"/>
      <c r="I725" s="74"/>
      <c r="J725" s="74"/>
      <c r="K725" s="74"/>
      <c r="L725" s="74"/>
      <c r="M725" s="74"/>
      <c r="N725" s="74"/>
      <c r="O725" s="74"/>
      <c r="P725" s="74"/>
      <c r="Q725" s="74"/>
      <c r="R725" s="74"/>
      <c r="S725" s="74"/>
      <c r="T725" s="74"/>
      <c r="U725" s="74"/>
      <c r="V725" s="74"/>
      <c r="W725" s="74"/>
      <c r="X725" s="74"/>
      <c r="Y725" s="74"/>
      <c r="Z725" s="74"/>
    </row>
    <row r="726" customFormat="false" ht="15.75" hidden="false" customHeight="true" outlineLevel="0" collapsed="false">
      <c r="A726" s="355"/>
      <c r="B726" s="74"/>
      <c r="C726" s="74"/>
      <c r="E726" s="74"/>
      <c r="F726" s="74"/>
      <c r="G726" s="74"/>
      <c r="H726" s="74"/>
      <c r="I726" s="74"/>
      <c r="J726" s="74"/>
      <c r="K726" s="74"/>
      <c r="L726" s="74"/>
      <c r="M726" s="74"/>
      <c r="N726" s="74"/>
      <c r="O726" s="74"/>
      <c r="P726" s="74"/>
      <c r="Q726" s="74"/>
      <c r="R726" s="74"/>
      <c r="S726" s="74"/>
      <c r="T726" s="74"/>
      <c r="U726" s="74"/>
      <c r="V726" s="74"/>
      <c r="W726" s="74"/>
      <c r="X726" s="74"/>
      <c r="Y726" s="74"/>
      <c r="Z726" s="74"/>
    </row>
    <row r="727" customFormat="false" ht="15.75" hidden="false" customHeight="true" outlineLevel="0" collapsed="false">
      <c r="A727" s="355"/>
      <c r="B727" s="74"/>
      <c r="C727" s="74"/>
      <c r="E727" s="74"/>
      <c r="F727" s="74"/>
      <c r="G727" s="74"/>
      <c r="H727" s="74"/>
      <c r="I727" s="74"/>
      <c r="J727" s="74"/>
      <c r="K727" s="74"/>
      <c r="L727" s="74"/>
      <c r="M727" s="74"/>
      <c r="N727" s="74"/>
      <c r="O727" s="74"/>
      <c r="P727" s="74"/>
      <c r="Q727" s="74"/>
      <c r="R727" s="74"/>
      <c r="S727" s="74"/>
      <c r="T727" s="74"/>
      <c r="U727" s="74"/>
      <c r="V727" s="74"/>
      <c r="W727" s="74"/>
      <c r="X727" s="74"/>
      <c r="Y727" s="74"/>
      <c r="Z727" s="74"/>
    </row>
    <row r="728" customFormat="false" ht="15.75" hidden="false" customHeight="true" outlineLevel="0" collapsed="false">
      <c r="A728" s="355"/>
      <c r="B728" s="74"/>
      <c r="C728" s="74"/>
      <c r="E728" s="74"/>
      <c r="F728" s="74"/>
      <c r="G728" s="74"/>
      <c r="H728" s="74"/>
      <c r="I728" s="74"/>
      <c r="J728" s="74"/>
      <c r="K728" s="74"/>
      <c r="L728" s="74"/>
      <c r="M728" s="74"/>
      <c r="N728" s="74"/>
      <c r="O728" s="74"/>
      <c r="P728" s="74"/>
      <c r="Q728" s="74"/>
      <c r="R728" s="74"/>
      <c r="S728" s="74"/>
      <c r="T728" s="74"/>
      <c r="U728" s="74"/>
      <c r="V728" s="74"/>
      <c r="W728" s="74"/>
      <c r="X728" s="74"/>
      <c r="Y728" s="74"/>
      <c r="Z728" s="74"/>
    </row>
    <row r="729" customFormat="false" ht="15.75" hidden="false" customHeight="true" outlineLevel="0" collapsed="false">
      <c r="A729" s="355"/>
      <c r="B729" s="74"/>
      <c r="C729" s="74"/>
      <c r="E729" s="74"/>
      <c r="F729" s="74"/>
      <c r="G729" s="74"/>
      <c r="H729" s="74"/>
      <c r="I729" s="74"/>
      <c r="J729" s="74"/>
      <c r="K729" s="74"/>
      <c r="L729" s="74"/>
      <c r="M729" s="74"/>
      <c r="N729" s="74"/>
      <c r="O729" s="74"/>
      <c r="P729" s="74"/>
      <c r="Q729" s="74"/>
      <c r="R729" s="74"/>
      <c r="S729" s="74"/>
      <c r="T729" s="74"/>
      <c r="U729" s="74"/>
      <c r="V729" s="74"/>
      <c r="W729" s="74"/>
      <c r="X729" s="74"/>
      <c r="Y729" s="74"/>
      <c r="Z729" s="74"/>
    </row>
    <row r="730" customFormat="false" ht="15.75" hidden="false" customHeight="true" outlineLevel="0" collapsed="false">
      <c r="A730" s="355"/>
      <c r="B730" s="74"/>
      <c r="C730" s="74"/>
      <c r="E730" s="74"/>
      <c r="F730" s="74"/>
      <c r="G730" s="74"/>
      <c r="H730" s="74"/>
      <c r="I730" s="74"/>
      <c r="J730" s="74"/>
      <c r="K730" s="74"/>
      <c r="L730" s="74"/>
      <c r="M730" s="74"/>
      <c r="N730" s="74"/>
      <c r="O730" s="74"/>
      <c r="P730" s="74"/>
      <c r="Q730" s="74"/>
      <c r="R730" s="74"/>
      <c r="S730" s="74"/>
      <c r="T730" s="74"/>
      <c r="U730" s="74"/>
      <c r="V730" s="74"/>
      <c r="W730" s="74"/>
      <c r="X730" s="74"/>
      <c r="Y730" s="74"/>
      <c r="Z730" s="74"/>
    </row>
    <row r="731" customFormat="false" ht="15.75" hidden="false" customHeight="true" outlineLevel="0" collapsed="false">
      <c r="A731" s="355"/>
      <c r="B731" s="74"/>
      <c r="C731" s="74"/>
      <c r="E731" s="74"/>
      <c r="F731" s="74"/>
      <c r="G731" s="74"/>
      <c r="H731" s="74"/>
      <c r="I731" s="74"/>
      <c r="J731" s="74"/>
      <c r="K731" s="74"/>
      <c r="L731" s="74"/>
      <c r="M731" s="74"/>
      <c r="N731" s="74"/>
      <c r="O731" s="74"/>
      <c r="P731" s="74"/>
      <c r="Q731" s="74"/>
      <c r="R731" s="74"/>
      <c r="S731" s="74"/>
      <c r="T731" s="74"/>
      <c r="U731" s="74"/>
      <c r="V731" s="74"/>
      <c r="W731" s="74"/>
      <c r="X731" s="74"/>
      <c r="Y731" s="74"/>
      <c r="Z731" s="74"/>
    </row>
    <row r="732" customFormat="false" ht="15.75" hidden="false" customHeight="true" outlineLevel="0" collapsed="false">
      <c r="A732" s="355"/>
      <c r="B732" s="74"/>
      <c r="C732" s="74"/>
      <c r="E732" s="74"/>
      <c r="F732" s="74"/>
      <c r="G732" s="74"/>
      <c r="H732" s="74"/>
      <c r="I732" s="74"/>
      <c r="J732" s="74"/>
      <c r="K732" s="74"/>
      <c r="L732" s="74"/>
      <c r="M732" s="74"/>
      <c r="N732" s="74"/>
      <c r="O732" s="74"/>
      <c r="P732" s="74"/>
      <c r="Q732" s="74"/>
      <c r="R732" s="74"/>
      <c r="S732" s="74"/>
      <c r="T732" s="74"/>
      <c r="U732" s="74"/>
      <c r="V732" s="74"/>
      <c r="W732" s="74"/>
      <c r="X732" s="74"/>
      <c r="Y732" s="74"/>
      <c r="Z732" s="74"/>
    </row>
    <row r="733" customFormat="false" ht="15.75" hidden="false" customHeight="true" outlineLevel="0" collapsed="false">
      <c r="A733" s="355"/>
      <c r="B733" s="74"/>
      <c r="C733" s="74"/>
      <c r="E733" s="74"/>
      <c r="F733" s="74"/>
      <c r="G733" s="74"/>
      <c r="H733" s="74"/>
      <c r="I733" s="74"/>
      <c r="J733" s="74"/>
      <c r="K733" s="74"/>
      <c r="L733" s="74"/>
      <c r="M733" s="74"/>
      <c r="N733" s="74"/>
      <c r="O733" s="74"/>
      <c r="P733" s="74"/>
      <c r="Q733" s="74"/>
      <c r="R733" s="74"/>
      <c r="S733" s="74"/>
      <c r="T733" s="74"/>
      <c r="U733" s="74"/>
      <c r="V733" s="74"/>
      <c r="W733" s="74"/>
      <c r="X733" s="74"/>
      <c r="Y733" s="74"/>
      <c r="Z733" s="74"/>
    </row>
    <row r="734" customFormat="false" ht="15.75" hidden="false" customHeight="true" outlineLevel="0" collapsed="false">
      <c r="A734" s="355"/>
      <c r="B734" s="74"/>
      <c r="C734" s="74"/>
      <c r="E734" s="74"/>
      <c r="F734" s="74"/>
      <c r="G734" s="74"/>
      <c r="H734" s="74"/>
      <c r="I734" s="74"/>
      <c r="J734" s="74"/>
      <c r="K734" s="74"/>
      <c r="L734" s="74"/>
      <c r="M734" s="74"/>
      <c r="N734" s="74"/>
      <c r="O734" s="74"/>
      <c r="P734" s="74"/>
      <c r="Q734" s="74"/>
      <c r="R734" s="74"/>
      <c r="S734" s="74"/>
      <c r="T734" s="74"/>
      <c r="U734" s="74"/>
      <c r="V734" s="74"/>
      <c r="W734" s="74"/>
      <c r="X734" s="74"/>
      <c r="Y734" s="74"/>
      <c r="Z734" s="74"/>
    </row>
    <row r="735" customFormat="false" ht="15.75" hidden="false" customHeight="true" outlineLevel="0" collapsed="false">
      <c r="A735" s="355"/>
      <c r="B735" s="74"/>
      <c r="C735" s="74"/>
      <c r="E735" s="74"/>
      <c r="F735" s="74"/>
      <c r="G735" s="74"/>
      <c r="H735" s="74"/>
      <c r="I735" s="74"/>
      <c r="J735" s="74"/>
      <c r="K735" s="74"/>
      <c r="L735" s="74"/>
      <c r="M735" s="74"/>
      <c r="N735" s="74"/>
      <c r="O735" s="74"/>
      <c r="P735" s="74"/>
      <c r="Q735" s="74"/>
      <c r="R735" s="74"/>
      <c r="S735" s="74"/>
      <c r="T735" s="74"/>
      <c r="U735" s="74"/>
      <c r="V735" s="74"/>
      <c r="W735" s="74"/>
      <c r="X735" s="74"/>
      <c r="Y735" s="74"/>
      <c r="Z735" s="74"/>
    </row>
    <row r="736" customFormat="false" ht="15.75" hidden="false" customHeight="true" outlineLevel="0" collapsed="false">
      <c r="A736" s="355"/>
      <c r="B736" s="74"/>
      <c r="C736" s="74"/>
      <c r="E736" s="74"/>
      <c r="F736" s="74"/>
      <c r="G736" s="74"/>
      <c r="H736" s="74"/>
      <c r="I736" s="74"/>
      <c r="J736" s="74"/>
      <c r="K736" s="74"/>
      <c r="L736" s="74"/>
      <c r="M736" s="74"/>
      <c r="N736" s="74"/>
      <c r="O736" s="74"/>
      <c r="P736" s="74"/>
      <c r="Q736" s="74"/>
      <c r="R736" s="74"/>
      <c r="S736" s="74"/>
      <c r="T736" s="74"/>
      <c r="U736" s="74"/>
      <c r="V736" s="74"/>
      <c r="W736" s="74"/>
      <c r="X736" s="74"/>
      <c r="Y736" s="74"/>
      <c r="Z736" s="74"/>
    </row>
    <row r="737" customFormat="false" ht="15.75" hidden="false" customHeight="true" outlineLevel="0" collapsed="false">
      <c r="A737" s="355"/>
      <c r="B737" s="74"/>
      <c r="C737" s="74"/>
      <c r="E737" s="74"/>
      <c r="F737" s="74"/>
      <c r="G737" s="74"/>
      <c r="H737" s="74"/>
      <c r="I737" s="74"/>
      <c r="J737" s="74"/>
      <c r="K737" s="74"/>
      <c r="L737" s="74"/>
      <c r="M737" s="74"/>
      <c r="N737" s="74"/>
      <c r="O737" s="74"/>
      <c r="P737" s="74"/>
      <c r="Q737" s="74"/>
      <c r="R737" s="74"/>
      <c r="S737" s="74"/>
      <c r="T737" s="74"/>
      <c r="U737" s="74"/>
      <c r="V737" s="74"/>
      <c r="W737" s="74"/>
      <c r="X737" s="74"/>
      <c r="Y737" s="74"/>
      <c r="Z737" s="74"/>
    </row>
    <row r="738" customFormat="false" ht="15.75" hidden="false" customHeight="true" outlineLevel="0" collapsed="false">
      <c r="A738" s="355"/>
      <c r="B738" s="74"/>
      <c r="C738" s="74"/>
      <c r="E738" s="74"/>
      <c r="F738" s="74"/>
      <c r="G738" s="74"/>
      <c r="H738" s="74"/>
      <c r="I738" s="74"/>
      <c r="J738" s="74"/>
      <c r="K738" s="74"/>
      <c r="L738" s="74"/>
      <c r="M738" s="74"/>
      <c r="N738" s="74"/>
      <c r="O738" s="74"/>
      <c r="P738" s="74"/>
      <c r="Q738" s="74"/>
      <c r="R738" s="74"/>
      <c r="S738" s="74"/>
      <c r="T738" s="74"/>
      <c r="U738" s="74"/>
      <c r="V738" s="74"/>
      <c r="W738" s="74"/>
      <c r="X738" s="74"/>
      <c r="Y738" s="74"/>
      <c r="Z738" s="74"/>
    </row>
    <row r="739" customFormat="false" ht="15.75" hidden="false" customHeight="true" outlineLevel="0" collapsed="false">
      <c r="A739" s="355"/>
      <c r="B739" s="74"/>
      <c r="C739" s="74"/>
      <c r="E739" s="74"/>
      <c r="F739" s="74"/>
      <c r="G739" s="74"/>
      <c r="H739" s="74"/>
      <c r="I739" s="74"/>
      <c r="J739" s="74"/>
      <c r="K739" s="74"/>
      <c r="L739" s="74"/>
      <c r="M739" s="74"/>
      <c r="N739" s="74"/>
      <c r="O739" s="74"/>
      <c r="P739" s="74"/>
      <c r="Q739" s="74"/>
      <c r="R739" s="74"/>
      <c r="S739" s="74"/>
      <c r="T739" s="74"/>
      <c r="U739" s="74"/>
      <c r="V739" s="74"/>
      <c r="W739" s="74"/>
      <c r="X739" s="74"/>
      <c r="Y739" s="74"/>
      <c r="Z739" s="74"/>
    </row>
    <row r="740" customFormat="false" ht="15.75" hidden="false" customHeight="true" outlineLevel="0" collapsed="false">
      <c r="A740" s="355"/>
      <c r="B740" s="74"/>
      <c r="C740" s="74"/>
      <c r="E740" s="74"/>
      <c r="F740" s="74"/>
      <c r="G740" s="74"/>
      <c r="H740" s="74"/>
      <c r="I740" s="74"/>
      <c r="J740" s="74"/>
      <c r="K740" s="74"/>
      <c r="L740" s="74"/>
      <c r="M740" s="74"/>
      <c r="N740" s="74"/>
      <c r="O740" s="74"/>
      <c r="P740" s="74"/>
      <c r="Q740" s="74"/>
      <c r="R740" s="74"/>
      <c r="S740" s="74"/>
      <c r="T740" s="74"/>
      <c r="U740" s="74"/>
      <c r="V740" s="74"/>
      <c r="W740" s="74"/>
      <c r="X740" s="74"/>
      <c r="Y740" s="74"/>
      <c r="Z740" s="74"/>
    </row>
    <row r="741" customFormat="false" ht="15.75" hidden="false" customHeight="true" outlineLevel="0" collapsed="false">
      <c r="A741" s="355"/>
      <c r="B741" s="74"/>
      <c r="C741" s="74"/>
      <c r="E741" s="74"/>
      <c r="F741" s="74"/>
      <c r="G741" s="74"/>
      <c r="H741" s="74"/>
      <c r="I741" s="74"/>
      <c r="J741" s="74"/>
      <c r="K741" s="74"/>
      <c r="L741" s="74"/>
      <c r="M741" s="74"/>
      <c r="N741" s="74"/>
      <c r="O741" s="74"/>
      <c r="P741" s="74"/>
      <c r="Q741" s="74"/>
      <c r="R741" s="74"/>
      <c r="S741" s="74"/>
      <c r="T741" s="74"/>
      <c r="U741" s="74"/>
      <c r="V741" s="74"/>
      <c r="W741" s="74"/>
      <c r="X741" s="74"/>
      <c r="Y741" s="74"/>
      <c r="Z741" s="74"/>
    </row>
    <row r="742" customFormat="false" ht="15.75" hidden="false" customHeight="true" outlineLevel="0" collapsed="false">
      <c r="A742" s="355"/>
      <c r="B742" s="74"/>
      <c r="C742" s="74"/>
      <c r="E742" s="74"/>
      <c r="F742" s="74"/>
      <c r="G742" s="74"/>
      <c r="H742" s="74"/>
      <c r="I742" s="74"/>
      <c r="J742" s="74"/>
      <c r="K742" s="74"/>
      <c r="L742" s="74"/>
      <c r="M742" s="74"/>
      <c r="N742" s="74"/>
      <c r="O742" s="74"/>
      <c r="P742" s="74"/>
      <c r="Q742" s="74"/>
      <c r="R742" s="74"/>
      <c r="S742" s="74"/>
      <c r="T742" s="74"/>
      <c r="U742" s="74"/>
      <c r="V742" s="74"/>
      <c r="W742" s="74"/>
      <c r="X742" s="74"/>
      <c r="Y742" s="74"/>
      <c r="Z742" s="74"/>
    </row>
    <row r="743" customFormat="false" ht="15.75" hidden="false" customHeight="true" outlineLevel="0" collapsed="false">
      <c r="A743" s="355"/>
      <c r="B743" s="74"/>
      <c r="C743" s="74"/>
      <c r="E743" s="74"/>
      <c r="F743" s="74"/>
      <c r="G743" s="74"/>
      <c r="H743" s="74"/>
      <c r="I743" s="74"/>
      <c r="J743" s="74"/>
      <c r="K743" s="74"/>
      <c r="L743" s="74"/>
      <c r="M743" s="74"/>
      <c r="N743" s="74"/>
      <c r="O743" s="74"/>
      <c r="P743" s="74"/>
      <c r="Q743" s="74"/>
      <c r="R743" s="74"/>
      <c r="S743" s="74"/>
      <c r="T743" s="74"/>
      <c r="U743" s="74"/>
      <c r="V743" s="74"/>
      <c r="W743" s="74"/>
      <c r="X743" s="74"/>
      <c r="Y743" s="74"/>
      <c r="Z743" s="74"/>
    </row>
    <row r="744" customFormat="false" ht="15.75" hidden="false" customHeight="true" outlineLevel="0" collapsed="false">
      <c r="A744" s="355"/>
      <c r="B744" s="74"/>
      <c r="C744" s="74"/>
      <c r="E744" s="74"/>
      <c r="F744" s="74"/>
      <c r="G744" s="74"/>
      <c r="H744" s="74"/>
      <c r="I744" s="74"/>
      <c r="J744" s="74"/>
      <c r="K744" s="74"/>
      <c r="L744" s="74"/>
      <c r="M744" s="74"/>
      <c r="N744" s="74"/>
      <c r="O744" s="74"/>
      <c r="P744" s="74"/>
      <c r="Q744" s="74"/>
      <c r="R744" s="74"/>
      <c r="S744" s="74"/>
      <c r="T744" s="74"/>
      <c r="U744" s="74"/>
      <c r="V744" s="74"/>
      <c r="W744" s="74"/>
      <c r="X744" s="74"/>
      <c r="Y744" s="74"/>
      <c r="Z744" s="74"/>
    </row>
    <row r="745" customFormat="false" ht="15.75" hidden="false" customHeight="true" outlineLevel="0" collapsed="false">
      <c r="A745" s="355"/>
      <c r="B745" s="74"/>
      <c r="C745" s="74"/>
      <c r="E745" s="74"/>
      <c r="F745" s="74"/>
      <c r="G745" s="74"/>
      <c r="H745" s="74"/>
      <c r="I745" s="74"/>
      <c r="J745" s="74"/>
      <c r="K745" s="74"/>
      <c r="L745" s="74"/>
      <c r="M745" s="74"/>
      <c r="N745" s="74"/>
      <c r="O745" s="74"/>
      <c r="P745" s="74"/>
      <c r="Q745" s="74"/>
      <c r="R745" s="74"/>
      <c r="S745" s="74"/>
      <c r="T745" s="74"/>
      <c r="U745" s="74"/>
      <c r="V745" s="74"/>
      <c r="W745" s="74"/>
      <c r="X745" s="74"/>
      <c r="Y745" s="74"/>
      <c r="Z745" s="74"/>
    </row>
    <row r="746" customFormat="false" ht="15.75" hidden="false" customHeight="true" outlineLevel="0" collapsed="false">
      <c r="A746" s="355"/>
      <c r="B746" s="74"/>
      <c r="C746" s="74"/>
      <c r="E746" s="74"/>
      <c r="F746" s="74"/>
      <c r="G746" s="74"/>
      <c r="H746" s="74"/>
      <c r="I746" s="74"/>
      <c r="J746" s="74"/>
      <c r="K746" s="74"/>
      <c r="L746" s="74"/>
      <c r="M746" s="74"/>
      <c r="N746" s="74"/>
      <c r="O746" s="74"/>
      <c r="P746" s="74"/>
      <c r="Q746" s="74"/>
      <c r="R746" s="74"/>
      <c r="S746" s="74"/>
      <c r="T746" s="74"/>
      <c r="U746" s="74"/>
      <c r="V746" s="74"/>
      <c r="W746" s="74"/>
      <c r="X746" s="74"/>
      <c r="Y746" s="74"/>
      <c r="Z746" s="74"/>
    </row>
    <row r="747" customFormat="false" ht="15.75" hidden="false" customHeight="true" outlineLevel="0" collapsed="false">
      <c r="A747" s="355"/>
      <c r="B747" s="74"/>
      <c r="C747" s="74"/>
      <c r="E747" s="74"/>
      <c r="F747" s="74"/>
      <c r="G747" s="74"/>
      <c r="H747" s="74"/>
      <c r="I747" s="74"/>
      <c r="J747" s="74"/>
      <c r="K747" s="74"/>
      <c r="L747" s="74"/>
      <c r="M747" s="74"/>
      <c r="N747" s="74"/>
      <c r="O747" s="74"/>
      <c r="P747" s="74"/>
      <c r="Q747" s="74"/>
      <c r="R747" s="74"/>
      <c r="S747" s="74"/>
      <c r="T747" s="74"/>
      <c r="U747" s="74"/>
      <c r="V747" s="74"/>
      <c r="W747" s="74"/>
      <c r="X747" s="74"/>
      <c r="Y747" s="74"/>
      <c r="Z747" s="74"/>
    </row>
    <row r="748" customFormat="false" ht="15.75" hidden="false" customHeight="true" outlineLevel="0" collapsed="false">
      <c r="A748" s="355"/>
      <c r="B748" s="74"/>
      <c r="C748" s="74"/>
      <c r="E748" s="74"/>
      <c r="F748" s="74"/>
      <c r="G748" s="74"/>
      <c r="H748" s="74"/>
      <c r="I748" s="74"/>
      <c r="J748" s="74"/>
      <c r="K748" s="74"/>
      <c r="L748" s="74"/>
      <c r="M748" s="74"/>
      <c r="N748" s="74"/>
      <c r="O748" s="74"/>
      <c r="P748" s="74"/>
      <c r="Q748" s="74"/>
      <c r="R748" s="74"/>
      <c r="S748" s="74"/>
      <c r="T748" s="74"/>
      <c r="U748" s="74"/>
      <c r="V748" s="74"/>
      <c r="W748" s="74"/>
      <c r="X748" s="74"/>
      <c r="Y748" s="74"/>
      <c r="Z748" s="74"/>
    </row>
    <row r="749" customFormat="false" ht="15.75" hidden="false" customHeight="true" outlineLevel="0" collapsed="false">
      <c r="A749" s="355"/>
      <c r="B749" s="74"/>
      <c r="C749" s="74"/>
      <c r="E749" s="74"/>
      <c r="F749" s="74"/>
      <c r="G749" s="74"/>
      <c r="H749" s="74"/>
      <c r="I749" s="74"/>
      <c r="J749" s="74"/>
      <c r="K749" s="74"/>
      <c r="L749" s="74"/>
      <c r="M749" s="74"/>
      <c r="N749" s="74"/>
      <c r="O749" s="74"/>
      <c r="P749" s="74"/>
      <c r="Q749" s="74"/>
      <c r="R749" s="74"/>
      <c r="S749" s="74"/>
      <c r="T749" s="74"/>
      <c r="U749" s="74"/>
      <c r="V749" s="74"/>
      <c r="W749" s="74"/>
      <c r="X749" s="74"/>
      <c r="Y749" s="74"/>
      <c r="Z749" s="74"/>
    </row>
    <row r="750" customFormat="false" ht="15.75" hidden="false" customHeight="true" outlineLevel="0" collapsed="false">
      <c r="A750" s="355"/>
      <c r="B750" s="74"/>
      <c r="C750" s="74"/>
      <c r="E750" s="74"/>
      <c r="F750" s="74"/>
      <c r="G750" s="74"/>
      <c r="H750" s="74"/>
      <c r="I750" s="74"/>
      <c r="J750" s="74"/>
      <c r="K750" s="74"/>
      <c r="L750" s="74"/>
      <c r="M750" s="74"/>
      <c r="N750" s="74"/>
      <c r="O750" s="74"/>
      <c r="P750" s="74"/>
      <c r="Q750" s="74"/>
      <c r="R750" s="74"/>
      <c r="S750" s="74"/>
      <c r="T750" s="74"/>
      <c r="U750" s="74"/>
      <c r="V750" s="74"/>
      <c r="W750" s="74"/>
      <c r="X750" s="74"/>
      <c r="Y750" s="74"/>
      <c r="Z750" s="74"/>
    </row>
    <row r="751" customFormat="false" ht="15.75" hidden="false" customHeight="true" outlineLevel="0" collapsed="false">
      <c r="A751" s="355"/>
      <c r="B751" s="74"/>
      <c r="C751" s="74"/>
      <c r="E751" s="74"/>
      <c r="F751" s="74"/>
      <c r="G751" s="74"/>
      <c r="H751" s="74"/>
      <c r="I751" s="74"/>
      <c r="J751" s="74"/>
      <c r="K751" s="74"/>
      <c r="L751" s="74"/>
      <c r="M751" s="74"/>
      <c r="N751" s="74"/>
      <c r="O751" s="74"/>
      <c r="P751" s="74"/>
      <c r="Q751" s="74"/>
      <c r="R751" s="74"/>
      <c r="S751" s="74"/>
      <c r="T751" s="74"/>
      <c r="U751" s="74"/>
      <c r="V751" s="74"/>
      <c r="W751" s="74"/>
      <c r="X751" s="74"/>
      <c r="Y751" s="74"/>
      <c r="Z751" s="74"/>
    </row>
    <row r="752" customFormat="false" ht="15.75" hidden="false" customHeight="true" outlineLevel="0" collapsed="false">
      <c r="A752" s="355"/>
      <c r="B752" s="74"/>
      <c r="C752" s="74"/>
      <c r="E752" s="74"/>
      <c r="F752" s="74"/>
      <c r="G752" s="74"/>
      <c r="H752" s="74"/>
      <c r="I752" s="74"/>
      <c r="J752" s="74"/>
      <c r="K752" s="74"/>
      <c r="L752" s="74"/>
      <c r="M752" s="74"/>
      <c r="N752" s="74"/>
      <c r="O752" s="74"/>
      <c r="P752" s="74"/>
      <c r="Q752" s="74"/>
      <c r="R752" s="74"/>
      <c r="S752" s="74"/>
      <c r="T752" s="74"/>
      <c r="U752" s="74"/>
      <c r="V752" s="74"/>
      <c r="W752" s="74"/>
      <c r="X752" s="74"/>
      <c r="Y752" s="74"/>
      <c r="Z752" s="74"/>
    </row>
    <row r="753" customFormat="false" ht="15.75" hidden="false" customHeight="true" outlineLevel="0" collapsed="false">
      <c r="A753" s="355"/>
      <c r="B753" s="74"/>
      <c r="C753" s="74"/>
      <c r="E753" s="74"/>
      <c r="F753" s="74"/>
      <c r="G753" s="74"/>
      <c r="H753" s="74"/>
      <c r="I753" s="74"/>
      <c r="J753" s="74"/>
      <c r="K753" s="74"/>
      <c r="L753" s="74"/>
      <c r="M753" s="74"/>
      <c r="N753" s="74"/>
      <c r="O753" s="74"/>
      <c r="P753" s="74"/>
      <c r="Q753" s="74"/>
      <c r="R753" s="74"/>
      <c r="S753" s="74"/>
      <c r="T753" s="74"/>
      <c r="U753" s="74"/>
      <c r="V753" s="74"/>
      <c r="W753" s="74"/>
      <c r="X753" s="74"/>
      <c r="Y753" s="74"/>
      <c r="Z753" s="74"/>
    </row>
    <row r="754" customFormat="false" ht="15.75" hidden="false" customHeight="true" outlineLevel="0" collapsed="false">
      <c r="A754" s="355"/>
      <c r="B754" s="74"/>
      <c r="C754" s="74"/>
      <c r="E754" s="74"/>
      <c r="F754" s="74"/>
      <c r="G754" s="74"/>
      <c r="H754" s="74"/>
      <c r="I754" s="74"/>
      <c r="J754" s="74"/>
      <c r="K754" s="74"/>
      <c r="L754" s="74"/>
      <c r="M754" s="74"/>
      <c r="N754" s="74"/>
      <c r="O754" s="74"/>
      <c r="P754" s="74"/>
      <c r="Q754" s="74"/>
      <c r="R754" s="74"/>
      <c r="S754" s="74"/>
      <c r="T754" s="74"/>
      <c r="U754" s="74"/>
      <c r="V754" s="74"/>
      <c r="W754" s="74"/>
      <c r="X754" s="74"/>
      <c r="Y754" s="74"/>
      <c r="Z754" s="74"/>
    </row>
    <row r="755" customFormat="false" ht="15.75" hidden="false" customHeight="true" outlineLevel="0" collapsed="false">
      <c r="A755" s="355"/>
      <c r="B755" s="74"/>
      <c r="C755" s="74"/>
      <c r="E755" s="74"/>
      <c r="F755" s="74"/>
      <c r="G755" s="74"/>
      <c r="H755" s="74"/>
      <c r="I755" s="74"/>
      <c r="J755" s="74"/>
      <c r="K755" s="74"/>
      <c r="L755" s="74"/>
      <c r="M755" s="74"/>
      <c r="N755" s="74"/>
      <c r="O755" s="74"/>
      <c r="P755" s="74"/>
      <c r="Q755" s="74"/>
      <c r="R755" s="74"/>
      <c r="S755" s="74"/>
      <c r="T755" s="74"/>
      <c r="U755" s="74"/>
      <c r="V755" s="74"/>
      <c r="W755" s="74"/>
      <c r="X755" s="74"/>
      <c r="Y755" s="74"/>
      <c r="Z755" s="74"/>
    </row>
    <row r="756" customFormat="false" ht="15.75" hidden="false" customHeight="true" outlineLevel="0" collapsed="false">
      <c r="A756" s="355"/>
      <c r="B756" s="74"/>
      <c r="C756" s="74"/>
      <c r="E756" s="74"/>
      <c r="F756" s="74"/>
      <c r="G756" s="74"/>
      <c r="H756" s="74"/>
      <c r="I756" s="74"/>
      <c r="J756" s="74"/>
      <c r="K756" s="74"/>
      <c r="L756" s="74"/>
      <c r="M756" s="74"/>
      <c r="N756" s="74"/>
      <c r="O756" s="74"/>
      <c r="P756" s="74"/>
      <c r="Q756" s="74"/>
      <c r="R756" s="74"/>
      <c r="S756" s="74"/>
      <c r="T756" s="74"/>
      <c r="U756" s="74"/>
      <c r="V756" s="74"/>
      <c r="W756" s="74"/>
      <c r="X756" s="74"/>
      <c r="Y756" s="74"/>
      <c r="Z756" s="74"/>
    </row>
    <row r="757" customFormat="false" ht="15.75" hidden="false" customHeight="true" outlineLevel="0" collapsed="false">
      <c r="A757" s="355"/>
      <c r="B757" s="74"/>
      <c r="C757" s="74"/>
      <c r="E757" s="74"/>
      <c r="F757" s="74"/>
      <c r="G757" s="74"/>
      <c r="H757" s="74"/>
      <c r="I757" s="74"/>
      <c r="J757" s="74"/>
      <c r="K757" s="74"/>
      <c r="L757" s="74"/>
      <c r="M757" s="74"/>
      <c r="N757" s="74"/>
      <c r="O757" s="74"/>
      <c r="P757" s="74"/>
      <c r="Q757" s="74"/>
      <c r="R757" s="74"/>
      <c r="S757" s="74"/>
      <c r="T757" s="74"/>
      <c r="U757" s="74"/>
      <c r="V757" s="74"/>
      <c r="W757" s="74"/>
      <c r="X757" s="74"/>
      <c r="Y757" s="74"/>
      <c r="Z757" s="74"/>
    </row>
    <row r="758" customFormat="false" ht="15.75" hidden="false" customHeight="true" outlineLevel="0" collapsed="false">
      <c r="A758" s="355"/>
      <c r="B758" s="74"/>
      <c r="C758" s="74"/>
      <c r="E758" s="74"/>
      <c r="F758" s="74"/>
      <c r="G758" s="74"/>
      <c r="H758" s="74"/>
      <c r="I758" s="74"/>
      <c r="J758" s="74"/>
      <c r="K758" s="74"/>
      <c r="L758" s="74"/>
      <c r="M758" s="74"/>
      <c r="N758" s="74"/>
      <c r="O758" s="74"/>
      <c r="P758" s="74"/>
      <c r="Q758" s="74"/>
      <c r="R758" s="74"/>
      <c r="S758" s="74"/>
      <c r="T758" s="74"/>
      <c r="U758" s="74"/>
      <c r="V758" s="74"/>
      <c r="W758" s="74"/>
      <c r="X758" s="74"/>
      <c r="Y758" s="74"/>
      <c r="Z758" s="74"/>
    </row>
    <row r="759" customFormat="false" ht="15.75" hidden="false" customHeight="true" outlineLevel="0" collapsed="false">
      <c r="A759" s="355"/>
      <c r="B759" s="74"/>
      <c r="C759" s="74"/>
      <c r="E759" s="74"/>
      <c r="F759" s="74"/>
      <c r="G759" s="74"/>
      <c r="H759" s="74"/>
      <c r="I759" s="74"/>
      <c r="J759" s="74"/>
      <c r="K759" s="74"/>
      <c r="L759" s="74"/>
      <c r="M759" s="74"/>
      <c r="N759" s="74"/>
      <c r="O759" s="74"/>
      <c r="P759" s="74"/>
      <c r="Q759" s="74"/>
      <c r="R759" s="74"/>
      <c r="S759" s="74"/>
      <c r="T759" s="74"/>
      <c r="U759" s="74"/>
      <c r="V759" s="74"/>
      <c r="W759" s="74"/>
      <c r="X759" s="74"/>
      <c r="Y759" s="74"/>
      <c r="Z759" s="74"/>
    </row>
    <row r="760" customFormat="false" ht="15.75" hidden="false" customHeight="true" outlineLevel="0" collapsed="false">
      <c r="A760" s="355"/>
      <c r="B760" s="74"/>
      <c r="C760" s="74"/>
      <c r="E760" s="74"/>
      <c r="F760" s="74"/>
      <c r="G760" s="74"/>
      <c r="H760" s="74"/>
      <c r="I760" s="74"/>
      <c r="J760" s="74"/>
      <c r="K760" s="74"/>
      <c r="L760" s="74"/>
      <c r="M760" s="74"/>
      <c r="N760" s="74"/>
      <c r="O760" s="74"/>
      <c r="P760" s="74"/>
      <c r="Q760" s="74"/>
      <c r="R760" s="74"/>
      <c r="S760" s="74"/>
      <c r="T760" s="74"/>
      <c r="U760" s="74"/>
      <c r="V760" s="74"/>
      <c r="W760" s="74"/>
      <c r="X760" s="74"/>
      <c r="Y760" s="74"/>
      <c r="Z760" s="74"/>
    </row>
    <row r="761" customFormat="false" ht="15.75" hidden="false" customHeight="true" outlineLevel="0" collapsed="false">
      <c r="A761" s="355"/>
      <c r="B761" s="74"/>
      <c r="C761" s="74"/>
      <c r="E761" s="74"/>
      <c r="F761" s="74"/>
      <c r="G761" s="74"/>
      <c r="H761" s="74"/>
      <c r="I761" s="74"/>
      <c r="J761" s="74"/>
      <c r="K761" s="74"/>
      <c r="L761" s="74"/>
      <c r="M761" s="74"/>
      <c r="N761" s="74"/>
      <c r="O761" s="74"/>
      <c r="P761" s="74"/>
      <c r="Q761" s="74"/>
      <c r="R761" s="74"/>
      <c r="S761" s="74"/>
      <c r="T761" s="74"/>
      <c r="U761" s="74"/>
      <c r="V761" s="74"/>
      <c r="W761" s="74"/>
      <c r="X761" s="74"/>
      <c r="Y761" s="74"/>
      <c r="Z761" s="74"/>
    </row>
    <row r="762" customFormat="false" ht="15.75" hidden="false" customHeight="true" outlineLevel="0" collapsed="false">
      <c r="A762" s="355"/>
      <c r="B762" s="74"/>
      <c r="C762" s="74"/>
      <c r="E762" s="74"/>
      <c r="F762" s="74"/>
      <c r="G762" s="74"/>
      <c r="H762" s="74"/>
      <c r="I762" s="74"/>
      <c r="J762" s="74"/>
      <c r="K762" s="74"/>
      <c r="L762" s="74"/>
      <c r="M762" s="74"/>
      <c r="N762" s="74"/>
      <c r="O762" s="74"/>
      <c r="P762" s="74"/>
      <c r="Q762" s="74"/>
      <c r="R762" s="74"/>
      <c r="S762" s="74"/>
      <c r="T762" s="74"/>
      <c r="U762" s="74"/>
      <c r="V762" s="74"/>
      <c r="W762" s="74"/>
      <c r="X762" s="74"/>
      <c r="Y762" s="74"/>
      <c r="Z762" s="74"/>
    </row>
    <row r="763" customFormat="false" ht="15.75" hidden="false" customHeight="true" outlineLevel="0" collapsed="false">
      <c r="A763" s="355"/>
      <c r="B763" s="74"/>
      <c r="C763" s="74"/>
      <c r="E763" s="74"/>
      <c r="F763" s="74"/>
      <c r="G763" s="74"/>
      <c r="H763" s="74"/>
      <c r="I763" s="74"/>
      <c r="J763" s="74"/>
      <c r="K763" s="74"/>
      <c r="L763" s="74"/>
      <c r="M763" s="74"/>
      <c r="N763" s="74"/>
      <c r="O763" s="74"/>
      <c r="P763" s="74"/>
      <c r="Q763" s="74"/>
      <c r="R763" s="74"/>
      <c r="S763" s="74"/>
      <c r="T763" s="74"/>
      <c r="U763" s="74"/>
      <c r="V763" s="74"/>
      <c r="W763" s="74"/>
      <c r="X763" s="74"/>
      <c r="Y763" s="74"/>
      <c r="Z763" s="74"/>
    </row>
    <row r="764" customFormat="false" ht="15.75" hidden="false" customHeight="true" outlineLevel="0" collapsed="false">
      <c r="A764" s="355"/>
      <c r="B764" s="74"/>
      <c r="C764" s="74"/>
      <c r="E764" s="74"/>
      <c r="F764" s="74"/>
      <c r="G764" s="74"/>
      <c r="H764" s="74"/>
      <c r="I764" s="74"/>
      <c r="J764" s="74"/>
      <c r="K764" s="74"/>
      <c r="L764" s="74"/>
      <c r="M764" s="74"/>
      <c r="N764" s="74"/>
      <c r="O764" s="74"/>
      <c r="P764" s="74"/>
      <c r="Q764" s="74"/>
      <c r="R764" s="74"/>
      <c r="S764" s="74"/>
      <c r="T764" s="74"/>
      <c r="U764" s="74"/>
      <c r="V764" s="74"/>
      <c r="W764" s="74"/>
      <c r="X764" s="74"/>
      <c r="Y764" s="74"/>
      <c r="Z764" s="74"/>
    </row>
    <row r="765" customFormat="false" ht="15.75" hidden="false" customHeight="true" outlineLevel="0" collapsed="false">
      <c r="A765" s="355"/>
      <c r="B765" s="74"/>
      <c r="C765" s="74"/>
      <c r="E765" s="74"/>
      <c r="F765" s="74"/>
      <c r="G765" s="74"/>
      <c r="H765" s="74"/>
      <c r="I765" s="74"/>
      <c r="J765" s="74"/>
      <c r="K765" s="74"/>
      <c r="L765" s="74"/>
      <c r="M765" s="74"/>
      <c r="N765" s="74"/>
      <c r="O765" s="74"/>
      <c r="P765" s="74"/>
      <c r="Q765" s="74"/>
      <c r="R765" s="74"/>
      <c r="S765" s="74"/>
      <c r="T765" s="74"/>
      <c r="U765" s="74"/>
      <c r="V765" s="74"/>
      <c r="W765" s="74"/>
      <c r="X765" s="74"/>
      <c r="Y765" s="74"/>
      <c r="Z765" s="74"/>
    </row>
    <row r="766" customFormat="false" ht="15.75" hidden="false" customHeight="true" outlineLevel="0" collapsed="false">
      <c r="A766" s="355"/>
      <c r="B766" s="74"/>
      <c r="C766" s="74"/>
      <c r="E766" s="74"/>
      <c r="F766" s="74"/>
      <c r="G766" s="74"/>
      <c r="H766" s="74"/>
      <c r="I766" s="74"/>
      <c r="J766" s="74"/>
      <c r="K766" s="74"/>
      <c r="L766" s="74"/>
      <c r="M766" s="74"/>
      <c r="N766" s="74"/>
      <c r="O766" s="74"/>
      <c r="P766" s="74"/>
      <c r="Q766" s="74"/>
      <c r="R766" s="74"/>
      <c r="S766" s="74"/>
      <c r="T766" s="74"/>
      <c r="U766" s="74"/>
      <c r="V766" s="74"/>
      <c r="W766" s="74"/>
      <c r="X766" s="74"/>
      <c r="Y766" s="74"/>
      <c r="Z766" s="74"/>
    </row>
    <row r="767" customFormat="false" ht="15.75" hidden="false" customHeight="true" outlineLevel="0" collapsed="false">
      <c r="A767" s="355"/>
      <c r="B767" s="74"/>
      <c r="C767" s="74"/>
      <c r="E767" s="74"/>
      <c r="F767" s="74"/>
      <c r="G767" s="74"/>
      <c r="H767" s="74"/>
      <c r="I767" s="74"/>
      <c r="J767" s="74"/>
      <c r="K767" s="74"/>
      <c r="L767" s="74"/>
      <c r="M767" s="74"/>
      <c r="N767" s="74"/>
      <c r="O767" s="74"/>
      <c r="P767" s="74"/>
      <c r="Q767" s="74"/>
      <c r="R767" s="74"/>
      <c r="S767" s="74"/>
      <c r="T767" s="74"/>
      <c r="U767" s="74"/>
      <c r="V767" s="74"/>
      <c r="W767" s="74"/>
      <c r="X767" s="74"/>
      <c r="Y767" s="74"/>
      <c r="Z767" s="74"/>
    </row>
    <row r="768" customFormat="false" ht="15.75" hidden="false" customHeight="true" outlineLevel="0" collapsed="false">
      <c r="A768" s="355"/>
      <c r="B768" s="74"/>
      <c r="C768" s="74"/>
      <c r="E768" s="74"/>
      <c r="F768" s="74"/>
      <c r="G768" s="74"/>
      <c r="H768" s="74"/>
      <c r="I768" s="74"/>
      <c r="J768" s="74"/>
      <c r="K768" s="74"/>
      <c r="L768" s="74"/>
      <c r="M768" s="74"/>
      <c r="N768" s="74"/>
      <c r="O768" s="74"/>
      <c r="P768" s="74"/>
      <c r="Q768" s="74"/>
      <c r="R768" s="74"/>
      <c r="S768" s="74"/>
      <c r="T768" s="74"/>
      <c r="U768" s="74"/>
      <c r="V768" s="74"/>
      <c r="W768" s="74"/>
      <c r="X768" s="74"/>
      <c r="Y768" s="74"/>
      <c r="Z768" s="74"/>
    </row>
    <row r="769" customFormat="false" ht="15.75" hidden="false" customHeight="true" outlineLevel="0" collapsed="false">
      <c r="A769" s="355"/>
      <c r="B769" s="74"/>
      <c r="C769" s="74"/>
      <c r="E769" s="74"/>
      <c r="F769" s="74"/>
      <c r="G769" s="74"/>
      <c r="H769" s="74"/>
      <c r="I769" s="74"/>
      <c r="J769" s="74"/>
      <c r="K769" s="74"/>
      <c r="L769" s="74"/>
      <c r="M769" s="74"/>
      <c r="N769" s="74"/>
      <c r="O769" s="74"/>
      <c r="P769" s="74"/>
      <c r="Q769" s="74"/>
      <c r="R769" s="74"/>
      <c r="S769" s="74"/>
      <c r="T769" s="74"/>
      <c r="U769" s="74"/>
      <c r="V769" s="74"/>
      <c r="W769" s="74"/>
      <c r="X769" s="74"/>
      <c r="Y769" s="74"/>
      <c r="Z769" s="74"/>
    </row>
    <row r="770" customFormat="false" ht="15.75" hidden="false" customHeight="true" outlineLevel="0" collapsed="false">
      <c r="A770" s="355"/>
      <c r="B770" s="74"/>
      <c r="C770" s="74"/>
      <c r="E770" s="74"/>
      <c r="F770" s="74"/>
      <c r="G770" s="74"/>
      <c r="H770" s="74"/>
      <c r="I770" s="74"/>
      <c r="J770" s="74"/>
      <c r="K770" s="74"/>
      <c r="L770" s="74"/>
      <c r="M770" s="74"/>
      <c r="N770" s="74"/>
      <c r="O770" s="74"/>
      <c r="P770" s="74"/>
      <c r="Q770" s="74"/>
      <c r="R770" s="74"/>
      <c r="S770" s="74"/>
      <c r="T770" s="74"/>
      <c r="U770" s="74"/>
      <c r="V770" s="74"/>
      <c r="W770" s="74"/>
      <c r="X770" s="74"/>
      <c r="Y770" s="74"/>
      <c r="Z770" s="74"/>
    </row>
    <row r="771" customFormat="false" ht="15.75" hidden="false" customHeight="true" outlineLevel="0" collapsed="false">
      <c r="A771" s="355"/>
      <c r="B771" s="74"/>
      <c r="C771" s="74"/>
      <c r="E771" s="74"/>
      <c r="F771" s="74"/>
      <c r="G771" s="74"/>
      <c r="H771" s="74"/>
      <c r="I771" s="74"/>
      <c r="J771" s="74"/>
      <c r="K771" s="74"/>
      <c r="L771" s="74"/>
      <c r="M771" s="74"/>
      <c r="N771" s="74"/>
      <c r="O771" s="74"/>
      <c r="P771" s="74"/>
      <c r="Q771" s="74"/>
      <c r="R771" s="74"/>
      <c r="S771" s="74"/>
      <c r="T771" s="74"/>
      <c r="U771" s="74"/>
      <c r="V771" s="74"/>
      <c r="W771" s="74"/>
      <c r="X771" s="74"/>
      <c r="Y771" s="74"/>
      <c r="Z771" s="74"/>
    </row>
    <row r="772" customFormat="false" ht="15.75" hidden="false" customHeight="true" outlineLevel="0" collapsed="false">
      <c r="A772" s="355"/>
      <c r="B772" s="74"/>
      <c r="C772" s="74"/>
      <c r="E772" s="74"/>
      <c r="F772" s="74"/>
      <c r="G772" s="74"/>
      <c r="H772" s="74"/>
      <c r="I772" s="74"/>
      <c r="J772" s="74"/>
      <c r="K772" s="74"/>
      <c r="L772" s="74"/>
      <c r="M772" s="74"/>
      <c r="N772" s="74"/>
      <c r="O772" s="74"/>
      <c r="P772" s="74"/>
      <c r="Q772" s="74"/>
      <c r="R772" s="74"/>
      <c r="S772" s="74"/>
      <c r="T772" s="74"/>
      <c r="U772" s="74"/>
      <c r="V772" s="74"/>
      <c r="W772" s="74"/>
      <c r="X772" s="74"/>
      <c r="Y772" s="74"/>
      <c r="Z772" s="74"/>
    </row>
    <row r="773" customFormat="false" ht="15.75" hidden="false" customHeight="true" outlineLevel="0" collapsed="false">
      <c r="A773" s="355"/>
      <c r="B773" s="74"/>
      <c r="C773" s="74"/>
      <c r="E773" s="74"/>
      <c r="F773" s="74"/>
      <c r="G773" s="74"/>
      <c r="H773" s="74"/>
      <c r="I773" s="74"/>
      <c r="J773" s="74"/>
      <c r="K773" s="74"/>
      <c r="L773" s="74"/>
      <c r="M773" s="74"/>
      <c r="N773" s="74"/>
      <c r="O773" s="74"/>
      <c r="P773" s="74"/>
      <c r="Q773" s="74"/>
      <c r="R773" s="74"/>
      <c r="S773" s="74"/>
      <c r="T773" s="74"/>
      <c r="U773" s="74"/>
      <c r="V773" s="74"/>
      <c r="W773" s="74"/>
      <c r="X773" s="74"/>
      <c r="Y773" s="74"/>
      <c r="Z773" s="74"/>
    </row>
    <row r="774" customFormat="false" ht="15.75" hidden="false" customHeight="true" outlineLevel="0" collapsed="false">
      <c r="A774" s="355"/>
      <c r="B774" s="74"/>
      <c r="C774" s="74"/>
      <c r="E774" s="74"/>
      <c r="F774" s="74"/>
      <c r="G774" s="74"/>
      <c r="H774" s="74"/>
      <c r="I774" s="74"/>
      <c r="J774" s="74"/>
      <c r="K774" s="74"/>
      <c r="L774" s="74"/>
      <c r="M774" s="74"/>
      <c r="N774" s="74"/>
      <c r="O774" s="74"/>
      <c r="P774" s="74"/>
      <c r="Q774" s="74"/>
      <c r="R774" s="74"/>
      <c r="S774" s="74"/>
      <c r="T774" s="74"/>
      <c r="U774" s="74"/>
      <c r="V774" s="74"/>
      <c r="W774" s="74"/>
      <c r="X774" s="74"/>
      <c r="Y774" s="74"/>
      <c r="Z774" s="74"/>
    </row>
    <row r="775" customFormat="false" ht="15.75" hidden="false" customHeight="true" outlineLevel="0" collapsed="false">
      <c r="A775" s="355"/>
      <c r="B775" s="74"/>
      <c r="C775" s="74"/>
      <c r="E775" s="74"/>
      <c r="F775" s="74"/>
      <c r="G775" s="74"/>
      <c r="H775" s="74"/>
      <c r="I775" s="74"/>
      <c r="J775" s="74"/>
      <c r="K775" s="74"/>
      <c r="L775" s="74"/>
      <c r="M775" s="74"/>
      <c r="N775" s="74"/>
      <c r="O775" s="74"/>
      <c r="P775" s="74"/>
      <c r="Q775" s="74"/>
      <c r="R775" s="74"/>
      <c r="S775" s="74"/>
      <c r="T775" s="74"/>
      <c r="U775" s="74"/>
      <c r="V775" s="74"/>
      <c r="W775" s="74"/>
      <c r="X775" s="74"/>
      <c r="Y775" s="74"/>
      <c r="Z775" s="74"/>
    </row>
    <row r="776" customFormat="false" ht="15.75" hidden="false" customHeight="true" outlineLevel="0" collapsed="false">
      <c r="A776" s="355"/>
      <c r="B776" s="74"/>
      <c r="C776" s="74"/>
      <c r="E776" s="74"/>
      <c r="F776" s="74"/>
      <c r="G776" s="74"/>
      <c r="H776" s="74"/>
      <c r="I776" s="74"/>
      <c r="J776" s="74"/>
      <c r="K776" s="74"/>
      <c r="L776" s="74"/>
      <c r="M776" s="74"/>
      <c r="N776" s="74"/>
      <c r="O776" s="74"/>
      <c r="P776" s="74"/>
      <c r="Q776" s="74"/>
      <c r="R776" s="74"/>
      <c r="S776" s="74"/>
      <c r="T776" s="74"/>
      <c r="U776" s="74"/>
      <c r="V776" s="74"/>
      <c r="W776" s="74"/>
      <c r="X776" s="74"/>
      <c r="Y776" s="74"/>
      <c r="Z776" s="74"/>
    </row>
    <row r="777" customFormat="false" ht="15.75" hidden="false" customHeight="true" outlineLevel="0" collapsed="false">
      <c r="A777" s="355"/>
      <c r="B777" s="74"/>
      <c r="C777" s="74"/>
      <c r="E777" s="74"/>
      <c r="F777" s="74"/>
      <c r="G777" s="74"/>
      <c r="H777" s="74"/>
      <c r="I777" s="74"/>
      <c r="J777" s="74"/>
      <c r="K777" s="74"/>
      <c r="L777" s="74"/>
      <c r="M777" s="74"/>
      <c r="N777" s="74"/>
      <c r="O777" s="74"/>
      <c r="P777" s="74"/>
      <c r="Q777" s="74"/>
      <c r="R777" s="74"/>
      <c r="S777" s="74"/>
      <c r="T777" s="74"/>
      <c r="U777" s="74"/>
      <c r="V777" s="74"/>
      <c r="W777" s="74"/>
      <c r="X777" s="74"/>
      <c r="Y777" s="74"/>
      <c r="Z777" s="74"/>
    </row>
    <row r="778" customFormat="false" ht="15.75" hidden="false" customHeight="true" outlineLevel="0" collapsed="false">
      <c r="A778" s="355"/>
      <c r="B778" s="74"/>
      <c r="C778" s="74"/>
      <c r="E778" s="74"/>
      <c r="F778" s="74"/>
      <c r="G778" s="74"/>
      <c r="H778" s="74"/>
      <c r="I778" s="74"/>
      <c r="J778" s="74"/>
      <c r="K778" s="74"/>
      <c r="L778" s="74"/>
      <c r="M778" s="74"/>
      <c r="N778" s="74"/>
      <c r="O778" s="74"/>
      <c r="P778" s="74"/>
      <c r="Q778" s="74"/>
      <c r="R778" s="74"/>
      <c r="S778" s="74"/>
      <c r="T778" s="74"/>
      <c r="U778" s="74"/>
      <c r="V778" s="74"/>
      <c r="W778" s="74"/>
      <c r="X778" s="74"/>
      <c r="Y778" s="74"/>
      <c r="Z778" s="74"/>
    </row>
    <row r="779" customFormat="false" ht="15.75" hidden="false" customHeight="true" outlineLevel="0" collapsed="false">
      <c r="A779" s="355"/>
      <c r="B779" s="74"/>
      <c r="C779" s="74"/>
      <c r="E779" s="74"/>
      <c r="F779" s="74"/>
      <c r="G779" s="74"/>
      <c r="H779" s="74"/>
      <c r="I779" s="74"/>
      <c r="J779" s="74"/>
      <c r="K779" s="74"/>
      <c r="L779" s="74"/>
      <c r="M779" s="74"/>
      <c r="N779" s="74"/>
      <c r="O779" s="74"/>
      <c r="P779" s="74"/>
      <c r="Q779" s="74"/>
      <c r="R779" s="74"/>
      <c r="S779" s="74"/>
      <c r="T779" s="74"/>
      <c r="U779" s="74"/>
      <c r="V779" s="74"/>
      <c r="W779" s="74"/>
      <c r="X779" s="74"/>
      <c r="Y779" s="74"/>
      <c r="Z779" s="74"/>
    </row>
    <row r="780" customFormat="false" ht="15.75" hidden="false" customHeight="true" outlineLevel="0" collapsed="false">
      <c r="A780" s="355"/>
      <c r="B780" s="74"/>
      <c r="C780" s="74"/>
      <c r="E780" s="74"/>
      <c r="F780" s="74"/>
      <c r="G780" s="74"/>
      <c r="H780" s="74"/>
      <c r="I780" s="74"/>
      <c r="J780" s="74"/>
      <c r="K780" s="74"/>
      <c r="L780" s="74"/>
      <c r="M780" s="74"/>
      <c r="N780" s="74"/>
      <c r="O780" s="74"/>
      <c r="P780" s="74"/>
      <c r="Q780" s="74"/>
      <c r="R780" s="74"/>
      <c r="S780" s="74"/>
      <c r="T780" s="74"/>
      <c r="U780" s="74"/>
      <c r="V780" s="74"/>
      <c r="W780" s="74"/>
      <c r="X780" s="74"/>
      <c r="Y780" s="74"/>
      <c r="Z780" s="74"/>
    </row>
    <row r="781" customFormat="false" ht="15.75" hidden="false" customHeight="true" outlineLevel="0" collapsed="false">
      <c r="A781" s="355"/>
      <c r="B781" s="74"/>
      <c r="C781" s="74"/>
      <c r="E781" s="74"/>
      <c r="F781" s="74"/>
      <c r="G781" s="74"/>
      <c r="H781" s="74"/>
      <c r="I781" s="74"/>
      <c r="J781" s="74"/>
      <c r="K781" s="74"/>
      <c r="L781" s="74"/>
      <c r="M781" s="74"/>
      <c r="N781" s="74"/>
      <c r="O781" s="74"/>
      <c r="P781" s="74"/>
      <c r="Q781" s="74"/>
      <c r="R781" s="74"/>
      <c r="S781" s="74"/>
      <c r="T781" s="74"/>
      <c r="U781" s="74"/>
      <c r="V781" s="74"/>
      <c r="W781" s="74"/>
      <c r="X781" s="74"/>
      <c r="Y781" s="74"/>
      <c r="Z781" s="74"/>
    </row>
    <row r="782" customFormat="false" ht="15.75" hidden="false" customHeight="true" outlineLevel="0" collapsed="false">
      <c r="A782" s="355"/>
      <c r="B782" s="74"/>
      <c r="C782" s="74"/>
      <c r="E782" s="74"/>
      <c r="F782" s="74"/>
      <c r="G782" s="74"/>
      <c r="H782" s="74"/>
      <c r="I782" s="74"/>
      <c r="J782" s="74"/>
      <c r="K782" s="74"/>
      <c r="L782" s="74"/>
      <c r="M782" s="74"/>
      <c r="N782" s="74"/>
      <c r="O782" s="74"/>
      <c r="P782" s="74"/>
      <c r="Q782" s="74"/>
      <c r="R782" s="74"/>
      <c r="S782" s="74"/>
      <c r="T782" s="74"/>
      <c r="U782" s="74"/>
      <c r="V782" s="74"/>
      <c r="W782" s="74"/>
      <c r="X782" s="74"/>
      <c r="Y782" s="74"/>
      <c r="Z782" s="74"/>
    </row>
    <row r="783" customFormat="false" ht="15.75" hidden="false" customHeight="true" outlineLevel="0" collapsed="false">
      <c r="A783" s="355"/>
      <c r="B783" s="74"/>
      <c r="C783" s="74"/>
      <c r="E783" s="74"/>
      <c r="F783" s="74"/>
      <c r="G783" s="74"/>
      <c r="H783" s="74"/>
      <c r="I783" s="74"/>
      <c r="J783" s="74"/>
      <c r="K783" s="74"/>
      <c r="L783" s="74"/>
      <c r="M783" s="74"/>
      <c r="N783" s="74"/>
      <c r="O783" s="74"/>
      <c r="P783" s="74"/>
      <c r="Q783" s="74"/>
      <c r="R783" s="74"/>
      <c r="S783" s="74"/>
      <c r="T783" s="74"/>
      <c r="U783" s="74"/>
      <c r="V783" s="74"/>
      <c r="W783" s="74"/>
      <c r="X783" s="74"/>
      <c r="Y783" s="74"/>
      <c r="Z783" s="74"/>
    </row>
    <row r="784" customFormat="false" ht="15.75" hidden="false" customHeight="true" outlineLevel="0" collapsed="false">
      <c r="A784" s="355"/>
      <c r="B784" s="74"/>
      <c r="C784" s="74"/>
      <c r="E784" s="74"/>
      <c r="F784" s="74"/>
      <c r="G784" s="74"/>
      <c r="H784" s="74"/>
      <c r="I784" s="74"/>
      <c r="J784" s="74"/>
      <c r="K784" s="74"/>
      <c r="L784" s="74"/>
      <c r="M784" s="74"/>
      <c r="N784" s="74"/>
      <c r="O784" s="74"/>
      <c r="P784" s="74"/>
      <c r="Q784" s="74"/>
      <c r="R784" s="74"/>
      <c r="S784" s="74"/>
      <c r="T784" s="74"/>
      <c r="U784" s="74"/>
      <c r="V784" s="74"/>
      <c r="W784" s="74"/>
      <c r="X784" s="74"/>
      <c r="Y784" s="74"/>
      <c r="Z784" s="74"/>
    </row>
    <row r="785" customFormat="false" ht="15.75" hidden="false" customHeight="true" outlineLevel="0" collapsed="false">
      <c r="A785" s="355"/>
      <c r="B785" s="74"/>
      <c r="C785" s="74"/>
      <c r="E785" s="74"/>
      <c r="F785" s="74"/>
      <c r="G785" s="74"/>
      <c r="H785" s="74"/>
      <c r="I785" s="74"/>
      <c r="J785" s="74"/>
      <c r="K785" s="74"/>
      <c r="L785" s="74"/>
      <c r="M785" s="74"/>
      <c r="N785" s="74"/>
      <c r="O785" s="74"/>
      <c r="P785" s="74"/>
      <c r="Q785" s="74"/>
      <c r="R785" s="74"/>
      <c r="S785" s="74"/>
      <c r="T785" s="74"/>
      <c r="U785" s="74"/>
      <c r="V785" s="74"/>
      <c r="W785" s="74"/>
      <c r="X785" s="74"/>
      <c r="Y785" s="74"/>
      <c r="Z785" s="74"/>
    </row>
    <row r="786" customFormat="false" ht="15.75" hidden="false" customHeight="true" outlineLevel="0" collapsed="false">
      <c r="A786" s="355"/>
      <c r="B786" s="74"/>
      <c r="C786" s="74"/>
      <c r="E786" s="74"/>
      <c r="F786" s="74"/>
      <c r="G786" s="74"/>
      <c r="H786" s="74"/>
      <c r="I786" s="74"/>
      <c r="J786" s="74"/>
      <c r="K786" s="74"/>
      <c r="L786" s="74"/>
      <c r="M786" s="74"/>
      <c r="N786" s="74"/>
      <c r="O786" s="74"/>
      <c r="P786" s="74"/>
      <c r="Q786" s="74"/>
      <c r="R786" s="74"/>
      <c r="S786" s="74"/>
      <c r="T786" s="74"/>
      <c r="U786" s="74"/>
      <c r="V786" s="74"/>
      <c r="W786" s="74"/>
      <c r="X786" s="74"/>
      <c r="Y786" s="74"/>
      <c r="Z786" s="74"/>
    </row>
    <row r="787" customFormat="false" ht="15.75" hidden="false" customHeight="true" outlineLevel="0" collapsed="false">
      <c r="A787" s="355"/>
      <c r="B787" s="74"/>
      <c r="C787" s="74"/>
      <c r="E787" s="74"/>
      <c r="F787" s="74"/>
      <c r="G787" s="74"/>
      <c r="H787" s="74"/>
      <c r="I787" s="74"/>
      <c r="J787" s="74"/>
      <c r="K787" s="74"/>
      <c r="L787" s="74"/>
      <c r="M787" s="74"/>
      <c r="N787" s="74"/>
      <c r="O787" s="74"/>
      <c r="P787" s="74"/>
      <c r="Q787" s="74"/>
      <c r="R787" s="74"/>
      <c r="S787" s="74"/>
      <c r="T787" s="74"/>
      <c r="U787" s="74"/>
      <c r="V787" s="74"/>
      <c r="W787" s="74"/>
      <c r="X787" s="74"/>
      <c r="Y787" s="74"/>
      <c r="Z787" s="74"/>
    </row>
    <row r="788" customFormat="false" ht="15.75" hidden="false" customHeight="true" outlineLevel="0" collapsed="false">
      <c r="A788" s="355"/>
      <c r="B788" s="74"/>
      <c r="C788" s="74"/>
      <c r="E788" s="74"/>
      <c r="F788" s="74"/>
      <c r="G788" s="74"/>
      <c r="H788" s="74"/>
      <c r="I788" s="74"/>
      <c r="J788" s="74"/>
      <c r="K788" s="74"/>
      <c r="L788" s="74"/>
      <c r="M788" s="74"/>
      <c r="N788" s="74"/>
      <c r="O788" s="74"/>
      <c r="P788" s="74"/>
      <c r="Q788" s="74"/>
      <c r="R788" s="74"/>
      <c r="S788" s="74"/>
      <c r="T788" s="74"/>
      <c r="U788" s="74"/>
      <c r="V788" s="74"/>
      <c r="W788" s="74"/>
      <c r="X788" s="74"/>
      <c r="Y788" s="74"/>
      <c r="Z788" s="74"/>
    </row>
    <row r="789" customFormat="false" ht="15.75" hidden="false" customHeight="true" outlineLevel="0" collapsed="false">
      <c r="A789" s="355"/>
      <c r="B789" s="74"/>
      <c r="C789" s="74"/>
      <c r="E789" s="74"/>
      <c r="F789" s="74"/>
      <c r="G789" s="74"/>
      <c r="H789" s="74"/>
      <c r="I789" s="74"/>
      <c r="J789" s="74"/>
      <c r="K789" s="74"/>
      <c r="L789" s="74"/>
      <c r="M789" s="74"/>
      <c r="N789" s="74"/>
      <c r="O789" s="74"/>
      <c r="P789" s="74"/>
      <c r="Q789" s="74"/>
      <c r="R789" s="74"/>
      <c r="S789" s="74"/>
      <c r="T789" s="74"/>
      <c r="U789" s="74"/>
      <c r="V789" s="74"/>
      <c r="W789" s="74"/>
      <c r="X789" s="74"/>
      <c r="Y789" s="74"/>
      <c r="Z789" s="74"/>
    </row>
    <row r="790" customFormat="false" ht="15.75" hidden="false" customHeight="true" outlineLevel="0" collapsed="false">
      <c r="A790" s="355"/>
      <c r="B790" s="74"/>
      <c r="C790" s="74"/>
      <c r="E790" s="74"/>
      <c r="F790" s="74"/>
      <c r="G790" s="74"/>
      <c r="H790" s="74"/>
      <c r="I790" s="74"/>
      <c r="J790" s="74"/>
      <c r="K790" s="74"/>
      <c r="L790" s="74"/>
      <c r="M790" s="74"/>
      <c r="N790" s="74"/>
      <c r="O790" s="74"/>
      <c r="P790" s="74"/>
      <c r="Q790" s="74"/>
      <c r="R790" s="74"/>
      <c r="S790" s="74"/>
      <c r="T790" s="74"/>
      <c r="U790" s="74"/>
      <c r="V790" s="74"/>
      <c r="W790" s="74"/>
      <c r="X790" s="74"/>
      <c r="Y790" s="74"/>
      <c r="Z790" s="74"/>
    </row>
    <row r="791" customFormat="false" ht="15.75" hidden="false" customHeight="true" outlineLevel="0" collapsed="false">
      <c r="A791" s="355"/>
      <c r="B791" s="74"/>
      <c r="C791" s="74"/>
      <c r="E791" s="74"/>
      <c r="F791" s="74"/>
      <c r="G791" s="74"/>
      <c r="H791" s="74"/>
      <c r="I791" s="74"/>
      <c r="J791" s="74"/>
      <c r="K791" s="74"/>
      <c r="L791" s="74"/>
      <c r="M791" s="74"/>
      <c r="N791" s="74"/>
      <c r="O791" s="74"/>
      <c r="P791" s="74"/>
      <c r="Q791" s="74"/>
      <c r="R791" s="74"/>
      <c r="S791" s="74"/>
      <c r="T791" s="74"/>
      <c r="U791" s="74"/>
      <c r="V791" s="74"/>
      <c r="W791" s="74"/>
      <c r="X791" s="74"/>
      <c r="Y791" s="74"/>
      <c r="Z791" s="74"/>
    </row>
    <row r="792" customFormat="false" ht="15.75" hidden="false" customHeight="true" outlineLevel="0" collapsed="false">
      <c r="A792" s="355"/>
      <c r="B792" s="74"/>
      <c r="C792" s="74"/>
      <c r="E792" s="74"/>
      <c r="F792" s="74"/>
      <c r="G792" s="74"/>
      <c r="H792" s="74"/>
      <c r="I792" s="74"/>
      <c r="J792" s="74"/>
      <c r="K792" s="74"/>
      <c r="L792" s="74"/>
      <c r="M792" s="74"/>
      <c r="N792" s="74"/>
      <c r="O792" s="74"/>
      <c r="P792" s="74"/>
      <c r="Q792" s="74"/>
      <c r="R792" s="74"/>
      <c r="S792" s="74"/>
      <c r="T792" s="74"/>
      <c r="U792" s="74"/>
      <c r="V792" s="74"/>
      <c r="W792" s="74"/>
      <c r="X792" s="74"/>
      <c r="Y792" s="74"/>
      <c r="Z792" s="74"/>
    </row>
    <row r="793" customFormat="false" ht="15.75" hidden="false" customHeight="true" outlineLevel="0" collapsed="false">
      <c r="A793" s="355"/>
      <c r="B793" s="74"/>
      <c r="C793" s="74"/>
      <c r="E793" s="74"/>
      <c r="F793" s="74"/>
      <c r="G793" s="74"/>
      <c r="H793" s="74"/>
      <c r="I793" s="74"/>
      <c r="J793" s="74"/>
      <c r="K793" s="74"/>
      <c r="L793" s="74"/>
      <c r="M793" s="74"/>
      <c r="N793" s="74"/>
      <c r="O793" s="74"/>
      <c r="P793" s="74"/>
      <c r="Q793" s="74"/>
      <c r="R793" s="74"/>
      <c r="S793" s="74"/>
      <c r="T793" s="74"/>
      <c r="U793" s="74"/>
      <c r="V793" s="74"/>
      <c r="W793" s="74"/>
      <c r="X793" s="74"/>
      <c r="Y793" s="74"/>
      <c r="Z793" s="74"/>
    </row>
    <row r="794" customFormat="false" ht="15.75" hidden="false" customHeight="true" outlineLevel="0" collapsed="false">
      <c r="A794" s="355"/>
      <c r="B794" s="74"/>
      <c r="C794" s="74"/>
      <c r="E794" s="74"/>
      <c r="F794" s="74"/>
      <c r="G794" s="74"/>
      <c r="H794" s="74"/>
      <c r="I794" s="74"/>
      <c r="J794" s="74"/>
      <c r="K794" s="74"/>
      <c r="L794" s="74"/>
      <c r="M794" s="74"/>
      <c r="N794" s="74"/>
      <c r="O794" s="74"/>
      <c r="P794" s="74"/>
      <c r="Q794" s="74"/>
      <c r="R794" s="74"/>
      <c r="S794" s="74"/>
      <c r="T794" s="74"/>
      <c r="U794" s="74"/>
      <c r="V794" s="74"/>
      <c r="W794" s="74"/>
      <c r="X794" s="74"/>
      <c r="Y794" s="74"/>
      <c r="Z794" s="74"/>
    </row>
    <row r="795" customFormat="false" ht="15.75" hidden="false" customHeight="true" outlineLevel="0" collapsed="false">
      <c r="A795" s="355"/>
      <c r="B795" s="74"/>
      <c r="C795" s="74"/>
      <c r="E795" s="74"/>
      <c r="F795" s="74"/>
      <c r="G795" s="74"/>
      <c r="H795" s="74"/>
      <c r="I795" s="74"/>
      <c r="J795" s="74"/>
      <c r="K795" s="74"/>
      <c r="L795" s="74"/>
      <c r="M795" s="74"/>
      <c r="N795" s="74"/>
      <c r="O795" s="74"/>
      <c r="P795" s="74"/>
      <c r="Q795" s="74"/>
      <c r="R795" s="74"/>
      <c r="S795" s="74"/>
      <c r="T795" s="74"/>
      <c r="U795" s="74"/>
      <c r="V795" s="74"/>
      <c r="W795" s="74"/>
      <c r="X795" s="74"/>
      <c r="Y795" s="74"/>
      <c r="Z795" s="74"/>
    </row>
    <row r="796" customFormat="false" ht="15.75" hidden="false" customHeight="true" outlineLevel="0" collapsed="false">
      <c r="A796" s="355"/>
      <c r="B796" s="74"/>
      <c r="C796" s="74"/>
      <c r="E796" s="74"/>
      <c r="F796" s="74"/>
      <c r="G796" s="74"/>
      <c r="H796" s="74"/>
      <c r="I796" s="74"/>
      <c r="J796" s="74"/>
      <c r="K796" s="74"/>
      <c r="L796" s="74"/>
      <c r="M796" s="74"/>
      <c r="N796" s="74"/>
      <c r="O796" s="74"/>
      <c r="P796" s="74"/>
      <c r="Q796" s="74"/>
      <c r="R796" s="74"/>
      <c r="S796" s="74"/>
      <c r="T796" s="74"/>
      <c r="U796" s="74"/>
      <c r="V796" s="74"/>
      <c r="W796" s="74"/>
      <c r="X796" s="74"/>
      <c r="Y796" s="74"/>
      <c r="Z796" s="74"/>
    </row>
    <row r="797" customFormat="false" ht="15.75" hidden="false" customHeight="true" outlineLevel="0" collapsed="false">
      <c r="A797" s="355"/>
      <c r="B797" s="74"/>
      <c r="C797" s="74"/>
      <c r="E797" s="74"/>
      <c r="F797" s="74"/>
      <c r="G797" s="74"/>
      <c r="H797" s="74"/>
      <c r="I797" s="74"/>
      <c r="J797" s="74"/>
      <c r="K797" s="74"/>
      <c r="L797" s="74"/>
      <c r="M797" s="74"/>
      <c r="N797" s="74"/>
      <c r="O797" s="74"/>
      <c r="P797" s="74"/>
      <c r="Q797" s="74"/>
      <c r="R797" s="74"/>
      <c r="S797" s="74"/>
      <c r="T797" s="74"/>
      <c r="U797" s="74"/>
      <c r="V797" s="74"/>
      <c r="W797" s="74"/>
      <c r="X797" s="74"/>
      <c r="Y797" s="74"/>
      <c r="Z797" s="74"/>
    </row>
    <row r="798" customFormat="false" ht="15.75" hidden="false" customHeight="true" outlineLevel="0" collapsed="false">
      <c r="A798" s="355"/>
      <c r="B798" s="74"/>
      <c r="C798" s="74"/>
      <c r="E798" s="74"/>
      <c r="F798" s="74"/>
      <c r="G798" s="74"/>
      <c r="H798" s="74"/>
      <c r="I798" s="74"/>
      <c r="J798" s="74"/>
      <c r="K798" s="74"/>
      <c r="L798" s="74"/>
      <c r="M798" s="74"/>
      <c r="N798" s="74"/>
      <c r="O798" s="74"/>
      <c r="P798" s="74"/>
      <c r="Q798" s="74"/>
      <c r="R798" s="74"/>
      <c r="S798" s="74"/>
      <c r="T798" s="74"/>
      <c r="U798" s="74"/>
      <c r="V798" s="74"/>
      <c r="W798" s="74"/>
      <c r="X798" s="74"/>
      <c r="Y798" s="74"/>
      <c r="Z798" s="74"/>
    </row>
    <row r="799" customFormat="false" ht="15.75" hidden="false" customHeight="true" outlineLevel="0" collapsed="false">
      <c r="A799" s="355"/>
      <c r="B799" s="74"/>
      <c r="C799" s="74"/>
      <c r="E799" s="74"/>
      <c r="F799" s="74"/>
      <c r="G799" s="74"/>
      <c r="H799" s="74"/>
      <c r="I799" s="74"/>
      <c r="J799" s="74"/>
      <c r="K799" s="74"/>
      <c r="L799" s="74"/>
      <c r="M799" s="74"/>
      <c r="N799" s="74"/>
      <c r="O799" s="74"/>
      <c r="P799" s="74"/>
      <c r="Q799" s="74"/>
      <c r="R799" s="74"/>
      <c r="S799" s="74"/>
      <c r="T799" s="74"/>
      <c r="U799" s="74"/>
      <c r="V799" s="74"/>
      <c r="W799" s="74"/>
      <c r="X799" s="74"/>
      <c r="Y799" s="74"/>
      <c r="Z799" s="74"/>
    </row>
    <row r="800" customFormat="false" ht="15.75" hidden="false" customHeight="true" outlineLevel="0" collapsed="false">
      <c r="A800" s="355"/>
      <c r="B800" s="74"/>
      <c r="C800" s="74"/>
      <c r="E800" s="74"/>
      <c r="F800" s="74"/>
      <c r="G800" s="74"/>
      <c r="H800" s="74"/>
      <c r="I800" s="74"/>
      <c r="J800" s="74"/>
      <c r="K800" s="74"/>
      <c r="L800" s="74"/>
      <c r="M800" s="74"/>
      <c r="N800" s="74"/>
      <c r="O800" s="74"/>
      <c r="P800" s="74"/>
      <c r="Q800" s="74"/>
      <c r="R800" s="74"/>
      <c r="S800" s="74"/>
      <c r="T800" s="74"/>
      <c r="U800" s="74"/>
      <c r="V800" s="74"/>
      <c r="W800" s="74"/>
      <c r="X800" s="74"/>
      <c r="Y800" s="74"/>
      <c r="Z800" s="74"/>
    </row>
    <row r="801" customFormat="false" ht="15.75" hidden="false" customHeight="true" outlineLevel="0" collapsed="false">
      <c r="A801" s="355"/>
      <c r="B801" s="74"/>
      <c r="C801" s="74"/>
      <c r="E801" s="74"/>
      <c r="F801" s="74"/>
      <c r="G801" s="74"/>
      <c r="H801" s="74"/>
      <c r="I801" s="74"/>
      <c r="J801" s="74"/>
      <c r="K801" s="74"/>
      <c r="L801" s="74"/>
      <c r="M801" s="74"/>
      <c r="N801" s="74"/>
      <c r="O801" s="74"/>
      <c r="P801" s="74"/>
      <c r="Q801" s="74"/>
      <c r="R801" s="74"/>
      <c r="S801" s="74"/>
      <c r="T801" s="74"/>
      <c r="U801" s="74"/>
      <c r="V801" s="74"/>
      <c r="W801" s="74"/>
      <c r="X801" s="74"/>
      <c r="Y801" s="74"/>
      <c r="Z801" s="74"/>
    </row>
    <row r="802" customFormat="false" ht="15.75" hidden="false" customHeight="true" outlineLevel="0" collapsed="false">
      <c r="A802" s="355"/>
      <c r="B802" s="74"/>
      <c r="C802" s="74"/>
      <c r="E802" s="74"/>
      <c r="F802" s="74"/>
      <c r="G802" s="74"/>
      <c r="H802" s="74"/>
      <c r="I802" s="74"/>
      <c r="J802" s="74"/>
      <c r="K802" s="74"/>
      <c r="L802" s="74"/>
      <c r="M802" s="74"/>
      <c r="N802" s="74"/>
      <c r="O802" s="74"/>
      <c r="P802" s="74"/>
      <c r="Q802" s="74"/>
      <c r="R802" s="74"/>
      <c r="S802" s="74"/>
      <c r="T802" s="74"/>
      <c r="U802" s="74"/>
      <c r="V802" s="74"/>
      <c r="W802" s="74"/>
      <c r="X802" s="74"/>
      <c r="Y802" s="74"/>
      <c r="Z802" s="74"/>
    </row>
    <row r="803" customFormat="false" ht="15.75" hidden="false" customHeight="true" outlineLevel="0" collapsed="false">
      <c r="A803" s="355"/>
      <c r="B803" s="74"/>
      <c r="C803" s="74"/>
      <c r="E803" s="74"/>
      <c r="F803" s="74"/>
      <c r="G803" s="74"/>
      <c r="H803" s="74"/>
      <c r="I803" s="74"/>
      <c r="J803" s="74"/>
      <c r="K803" s="74"/>
      <c r="L803" s="74"/>
      <c r="M803" s="74"/>
      <c r="N803" s="74"/>
      <c r="O803" s="74"/>
      <c r="P803" s="74"/>
      <c r="Q803" s="74"/>
      <c r="R803" s="74"/>
      <c r="S803" s="74"/>
      <c r="T803" s="74"/>
      <c r="U803" s="74"/>
      <c r="V803" s="74"/>
      <c r="W803" s="74"/>
      <c r="X803" s="74"/>
      <c r="Y803" s="74"/>
      <c r="Z803" s="74"/>
    </row>
    <row r="804" customFormat="false" ht="15.75" hidden="false" customHeight="true" outlineLevel="0" collapsed="false">
      <c r="A804" s="355"/>
      <c r="B804" s="74"/>
      <c r="C804" s="74"/>
      <c r="E804" s="74"/>
      <c r="F804" s="74"/>
      <c r="G804" s="74"/>
      <c r="H804" s="74"/>
      <c r="I804" s="74"/>
      <c r="J804" s="74"/>
      <c r="K804" s="74"/>
      <c r="L804" s="74"/>
      <c r="M804" s="74"/>
      <c r="N804" s="74"/>
      <c r="O804" s="74"/>
      <c r="P804" s="74"/>
      <c r="Q804" s="74"/>
      <c r="R804" s="74"/>
      <c r="S804" s="74"/>
      <c r="T804" s="74"/>
      <c r="U804" s="74"/>
      <c r="V804" s="74"/>
      <c r="W804" s="74"/>
      <c r="X804" s="74"/>
      <c r="Y804" s="74"/>
      <c r="Z804" s="74"/>
    </row>
    <row r="805" customFormat="false" ht="15.75" hidden="false" customHeight="true" outlineLevel="0" collapsed="false">
      <c r="A805" s="355"/>
      <c r="B805" s="74"/>
      <c r="C805" s="74"/>
      <c r="E805" s="74"/>
      <c r="F805" s="74"/>
      <c r="G805" s="74"/>
      <c r="H805" s="74"/>
      <c r="I805" s="74"/>
      <c r="J805" s="74"/>
      <c r="K805" s="74"/>
      <c r="L805" s="74"/>
      <c r="M805" s="74"/>
      <c r="N805" s="74"/>
      <c r="O805" s="74"/>
      <c r="P805" s="74"/>
      <c r="Q805" s="74"/>
      <c r="R805" s="74"/>
      <c r="S805" s="74"/>
      <c r="T805" s="74"/>
      <c r="U805" s="74"/>
      <c r="V805" s="74"/>
      <c r="W805" s="74"/>
      <c r="X805" s="74"/>
      <c r="Y805" s="74"/>
      <c r="Z805" s="74"/>
    </row>
    <row r="806" customFormat="false" ht="15.75" hidden="false" customHeight="true" outlineLevel="0" collapsed="false">
      <c r="A806" s="355"/>
      <c r="B806" s="74"/>
      <c r="C806" s="74"/>
      <c r="E806" s="74"/>
      <c r="F806" s="74"/>
      <c r="G806" s="74"/>
      <c r="H806" s="74"/>
      <c r="I806" s="74"/>
      <c r="J806" s="74"/>
      <c r="K806" s="74"/>
      <c r="L806" s="74"/>
      <c r="M806" s="74"/>
      <c r="N806" s="74"/>
      <c r="O806" s="74"/>
      <c r="P806" s="74"/>
      <c r="Q806" s="74"/>
      <c r="R806" s="74"/>
      <c r="S806" s="74"/>
      <c r="T806" s="74"/>
      <c r="U806" s="74"/>
      <c r="V806" s="74"/>
      <c r="W806" s="74"/>
      <c r="X806" s="74"/>
      <c r="Y806" s="74"/>
      <c r="Z806" s="74"/>
    </row>
    <row r="807" customFormat="false" ht="15.75" hidden="false" customHeight="true" outlineLevel="0" collapsed="false">
      <c r="A807" s="355"/>
      <c r="B807" s="74"/>
      <c r="C807" s="74"/>
      <c r="E807" s="74"/>
      <c r="F807" s="74"/>
      <c r="G807" s="74"/>
      <c r="H807" s="74"/>
      <c r="I807" s="74"/>
      <c r="J807" s="74"/>
      <c r="K807" s="74"/>
      <c r="L807" s="74"/>
      <c r="M807" s="74"/>
      <c r="N807" s="74"/>
      <c r="O807" s="74"/>
      <c r="P807" s="74"/>
      <c r="Q807" s="74"/>
      <c r="R807" s="74"/>
      <c r="S807" s="74"/>
      <c r="T807" s="74"/>
      <c r="U807" s="74"/>
      <c r="V807" s="74"/>
      <c r="W807" s="74"/>
      <c r="X807" s="74"/>
      <c r="Y807" s="74"/>
      <c r="Z807" s="74"/>
    </row>
    <row r="808" customFormat="false" ht="15.75" hidden="false" customHeight="true" outlineLevel="0" collapsed="false">
      <c r="A808" s="355"/>
      <c r="B808" s="74"/>
      <c r="C808" s="74"/>
      <c r="E808" s="74"/>
      <c r="F808" s="74"/>
      <c r="G808" s="74"/>
      <c r="H808" s="74"/>
      <c r="I808" s="74"/>
      <c r="J808" s="74"/>
      <c r="K808" s="74"/>
      <c r="L808" s="74"/>
      <c r="M808" s="74"/>
      <c r="N808" s="74"/>
      <c r="O808" s="74"/>
      <c r="P808" s="74"/>
      <c r="Q808" s="74"/>
      <c r="R808" s="74"/>
      <c r="S808" s="74"/>
      <c r="T808" s="74"/>
      <c r="U808" s="74"/>
      <c r="V808" s="74"/>
      <c r="W808" s="74"/>
      <c r="X808" s="74"/>
      <c r="Y808" s="74"/>
      <c r="Z808" s="74"/>
    </row>
    <row r="809" customFormat="false" ht="15.75" hidden="false" customHeight="true" outlineLevel="0" collapsed="false">
      <c r="A809" s="355"/>
      <c r="B809" s="74"/>
      <c r="C809" s="74"/>
      <c r="E809" s="74"/>
      <c r="F809" s="74"/>
      <c r="G809" s="74"/>
      <c r="H809" s="74"/>
      <c r="I809" s="74"/>
      <c r="J809" s="74"/>
      <c r="K809" s="74"/>
      <c r="L809" s="74"/>
      <c r="M809" s="74"/>
      <c r="N809" s="74"/>
      <c r="O809" s="74"/>
      <c r="P809" s="74"/>
      <c r="Q809" s="74"/>
      <c r="R809" s="74"/>
      <c r="S809" s="74"/>
      <c r="T809" s="74"/>
      <c r="U809" s="74"/>
      <c r="V809" s="74"/>
      <c r="W809" s="74"/>
      <c r="X809" s="74"/>
      <c r="Y809" s="74"/>
      <c r="Z809" s="74"/>
    </row>
    <row r="810" customFormat="false" ht="15.75" hidden="false" customHeight="true" outlineLevel="0" collapsed="false">
      <c r="A810" s="355"/>
      <c r="B810" s="74"/>
      <c r="C810" s="74"/>
      <c r="E810" s="74"/>
      <c r="F810" s="74"/>
      <c r="G810" s="74"/>
      <c r="H810" s="74"/>
      <c r="I810" s="74"/>
      <c r="J810" s="74"/>
      <c r="K810" s="74"/>
      <c r="L810" s="74"/>
      <c r="M810" s="74"/>
      <c r="N810" s="74"/>
      <c r="O810" s="74"/>
      <c r="P810" s="74"/>
      <c r="Q810" s="74"/>
      <c r="R810" s="74"/>
      <c r="S810" s="74"/>
      <c r="T810" s="74"/>
      <c r="U810" s="74"/>
      <c r="V810" s="74"/>
      <c r="W810" s="74"/>
      <c r="X810" s="74"/>
      <c r="Y810" s="74"/>
      <c r="Z810" s="74"/>
    </row>
    <row r="811" customFormat="false" ht="15.75" hidden="false" customHeight="true" outlineLevel="0" collapsed="false">
      <c r="A811" s="355"/>
      <c r="B811" s="74"/>
      <c r="C811" s="74"/>
      <c r="E811" s="74"/>
      <c r="F811" s="74"/>
      <c r="G811" s="74"/>
      <c r="H811" s="74"/>
      <c r="I811" s="74"/>
      <c r="J811" s="74"/>
      <c r="K811" s="74"/>
      <c r="L811" s="74"/>
      <c r="M811" s="74"/>
      <c r="N811" s="74"/>
      <c r="O811" s="74"/>
      <c r="P811" s="74"/>
      <c r="Q811" s="74"/>
      <c r="R811" s="74"/>
      <c r="S811" s="74"/>
      <c r="T811" s="74"/>
      <c r="U811" s="74"/>
      <c r="V811" s="74"/>
      <c r="W811" s="74"/>
      <c r="X811" s="74"/>
      <c r="Y811" s="74"/>
      <c r="Z811" s="74"/>
    </row>
    <row r="812" customFormat="false" ht="15.75" hidden="false" customHeight="true" outlineLevel="0" collapsed="false">
      <c r="A812" s="355"/>
      <c r="B812" s="74"/>
      <c r="C812" s="74"/>
      <c r="E812" s="74"/>
      <c r="F812" s="74"/>
      <c r="G812" s="74"/>
      <c r="H812" s="74"/>
      <c r="I812" s="74"/>
      <c r="J812" s="74"/>
      <c r="K812" s="74"/>
      <c r="L812" s="74"/>
      <c r="M812" s="74"/>
      <c r="N812" s="74"/>
      <c r="O812" s="74"/>
      <c r="P812" s="74"/>
      <c r="Q812" s="74"/>
      <c r="R812" s="74"/>
      <c r="S812" s="74"/>
      <c r="T812" s="74"/>
      <c r="U812" s="74"/>
      <c r="V812" s="74"/>
      <c r="W812" s="74"/>
      <c r="X812" s="74"/>
      <c r="Y812" s="74"/>
      <c r="Z812" s="74"/>
    </row>
    <row r="813" customFormat="false" ht="15.75" hidden="false" customHeight="true" outlineLevel="0" collapsed="false">
      <c r="A813" s="355"/>
      <c r="B813" s="74"/>
      <c r="C813" s="74"/>
      <c r="E813" s="74"/>
      <c r="F813" s="74"/>
      <c r="G813" s="74"/>
      <c r="H813" s="74"/>
      <c r="I813" s="74"/>
      <c r="J813" s="74"/>
      <c r="K813" s="74"/>
      <c r="L813" s="74"/>
      <c r="M813" s="74"/>
      <c r="N813" s="74"/>
      <c r="O813" s="74"/>
      <c r="P813" s="74"/>
      <c r="Q813" s="74"/>
      <c r="R813" s="74"/>
      <c r="S813" s="74"/>
      <c r="T813" s="74"/>
      <c r="U813" s="74"/>
      <c r="V813" s="74"/>
      <c r="W813" s="74"/>
      <c r="X813" s="74"/>
      <c r="Y813" s="74"/>
      <c r="Z813" s="74"/>
    </row>
    <row r="814" customFormat="false" ht="15.75" hidden="false" customHeight="true" outlineLevel="0" collapsed="false">
      <c r="A814" s="355"/>
      <c r="B814" s="74"/>
      <c r="C814" s="74"/>
      <c r="E814" s="74"/>
      <c r="F814" s="74"/>
      <c r="G814" s="74"/>
      <c r="H814" s="74"/>
      <c r="I814" s="74"/>
      <c r="J814" s="74"/>
      <c r="K814" s="74"/>
      <c r="L814" s="74"/>
      <c r="M814" s="74"/>
      <c r="N814" s="74"/>
      <c r="O814" s="74"/>
      <c r="P814" s="74"/>
      <c r="Q814" s="74"/>
      <c r="R814" s="74"/>
      <c r="S814" s="74"/>
      <c r="T814" s="74"/>
      <c r="U814" s="74"/>
      <c r="V814" s="74"/>
      <c r="W814" s="74"/>
      <c r="X814" s="74"/>
      <c r="Y814" s="74"/>
      <c r="Z814" s="74"/>
    </row>
    <row r="815" customFormat="false" ht="15.75" hidden="false" customHeight="true" outlineLevel="0" collapsed="false">
      <c r="A815" s="355"/>
      <c r="B815" s="74"/>
      <c r="C815" s="74"/>
      <c r="E815" s="74"/>
      <c r="F815" s="74"/>
      <c r="G815" s="74"/>
      <c r="H815" s="74"/>
      <c r="I815" s="74"/>
      <c r="J815" s="74"/>
      <c r="K815" s="74"/>
      <c r="L815" s="74"/>
      <c r="M815" s="74"/>
      <c r="N815" s="74"/>
      <c r="O815" s="74"/>
      <c r="P815" s="74"/>
      <c r="Q815" s="74"/>
      <c r="R815" s="74"/>
      <c r="S815" s="74"/>
      <c r="T815" s="74"/>
      <c r="U815" s="74"/>
      <c r="V815" s="74"/>
      <c r="W815" s="74"/>
      <c r="X815" s="74"/>
      <c r="Y815" s="74"/>
      <c r="Z815" s="74"/>
    </row>
    <row r="816" customFormat="false" ht="15.75" hidden="false" customHeight="true" outlineLevel="0" collapsed="false">
      <c r="A816" s="355"/>
      <c r="B816" s="74"/>
      <c r="C816" s="74"/>
      <c r="E816" s="74"/>
      <c r="F816" s="74"/>
      <c r="G816" s="74"/>
      <c r="H816" s="74"/>
      <c r="I816" s="74"/>
      <c r="J816" s="74"/>
      <c r="K816" s="74"/>
      <c r="L816" s="74"/>
      <c r="M816" s="74"/>
      <c r="N816" s="74"/>
      <c r="O816" s="74"/>
      <c r="P816" s="74"/>
      <c r="Q816" s="74"/>
      <c r="R816" s="74"/>
      <c r="S816" s="74"/>
      <c r="T816" s="74"/>
      <c r="U816" s="74"/>
      <c r="V816" s="74"/>
      <c r="W816" s="74"/>
      <c r="X816" s="74"/>
      <c r="Y816" s="74"/>
      <c r="Z816" s="74"/>
    </row>
    <row r="817" customFormat="false" ht="15.75" hidden="false" customHeight="true" outlineLevel="0" collapsed="false">
      <c r="A817" s="355"/>
      <c r="B817" s="74"/>
      <c r="C817" s="74"/>
      <c r="E817" s="74"/>
      <c r="F817" s="74"/>
      <c r="G817" s="74"/>
      <c r="H817" s="74"/>
      <c r="I817" s="74"/>
      <c r="J817" s="74"/>
      <c r="K817" s="74"/>
      <c r="L817" s="74"/>
      <c r="M817" s="74"/>
      <c r="N817" s="74"/>
      <c r="O817" s="74"/>
      <c r="P817" s="74"/>
      <c r="Q817" s="74"/>
      <c r="R817" s="74"/>
      <c r="S817" s="74"/>
      <c r="T817" s="74"/>
      <c r="U817" s="74"/>
      <c r="V817" s="74"/>
      <c r="W817" s="74"/>
      <c r="X817" s="74"/>
      <c r="Y817" s="74"/>
      <c r="Z817" s="74"/>
    </row>
    <row r="818" customFormat="false" ht="15.75" hidden="false" customHeight="true" outlineLevel="0" collapsed="false">
      <c r="A818" s="355"/>
      <c r="B818" s="74"/>
      <c r="C818" s="74"/>
      <c r="E818" s="74"/>
      <c r="F818" s="74"/>
      <c r="G818" s="74"/>
      <c r="H818" s="74"/>
      <c r="I818" s="74"/>
      <c r="J818" s="74"/>
      <c r="K818" s="74"/>
      <c r="L818" s="74"/>
      <c r="M818" s="74"/>
      <c r="N818" s="74"/>
      <c r="O818" s="74"/>
      <c r="P818" s="74"/>
      <c r="Q818" s="74"/>
      <c r="R818" s="74"/>
      <c r="S818" s="74"/>
      <c r="T818" s="74"/>
      <c r="U818" s="74"/>
      <c r="V818" s="74"/>
      <c r="W818" s="74"/>
      <c r="X818" s="74"/>
      <c r="Y818" s="74"/>
      <c r="Z818" s="74"/>
    </row>
    <row r="819" customFormat="false" ht="15.75" hidden="false" customHeight="true" outlineLevel="0" collapsed="false">
      <c r="A819" s="355"/>
      <c r="B819" s="74"/>
      <c r="C819" s="74"/>
      <c r="E819" s="74"/>
      <c r="F819" s="74"/>
      <c r="G819" s="74"/>
      <c r="H819" s="74"/>
      <c r="I819" s="74"/>
      <c r="J819" s="74"/>
      <c r="K819" s="74"/>
      <c r="L819" s="74"/>
      <c r="M819" s="74"/>
      <c r="N819" s="74"/>
      <c r="O819" s="74"/>
      <c r="P819" s="74"/>
      <c r="Q819" s="74"/>
      <c r="R819" s="74"/>
      <c r="S819" s="74"/>
      <c r="T819" s="74"/>
      <c r="U819" s="74"/>
      <c r="V819" s="74"/>
      <c r="W819" s="74"/>
      <c r="X819" s="74"/>
      <c r="Y819" s="74"/>
      <c r="Z819" s="74"/>
    </row>
    <row r="820" customFormat="false" ht="15.75" hidden="false" customHeight="true" outlineLevel="0" collapsed="false">
      <c r="A820" s="355"/>
      <c r="B820" s="74"/>
      <c r="C820" s="74"/>
      <c r="E820" s="74"/>
      <c r="F820" s="74"/>
      <c r="G820" s="74"/>
      <c r="H820" s="74"/>
      <c r="I820" s="74"/>
      <c r="J820" s="74"/>
      <c r="K820" s="74"/>
      <c r="L820" s="74"/>
      <c r="M820" s="74"/>
      <c r="N820" s="74"/>
      <c r="O820" s="74"/>
      <c r="P820" s="74"/>
      <c r="Q820" s="74"/>
      <c r="R820" s="74"/>
      <c r="S820" s="74"/>
      <c r="T820" s="74"/>
      <c r="U820" s="74"/>
      <c r="V820" s="74"/>
      <c r="W820" s="74"/>
      <c r="X820" s="74"/>
      <c r="Y820" s="74"/>
      <c r="Z820" s="74"/>
    </row>
    <row r="821" customFormat="false" ht="15.75" hidden="false" customHeight="true" outlineLevel="0" collapsed="false">
      <c r="A821" s="355"/>
      <c r="B821" s="74"/>
      <c r="C821" s="74"/>
      <c r="E821" s="74"/>
      <c r="F821" s="74"/>
      <c r="G821" s="74"/>
      <c r="H821" s="74"/>
      <c r="I821" s="74"/>
      <c r="J821" s="74"/>
      <c r="K821" s="74"/>
      <c r="L821" s="74"/>
      <c r="M821" s="74"/>
      <c r="N821" s="74"/>
      <c r="O821" s="74"/>
      <c r="P821" s="74"/>
      <c r="Q821" s="74"/>
      <c r="R821" s="74"/>
      <c r="S821" s="74"/>
      <c r="T821" s="74"/>
      <c r="U821" s="74"/>
      <c r="V821" s="74"/>
      <c r="W821" s="74"/>
      <c r="X821" s="74"/>
      <c r="Y821" s="74"/>
      <c r="Z821" s="74"/>
    </row>
    <row r="822" customFormat="false" ht="15.75" hidden="false" customHeight="true" outlineLevel="0" collapsed="false">
      <c r="A822" s="355"/>
      <c r="B822" s="74"/>
      <c r="C822" s="74"/>
      <c r="E822" s="74"/>
      <c r="F822" s="74"/>
      <c r="G822" s="74"/>
      <c r="H822" s="74"/>
      <c r="I822" s="74"/>
      <c r="J822" s="74"/>
      <c r="K822" s="74"/>
      <c r="L822" s="74"/>
      <c r="M822" s="74"/>
      <c r="N822" s="74"/>
      <c r="O822" s="74"/>
      <c r="P822" s="74"/>
      <c r="Q822" s="74"/>
      <c r="R822" s="74"/>
      <c r="S822" s="74"/>
      <c r="T822" s="74"/>
      <c r="U822" s="74"/>
      <c r="V822" s="74"/>
      <c r="W822" s="74"/>
      <c r="X822" s="74"/>
      <c r="Y822" s="74"/>
      <c r="Z822" s="74"/>
    </row>
    <row r="823" customFormat="false" ht="15.75" hidden="false" customHeight="true" outlineLevel="0" collapsed="false">
      <c r="A823" s="355"/>
      <c r="B823" s="74"/>
      <c r="C823" s="74"/>
      <c r="E823" s="74"/>
      <c r="F823" s="74"/>
      <c r="G823" s="74"/>
      <c r="H823" s="74"/>
      <c r="I823" s="74"/>
      <c r="J823" s="74"/>
      <c r="K823" s="74"/>
      <c r="L823" s="74"/>
      <c r="M823" s="74"/>
      <c r="N823" s="74"/>
      <c r="O823" s="74"/>
      <c r="P823" s="74"/>
      <c r="Q823" s="74"/>
      <c r="R823" s="74"/>
      <c r="S823" s="74"/>
      <c r="T823" s="74"/>
      <c r="U823" s="74"/>
      <c r="V823" s="74"/>
      <c r="W823" s="74"/>
      <c r="X823" s="74"/>
      <c r="Y823" s="74"/>
      <c r="Z823" s="74"/>
    </row>
    <row r="824" customFormat="false" ht="15.75" hidden="false" customHeight="true" outlineLevel="0" collapsed="false">
      <c r="A824" s="355"/>
      <c r="B824" s="74"/>
      <c r="C824" s="74"/>
      <c r="E824" s="74"/>
      <c r="F824" s="74"/>
      <c r="G824" s="74"/>
      <c r="H824" s="74"/>
      <c r="I824" s="74"/>
      <c r="J824" s="74"/>
      <c r="K824" s="74"/>
      <c r="L824" s="74"/>
      <c r="M824" s="74"/>
      <c r="N824" s="74"/>
      <c r="O824" s="74"/>
      <c r="P824" s="74"/>
      <c r="Q824" s="74"/>
      <c r="R824" s="74"/>
      <c r="S824" s="74"/>
      <c r="T824" s="74"/>
      <c r="U824" s="74"/>
      <c r="V824" s="74"/>
      <c r="W824" s="74"/>
      <c r="X824" s="74"/>
      <c r="Y824" s="74"/>
      <c r="Z824" s="74"/>
    </row>
    <row r="825" customFormat="false" ht="15.75" hidden="false" customHeight="true" outlineLevel="0" collapsed="false">
      <c r="A825" s="355"/>
      <c r="B825" s="74"/>
      <c r="C825" s="74"/>
      <c r="E825" s="74"/>
      <c r="F825" s="74"/>
      <c r="G825" s="74"/>
      <c r="H825" s="74"/>
      <c r="I825" s="74"/>
      <c r="J825" s="74"/>
      <c r="K825" s="74"/>
      <c r="L825" s="74"/>
      <c r="M825" s="74"/>
      <c r="N825" s="74"/>
      <c r="O825" s="74"/>
      <c r="P825" s="74"/>
      <c r="Q825" s="74"/>
      <c r="R825" s="74"/>
      <c r="S825" s="74"/>
      <c r="T825" s="74"/>
      <c r="U825" s="74"/>
      <c r="V825" s="74"/>
      <c r="W825" s="74"/>
      <c r="X825" s="74"/>
      <c r="Y825" s="74"/>
      <c r="Z825" s="74"/>
    </row>
    <row r="826" customFormat="false" ht="15.75" hidden="false" customHeight="true" outlineLevel="0" collapsed="false">
      <c r="A826" s="355"/>
      <c r="B826" s="74"/>
      <c r="C826" s="74"/>
      <c r="E826" s="74"/>
      <c r="F826" s="74"/>
      <c r="G826" s="74"/>
      <c r="H826" s="74"/>
      <c r="I826" s="74"/>
      <c r="J826" s="74"/>
      <c r="K826" s="74"/>
      <c r="L826" s="74"/>
      <c r="M826" s="74"/>
      <c r="N826" s="74"/>
      <c r="O826" s="74"/>
      <c r="P826" s="74"/>
      <c r="Q826" s="74"/>
      <c r="R826" s="74"/>
      <c r="S826" s="74"/>
      <c r="T826" s="74"/>
      <c r="U826" s="74"/>
      <c r="V826" s="74"/>
      <c r="W826" s="74"/>
      <c r="X826" s="74"/>
      <c r="Y826" s="74"/>
      <c r="Z826" s="74"/>
    </row>
    <row r="827" customFormat="false" ht="15.75" hidden="false" customHeight="true" outlineLevel="0" collapsed="false">
      <c r="A827" s="355"/>
      <c r="B827" s="74"/>
      <c r="C827" s="74"/>
      <c r="E827" s="74"/>
      <c r="F827" s="74"/>
      <c r="G827" s="74"/>
      <c r="H827" s="74"/>
      <c r="I827" s="74"/>
      <c r="J827" s="74"/>
      <c r="K827" s="74"/>
      <c r="L827" s="74"/>
      <c r="M827" s="74"/>
      <c r="N827" s="74"/>
      <c r="O827" s="74"/>
      <c r="P827" s="74"/>
      <c r="Q827" s="74"/>
      <c r="R827" s="74"/>
      <c r="S827" s="74"/>
      <c r="T827" s="74"/>
      <c r="U827" s="74"/>
      <c r="V827" s="74"/>
      <c r="W827" s="74"/>
      <c r="X827" s="74"/>
      <c r="Y827" s="74"/>
      <c r="Z827" s="74"/>
    </row>
    <row r="828" customFormat="false" ht="15.75" hidden="false" customHeight="true" outlineLevel="0" collapsed="false">
      <c r="A828" s="355"/>
      <c r="B828" s="74"/>
      <c r="C828" s="74"/>
      <c r="E828" s="74"/>
      <c r="F828" s="74"/>
      <c r="G828" s="74"/>
      <c r="H828" s="74"/>
      <c r="I828" s="74"/>
      <c r="J828" s="74"/>
      <c r="K828" s="74"/>
      <c r="L828" s="74"/>
      <c r="M828" s="74"/>
      <c r="N828" s="74"/>
      <c r="O828" s="74"/>
      <c r="P828" s="74"/>
      <c r="Q828" s="74"/>
      <c r="R828" s="74"/>
      <c r="S828" s="74"/>
      <c r="T828" s="74"/>
      <c r="U828" s="74"/>
      <c r="V828" s="74"/>
      <c r="W828" s="74"/>
      <c r="X828" s="74"/>
      <c r="Y828" s="74"/>
      <c r="Z828" s="74"/>
    </row>
    <row r="829" customFormat="false" ht="15.75" hidden="false" customHeight="true" outlineLevel="0" collapsed="false">
      <c r="A829" s="355"/>
      <c r="B829" s="74"/>
      <c r="C829" s="74"/>
      <c r="E829" s="74"/>
      <c r="F829" s="74"/>
      <c r="G829" s="74"/>
      <c r="H829" s="74"/>
      <c r="I829" s="74"/>
      <c r="J829" s="74"/>
      <c r="K829" s="74"/>
      <c r="L829" s="74"/>
      <c r="M829" s="74"/>
      <c r="N829" s="74"/>
      <c r="O829" s="74"/>
      <c r="P829" s="74"/>
      <c r="Q829" s="74"/>
      <c r="R829" s="74"/>
      <c r="S829" s="74"/>
      <c r="T829" s="74"/>
      <c r="U829" s="74"/>
      <c r="V829" s="74"/>
      <c r="W829" s="74"/>
      <c r="X829" s="74"/>
      <c r="Y829" s="74"/>
      <c r="Z829" s="74"/>
    </row>
    <row r="830" customFormat="false" ht="15.75" hidden="false" customHeight="true" outlineLevel="0" collapsed="false">
      <c r="A830" s="355"/>
      <c r="B830" s="74"/>
      <c r="C830" s="74"/>
      <c r="E830" s="74"/>
      <c r="F830" s="74"/>
      <c r="G830" s="74"/>
      <c r="H830" s="74"/>
      <c r="I830" s="74"/>
      <c r="J830" s="74"/>
      <c r="K830" s="74"/>
      <c r="L830" s="74"/>
      <c r="M830" s="74"/>
      <c r="N830" s="74"/>
      <c r="O830" s="74"/>
      <c r="P830" s="74"/>
      <c r="Q830" s="74"/>
      <c r="R830" s="74"/>
      <c r="S830" s="74"/>
      <c r="T830" s="74"/>
      <c r="U830" s="74"/>
      <c r="V830" s="74"/>
      <c r="W830" s="74"/>
      <c r="X830" s="74"/>
      <c r="Y830" s="74"/>
      <c r="Z830" s="74"/>
    </row>
    <row r="831" customFormat="false" ht="15.75" hidden="false" customHeight="true" outlineLevel="0" collapsed="false">
      <c r="A831" s="355"/>
      <c r="B831" s="74"/>
      <c r="C831" s="74"/>
      <c r="E831" s="74"/>
      <c r="F831" s="74"/>
      <c r="G831" s="74"/>
      <c r="H831" s="74"/>
      <c r="I831" s="74"/>
      <c r="J831" s="74"/>
      <c r="K831" s="74"/>
      <c r="L831" s="74"/>
      <c r="M831" s="74"/>
      <c r="N831" s="74"/>
      <c r="O831" s="74"/>
      <c r="P831" s="74"/>
      <c r="Q831" s="74"/>
      <c r="R831" s="74"/>
      <c r="S831" s="74"/>
      <c r="T831" s="74"/>
      <c r="U831" s="74"/>
      <c r="V831" s="74"/>
      <c r="W831" s="74"/>
      <c r="X831" s="74"/>
      <c r="Y831" s="74"/>
      <c r="Z831" s="74"/>
    </row>
    <row r="832" customFormat="false" ht="15.75" hidden="false" customHeight="true" outlineLevel="0" collapsed="false">
      <c r="A832" s="355"/>
      <c r="B832" s="74"/>
      <c r="C832" s="74"/>
      <c r="E832" s="74"/>
      <c r="F832" s="74"/>
      <c r="G832" s="74"/>
      <c r="H832" s="74"/>
      <c r="I832" s="74"/>
      <c r="J832" s="74"/>
      <c r="K832" s="74"/>
      <c r="L832" s="74"/>
      <c r="M832" s="74"/>
      <c r="N832" s="74"/>
      <c r="O832" s="74"/>
      <c r="P832" s="74"/>
      <c r="Q832" s="74"/>
      <c r="R832" s="74"/>
      <c r="S832" s="74"/>
      <c r="T832" s="74"/>
      <c r="U832" s="74"/>
      <c r="V832" s="74"/>
      <c r="W832" s="74"/>
      <c r="X832" s="74"/>
      <c r="Y832" s="74"/>
      <c r="Z832" s="74"/>
    </row>
    <row r="833" customFormat="false" ht="15.75" hidden="false" customHeight="true" outlineLevel="0" collapsed="false">
      <c r="A833" s="355"/>
      <c r="B833" s="74"/>
      <c r="C833" s="74"/>
      <c r="E833" s="74"/>
      <c r="F833" s="74"/>
      <c r="G833" s="74"/>
      <c r="H833" s="74"/>
      <c r="I833" s="74"/>
      <c r="J833" s="74"/>
      <c r="K833" s="74"/>
      <c r="L833" s="74"/>
      <c r="M833" s="74"/>
      <c r="N833" s="74"/>
      <c r="O833" s="74"/>
      <c r="P833" s="74"/>
      <c r="Q833" s="74"/>
      <c r="R833" s="74"/>
      <c r="S833" s="74"/>
      <c r="T833" s="74"/>
      <c r="U833" s="74"/>
      <c r="V833" s="74"/>
      <c r="W833" s="74"/>
      <c r="X833" s="74"/>
      <c r="Y833" s="74"/>
      <c r="Z833" s="74"/>
    </row>
    <row r="834" customFormat="false" ht="15.75" hidden="false" customHeight="true" outlineLevel="0" collapsed="false">
      <c r="A834" s="355"/>
      <c r="B834" s="74"/>
      <c r="C834" s="74"/>
      <c r="E834" s="74"/>
      <c r="F834" s="74"/>
      <c r="G834" s="74"/>
      <c r="H834" s="74"/>
      <c r="I834" s="74"/>
      <c r="J834" s="74"/>
      <c r="K834" s="74"/>
      <c r="L834" s="74"/>
      <c r="M834" s="74"/>
      <c r="N834" s="74"/>
      <c r="O834" s="74"/>
      <c r="P834" s="74"/>
      <c r="Q834" s="74"/>
      <c r="R834" s="74"/>
      <c r="S834" s="74"/>
      <c r="T834" s="74"/>
      <c r="U834" s="74"/>
      <c r="V834" s="74"/>
      <c r="W834" s="74"/>
      <c r="X834" s="74"/>
      <c r="Y834" s="74"/>
      <c r="Z834" s="74"/>
    </row>
    <row r="835" customFormat="false" ht="15.75" hidden="false" customHeight="true" outlineLevel="0" collapsed="false">
      <c r="A835" s="355"/>
      <c r="B835" s="74"/>
      <c r="C835" s="74"/>
      <c r="E835" s="74"/>
      <c r="F835" s="74"/>
      <c r="G835" s="74"/>
      <c r="H835" s="74"/>
      <c r="I835" s="74"/>
      <c r="J835" s="74"/>
      <c r="K835" s="74"/>
      <c r="L835" s="74"/>
      <c r="M835" s="74"/>
      <c r="N835" s="74"/>
      <c r="O835" s="74"/>
      <c r="P835" s="74"/>
      <c r="Q835" s="74"/>
      <c r="R835" s="74"/>
      <c r="S835" s="74"/>
      <c r="T835" s="74"/>
      <c r="U835" s="74"/>
      <c r="V835" s="74"/>
      <c r="W835" s="74"/>
      <c r="X835" s="74"/>
      <c r="Y835" s="74"/>
      <c r="Z835" s="74"/>
    </row>
    <row r="836" customFormat="false" ht="15.75" hidden="false" customHeight="true" outlineLevel="0" collapsed="false">
      <c r="A836" s="355"/>
      <c r="B836" s="74"/>
      <c r="C836" s="74"/>
      <c r="E836" s="74"/>
      <c r="F836" s="74"/>
      <c r="G836" s="74"/>
      <c r="H836" s="74"/>
      <c r="I836" s="74"/>
      <c r="J836" s="74"/>
      <c r="K836" s="74"/>
      <c r="L836" s="74"/>
      <c r="M836" s="74"/>
      <c r="N836" s="74"/>
      <c r="O836" s="74"/>
      <c r="P836" s="74"/>
      <c r="Q836" s="74"/>
      <c r="R836" s="74"/>
      <c r="S836" s="74"/>
      <c r="T836" s="74"/>
      <c r="U836" s="74"/>
      <c r="V836" s="74"/>
      <c r="W836" s="74"/>
      <c r="X836" s="74"/>
      <c r="Y836" s="74"/>
      <c r="Z836" s="74"/>
    </row>
    <row r="837" customFormat="false" ht="15.75" hidden="false" customHeight="true" outlineLevel="0" collapsed="false">
      <c r="A837" s="355"/>
      <c r="B837" s="74"/>
      <c r="C837" s="74"/>
      <c r="E837" s="74"/>
      <c r="F837" s="74"/>
      <c r="G837" s="74"/>
      <c r="H837" s="74"/>
      <c r="I837" s="74"/>
      <c r="J837" s="74"/>
      <c r="K837" s="74"/>
      <c r="L837" s="74"/>
      <c r="M837" s="74"/>
      <c r="N837" s="74"/>
      <c r="O837" s="74"/>
      <c r="P837" s="74"/>
      <c r="Q837" s="74"/>
      <c r="R837" s="74"/>
      <c r="S837" s="74"/>
      <c r="T837" s="74"/>
      <c r="U837" s="74"/>
      <c r="V837" s="74"/>
      <c r="W837" s="74"/>
      <c r="X837" s="74"/>
      <c r="Y837" s="74"/>
      <c r="Z837" s="74"/>
    </row>
    <row r="838" customFormat="false" ht="15.75" hidden="false" customHeight="true" outlineLevel="0" collapsed="false">
      <c r="A838" s="355"/>
      <c r="B838" s="74"/>
      <c r="C838" s="74"/>
      <c r="E838" s="74"/>
      <c r="F838" s="74"/>
      <c r="G838" s="74"/>
      <c r="H838" s="74"/>
      <c r="I838" s="74"/>
      <c r="J838" s="74"/>
      <c r="K838" s="74"/>
      <c r="L838" s="74"/>
      <c r="M838" s="74"/>
      <c r="N838" s="74"/>
      <c r="O838" s="74"/>
      <c r="P838" s="74"/>
      <c r="Q838" s="74"/>
      <c r="R838" s="74"/>
      <c r="S838" s="74"/>
      <c r="T838" s="74"/>
      <c r="U838" s="74"/>
      <c r="V838" s="74"/>
      <c r="W838" s="74"/>
      <c r="X838" s="74"/>
      <c r="Y838" s="74"/>
      <c r="Z838" s="74"/>
    </row>
    <row r="839" customFormat="false" ht="15.75" hidden="false" customHeight="true" outlineLevel="0" collapsed="false">
      <c r="A839" s="355"/>
      <c r="B839" s="74"/>
      <c r="C839" s="74"/>
      <c r="E839" s="74"/>
      <c r="F839" s="74"/>
      <c r="G839" s="74"/>
      <c r="H839" s="74"/>
      <c r="I839" s="74"/>
      <c r="J839" s="74"/>
      <c r="K839" s="74"/>
      <c r="L839" s="74"/>
      <c r="M839" s="74"/>
      <c r="N839" s="74"/>
      <c r="O839" s="74"/>
      <c r="P839" s="74"/>
      <c r="Q839" s="74"/>
      <c r="R839" s="74"/>
      <c r="S839" s="74"/>
      <c r="T839" s="74"/>
      <c r="U839" s="74"/>
      <c r="V839" s="74"/>
      <c r="W839" s="74"/>
      <c r="X839" s="74"/>
      <c r="Y839" s="74"/>
      <c r="Z839" s="74"/>
    </row>
    <row r="840" customFormat="false" ht="15.75" hidden="false" customHeight="true" outlineLevel="0" collapsed="false">
      <c r="A840" s="355"/>
      <c r="B840" s="74"/>
      <c r="C840" s="74"/>
      <c r="E840" s="74"/>
      <c r="F840" s="74"/>
      <c r="G840" s="74"/>
      <c r="H840" s="74"/>
      <c r="I840" s="74"/>
      <c r="J840" s="74"/>
      <c r="K840" s="74"/>
      <c r="L840" s="74"/>
      <c r="M840" s="74"/>
      <c r="N840" s="74"/>
      <c r="O840" s="74"/>
      <c r="P840" s="74"/>
      <c r="Q840" s="74"/>
      <c r="R840" s="74"/>
      <c r="S840" s="74"/>
      <c r="T840" s="74"/>
      <c r="U840" s="74"/>
      <c r="V840" s="74"/>
      <c r="W840" s="74"/>
      <c r="X840" s="74"/>
      <c r="Y840" s="74"/>
      <c r="Z840" s="74"/>
    </row>
    <row r="841" customFormat="false" ht="15.75" hidden="false" customHeight="true" outlineLevel="0" collapsed="false">
      <c r="A841" s="355"/>
      <c r="B841" s="74"/>
      <c r="C841" s="74"/>
      <c r="E841" s="74"/>
      <c r="F841" s="74"/>
      <c r="G841" s="74"/>
      <c r="H841" s="74"/>
      <c r="I841" s="74"/>
      <c r="J841" s="74"/>
      <c r="K841" s="74"/>
      <c r="L841" s="74"/>
      <c r="M841" s="74"/>
      <c r="N841" s="74"/>
      <c r="O841" s="74"/>
      <c r="P841" s="74"/>
      <c r="Q841" s="74"/>
      <c r="R841" s="74"/>
      <c r="S841" s="74"/>
      <c r="T841" s="74"/>
      <c r="U841" s="74"/>
      <c r="V841" s="74"/>
      <c r="W841" s="74"/>
      <c r="X841" s="74"/>
      <c r="Y841" s="74"/>
      <c r="Z841" s="74"/>
    </row>
    <row r="842" customFormat="false" ht="15.75" hidden="false" customHeight="true" outlineLevel="0" collapsed="false">
      <c r="A842" s="355"/>
      <c r="B842" s="74"/>
      <c r="C842" s="74"/>
      <c r="E842" s="74"/>
      <c r="F842" s="74"/>
      <c r="G842" s="74"/>
      <c r="H842" s="74"/>
      <c r="I842" s="74"/>
      <c r="J842" s="74"/>
      <c r="K842" s="74"/>
      <c r="L842" s="74"/>
      <c r="M842" s="74"/>
      <c r="N842" s="74"/>
      <c r="O842" s="74"/>
      <c r="P842" s="74"/>
      <c r="Q842" s="74"/>
      <c r="R842" s="74"/>
      <c r="S842" s="74"/>
      <c r="T842" s="74"/>
      <c r="U842" s="74"/>
      <c r="V842" s="74"/>
      <c r="W842" s="74"/>
      <c r="X842" s="74"/>
      <c r="Y842" s="74"/>
      <c r="Z842" s="74"/>
    </row>
    <row r="843" customFormat="false" ht="15.75" hidden="false" customHeight="true" outlineLevel="0" collapsed="false">
      <c r="A843" s="355"/>
      <c r="B843" s="74"/>
      <c r="C843" s="74"/>
      <c r="E843" s="74"/>
      <c r="F843" s="74"/>
      <c r="G843" s="74"/>
      <c r="H843" s="74"/>
      <c r="I843" s="74"/>
      <c r="J843" s="74"/>
      <c r="K843" s="74"/>
      <c r="L843" s="74"/>
      <c r="M843" s="74"/>
      <c r="N843" s="74"/>
      <c r="O843" s="74"/>
      <c r="P843" s="74"/>
      <c r="Q843" s="74"/>
      <c r="R843" s="74"/>
      <c r="S843" s="74"/>
      <c r="T843" s="74"/>
      <c r="U843" s="74"/>
      <c r="V843" s="74"/>
      <c r="W843" s="74"/>
      <c r="X843" s="74"/>
      <c r="Y843" s="74"/>
      <c r="Z843" s="74"/>
    </row>
    <row r="844" customFormat="false" ht="15.75" hidden="false" customHeight="true" outlineLevel="0" collapsed="false">
      <c r="A844" s="355"/>
      <c r="B844" s="74"/>
      <c r="C844" s="74"/>
      <c r="E844" s="74"/>
      <c r="F844" s="74"/>
      <c r="G844" s="74"/>
      <c r="H844" s="74"/>
      <c r="I844" s="74"/>
      <c r="J844" s="74"/>
      <c r="K844" s="74"/>
      <c r="L844" s="74"/>
      <c r="M844" s="74"/>
      <c r="N844" s="74"/>
      <c r="O844" s="74"/>
      <c r="P844" s="74"/>
      <c r="Q844" s="74"/>
      <c r="R844" s="74"/>
      <c r="S844" s="74"/>
      <c r="T844" s="74"/>
      <c r="U844" s="74"/>
      <c r="V844" s="74"/>
      <c r="W844" s="74"/>
      <c r="X844" s="74"/>
      <c r="Y844" s="74"/>
      <c r="Z844" s="74"/>
    </row>
    <row r="845" customFormat="false" ht="15.75" hidden="false" customHeight="true" outlineLevel="0" collapsed="false">
      <c r="A845" s="355"/>
      <c r="B845" s="74"/>
      <c r="C845" s="74"/>
      <c r="E845" s="74"/>
      <c r="F845" s="74"/>
      <c r="G845" s="74"/>
      <c r="H845" s="74"/>
      <c r="I845" s="74"/>
      <c r="J845" s="74"/>
      <c r="K845" s="74"/>
      <c r="L845" s="74"/>
      <c r="M845" s="74"/>
      <c r="N845" s="74"/>
      <c r="O845" s="74"/>
      <c r="P845" s="74"/>
      <c r="Q845" s="74"/>
      <c r="R845" s="74"/>
      <c r="S845" s="74"/>
      <c r="T845" s="74"/>
      <c r="U845" s="74"/>
      <c r="V845" s="74"/>
      <c r="W845" s="74"/>
      <c r="X845" s="74"/>
      <c r="Y845" s="74"/>
      <c r="Z845" s="74"/>
    </row>
    <row r="846" customFormat="false" ht="15.75" hidden="false" customHeight="true" outlineLevel="0" collapsed="false">
      <c r="A846" s="355"/>
      <c r="B846" s="74"/>
      <c r="C846" s="74"/>
      <c r="E846" s="74"/>
      <c r="F846" s="74"/>
      <c r="G846" s="74"/>
      <c r="H846" s="74"/>
      <c r="I846" s="74"/>
      <c r="J846" s="74"/>
      <c r="K846" s="74"/>
      <c r="L846" s="74"/>
      <c r="M846" s="74"/>
      <c r="N846" s="74"/>
      <c r="O846" s="74"/>
      <c r="P846" s="74"/>
      <c r="Q846" s="74"/>
      <c r="R846" s="74"/>
      <c r="S846" s="74"/>
      <c r="T846" s="74"/>
      <c r="U846" s="74"/>
      <c r="V846" s="74"/>
      <c r="W846" s="74"/>
      <c r="X846" s="74"/>
      <c r="Y846" s="74"/>
      <c r="Z846" s="74"/>
    </row>
    <row r="847" customFormat="false" ht="15.75" hidden="false" customHeight="true" outlineLevel="0" collapsed="false">
      <c r="A847" s="355"/>
      <c r="B847" s="74"/>
      <c r="C847" s="74"/>
      <c r="E847" s="74"/>
      <c r="F847" s="74"/>
      <c r="G847" s="74"/>
      <c r="H847" s="74"/>
      <c r="I847" s="74"/>
      <c r="J847" s="74"/>
      <c r="K847" s="74"/>
      <c r="L847" s="74"/>
      <c r="M847" s="74"/>
      <c r="N847" s="74"/>
      <c r="O847" s="74"/>
      <c r="P847" s="74"/>
      <c r="Q847" s="74"/>
      <c r="R847" s="74"/>
      <c r="S847" s="74"/>
      <c r="T847" s="74"/>
      <c r="U847" s="74"/>
      <c r="V847" s="74"/>
      <c r="W847" s="74"/>
      <c r="X847" s="74"/>
      <c r="Y847" s="74"/>
      <c r="Z847" s="74"/>
    </row>
    <row r="848" customFormat="false" ht="15.75" hidden="false" customHeight="true" outlineLevel="0" collapsed="false">
      <c r="A848" s="355"/>
      <c r="B848" s="74"/>
      <c r="C848" s="74"/>
      <c r="E848" s="74"/>
      <c r="F848" s="74"/>
      <c r="G848" s="74"/>
      <c r="H848" s="74"/>
      <c r="I848" s="74"/>
      <c r="J848" s="74"/>
      <c r="K848" s="74"/>
      <c r="L848" s="74"/>
      <c r="M848" s="74"/>
      <c r="N848" s="74"/>
      <c r="O848" s="74"/>
      <c r="P848" s="74"/>
      <c r="Q848" s="74"/>
      <c r="R848" s="74"/>
      <c r="S848" s="74"/>
      <c r="T848" s="74"/>
      <c r="U848" s="74"/>
      <c r="V848" s="74"/>
      <c r="W848" s="74"/>
      <c r="X848" s="74"/>
      <c r="Y848" s="74"/>
      <c r="Z848" s="74"/>
    </row>
    <row r="849" customFormat="false" ht="15.75" hidden="false" customHeight="true" outlineLevel="0" collapsed="false">
      <c r="A849" s="355"/>
      <c r="B849" s="74"/>
      <c r="C849" s="74"/>
      <c r="E849" s="74"/>
      <c r="F849" s="74"/>
      <c r="G849" s="74"/>
      <c r="H849" s="74"/>
      <c r="I849" s="74"/>
      <c r="J849" s="74"/>
      <c r="K849" s="74"/>
      <c r="L849" s="74"/>
      <c r="M849" s="74"/>
      <c r="N849" s="74"/>
      <c r="O849" s="74"/>
      <c r="P849" s="74"/>
      <c r="Q849" s="74"/>
      <c r="R849" s="74"/>
      <c r="S849" s="74"/>
      <c r="T849" s="74"/>
      <c r="U849" s="74"/>
      <c r="V849" s="74"/>
      <c r="W849" s="74"/>
      <c r="X849" s="74"/>
      <c r="Y849" s="74"/>
      <c r="Z849" s="74"/>
    </row>
    <row r="850" customFormat="false" ht="15.75" hidden="false" customHeight="true" outlineLevel="0" collapsed="false">
      <c r="A850" s="355"/>
      <c r="B850" s="74"/>
      <c r="C850" s="74"/>
      <c r="E850" s="74"/>
      <c r="F850" s="74"/>
      <c r="G850" s="74"/>
      <c r="H850" s="74"/>
      <c r="I850" s="74"/>
      <c r="J850" s="74"/>
      <c r="K850" s="74"/>
      <c r="L850" s="74"/>
      <c r="M850" s="74"/>
      <c r="N850" s="74"/>
      <c r="O850" s="74"/>
      <c r="P850" s="74"/>
      <c r="Q850" s="74"/>
      <c r="R850" s="74"/>
      <c r="S850" s="74"/>
      <c r="T850" s="74"/>
      <c r="U850" s="74"/>
      <c r="V850" s="74"/>
      <c r="W850" s="74"/>
      <c r="X850" s="74"/>
      <c r="Y850" s="74"/>
      <c r="Z850" s="74"/>
    </row>
    <row r="851" customFormat="false" ht="15.75" hidden="false" customHeight="true" outlineLevel="0" collapsed="false">
      <c r="A851" s="355"/>
      <c r="B851" s="74"/>
      <c r="C851" s="74"/>
      <c r="E851" s="74"/>
      <c r="F851" s="74"/>
      <c r="G851" s="74"/>
      <c r="H851" s="74"/>
      <c r="I851" s="74"/>
      <c r="J851" s="74"/>
      <c r="K851" s="74"/>
      <c r="L851" s="74"/>
      <c r="M851" s="74"/>
      <c r="N851" s="74"/>
      <c r="O851" s="74"/>
      <c r="P851" s="74"/>
      <c r="Q851" s="74"/>
      <c r="R851" s="74"/>
      <c r="S851" s="74"/>
      <c r="T851" s="74"/>
      <c r="U851" s="74"/>
      <c r="V851" s="74"/>
      <c r="W851" s="74"/>
      <c r="X851" s="74"/>
      <c r="Y851" s="74"/>
      <c r="Z851" s="74"/>
    </row>
    <row r="852" customFormat="false" ht="15.75" hidden="false" customHeight="true" outlineLevel="0" collapsed="false">
      <c r="A852" s="355"/>
      <c r="B852" s="74"/>
      <c r="C852" s="74"/>
      <c r="E852" s="74"/>
      <c r="F852" s="74"/>
      <c r="G852" s="74"/>
      <c r="H852" s="74"/>
      <c r="I852" s="74"/>
      <c r="J852" s="74"/>
      <c r="K852" s="74"/>
      <c r="L852" s="74"/>
      <c r="M852" s="74"/>
      <c r="N852" s="74"/>
      <c r="O852" s="74"/>
      <c r="P852" s="74"/>
      <c r="Q852" s="74"/>
      <c r="R852" s="74"/>
      <c r="S852" s="74"/>
      <c r="T852" s="74"/>
      <c r="U852" s="74"/>
      <c r="V852" s="74"/>
      <c r="W852" s="74"/>
      <c r="X852" s="74"/>
      <c r="Y852" s="74"/>
      <c r="Z852" s="74"/>
    </row>
    <row r="853" customFormat="false" ht="15.75" hidden="false" customHeight="true" outlineLevel="0" collapsed="false">
      <c r="A853" s="355"/>
      <c r="B853" s="74"/>
      <c r="C853" s="74"/>
      <c r="E853" s="74"/>
      <c r="F853" s="74"/>
      <c r="G853" s="74"/>
      <c r="H853" s="74"/>
      <c r="I853" s="74"/>
      <c r="J853" s="74"/>
      <c r="K853" s="74"/>
      <c r="L853" s="74"/>
      <c r="M853" s="74"/>
      <c r="N853" s="74"/>
      <c r="O853" s="74"/>
      <c r="P853" s="74"/>
      <c r="Q853" s="74"/>
      <c r="R853" s="74"/>
      <c r="S853" s="74"/>
      <c r="T853" s="74"/>
      <c r="U853" s="74"/>
      <c r="V853" s="74"/>
      <c r="W853" s="74"/>
      <c r="X853" s="74"/>
      <c r="Y853" s="74"/>
      <c r="Z853" s="74"/>
    </row>
    <row r="854" customFormat="false" ht="15.75" hidden="false" customHeight="true" outlineLevel="0" collapsed="false">
      <c r="A854" s="355"/>
      <c r="B854" s="74"/>
      <c r="C854" s="74"/>
      <c r="E854" s="74"/>
      <c r="F854" s="74"/>
      <c r="G854" s="74"/>
      <c r="H854" s="74"/>
      <c r="I854" s="74"/>
      <c r="J854" s="74"/>
      <c r="K854" s="74"/>
      <c r="L854" s="74"/>
      <c r="M854" s="74"/>
      <c r="N854" s="74"/>
      <c r="O854" s="74"/>
      <c r="P854" s="74"/>
      <c r="Q854" s="74"/>
      <c r="R854" s="74"/>
      <c r="S854" s="74"/>
      <c r="T854" s="74"/>
      <c r="U854" s="74"/>
      <c r="V854" s="74"/>
      <c r="W854" s="74"/>
      <c r="X854" s="74"/>
      <c r="Y854" s="74"/>
      <c r="Z854" s="74"/>
    </row>
    <row r="855" customFormat="false" ht="15.75" hidden="false" customHeight="true" outlineLevel="0" collapsed="false">
      <c r="A855" s="355"/>
      <c r="B855" s="74"/>
      <c r="C855" s="74"/>
      <c r="E855" s="74"/>
      <c r="F855" s="74"/>
      <c r="G855" s="74"/>
      <c r="H855" s="74"/>
      <c r="I855" s="74"/>
      <c r="J855" s="74"/>
      <c r="K855" s="74"/>
      <c r="L855" s="74"/>
      <c r="M855" s="74"/>
      <c r="N855" s="74"/>
      <c r="O855" s="74"/>
      <c r="P855" s="74"/>
      <c r="Q855" s="74"/>
      <c r="R855" s="74"/>
      <c r="S855" s="74"/>
      <c r="T855" s="74"/>
      <c r="U855" s="74"/>
      <c r="V855" s="74"/>
      <c r="W855" s="74"/>
      <c r="X855" s="74"/>
      <c r="Y855" s="74"/>
      <c r="Z855" s="74"/>
    </row>
    <row r="856" customFormat="false" ht="15.75" hidden="false" customHeight="true" outlineLevel="0" collapsed="false">
      <c r="A856" s="355"/>
      <c r="B856" s="74"/>
      <c r="C856" s="74"/>
      <c r="E856" s="74"/>
      <c r="F856" s="74"/>
      <c r="G856" s="74"/>
      <c r="H856" s="74"/>
      <c r="I856" s="74"/>
      <c r="J856" s="74"/>
      <c r="K856" s="74"/>
      <c r="L856" s="74"/>
      <c r="M856" s="74"/>
      <c r="N856" s="74"/>
      <c r="O856" s="74"/>
      <c r="P856" s="74"/>
      <c r="Q856" s="74"/>
      <c r="R856" s="74"/>
      <c r="S856" s="74"/>
      <c r="T856" s="74"/>
      <c r="U856" s="74"/>
      <c r="V856" s="74"/>
      <c r="W856" s="74"/>
      <c r="X856" s="74"/>
      <c r="Y856" s="74"/>
      <c r="Z856" s="74"/>
    </row>
    <row r="857" customFormat="false" ht="15.75" hidden="false" customHeight="true" outlineLevel="0" collapsed="false">
      <c r="A857" s="355"/>
      <c r="B857" s="74"/>
      <c r="C857" s="74"/>
      <c r="E857" s="74"/>
      <c r="F857" s="74"/>
      <c r="G857" s="74"/>
      <c r="H857" s="74"/>
      <c r="I857" s="74"/>
      <c r="J857" s="74"/>
      <c r="K857" s="74"/>
      <c r="L857" s="74"/>
      <c r="M857" s="74"/>
      <c r="N857" s="74"/>
      <c r="O857" s="74"/>
      <c r="P857" s="74"/>
      <c r="Q857" s="74"/>
      <c r="R857" s="74"/>
      <c r="S857" s="74"/>
      <c r="T857" s="74"/>
      <c r="U857" s="74"/>
      <c r="V857" s="74"/>
      <c r="W857" s="74"/>
      <c r="X857" s="74"/>
      <c r="Y857" s="74"/>
      <c r="Z857" s="74"/>
    </row>
    <row r="858" customFormat="false" ht="15.75" hidden="false" customHeight="true" outlineLevel="0" collapsed="false">
      <c r="A858" s="355"/>
      <c r="B858" s="74"/>
      <c r="C858" s="74"/>
      <c r="E858" s="74"/>
      <c r="F858" s="74"/>
      <c r="G858" s="74"/>
      <c r="H858" s="74"/>
      <c r="I858" s="74"/>
      <c r="J858" s="74"/>
      <c r="K858" s="74"/>
      <c r="L858" s="74"/>
      <c r="M858" s="74"/>
      <c r="N858" s="74"/>
      <c r="O858" s="74"/>
      <c r="P858" s="74"/>
      <c r="Q858" s="74"/>
      <c r="R858" s="74"/>
      <c r="S858" s="74"/>
      <c r="T858" s="74"/>
      <c r="U858" s="74"/>
      <c r="V858" s="74"/>
      <c r="W858" s="74"/>
      <c r="X858" s="74"/>
      <c r="Y858" s="74"/>
      <c r="Z858" s="74"/>
    </row>
    <row r="859" customFormat="false" ht="15.75" hidden="false" customHeight="true" outlineLevel="0" collapsed="false">
      <c r="A859" s="355"/>
      <c r="B859" s="74"/>
      <c r="C859" s="74"/>
      <c r="E859" s="74"/>
      <c r="F859" s="74"/>
      <c r="G859" s="74"/>
      <c r="H859" s="74"/>
      <c r="I859" s="74"/>
      <c r="J859" s="74"/>
      <c r="K859" s="74"/>
      <c r="L859" s="74"/>
      <c r="M859" s="74"/>
      <c r="N859" s="74"/>
      <c r="O859" s="74"/>
      <c r="P859" s="74"/>
      <c r="Q859" s="74"/>
      <c r="R859" s="74"/>
      <c r="S859" s="74"/>
      <c r="T859" s="74"/>
      <c r="U859" s="74"/>
      <c r="V859" s="74"/>
      <c r="W859" s="74"/>
      <c r="X859" s="74"/>
      <c r="Y859" s="74"/>
      <c r="Z859" s="74"/>
    </row>
    <row r="860" customFormat="false" ht="15.75" hidden="false" customHeight="true" outlineLevel="0" collapsed="false">
      <c r="A860" s="355"/>
      <c r="B860" s="74"/>
      <c r="C860" s="74"/>
      <c r="E860" s="74"/>
      <c r="F860" s="74"/>
      <c r="G860" s="74"/>
      <c r="H860" s="74"/>
      <c r="I860" s="74"/>
      <c r="J860" s="74"/>
      <c r="K860" s="74"/>
      <c r="L860" s="74"/>
      <c r="M860" s="74"/>
      <c r="N860" s="74"/>
      <c r="O860" s="74"/>
      <c r="P860" s="74"/>
      <c r="Q860" s="74"/>
      <c r="R860" s="74"/>
      <c r="S860" s="74"/>
      <c r="T860" s="74"/>
      <c r="U860" s="74"/>
      <c r="V860" s="74"/>
      <c r="W860" s="74"/>
      <c r="X860" s="74"/>
      <c r="Y860" s="74"/>
      <c r="Z860" s="74"/>
    </row>
    <row r="861" customFormat="false" ht="15.75" hidden="false" customHeight="true" outlineLevel="0" collapsed="false">
      <c r="A861" s="355"/>
      <c r="B861" s="74"/>
      <c r="C861" s="74"/>
      <c r="E861" s="74"/>
      <c r="F861" s="74"/>
      <c r="G861" s="74"/>
      <c r="H861" s="74"/>
      <c r="I861" s="74"/>
      <c r="J861" s="74"/>
      <c r="K861" s="74"/>
      <c r="L861" s="74"/>
      <c r="M861" s="74"/>
      <c r="N861" s="74"/>
      <c r="O861" s="74"/>
      <c r="P861" s="74"/>
      <c r="Q861" s="74"/>
      <c r="R861" s="74"/>
      <c r="S861" s="74"/>
      <c r="T861" s="74"/>
      <c r="U861" s="74"/>
      <c r="V861" s="74"/>
      <c r="W861" s="74"/>
      <c r="X861" s="74"/>
      <c r="Y861" s="74"/>
      <c r="Z861" s="74"/>
    </row>
    <row r="862" customFormat="false" ht="15.75" hidden="false" customHeight="true" outlineLevel="0" collapsed="false">
      <c r="A862" s="355"/>
      <c r="B862" s="74"/>
      <c r="C862" s="74"/>
      <c r="E862" s="74"/>
      <c r="F862" s="74"/>
      <c r="G862" s="74"/>
      <c r="H862" s="74"/>
      <c r="I862" s="74"/>
      <c r="J862" s="74"/>
      <c r="K862" s="74"/>
      <c r="L862" s="74"/>
      <c r="M862" s="74"/>
      <c r="N862" s="74"/>
      <c r="O862" s="74"/>
      <c r="P862" s="74"/>
      <c r="Q862" s="74"/>
      <c r="R862" s="74"/>
      <c r="S862" s="74"/>
      <c r="T862" s="74"/>
      <c r="U862" s="74"/>
      <c r="V862" s="74"/>
      <c r="W862" s="74"/>
      <c r="X862" s="74"/>
      <c r="Y862" s="74"/>
      <c r="Z862" s="74"/>
    </row>
    <row r="863" customFormat="false" ht="15.75" hidden="false" customHeight="true" outlineLevel="0" collapsed="false">
      <c r="A863" s="355"/>
      <c r="B863" s="74"/>
      <c r="C863" s="74"/>
      <c r="E863" s="74"/>
      <c r="F863" s="74"/>
      <c r="G863" s="74"/>
      <c r="H863" s="74"/>
      <c r="I863" s="74"/>
      <c r="J863" s="74"/>
      <c r="K863" s="74"/>
      <c r="L863" s="74"/>
      <c r="M863" s="74"/>
      <c r="N863" s="74"/>
      <c r="O863" s="74"/>
      <c r="P863" s="74"/>
      <c r="Q863" s="74"/>
      <c r="R863" s="74"/>
      <c r="S863" s="74"/>
      <c r="T863" s="74"/>
      <c r="U863" s="74"/>
      <c r="V863" s="74"/>
      <c r="W863" s="74"/>
      <c r="X863" s="74"/>
      <c r="Y863" s="74"/>
      <c r="Z863" s="74"/>
    </row>
    <row r="864" customFormat="false" ht="15.75" hidden="false" customHeight="true" outlineLevel="0" collapsed="false">
      <c r="A864" s="355"/>
      <c r="B864" s="74"/>
      <c r="C864" s="74"/>
      <c r="E864" s="74"/>
      <c r="F864" s="74"/>
      <c r="G864" s="74"/>
      <c r="H864" s="74"/>
      <c r="I864" s="74"/>
      <c r="J864" s="74"/>
      <c r="K864" s="74"/>
      <c r="L864" s="74"/>
      <c r="M864" s="74"/>
      <c r="N864" s="74"/>
      <c r="O864" s="74"/>
      <c r="P864" s="74"/>
      <c r="Q864" s="74"/>
      <c r="R864" s="74"/>
      <c r="S864" s="74"/>
      <c r="T864" s="74"/>
      <c r="U864" s="74"/>
      <c r="V864" s="74"/>
      <c r="W864" s="74"/>
      <c r="X864" s="74"/>
      <c r="Y864" s="74"/>
      <c r="Z864" s="74"/>
    </row>
    <row r="865" customFormat="false" ht="15.75" hidden="false" customHeight="true" outlineLevel="0" collapsed="false">
      <c r="A865" s="355"/>
      <c r="B865" s="74"/>
      <c r="C865" s="74"/>
      <c r="E865" s="74"/>
      <c r="F865" s="74"/>
      <c r="G865" s="74"/>
      <c r="H865" s="74"/>
      <c r="I865" s="74"/>
      <c r="J865" s="74"/>
      <c r="K865" s="74"/>
      <c r="L865" s="74"/>
      <c r="M865" s="74"/>
      <c r="N865" s="74"/>
      <c r="O865" s="74"/>
      <c r="P865" s="74"/>
      <c r="Q865" s="74"/>
      <c r="R865" s="74"/>
      <c r="S865" s="74"/>
      <c r="T865" s="74"/>
      <c r="U865" s="74"/>
      <c r="V865" s="74"/>
      <c r="W865" s="74"/>
      <c r="X865" s="74"/>
      <c r="Y865" s="74"/>
      <c r="Z865" s="74"/>
    </row>
    <row r="866" customFormat="false" ht="15.75" hidden="false" customHeight="true" outlineLevel="0" collapsed="false">
      <c r="A866" s="355"/>
      <c r="B866" s="74"/>
      <c r="C866" s="74"/>
      <c r="E866" s="74"/>
      <c r="F866" s="74"/>
      <c r="G866" s="74"/>
      <c r="H866" s="74"/>
      <c r="I866" s="74"/>
      <c r="J866" s="74"/>
      <c r="K866" s="74"/>
      <c r="L866" s="74"/>
      <c r="M866" s="74"/>
      <c r="N866" s="74"/>
      <c r="O866" s="74"/>
      <c r="P866" s="74"/>
      <c r="Q866" s="74"/>
      <c r="R866" s="74"/>
      <c r="S866" s="74"/>
      <c r="T866" s="74"/>
      <c r="U866" s="74"/>
      <c r="V866" s="74"/>
      <c r="W866" s="74"/>
      <c r="X866" s="74"/>
      <c r="Y866" s="74"/>
      <c r="Z866" s="74"/>
    </row>
    <row r="867" customFormat="false" ht="15.75" hidden="false" customHeight="true" outlineLevel="0" collapsed="false">
      <c r="A867" s="355"/>
      <c r="B867" s="74"/>
      <c r="C867" s="74"/>
      <c r="E867" s="74"/>
      <c r="F867" s="74"/>
      <c r="G867" s="74"/>
      <c r="H867" s="74"/>
      <c r="I867" s="74"/>
      <c r="J867" s="74"/>
      <c r="K867" s="74"/>
      <c r="L867" s="74"/>
      <c r="M867" s="74"/>
      <c r="N867" s="74"/>
      <c r="O867" s="74"/>
      <c r="P867" s="74"/>
      <c r="Q867" s="74"/>
      <c r="R867" s="74"/>
      <c r="S867" s="74"/>
      <c r="T867" s="74"/>
      <c r="U867" s="74"/>
      <c r="V867" s="74"/>
      <c r="W867" s="74"/>
      <c r="X867" s="74"/>
      <c r="Y867" s="74"/>
      <c r="Z867" s="74"/>
    </row>
    <row r="868" customFormat="false" ht="15.75" hidden="false" customHeight="true" outlineLevel="0" collapsed="false">
      <c r="A868" s="355"/>
      <c r="B868" s="74"/>
      <c r="C868" s="74"/>
      <c r="E868" s="74"/>
      <c r="F868" s="74"/>
      <c r="G868" s="74"/>
      <c r="H868" s="74"/>
      <c r="I868" s="74"/>
      <c r="J868" s="74"/>
      <c r="K868" s="74"/>
      <c r="L868" s="74"/>
      <c r="M868" s="74"/>
      <c r="N868" s="74"/>
      <c r="O868" s="74"/>
      <c r="P868" s="74"/>
      <c r="Q868" s="74"/>
      <c r="R868" s="74"/>
      <c r="S868" s="74"/>
      <c r="T868" s="74"/>
      <c r="U868" s="74"/>
      <c r="V868" s="74"/>
      <c r="W868" s="74"/>
      <c r="X868" s="74"/>
      <c r="Y868" s="74"/>
      <c r="Z868" s="74"/>
    </row>
    <row r="869" customFormat="false" ht="15.75" hidden="false" customHeight="true" outlineLevel="0" collapsed="false">
      <c r="A869" s="355"/>
      <c r="B869" s="74"/>
      <c r="C869" s="74"/>
      <c r="E869" s="74"/>
      <c r="F869" s="74"/>
      <c r="G869" s="74"/>
      <c r="H869" s="74"/>
      <c r="I869" s="74"/>
      <c r="J869" s="74"/>
      <c r="K869" s="74"/>
      <c r="L869" s="74"/>
      <c r="M869" s="74"/>
      <c r="N869" s="74"/>
      <c r="O869" s="74"/>
      <c r="P869" s="74"/>
      <c r="Q869" s="74"/>
      <c r="R869" s="74"/>
      <c r="S869" s="74"/>
      <c r="T869" s="74"/>
      <c r="U869" s="74"/>
      <c r="V869" s="74"/>
      <c r="W869" s="74"/>
      <c r="X869" s="74"/>
      <c r="Y869" s="74"/>
      <c r="Z869" s="74"/>
    </row>
    <row r="870" customFormat="false" ht="15.75" hidden="false" customHeight="true" outlineLevel="0" collapsed="false">
      <c r="A870" s="355"/>
      <c r="B870" s="74"/>
      <c r="C870" s="74"/>
      <c r="E870" s="74"/>
      <c r="F870" s="74"/>
      <c r="G870" s="74"/>
      <c r="H870" s="74"/>
      <c r="I870" s="74"/>
      <c r="J870" s="74"/>
      <c r="K870" s="74"/>
      <c r="L870" s="74"/>
      <c r="M870" s="74"/>
      <c r="N870" s="74"/>
      <c r="O870" s="74"/>
      <c r="P870" s="74"/>
      <c r="Q870" s="74"/>
      <c r="R870" s="74"/>
      <c r="S870" s="74"/>
      <c r="T870" s="74"/>
      <c r="U870" s="74"/>
      <c r="V870" s="74"/>
      <c r="W870" s="74"/>
      <c r="X870" s="74"/>
      <c r="Y870" s="74"/>
      <c r="Z870" s="74"/>
    </row>
    <row r="871" customFormat="false" ht="15.75" hidden="false" customHeight="true" outlineLevel="0" collapsed="false">
      <c r="A871" s="355"/>
      <c r="B871" s="74"/>
      <c r="C871" s="74"/>
      <c r="E871" s="74"/>
      <c r="F871" s="74"/>
      <c r="G871" s="74"/>
      <c r="H871" s="74"/>
      <c r="I871" s="74"/>
      <c r="J871" s="74"/>
      <c r="K871" s="74"/>
      <c r="L871" s="74"/>
      <c r="M871" s="74"/>
      <c r="N871" s="74"/>
      <c r="O871" s="74"/>
      <c r="P871" s="74"/>
      <c r="Q871" s="74"/>
      <c r="R871" s="74"/>
      <c r="S871" s="74"/>
      <c r="T871" s="74"/>
      <c r="U871" s="74"/>
      <c r="V871" s="74"/>
      <c r="W871" s="74"/>
      <c r="X871" s="74"/>
      <c r="Y871" s="74"/>
      <c r="Z871" s="74"/>
    </row>
    <row r="872" customFormat="false" ht="15.75" hidden="false" customHeight="true" outlineLevel="0" collapsed="false">
      <c r="A872" s="355"/>
      <c r="B872" s="74"/>
      <c r="C872" s="74"/>
      <c r="E872" s="74"/>
      <c r="F872" s="74"/>
      <c r="G872" s="74"/>
      <c r="H872" s="74"/>
      <c r="I872" s="74"/>
      <c r="J872" s="74"/>
      <c r="K872" s="74"/>
      <c r="L872" s="74"/>
      <c r="M872" s="74"/>
      <c r="N872" s="74"/>
      <c r="O872" s="74"/>
      <c r="P872" s="74"/>
      <c r="Q872" s="74"/>
      <c r="R872" s="74"/>
      <c r="S872" s="74"/>
      <c r="T872" s="74"/>
      <c r="U872" s="74"/>
      <c r="V872" s="74"/>
      <c r="W872" s="74"/>
      <c r="X872" s="74"/>
      <c r="Y872" s="74"/>
      <c r="Z872" s="74"/>
    </row>
    <row r="873" customFormat="false" ht="15.75" hidden="false" customHeight="true" outlineLevel="0" collapsed="false">
      <c r="A873" s="355"/>
      <c r="B873" s="74"/>
      <c r="C873" s="74"/>
      <c r="E873" s="74"/>
      <c r="F873" s="74"/>
      <c r="G873" s="74"/>
      <c r="H873" s="74"/>
      <c r="I873" s="74"/>
      <c r="J873" s="74"/>
      <c r="K873" s="74"/>
      <c r="L873" s="74"/>
      <c r="M873" s="74"/>
      <c r="N873" s="74"/>
      <c r="O873" s="74"/>
      <c r="P873" s="74"/>
      <c r="Q873" s="74"/>
      <c r="R873" s="74"/>
      <c r="S873" s="74"/>
      <c r="T873" s="74"/>
      <c r="U873" s="74"/>
      <c r="V873" s="74"/>
      <c r="W873" s="74"/>
      <c r="X873" s="74"/>
      <c r="Y873" s="74"/>
      <c r="Z873" s="74"/>
    </row>
    <row r="874" customFormat="false" ht="15.75" hidden="false" customHeight="true" outlineLevel="0" collapsed="false">
      <c r="A874" s="355"/>
      <c r="B874" s="74"/>
      <c r="C874" s="74"/>
      <c r="E874" s="74"/>
      <c r="F874" s="74"/>
      <c r="G874" s="74"/>
      <c r="H874" s="74"/>
      <c r="I874" s="74"/>
      <c r="J874" s="74"/>
      <c r="K874" s="74"/>
      <c r="L874" s="74"/>
      <c r="M874" s="74"/>
      <c r="N874" s="74"/>
      <c r="O874" s="74"/>
      <c r="P874" s="74"/>
      <c r="Q874" s="74"/>
      <c r="R874" s="74"/>
      <c r="S874" s="74"/>
      <c r="T874" s="74"/>
      <c r="U874" s="74"/>
      <c r="V874" s="74"/>
      <c r="W874" s="74"/>
      <c r="X874" s="74"/>
      <c r="Y874" s="74"/>
      <c r="Z874" s="74"/>
    </row>
    <row r="875" customFormat="false" ht="15.75" hidden="false" customHeight="true" outlineLevel="0" collapsed="false">
      <c r="A875" s="355"/>
      <c r="B875" s="74"/>
      <c r="C875" s="74"/>
      <c r="E875" s="74"/>
      <c r="F875" s="74"/>
      <c r="G875" s="74"/>
      <c r="H875" s="74"/>
      <c r="I875" s="74"/>
      <c r="J875" s="74"/>
      <c r="K875" s="74"/>
      <c r="L875" s="74"/>
      <c r="M875" s="74"/>
      <c r="N875" s="74"/>
      <c r="O875" s="74"/>
      <c r="P875" s="74"/>
      <c r="Q875" s="74"/>
      <c r="R875" s="74"/>
      <c r="S875" s="74"/>
      <c r="T875" s="74"/>
      <c r="U875" s="74"/>
      <c r="V875" s="74"/>
      <c r="W875" s="74"/>
      <c r="X875" s="74"/>
      <c r="Y875" s="74"/>
      <c r="Z875" s="74"/>
    </row>
    <row r="876" customFormat="false" ht="15.75" hidden="false" customHeight="true" outlineLevel="0" collapsed="false">
      <c r="A876" s="355"/>
      <c r="B876" s="74"/>
      <c r="C876" s="74"/>
      <c r="E876" s="74"/>
      <c r="F876" s="74"/>
      <c r="G876" s="74"/>
      <c r="H876" s="74"/>
      <c r="I876" s="74"/>
      <c r="J876" s="74"/>
      <c r="K876" s="74"/>
      <c r="L876" s="74"/>
      <c r="M876" s="74"/>
      <c r="N876" s="74"/>
      <c r="O876" s="74"/>
      <c r="P876" s="74"/>
      <c r="Q876" s="74"/>
      <c r="R876" s="74"/>
      <c r="S876" s="74"/>
      <c r="T876" s="74"/>
      <c r="U876" s="74"/>
      <c r="V876" s="74"/>
      <c r="W876" s="74"/>
      <c r="X876" s="74"/>
      <c r="Y876" s="74"/>
      <c r="Z876" s="74"/>
    </row>
    <row r="877" customFormat="false" ht="15.75" hidden="false" customHeight="true" outlineLevel="0" collapsed="false">
      <c r="A877" s="355"/>
      <c r="B877" s="74"/>
      <c r="C877" s="74"/>
      <c r="E877" s="74"/>
      <c r="F877" s="74"/>
      <c r="G877" s="74"/>
      <c r="H877" s="74"/>
      <c r="I877" s="74"/>
      <c r="J877" s="74"/>
      <c r="K877" s="74"/>
      <c r="L877" s="74"/>
      <c r="M877" s="74"/>
      <c r="N877" s="74"/>
      <c r="O877" s="74"/>
      <c r="P877" s="74"/>
      <c r="Q877" s="74"/>
      <c r="R877" s="74"/>
      <c r="S877" s="74"/>
      <c r="T877" s="74"/>
      <c r="U877" s="74"/>
      <c r="V877" s="74"/>
      <c r="W877" s="74"/>
      <c r="X877" s="74"/>
      <c r="Y877" s="74"/>
      <c r="Z877" s="74"/>
    </row>
    <row r="878" customFormat="false" ht="15.75" hidden="false" customHeight="true" outlineLevel="0" collapsed="false">
      <c r="A878" s="355"/>
      <c r="B878" s="74"/>
      <c r="C878" s="74"/>
      <c r="E878" s="74"/>
      <c r="F878" s="74"/>
      <c r="G878" s="74"/>
      <c r="H878" s="74"/>
      <c r="I878" s="74"/>
      <c r="J878" s="74"/>
      <c r="K878" s="74"/>
      <c r="L878" s="74"/>
      <c r="M878" s="74"/>
      <c r="N878" s="74"/>
      <c r="O878" s="74"/>
      <c r="P878" s="74"/>
      <c r="Q878" s="74"/>
      <c r="R878" s="74"/>
      <c r="S878" s="74"/>
      <c r="T878" s="74"/>
      <c r="U878" s="74"/>
      <c r="V878" s="74"/>
      <c r="W878" s="74"/>
      <c r="X878" s="74"/>
      <c r="Y878" s="74"/>
      <c r="Z878" s="74"/>
    </row>
    <row r="879" customFormat="false" ht="15.75" hidden="false" customHeight="true" outlineLevel="0" collapsed="false">
      <c r="A879" s="355"/>
      <c r="B879" s="74"/>
      <c r="C879" s="74"/>
      <c r="E879" s="74"/>
      <c r="F879" s="74"/>
      <c r="G879" s="74"/>
      <c r="H879" s="74"/>
      <c r="I879" s="74"/>
      <c r="J879" s="74"/>
      <c r="K879" s="74"/>
      <c r="L879" s="74"/>
      <c r="M879" s="74"/>
      <c r="N879" s="74"/>
      <c r="O879" s="74"/>
      <c r="P879" s="74"/>
      <c r="Q879" s="74"/>
      <c r="R879" s="74"/>
      <c r="S879" s="74"/>
      <c r="T879" s="74"/>
      <c r="U879" s="74"/>
      <c r="V879" s="74"/>
      <c r="W879" s="74"/>
      <c r="X879" s="74"/>
      <c r="Y879" s="74"/>
      <c r="Z879" s="74"/>
    </row>
    <row r="880" customFormat="false" ht="15.75" hidden="false" customHeight="true" outlineLevel="0" collapsed="false">
      <c r="A880" s="355"/>
      <c r="B880" s="74"/>
      <c r="C880" s="74"/>
      <c r="E880" s="74"/>
      <c r="F880" s="74"/>
      <c r="G880" s="74"/>
      <c r="H880" s="74"/>
      <c r="I880" s="74"/>
      <c r="J880" s="74"/>
      <c r="K880" s="74"/>
      <c r="L880" s="74"/>
      <c r="M880" s="74"/>
      <c r="N880" s="74"/>
      <c r="O880" s="74"/>
      <c r="P880" s="74"/>
      <c r="Q880" s="74"/>
      <c r="R880" s="74"/>
      <c r="S880" s="74"/>
      <c r="T880" s="74"/>
      <c r="U880" s="74"/>
      <c r="V880" s="74"/>
      <c r="W880" s="74"/>
      <c r="X880" s="74"/>
      <c r="Y880" s="74"/>
      <c r="Z880" s="74"/>
    </row>
    <row r="881" customFormat="false" ht="15.75" hidden="false" customHeight="true" outlineLevel="0" collapsed="false">
      <c r="A881" s="355"/>
      <c r="B881" s="74"/>
      <c r="C881" s="74"/>
      <c r="E881" s="74"/>
      <c r="F881" s="74"/>
      <c r="G881" s="74"/>
      <c r="H881" s="74"/>
      <c r="I881" s="74"/>
      <c r="J881" s="74"/>
      <c r="K881" s="74"/>
      <c r="L881" s="74"/>
      <c r="M881" s="74"/>
      <c r="N881" s="74"/>
      <c r="O881" s="74"/>
      <c r="P881" s="74"/>
      <c r="Q881" s="74"/>
      <c r="R881" s="74"/>
      <c r="S881" s="74"/>
      <c r="T881" s="74"/>
      <c r="U881" s="74"/>
      <c r="V881" s="74"/>
      <c r="W881" s="74"/>
      <c r="X881" s="74"/>
      <c r="Y881" s="74"/>
      <c r="Z881" s="74"/>
    </row>
    <row r="882" customFormat="false" ht="15.75" hidden="false" customHeight="true" outlineLevel="0" collapsed="false">
      <c r="A882" s="355"/>
      <c r="B882" s="74"/>
      <c r="C882" s="74"/>
      <c r="E882" s="74"/>
      <c r="F882" s="74"/>
      <c r="G882" s="74"/>
      <c r="H882" s="74"/>
      <c r="I882" s="74"/>
      <c r="J882" s="74"/>
      <c r="K882" s="74"/>
      <c r="L882" s="74"/>
      <c r="M882" s="74"/>
      <c r="N882" s="74"/>
      <c r="O882" s="74"/>
      <c r="P882" s="74"/>
      <c r="Q882" s="74"/>
      <c r="R882" s="74"/>
      <c r="S882" s="74"/>
      <c r="T882" s="74"/>
      <c r="U882" s="74"/>
      <c r="V882" s="74"/>
      <c r="W882" s="74"/>
      <c r="X882" s="74"/>
      <c r="Y882" s="74"/>
      <c r="Z882" s="74"/>
    </row>
    <row r="883" customFormat="false" ht="15.75" hidden="false" customHeight="true" outlineLevel="0" collapsed="false">
      <c r="A883" s="355"/>
      <c r="B883" s="74"/>
      <c r="C883" s="74"/>
      <c r="E883" s="74"/>
      <c r="F883" s="74"/>
      <c r="G883" s="74"/>
      <c r="H883" s="74"/>
      <c r="I883" s="74"/>
      <c r="J883" s="74"/>
      <c r="K883" s="74"/>
      <c r="L883" s="74"/>
      <c r="M883" s="74"/>
      <c r="N883" s="74"/>
      <c r="O883" s="74"/>
      <c r="P883" s="74"/>
      <c r="Q883" s="74"/>
      <c r="R883" s="74"/>
      <c r="S883" s="74"/>
      <c r="T883" s="74"/>
      <c r="U883" s="74"/>
      <c r="V883" s="74"/>
      <c r="W883" s="74"/>
      <c r="X883" s="74"/>
      <c r="Y883" s="74"/>
      <c r="Z883" s="74"/>
    </row>
    <row r="884" customFormat="false" ht="15.75" hidden="false" customHeight="true" outlineLevel="0" collapsed="false">
      <c r="A884" s="355"/>
      <c r="B884" s="74"/>
      <c r="C884" s="74"/>
      <c r="E884" s="74"/>
      <c r="F884" s="74"/>
      <c r="G884" s="74"/>
      <c r="H884" s="74"/>
      <c r="I884" s="74"/>
      <c r="J884" s="74"/>
      <c r="K884" s="74"/>
      <c r="L884" s="74"/>
      <c r="M884" s="74"/>
      <c r="N884" s="74"/>
      <c r="O884" s="74"/>
      <c r="P884" s="74"/>
      <c r="Q884" s="74"/>
      <c r="R884" s="74"/>
      <c r="S884" s="74"/>
      <c r="T884" s="74"/>
      <c r="U884" s="74"/>
      <c r="V884" s="74"/>
      <c r="W884" s="74"/>
      <c r="X884" s="74"/>
      <c r="Y884" s="74"/>
      <c r="Z884" s="74"/>
    </row>
    <row r="885" customFormat="false" ht="15.75" hidden="false" customHeight="true" outlineLevel="0" collapsed="false">
      <c r="A885" s="355"/>
      <c r="B885" s="74"/>
      <c r="C885" s="74"/>
      <c r="E885" s="74"/>
      <c r="F885" s="74"/>
      <c r="G885" s="74"/>
      <c r="H885" s="74"/>
      <c r="I885" s="74"/>
      <c r="J885" s="74"/>
      <c r="K885" s="74"/>
      <c r="L885" s="74"/>
      <c r="M885" s="74"/>
      <c r="N885" s="74"/>
      <c r="O885" s="74"/>
      <c r="P885" s="74"/>
      <c r="Q885" s="74"/>
      <c r="R885" s="74"/>
      <c r="S885" s="74"/>
      <c r="T885" s="74"/>
      <c r="U885" s="74"/>
      <c r="V885" s="74"/>
      <c r="W885" s="74"/>
      <c r="X885" s="74"/>
      <c r="Y885" s="74"/>
      <c r="Z885" s="74"/>
    </row>
    <row r="886" customFormat="false" ht="15.75" hidden="false" customHeight="true" outlineLevel="0" collapsed="false">
      <c r="A886" s="355"/>
      <c r="B886" s="74"/>
      <c r="C886" s="74"/>
      <c r="E886" s="74"/>
      <c r="F886" s="74"/>
      <c r="G886" s="74"/>
      <c r="H886" s="74"/>
      <c r="I886" s="74"/>
      <c r="J886" s="74"/>
      <c r="K886" s="74"/>
      <c r="L886" s="74"/>
      <c r="M886" s="74"/>
      <c r="N886" s="74"/>
      <c r="O886" s="74"/>
      <c r="P886" s="74"/>
      <c r="Q886" s="74"/>
      <c r="R886" s="74"/>
      <c r="S886" s="74"/>
      <c r="T886" s="74"/>
      <c r="U886" s="74"/>
      <c r="V886" s="74"/>
      <c r="W886" s="74"/>
      <c r="X886" s="74"/>
      <c r="Y886" s="74"/>
      <c r="Z886" s="74"/>
    </row>
    <row r="887" customFormat="false" ht="15.75" hidden="false" customHeight="true" outlineLevel="0" collapsed="false">
      <c r="A887" s="355"/>
      <c r="B887" s="74"/>
      <c r="C887" s="74"/>
      <c r="E887" s="74"/>
      <c r="F887" s="74"/>
      <c r="G887" s="74"/>
      <c r="H887" s="74"/>
      <c r="I887" s="74"/>
      <c r="J887" s="74"/>
      <c r="K887" s="74"/>
      <c r="L887" s="74"/>
      <c r="M887" s="74"/>
      <c r="N887" s="74"/>
      <c r="O887" s="74"/>
      <c r="P887" s="74"/>
      <c r="Q887" s="74"/>
      <c r="R887" s="74"/>
      <c r="S887" s="74"/>
      <c r="T887" s="74"/>
      <c r="U887" s="74"/>
      <c r="V887" s="74"/>
      <c r="W887" s="74"/>
      <c r="X887" s="74"/>
      <c r="Y887" s="74"/>
      <c r="Z887" s="74"/>
    </row>
    <row r="888" customFormat="false" ht="15.75" hidden="false" customHeight="true" outlineLevel="0" collapsed="false">
      <c r="A888" s="355"/>
      <c r="B888" s="74"/>
      <c r="C888" s="74"/>
      <c r="E888" s="74"/>
      <c r="F888" s="74"/>
      <c r="G888" s="74"/>
      <c r="H888" s="74"/>
      <c r="I888" s="74"/>
      <c r="J888" s="74"/>
      <c r="K888" s="74"/>
      <c r="L888" s="74"/>
      <c r="M888" s="74"/>
      <c r="N888" s="74"/>
      <c r="O888" s="74"/>
      <c r="P888" s="74"/>
      <c r="Q888" s="74"/>
      <c r="R888" s="74"/>
      <c r="S888" s="74"/>
      <c r="T888" s="74"/>
      <c r="U888" s="74"/>
      <c r="V888" s="74"/>
      <c r="W888" s="74"/>
      <c r="X888" s="74"/>
      <c r="Y888" s="74"/>
      <c r="Z888" s="74"/>
    </row>
    <row r="889" customFormat="false" ht="15.75" hidden="false" customHeight="true" outlineLevel="0" collapsed="false">
      <c r="A889" s="355"/>
      <c r="B889" s="74"/>
      <c r="C889" s="74"/>
      <c r="E889" s="74"/>
      <c r="F889" s="74"/>
      <c r="G889" s="74"/>
      <c r="H889" s="74"/>
      <c r="I889" s="74"/>
      <c r="J889" s="74"/>
      <c r="K889" s="74"/>
      <c r="L889" s="74"/>
      <c r="M889" s="74"/>
      <c r="N889" s="74"/>
      <c r="O889" s="74"/>
      <c r="P889" s="74"/>
      <c r="Q889" s="74"/>
      <c r="R889" s="74"/>
      <c r="S889" s="74"/>
      <c r="T889" s="74"/>
      <c r="U889" s="74"/>
      <c r="V889" s="74"/>
      <c r="W889" s="74"/>
      <c r="X889" s="74"/>
      <c r="Y889" s="74"/>
      <c r="Z889" s="74"/>
    </row>
    <row r="890" customFormat="false" ht="15.75" hidden="false" customHeight="true" outlineLevel="0" collapsed="false">
      <c r="A890" s="355"/>
      <c r="B890" s="74"/>
      <c r="C890" s="74"/>
      <c r="E890" s="74"/>
      <c r="F890" s="74"/>
      <c r="G890" s="74"/>
      <c r="H890" s="74"/>
      <c r="I890" s="74"/>
      <c r="J890" s="74"/>
      <c r="K890" s="74"/>
      <c r="L890" s="74"/>
      <c r="M890" s="74"/>
      <c r="N890" s="74"/>
      <c r="O890" s="74"/>
      <c r="P890" s="74"/>
      <c r="Q890" s="74"/>
      <c r="R890" s="74"/>
      <c r="S890" s="74"/>
      <c r="T890" s="74"/>
      <c r="U890" s="74"/>
      <c r="V890" s="74"/>
      <c r="W890" s="74"/>
      <c r="X890" s="74"/>
      <c r="Y890" s="74"/>
      <c r="Z890" s="74"/>
    </row>
    <row r="891" customFormat="false" ht="15.75" hidden="false" customHeight="true" outlineLevel="0" collapsed="false">
      <c r="A891" s="355"/>
      <c r="B891" s="74"/>
      <c r="C891" s="74"/>
      <c r="E891" s="74"/>
      <c r="F891" s="74"/>
      <c r="G891" s="74"/>
      <c r="H891" s="74"/>
      <c r="I891" s="74"/>
      <c r="J891" s="74"/>
      <c r="K891" s="74"/>
      <c r="L891" s="74"/>
      <c r="M891" s="74"/>
      <c r="N891" s="74"/>
      <c r="O891" s="74"/>
      <c r="P891" s="74"/>
      <c r="Q891" s="74"/>
      <c r="R891" s="74"/>
      <c r="S891" s="74"/>
      <c r="T891" s="74"/>
      <c r="U891" s="74"/>
      <c r="V891" s="74"/>
      <c r="W891" s="74"/>
      <c r="X891" s="74"/>
      <c r="Y891" s="74"/>
      <c r="Z891" s="74"/>
    </row>
    <row r="892" customFormat="false" ht="15.75" hidden="false" customHeight="true" outlineLevel="0" collapsed="false">
      <c r="A892" s="355"/>
      <c r="B892" s="74"/>
      <c r="C892" s="74"/>
      <c r="E892" s="74"/>
      <c r="F892" s="74"/>
      <c r="G892" s="74"/>
      <c r="H892" s="74"/>
      <c r="I892" s="74"/>
      <c r="J892" s="74"/>
      <c r="K892" s="74"/>
      <c r="L892" s="74"/>
      <c r="M892" s="74"/>
      <c r="N892" s="74"/>
      <c r="O892" s="74"/>
      <c r="P892" s="74"/>
      <c r="Q892" s="74"/>
      <c r="R892" s="74"/>
      <c r="S892" s="74"/>
      <c r="T892" s="74"/>
      <c r="U892" s="74"/>
      <c r="V892" s="74"/>
      <c r="W892" s="74"/>
      <c r="X892" s="74"/>
      <c r="Y892" s="74"/>
      <c r="Z892" s="74"/>
    </row>
    <row r="893" customFormat="false" ht="15.75" hidden="false" customHeight="true" outlineLevel="0" collapsed="false">
      <c r="A893" s="355"/>
      <c r="B893" s="74"/>
      <c r="C893" s="74"/>
      <c r="E893" s="74"/>
      <c r="F893" s="74"/>
      <c r="G893" s="74"/>
      <c r="H893" s="74"/>
      <c r="I893" s="74"/>
      <c r="J893" s="74"/>
      <c r="K893" s="74"/>
      <c r="L893" s="74"/>
      <c r="M893" s="74"/>
      <c r="N893" s="74"/>
      <c r="O893" s="74"/>
      <c r="P893" s="74"/>
      <c r="Q893" s="74"/>
      <c r="R893" s="74"/>
      <c r="S893" s="74"/>
      <c r="T893" s="74"/>
      <c r="U893" s="74"/>
      <c r="V893" s="74"/>
      <c r="W893" s="74"/>
      <c r="X893" s="74"/>
      <c r="Y893" s="74"/>
      <c r="Z893" s="74"/>
    </row>
    <row r="894" customFormat="false" ht="15.75" hidden="false" customHeight="true" outlineLevel="0" collapsed="false">
      <c r="A894" s="355"/>
      <c r="B894" s="74"/>
      <c r="C894" s="74"/>
      <c r="E894" s="74"/>
      <c r="F894" s="74"/>
      <c r="G894" s="74"/>
      <c r="H894" s="74"/>
      <c r="I894" s="74"/>
      <c r="J894" s="74"/>
      <c r="K894" s="74"/>
      <c r="L894" s="74"/>
      <c r="M894" s="74"/>
      <c r="N894" s="74"/>
      <c r="O894" s="74"/>
      <c r="P894" s="74"/>
      <c r="Q894" s="74"/>
      <c r="R894" s="74"/>
      <c r="S894" s="74"/>
      <c r="T894" s="74"/>
      <c r="U894" s="74"/>
      <c r="V894" s="74"/>
      <c r="W894" s="74"/>
      <c r="X894" s="74"/>
      <c r="Y894" s="74"/>
      <c r="Z894" s="74"/>
    </row>
    <row r="895" customFormat="false" ht="15.75" hidden="false" customHeight="true" outlineLevel="0" collapsed="false">
      <c r="A895" s="355"/>
      <c r="B895" s="74"/>
      <c r="C895" s="74"/>
      <c r="E895" s="74"/>
      <c r="F895" s="74"/>
      <c r="G895" s="74"/>
      <c r="H895" s="74"/>
      <c r="I895" s="74"/>
      <c r="J895" s="74"/>
      <c r="K895" s="74"/>
      <c r="L895" s="74"/>
      <c r="M895" s="74"/>
      <c r="N895" s="74"/>
      <c r="O895" s="74"/>
      <c r="P895" s="74"/>
      <c r="Q895" s="74"/>
      <c r="R895" s="74"/>
      <c r="S895" s="74"/>
      <c r="T895" s="74"/>
      <c r="U895" s="74"/>
      <c r="V895" s="74"/>
      <c r="W895" s="74"/>
      <c r="X895" s="74"/>
      <c r="Y895" s="74"/>
      <c r="Z895" s="74"/>
    </row>
    <row r="896" customFormat="false" ht="15.75" hidden="false" customHeight="true" outlineLevel="0" collapsed="false">
      <c r="A896" s="355"/>
      <c r="B896" s="74"/>
      <c r="C896" s="74"/>
      <c r="E896" s="74"/>
      <c r="F896" s="74"/>
      <c r="G896" s="74"/>
      <c r="H896" s="74"/>
      <c r="I896" s="74"/>
      <c r="J896" s="74"/>
      <c r="K896" s="74"/>
      <c r="L896" s="74"/>
      <c r="M896" s="74"/>
      <c r="N896" s="74"/>
      <c r="O896" s="74"/>
      <c r="P896" s="74"/>
      <c r="Q896" s="74"/>
      <c r="R896" s="74"/>
      <c r="S896" s="74"/>
      <c r="T896" s="74"/>
      <c r="U896" s="74"/>
      <c r="V896" s="74"/>
      <c r="W896" s="74"/>
      <c r="X896" s="74"/>
      <c r="Y896" s="74"/>
      <c r="Z896" s="74"/>
    </row>
    <row r="897" customFormat="false" ht="15.75" hidden="false" customHeight="true" outlineLevel="0" collapsed="false">
      <c r="A897" s="355"/>
      <c r="B897" s="74"/>
      <c r="C897" s="74"/>
      <c r="E897" s="74"/>
      <c r="F897" s="74"/>
      <c r="G897" s="74"/>
      <c r="H897" s="74"/>
      <c r="I897" s="74"/>
      <c r="J897" s="74"/>
      <c r="K897" s="74"/>
      <c r="L897" s="74"/>
      <c r="M897" s="74"/>
      <c r="N897" s="74"/>
      <c r="O897" s="74"/>
      <c r="P897" s="74"/>
      <c r="Q897" s="74"/>
      <c r="R897" s="74"/>
      <c r="S897" s="74"/>
      <c r="T897" s="74"/>
      <c r="U897" s="74"/>
      <c r="V897" s="74"/>
      <c r="W897" s="74"/>
      <c r="X897" s="74"/>
      <c r="Y897" s="74"/>
      <c r="Z897" s="74"/>
    </row>
    <row r="898" customFormat="false" ht="15.75" hidden="false" customHeight="true" outlineLevel="0" collapsed="false">
      <c r="A898" s="355"/>
      <c r="B898" s="74"/>
      <c r="C898" s="74"/>
      <c r="E898" s="74"/>
      <c r="F898" s="74"/>
      <c r="G898" s="74"/>
      <c r="H898" s="74"/>
      <c r="I898" s="74"/>
      <c r="J898" s="74"/>
      <c r="K898" s="74"/>
      <c r="L898" s="74"/>
      <c r="M898" s="74"/>
      <c r="N898" s="74"/>
      <c r="O898" s="74"/>
      <c r="P898" s="74"/>
      <c r="Q898" s="74"/>
      <c r="R898" s="74"/>
      <c r="S898" s="74"/>
      <c r="T898" s="74"/>
      <c r="U898" s="74"/>
      <c r="V898" s="74"/>
      <c r="W898" s="74"/>
      <c r="X898" s="74"/>
      <c r="Y898" s="74"/>
      <c r="Z898" s="74"/>
    </row>
    <row r="899" customFormat="false" ht="15.75" hidden="false" customHeight="true" outlineLevel="0" collapsed="false">
      <c r="A899" s="355"/>
      <c r="B899" s="74"/>
      <c r="C899" s="74"/>
      <c r="E899" s="74"/>
      <c r="F899" s="74"/>
      <c r="G899" s="74"/>
      <c r="H899" s="74"/>
      <c r="I899" s="74"/>
      <c r="J899" s="74"/>
      <c r="K899" s="74"/>
      <c r="L899" s="74"/>
      <c r="M899" s="74"/>
      <c r="N899" s="74"/>
      <c r="O899" s="74"/>
      <c r="P899" s="74"/>
      <c r="Q899" s="74"/>
      <c r="R899" s="74"/>
      <c r="S899" s="74"/>
      <c r="T899" s="74"/>
      <c r="U899" s="74"/>
      <c r="V899" s="74"/>
      <c r="W899" s="74"/>
      <c r="X899" s="74"/>
      <c r="Y899" s="74"/>
      <c r="Z899" s="74"/>
    </row>
    <row r="900" customFormat="false" ht="15.75" hidden="false" customHeight="true" outlineLevel="0" collapsed="false">
      <c r="A900" s="355"/>
      <c r="B900" s="74"/>
      <c r="C900" s="74"/>
      <c r="E900" s="74"/>
      <c r="F900" s="74"/>
      <c r="G900" s="74"/>
      <c r="H900" s="74"/>
      <c r="I900" s="74"/>
      <c r="J900" s="74"/>
      <c r="K900" s="74"/>
      <c r="L900" s="74"/>
      <c r="M900" s="74"/>
      <c r="N900" s="74"/>
      <c r="O900" s="74"/>
      <c r="P900" s="74"/>
      <c r="Q900" s="74"/>
      <c r="R900" s="74"/>
      <c r="S900" s="74"/>
      <c r="T900" s="74"/>
      <c r="U900" s="74"/>
      <c r="V900" s="74"/>
      <c r="W900" s="74"/>
      <c r="X900" s="74"/>
      <c r="Y900" s="74"/>
      <c r="Z900" s="74"/>
    </row>
    <row r="901" customFormat="false" ht="15.75" hidden="false" customHeight="true" outlineLevel="0" collapsed="false">
      <c r="A901" s="355"/>
      <c r="B901" s="74"/>
      <c r="C901" s="74"/>
      <c r="E901" s="74"/>
      <c r="F901" s="74"/>
      <c r="G901" s="74"/>
      <c r="H901" s="74"/>
      <c r="I901" s="74"/>
      <c r="J901" s="74"/>
      <c r="K901" s="74"/>
      <c r="L901" s="74"/>
      <c r="M901" s="74"/>
      <c r="N901" s="74"/>
      <c r="O901" s="74"/>
      <c r="P901" s="74"/>
      <c r="Q901" s="74"/>
      <c r="R901" s="74"/>
      <c r="S901" s="74"/>
      <c r="T901" s="74"/>
      <c r="U901" s="74"/>
      <c r="V901" s="74"/>
      <c r="W901" s="74"/>
      <c r="X901" s="74"/>
      <c r="Y901" s="74"/>
      <c r="Z901" s="74"/>
    </row>
    <row r="902" customFormat="false" ht="15.75" hidden="false" customHeight="true" outlineLevel="0" collapsed="false">
      <c r="A902" s="355"/>
      <c r="B902" s="74"/>
      <c r="C902" s="74"/>
      <c r="E902" s="74"/>
      <c r="F902" s="74"/>
      <c r="G902" s="74"/>
      <c r="H902" s="74"/>
      <c r="I902" s="74"/>
      <c r="J902" s="74"/>
      <c r="K902" s="74"/>
      <c r="L902" s="74"/>
      <c r="M902" s="74"/>
      <c r="N902" s="74"/>
      <c r="O902" s="74"/>
      <c r="P902" s="74"/>
      <c r="Q902" s="74"/>
      <c r="R902" s="74"/>
      <c r="S902" s="74"/>
      <c r="T902" s="74"/>
      <c r="U902" s="74"/>
      <c r="V902" s="74"/>
      <c r="W902" s="74"/>
      <c r="X902" s="74"/>
      <c r="Y902" s="74"/>
      <c r="Z902" s="74"/>
    </row>
    <row r="903" customFormat="false" ht="15.75" hidden="false" customHeight="true" outlineLevel="0" collapsed="false">
      <c r="A903" s="355"/>
      <c r="B903" s="74"/>
      <c r="C903" s="74"/>
      <c r="E903" s="74"/>
      <c r="F903" s="74"/>
      <c r="G903" s="74"/>
      <c r="H903" s="74"/>
      <c r="I903" s="74"/>
      <c r="J903" s="74"/>
      <c r="K903" s="74"/>
      <c r="L903" s="74"/>
      <c r="M903" s="74"/>
      <c r="N903" s="74"/>
      <c r="O903" s="74"/>
      <c r="P903" s="74"/>
      <c r="Q903" s="74"/>
      <c r="R903" s="74"/>
      <c r="S903" s="74"/>
      <c r="T903" s="74"/>
      <c r="U903" s="74"/>
      <c r="V903" s="74"/>
      <c r="W903" s="74"/>
      <c r="X903" s="74"/>
      <c r="Y903" s="74"/>
      <c r="Z903" s="74"/>
    </row>
    <row r="904" customFormat="false" ht="15.75" hidden="false" customHeight="true" outlineLevel="0" collapsed="false">
      <c r="A904" s="355"/>
      <c r="B904" s="74"/>
      <c r="C904" s="74"/>
      <c r="E904" s="74"/>
      <c r="F904" s="74"/>
      <c r="G904" s="74"/>
      <c r="H904" s="74"/>
      <c r="I904" s="74"/>
      <c r="J904" s="74"/>
      <c r="K904" s="74"/>
      <c r="L904" s="74"/>
      <c r="M904" s="74"/>
      <c r="N904" s="74"/>
      <c r="O904" s="74"/>
      <c r="P904" s="74"/>
      <c r="Q904" s="74"/>
      <c r="R904" s="74"/>
      <c r="S904" s="74"/>
      <c r="T904" s="74"/>
      <c r="U904" s="74"/>
      <c r="V904" s="74"/>
      <c r="W904" s="74"/>
      <c r="X904" s="74"/>
      <c r="Y904" s="74"/>
      <c r="Z904" s="74"/>
    </row>
    <row r="905" customFormat="false" ht="15.75" hidden="false" customHeight="true" outlineLevel="0" collapsed="false">
      <c r="A905" s="355"/>
      <c r="B905" s="74"/>
      <c r="C905" s="74"/>
      <c r="E905" s="74"/>
      <c r="F905" s="74"/>
      <c r="G905" s="74"/>
      <c r="H905" s="74"/>
      <c r="I905" s="74"/>
      <c r="J905" s="74"/>
      <c r="K905" s="74"/>
      <c r="L905" s="74"/>
      <c r="M905" s="74"/>
      <c r="N905" s="74"/>
      <c r="O905" s="74"/>
      <c r="P905" s="74"/>
      <c r="Q905" s="74"/>
      <c r="R905" s="74"/>
      <c r="S905" s="74"/>
      <c r="T905" s="74"/>
      <c r="U905" s="74"/>
      <c r="V905" s="74"/>
      <c r="W905" s="74"/>
      <c r="X905" s="74"/>
      <c r="Y905" s="74"/>
      <c r="Z905" s="74"/>
    </row>
    <row r="906" customFormat="false" ht="15.75" hidden="false" customHeight="true" outlineLevel="0" collapsed="false">
      <c r="A906" s="355"/>
      <c r="B906" s="74"/>
      <c r="C906" s="74"/>
      <c r="E906" s="74"/>
      <c r="F906" s="74"/>
      <c r="G906" s="74"/>
      <c r="H906" s="74"/>
      <c r="I906" s="74"/>
      <c r="J906" s="74"/>
      <c r="K906" s="74"/>
      <c r="L906" s="74"/>
      <c r="M906" s="74"/>
      <c r="N906" s="74"/>
      <c r="O906" s="74"/>
      <c r="P906" s="74"/>
      <c r="Q906" s="74"/>
      <c r="R906" s="74"/>
      <c r="S906" s="74"/>
      <c r="T906" s="74"/>
      <c r="U906" s="74"/>
      <c r="V906" s="74"/>
      <c r="W906" s="74"/>
      <c r="X906" s="74"/>
      <c r="Y906" s="74"/>
      <c r="Z906" s="74"/>
    </row>
    <row r="907" customFormat="false" ht="15.75" hidden="false" customHeight="true" outlineLevel="0" collapsed="false">
      <c r="A907" s="355"/>
      <c r="B907" s="74"/>
      <c r="C907" s="74"/>
      <c r="E907" s="74"/>
      <c r="F907" s="74"/>
      <c r="G907" s="74"/>
      <c r="H907" s="74"/>
      <c r="I907" s="74"/>
      <c r="J907" s="74"/>
      <c r="K907" s="74"/>
      <c r="L907" s="74"/>
      <c r="M907" s="74"/>
      <c r="N907" s="74"/>
      <c r="O907" s="74"/>
      <c r="P907" s="74"/>
      <c r="Q907" s="74"/>
      <c r="R907" s="74"/>
      <c r="S907" s="74"/>
      <c r="T907" s="74"/>
      <c r="U907" s="74"/>
      <c r="V907" s="74"/>
      <c r="W907" s="74"/>
      <c r="X907" s="74"/>
      <c r="Y907" s="74"/>
      <c r="Z907" s="74"/>
    </row>
    <row r="908" customFormat="false" ht="15.75" hidden="false" customHeight="true" outlineLevel="0" collapsed="false">
      <c r="A908" s="355"/>
      <c r="B908" s="74"/>
      <c r="C908" s="74"/>
      <c r="E908" s="74"/>
      <c r="F908" s="74"/>
      <c r="G908" s="74"/>
      <c r="H908" s="74"/>
      <c r="I908" s="74"/>
      <c r="J908" s="74"/>
      <c r="K908" s="74"/>
      <c r="L908" s="74"/>
      <c r="M908" s="74"/>
      <c r="N908" s="74"/>
      <c r="O908" s="74"/>
      <c r="P908" s="74"/>
      <c r="Q908" s="74"/>
      <c r="R908" s="74"/>
      <c r="S908" s="74"/>
      <c r="T908" s="74"/>
      <c r="U908" s="74"/>
      <c r="V908" s="74"/>
      <c r="W908" s="74"/>
      <c r="X908" s="74"/>
      <c r="Y908" s="74"/>
      <c r="Z908" s="74"/>
    </row>
    <row r="909" customFormat="false" ht="15.75" hidden="false" customHeight="true" outlineLevel="0" collapsed="false">
      <c r="A909" s="355"/>
      <c r="B909" s="74"/>
      <c r="C909" s="74"/>
      <c r="E909" s="74"/>
      <c r="F909" s="74"/>
      <c r="G909" s="74"/>
      <c r="H909" s="74"/>
      <c r="I909" s="74"/>
      <c r="J909" s="74"/>
      <c r="K909" s="74"/>
      <c r="L909" s="74"/>
      <c r="M909" s="74"/>
      <c r="N909" s="74"/>
      <c r="O909" s="74"/>
      <c r="P909" s="74"/>
      <c r="Q909" s="74"/>
      <c r="R909" s="74"/>
      <c r="S909" s="74"/>
      <c r="T909" s="74"/>
      <c r="U909" s="74"/>
      <c r="V909" s="74"/>
      <c r="W909" s="74"/>
      <c r="X909" s="74"/>
      <c r="Y909" s="74"/>
      <c r="Z909" s="74"/>
    </row>
    <row r="910" customFormat="false" ht="15.75" hidden="false" customHeight="true" outlineLevel="0" collapsed="false">
      <c r="A910" s="355"/>
      <c r="B910" s="74"/>
      <c r="C910" s="74"/>
      <c r="E910" s="74"/>
      <c r="F910" s="74"/>
      <c r="G910" s="74"/>
      <c r="H910" s="74"/>
      <c r="I910" s="74"/>
      <c r="J910" s="74"/>
      <c r="K910" s="74"/>
      <c r="L910" s="74"/>
      <c r="M910" s="74"/>
      <c r="N910" s="74"/>
      <c r="O910" s="74"/>
      <c r="P910" s="74"/>
      <c r="Q910" s="74"/>
      <c r="R910" s="74"/>
      <c r="S910" s="74"/>
      <c r="T910" s="74"/>
      <c r="U910" s="74"/>
      <c r="V910" s="74"/>
      <c r="W910" s="74"/>
      <c r="X910" s="74"/>
      <c r="Y910" s="74"/>
      <c r="Z910" s="74"/>
    </row>
    <row r="911" customFormat="false" ht="15.75" hidden="false" customHeight="true" outlineLevel="0" collapsed="false">
      <c r="A911" s="355"/>
      <c r="B911" s="74"/>
      <c r="C911" s="74"/>
      <c r="E911" s="74"/>
      <c r="F911" s="74"/>
      <c r="G911" s="74"/>
      <c r="H911" s="74"/>
      <c r="I911" s="74"/>
      <c r="J911" s="74"/>
      <c r="K911" s="74"/>
      <c r="L911" s="74"/>
      <c r="M911" s="74"/>
      <c r="N911" s="74"/>
      <c r="O911" s="74"/>
      <c r="P911" s="74"/>
      <c r="Q911" s="74"/>
      <c r="R911" s="74"/>
      <c r="S911" s="74"/>
      <c r="T911" s="74"/>
      <c r="U911" s="74"/>
      <c r="V911" s="74"/>
      <c r="W911" s="74"/>
      <c r="X911" s="74"/>
      <c r="Y911" s="74"/>
      <c r="Z911" s="74"/>
    </row>
    <row r="912" customFormat="false" ht="15.75" hidden="false" customHeight="true" outlineLevel="0" collapsed="false">
      <c r="A912" s="355"/>
      <c r="B912" s="74"/>
      <c r="C912" s="74"/>
      <c r="E912" s="74"/>
      <c r="F912" s="74"/>
      <c r="G912" s="74"/>
      <c r="H912" s="74"/>
      <c r="I912" s="74"/>
      <c r="J912" s="74"/>
      <c r="K912" s="74"/>
      <c r="L912" s="74"/>
      <c r="M912" s="74"/>
      <c r="N912" s="74"/>
      <c r="O912" s="74"/>
      <c r="P912" s="74"/>
      <c r="Q912" s="74"/>
      <c r="R912" s="74"/>
      <c r="S912" s="74"/>
      <c r="T912" s="74"/>
      <c r="U912" s="74"/>
      <c r="V912" s="74"/>
      <c r="W912" s="74"/>
      <c r="X912" s="74"/>
      <c r="Y912" s="74"/>
      <c r="Z912" s="74"/>
    </row>
    <row r="913" customFormat="false" ht="15.75" hidden="false" customHeight="true" outlineLevel="0" collapsed="false">
      <c r="A913" s="355"/>
      <c r="B913" s="74"/>
      <c r="C913" s="74"/>
      <c r="E913" s="74"/>
      <c r="F913" s="74"/>
      <c r="G913" s="74"/>
      <c r="H913" s="74"/>
      <c r="I913" s="74"/>
      <c r="J913" s="74"/>
      <c r="K913" s="74"/>
      <c r="L913" s="74"/>
      <c r="M913" s="74"/>
      <c r="N913" s="74"/>
      <c r="O913" s="74"/>
      <c r="P913" s="74"/>
      <c r="Q913" s="74"/>
      <c r="R913" s="74"/>
      <c r="S913" s="74"/>
      <c r="T913" s="74"/>
      <c r="U913" s="74"/>
      <c r="V913" s="74"/>
      <c r="W913" s="74"/>
      <c r="X913" s="74"/>
      <c r="Y913" s="74"/>
      <c r="Z913" s="74"/>
    </row>
    <row r="914" customFormat="false" ht="15.75" hidden="false" customHeight="true" outlineLevel="0" collapsed="false">
      <c r="A914" s="355"/>
      <c r="B914" s="74"/>
      <c r="C914" s="74"/>
      <c r="E914" s="74"/>
      <c r="F914" s="74"/>
      <c r="G914" s="74"/>
      <c r="H914" s="74"/>
      <c r="I914" s="74"/>
      <c r="J914" s="74"/>
      <c r="K914" s="74"/>
      <c r="L914" s="74"/>
      <c r="M914" s="74"/>
      <c r="N914" s="74"/>
      <c r="O914" s="74"/>
      <c r="P914" s="74"/>
      <c r="Q914" s="74"/>
      <c r="R914" s="74"/>
      <c r="S914" s="74"/>
      <c r="T914" s="74"/>
      <c r="U914" s="74"/>
      <c r="V914" s="74"/>
      <c r="W914" s="74"/>
      <c r="X914" s="74"/>
      <c r="Y914" s="74"/>
      <c r="Z914" s="74"/>
    </row>
    <row r="915" customFormat="false" ht="15.75" hidden="false" customHeight="true" outlineLevel="0" collapsed="false">
      <c r="A915" s="355"/>
      <c r="B915" s="74"/>
      <c r="C915" s="74"/>
      <c r="E915" s="74"/>
      <c r="F915" s="74"/>
      <c r="G915" s="74"/>
      <c r="H915" s="74"/>
      <c r="I915" s="74"/>
      <c r="J915" s="74"/>
      <c r="K915" s="74"/>
      <c r="L915" s="74"/>
      <c r="M915" s="74"/>
      <c r="N915" s="74"/>
      <c r="O915" s="74"/>
      <c r="P915" s="74"/>
      <c r="Q915" s="74"/>
      <c r="R915" s="74"/>
      <c r="S915" s="74"/>
      <c r="T915" s="74"/>
      <c r="U915" s="74"/>
      <c r="V915" s="74"/>
      <c r="W915" s="74"/>
      <c r="X915" s="74"/>
      <c r="Y915" s="74"/>
      <c r="Z915" s="74"/>
    </row>
    <row r="916" customFormat="false" ht="15.75" hidden="false" customHeight="true" outlineLevel="0" collapsed="false">
      <c r="A916" s="355"/>
      <c r="B916" s="74"/>
      <c r="C916" s="74"/>
      <c r="E916" s="74"/>
      <c r="F916" s="74"/>
      <c r="G916" s="74"/>
      <c r="H916" s="74"/>
      <c r="I916" s="74"/>
      <c r="J916" s="74"/>
      <c r="K916" s="74"/>
      <c r="L916" s="74"/>
      <c r="M916" s="74"/>
      <c r="N916" s="74"/>
      <c r="O916" s="74"/>
      <c r="P916" s="74"/>
      <c r="Q916" s="74"/>
      <c r="R916" s="74"/>
      <c r="S916" s="74"/>
      <c r="T916" s="74"/>
      <c r="U916" s="74"/>
      <c r="V916" s="74"/>
      <c r="W916" s="74"/>
      <c r="X916" s="74"/>
      <c r="Y916" s="74"/>
      <c r="Z916" s="74"/>
    </row>
    <row r="917" customFormat="false" ht="15.75" hidden="false" customHeight="true" outlineLevel="0" collapsed="false">
      <c r="A917" s="355"/>
      <c r="B917" s="74"/>
      <c r="C917" s="74"/>
      <c r="E917" s="74"/>
      <c r="F917" s="74"/>
      <c r="G917" s="74"/>
      <c r="H917" s="74"/>
      <c r="I917" s="74"/>
      <c r="J917" s="74"/>
      <c r="K917" s="74"/>
      <c r="L917" s="74"/>
      <c r="M917" s="74"/>
      <c r="N917" s="74"/>
      <c r="O917" s="74"/>
      <c r="P917" s="74"/>
      <c r="Q917" s="74"/>
      <c r="R917" s="74"/>
      <c r="S917" s="74"/>
      <c r="T917" s="74"/>
      <c r="U917" s="74"/>
      <c r="V917" s="74"/>
      <c r="W917" s="74"/>
      <c r="X917" s="74"/>
      <c r="Y917" s="74"/>
      <c r="Z917" s="74"/>
    </row>
    <row r="918" customFormat="false" ht="15.75" hidden="false" customHeight="true" outlineLevel="0" collapsed="false">
      <c r="A918" s="355"/>
      <c r="B918" s="74"/>
      <c r="C918" s="74"/>
      <c r="E918" s="74"/>
      <c r="F918" s="74"/>
      <c r="G918" s="74"/>
      <c r="H918" s="74"/>
      <c r="I918" s="74"/>
      <c r="J918" s="74"/>
      <c r="K918" s="74"/>
      <c r="L918" s="74"/>
      <c r="M918" s="74"/>
      <c r="N918" s="74"/>
      <c r="O918" s="74"/>
      <c r="P918" s="74"/>
      <c r="Q918" s="74"/>
      <c r="R918" s="74"/>
      <c r="S918" s="74"/>
      <c r="T918" s="74"/>
      <c r="U918" s="74"/>
      <c r="V918" s="74"/>
      <c r="W918" s="74"/>
      <c r="X918" s="74"/>
      <c r="Y918" s="74"/>
      <c r="Z918" s="74"/>
    </row>
    <row r="919" customFormat="false" ht="15.75" hidden="false" customHeight="true" outlineLevel="0" collapsed="false">
      <c r="A919" s="355"/>
      <c r="B919" s="74"/>
      <c r="C919" s="74"/>
      <c r="E919" s="74"/>
      <c r="F919" s="74"/>
      <c r="G919" s="74"/>
      <c r="H919" s="74"/>
      <c r="I919" s="74"/>
      <c r="J919" s="74"/>
      <c r="K919" s="74"/>
      <c r="L919" s="74"/>
      <c r="M919" s="74"/>
      <c r="N919" s="74"/>
      <c r="O919" s="74"/>
      <c r="P919" s="74"/>
      <c r="Q919" s="74"/>
      <c r="R919" s="74"/>
      <c r="S919" s="74"/>
      <c r="T919" s="74"/>
      <c r="U919" s="74"/>
      <c r="V919" s="74"/>
      <c r="W919" s="74"/>
      <c r="X919" s="74"/>
      <c r="Y919" s="74"/>
      <c r="Z919" s="74"/>
    </row>
    <row r="920" customFormat="false" ht="15.75" hidden="false" customHeight="true" outlineLevel="0" collapsed="false">
      <c r="A920" s="355"/>
      <c r="B920" s="74"/>
      <c r="C920" s="74"/>
      <c r="E920" s="74"/>
      <c r="F920" s="74"/>
      <c r="G920" s="74"/>
      <c r="H920" s="74"/>
      <c r="I920" s="74"/>
      <c r="J920" s="74"/>
      <c r="K920" s="74"/>
      <c r="L920" s="74"/>
      <c r="M920" s="74"/>
      <c r="N920" s="74"/>
      <c r="O920" s="74"/>
      <c r="P920" s="74"/>
      <c r="Q920" s="74"/>
      <c r="R920" s="74"/>
      <c r="S920" s="74"/>
      <c r="T920" s="74"/>
      <c r="U920" s="74"/>
      <c r="V920" s="74"/>
      <c r="W920" s="74"/>
      <c r="X920" s="74"/>
      <c r="Y920" s="74"/>
      <c r="Z920" s="74"/>
    </row>
    <row r="921" customFormat="false" ht="15.75" hidden="false" customHeight="true" outlineLevel="0" collapsed="false">
      <c r="A921" s="355"/>
      <c r="B921" s="74"/>
      <c r="C921" s="74"/>
      <c r="E921" s="74"/>
      <c r="F921" s="74"/>
      <c r="G921" s="74"/>
      <c r="H921" s="74"/>
      <c r="I921" s="74"/>
      <c r="J921" s="74"/>
      <c r="K921" s="74"/>
      <c r="L921" s="74"/>
      <c r="M921" s="74"/>
      <c r="N921" s="74"/>
      <c r="O921" s="74"/>
      <c r="P921" s="74"/>
      <c r="Q921" s="74"/>
      <c r="R921" s="74"/>
      <c r="S921" s="74"/>
      <c r="T921" s="74"/>
      <c r="U921" s="74"/>
      <c r="V921" s="74"/>
      <c r="W921" s="74"/>
      <c r="X921" s="74"/>
      <c r="Y921" s="74"/>
      <c r="Z921" s="74"/>
    </row>
    <row r="922" customFormat="false" ht="15.75" hidden="false" customHeight="true" outlineLevel="0" collapsed="false">
      <c r="A922" s="355"/>
      <c r="B922" s="74"/>
      <c r="C922" s="74"/>
      <c r="E922" s="74"/>
      <c r="F922" s="74"/>
      <c r="G922" s="74"/>
      <c r="H922" s="74"/>
      <c r="I922" s="74"/>
      <c r="J922" s="74"/>
      <c r="K922" s="74"/>
      <c r="L922" s="74"/>
      <c r="M922" s="74"/>
      <c r="N922" s="74"/>
      <c r="O922" s="74"/>
      <c r="P922" s="74"/>
      <c r="Q922" s="74"/>
      <c r="R922" s="74"/>
      <c r="S922" s="74"/>
      <c r="T922" s="74"/>
      <c r="U922" s="74"/>
      <c r="V922" s="74"/>
      <c r="W922" s="74"/>
      <c r="X922" s="74"/>
      <c r="Y922" s="74"/>
      <c r="Z922" s="74"/>
    </row>
    <row r="923" customFormat="false" ht="15.75" hidden="false" customHeight="true" outlineLevel="0" collapsed="false">
      <c r="A923" s="355"/>
      <c r="B923" s="74"/>
      <c r="C923" s="74"/>
      <c r="E923" s="74"/>
      <c r="F923" s="74"/>
      <c r="G923" s="74"/>
      <c r="H923" s="74"/>
      <c r="I923" s="74"/>
      <c r="J923" s="74"/>
      <c r="K923" s="74"/>
      <c r="L923" s="74"/>
      <c r="M923" s="74"/>
      <c r="N923" s="74"/>
      <c r="O923" s="74"/>
      <c r="P923" s="74"/>
      <c r="Q923" s="74"/>
      <c r="R923" s="74"/>
      <c r="S923" s="74"/>
      <c r="T923" s="74"/>
      <c r="U923" s="74"/>
      <c r="V923" s="74"/>
      <c r="W923" s="74"/>
      <c r="X923" s="74"/>
      <c r="Y923" s="74"/>
      <c r="Z923" s="74"/>
    </row>
    <row r="924" customFormat="false" ht="15.75" hidden="false" customHeight="true" outlineLevel="0" collapsed="false">
      <c r="A924" s="355"/>
      <c r="B924" s="74"/>
      <c r="C924" s="74"/>
      <c r="E924" s="74"/>
      <c r="F924" s="74"/>
      <c r="G924" s="74"/>
      <c r="H924" s="74"/>
      <c r="I924" s="74"/>
      <c r="J924" s="74"/>
      <c r="K924" s="74"/>
      <c r="L924" s="74"/>
      <c r="M924" s="74"/>
      <c r="N924" s="74"/>
      <c r="O924" s="74"/>
      <c r="P924" s="74"/>
      <c r="Q924" s="74"/>
      <c r="R924" s="74"/>
      <c r="S924" s="74"/>
      <c r="T924" s="74"/>
      <c r="U924" s="74"/>
      <c r="V924" s="74"/>
      <c r="W924" s="74"/>
      <c r="X924" s="74"/>
      <c r="Y924" s="74"/>
      <c r="Z924" s="74"/>
    </row>
    <row r="925" customFormat="false" ht="15.75" hidden="false" customHeight="true" outlineLevel="0" collapsed="false">
      <c r="A925" s="355"/>
      <c r="B925" s="74"/>
      <c r="C925" s="74"/>
      <c r="E925" s="74"/>
      <c r="F925" s="74"/>
      <c r="G925" s="74"/>
      <c r="H925" s="74"/>
      <c r="I925" s="74"/>
      <c r="J925" s="74"/>
      <c r="K925" s="74"/>
      <c r="L925" s="74"/>
      <c r="M925" s="74"/>
      <c r="N925" s="74"/>
      <c r="O925" s="74"/>
      <c r="P925" s="74"/>
      <c r="Q925" s="74"/>
      <c r="R925" s="74"/>
      <c r="S925" s="74"/>
      <c r="T925" s="74"/>
      <c r="U925" s="74"/>
      <c r="V925" s="74"/>
      <c r="W925" s="74"/>
      <c r="X925" s="74"/>
      <c r="Y925" s="74"/>
      <c r="Z925" s="74"/>
    </row>
    <row r="926" customFormat="false" ht="15.75" hidden="false" customHeight="true" outlineLevel="0" collapsed="false">
      <c r="A926" s="355"/>
      <c r="B926" s="74"/>
      <c r="C926" s="74"/>
      <c r="E926" s="74"/>
      <c r="F926" s="74"/>
      <c r="G926" s="74"/>
      <c r="H926" s="74"/>
      <c r="I926" s="74"/>
      <c r="J926" s="74"/>
      <c r="K926" s="74"/>
      <c r="L926" s="74"/>
      <c r="M926" s="74"/>
      <c r="N926" s="74"/>
      <c r="O926" s="74"/>
      <c r="P926" s="74"/>
      <c r="Q926" s="74"/>
      <c r="R926" s="74"/>
      <c r="S926" s="74"/>
      <c r="T926" s="74"/>
      <c r="U926" s="74"/>
      <c r="V926" s="74"/>
      <c r="W926" s="74"/>
      <c r="X926" s="74"/>
      <c r="Y926" s="74"/>
      <c r="Z926" s="74"/>
    </row>
    <row r="927" customFormat="false" ht="15.75" hidden="false" customHeight="true" outlineLevel="0" collapsed="false">
      <c r="A927" s="355"/>
      <c r="B927" s="74"/>
      <c r="C927" s="74"/>
      <c r="E927" s="74"/>
      <c r="F927" s="74"/>
      <c r="G927" s="74"/>
      <c r="H927" s="74"/>
      <c r="I927" s="74"/>
      <c r="J927" s="74"/>
      <c r="K927" s="74"/>
      <c r="L927" s="74"/>
      <c r="M927" s="74"/>
      <c r="N927" s="74"/>
      <c r="O927" s="74"/>
      <c r="P927" s="74"/>
      <c r="Q927" s="74"/>
      <c r="R927" s="74"/>
      <c r="S927" s="74"/>
      <c r="T927" s="74"/>
      <c r="U927" s="74"/>
      <c r="V927" s="74"/>
      <c r="W927" s="74"/>
      <c r="X927" s="74"/>
      <c r="Y927" s="74"/>
      <c r="Z927" s="74"/>
    </row>
    <row r="928" customFormat="false" ht="15.75" hidden="false" customHeight="true" outlineLevel="0" collapsed="false">
      <c r="A928" s="355"/>
      <c r="B928" s="74"/>
      <c r="C928" s="74"/>
      <c r="E928" s="74"/>
      <c r="F928" s="74"/>
      <c r="G928" s="74"/>
      <c r="H928" s="74"/>
      <c r="I928" s="74"/>
      <c r="J928" s="74"/>
      <c r="K928" s="74"/>
      <c r="L928" s="74"/>
      <c r="M928" s="74"/>
      <c r="N928" s="74"/>
      <c r="O928" s="74"/>
      <c r="P928" s="74"/>
      <c r="Q928" s="74"/>
      <c r="R928" s="74"/>
      <c r="S928" s="74"/>
      <c r="T928" s="74"/>
      <c r="U928" s="74"/>
      <c r="V928" s="74"/>
      <c r="W928" s="74"/>
      <c r="X928" s="74"/>
      <c r="Y928" s="74"/>
      <c r="Z928" s="74"/>
    </row>
    <row r="929" customFormat="false" ht="15.75" hidden="false" customHeight="true" outlineLevel="0" collapsed="false">
      <c r="A929" s="355"/>
      <c r="B929" s="74"/>
      <c r="C929" s="74"/>
      <c r="E929" s="74"/>
      <c r="F929" s="74"/>
      <c r="G929" s="74"/>
      <c r="H929" s="74"/>
      <c r="I929" s="74"/>
      <c r="J929" s="74"/>
      <c r="K929" s="74"/>
      <c r="L929" s="74"/>
      <c r="M929" s="74"/>
      <c r="N929" s="74"/>
      <c r="O929" s="74"/>
      <c r="P929" s="74"/>
      <c r="Q929" s="74"/>
      <c r="R929" s="74"/>
      <c r="S929" s="74"/>
      <c r="T929" s="74"/>
      <c r="U929" s="74"/>
      <c r="V929" s="74"/>
      <c r="W929" s="74"/>
      <c r="X929" s="74"/>
      <c r="Y929" s="74"/>
      <c r="Z929" s="74"/>
    </row>
    <row r="930" customFormat="false" ht="15.75" hidden="false" customHeight="true" outlineLevel="0" collapsed="false">
      <c r="A930" s="355"/>
      <c r="B930" s="74"/>
      <c r="C930" s="74"/>
      <c r="E930" s="74"/>
      <c r="F930" s="74"/>
      <c r="G930" s="74"/>
      <c r="H930" s="74"/>
      <c r="I930" s="74"/>
      <c r="J930" s="74"/>
      <c r="K930" s="74"/>
      <c r="L930" s="74"/>
      <c r="M930" s="74"/>
      <c r="N930" s="74"/>
      <c r="O930" s="74"/>
      <c r="P930" s="74"/>
      <c r="Q930" s="74"/>
      <c r="R930" s="74"/>
      <c r="S930" s="74"/>
      <c r="T930" s="74"/>
      <c r="U930" s="74"/>
      <c r="V930" s="74"/>
      <c r="W930" s="74"/>
      <c r="X930" s="74"/>
      <c r="Y930" s="74"/>
      <c r="Z930" s="74"/>
    </row>
    <row r="931" customFormat="false" ht="15.75" hidden="false" customHeight="true" outlineLevel="0" collapsed="false">
      <c r="A931" s="355"/>
      <c r="B931" s="74"/>
      <c r="C931" s="74"/>
      <c r="E931" s="74"/>
      <c r="F931" s="74"/>
      <c r="G931" s="74"/>
      <c r="H931" s="74"/>
      <c r="I931" s="74"/>
      <c r="J931" s="74"/>
      <c r="K931" s="74"/>
      <c r="L931" s="74"/>
      <c r="M931" s="74"/>
      <c r="N931" s="74"/>
      <c r="O931" s="74"/>
      <c r="P931" s="74"/>
      <c r="Q931" s="74"/>
      <c r="R931" s="74"/>
      <c r="S931" s="74"/>
      <c r="T931" s="74"/>
      <c r="U931" s="74"/>
      <c r="V931" s="74"/>
      <c r="W931" s="74"/>
      <c r="X931" s="74"/>
      <c r="Y931" s="74"/>
      <c r="Z931" s="74"/>
    </row>
    <row r="932" customFormat="false" ht="15.75" hidden="false" customHeight="true" outlineLevel="0" collapsed="false">
      <c r="A932" s="355"/>
      <c r="B932" s="74"/>
      <c r="C932" s="74"/>
      <c r="E932" s="74"/>
      <c r="F932" s="74"/>
      <c r="G932" s="74"/>
      <c r="H932" s="74"/>
      <c r="I932" s="74"/>
      <c r="J932" s="74"/>
      <c r="K932" s="74"/>
      <c r="L932" s="74"/>
      <c r="M932" s="74"/>
      <c r="N932" s="74"/>
      <c r="O932" s="74"/>
      <c r="P932" s="74"/>
      <c r="Q932" s="74"/>
      <c r="R932" s="74"/>
      <c r="S932" s="74"/>
      <c r="T932" s="74"/>
      <c r="U932" s="74"/>
      <c r="V932" s="74"/>
      <c r="W932" s="74"/>
      <c r="X932" s="74"/>
      <c r="Y932" s="74"/>
      <c r="Z932" s="74"/>
    </row>
    <row r="933" customFormat="false" ht="15.75" hidden="false" customHeight="true" outlineLevel="0" collapsed="false">
      <c r="A933" s="355"/>
      <c r="B933" s="74"/>
      <c r="C933" s="74"/>
      <c r="E933" s="74"/>
      <c r="F933" s="74"/>
      <c r="G933" s="74"/>
      <c r="H933" s="74"/>
      <c r="I933" s="74"/>
      <c r="J933" s="74"/>
      <c r="K933" s="74"/>
      <c r="L933" s="74"/>
      <c r="M933" s="74"/>
      <c r="N933" s="74"/>
      <c r="O933" s="74"/>
      <c r="P933" s="74"/>
      <c r="Q933" s="74"/>
      <c r="R933" s="74"/>
      <c r="S933" s="74"/>
      <c r="T933" s="74"/>
      <c r="U933" s="74"/>
      <c r="V933" s="74"/>
      <c r="W933" s="74"/>
      <c r="X933" s="74"/>
      <c r="Y933" s="74"/>
      <c r="Z933" s="74"/>
    </row>
    <row r="934" customFormat="false" ht="15.75" hidden="false" customHeight="true" outlineLevel="0" collapsed="false">
      <c r="A934" s="355"/>
      <c r="B934" s="74"/>
      <c r="C934" s="74"/>
      <c r="E934" s="74"/>
      <c r="F934" s="74"/>
      <c r="G934" s="74"/>
      <c r="H934" s="74"/>
      <c r="I934" s="74"/>
      <c r="J934" s="74"/>
      <c r="K934" s="74"/>
      <c r="L934" s="74"/>
      <c r="M934" s="74"/>
      <c r="N934" s="74"/>
      <c r="O934" s="74"/>
      <c r="P934" s="74"/>
      <c r="Q934" s="74"/>
      <c r="R934" s="74"/>
      <c r="S934" s="74"/>
      <c r="T934" s="74"/>
      <c r="U934" s="74"/>
      <c r="V934" s="74"/>
      <c r="W934" s="74"/>
      <c r="X934" s="74"/>
      <c r="Y934" s="74"/>
      <c r="Z934" s="74"/>
    </row>
    <row r="935" customFormat="false" ht="15.75" hidden="false" customHeight="true" outlineLevel="0" collapsed="false">
      <c r="A935" s="355"/>
      <c r="B935" s="74"/>
      <c r="C935" s="74"/>
      <c r="E935" s="74"/>
      <c r="F935" s="74"/>
      <c r="G935" s="74"/>
      <c r="H935" s="74"/>
      <c r="I935" s="74"/>
      <c r="J935" s="74"/>
      <c r="K935" s="74"/>
      <c r="L935" s="74"/>
      <c r="M935" s="74"/>
      <c r="N935" s="74"/>
      <c r="O935" s="74"/>
      <c r="P935" s="74"/>
      <c r="Q935" s="74"/>
      <c r="R935" s="74"/>
      <c r="S935" s="74"/>
      <c r="T935" s="74"/>
      <c r="U935" s="74"/>
      <c r="V935" s="74"/>
      <c r="W935" s="74"/>
      <c r="X935" s="74"/>
      <c r="Y935" s="74"/>
      <c r="Z935" s="74"/>
    </row>
    <row r="936" customFormat="false" ht="15.75" hidden="false" customHeight="true" outlineLevel="0" collapsed="false">
      <c r="A936" s="355"/>
      <c r="B936" s="74"/>
      <c r="C936" s="74"/>
      <c r="E936" s="74"/>
      <c r="F936" s="74"/>
      <c r="G936" s="74"/>
      <c r="H936" s="74"/>
      <c r="I936" s="74"/>
      <c r="J936" s="74"/>
      <c r="K936" s="74"/>
      <c r="L936" s="74"/>
      <c r="M936" s="74"/>
      <c r="N936" s="74"/>
      <c r="O936" s="74"/>
      <c r="P936" s="74"/>
      <c r="Q936" s="74"/>
      <c r="R936" s="74"/>
      <c r="S936" s="74"/>
      <c r="T936" s="74"/>
      <c r="U936" s="74"/>
      <c r="V936" s="74"/>
      <c r="W936" s="74"/>
      <c r="X936" s="74"/>
      <c r="Y936" s="74"/>
      <c r="Z936" s="74"/>
    </row>
    <row r="937" customFormat="false" ht="15.75" hidden="false" customHeight="true" outlineLevel="0" collapsed="false">
      <c r="A937" s="355"/>
      <c r="B937" s="74"/>
      <c r="C937" s="74"/>
      <c r="E937" s="74"/>
      <c r="F937" s="74"/>
      <c r="G937" s="74"/>
      <c r="H937" s="74"/>
      <c r="I937" s="74"/>
      <c r="J937" s="74"/>
      <c r="K937" s="74"/>
      <c r="L937" s="74"/>
      <c r="M937" s="74"/>
      <c r="N937" s="74"/>
      <c r="O937" s="74"/>
      <c r="P937" s="74"/>
      <c r="Q937" s="74"/>
      <c r="R937" s="74"/>
      <c r="S937" s="74"/>
      <c r="T937" s="74"/>
      <c r="U937" s="74"/>
      <c r="V937" s="74"/>
      <c r="W937" s="74"/>
      <c r="X937" s="74"/>
      <c r="Y937" s="74"/>
      <c r="Z937" s="74"/>
    </row>
    <row r="938" customFormat="false" ht="15.75" hidden="false" customHeight="true" outlineLevel="0" collapsed="false">
      <c r="A938" s="355"/>
      <c r="B938" s="74"/>
      <c r="C938" s="74"/>
      <c r="E938" s="74"/>
      <c r="F938" s="74"/>
      <c r="G938" s="74"/>
      <c r="H938" s="74"/>
      <c r="I938" s="74"/>
      <c r="J938" s="74"/>
      <c r="K938" s="74"/>
      <c r="L938" s="74"/>
      <c r="M938" s="74"/>
      <c r="N938" s="74"/>
      <c r="O938" s="74"/>
      <c r="P938" s="74"/>
      <c r="Q938" s="74"/>
      <c r="R938" s="74"/>
      <c r="S938" s="74"/>
      <c r="T938" s="74"/>
      <c r="U938" s="74"/>
      <c r="V938" s="74"/>
      <c r="W938" s="74"/>
      <c r="X938" s="74"/>
      <c r="Y938" s="74"/>
      <c r="Z938" s="74"/>
    </row>
    <row r="939" customFormat="false" ht="15.75" hidden="false" customHeight="true" outlineLevel="0" collapsed="false">
      <c r="A939" s="355"/>
      <c r="B939" s="74"/>
      <c r="C939" s="74"/>
      <c r="E939" s="74"/>
      <c r="F939" s="74"/>
      <c r="G939" s="74"/>
      <c r="H939" s="74"/>
      <c r="I939" s="74"/>
      <c r="J939" s="74"/>
      <c r="K939" s="74"/>
      <c r="L939" s="74"/>
      <c r="M939" s="74"/>
      <c r="N939" s="74"/>
      <c r="O939" s="74"/>
      <c r="P939" s="74"/>
      <c r="Q939" s="74"/>
      <c r="R939" s="74"/>
      <c r="S939" s="74"/>
      <c r="T939" s="74"/>
      <c r="U939" s="74"/>
      <c r="V939" s="74"/>
      <c r="W939" s="74"/>
      <c r="X939" s="74"/>
      <c r="Y939" s="74"/>
      <c r="Z939" s="74"/>
    </row>
    <row r="940" customFormat="false" ht="15.75" hidden="false" customHeight="true" outlineLevel="0" collapsed="false">
      <c r="A940" s="355"/>
      <c r="B940" s="74"/>
      <c r="C940" s="74"/>
      <c r="E940" s="74"/>
      <c r="F940" s="74"/>
      <c r="G940" s="74"/>
      <c r="H940" s="74"/>
      <c r="I940" s="74"/>
      <c r="J940" s="74"/>
      <c r="K940" s="74"/>
      <c r="L940" s="74"/>
      <c r="M940" s="74"/>
      <c r="N940" s="74"/>
      <c r="O940" s="74"/>
      <c r="P940" s="74"/>
      <c r="Q940" s="74"/>
      <c r="R940" s="74"/>
      <c r="S940" s="74"/>
      <c r="T940" s="74"/>
      <c r="U940" s="74"/>
      <c r="V940" s="74"/>
      <c r="W940" s="74"/>
      <c r="X940" s="74"/>
      <c r="Y940" s="74"/>
      <c r="Z940" s="74"/>
    </row>
    <row r="941" customFormat="false" ht="15.75" hidden="false" customHeight="true" outlineLevel="0" collapsed="false">
      <c r="A941" s="355"/>
      <c r="B941" s="74"/>
      <c r="C941" s="74"/>
      <c r="E941" s="74"/>
      <c r="F941" s="74"/>
      <c r="G941" s="74"/>
      <c r="H941" s="74"/>
      <c r="I941" s="74"/>
      <c r="J941" s="74"/>
      <c r="K941" s="74"/>
      <c r="L941" s="74"/>
      <c r="M941" s="74"/>
      <c r="N941" s="74"/>
      <c r="O941" s="74"/>
      <c r="P941" s="74"/>
      <c r="Q941" s="74"/>
      <c r="R941" s="74"/>
      <c r="S941" s="74"/>
      <c r="T941" s="74"/>
      <c r="U941" s="74"/>
      <c r="V941" s="74"/>
      <c r="W941" s="74"/>
      <c r="X941" s="74"/>
      <c r="Y941" s="74"/>
      <c r="Z941" s="74"/>
    </row>
    <row r="942" customFormat="false" ht="15.75" hidden="false" customHeight="true" outlineLevel="0" collapsed="false">
      <c r="A942" s="355"/>
      <c r="B942" s="74"/>
      <c r="C942" s="74"/>
      <c r="E942" s="74"/>
      <c r="F942" s="74"/>
      <c r="G942" s="74"/>
      <c r="H942" s="74"/>
      <c r="I942" s="74"/>
      <c r="J942" s="74"/>
      <c r="K942" s="74"/>
      <c r="L942" s="74"/>
      <c r="M942" s="74"/>
      <c r="N942" s="74"/>
      <c r="O942" s="74"/>
      <c r="P942" s="74"/>
      <c r="Q942" s="74"/>
      <c r="R942" s="74"/>
      <c r="S942" s="74"/>
      <c r="T942" s="74"/>
      <c r="U942" s="74"/>
      <c r="V942" s="74"/>
      <c r="W942" s="74"/>
      <c r="X942" s="74"/>
      <c r="Y942" s="74"/>
      <c r="Z942" s="74"/>
    </row>
    <row r="943" customFormat="false" ht="15.75" hidden="false" customHeight="true" outlineLevel="0" collapsed="false">
      <c r="A943" s="355"/>
      <c r="B943" s="74"/>
      <c r="C943" s="74"/>
      <c r="E943" s="74"/>
      <c r="F943" s="74"/>
      <c r="G943" s="74"/>
      <c r="H943" s="74"/>
      <c r="I943" s="74"/>
      <c r="J943" s="74"/>
      <c r="K943" s="74"/>
      <c r="L943" s="74"/>
      <c r="M943" s="74"/>
      <c r="N943" s="74"/>
      <c r="O943" s="74"/>
      <c r="P943" s="74"/>
      <c r="Q943" s="74"/>
      <c r="R943" s="74"/>
      <c r="S943" s="74"/>
      <c r="T943" s="74"/>
      <c r="U943" s="74"/>
      <c r="V943" s="74"/>
      <c r="W943" s="74"/>
      <c r="X943" s="74"/>
      <c r="Y943" s="74"/>
      <c r="Z943" s="74"/>
    </row>
    <row r="944" customFormat="false" ht="15.75" hidden="false" customHeight="true" outlineLevel="0" collapsed="false">
      <c r="A944" s="355"/>
      <c r="B944" s="74"/>
      <c r="C944" s="74"/>
      <c r="E944" s="74"/>
      <c r="F944" s="74"/>
      <c r="G944" s="74"/>
      <c r="H944" s="74"/>
      <c r="I944" s="74"/>
      <c r="J944" s="74"/>
      <c r="K944" s="74"/>
      <c r="L944" s="74"/>
      <c r="M944" s="74"/>
      <c r="N944" s="74"/>
      <c r="O944" s="74"/>
      <c r="P944" s="74"/>
      <c r="Q944" s="74"/>
      <c r="R944" s="74"/>
      <c r="S944" s="74"/>
      <c r="T944" s="74"/>
      <c r="U944" s="74"/>
      <c r="V944" s="74"/>
      <c r="W944" s="74"/>
      <c r="X944" s="74"/>
      <c r="Y944" s="74"/>
      <c r="Z944" s="74"/>
    </row>
    <row r="945" customFormat="false" ht="15.75" hidden="false" customHeight="true" outlineLevel="0" collapsed="false">
      <c r="A945" s="355"/>
      <c r="B945" s="74"/>
      <c r="C945" s="74"/>
      <c r="E945" s="74"/>
      <c r="F945" s="74"/>
      <c r="G945" s="74"/>
      <c r="H945" s="74"/>
      <c r="I945" s="74"/>
      <c r="J945" s="74"/>
      <c r="K945" s="74"/>
      <c r="L945" s="74"/>
      <c r="M945" s="74"/>
      <c r="N945" s="74"/>
      <c r="O945" s="74"/>
      <c r="P945" s="74"/>
      <c r="Q945" s="74"/>
      <c r="R945" s="74"/>
      <c r="S945" s="74"/>
      <c r="T945" s="74"/>
      <c r="U945" s="74"/>
      <c r="V945" s="74"/>
      <c r="W945" s="74"/>
      <c r="X945" s="74"/>
      <c r="Y945" s="74"/>
      <c r="Z945" s="74"/>
    </row>
    <row r="946" customFormat="false" ht="15.75" hidden="false" customHeight="true" outlineLevel="0" collapsed="false">
      <c r="A946" s="355"/>
      <c r="B946" s="74"/>
      <c r="C946" s="74"/>
      <c r="E946" s="74"/>
      <c r="F946" s="74"/>
      <c r="G946" s="74"/>
      <c r="H946" s="74"/>
      <c r="I946" s="74"/>
      <c r="J946" s="74"/>
      <c r="K946" s="74"/>
      <c r="L946" s="74"/>
      <c r="M946" s="74"/>
      <c r="N946" s="74"/>
      <c r="O946" s="74"/>
      <c r="P946" s="74"/>
      <c r="Q946" s="74"/>
      <c r="R946" s="74"/>
      <c r="S946" s="74"/>
      <c r="T946" s="74"/>
      <c r="U946" s="74"/>
      <c r="V946" s="74"/>
      <c r="W946" s="74"/>
      <c r="X946" s="74"/>
      <c r="Y946" s="74"/>
      <c r="Z946" s="74"/>
    </row>
    <row r="947" customFormat="false" ht="15.75" hidden="false" customHeight="true" outlineLevel="0" collapsed="false">
      <c r="A947" s="355"/>
      <c r="B947" s="74"/>
      <c r="C947" s="74"/>
      <c r="E947" s="74"/>
      <c r="F947" s="74"/>
      <c r="G947" s="74"/>
      <c r="H947" s="74"/>
      <c r="I947" s="74"/>
      <c r="J947" s="74"/>
      <c r="K947" s="74"/>
      <c r="L947" s="74"/>
      <c r="M947" s="74"/>
      <c r="N947" s="74"/>
      <c r="O947" s="74"/>
      <c r="P947" s="74"/>
      <c r="Q947" s="74"/>
      <c r="R947" s="74"/>
      <c r="S947" s="74"/>
      <c r="T947" s="74"/>
      <c r="U947" s="74"/>
      <c r="V947" s="74"/>
      <c r="W947" s="74"/>
      <c r="X947" s="74"/>
      <c r="Y947" s="74"/>
      <c r="Z947" s="74"/>
    </row>
    <row r="948" customFormat="false" ht="15.75" hidden="false" customHeight="true" outlineLevel="0" collapsed="false">
      <c r="A948" s="355"/>
      <c r="B948" s="74"/>
      <c r="C948" s="74"/>
      <c r="E948" s="74"/>
      <c r="F948" s="74"/>
      <c r="G948" s="74"/>
      <c r="H948" s="74"/>
      <c r="I948" s="74"/>
      <c r="J948" s="74"/>
      <c r="K948" s="74"/>
      <c r="L948" s="74"/>
      <c r="M948" s="74"/>
      <c r="N948" s="74"/>
      <c r="O948" s="74"/>
      <c r="P948" s="74"/>
      <c r="Q948" s="74"/>
      <c r="R948" s="74"/>
      <c r="S948" s="74"/>
      <c r="T948" s="74"/>
      <c r="U948" s="74"/>
      <c r="V948" s="74"/>
      <c r="W948" s="74"/>
      <c r="X948" s="74"/>
      <c r="Y948" s="74"/>
      <c r="Z948" s="74"/>
    </row>
    <row r="949" customFormat="false" ht="15.75" hidden="false" customHeight="true" outlineLevel="0" collapsed="false">
      <c r="A949" s="355"/>
      <c r="B949" s="74"/>
      <c r="C949" s="74"/>
      <c r="E949" s="74"/>
      <c r="F949" s="74"/>
      <c r="G949" s="74"/>
      <c r="H949" s="74"/>
      <c r="I949" s="74"/>
      <c r="J949" s="74"/>
      <c r="K949" s="74"/>
      <c r="L949" s="74"/>
      <c r="M949" s="74"/>
      <c r="N949" s="74"/>
      <c r="O949" s="74"/>
      <c r="P949" s="74"/>
      <c r="Q949" s="74"/>
      <c r="R949" s="74"/>
      <c r="S949" s="74"/>
      <c r="T949" s="74"/>
      <c r="U949" s="74"/>
      <c r="V949" s="74"/>
      <c r="W949" s="74"/>
      <c r="X949" s="74"/>
      <c r="Y949" s="74"/>
      <c r="Z949" s="74"/>
    </row>
    <row r="950" customFormat="false" ht="15.75" hidden="false" customHeight="true" outlineLevel="0" collapsed="false">
      <c r="A950" s="355"/>
      <c r="B950" s="74"/>
      <c r="C950" s="74"/>
      <c r="E950" s="74"/>
      <c r="F950" s="74"/>
      <c r="G950" s="74"/>
      <c r="H950" s="74"/>
      <c r="I950" s="74"/>
      <c r="J950" s="74"/>
      <c r="K950" s="74"/>
      <c r="L950" s="74"/>
      <c r="M950" s="74"/>
      <c r="N950" s="74"/>
      <c r="O950" s="74"/>
      <c r="P950" s="74"/>
      <c r="Q950" s="74"/>
      <c r="R950" s="74"/>
      <c r="S950" s="74"/>
      <c r="T950" s="74"/>
      <c r="U950" s="74"/>
      <c r="V950" s="74"/>
      <c r="W950" s="74"/>
      <c r="X950" s="74"/>
      <c r="Y950" s="74"/>
      <c r="Z950" s="74"/>
    </row>
    <row r="951" customFormat="false" ht="15.75" hidden="false" customHeight="true" outlineLevel="0" collapsed="false">
      <c r="A951" s="355"/>
      <c r="B951" s="74"/>
      <c r="C951" s="74"/>
      <c r="E951" s="74"/>
      <c r="F951" s="74"/>
      <c r="G951" s="74"/>
      <c r="H951" s="74"/>
      <c r="I951" s="74"/>
      <c r="J951" s="74"/>
      <c r="K951" s="74"/>
      <c r="L951" s="74"/>
      <c r="M951" s="74"/>
      <c r="N951" s="74"/>
      <c r="O951" s="74"/>
      <c r="P951" s="74"/>
      <c r="Q951" s="74"/>
      <c r="R951" s="74"/>
      <c r="S951" s="74"/>
      <c r="T951" s="74"/>
      <c r="U951" s="74"/>
      <c r="V951" s="74"/>
      <c r="W951" s="74"/>
      <c r="X951" s="74"/>
      <c r="Y951" s="74"/>
      <c r="Z951" s="74"/>
    </row>
    <row r="952" customFormat="false" ht="15.75" hidden="false" customHeight="true" outlineLevel="0" collapsed="false">
      <c r="A952" s="355"/>
      <c r="B952" s="74"/>
      <c r="C952" s="74"/>
      <c r="E952" s="74"/>
      <c r="F952" s="74"/>
      <c r="G952" s="74"/>
      <c r="H952" s="74"/>
      <c r="I952" s="74"/>
      <c r="J952" s="74"/>
      <c r="K952" s="74"/>
      <c r="L952" s="74"/>
      <c r="M952" s="74"/>
      <c r="N952" s="74"/>
      <c r="O952" s="74"/>
      <c r="P952" s="74"/>
      <c r="Q952" s="74"/>
      <c r="R952" s="74"/>
      <c r="S952" s="74"/>
      <c r="T952" s="74"/>
      <c r="U952" s="74"/>
      <c r="V952" s="74"/>
      <c r="W952" s="74"/>
      <c r="X952" s="74"/>
      <c r="Y952" s="74"/>
      <c r="Z952" s="74"/>
    </row>
    <row r="953" customFormat="false" ht="15.75" hidden="false" customHeight="true" outlineLevel="0" collapsed="false">
      <c r="A953" s="355"/>
      <c r="B953" s="74"/>
      <c r="C953" s="74"/>
      <c r="E953" s="74"/>
      <c r="F953" s="74"/>
      <c r="G953" s="74"/>
      <c r="H953" s="74"/>
      <c r="I953" s="74"/>
      <c r="J953" s="74"/>
      <c r="K953" s="74"/>
      <c r="L953" s="74"/>
      <c r="M953" s="74"/>
      <c r="N953" s="74"/>
      <c r="O953" s="74"/>
      <c r="P953" s="74"/>
      <c r="Q953" s="74"/>
      <c r="R953" s="74"/>
      <c r="S953" s="74"/>
      <c r="T953" s="74"/>
      <c r="U953" s="74"/>
      <c r="V953" s="74"/>
      <c r="W953" s="74"/>
      <c r="X953" s="74"/>
      <c r="Y953" s="74"/>
      <c r="Z953" s="74"/>
    </row>
    <row r="954" customFormat="false" ht="15.75" hidden="false" customHeight="true" outlineLevel="0" collapsed="false">
      <c r="A954" s="355"/>
      <c r="B954" s="74"/>
      <c r="C954" s="74"/>
      <c r="E954" s="74"/>
      <c r="F954" s="74"/>
      <c r="G954" s="74"/>
      <c r="H954" s="74"/>
      <c r="I954" s="74"/>
      <c r="J954" s="74"/>
      <c r="K954" s="74"/>
      <c r="L954" s="74"/>
      <c r="M954" s="74"/>
      <c r="N954" s="74"/>
      <c r="O954" s="74"/>
      <c r="P954" s="74"/>
      <c r="Q954" s="74"/>
      <c r="R954" s="74"/>
      <c r="S954" s="74"/>
      <c r="T954" s="74"/>
      <c r="U954" s="74"/>
      <c r="V954" s="74"/>
      <c r="W954" s="74"/>
      <c r="X954" s="74"/>
      <c r="Y954" s="74"/>
      <c r="Z954" s="74"/>
    </row>
    <row r="955" customFormat="false" ht="15.75" hidden="false" customHeight="true" outlineLevel="0" collapsed="false">
      <c r="A955" s="355"/>
      <c r="B955" s="74"/>
      <c r="C955" s="74"/>
      <c r="E955" s="74"/>
      <c r="F955" s="74"/>
      <c r="G955" s="74"/>
      <c r="H955" s="74"/>
      <c r="I955" s="74"/>
      <c r="J955" s="74"/>
      <c r="K955" s="74"/>
      <c r="L955" s="74"/>
      <c r="M955" s="74"/>
      <c r="N955" s="74"/>
      <c r="O955" s="74"/>
      <c r="P955" s="74"/>
      <c r="Q955" s="74"/>
      <c r="R955" s="74"/>
      <c r="S955" s="74"/>
      <c r="T955" s="74"/>
      <c r="U955" s="74"/>
      <c r="V955" s="74"/>
      <c r="W955" s="74"/>
      <c r="X955" s="74"/>
      <c r="Y955" s="74"/>
      <c r="Z955" s="74"/>
    </row>
    <row r="956" customFormat="false" ht="15.75" hidden="false" customHeight="true" outlineLevel="0" collapsed="false">
      <c r="A956" s="355"/>
      <c r="B956" s="74"/>
      <c r="C956" s="74"/>
      <c r="E956" s="74"/>
      <c r="F956" s="74"/>
      <c r="G956" s="74"/>
      <c r="H956" s="74"/>
      <c r="I956" s="74"/>
      <c r="J956" s="74"/>
      <c r="K956" s="74"/>
      <c r="L956" s="74"/>
      <c r="M956" s="74"/>
      <c r="N956" s="74"/>
      <c r="O956" s="74"/>
      <c r="P956" s="74"/>
      <c r="Q956" s="74"/>
      <c r="R956" s="74"/>
      <c r="S956" s="74"/>
      <c r="T956" s="74"/>
      <c r="U956" s="74"/>
      <c r="V956" s="74"/>
      <c r="W956" s="74"/>
      <c r="X956" s="74"/>
      <c r="Y956" s="74"/>
      <c r="Z956" s="74"/>
    </row>
    <row r="957" customFormat="false" ht="15.75" hidden="false" customHeight="true" outlineLevel="0" collapsed="false">
      <c r="A957" s="355"/>
      <c r="B957" s="74"/>
      <c r="C957" s="74"/>
      <c r="E957" s="74"/>
      <c r="F957" s="74"/>
      <c r="G957" s="74"/>
      <c r="H957" s="74"/>
      <c r="I957" s="74"/>
      <c r="J957" s="74"/>
      <c r="K957" s="74"/>
      <c r="L957" s="74"/>
      <c r="M957" s="74"/>
      <c r="N957" s="74"/>
      <c r="O957" s="74"/>
      <c r="P957" s="74"/>
      <c r="Q957" s="74"/>
      <c r="R957" s="74"/>
      <c r="S957" s="74"/>
      <c r="T957" s="74"/>
      <c r="U957" s="74"/>
      <c r="V957" s="74"/>
      <c r="W957" s="74"/>
      <c r="X957" s="74"/>
      <c r="Y957" s="74"/>
      <c r="Z957" s="74"/>
    </row>
    <row r="958" customFormat="false" ht="15.75" hidden="false" customHeight="true" outlineLevel="0" collapsed="false">
      <c r="A958" s="355"/>
      <c r="B958" s="74"/>
      <c r="C958" s="74"/>
      <c r="E958" s="74"/>
      <c r="F958" s="74"/>
      <c r="G958" s="74"/>
      <c r="H958" s="74"/>
      <c r="I958" s="74"/>
      <c r="J958" s="74"/>
      <c r="K958" s="74"/>
      <c r="L958" s="74"/>
      <c r="M958" s="74"/>
      <c r="N958" s="74"/>
      <c r="O958" s="74"/>
      <c r="P958" s="74"/>
      <c r="Q958" s="74"/>
      <c r="R958" s="74"/>
      <c r="S958" s="74"/>
      <c r="T958" s="74"/>
      <c r="U958" s="74"/>
      <c r="V958" s="74"/>
      <c r="W958" s="74"/>
      <c r="X958" s="74"/>
      <c r="Y958" s="74"/>
      <c r="Z958" s="74"/>
    </row>
    <row r="959" customFormat="false" ht="15.75" hidden="false" customHeight="true" outlineLevel="0" collapsed="false">
      <c r="A959" s="355"/>
      <c r="B959" s="74"/>
      <c r="C959" s="74"/>
      <c r="E959" s="74"/>
      <c r="F959" s="74"/>
      <c r="G959" s="74"/>
      <c r="H959" s="74"/>
      <c r="I959" s="74"/>
      <c r="J959" s="74"/>
      <c r="K959" s="74"/>
      <c r="L959" s="74"/>
      <c r="M959" s="74"/>
      <c r="N959" s="74"/>
      <c r="O959" s="74"/>
      <c r="P959" s="74"/>
      <c r="Q959" s="74"/>
      <c r="R959" s="74"/>
      <c r="S959" s="74"/>
      <c r="T959" s="74"/>
      <c r="U959" s="74"/>
      <c r="V959" s="74"/>
      <c r="W959" s="74"/>
      <c r="X959" s="74"/>
      <c r="Y959" s="74"/>
      <c r="Z959" s="74"/>
    </row>
    <row r="960" customFormat="false" ht="15.75" hidden="false" customHeight="true" outlineLevel="0" collapsed="false">
      <c r="A960" s="355"/>
      <c r="B960" s="74"/>
      <c r="C960" s="74"/>
      <c r="E960" s="74"/>
      <c r="F960" s="74"/>
      <c r="G960" s="74"/>
      <c r="H960" s="74"/>
      <c r="I960" s="74"/>
      <c r="J960" s="74"/>
      <c r="K960" s="74"/>
      <c r="L960" s="74"/>
      <c r="M960" s="74"/>
      <c r="N960" s="74"/>
      <c r="O960" s="74"/>
      <c r="P960" s="74"/>
      <c r="Q960" s="74"/>
      <c r="R960" s="74"/>
      <c r="S960" s="74"/>
      <c r="T960" s="74"/>
      <c r="U960" s="74"/>
      <c r="V960" s="74"/>
      <c r="W960" s="74"/>
      <c r="X960" s="74"/>
      <c r="Y960" s="74"/>
      <c r="Z960" s="74"/>
    </row>
    <row r="961" customFormat="false" ht="15.75" hidden="false" customHeight="true" outlineLevel="0" collapsed="false">
      <c r="A961" s="355"/>
      <c r="B961" s="74"/>
      <c r="C961" s="74"/>
      <c r="E961" s="74"/>
      <c r="F961" s="74"/>
      <c r="G961" s="74"/>
      <c r="H961" s="74"/>
      <c r="I961" s="74"/>
      <c r="J961" s="74"/>
      <c r="K961" s="74"/>
      <c r="L961" s="74"/>
      <c r="M961" s="74"/>
      <c r="N961" s="74"/>
      <c r="O961" s="74"/>
      <c r="P961" s="74"/>
      <c r="Q961" s="74"/>
      <c r="R961" s="74"/>
      <c r="S961" s="74"/>
      <c r="T961" s="74"/>
      <c r="U961" s="74"/>
      <c r="V961" s="74"/>
      <c r="W961" s="74"/>
      <c r="X961" s="74"/>
      <c r="Y961" s="74"/>
      <c r="Z961" s="74"/>
    </row>
    <row r="962" customFormat="false" ht="15.75" hidden="false" customHeight="true" outlineLevel="0" collapsed="false">
      <c r="A962" s="355"/>
      <c r="B962" s="74"/>
      <c r="C962" s="74"/>
      <c r="E962" s="74"/>
      <c r="F962" s="74"/>
      <c r="G962" s="74"/>
      <c r="H962" s="74"/>
      <c r="I962" s="74"/>
      <c r="J962" s="74"/>
      <c r="K962" s="74"/>
      <c r="L962" s="74"/>
      <c r="M962" s="74"/>
      <c r="N962" s="74"/>
      <c r="O962" s="74"/>
      <c r="P962" s="74"/>
      <c r="Q962" s="74"/>
      <c r="R962" s="74"/>
      <c r="S962" s="74"/>
      <c r="T962" s="74"/>
      <c r="U962" s="74"/>
      <c r="V962" s="74"/>
      <c r="W962" s="74"/>
      <c r="X962" s="74"/>
      <c r="Y962" s="74"/>
      <c r="Z962" s="74"/>
    </row>
    <row r="963" customFormat="false" ht="15.75" hidden="false" customHeight="true" outlineLevel="0" collapsed="false">
      <c r="A963" s="355"/>
      <c r="B963" s="74"/>
      <c r="C963" s="74"/>
      <c r="E963" s="74"/>
      <c r="F963" s="74"/>
      <c r="G963" s="74"/>
      <c r="H963" s="74"/>
      <c r="I963" s="74"/>
      <c r="J963" s="74"/>
      <c r="K963" s="74"/>
      <c r="L963" s="74"/>
      <c r="M963" s="74"/>
      <c r="N963" s="74"/>
      <c r="O963" s="74"/>
      <c r="P963" s="74"/>
      <c r="Q963" s="74"/>
      <c r="R963" s="74"/>
      <c r="S963" s="74"/>
      <c r="T963" s="74"/>
      <c r="U963" s="74"/>
      <c r="V963" s="74"/>
      <c r="W963" s="74"/>
      <c r="X963" s="74"/>
      <c r="Y963" s="74"/>
      <c r="Z963" s="74"/>
    </row>
    <row r="964" customFormat="false" ht="15.75" hidden="false" customHeight="true" outlineLevel="0" collapsed="false">
      <c r="A964" s="355"/>
      <c r="B964" s="74"/>
      <c r="C964" s="74"/>
      <c r="E964" s="74"/>
      <c r="F964" s="74"/>
      <c r="G964" s="74"/>
      <c r="H964" s="74"/>
      <c r="I964" s="74"/>
      <c r="J964" s="74"/>
      <c r="K964" s="74"/>
      <c r="L964" s="74"/>
      <c r="M964" s="74"/>
      <c r="N964" s="74"/>
      <c r="O964" s="74"/>
      <c r="P964" s="74"/>
      <c r="Q964" s="74"/>
      <c r="R964" s="74"/>
      <c r="S964" s="74"/>
      <c r="T964" s="74"/>
      <c r="U964" s="74"/>
      <c r="V964" s="74"/>
      <c r="W964" s="74"/>
      <c r="X964" s="74"/>
      <c r="Y964" s="74"/>
      <c r="Z964" s="74"/>
    </row>
    <row r="965" customFormat="false" ht="15.75" hidden="false" customHeight="true" outlineLevel="0" collapsed="false">
      <c r="A965" s="355"/>
      <c r="B965" s="74"/>
      <c r="C965" s="74"/>
      <c r="E965" s="74"/>
      <c r="F965" s="74"/>
      <c r="G965" s="74"/>
      <c r="H965" s="74"/>
      <c r="I965" s="74"/>
      <c r="J965" s="74"/>
      <c r="K965" s="74"/>
      <c r="L965" s="74"/>
      <c r="M965" s="74"/>
      <c r="N965" s="74"/>
      <c r="O965" s="74"/>
      <c r="P965" s="74"/>
      <c r="Q965" s="74"/>
      <c r="R965" s="74"/>
      <c r="S965" s="74"/>
      <c r="T965" s="74"/>
      <c r="U965" s="74"/>
      <c r="V965" s="74"/>
      <c r="W965" s="74"/>
      <c r="X965" s="74"/>
      <c r="Y965" s="74"/>
      <c r="Z965" s="74"/>
    </row>
    <row r="966" customFormat="false" ht="15.75" hidden="false" customHeight="true" outlineLevel="0" collapsed="false">
      <c r="A966" s="355"/>
      <c r="B966" s="74"/>
      <c r="C966" s="74"/>
      <c r="E966" s="74"/>
      <c r="F966" s="74"/>
      <c r="G966" s="74"/>
      <c r="H966" s="74"/>
      <c r="I966" s="74"/>
      <c r="J966" s="74"/>
      <c r="K966" s="74"/>
      <c r="L966" s="74"/>
      <c r="M966" s="74"/>
      <c r="N966" s="74"/>
      <c r="O966" s="74"/>
      <c r="P966" s="74"/>
      <c r="Q966" s="74"/>
      <c r="R966" s="74"/>
      <c r="S966" s="74"/>
      <c r="T966" s="74"/>
      <c r="U966" s="74"/>
      <c r="V966" s="74"/>
      <c r="W966" s="74"/>
      <c r="X966" s="74"/>
      <c r="Y966" s="74"/>
      <c r="Z966" s="74"/>
    </row>
    <row r="967" customFormat="false" ht="15.75" hidden="false" customHeight="true" outlineLevel="0" collapsed="false">
      <c r="A967" s="355"/>
      <c r="B967" s="74"/>
      <c r="C967" s="74"/>
      <c r="E967" s="74"/>
      <c r="F967" s="74"/>
      <c r="G967" s="74"/>
      <c r="H967" s="74"/>
      <c r="I967" s="74"/>
      <c r="J967" s="74"/>
      <c r="K967" s="74"/>
      <c r="L967" s="74"/>
      <c r="M967" s="74"/>
      <c r="N967" s="74"/>
      <c r="O967" s="74"/>
      <c r="P967" s="74"/>
      <c r="Q967" s="74"/>
      <c r="R967" s="74"/>
      <c r="S967" s="74"/>
      <c r="T967" s="74"/>
      <c r="U967" s="74"/>
      <c r="V967" s="74"/>
      <c r="W967" s="74"/>
      <c r="X967" s="74"/>
      <c r="Y967" s="74"/>
      <c r="Z967" s="74"/>
    </row>
    <row r="968" customFormat="false" ht="15.75" hidden="false" customHeight="true" outlineLevel="0" collapsed="false">
      <c r="A968" s="355"/>
      <c r="B968" s="74"/>
      <c r="C968" s="74"/>
      <c r="E968" s="74"/>
      <c r="F968" s="74"/>
      <c r="G968" s="74"/>
      <c r="H968" s="74"/>
      <c r="I968" s="74"/>
      <c r="J968" s="74"/>
      <c r="K968" s="74"/>
      <c r="L968" s="74"/>
      <c r="M968" s="74"/>
      <c r="N968" s="74"/>
      <c r="O968" s="74"/>
      <c r="P968" s="74"/>
      <c r="Q968" s="74"/>
      <c r="R968" s="74"/>
      <c r="S968" s="74"/>
      <c r="T968" s="74"/>
      <c r="U968" s="74"/>
      <c r="V968" s="74"/>
      <c r="W968" s="74"/>
      <c r="X968" s="74"/>
      <c r="Y968" s="74"/>
      <c r="Z968" s="74"/>
    </row>
    <row r="969" customFormat="false" ht="15.75" hidden="false" customHeight="true" outlineLevel="0" collapsed="false">
      <c r="A969" s="355"/>
      <c r="B969" s="74"/>
      <c r="C969" s="74"/>
      <c r="E969" s="74"/>
      <c r="F969" s="74"/>
      <c r="G969" s="74"/>
      <c r="H969" s="74"/>
      <c r="I969" s="74"/>
      <c r="J969" s="74"/>
      <c r="K969" s="74"/>
      <c r="L969" s="74"/>
      <c r="M969" s="74"/>
      <c r="N969" s="74"/>
      <c r="O969" s="74"/>
      <c r="P969" s="74"/>
      <c r="Q969" s="74"/>
      <c r="R969" s="74"/>
      <c r="S969" s="74"/>
      <c r="T969" s="74"/>
      <c r="U969" s="74"/>
      <c r="V969" s="74"/>
      <c r="W969" s="74"/>
      <c r="X969" s="74"/>
      <c r="Y969" s="74"/>
      <c r="Z969" s="74"/>
    </row>
    <row r="970" customFormat="false" ht="15.75" hidden="false" customHeight="true" outlineLevel="0" collapsed="false">
      <c r="A970" s="355"/>
      <c r="B970" s="74"/>
      <c r="C970" s="74"/>
      <c r="E970" s="74"/>
      <c r="F970" s="74"/>
      <c r="G970" s="74"/>
      <c r="H970" s="74"/>
      <c r="I970" s="74"/>
      <c r="J970" s="74"/>
      <c r="K970" s="74"/>
      <c r="L970" s="74"/>
      <c r="M970" s="74"/>
      <c r="N970" s="74"/>
      <c r="O970" s="74"/>
      <c r="P970" s="74"/>
      <c r="Q970" s="74"/>
      <c r="R970" s="74"/>
      <c r="S970" s="74"/>
      <c r="T970" s="74"/>
      <c r="U970" s="74"/>
      <c r="V970" s="74"/>
      <c r="W970" s="74"/>
      <c r="X970" s="74"/>
      <c r="Y970" s="74"/>
      <c r="Z970" s="74"/>
    </row>
    <row r="971" customFormat="false" ht="15.75" hidden="false" customHeight="true" outlineLevel="0" collapsed="false">
      <c r="A971" s="355"/>
      <c r="B971" s="74"/>
      <c r="C971" s="74"/>
      <c r="E971" s="74"/>
      <c r="F971" s="74"/>
      <c r="G971" s="74"/>
      <c r="H971" s="74"/>
      <c r="I971" s="74"/>
      <c r="J971" s="74"/>
      <c r="K971" s="74"/>
      <c r="L971" s="74"/>
      <c r="M971" s="74"/>
      <c r="N971" s="74"/>
      <c r="O971" s="74"/>
      <c r="P971" s="74"/>
      <c r="Q971" s="74"/>
      <c r="R971" s="74"/>
      <c r="S971" s="74"/>
      <c r="T971" s="74"/>
      <c r="U971" s="74"/>
      <c r="V971" s="74"/>
      <c r="W971" s="74"/>
      <c r="X971" s="74"/>
      <c r="Y971" s="74"/>
      <c r="Z971" s="74"/>
    </row>
    <row r="972" customFormat="false" ht="15.75" hidden="false" customHeight="true" outlineLevel="0" collapsed="false">
      <c r="A972" s="355"/>
      <c r="B972" s="74"/>
      <c r="C972" s="74"/>
      <c r="E972" s="74"/>
      <c r="F972" s="74"/>
      <c r="G972" s="74"/>
      <c r="H972" s="74"/>
      <c r="I972" s="74"/>
      <c r="J972" s="74"/>
      <c r="K972" s="74"/>
      <c r="L972" s="74"/>
      <c r="M972" s="74"/>
      <c r="N972" s="74"/>
      <c r="O972" s="74"/>
      <c r="P972" s="74"/>
      <c r="Q972" s="74"/>
      <c r="R972" s="74"/>
      <c r="S972" s="74"/>
      <c r="T972" s="74"/>
      <c r="U972" s="74"/>
      <c r="V972" s="74"/>
      <c r="W972" s="74"/>
      <c r="X972" s="74"/>
      <c r="Y972" s="74"/>
      <c r="Z972" s="74"/>
    </row>
    <row r="973" customFormat="false" ht="15.75" hidden="false" customHeight="true" outlineLevel="0" collapsed="false">
      <c r="A973" s="355"/>
      <c r="B973" s="74"/>
      <c r="C973" s="74"/>
      <c r="E973" s="74"/>
      <c r="F973" s="74"/>
      <c r="G973" s="74"/>
      <c r="H973" s="74"/>
      <c r="I973" s="74"/>
      <c r="J973" s="74"/>
      <c r="K973" s="74"/>
      <c r="L973" s="74"/>
      <c r="M973" s="74"/>
      <c r="N973" s="74"/>
      <c r="O973" s="74"/>
      <c r="P973" s="74"/>
      <c r="Q973" s="74"/>
      <c r="R973" s="74"/>
      <c r="S973" s="74"/>
      <c r="T973" s="74"/>
      <c r="U973" s="74"/>
      <c r="V973" s="74"/>
      <c r="W973" s="74"/>
      <c r="X973" s="74"/>
      <c r="Y973" s="74"/>
      <c r="Z973" s="74"/>
    </row>
    <row r="974" customFormat="false" ht="15.75" hidden="false" customHeight="true" outlineLevel="0" collapsed="false">
      <c r="A974" s="355"/>
      <c r="B974" s="74"/>
      <c r="C974" s="74"/>
      <c r="E974" s="74"/>
      <c r="F974" s="74"/>
      <c r="G974" s="74"/>
      <c r="H974" s="74"/>
      <c r="I974" s="74"/>
      <c r="J974" s="74"/>
      <c r="K974" s="74"/>
      <c r="L974" s="74"/>
      <c r="M974" s="74"/>
      <c r="N974" s="74"/>
      <c r="O974" s="74"/>
      <c r="P974" s="74"/>
      <c r="Q974" s="74"/>
      <c r="R974" s="74"/>
      <c r="S974" s="74"/>
      <c r="T974" s="74"/>
      <c r="U974" s="74"/>
      <c r="V974" s="74"/>
      <c r="W974" s="74"/>
      <c r="X974" s="74"/>
      <c r="Y974" s="74"/>
      <c r="Z974" s="74"/>
    </row>
    <row r="975" customFormat="false" ht="15.75" hidden="false" customHeight="true" outlineLevel="0" collapsed="false">
      <c r="A975" s="355"/>
      <c r="B975" s="74"/>
      <c r="C975" s="74"/>
      <c r="E975" s="74"/>
      <c r="F975" s="74"/>
      <c r="G975" s="74"/>
      <c r="H975" s="74"/>
      <c r="I975" s="74"/>
      <c r="J975" s="74"/>
      <c r="K975" s="74"/>
      <c r="L975" s="74"/>
      <c r="M975" s="74"/>
      <c r="N975" s="74"/>
      <c r="O975" s="74"/>
      <c r="P975" s="74"/>
      <c r="Q975" s="74"/>
      <c r="R975" s="74"/>
      <c r="S975" s="74"/>
      <c r="T975" s="74"/>
      <c r="U975" s="74"/>
      <c r="V975" s="74"/>
      <c r="W975" s="74"/>
      <c r="X975" s="74"/>
      <c r="Y975" s="74"/>
      <c r="Z975" s="74"/>
    </row>
    <row r="976" customFormat="false" ht="15.75" hidden="false" customHeight="true" outlineLevel="0" collapsed="false">
      <c r="A976" s="355"/>
      <c r="B976" s="74"/>
      <c r="C976" s="74"/>
      <c r="E976" s="74"/>
      <c r="F976" s="74"/>
      <c r="G976" s="74"/>
      <c r="H976" s="74"/>
      <c r="I976" s="74"/>
      <c r="J976" s="74"/>
      <c r="K976" s="74"/>
      <c r="L976" s="74"/>
      <c r="M976" s="74"/>
      <c r="N976" s="74"/>
      <c r="O976" s="74"/>
      <c r="P976" s="74"/>
      <c r="Q976" s="74"/>
      <c r="R976" s="74"/>
      <c r="S976" s="74"/>
      <c r="T976" s="74"/>
      <c r="U976" s="74"/>
      <c r="V976" s="74"/>
      <c r="W976" s="74"/>
      <c r="X976" s="74"/>
      <c r="Y976" s="74"/>
      <c r="Z976" s="74"/>
    </row>
    <row r="977" customFormat="false" ht="15.75" hidden="false" customHeight="true" outlineLevel="0" collapsed="false">
      <c r="A977" s="355"/>
      <c r="B977" s="74"/>
      <c r="C977" s="74"/>
      <c r="E977" s="74"/>
      <c r="F977" s="74"/>
      <c r="G977" s="74"/>
      <c r="H977" s="74"/>
      <c r="I977" s="74"/>
      <c r="J977" s="74"/>
      <c r="K977" s="74"/>
      <c r="L977" s="74"/>
      <c r="M977" s="74"/>
      <c r="N977" s="74"/>
      <c r="O977" s="74"/>
      <c r="P977" s="74"/>
      <c r="Q977" s="74"/>
      <c r="R977" s="74"/>
      <c r="S977" s="74"/>
      <c r="T977" s="74"/>
      <c r="U977" s="74"/>
      <c r="V977" s="74"/>
      <c r="W977" s="74"/>
      <c r="X977" s="74"/>
      <c r="Y977" s="74"/>
      <c r="Z977" s="74"/>
    </row>
    <row r="978" customFormat="false" ht="15.75" hidden="false" customHeight="true" outlineLevel="0" collapsed="false">
      <c r="A978" s="355"/>
      <c r="B978" s="74"/>
      <c r="C978" s="74"/>
      <c r="E978" s="74"/>
      <c r="F978" s="74"/>
      <c r="G978" s="74"/>
      <c r="H978" s="74"/>
      <c r="I978" s="74"/>
      <c r="J978" s="74"/>
      <c r="K978" s="74"/>
      <c r="L978" s="74"/>
      <c r="M978" s="74"/>
      <c r="N978" s="74"/>
      <c r="O978" s="74"/>
      <c r="P978" s="74"/>
      <c r="Q978" s="74"/>
      <c r="R978" s="74"/>
      <c r="S978" s="74"/>
      <c r="T978" s="74"/>
      <c r="U978" s="74"/>
      <c r="V978" s="74"/>
      <c r="W978" s="74"/>
      <c r="X978" s="74"/>
      <c r="Y978" s="74"/>
      <c r="Z978" s="74"/>
    </row>
    <row r="979" customFormat="false" ht="15.75" hidden="false" customHeight="true" outlineLevel="0" collapsed="false">
      <c r="A979" s="355"/>
      <c r="B979" s="74"/>
      <c r="C979" s="74"/>
      <c r="E979" s="74"/>
      <c r="F979" s="74"/>
      <c r="G979" s="74"/>
      <c r="H979" s="74"/>
      <c r="I979" s="74"/>
      <c r="J979" s="74"/>
      <c r="K979" s="74"/>
      <c r="L979" s="74"/>
      <c r="M979" s="74"/>
      <c r="N979" s="74"/>
      <c r="O979" s="74"/>
      <c r="P979" s="74"/>
      <c r="Q979" s="74"/>
      <c r="R979" s="74"/>
      <c r="S979" s="74"/>
      <c r="T979" s="74"/>
      <c r="U979" s="74"/>
      <c r="V979" s="74"/>
      <c r="W979" s="74"/>
      <c r="X979" s="74"/>
      <c r="Y979" s="74"/>
      <c r="Z979" s="74"/>
    </row>
    <row r="980" customFormat="false" ht="15.75" hidden="false" customHeight="true" outlineLevel="0" collapsed="false">
      <c r="A980" s="355"/>
      <c r="B980" s="74"/>
      <c r="C980" s="74"/>
      <c r="E980" s="74"/>
      <c r="F980" s="74"/>
      <c r="G980" s="74"/>
      <c r="H980" s="74"/>
      <c r="I980" s="74"/>
      <c r="J980" s="74"/>
      <c r="K980" s="74"/>
      <c r="L980" s="74"/>
      <c r="M980" s="74"/>
      <c r="N980" s="74"/>
      <c r="O980" s="74"/>
      <c r="P980" s="74"/>
      <c r="Q980" s="74"/>
      <c r="R980" s="74"/>
      <c r="S980" s="74"/>
      <c r="T980" s="74"/>
      <c r="U980" s="74"/>
      <c r="V980" s="74"/>
      <c r="W980" s="74"/>
      <c r="X980" s="74"/>
      <c r="Y980" s="74"/>
      <c r="Z980" s="74"/>
    </row>
    <row r="981" customFormat="false" ht="15.75" hidden="false" customHeight="true" outlineLevel="0" collapsed="false">
      <c r="A981" s="355"/>
      <c r="B981" s="74"/>
      <c r="C981" s="74"/>
      <c r="E981" s="74"/>
      <c r="F981" s="74"/>
      <c r="G981" s="74"/>
      <c r="H981" s="74"/>
      <c r="I981" s="74"/>
      <c r="J981" s="74"/>
      <c r="K981" s="74"/>
      <c r="L981" s="74"/>
      <c r="M981" s="74"/>
      <c r="N981" s="74"/>
      <c r="O981" s="74"/>
      <c r="P981" s="74"/>
      <c r="Q981" s="74"/>
      <c r="R981" s="74"/>
      <c r="S981" s="74"/>
      <c r="T981" s="74"/>
      <c r="U981" s="74"/>
      <c r="V981" s="74"/>
      <c r="W981" s="74"/>
      <c r="X981" s="74"/>
      <c r="Y981" s="74"/>
      <c r="Z981" s="74"/>
    </row>
    <row r="982" customFormat="false" ht="15.75" hidden="false" customHeight="true" outlineLevel="0" collapsed="false">
      <c r="A982" s="355"/>
      <c r="B982" s="74"/>
      <c r="C982" s="74"/>
      <c r="E982" s="74"/>
      <c r="F982" s="74"/>
      <c r="G982" s="74"/>
      <c r="H982" s="74"/>
      <c r="I982" s="74"/>
      <c r="J982" s="74"/>
      <c r="K982" s="74"/>
      <c r="L982" s="74"/>
      <c r="M982" s="74"/>
      <c r="N982" s="74"/>
      <c r="O982" s="74"/>
      <c r="P982" s="74"/>
      <c r="Q982" s="74"/>
      <c r="R982" s="74"/>
      <c r="S982" s="74"/>
      <c r="T982" s="74"/>
      <c r="U982" s="74"/>
      <c r="V982" s="74"/>
      <c r="W982" s="74"/>
      <c r="X982" s="74"/>
      <c r="Y982" s="74"/>
      <c r="Z982" s="74"/>
    </row>
    <row r="983" customFormat="false" ht="15.75" hidden="false" customHeight="true" outlineLevel="0" collapsed="false">
      <c r="A983" s="355"/>
      <c r="B983" s="74"/>
      <c r="C983" s="74"/>
      <c r="E983" s="74"/>
      <c r="F983" s="74"/>
      <c r="G983" s="74"/>
      <c r="H983" s="74"/>
      <c r="I983" s="74"/>
      <c r="J983" s="74"/>
      <c r="K983" s="74"/>
      <c r="L983" s="74"/>
      <c r="M983" s="74"/>
      <c r="N983" s="74"/>
      <c r="O983" s="74"/>
      <c r="P983" s="74"/>
      <c r="Q983" s="74"/>
      <c r="R983" s="74"/>
      <c r="S983" s="74"/>
      <c r="T983" s="74"/>
      <c r="U983" s="74"/>
      <c r="V983" s="74"/>
      <c r="W983" s="74"/>
      <c r="X983" s="74"/>
      <c r="Y983" s="74"/>
      <c r="Z983" s="74"/>
    </row>
    <row r="984" customFormat="false" ht="15" hidden="false" customHeight="false" outlineLevel="0" collapsed="false">
      <c r="A984" s="355"/>
    </row>
    <row r="985" customFormat="false" ht="15" hidden="false" customHeight="false" outlineLevel="0" collapsed="false">
      <c r="A985" s="355"/>
    </row>
    <row r="986" customFormat="false" ht="15" hidden="false" customHeight="false" outlineLevel="0" collapsed="false">
      <c r="A986" s="355"/>
    </row>
    <row r="987" customFormat="false" ht="15" hidden="false" customHeight="false" outlineLevel="0" collapsed="false">
      <c r="A987" s="355"/>
    </row>
    <row r="988" customFormat="false" ht="15" hidden="false" customHeight="false" outlineLevel="0" collapsed="false">
      <c r="A988" s="355"/>
    </row>
    <row r="989" customFormat="false" ht="15" hidden="false" customHeight="false" outlineLevel="0" collapsed="false">
      <c r="A989" s="355"/>
    </row>
    <row r="990" customFormat="false" ht="15" hidden="false" customHeight="false" outlineLevel="0" collapsed="false">
      <c r="A990" s="355"/>
    </row>
    <row r="991" customFormat="false" ht="15" hidden="false" customHeight="false" outlineLevel="0" collapsed="false">
      <c r="A991" s="355"/>
    </row>
    <row r="992" customFormat="false" ht="15" hidden="false" customHeight="false" outlineLevel="0" collapsed="false">
      <c r="A992" s="355"/>
    </row>
    <row r="993" customFormat="false" ht="15" hidden="false" customHeight="false" outlineLevel="0" collapsed="false">
      <c r="A993" s="355"/>
    </row>
    <row r="994" customFormat="false" ht="15" hidden="false" customHeight="false" outlineLevel="0" collapsed="false">
      <c r="A994" s="355"/>
    </row>
    <row r="995" customFormat="false" ht="15" hidden="false" customHeight="false" outlineLevel="0" collapsed="false">
      <c r="A995" s="355"/>
    </row>
    <row r="996" customFormat="false" ht="15" hidden="false" customHeight="false" outlineLevel="0" collapsed="false">
      <c r="A996" s="355"/>
    </row>
    <row r="997" customFormat="false" ht="15" hidden="false" customHeight="false" outlineLevel="0" collapsed="false">
      <c r="A997" s="355"/>
    </row>
    <row r="998" customFormat="false" ht="15" hidden="false" customHeight="false" outlineLevel="0" collapsed="false">
      <c r="A998" s="355"/>
    </row>
    <row r="999" customFormat="false" ht="15" hidden="false" customHeight="false" outlineLevel="0" collapsed="false">
      <c r="A999" s="355"/>
    </row>
    <row r="1000" customFormat="false" ht="15" hidden="false" customHeight="false" outlineLevel="0" collapsed="false">
      <c r="A1000" s="355"/>
    </row>
  </sheetData>
  <dataValidations count="1">
    <dataValidation allowBlank="true" errorStyle="stop" operator="between" prompt="Haz clic e introduce un valor del intervalo" showDropDown="true" showErrorMessage="true" showInputMessage="true" sqref="B2:B43" type="list">
      <formula1>$B$2:$B$100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1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D2" activeCellId="0" sqref="D2"/>
    </sheetView>
  </sheetViews>
  <sheetFormatPr defaultColWidth="14.42578125" defaultRowHeight="15" customHeight="true" zeroHeight="false" outlineLevelRow="0" outlineLevelCol="0"/>
  <cols>
    <col collapsed="false" customWidth="true" hidden="false" outlineLevel="0" max="1" min="1" style="1" width="10.29"/>
    <col collapsed="false" customWidth="true" hidden="false" outlineLevel="0" max="2" min="2" style="1" width="17.15"/>
    <col collapsed="false" customWidth="true" hidden="false" outlineLevel="0" max="3" min="3" style="1" width="21.85"/>
    <col collapsed="false" customWidth="true" hidden="false" outlineLevel="0" max="4" min="4" style="1" width="45.85"/>
    <col collapsed="false" customWidth="true" hidden="false" outlineLevel="0" max="5" min="5" style="1" width="32.29"/>
    <col collapsed="false" customWidth="true" hidden="false" outlineLevel="0" max="6" min="6" style="1" width="22.71"/>
    <col collapsed="false" customWidth="true" hidden="false" outlineLevel="0" max="7" min="7" style="1" width="50.71"/>
    <col collapsed="false" customWidth="true" hidden="false" outlineLevel="0" max="8" min="8" style="1" width="51.42"/>
    <col collapsed="false" customWidth="true" hidden="false" outlineLevel="0" max="9" min="9" style="1" width="38.57"/>
    <col collapsed="false" customWidth="true" hidden="false" outlineLevel="0" max="10" min="10" style="1" width="19.71"/>
    <col collapsed="false" customWidth="true" hidden="false" outlineLevel="0" max="11" min="11" style="1" width="13.71"/>
    <col collapsed="false" customWidth="true" hidden="false" outlineLevel="0" max="12" min="12" style="1" width="23.42"/>
    <col collapsed="false" customWidth="true" hidden="false" outlineLevel="0" max="13" min="13" style="1" width="19.57"/>
    <col collapsed="false" customWidth="true" hidden="false" outlineLevel="0" max="14" min="14" style="1" width="23.71"/>
  </cols>
  <sheetData>
    <row r="1" customFormat="false" ht="15" hidden="false" customHeight="true" outlineLevel="0" collapsed="false">
      <c r="A1" s="358" t="s">
        <v>257</v>
      </c>
      <c r="B1" s="358" t="s">
        <v>258</v>
      </c>
      <c r="C1" s="358" t="s">
        <v>283</v>
      </c>
      <c r="D1" s="358" t="s">
        <v>260</v>
      </c>
      <c r="E1" s="358" t="s">
        <v>284</v>
      </c>
      <c r="F1" s="358" t="s">
        <v>261</v>
      </c>
      <c r="G1" s="358" t="s">
        <v>285</v>
      </c>
      <c r="H1" s="358" t="s">
        <v>286</v>
      </c>
      <c r="I1" s="358" t="s">
        <v>265</v>
      </c>
      <c r="J1" s="358" t="s">
        <v>287</v>
      </c>
      <c r="K1" s="358" t="s">
        <v>39</v>
      </c>
      <c r="L1" s="358" t="s">
        <v>288</v>
      </c>
      <c r="M1" s="358" t="s">
        <v>289</v>
      </c>
      <c r="N1" s="359" t="s">
        <v>1440</v>
      </c>
      <c r="O1" s="359" t="s">
        <v>1441</v>
      </c>
      <c r="P1" s="359" t="s">
        <v>1442</v>
      </c>
      <c r="Q1" s="359" t="s">
        <v>1443</v>
      </c>
      <c r="R1" s="359" t="s">
        <v>1444</v>
      </c>
      <c r="S1" s="359" t="s">
        <v>1445</v>
      </c>
      <c r="T1" s="359" t="s">
        <v>1446</v>
      </c>
      <c r="U1" s="359" t="s">
        <v>1447</v>
      </c>
      <c r="V1" s="359" t="s">
        <v>1448</v>
      </c>
      <c r="W1" s="359" t="s">
        <v>1449</v>
      </c>
      <c r="X1" s="359" t="s">
        <v>1450</v>
      </c>
      <c r="Y1" s="359" t="s">
        <v>1451</v>
      </c>
      <c r="Z1" s="359" t="s">
        <v>1452</v>
      </c>
      <c r="AA1" s="359" t="s">
        <v>1453</v>
      </c>
      <c r="AB1" s="359" t="s">
        <v>1454</v>
      </c>
      <c r="AC1" s="359" t="s">
        <v>1455</v>
      </c>
      <c r="AD1" s="359" t="s">
        <v>1456</v>
      </c>
    </row>
    <row r="2" customFormat="false" ht="45" hidden="false" customHeight="true" outlineLevel="0" collapsed="false">
      <c r="A2" s="360" t="n">
        <f aca="false">ROW()-1</f>
        <v>1</v>
      </c>
      <c r="B2" s="330" t="str">
        <f aca="false">VLOOKUP(C2,'9. Matriz de Requisitos'!$A:$W,3, FALSE())</f>
        <v>Mantenimiento de catálogos del sistema</v>
      </c>
      <c r="C2" s="361" t="s">
        <v>292</v>
      </c>
      <c r="D2" s="330" t="str">
        <f aca="false">VLOOKUP(C2,'9. Matriz de Requisitos'!$A:$W,4, FALSE())</f>
        <v>Bases de Datos</v>
      </c>
      <c r="E2" s="362" t="str">
        <f aca="false" t="array" ref="E2:E2">IFERROR(_xludf.xlookup(F2, '4.2.1 Catalogo Frontend'!$D$2:$D$100, '4.2.1 Catalogo Frontend'!$B$2:$B$100), "")</f>
        <v/>
      </c>
      <c r="F2" s="363" t="s">
        <v>1457</v>
      </c>
      <c r="G2" s="364" t="s">
        <v>1458</v>
      </c>
      <c r="H2" s="330" t="str">
        <f aca="false">IF(F2="", "", CONCATENATE("[",$C2,"]","[",$F2,"] - ",$G2))</f>
        <v>[TPSC-RE-FU-001][GET-SIMPLE] - Obtener Catálogo de Cuentas Bancarias</v>
      </c>
      <c r="I2" s="365" t="s">
        <v>1459</v>
      </c>
      <c r="J2" s="366" t="n">
        <f aca="false" t="array" ref="J2:J2">IFERROR(_xludf.xlookup(F2, '4.2.1 Catalogo Frontend'!$D$2:$D$100, '4.2.1 Catalogo Frontend'!$C$2:$C$100), 0)</f>
        <v>0</v>
      </c>
      <c r="K2" s="367" t="s">
        <v>43</v>
      </c>
      <c r="L2" s="368" t="n">
        <f aca="false">ROUNDUP(SUM(VLOOKUP('4.2 WBS Frontend'!K2,'6. Catalogos'!$B$2:$C$4,2,FALSE())*J2),0)</f>
        <v>0</v>
      </c>
      <c r="M2" s="363"/>
      <c r="N2" s="239"/>
      <c r="O2" s="239"/>
      <c r="P2" s="239"/>
      <c r="Q2" s="239"/>
    </row>
    <row r="3" customFormat="false" ht="45" hidden="false" customHeight="true" outlineLevel="0" collapsed="false">
      <c r="A3" s="369" t="n">
        <f aca="false">ROW()-1</f>
        <v>2</v>
      </c>
      <c r="B3" s="370" t="str">
        <f aca="false">VLOOKUP(C3,'9. Matriz de Requisitos'!$A:$W,3, FALSE())</f>
        <v>Mantenimiento de Catálogo de Clientes</v>
      </c>
      <c r="C3" s="371" t="s">
        <v>318</v>
      </c>
      <c r="D3" s="370" t="str">
        <f aca="false">VLOOKUP(C3,'9. Matriz de Requisitos'!$A:$W,4, FALSE())</f>
        <v>Catálogo de Clientes</v>
      </c>
      <c r="E3" s="372" t="str">
        <f aca="false" t="array" ref="E3:E3">IFERROR(_xludf.xlookup(F3, '4.2.1 Catalogo Frontend'!$D$2:$D$100, '4.2.1 Catalogo Frontend'!$B$2:$B$100), "")</f>
        <v/>
      </c>
      <c r="F3" s="373" t="s">
        <v>1457</v>
      </c>
      <c r="G3" s="374" t="s">
        <v>1460</v>
      </c>
      <c r="H3" s="370" t="str">
        <f aca="false">IF(F3="", "", CONCATENATE("[",$C3,"]","[",$F3,"] - ",$G3))</f>
        <v>[TPSC-RE-FU-002][GET-SIMPLE] - Consumir el servicio de ListaUsuariosCartera para el cobrador</v>
      </c>
      <c r="I3" s="370" t="s">
        <v>1461</v>
      </c>
      <c r="J3" s="375" t="n">
        <f aca="false" t="array" ref="J3:J3">IFERROR(_xludf.xlookup(F3, '4.2.1 Catalogo Frontend'!$D$2:$D$100, '4.2.1 Catalogo Frontend'!$C$2:$C$100), 0)</f>
        <v>0</v>
      </c>
      <c r="K3" s="376" t="s">
        <v>43</v>
      </c>
      <c r="L3" s="377" t="n">
        <f aca="false">ROUNDUP(SUM(VLOOKUP('4.2 WBS Frontend'!K3,'6. Catalogos'!$B$2:$C$4,2,FALSE())*J3),0)</f>
        <v>0</v>
      </c>
      <c r="M3" s="373"/>
      <c r="N3" s="378"/>
      <c r="O3" s="378"/>
      <c r="P3" s="378"/>
      <c r="Q3" s="378"/>
    </row>
    <row r="4" customFormat="false" ht="45" hidden="false" customHeight="true" outlineLevel="0" collapsed="false">
      <c r="A4" s="360" t="n">
        <f aca="false">ROW()-1</f>
        <v>3</v>
      </c>
      <c r="B4" s="330" t="str">
        <f aca="false">VLOOKUP(C4,'9. Matriz de Requisitos'!$A:$W,3, FALSE())</f>
        <v>Mantenimiento de Catálogo de Clientes</v>
      </c>
      <c r="C4" s="361" t="s">
        <v>318</v>
      </c>
      <c r="D4" s="330" t="str">
        <f aca="false">VLOOKUP(C4,'9. Matriz de Requisitos'!$A:$W,4, FALSE())</f>
        <v>Catálogo de Clientes</v>
      </c>
      <c r="E4" s="362" t="str">
        <f aca="false" t="array" ref="E4:E4">IFERROR(_xludf.xlookup(F4, '4.2.1 Catalogo Frontend'!$D$2:$D$100, '4.2.1 Catalogo Frontend'!$B$2:$B$100), "")</f>
        <v/>
      </c>
      <c r="F4" s="363" t="s">
        <v>1457</v>
      </c>
      <c r="G4" s="364" t="s">
        <v>1462</v>
      </c>
      <c r="H4" s="330" t="str">
        <f aca="false">IF(F4="", "", CONCATENATE("[",$C4,"]","[",$F4,"] - ",$G4))</f>
        <v>[TPSC-RE-FU-002][GET-SIMPLE] - Editar el servicio de transaccion de guardao para actualizar el cobrador</v>
      </c>
      <c r="I4" s="330" t="s">
        <v>1463</v>
      </c>
      <c r="J4" s="366" t="n">
        <f aca="false" t="array" ref="J4:J4">IFERROR(_xludf.xlookup(F4, '4.2.1 Catalogo Frontend'!$D$2:$D$100, '4.2.1 Catalogo Frontend'!$C$2:$C$100), 0)</f>
        <v>0</v>
      </c>
      <c r="K4" s="367" t="s">
        <v>43</v>
      </c>
      <c r="L4" s="368" t="n">
        <f aca="false">ROUNDUP(SUM(VLOOKUP('4.2 WBS Frontend'!K4,'6. Catalogos'!$B$2:$C$4,2,FALSE())*J4),0)</f>
        <v>0</v>
      </c>
      <c r="M4" s="363"/>
      <c r="N4" s="239"/>
      <c r="O4" s="239"/>
      <c r="P4" s="239"/>
      <c r="Q4" s="239"/>
    </row>
    <row r="5" customFormat="false" ht="45" hidden="false" customHeight="true" outlineLevel="0" collapsed="false">
      <c r="A5" s="369" t="n">
        <f aca="false">ROW()-1</f>
        <v>4</v>
      </c>
      <c r="B5" s="370" t="str">
        <f aca="false">VLOOKUP(C5,'9. Matriz de Requisitos'!$A:$W,3, FALSE())</f>
        <v>Mantenimiento de Catálogo de Clientes</v>
      </c>
      <c r="C5" s="371" t="s">
        <v>318</v>
      </c>
      <c r="D5" s="370" t="str">
        <f aca="false">VLOOKUP(C5,'9. Matriz de Requisitos'!$A:$W,4, FALSE())</f>
        <v>Catálogo de Clientes</v>
      </c>
      <c r="E5" s="372" t="str">
        <f aca="false" t="array" ref="E5:E5">IFERROR(_xludf.xlookup(F5, '4.2.1 Catalogo Frontend'!$D$2:$D$100, '4.2.1 Catalogo Frontend'!$B$2:$B$100), "")</f>
        <v/>
      </c>
      <c r="F5" s="373" t="s">
        <v>1464</v>
      </c>
      <c r="G5" s="374" t="s">
        <v>1465</v>
      </c>
      <c r="H5" s="370" t="str">
        <f aca="false">IF(F5="", "", CONCATENATE("[",$C5,"]","[",$F5,"] - ",$G5))</f>
        <v>[TPSC-RE-FU-002][SECT-FORM] - Ajustar validaciones para campo de Cobrador acorde la matriz</v>
      </c>
      <c r="I5" s="370" t="s">
        <v>1466</v>
      </c>
      <c r="J5" s="375" t="n">
        <f aca="false" t="array" ref="J5:J5">IFERROR(_xludf.xlookup(F5, '4.2.1 Catalogo Frontend'!$D$2:$D$100, '4.2.1 Catalogo Frontend'!$C$2:$C$100), 0)</f>
        <v>0</v>
      </c>
      <c r="K5" s="376" t="s">
        <v>43</v>
      </c>
      <c r="L5" s="377" t="n">
        <f aca="false">ROUNDUP(SUM(VLOOKUP('4.2 WBS Frontend'!K5,'6. Catalogos'!$B$2:$C$4,2,FALSE())*J5),0)</f>
        <v>0</v>
      </c>
      <c r="M5" s="373"/>
      <c r="N5" s="378"/>
      <c r="O5" s="378"/>
      <c r="P5" s="378"/>
      <c r="Q5" s="378"/>
    </row>
    <row r="6" customFormat="false" ht="45" hidden="false" customHeight="true" outlineLevel="0" collapsed="false">
      <c r="A6" s="360" t="n">
        <f aca="false">ROW()-1</f>
        <v>5</v>
      </c>
      <c r="B6" s="330" t="str">
        <f aca="false">VLOOKUP(C6,'9. Matriz de Requisitos'!$A:$W,3, FALSE())</f>
        <v>Mantenimiento de Catálogo de Clientes</v>
      </c>
      <c r="C6" s="361" t="s">
        <v>318</v>
      </c>
      <c r="D6" s="330" t="str">
        <f aca="false">VLOOKUP(C6,'9. Matriz de Requisitos'!$A:$W,4, FALSE())</f>
        <v>Catálogo de Clientes</v>
      </c>
      <c r="E6" s="362" t="str">
        <f aca="false" t="array" ref="E6:E6">IFERROR(_xludf.xlookup(F6, '4.2.1 Catalogo Frontend'!$D$2:$D$100, '4.2.1 Catalogo Frontend'!$B$2:$B$100), "")</f>
        <v/>
      </c>
      <c r="F6" s="363" t="s">
        <v>1467</v>
      </c>
      <c r="G6" s="364" t="s">
        <v>1468</v>
      </c>
      <c r="H6" s="330" t="str">
        <f aca="false">IF(F6="", "", CONCATENATE("[",$C6,"]","[",$F6,"] - ",$G6))</f>
        <v>[TPSC-RE-FU-002][PERMISSION] - Agregar roles y funciones nuevos descritos en la matriz que corresponde al requisito 002</v>
      </c>
      <c r="I6" s="330" t="s">
        <v>1469</v>
      </c>
      <c r="J6" s="366" t="n">
        <f aca="false" t="array" ref="J6:J6">IFERROR(_xludf.xlookup(F6, '4.2.1 Catalogo Frontend'!$D$2:$D$100, '4.2.1 Catalogo Frontend'!$C$2:$C$100), 0)</f>
        <v>0</v>
      </c>
      <c r="K6" s="367" t="s">
        <v>43</v>
      </c>
      <c r="L6" s="368" t="n">
        <f aca="false">ROUNDUP(SUM(VLOOKUP('4.2 WBS Frontend'!K6,'6. Catalogos'!$B$2:$C$4,2,FALSE())*J6),0)</f>
        <v>0</v>
      </c>
      <c r="M6" s="363"/>
      <c r="N6" s="239"/>
      <c r="O6" s="239"/>
      <c r="P6" s="239"/>
      <c r="Q6" s="239"/>
    </row>
    <row r="7" customFormat="false" ht="45" hidden="false" customHeight="true" outlineLevel="0" collapsed="false">
      <c r="A7" s="369" t="n">
        <f aca="false">ROW()-1</f>
        <v>6</v>
      </c>
      <c r="B7" s="370" t="str">
        <f aca="false">VLOOKUP(C7,'9. Matriz de Requisitos'!$A:$W,3, FALSE())</f>
        <v>Mantenimiento de Catálogo de Clientes</v>
      </c>
      <c r="C7" s="371" t="s">
        <v>318</v>
      </c>
      <c r="D7" s="370" t="str">
        <f aca="false">VLOOKUP(C7,'9. Matriz de Requisitos'!$A:$W,4, FALSE())</f>
        <v>Catálogo de Clientes</v>
      </c>
      <c r="E7" s="372" t="str">
        <f aca="false" t="array" ref="E7:E7">IFERROR(_xludf.xlookup(F7, '4.2.1 Catalogo Frontend'!$D$2:$D$100, '4.2.1 Catalogo Frontend'!$B$2:$B$100), "")</f>
        <v/>
      </c>
      <c r="F7" s="373" t="s">
        <v>1470</v>
      </c>
      <c r="G7" s="374" t="s">
        <v>1471</v>
      </c>
      <c r="H7" s="370" t="str">
        <f aca="false">IF(F7="", "", CONCATENATE("[",$C7,"]","[",$F7,"] - ",$G7))</f>
        <v>[TPSC-RE-FU-002][EXTRA-FUNCT] - Verificacion de impacto de nuevo mailbot</v>
      </c>
      <c r="I7" s="370" t="s">
        <v>1472</v>
      </c>
      <c r="J7" s="375" t="n">
        <f aca="false" t="array" ref="J7:J7">IFERROR(_xludf.xlookup(F7, '4.2.1 Catalogo Frontend'!$D$2:$D$100, '4.2.1 Catalogo Frontend'!$C$2:$C$100), 0)</f>
        <v>0</v>
      </c>
      <c r="K7" s="376" t="s">
        <v>43</v>
      </c>
      <c r="L7" s="377" t="n">
        <f aca="false">ROUNDUP(SUM(VLOOKUP('4.2 WBS Frontend'!K7,'6. Catalogos'!$B$2:$C$4,2,FALSE())*J7),0)</f>
        <v>0</v>
      </c>
      <c r="M7" s="373"/>
    </row>
    <row r="8" customFormat="false" ht="45" hidden="false" customHeight="true" outlineLevel="0" collapsed="false">
      <c r="A8" s="360" t="n">
        <f aca="false">ROW()-1</f>
        <v>7</v>
      </c>
      <c r="B8" s="330" t="str">
        <f aca="false">VLOOKUP(C8,'9. Matriz de Requisitos'!$A:$W,3, FALSE())</f>
        <v>Mantenimiento de Catálogo de Clientes</v>
      </c>
      <c r="C8" s="361" t="s">
        <v>343</v>
      </c>
      <c r="D8" s="330" t="str">
        <f aca="false">VLOOKUP(C8,'9. Matriz de Requisitos'!$A:$W,4, FALSE())</f>
        <v>Catálogo de Clientes</v>
      </c>
      <c r="E8" s="362" t="str">
        <f aca="false" t="array" ref="E8:E8">IFERROR(_xludf.xlookup(F8, '4.2.1 Catalogo Frontend'!$D$2:$D$100, '4.2.1 Catalogo Frontend'!$B$2:$B$100), "")</f>
        <v/>
      </c>
      <c r="F8" s="363" t="s">
        <v>1473</v>
      </c>
      <c r="G8" s="364" t="s">
        <v>1474</v>
      </c>
      <c r="H8" s="330" t="str">
        <f aca="false">IF(F8="", "", CONCATENATE("[",$C8,"]","[",$F8,"] - ",$G8))</f>
        <v>[TPSC-RE-FU-003][PAGE-SIMPLE] - Agregar pestaña en cliente de "Documentos Regulatorios"</v>
      </c>
      <c r="I8" s="330" t="s">
        <v>1475</v>
      </c>
      <c r="J8" s="366" t="n">
        <f aca="false" t="array" ref="J8:J8">IFERROR(_xludf.xlookup(F8, '4.2.1 Catalogo Frontend'!$D$2:$D$100, '4.2.1 Catalogo Frontend'!$C$2:$C$100), 0)</f>
        <v>0</v>
      </c>
      <c r="K8" s="367" t="s">
        <v>42</v>
      </c>
      <c r="L8" s="368" t="n">
        <f aca="false">ROUNDUP(SUM(VLOOKUP('4.2 WBS Frontend'!K8,'6. Catalogos'!$B$2:$C$4,2,FALSE())*J8),0)</f>
        <v>0</v>
      </c>
      <c r="M8" s="363"/>
      <c r="N8" s="239"/>
      <c r="O8" s="239"/>
      <c r="P8" s="239"/>
      <c r="Q8" s="239"/>
    </row>
    <row r="9" customFormat="false" ht="45" hidden="false" customHeight="true" outlineLevel="0" collapsed="false">
      <c r="A9" s="369" t="n">
        <f aca="false">ROW()-1</f>
        <v>8</v>
      </c>
      <c r="B9" s="370" t="str">
        <f aca="false">VLOOKUP(C9,'9. Matriz de Requisitos'!$A:$W,3, FALSE())</f>
        <v>Mantenimiento de Catálogo de Clientes</v>
      </c>
      <c r="C9" s="371" t="s">
        <v>343</v>
      </c>
      <c r="D9" s="370" t="str">
        <f aca="false">VLOOKUP(C9,'9. Matriz de Requisitos'!$A:$W,4, FALSE())</f>
        <v>Catálogo de Clientes</v>
      </c>
      <c r="E9" s="372" t="str">
        <f aca="false" t="array" ref="E9:E9">IFERROR(_xludf.xlookup(F9, '4.2.1 Catalogo Frontend'!$D$2:$D$100, '4.2.1 Catalogo Frontend'!$B$2:$B$100), "")</f>
        <v/>
      </c>
      <c r="F9" s="373" t="s">
        <v>1457</v>
      </c>
      <c r="G9" s="374" t="s">
        <v>1476</v>
      </c>
      <c r="H9" s="370" t="str">
        <f aca="false">IF(F9="", "", CONCATENATE("[",$C9,"]","[",$F9,"] - ",$G9))</f>
        <v>[TPSC-RE-FU-003][GET-SIMPLE] - Consumir el servicio de obtencion de archivos regulatorios</v>
      </c>
      <c r="I9" s="370" t="s">
        <v>1477</v>
      </c>
      <c r="J9" s="375" t="n">
        <f aca="false" t="array" ref="J9:J9">IFERROR(_xludf.xlookup(F9, '4.2.1 Catalogo Frontend'!$D$2:$D$100, '4.2.1 Catalogo Frontend'!$C$2:$C$100), 0)</f>
        <v>0</v>
      </c>
      <c r="K9" s="376" t="s">
        <v>43</v>
      </c>
      <c r="L9" s="377" t="n">
        <f aca="false">ROUNDUP(SUM(VLOOKUP('4.2 WBS Frontend'!K9,'6. Catalogos'!$B$2:$C$4,2,FALSE())*J9),0)</f>
        <v>0</v>
      </c>
      <c r="M9" s="373"/>
      <c r="N9" s="378"/>
      <c r="O9" s="378"/>
      <c r="P9" s="378"/>
      <c r="Q9" s="378"/>
    </row>
    <row r="10" customFormat="false" ht="45" hidden="false" customHeight="true" outlineLevel="0" collapsed="false">
      <c r="A10" s="360" t="n">
        <f aca="false">ROW()-1</f>
        <v>9</v>
      </c>
      <c r="B10" s="330" t="str">
        <f aca="false">VLOOKUP(C10,'9. Matriz de Requisitos'!$A:$W,3, FALSE())</f>
        <v>Mantenimiento de Catálogo de Clientes</v>
      </c>
      <c r="C10" s="361" t="s">
        <v>343</v>
      </c>
      <c r="D10" s="330" t="str">
        <f aca="false">VLOOKUP(C10,'9. Matriz de Requisitos'!$A:$W,4, FALSE())</f>
        <v>Catálogo de Clientes</v>
      </c>
      <c r="E10" s="362" t="str">
        <f aca="false" t="array" ref="E10:E10">IFERROR(_xludf.xlookup(F10, '4.2.1 Catalogo Frontend'!$D$2:$D$100, '4.2.1 Catalogo Frontend'!$B$2:$B$100), "")</f>
        <v/>
      </c>
      <c r="F10" s="363" t="s">
        <v>1457</v>
      </c>
      <c r="G10" s="364" t="s">
        <v>1478</v>
      </c>
      <c r="H10" s="330" t="str">
        <f aca="false">IF(F10="", "", CONCATENATE("[",$C10,"]","[",$F10,"] - ",$G10))</f>
        <v>[TPSC-RE-FU-003][GET-SIMPLE] - Consumir el servicio de eliminacion de archivos regulatorios</v>
      </c>
      <c r="I10" s="330" t="s">
        <v>1479</v>
      </c>
      <c r="J10" s="366" t="n">
        <f aca="false" t="array" ref="J10:J10">IFERROR(_xludf.xlookup(F10, '4.2.1 Catalogo Frontend'!$D$2:$D$100, '4.2.1 Catalogo Frontend'!$C$2:$C$100), 0)</f>
        <v>0</v>
      </c>
      <c r="K10" s="367" t="s">
        <v>43</v>
      </c>
      <c r="L10" s="368" t="n">
        <f aca="false">ROUNDUP(SUM(VLOOKUP('4.2 WBS Frontend'!K10,'6. Catalogos'!$B$2:$C$4,2,FALSE())*J10),0)</f>
        <v>0</v>
      </c>
      <c r="M10" s="363"/>
      <c r="N10" s="239"/>
      <c r="O10" s="239"/>
      <c r="P10" s="239"/>
      <c r="Q10" s="239"/>
    </row>
    <row r="11" customFormat="false" ht="45" hidden="false" customHeight="true" outlineLevel="0" collapsed="false">
      <c r="A11" s="369" t="n">
        <f aca="false">ROW()-1</f>
        <v>10</v>
      </c>
      <c r="B11" s="370" t="str">
        <f aca="false">VLOOKUP(C11,'9. Matriz de Requisitos'!$A:$W,3, FALSE())</f>
        <v>Mantenimiento de Catálogo de Clientes</v>
      </c>
      <c r="C11" s="371" t="s">
        <v>343</v>
      </c>
      <c r="D11" s="370" t="str">
        <f aca="false">VLOOKUP(C11,'9. Matriz de Requisitos'!$A:$W,4, FALSE())</f>
        <v>Catálogo de Clientes</v>
      </c>
      <c r="E11" s="372" t="str">
        <f aca="false" t="array" ref="E11:E11">IFERROR(_xludf.xlookup(F11, '4.2.1 Catalogo Frontend'!$D$2:$D$100, '4.2.1 Catalogo Frontend'!$B$2:$B$100), "")</f>
        <v/>
      </c>
      <c r="F11" s="373" t="s">
        <v>1480</v>
      </c>
      <c r="G11" s="374" t="s">
        <v>1481</v>
      </c>
      <c r="H11" s="370" t="str">
        <f aca="false">IF(F11="", "", CONCATENATE("[",$C11,"]","[",$F11,"] - ",$G11))</f>
        <v>[TPSC-RE-FU-003][PUT-MULTI] - Consumir el servicio de guardado multiple de archivos regulatorios</v>
      </c>
      <c r="I11" s="370" t="s">
        <v>1482</v>
      </c>
      <c r="J11" s="375" t="n">
        <f aca="false" t="array" ref="J11:J11">IFERROR(_xludf.xlookup(F11, '4.2.1 Catalogo Frontend'!$D$2:$D$100, '4.2.1 Catalogo Frontend'!$C$2:$C$100), 0)</f>
        <v>0</v>
      </c>
      <c r="K11" s="376" t="s">
        <v>42</v>
      </c>
      <c r="L11" s="377" t="n">
        <f aca="false">ROUNDUP(SUM(VLOOKUP('4.2 WBS Frontend'!K11,'6. Catalogos'!$B$2:$C$4,2,FALSE())*J11),0)</f>
        <v>0</v>
      </c>
      <c r="M11" s="373"/>
      <c r="N11" s="378"/>
      <c r="O11" s="378"/>
      <c r="P11" s="378"/>
      <c r="Q11" s="378"/>
    </row>
    <row r="12" customFormat="false" ht="45" hidden="false" customHeight="true" outlineLevel="0" collapsed="false">
      <c r="A12" s="360" t="n">
        <f aca="false">ROW()-1</f>
        <v>11</v>
      </c>
      <c r="B12" s="330" t="str">
        <f aca="false">VLOOKUP(C12,'9. Matriz de Requisitos'!$A:$W,3, FALSE())</f>
        <v>Mantenimiento de Catálogo de Clientes</v>
      </c>
      <c r="C12" s="361" t="s">
        <v>343</v>
      </c>
      <c r="D12" s="330" t="str">
        <f aca="false">VLOOKUP(C12,'9. Matriz de Requisitos'!$A:$W,4, FALSE())</f>
        <v>Catálogo de Clientes</v>
      </c>
      <c r="E12" s="362" t="str">
        <f aca="false" t="array" ref="E12:E12">IFERROR(_xludf.xlookup(F12, '4.2.1 Catalogo Frontend'!$D$2:$D$100, '4.2.1 Catalogo Frontend'!$B$2:$B$100), "")</f>
        <v/>
      </c>
      <c r="F12" s="363" t="s">
        <v>1470</v>
      </c>
      <c r="G12" s="364" t="s">
        <v>1483</v>
      </c>
      <c r="H12" s="330" t="str">
        <f aca="false">IF(F12="", "", CONCATENATE("[",$C12,"]","[",$F12,"] - ",$G12))</f>
        <v>[TPSC-RE-FU-003][EXTRA-FUNCT] - Agregar validaciones para que el campo de documento solo sea editable para el rol descrito</v>
      </c>
      <c r="I12" s="330" t="s">
        <v>1484</v>
      </c>
      <c r="J12" s="366" t="n">
        <f aca="false" t="array" ref="J12:J12">IFERROR(_xludf.xlookup(F12, '4.2.1 Catalogo Frontend'!$D$2:$D$100, '4.2.1 Catalogo Frontend'!$C$2:$C$100), 0)</f>
        <v>0</v>
      </c>
      <c r="K12" s="367" t="s">
        <v>43</v>
      </c>
      <c r="L12" s="368" t="n">
        <f aca="false">ROUNDUP(SUM(VLOOKUP('4.2 WBS Frontend'!K12,'6. Catalogos'!$B$2:$C$4,2,FALSE())*J12),0)</f>
        <v>0</v>
      </c>
      <c r="M12" s="363"/>
      <c r="N12" s="239"/>
      <c r="O12" s="239"/>
      <c r="P12" s="239"/>
      <c r="Q12" s="239"/>
    </row>
    <row r="13" customFormat="false" ht="45" hidden="false" customHeight="true" outlineLevel="0" collapsed="false">
      <c r="A13" s="369" t="n">
        <f aca="false">ROW()-1</f>
        <v>12</v>
      </c>
      <c r="B13" s="370" t="str">
        <f aca="false">VLOOKUP(C13,'9. Matriz de Requisitos'!$A:$W,3, FALSE())</f>
        <v>Mantenimiento de Catálogo de Clientes</v>
      </c>
      <c r="C13" s="371" t="s">
        <v>343</v>
      </c>
      <c r="D13" s="370" t="str">
        <f aca="false">VLOOKUP(C13,'9. Matriz de Requisitos'!$A:$W,4, FALSE())</f>
        <v>Catálogo de Clientes</v>
      </c>
      <c r="E13" s="372" t="str">
        <f aca="false" t="array" ref="E13:E13">IFERROR(_xludf.xlookup(F13, '4.2.1 Catalogo Frontend'!$D$2:$D$100, '4.2.1 Catalogo Frontend'!$B$2:$B$100), "")</f>
        <v/>
      </c>
      <c r="F13" s="373" t="s">
        <v>1470</v>
      </c>
      <c r="G13" s="374" t="s">
        <v>1485</v>
      </c>
      <c r="H13" s="370" t="str">
        <f aca="false">IF(F13="", "", CONCATENATE("[",$C13,"]","[",$F13,"] - ",$G13))</f>
        <v>[TPSC-RE-FU-003][EXTRA-FUNCT] - Compatibilidad de campos para region Perú</v>
      </c>
      <c r="I13" s="370" t="s">
        <v>1486</v>
      </c>
      <c r="J13" s="375" t="n">
        <f aca="false" t="array" ref="J13:J13">IFERROR(_xludf.xlookup(F13, '4.2.1 Catalogo Frontend'!$D$2:$D$100, '4.2.1 Catalogo Frontend'!$C$2:$C$100), 0)</f>
        <v>0</v>
      </c>
      <c r="K13" s="376" t="s">
        <v>43</v>
      </c>
      <c r="L13" s="377" t="n">
        <f aca="false">ROUNDUP(SUM(VLOOKUP('4.2 WBS Frontend'!K13,'6. Catalogos'!$B$2:$C$4,2,FALSE())*J13),0)</f>
        <v>0</v>
      </c>
      <c r="M13" s="373"/>
      <c r="N13" s="378"/>
      <c r="O13" s="378"/>
      <c r="P13" s="378"/>
      <c r="Q13" s="378"/>
    </row>
    <row r="14" customFormat="false" ht="45" hidden="false" customHeight="true" outlineLevel="0" collapsed="false">
      <c r="A14" s="360" t="n">
        <f aca="false">ROW()-1</f>
        <v>13</v>
      </c>
      <c r="B14" s="330" t="str">
        <f aca="false">VLOOKUP(C14,'9. Matriz de Requisitos'!$A:$W,3, FALSE())</f>
        <v>Mantenimiento de Catálogo de Clientes</v>
      </c>
      <c r="C14" s="361" t="s">
        <v>343</v>
      </c>
      <c r="D14" s="330" t="str">
        <f aca="false">VLOOKUP(C14,'9. Matriz de Requisitos'!$A:$W,4, FALSE())</f>
        <v>Catálogo de Clientes</v>
      </c>
      <c r="E14" s="362" t="str">
        <f aca="false" t="array" ref="E14:E14">IFERROR(_xludf.xlookup(F14, '4.2.1 Catalogo Frontend'!$D$2:$D$100, '4.2.1 Catalogo Frontend'!$B$2:$B$100), "")</f>
        <v/>
      </c>
      <c r="F14" s="363" t="s">
        <v>1487</v>
      </c>
      <c r="G14" s="364" t="s">
        <v>1488</v>
      </c>
      <c r="H14" s="330" t="str">
        <f aca="false">IF(F14="", "", CONCATENATE("[",$C14,"]","[",$F14,"] - ",$G14))</f>
        <v>[TPSC-RE-FU-003][INTEG-ALERT] - Integrar alerta antes de eliminar un documento</v>
      </c>
      <c r="I14" s="330" t="s">
        <v>1489</v>
      </c>
      <c r="J14" s="366" t="n">
        <f aca="false" t="array" ref="J14:J14">IFERROR(_xludf.xlookup(F14, '4.2.1 Catalogo Frontend'!$D$2:$D$100, '4.2.1 Catalogo Frontend'!$C$2:$C$100), 0)</f>
        <v>0</v>
      </c>
      <c r="K14" s="367" t="s">
        <v>43</v>
      </c>
      <c r="L14" s="368" t="n">
        <f aca="false">ROUNDUP(SUM(VLOOKUP('4.2 WBS Frontend'!K14,'6. Catalogos'!$B$2:$C$4,2,FALSE())*J14),0)</f>
        <v>0</v>
      </c>
      <c r="M14" s="363"/>
      <c r="N14" s="239"/>
      <c r="O14" s="239"/>
      <c r="P14" s="239"/>
      <c r="Q14" s="239"/>
    </row>
    <row r="15" customFormat="false" ht="45" hidden="false" customHeight="true" outlineLevel="0" collapsed="false">
      <c r="A15" s="369" t="n">
        <f aca="false">ROW()-1</f>
        <v>14</v>
      </c>
      <c r="B15" s="379" t="str">
        <f aca="false">VLOOKUP(C15,'9. Matriz de Requisitos'!$A:$W,3, FALSE())</f>
        <v>Mantenimiento de Catálogo de Clientes</v>
      </c>
      <c r="C15" s="371" t="s">
        <v>343</v>
      </c>
      <c r="D15" s="379" t="str">
        <f aca="false">VLOOKUP(C15,'9. Matriz de Requisitos'!$A:$W,4, FALSE())</f>
        <v>Catálogo de Clientes</v>
      </c>
      <c r="E15" s="380" t="str">
        <f aca="false" t="array" ref="E15:E15">IFERROR(_xludf.xlookup(F15, '4.2.1 Catalogo Frontend'!$D$2:$D$100, '4.2.1 Catalogo Frontend'!$B$2:$B$100), "")</f>
        <v/>
      </c>
      <c r="F15" s="374" t="s">
        <v>1467</v>
      </c>
      <c r="G15" s="374" t="s">
        <v>1490</v>
      </c>
      <c r="H15" s="379" t="str">
        <f aca="false">IF(F15="", "", CONCATENATE("[",$C15,"]","[",$F15,"] - ",$G15))</f>
        <v>[TPSC-RE-FU-003][PERMISSION] - Agregar roles y funciones nuevos descritos en la matriz que corresponde al requisito 003</v>
      </c>
      <c r="I15" s="379" t="s">
        <v>1469</v>
      </c>
      <c r="J15" s="381" t="n">
        <f aca="false" t="array" ref="J15:J15">IFERROR(_xludf.xlookup(F15, '4.2.1 Catalogo Frontend'!$D$2:$D$100, '4.2.1 Catalogo Frontend'!$C$2:$C$100), 0)</f>
        <v>0</v>
      </c>
      <c r="K15" s="382" t="s">
        <v>43</v>
      </c>
      <c r="L15" s="383" t="n">
        <f aca="false">ROUNDUP(SUM(VLOOKUP('4.2 WBS Frontend'!K15,'6. Catalogos'!$B$2:$C$4,2,FALSE())*J15),0)</f>
        <v>0</v>
      </c>
      <c r="M15" s="374"/>
      <c r="N15" s="378"/>
      <c r="O15" s="378"/>
      <c r="P15" s="378"/>
      <c r="Q15" s="378"/>
    </row>
    <row r="16" customFormat="false" ht="45" hidden="false" customHeight="true" outlineLevel="0" collapsed="false">
      <c r="A16" s="360" t="n">
        <f aca="false">ROW()-1</f>
        <v>15</v>
      </c>
      <c r="B16" s="330" t="str">
        <f aca="false">VLOOKUP(C16,'9. Matriz de Requisitos'!$A:$W,3, FALSE())</f>
        <v>Mantenimiento de Catálogo de Clientes</v>
      </c>
      <c r="C16" s="361" t="s">
        <v>364</v>
      </c>
      <c r="D16" s="330" t="str">
        <f aca="false">VLOOKUP(C16,'9. Matriz de Requisitos'!$A:$W,4, FALSE())</f>
        <v>Catálogo de Clientes</v>
      </c>
      <c r="E16" s="362" t="str">
        <f aca="false" t="array" ref="E16:E16">IFERROR(_xludf.xlookup(F16, '4.2.1 Catalogo Frontend'!$D$2:$D$100, '4.2.1 Catalogo Frontend'!$B$2:$B$100), "")</f>
        <v/>
      </c>
      <c r="F16" s="363" t="s">
        <v>1457</v>
      </c>
      <c r="G16" s="364" t="s">
        <v>1491</v>
      </c>
      <c r="H16" s="330" t="str">
        <f aca="false">IF(F16="", "", CONCATENATE("[",$C16,"]","[",$F16,"] - ",$G16))</f>
        <v>[TPSC-RE-FU-004][GET-SIMPLE] - Conexion de servicio de validador de RUC</v>
      </c>
      <c r="I16" s="330" t="s">
        <v>1492</v>
      </c>
      <c r="J16" s="366" t="n">
        <f aca="false" t="array" ref="J16:J16">IFERROR(_xludf.xlookup(F16, '4.2.1 Catalogo Frontend'!$D$2:$D$100, '4.2.1 Catalogo Frontend'!$C$2:$C$100), 0)</f>
        <v>0</v>
      </c>
      <c r="K16" s="367" t="s">
        <v>43</v>
      </c>
      <c r="L16" s="368" t="n">
        <f aca="false">ROUNDUP(SUM(VLOOKUP('4.2 WBS Frontend'!K16,'6. Catalogos'!$B$2:$C$4,2,FALSE())*J16),0)</f>
        <v>0</v>
      </c>
      <c r="M16" s="363"/>
      <c r="N16" s="239"/>
      <c r="O16" s="239"/>
      <c r="P16" s="239"/>
      <c r="Q16" s="239"/>
    </row>
    <row r="17" customFormat="false" ht="45" hidden="false" customHeight="true" outlineLevel="0" collapsed="false">
      <c r="A17" s="369" t="n">
        <f aca="false">ROW()-1</f>
        <v>16</v>
      </c>
      <c r="B17" s="370" t="str">
        <f aca="false">VLOOKUP(C17,'9. Matriz de Requisitos'!$A:$W,3, FALSE())</f>
        <v>Mantenimiento de Catálogo de Clientes</v>
      </c>
      <c r="C17" s="371" t="s">
        <v>364</v>
      </c>
      <c r="D17" s="370" t="str">
        <f aca="false">VLOOKUP(C17,'9. Matriz de Requisitos'!$A:$W,4, FALSE())</f>
        <v>Catálogo de Clientes</v>
      </c>
      <c r="E17" s="372" t="str">
        <f aca="false" t="array" ref="E17:E17">IFERROR(_xludf.xlookup(F17, '4.2.1 Catalogo Frontend'!$D$2:$D$100, '4.2.1 Catalogo Frontend'!$B$2:$B$100), "")</f>
        <v/>
      </c>
      <c r="F17" s="373" t="s">
        <v>1493</v>
      </c>
      <c r="G17" s="374" t="s">
        <v>1494</v>
      </c>
      <c r="H17" s="370" t="str">
        <f aca="false">IF(F17="", "", CONCATENATE("[",$C17,"]","[",$F17,"] - ",$G17))</f>
        <v>[TPSC-RE-FU-004][GET-MULTI] - Conexion de servicio de obtencion de catalogos con base a la region del cliente</v>
      </c>
      <c r="I17" s="370" t="s">
        <v>1495</v>
      </c>
      <c r="J17" s="375" t="n">
        <f aca="false" t="array" ref="J17:J17">IFERROR(_xludf.xlookup(F17, '4.2.1 Catalogo Frontend'!$D$2:$D$100, '4.2.1 Catalogo Frontend'!$C$2:$C$100), 0)</f>
        <v>0</v>
      </c>
      <c r="K17" s="376" t="s">
        <v>43</v>
      </c>
      <c r="L17" s="377" t="n">
        <f aca="false">ROUNDUP(SUM(VLOOKUP('4.2 WBS Frontend'!K17,'6. Catalogos'!$B$2:$C$4,2,FALSE())*J17),0)</f>
        <v>0</v>
      </c>
      <c r="M17" s="373"/>
      <c r="N17" s="378"/>
      <c r="O17" s="378"/>
      <c r="P17" s="378"/>
      <c r="Q17" s="378"/>
    </row>
    <row r="18" customFormat="false" ht="45" hidden="false" customHeight="true" outlineLevel="0" collapsed="false">
      <c r="A18" s="360" t="n">
        <f aca="false">ROW()-1</f>
        <v>17</v>
      </c>
      <c r="B18" s="330" t="str">
        <f aca="false">VLOOKUP(C18,'9. Matriz de Requisitos'!$A:$W,3, FALSE())</f>
        <v>Mantenimiento de Catálogo de Clientes</v>
      </c>
      <c r="C18" s="361" t="s">
        <v>364</v>
      </c>
      <c r="D18" s="330" t="str">
        <f aca="false">VLOOKUP(C18,'9. Matriz de Requisitos'!$A:$W,4, FALSE())</f>
        <v>Catálogo de Clientes</v>
      </c>
      <c r="E18" s="362" t="str">
        <f aca="false" t="array" ref="E18:E18">IFERROR(_xludf.xlookup(F18, '4.2.1 Catalogo Frontend'!$D$2:$D$100, '4.2.1 Catalogo Frontend'!$B$2:$B$100), "")</f>
        <v/>
      </c>
      <c r="F18" s="363" t="s">
        <v>1464</v>
      </c>
      <c r="G18" s="364" t="s">
        <v>1496</v>
      </c>
      <c r="H18" s="330" t="str">
        <f aca="false">IF(F18="", "", CONCATENATE("[",$C18,"]","[",$F18,"] - ",$G18))</f>
        <v>[TPSC-RE-FU-004][SECT-FORM] - Validaciones de formulario y mensajes de error</v>
      </c>
      <c r="I18" s="330" t="s">
        <v>1497</v>
      </c>
      <c r="J18" s="366" t="n">
        <f aca="false" t="array" ref="J18:J18">IFERROR(_xludf.xlookup(F18, '4.2.1 Catalogo Frontend'!$D$2:$D$100, '4.2.1 Catalogo Frontend'!$C$2:$C$100), 0)</f>
        <v>0</v>
      </c>
      <c r="K18" s="367" t="s">
        <v>43</v>
      </c>
      <c r="L18" s="368" t="n">
        <f aca="false">ROUNDUP(SUM(VLOOKUP('4.2 WBS Frontend'!K18,'6. Catalogos'!$B$2:$C$4,2,FALSE())*J18),0)</f>
        <v>0</v>
      </c>
      <c r="M18" s="363"/>
      <c r="N18" s="239"/>
      <c r="O18" s="239"/>
      <c r="P18" s="239"/>
      <c r="Q18" s="239"/>
    </row>
    <row r="19" customFormat="false" ht="45" hidden="false" customHeight="true" outlineLevel="0" collapsed="false">
      <c r="A19" s="369" t="n">
        <f aca="false">ROW()-1</f>
        <v>18</v>
      </c>
      <c r="B19" s="370" t="str">
        <f aca="false">VLOOKUP(C19,'9. Matriz de Requisitos'!$A:$W,3, FALSE())</f>
        <v>Mantenimiento de Catálogo de Clientes</v>
      </c>
      <c r="C19" s="371" t="s">
        <v>364</v>
      </c>
      <c r="D19" s="370" t="str">
        <f aca="false">VLOOKUP(C19,'9. Matriz de Requisitos'!$A:$W,4, FALSE())</f>
        <v>Catálogo de Clientes</v>
      </c>
      <c r="E19" s="372" t="str">
        <f aca="false" t="array" ref="E19:E19">IFERROR(_xludf.xlookup(F19, '4.2.1 Catalogo Frontend'!$D$2:$D$100, '4.2.1 Catalogo Frontend'!$B$2:$B$100), "")</f>
        <v/>
      </c>
      <c r="F19" s="373" t="s">
        <v>1470</v>
      </c>
      <c r="G19" s="374" t="s">
        <v>1498</v>
      </c>
      <c r="H19" s="370" t="str">
        <f aca="false">IF(F19="", "", CONCATENATE("[",$C19,"]","[",$F19,"] - ",$G19))</f>
        <v>[TPSC-RE-FU-004][EXTRA-FUNCT] - Validacion de etiquetas en campos de formulario por region, y validaciones de boton por error presentado</v>
      </c>
      <c r="I19" s="370" t="s">
        <v>1499</v>
      </c>
      <c r="J19" s="375" t="n">
        <f aca="false" t="array" ref="J19:J19">IFERROR(_xludf.xlookup(F19, '4.2.1 Catalogo Frontend'!$D$2:$D$100, '4.2.1 Catalogo Frontend'!$C$2:$C$100), 0)</f>
        <v>0</v>
      </c>
      <c r="K19" s="376" t="s">
        <v>43</v>
      </c>
      <c r="L19" s="377" t="n">
        <f aca="false">ROUNDUP(SUM(VLOOKUP('4.2 WBS Frontend'!K19,'6. Catalogos'!$B$2:$C$4,2,FALSE())*J19),0)</f>
        <v>0</v>
      </c>
      <c r="M19" s="373"/>
      <c r="N19" s="378"/>
      <c r="O19" s="378"/>
      <c r="P19" s="378"/>
      <c r="Q19" s="378"/>
    </row>
    <row r="20" customFormat="false" ht="45" hidden="false" customHeight="true" outlineLevel="0" collapsed="false">
      <c r="A20" s="360" t="n">
        <f aca="false">ROW()-1</f>
        <v>19</v>
      </c>
      <c r="B20" s="330" t="str">
        <f aca="false">VLOOKUP(C20,'9. Matriz de Requisitos'!$A:$W,3, FALSE())</f>
        <v>Mantenimiento de Catálogo de Clientes</v>
      </c>
      <c r="C20" s="361" t="s">
        <v>386</v>
      </c>
      <c r="D20" s="330" t="str">
        <f aca="false">VLOOKUP(C20,'9. Matriz de Requisitos'!$A:$W,4, FALSE())</f>
        <v>Catálogo de Clientes</v>
      </c>
      <c r="E20" s="362" t="str">
        <f aca="false" t="array" ref="E20:E20">IFERROR(_xludf.xlookup(F20, '4.2.1 Catalogo Frontend'!$D$2:$D$100, '4.2.1 Catalogo Frontend'!$B$2:$B$100), "")</f>
        <v/>
      </c>
      <c r="F20" s="363" t="s">
        <v>1457</v>
      </c>
      <c r="G20" s="364" t="s">
        <v>1500</v>
      </c>
      <c r="H20" s="330" t="str">
        <f aca="false">IF(F20="", "", CONCATENATE("[",$C20,"]","[",$F20,"] - ",$G20))</f>
        <v>[TPSC-RE-FU-005][GET-SIMPLE] - Consumir el servicio de obtencion de catalogo de condicion de pago para peru</v>
      </c>
      <c r="I20" s="330" t="s">
        <v>1501</v>
      </c>
      <c r="J20" s="366" t="n">
        <f aca="false" t="array" ref="J20:J20">IFERROR(_xludf.xlookup(F20, '4.2.1 Catalogo Frontend'!$D$2:$D$100, '4.2.1 Catalogo Frontend'!$C$2:$C$100), 0)</f>
        <v>0</v>
      </c>
      <c r="K20" s="367" t="s">
        <v>43</v>
      </c>
      <c r="L20" s="368" t="n">
        <f aca="false">ROUNDUP(SUM(VLOOKUP('4.2 WBS Frontend'!K20,'6. Catalogos'!$B$2:$C$4,2,FALSE())*J20),0)</f>
        <v>0</v>
      </c>
      <c r="M20" s="363"/>
      <c r="N20" s="239"/>
      <c r="O20" s="239"/>
      <c r="P20" s="239"/>
      <c r="Q20" s="239"/>
    </row>
    <row r="21" customFormat="false" ht="45" hidden="false" customHeight="true" outlineLevel="0" collapsed="false">
      <c r="A21" s="369" t="n">
        <f aca="false">ROW()-1</f>
        <v>20</v>
      </c>
      <c r="B21" s="379" t="str">
        <f aca="false">VLOOKUP(C21,'9. Matriz de Requisitos'!$A:$W,3, FALSE())</f>
        <v>Mantenimiento de Catálogo de Clientes</v>
      </c>
      <c r="C21" s="371" t="s">
        <v>386</v>
      </c>
      <c r="D21" s="379" t="str">
        <f aca="false">VLOOKUP(C21,'9. Matriz de Requisitos'!$A:$W,4, FALSE())</f>
        <v>Catálogo de Clientes</v>
      </c>
      <c r="E21" s="380" t="str">
        <f aca="false" t="array" ref="E21:E21">IFERROR(_xludf.xlookup(F21, '4.2.1 Catalogo Frontend'!$D$2:$D$100, '4.2.1 Catalogo Frontend'!$B$2:$B$100), "")</f>
        <v/>
      </c>
      <c r="F21" s="374" t="s">
        <v>1457</v>
      </c>
      <c r="G21" s="374" t="s">
        <v>1502</v>
      </c>
      <c r="H21" s="379" t="str">
        <f aca="false">IF(F21="", "", CONCATENATE("[",$C21,"]","[",$F21,"] - ",$G21))</f>
        <v>[TPSC-RE-FU-005][GET-SIMPLE] - Consumir el servicio de obtencion de catalogo de tipo de comprobante para peru</v>
      </c>
      <c r="I21" s="379" t="s">
        <v>1501</v>
      </c>
      <c r="J21" s="381" t="n">
        <f aca="false" t="array" ref="J21:J21">IFERROR(_xludf.xlookup(F21, '4.2.1 Catalogo Frontend'!$D$2:$D$100, '4.2.1 Catalogo Frontend'!$C$2:$C$100), 0)</f>
        <v>0</v>
      </c>
      <c r="K21" s="382" t="s">
        <v>43</v>
      </c>
      <c r="L21" s="383" t="n">
        <f aca="false">ROUNDUP(SUM(VLOOKUP('4.2 WBS Frontend'!K21,'6. Catalogos'!$B$2:$C$4,2,FALSE())*J21),0)</f>
        <v>0</v>
      </c>
      <c r="M21" s="374"/>
      <c r="N21" s="378"/>
      <c r="O21" s="378"/>
      <c r="P21" s="378"/>
      <c r="Q21" s="378"/>
    </row>
    <row r="22" customFormat="false" ht="45" hidden="false" customHeight="true" outlineLevel="0" collapsed="false">
      <c r="A22" s="360" t="n">
        <f aca="false">ROW()-1</f>
        <v>21</v>
      </c>
      <c r="B22" s="330" t="str">
        <f aca="false">VLOOKUP(C22,'9. Matriz de Requisitos'!$A:$W,3, FALSE())</f>
        <v>Mantenimiento de Catálogo de Clientes</v>
      </c>
      <c r="C22" s="361" t="s">
        <v>386</v>
      </c>
      <c r="D22" s="330" t="str">
        <f aca="false">VLOOKUP(C22,'9. Matriz de Requisitos'!$A:$W,4, FALSE())</f>
        <v>Catálogo de Clientes</v>
      </c>
      <c r="E22" s="362" t="str">
        <f aca="false" t="array" ref="E22:E22">IFERROR(_xludf.xlookup(F22, '4.2.1 Catalogo Frontend'!$D$2:$D$100, '4.2.1 Catalogo Frontend'!$B$2:$B$100), "")</f>
        <v/>
      </c>
      <c r="F22" s="363" t="s">
        <v>1464</v>
      </c>
      <c r="G22" s="364" t="s">
        <v>1503</v>
      </c>
      <c r="H22" s="330" t="str">
        <f aca="false">IF(F22="", "", CONCATENATE("[",$C22,"]","[",$F22,"] - ",$G22))</f>
        <v>[TPSC-RE-FU-005][SECT-FORM] - Agregar campos requeridos para perú, así como sus validaciones</v>
      </c>
      <c r="I22" s="330" t="s">
        <v>1504</v>
      </c>
      <c r="J22" s="366" t="n">
        <f aca="false" t="array" ref="J22:J22">IFERROR(_xludf.xlookup(F22, '4.2.1 Catalogo Frontend'!$D$2:$D$100, '4.2.1 Catalogo Frontend'!$C$2:$C$100), 0)</f>
        <v>0</v>
      </c>
      <c r="K22" s="367" t="s">
        <v>42</v>
      </c>
      <c r="L22" s="368" t="n">
        <f aca="false">ROUNDUP(SUM(VLOOKUP('4.2 WBS Frontend'!K22,'6. Catalogos'!$B$2:$C$4,2,FALSE())*J22),0)</f>
        <v>0</v>
      </c>
      <c r="M22" s="363"/>
      <c r="N22" s="239"/>
      <c r="O22" s="239"/>
      <c r="P22" s="239"/>
      <c r="Q22" s="239"/>
    </row>
    <row r="23" customFormat="false" ht="45" hidden="false" customHeight="true" outlineLevel="0" collapsed="false">
      <c r="A23" s="369" t="n">
        <f aca="false">ROW()-1</f>
        <v>22</v>
      </c>
      <c r="B23" s="379" t="str">
        <f aca="false">VLOOKUP(C23,'9. Matriz de Requisitos'!$A:$W,3, FALSE())</f>
        <v>Mantenimiento de Catálogo de Clientes</v>
      </c>
      <c r="C23" s="371" t="s">
        <v>386</v>
      </c>
      <c r="D23" s="379" t="str">
        <f aca="false">VLOOKUP(C23,'9. Matriz de Requisitos'!$A:$W,4, FALSE())</f>
        <v>Catálogo de Clientes</v>
      </c>
      <c r="E23" s="380" t="str">
        <f aca="false" t="array" ref="E23:E23">IFERROR(_xludf.xlookup(F23, '4.2.1 Catalogo Frontend'!$D$2:$D$100, '4.2.1 Catalogo Frontend'!$B$2:$B$100), "")</f>
        <v/>
      </c>
      <c r="F23" s="374" t="s">
        <v>1470</v>
      </c>
      <c r="G23" s="374" t="s">
        <v>1505</v>
      </c>
      <c r="H23" s="379" t="str">
        <f aca="false">IF(F23="", "", CONCATENATE("[",$C23,"]","[",$F23,"] - ",$G23))</f>
        <v>[TPSC-RE-FU-005][EXTRA-FUNCT] - Validacion de etiquetas en campos de formulario por region, y validaciones de boton</v>
      </c>
      <c r="I23" s="379" t="s">
        <v>1499</v>
      </c>
      <c r="J23" s="381" t="n">
        <f aca="false" t="array" ref="J23:J23">IFERROR(_xludf.xlookup(F23, '4.2.1 Catalogo Frontend'!$D$2:$D$100, '4.2.1 Catalogo Frontend'!$C$2:$C$100), 0)</f>
        <v>0</v>
      </c>
      <c r="K23" s="382" t="s">
        <v>43</v>
      </c>
      <c r="L23" s="383" t="n">
        <f aca="false">ROUNDUP(SUM(VLOOKUP('4.2 WBS Frontend'!K23,'6. Catalogos'!$B$2:$C$4,2,FALSE())*J23),0)</f>
        <v>0</v>
      </c>
      <c r="M23" s="374"/>
      <c r="N23" s="378"/>
      <c r="O23" s="378"/>
      <c r="P23" s="378"/>
      <c r="Q23" s="378"/>
    </row>
    <row r="24" customFormat="false" ht="45" hidden="false" customHeight="true" outlineLevel="0" collapsed="false">
      <c r="A24" s="360" t="n">
        <f aca="false">ROW()-1</f>
        <v>23</v>
      </c>
      <c r="B24" s="384" t="str">
        <f aca="false">VLOOKUP(C24,'9. Matriz de Requisitos'!$A:$W,3, FALSE())</f>
        <v>Mantenimiento de Catálogo de Clientes</v>
      </c>
      <c r="C24" s="361" t="s">
        <v>386</v>
      </c>
      <c r="D24" s="384" t="str">
        <f aca="false">VLOOKUP(C24,'9. Matriz de Requisitos'!$A:$W,4, FALSE())</f>
        <v>Catálogo de Clientes</v>
      </c>
      <c r="E24" s="385" t="str">
        <f aca="false" t="array" ref="E24:E24">IFERROR(_xludf.xlookup(F24, '4.2.1 Catalogo Frontend'!$D$2:$D$100, '4.2.1 Catalogo Frontend'!$B$2:$B$100), "")</f>
        <v/>
      </c>
      <c r="F24" s="364" t="s">
        <v>1506</v>
      </c>
      <c r="G24" s="364" t="s">
        <v>1507</v>
      </c>
      <c r="H24" s="384" t="str">
        <f aca="false">IF(F24="", "", CONCATENATE("[",$C24,"]","[",$F24,"] - ",$G24))</f>
        <v>[TPSC-RE-FU-005][PUT-SIMPLE] - Consumo de servicio de guardado para valores de peru </v>
      </c>
      <c r="I24" s="384" t="s">
        <v>1508</v>
      </c>
      <c r="J24" s="386" t="n">
        <f aca="false" t="array" ref="J24:J24">IFERROR(_xludf.xlookup(F24, '4.2.1 Catalogo Frontend'!$D$2:$D$100, '4.2.1 Catalogo Frontend'!$C$2:$C$100), 0)</f>
        <v>0</v>
      </c>
      <c r="K24" s="387" t="s">
        <v>43</v>
      </c>
      <c r="L24" s="388" t="n">
        <f aca="false">ROUNDUP(SUM(VLOOKUP('4.2 WBS Frontend'!K24,'6. Catalogos'!$B$2:$C$4,2,FALSE())*J24),0)</f>
        <v>0</v>
      </c>
      <c r="M24" s="364"/>
      <c r="N24" s="239"/>
      <c r="O24" s="239"/>
      <c r="P24" s="239"/>
      <c r="Q24" s="239"/>
    </row>
    <row r="25" customFormat="false" ht="45" hidden="false" customHeight="true" outlineLevel="0" collapsed="false">
      <c r="A25" s="369" t="n">
        <f aca="false">ROW()-1</f>
        <v>24</v>
      </c>
      <c r="B25" s="370" t="str">
        <f aca="false">VLOOKUP(C25,'9. Matriz de Requisitos'!$A:$W,3, FALSE())</f>
        <v>Mantenimiento de Catálogo de Clientes</v>
      </c>
      <c r="C25" s="371" t="s">
        <v>405</v>
      </c>
      <c r="D25" s="370" t="str">
        <f aca="false">VLOOKUP(C25,'9. Matriz de Requisitos'!$A:$W,4, FALSE())</f>
        <v>Catálogo de Clientes</v>
      </c>
      <c r="E25" s="372" t="str">
        <f aca="false" t="array" ref="E25:E25">IFERROR(_xludf.xlookup(F25, '4.2.1 Catalogo Frontend'!$D$2:$D$100, '4.2.1 Catalogo Frontend'!$B$2:$B$100), "")</f>
        <v/>
      </c>
      <c r="F25" s="373" t="s">
        <v>1464</v>
      </c>
      <c r="G25" s="374" t="s">
        <v>1509</v>
      </c>
      <c r="H25" s="370" t="str">
        <f aca="false">IF(F25="", "", CONCATENATE("[",$C25,"]","[",$F25,"] - ",$G25))</f>
        <v>[TPSC-RE-FU-006][SECT-FORM] - Crear/ Modificar "Referencia de Pago" en seccion de "Cobros" del cliente</v>
      </c>
      <c r="I25" s="370" t="s">
        <v>1504</v>
      </c>
      <c r="J25" s="375" t="n">
        <f aca="false" t="array" ref="J25:J25">IFERROR(_xludf.xlookup(F25, '4.2.1 Catalogo Frontend'!$D$2:$D$100, '4.2.1 Catalogo Frontend'!$C$2:$C$100), 0)</f>
        <v>0</v>
      </c>
      <c r="K25" s="376" t="s">
        <v>43</v>
      </c>
      <c r="L25" s="377" t="n">
        <f aca="false">ROUNDUP(SUM(VLOOKUP('4.2 WBS Frontend'!K25,'6. Catalogos'!$B$2:$C$4,2,FALSE())*J25),0)</f>
        <v>0</v>
      </c>
      <c r="M25" s="373"/>
      <c r="N25" s="378"/>
      <c r="O25" s="378"/>
      <c r="P25" s="378"/>
      <c r="Q25" s="378"/>
    </row>
    <row r="26" customFormat="false" ht="45" hidden="false" customHeight="true" outlineLevel="0" collapsed="false">
      <c r="A26" s="360" t="n">
        <f aca="false">ROW()-1</f>
        <v>25</v>
      </c>
      <c r="B26" s="330" t="str">
        <f aca="false">VLOOKUP(C26,'9. Matriz de Requisitos'!$A:$W,3, FALSE())</f>
        <v>Mantenimiento de Catálogo de Clientes</v>
      </c>
      <c r="C26" s="361" t="s">
        <v>405</v>
      </c>
      <c r="D26" s="330" t="str">
        <f aca="false">VLOOKUP(C26,'9. Matriz de Requisitos'!$A:$W,4, FALSE())</f>
        <v>Catálogo de Clientes</v>
      </c>
      <c r="E26" s="385" t="str">
        <f aca="false" t="array" ref="E26:E26">IFERROR(_xludf.xlookup(F26, '4.2.1 Catalogo Frontend'!$D$2:$D$100, '4.2.1 Catalogo Frontend'!$B$2:$B$100), "")</f>
        <v/>
      </c>
      <c r="F26" s="364" t="s">
        <v>1457</v>
      </c>
      <c r="G26" s="364" t="s">
        <v>1510</v>
      </c>
      <c r="H26" s="384" t="str">
        <f aca="false">IF(F26="", "", CONCATENATE("[",$C26,"]","[",$F26,"] - ",$G26))</f>
        <v>[TPSC-RE-FU-006][GET-SIMPLE] - Consumir el servicio de obtencion de catalogo de bancos</v>
      </c>
      <c r="I26" s="384" t="s">
        <v>1511</v>
      </c>
      <c r="J26" s="366" t="n">
        <f aca="false" t="array" ref="J26:J26">IFERROR(_xludf.xlookup(F26, '4.2.1 Catalogo Frontend'!$D$2:$D$100, '4.2.1 Catalogo Frontend'!$C$2:$C$100), 0)</f>
        <v>0</v>
      </c>
      <c r="K26" s="367" t="s">
        <v>43</v>
      </c>
      <c r="L26" s="368" t="n">
        <f aca="false">ROUNDUP(SUM(VLOOKUP('4.2 WBS Frontend'!K26,'6. Catalogos'!$B$2:$C$4,2,FALSE())*J26),0)</f>
        <v>0</v>
      </c>
      <c r="M26" s="363"/>
      <c r="N26" s="239"/>
      <c r="O26" s="239"/>
      <c r="P26" s="239"/>
      <c r="Q26" s="239"/>
    </row>
    <row r="27" customFormat="false" ht="45" hidden="false" customHeight="true" outlineLevel="0" collapsed="false">
      <c r="A27" s="369" t="n">
        <f aca="false">ROW()-1</f>
        <v>26</v>
      </c>
      <c r="B27" s="370" t="str">
        <f aca="false">VLOOKUP(C27,'9. Matriz de Requisitos'!$A:$W,3, FALSE())</f>
        <v>Mantenimiento de Catálogo de Clientes</v>
      </c>
      <c r="C27" s="371" t="s">
        <v>405</v>
      </c>
      <c r="D27" s="370" t="str">
        <f aca="false">VLOOKUP(C27,'9. Matriz de Requisitos'!$A:$W,4, FALSE())</f>
        <v>Catálogo de Clientes</v>
      </c>
      <c r="E27" s="380" t="str">
        <f aca="false" t="array" ref="E27:E27">IFERROR(_xludf.xlookup(F27, '4.2.1 Catalogo Frontend'!$D$2:$D$100, '4.2.1 Catalogo Frontend'!$B$2:$B$100), "")</f>
        <v/>
      </c>
      <c r="F27" s="374" t="s">
        <v>1457</v>
      </c>
      <c r="G27" s="374" t="s">
        <v>1512</v>
      </c>
      <c r="H27" s="379" t="str">
        <f aca="false">IF(F27="", "", CONCATENATE("[",$C27,"]","[",$F27,"] - ",$G27))</f>
        <v>[TPSC-RE-FU-006][GET-SIMPLE] - Consumir el servicio de obtencion de catalogo de cuenta por banco seleccionado</v>
      </c>
      <c r="I27" s="379" t="s">
        <v>1513</v>
      </c>
      <c r="J27" s="375" t="n">
        <f aca="false" t="array" ref="J27:J27">IFERROR(_xludf.xlookup(F27, '4.2.1 Catalogo Frontend'!$D$2:$D$100, '4.2.1 Catalogo Frontend'!$C$2:$C$100), 0)</f>
        <v>0</v>
      </c>
      <c r="K27" s="376" t="s">
        <v>43</v>
      </c>
      <c r="L27" s="377" t="n">
        <f aca="false">ROUNDUP(SUM(VLOOKUP('4.2 WBS Frontend'!K27,'6. Catalogos'!$B$2:$C$4,2,FALSE())*J27),0)</f>
        <v>0</v>
      </c>
      <c r="M27" s="373"/>
      <c r="N27" s="378"/>
      <c r="O27" s="378"/>
      <c r="P27" s="378"/>
      <c r="Q27" s="378"/>
    </row>
    <row r="28" customFormat="false" ht="45" hidden="false" customHeight="true" outlineLevel="0" collapsed="false">
      <c r="A28" s="360" t="n">
        <f aca="false">ROW()-1</f>
        <v>27</v>
      </c>
      <c r="B28" s="330" t="str">
        <f aca="false">VLOOKUP(C28,'9. Matriz de Requisitos'!$A:$W,3, FALSE())</f>
        <v>Mantenimiento de Catálogo de Clientes</v>
      </c>
      <c r="C28" s="361" t="s">
        <v>405</v>
      </c>
      <c r="D28" s="330" t="str">
        <f aca="false">VLOOKUP(C28,'9. Matriz de Requisitos'!$A:$W,4, FALSE())</f>
        <v>Catálogo de Clientes</v>
      </c>
      <c r="E28" s="385" t="str">
        <f aca="false" t="array" ref="E28:E28">IFERROR(_xludf.xlookup(F28, '4.2.1 Catalogo Frontend'!$D$2:$D$100, '4.2.1 Catalogo Frontend'!$B$2:$B$100), "")</f>
        <v/>
      </c>
      <c r="F28" s="364" t="s">
        <v>1457</v>
      </c>
      <c r="G28" s="364" t="s">
        <v>1514</v>
      </c>
      <c r="H28" s="384" t="str">
        <f aca="false">IF(F28="", "", CONCATENATE("[",$C28,"]","[",$F28,"] - ",$G28))</f>
        <v>[TPSC-RE-FU-006][GET-SIMPLE] - Consumir el servicio de obtencion de referencia(s) de pago configurados por cliente</v>
      </c>
      <c r="I28" s="384" t="s">
        <v>1515</v>
      </c>
      <c r="J28" s="366" t="n">
        <f aca="false" t="array" ref="J28:J28">IFERROR(_xludf.xlookup(F28, '4.2.1 Catalogo Frontend'!$D$2:$D$100, '4.2.1 Catalogo Frontend'!$C$2:$C$100), 0)</f>
        <v>0</v>
      </c>
      <c r="K28" s="367" t="s">
        <v>43</v>
      </c>
      <c r="L28" s="368" t="n">
        <f aca="false">ROUNDUP(SUM(VLOOKUP('4.2 WBS Frontend'!K28,'6. Catalogos'!$B$2:$C$4,2,FALSE())*J28),0)</f>
        <v>0</v>
      </c>
      <c r="M28" s="363"/>
      <c r="N28" s="239"/>
      <c r="O28" s="239"/>
      <c r="P28" s="239"/>
      <c r="Q28" s="239"/>
    </row>
    <row r="29" customFormat="false" ht="45" hidden="false" customHeight="true" outlineLevel="0" collapsed="false">
      <c r="A29" s="369" t="n">
        <f aca="false">ROW()-1</f>
        <v>28</v>
      </c>
      <c r="B29" s="370" t="str">
        <f aca="false">VLOOKUP(C29,'9. Matriz de Requisitos'!$A:$W,3, FALSE())</f>
        <v>Mantenimiento de Catálogo de Clientes</v>
      </c>
      <c r="C29" s="371" t="s">
        <v>405</v>
      </c>
      <c r="D29" s="370" t="str">
        <f aca="false">VLOOKUP(C29,'9. Matriz de Requisitos'!$A:$W,4, FALSE())</f>
        <v>Catálogo de Clientes</v>
      </c>
      <c r="E29" s="380" t="str">
        <f aca="false" t="array" ref="E29:E29">IFERROR(_xludf.xlookup(F29, '4.2.1 Catalogo Frontend'!$D$2:$D$100, '4.2.1 Catalogo Frontend'!$B$2:$B$100), "")</f>
        <v/>
      </c>
      <c r="F29" s="374" t="s">
        <v>1506</v>
      </c>
      <c r="G29" s="374" t="s">
        <v>1516</v>
      </c>
      <c r="H29" s="379" t="str">
        <f aca="false">IF(F29="", "", CONCATENATE("[",$C29,"]","[",$F29,"] - ",$G29))</f>
        <v>[TPSC-RE-FU-006][PUT-SIMPLE] - Consumir el servicio de guardado de referencia(s) de pago configurados por cliente</v>
      </c>
      <c r="I29" s="379" t="s">
        <v>1517</v>
      </c>
      <c r="J29" s="375" t="n">
        <f aca="false" t="array" ref="J29:J29">IFERROR(_xludf.xlookup(F29, '4.2.1 Catalogo Frontend'!$D$2:$D$100, '4.2.1 Catalogo Frontend'!$C$2:$C$100), 0)</f>
        <v>0</v>
      </c>
      <c r="K29" s="376" t="s">
        <v>43</v>
      </c>
      <c r="L29" s="377" t="n">
        <f aca="false">ROUNDUP(SUM(VLOOKUP('4.2 WBS Frontend'!K29,'6. Catalogos'!$B$2:$C$4,2,FALSE())*J29),0)</f>
        <v>0</v>
      </c>
      <c r="M29" s="373"/>
      <c r="N29" s="378"/>
      <c r="O29" s="378"/>
      <c r="P29" s="378"/>
      <c r="Q29" s="378"/>
    </row>
    <row r="30" customFormat="false" ht="45" hidden="false" customHeight="true" outlineLevel="0" collapsed="false">
      <c r="A30" s="360" t="n">
        <f aca="false">ROW()-1</f>
        <v>29</v>
      </c>
      <c r="B30" s="330" t="str">
        <f aca="false">VLOOKUP(C30,'9. Matriz de Requisitos'!$A:$W,3, FALSE())</f>
        <v>Mantenimiento de Catálogo de Clientes</v>
      </c>
      <c r="C30" s="361" t="s">
        <v>405</v>
      </c>
      <c r="D30" s="330" t="str">
        <f aca="false">VLOOKUP(C30,'9. Matriz de Requisitos'!$A:$W,4, FALSE())</f>
        <v>Catálogo de Clientes</v>
      </c>
      <c r="E30" s="385" t="str">
        <f aca="false" t="array" ref="E30:E30">IFERROR(_xludf.xlookup(F30, '4.2.1 Catalogo Frontend'!$D$2:$D$100, '4.2.1 Catalogo Frontend'!$B$2:$B$100), "")</f>
        <v/>
      </c>
      <c r="F30" s="364" t="s">
        <v>1506</v>
      </c>
      <c r="G30" s="364" t="s">
        <v>1518</v>
      </c>
      <c r="H30" s="384" t="str">
        <f aca="false">IF(F30="", "", CONCATENATE("[",$C30,"]","[",$F30,"] - ",$G30))</f>
        <v>[TPSC-RE-FU-006][PUT-SIMPLE] - Consumir el servicio de eliminacion de referencia(s) de pago configurados por cliente</v>
      </c>
      <c r="I30" s="384" t="s">
        <v>1519</v>
      </c>
      <c r="J30" s="366" t="n">
        <f aca="false" t="array" ref="J30:J30">IFERROR(_xludf.xlookup(F30, '4.2.1 Catalogo Frontend'!$D$2:$D$100, '4.2.1 Catalogo Frontend'!$C$2:$C$100), 0)</f>
        <v>0</v>
      </c>
      <c r="K30" s="367" t="s">
        <v>43</v>
      </c>
      <c r="L30" s="368" t="n">
        <f aca="false">ROUNDUP(SUM(VLOOKUP('4.2 WBS Frontend'!K30,'6. Catalogos'!$B$2:$C$4,2,FALSE())*J30),0)</f>
        <v>0</v>
      </c>
      <c r="M30" s="363"/>
      <c r="N30" s="239"/>
      <c r="O30" s="239"/>
      <c r="P30" s="239"/>
      <c r="Q30" s="239"/>
    </row>
    <row r="31" customFormat="false" ht="45" hidden="false" customHeight="true" outlineLevel="0" collapsed="false">
      <c r="A31" s="369" t="n">
        <f aca="false">ROW()-1</f>
        <v>30</v>
      </c>
      <c r="B31" s="370" t="str">
        <f aca="false">VLOOKUP(C31,'9. Matriz de Requisitos'!$A:$W,3, FALSE())</f>
        <v>Mantenimiento de Catálogo de Clientes</v>
      </c>
      <c r="C31" s="371" t="s">
        <v>405</v>
      </c>
      <c r="D31" s="370" t="str">
        <f aca="false">VLOOKUP(C31,'9. Matriz de Requisitos'!$A:$W,4, FALSE())</f>
        <v>Catálogo de Clientes</v>
      </c>
      <c r="E31" s="372" t="str">
        <f aca="false" t="array" ref="E31:E31">IFERROR(_xludf.xlookup(F31, '4.2.1 Catalogo Frontend'!$D$2:$D$100, '4.2.1 Catalogo Frontend'!$B$2:$B$100), "")</f>
        <v/>
      </c>
      <c r="F31" s="373" t="s">
        <v>1470</v>
      </c>
      <c r="G31" s="374" t="s">
        <v>1520</v>
      </c>
      <c r="H31" s="370" t="str">
        <f aca="false">IF(F31="", "", CONCATENATE("[",$C31,"]","[",$F31,"] - ",$G31))</f>
        <v>[TPSC-RE-FU-006][EXTRA-FUNCT] - Implementar lógica de validacion de codigo validador</v>
      </c>
      <c r="I31" s="374" t="s">
        <v>1520</v>
      </c>
      <c r="J31" s="375" t="n">
        <f aca="false" t="array" ref="J31:J31">IFERROR(_xludf.xlookup(F31, '4.2.1 Catalogo Frontend'!$D$2:$D$100, '4.2.1 Catalogo Frontend'!$C$2:$C$100), 0)</f>
        <v>0</v>
      </c>
      <c r="K31" s="376" t="s">
        <v>42</v>
      </c>
      <c r="L31" s="377" t="n">
        <f aca="false">ROUNDUP(SUM(VLOOKUP('4.2 WBS Frontend'!K31,'6. Catalogos'!$B$2:$C$4,2,FALSE())*J31),0)</f>
        <v>0</v>
      </c>
      <c r="M31" s="373"/>
      <c r="N31" s="378"/>
      <c r="O31" s="378"/>
      <c r="P31" s="378"/>
      <c r="Q31" s="378"/>
    </row>
    <row r="32" customFormat="false" ht="45" hidden="false" customHeight="true" outlineLevel="0" collapsed="false">
      <c r="A32" s="360" t="n">
        <f aca="false">ROW()-1</f>
        <v>31</v>
      </c>
      <c r="B32" s="330" t="str">
        <f aca="false">VLOOKUP(C32,'9. Matriz de Requisitos'!$A:$W,3, FALSE())</f>
        <v>Mantenimiento de Catálogo de Clientes</v>
      </c>
      <c r="C32" s="361" t="s">
        <v>405</v>
      </c>
      <c r="D32" s="330" t="str">
        <f aca="false">VLOOKUP(C32,'9. Matriz de Requisitos'!$A:$W,4, FALSE())</f>
        <v>Catálogo de Clientes</v>
      </c>
      <c r="E32" s="362" t="str">
        <f aca="false" t="array" ref="E32:E32">IFERROR(_xludf.xlookup(F32, '4.2.1 Catalogo Frontend'!$D$2:$D$100, '4.2.1 Catalogo Frontend'!$B$2:$B$100), "")</f>
        <v/>
      </c>
      <c r="F32" s="363" t="s">
        <v>1470</v>
      </c>
      <c r="G32" s="364" t="s">
        <v>1521</v>
      </c>
      <c r="H32" s="330" t="str">
        <f aca="false">IF(F32="", "", CONCATENATE("[",$C32,"]","[",$F32,"] - ",$G32))</f>
        <v>[TPSC-RE-FU-006][EXTRA-FUNCT] - Implementar validaciones de formulario y boton de guardado de la seccion </v>
      </c>
      <c r="I32" s="364" t="s">
        <v>1521</v>
      </c>
      <c r="J32" s="366" t="n">
        <f aca="false" t="array" ref="J32:J32">IFERROR(_xludf.xlookup(F32, '4.2.1 Catalogo Frontend'!$D$2:$D$100, '4.2.1 Catalogo Frontend'!$C$2:$C$100), 0)</f>
        <v>0</v>
      </c>
      <c r="K32" s="367" t="s">
        <v>42</v>
      </c>
      <c r="L32" s="368" t="n">
        <f aca="false">ROUNDUP(SUM(VLOOKUP('4.2 WBS Frontend'!K32,'6. Catalogos'!$B$2:$C$4,2,FALSE())*J32),0)</f>
        <v>0</v>
      </c>
      <c r="M32" s="363"/>
      <c r="N32" s="239"/>
      <c r="O32" s="239"/>
      <c r="P32" s="239"/>
      <c r="Q32" s="239"/>
    </row>
    <row r="33" customFormat="false" ht="45" hidden="false" customHeight="true" outlineLevel="0" collapsed="false">
      <c r="A33" s="369" t="n">
        <f aca="false">ROW()-1</f>
        <v>32</v>
      </c>
      <c r="B33" s="389" t="str">
        <f aca="false">VLOOKUP(C33,'9. Matriz de Requisitos'!$A:$W,3, FALSE())</f>
        <v>Notificación regulatoria al cliente</v>
      </c>
      <c r="C33" s="390" t="s">
        <v>424</v>
      </c>
      <c r="D33" s="389" t="str">
        <f aca="false">VLOOKUP(C33,'9. Matriz de Requisitos'!$A:$W,4, FALSE())</f>
        <v>Cotizar lo Cotizable</v>
      </c>
      <c r="E33" s="391"/>
      <c r="F33" s="392"/>
      <c r="G33" s="393"/>
      <c r="H33" s="389" t="str">
        <f aca="false">IF(F33="", "", CONCATENATE("[",$C33,"]","[",$F33,"] - ",$G33))</f>
        <v/>
      </c>
      <c r="I33" s="389"/>
      <c r="J33" s="394" t="n">
        <f aca="false" t="array" ref="J33:J33">IFERROR(_xludf.xlookup(F33, '4.2.1 Catalogo Frontend'!$D$2:$D$100, '4.2.1 Catalogo Frontend'!$C$2:$C$100), 0)</f>
        <v>0</v>
      </c>
      <c r="K33" s="395" t="s">
        <v>42</v>
      </c>
      <c r="L33" s="396" t="n">
        <f aca="false">ROUNDUP(SUM(VLOOKUP('4.2 WBS Frontend'!K33,'6. Catalogos'!$B$2:$C$4,2,FALSE())*J33),0)</f>
        <v>0</v>
      </c>
      <c r="M33" s="392"/>
      <c r="N33" s="397"/>
      <c r="O33" s="397"/>
      <c r="P33" s="397"/>
      <c r="Q33" s="397"/>
    </row>
    <row r="34" customFormat="false" ht="45" hidden="false" customHeight="true" outlineLevel="0" collapsed="false">
      <c r="A34" s="360" t="n">
        <f aca="false">ROW()-1</f>
        <v>33</v>
      </c>
      <c r="B34" s="330" t="str">
        <f aca="false">VLOOKUP(C34,'9. Matriz de Requisitos'!$A:$W,3, FALSE())</f>
        <v>Buzón de Cobros</v>
      </c>
      <c r="C34" s="361" t="s">
        <v>439</v>
      </c>
      <c r="D34" s="330" t="str">
        <f aca="false">VLOOKUP(C34,'9. Matriz de Requisitos'!$A:$W,4, FALSE())</f>
        <v>Buzones</v>
      </c>
      <c r="E34" s="385" t="str">
        <f aca="false" t="array" ref="E34:E34">IFERROR(_xludf.xlookup(F34, '4.2.1 Catalogo Frontend'!$D$2:$D$100, '4.2.1 Catalogo Frontend'!$B$2:$B$100), "")</f>
        <v/>
      </c>
      <c r="F34" s="364" t="s">
        <v>1457</v>
      </c>
      <c r="G34" s="364" t="s">
        <v>1522</v>
      </c>
      <c r="H34" s="384" t="str">
        <f aca="false">IF(F34="", "", CONCATENATE("[",$C34,"]","[",$F34,"] - ",$G34))</f>
        <v>[TPSC-RE-FU-008][GET-SIMPLE] - Consumir el servicio de obtencion de pendientes de pagos</v>
      </c>
      <c r="I34" s="384" t="s">
        <v>1523</v>
      </c>
      <c r="J34" s="366" t="n">
        <f aca="false" t="array" ref="J34:J34">IFERROR(_xludf.xlookup(F34, '4.2.1 Catalogo Frontend'!$D$2:$D$100, '4.2.1 Catalogo Frontend'!$C$2:$C$100), 0)</f>
        <v>0</v>
      </c>
      <c r="K34" s="367" t="s">
        <v>43</v>
      </c>
      <c r="L34" s="368" t="n">
        <f aca="false">ROUNDUP(SUM(VLOOKUP('4.2 WBS Frontend'!K34,'6. Catalogos'!$B$2:$C$4,2,FALSE())*J34),0)</f>
        <v>0</v>
      </c>
      <c r="M34" s="363"/>
      <c r="N34" s="239"/>
      <c r="O34" s="239"/>
      <c r="P34" s="239"/>
      <c r="Q34" s="239"/>
    </row>
    <row r="35" customFormat="false" ht="45" hidden="false" customHeight="true" outlineLevel="0" collapsed="false">
      <c r="A35" s="369" t="n">
        <f aca="false">ROW()-1</f>
        <v>34</v>
      </c>
      <c r="B35" s="370" t="str">
        <f aca="false">VLOOKUP(C35,'9. Matriz de Requisitos'!$A:$W,3, FALSE())</f>
        <v>Buzón de Cobros</v>
      </c>
      <c r="C35" s="371" t="s">
        <v>439</v>
      </c>
      <c r="D35" s="370" t="str">
        <f aca="false">VLOOKUP(C35,'9. Matriz de Requisitos'!$A:$W,4, FALSE())</f>
        <v>Buzones</v>
      </c>
      <c r="E35" s="372" t="str">
        <f aca="false" t="array" ref="E35:E35">IFERROR(_xludf.xlookup(F35, '4.2.1 Catalogo Frontend'!$D$2:$D$100, '4.2.1 Catalogo Frontend'!$B$2:$B$100), "")</f>
        <v/>
      </c>
      <c r="F35" s="373" t="s">
        <v>1506</v>
      </c>
      <c r="G35" s="374" t="s">
        <v>1524</v>
      </c>
      <c r="H35" s="370" t="str">
        <f aca="false">IF(F35="", "", CONCATENATE("[",$C35,"]","[",$F35,"] - ",$G35))</f>
        <v>[TPSC-RE-FU-008][PUT-SIMPLE] - Ajustar logica de reclasificacion para contemplar cobros</v>
      </c>
      <c r="I35" s="370" t="s">
        <v>1525</v>
      </c>
      <c r="J35" s="375" t="n">
        <f aca="false" t="array" ref="J35:J35">IFERROR(_xludf.xlookup(F35, '4.2.1 Catalogo Frontend'!$D$2:$D$100, '4.2.1 Catalogo Frontend'!$C$2:$C$100), 0)</f>
        <v>0</v>
      </c>
      <c r="K35" s="376" t="s">
        <v>43</v>
      </c>
      <c r="L35" s="377" t="n">
        <f aca="false">ROUNDUP(SUM(VLOOKUP('4.2 WBS Frontend'!K35,'6. Catalogos'!$B$2:$C$4,2,FALSE())*J35),0)</f>
        <v>0</v>
      </c>
      <c r="M35" s="373"/>
      <c r="N35" s="378"/>
      <c r="O35" s="378"/>
      <c r="P35" s="378"/>
      <c r="Q35" s="378"/>
    </row>
    <row r="36" customFormat="false" ht="45" hidden="false" customHeight="true" outlineLevel="0" collapsed="false">
      <c r="A36" s="360" t="n">
        <f aca="false">ROW()-1</f>
        <v>35</v>
      </c>
      <c r="B36" s="330" t="str">
        <f aca="false">VLOOKUP(C36,'9. Matriz de Requisitos'!$A:$W,3, FALSE())</f>
        <v>Buzón de Cobros</v>
      </c>
      <c r="C36" s="361" t="s">
        <v>439</v>
      </c>
      <c r="D36" s="330" t="str">
        <f aca="false">VLOOKUP(C36,'9. Matriz de Requisitos'!$A:$W,4, FALSE())</f>
        <v>Buzones</v>
      </c>
      <c r="E36" s="362" t="str">
        <f aca="false" t="array" ref="E36:E36">IFERROR(_xludf.xlookup(F36, '4.2.1 Catalogo Frontend'!$D$2:$D$100, '4.2.1 Catalogo Frontend'!$B$2:$B$100), "")</f>
        <v/>
      </c>
      <c r="F36" s="363" t="s">
        <v>1506</v>
      </c>
      <c r="G36" s="364" t="s">
        <v>1526</v>
      </c>
      <c r="H36" s="330" t="str">
        <f aca="false">IF(F36="", "", CONCATENATE("[",$C36,"]","[",$F36,"] - ",$G36))</f>
        <v>[TPSC-RE-FU-008][PUT-SIMPLE] - Ajustar logica para procesar un pendiente de cobros correctamente</v>
      </c>
      <c r="I36" s="330" t="s">
        <v>1527</v>
      </c>
      <c r="J36" s="366" t="n">
        <f aca="false" t="array" ref="J36:J36">IFERROR(_xludf.xlookup(F36, '4.2.1 Catalogo Frontend'!$D$2:$D$100, '4.2.1 Catalogo Frontend'!$C$2:$C$100), 0)</f>
        <v>0</v>
      </c>
      <c r="K36" s="367" t="s">
        <v>43</v>
      </c>
      <c r="L36" s="368" t="n">
        <f aca="false">ROUNDUP(SUM(VLOOKUP('4.2 WBS Frontend'!K36,'6. Catalogos'!$B$2:$C$4,2,FALSE())*J36),0)</f>
        <v>0</v>
      </c>
      <c r="M36" s="363"/>
      <c r="N36" s="239"/>
      <c r="O36" s="239"/>
      <c r="P36" s="239"/>
      <c r="Q36" s="239"/>
    </row>
    <row r="37" customFormat="false" ht="45" hidden="false" customHeight="true" outlineLevel="0" collapsed="false">
      <c r="A37" s="369" t="n">
        <f aca="false">ROW()-1</f>
        <v>36</v>
      </c>
      <c r="B37" s="370" t="str">
        <f aca="false">VLOOKUP(C37,'9. Matriz de Requisitos'!$A:$W,3, FALSE())</f>
        <v>Buzón de Cobros</v>
      </c>
      <c r="C37" s="371" t="s">
        <v>439</v>
      </c>
      <c r="D37" s="370" t="str">
        <f aca="false">VLOOKUP(C37,'9. Matriz de Requisitos'!$A:$W,4, FALSE())</f>
        <v>Buzones</v>
      </c>
      <c r="E37" s="372" t="str">
        <f aca="false" t="array" ref="E37:E37">IFERROR(_xludf.xlookup(F37, '4.2.1 Catalogo Frontend'!$D$2:$D$100, '4.2.1 Catalogo Frontend'!$B$2:$B$100), "")</f>
        <v/>
      </c>
      <c r="F37" s="373" t="s">
        <v>1470</v>
      </c>
      <c r="G37" s="374" t="s">
        <v>1528</v>
      </c>
      <c r="H37" s="370" t="str">
        <f aca="false">IF(F37="", "", CONCATENATE("[",$C37,"]","[",$F37,"] - ",$G37))</f>
        <v>[TPSC-RE-FU-008][EXTRA-FUNCT] - Validaciones para evitar que se pueda eliminar un cobro cuando acceda con el rol de Gestor de Cobranza</v>
      </c>
      <c r="I37" s="370" t="s">
        <v>1529</v>
      </c>
      <c r="J37" s="375" t="n">
        <f aca="false" t="array" ref="J37:J37">IFERROR(_xludf.xlookup(F37, '4.2.1 Catalogo Frontend'!$D$2:$D$100, '4.2.1 Catalogo Frontend'!$C$2:$C$100), 0)</f>
        <v>0</v>
      </c>
      <c r="K37" s="376" t="s">
        <v>43</v>
      </c>
      <c r="L37" s="377" t="n">
        <f aca="false">ROUNDUP(SUM(VLOOKUP('4.2 WBS Frontend'!K37,'6. Catalogos'!$B$2:$C$4,2,FALSE())*J37),0)</f>
        <v>0</v>
      </c>
      <c r="M37" s="373"/>
      <c r="N37" s="378"/>
      <c r="O37" s="378"/>
      <c r="P37" s="378"/>
      <c r="Q37" s="378"/>
    </row>
    <row r="38" customFormat="false" ht="45" hidden="false" customHeight="true" outlineLevel="0" collapsed="false">
      <c r="A38" s="360" t="n">
        <f aca="false">ROW()-1</f>
        <v>37</v>
      </c>
      <c r="B38" s="330" t="str">
        <f aca="false">VLOOKUP(C38,'9. Matriz de Requisitos'!$A:$W,3, FALSE())</f>
        <v>Buzón de Cobros</v>
      </c>
      <c r="C38" s="361" t="s">
        <v>439</v>
      </c>
      <c r="D38" s="330" t="str">
        <f aca="false">VLOOKUP(C38,'9. Matriz de Requisitos'!$A:$W,4, FALSE())</f>
        <v>Buzones</v>
      </c>
      <c r="E38" s="362" t="str">
        <f aca="false" t="array" ref="E38:E38">IFERROR(_xludf.xlookup(F38, '4.2.1 Catalogo Frontend'!$D$2:$D$100, '4.2.1 Catalogo Frontend'!$B$2:$B$100), "")</f>
        <v/>
      </c>
      <c r="F38" s="363" t="s">
        <v>1470</v>
      </c>
      <c r="G38" s="364" t="s">
        <v>1530</v>
      </c>
      <c r="H38" s="330" t="str">
        <f aca="false">IF(F38="", "", CONCATENATE("[",$C38,"]","[",$F38,"] - ",$G38))</f>
        <v>[TPSC-RE-FU-008][EXTRA-FUNCT] - Ajustar logica para tratar pendientes de cobro de "Cliente nuevo"</v>
      </c>
      <c r="I38" s="330" t="s">
        <v>1531</v>
      </c>
      <c r="J38" s="366" t="n">
        <f aca="false" t="array" ref="J38:J38">IFERROR(_xludf.xlookup(F38, '4.2.1 Catalogo Frontend'!$D$2:$D$100, '4.2.1 Catalogo Frontend'!$C$2:$C$100), 0)</f>
        <v>0</v>
      </c>
      <c r="K38" s="367" t="s">
        <v>41</v>
      </c>
      <c r="L38" s="368" t="n">
        <f aca="false">ROUNDUP(SUM(VLOOKUP('4.2 WBS Frontend'!K38,'6. Catalogos'!$B$2:$C$4,2,FALSE())*J38),0)</f>
        <v>0</v>
      </c>
      <c r="M38" s="363"/>
      <c r="N38" s="239"/>
      <c r="O38" s="239"/>
      <c r="P38" s="239"/>
      <c r="Q38" s="239"/>
    </row>
    <row r="39" customFormat="false" ht="45" hidden="false" customHeight="true" outlineLevel="0" collapsed="false">
      <c r="A39" s="369" t="n">
        <f aca="false">ROW()-1</f>
        <v>38</v>
      </c>
      <c r="B39" s="370" t="str">
        <f aca="false">VLOOKUP(C39,'9. Matriz de Requisitos'!$A:$W,3, FALSE())</f>
        <v>Validación regulatoria</v>
      </c>
      <c r="C39" s="371" t="s">
        <v>462</v>
      </c>
      <c r="D39" s="370" t="str">
        <f aca="false">VLOOKUP(C39,'9. Matriz de Requisitos'!$A:$W,4, FALSE())</f>
        <v>Pretramitar Pedido</v>
      </c>
      <c r="E39" s="372" t="str">
        <f aca="false" t="array" ref="E39:E39">IFERROR(_xludf.xlookup(F39, '4.2.1 Catalogo Frontend'!$D$2:$D$100, '4.2.1 Catalogo Frontend'!$B$2:$B$100), "")</f>
        <v/>
      </c>
      <c r="F39" s="373" t="s">
        <v>1532</v>
      </c>
      <c r="G39" s="374" t="s">
        <v>1533</v>
      </c>
      <c r="H39" s="370" t="str">
        <f aca="false">IF(F39="", "", CONCATENATE("[",$C39,"]","[",$F39,"] - ",$G39))</f>
        <v>[TPSC-RE-FU-009][SECT-READ] - Mostrar un indicador visual cuando el pedido contiene productos controlados, alertando al usuario que se requerirá documentación regulatoria. Pretramitar</v>
      </c>
      <c r="I39" s="374" t="s">
        <v>1534</v>
      </c>
      <c r="J39" s="375" t="n">
        <f aca="false" t="array" ref="J39:J39">IFERROR(_xludf.xlookup(F39, '4.2.1 Catalogo Frontend'!$D$2:$D$100, '4.2.1 Catalogo Frontend'!$C$2:$C$100), 0)</f>
        <v>0</v>
      </c>
      <c r="K39" s="376" t="s">
        <v>43</v>
      </c>
      <c r="L39" s="377" t="n">
        <f aca="false">ROUNDUP(SUM(VLOOKUP('4.2 WBS Frontend'!K39,'6. Catalogos'!$B$2:$C$4,2,FALSE())*J39),0)</f>
        <v>0</v>
      </c>
      <c r="M39" s="373"/>
      <c r="N39" s="378"/>
      <c r="O39" s="378"/>
      <c r="P39" s="378"/>
      <c r="Q39" s="378"/>
    </row>
    <row r="40" customFormat="false" ht="45" hidden="false" customHeight="true" outlineLevel="0" collapsed="false">
      <c r="A40" s="360" t="n">
        <f aca="false">ROW()-1</f>
        <v>39</v>
      </c>
      <c r="B40" s="330" t="str">
        <f aca="false">VLOOKUP(C40,'9. Matriz de Requisitos'!$A:$W,3, FALSE())</f>
        <v>Validación regulatoria</v>
      </c>
      <c r="C40" s="361" t="s">
        <v>462</v>
      </c>
      <c r="D40" s="330" t="str">
        <f aca="false">VLOOKUP(C40,'9. Matriz de Requisitos'!$A:$W,4, FALSE())</f>
        <v>Pretramitar Pedido</v>
      </c>
      <c r="E40" s="362" t="str">
        <f aca="false" t="array" ref="E40:E40">IFERROR(_xludf.xlookup(F40, '4.2.1 Catalogo Frontend'!$D$2:$D$100, '4.2.1 Catalogo Frontend'!$B$2:$B$100), "")</f>
        <v/>
      </c>
      <c r="F40" s="363" t="s">
        <v>1470</v>
      </c>
      <c r="G40" s="364" t="s">
        <v>1535</v>
      </c>
      <c r="H40" s="330" t="str">
        <f aca="false">IF(F40="", "", CONCATENATE("[",$C40,"]","[",$F40,"] - ",$G40))</f>
        <v>[TPSC-RE-FU-009][EXTRA-FUNCT] - Pretramitar Agregar validaciones en boton, y soportar casos con productos con contrato, y por region</v>
      </c>
      <c r="I40" s="364" t="s">
        <v>1536</v>
      </c>
      <c r="J40" s="366" t="n">
        <f aca="false" t="array" ref="J40:J40">IFERROR(_xludf.xlookup(F40, '4.2.1 Catalogo Frontend'!$D$2:$D$100, '4.2.1 Catalogo Frontend'!$C$2:$C$100), 0)</f>
        <v>0</v>
      </c>
      <c r="K40" s="367" t="s">
        <v>43</v>
      </c>
      <c r="L40" s="368" t="n">
        <f aca="false">ROUNDUP(SUM(VLOOKUP('4.2 WBS Frontend'!K40,'6. Catalogos'!$B$2:$C$4,2,FALSE())*J40),0)</f>
        <v>0</v>
      </c>
      <c r="M40" s="363"/>
      <c r="N40" s="239"/>
      <c r="O40" s="239"/>
      <c r="P40" s="239"/>
      <c r="Q40" s="239"/>
    </row>
    <row r="41" customFormat="false" ht="45" hidden="false" customHeight="true" outlineLevel="0" collapsed="false">
      <c r="A41" s="369" t="n">
        <f aca="false">ROW()-1</f>
        <v>40</v>
      </c>
      <c r="B41" s="370" t="str">
        <f aca="false">VLOOKUP(C41,'9. Matriz de Requisitos'!$A:$W,3, FALSE())</f>
        <v>Validación regulatoria</v>
      </c>
      <c r="C41" s="371" t="s">
        <v>462</v>
      </c>
      <c r="D41" s="370" t="str">
        <f aca="false">VLOOKUP(C41,'9. Matriz de Requisitos'!$A:$W,4, FALSE())</f>
        <v>Pretramitar Pedido</v>
      </c>
      <c r="E41" s="372" t="str">
        <f aca="false" t="array" ref="E41:E41">IFERROR(_xludf.xlookup(F41, '4.2.1 Catalogo Frontend'!$D$2:$D$100, '4.2.1 Catalogo Frontend'!$B$2:$B$100), "")</f>
        <v/>
      </c>
      <c r="F41" s="373" t="s">
        <v>1532</v>
      </c>
      <c r="G41" s="374" t="s">
        <v>1537</v>
      </c>
      <c r="H41" s="370" t="str">
        <f aca="false">IF(F41="", "", CONCATENATE("[",$C41,"]","[",$F41,"] - ",$G41))</f>
        <v>[TPSC-RE-FU-009][SECT-READ] - Mostrar un indicador visual cuando el pedido contiene productos controlados, alertando al usuario que se requerirá documentación regulatoria. Gestionar Pedido Intramitable</v>
      </c>
      <c r="I41" s="374" t="s">
        <v>1534</v>
      </c>
      <c r="J41" s="375" t="n">
        <f aca="false" t="array" ref="J41:J41">IFERROR(_xludf.xlookup(F41, '4.2.1 Catalogo Frontend'!$D$2:$D$100, '4.2.1 Catalogo Frontend'!$C$2:$C$100), 0)</f>
        <v>0</v>
      </c>
      <c r="K41" s="376" t="s">
        <v>43</v>
      </c>
      <c r="L41" s="377" t="n">
        <f aca="false">ROUNDUP(SUM(VLOOKUP('4.2 WBS Frontend'!K41,'6. Catalogos'!$B$2:$C$4,2,FALSE())*J41),0)</f>
        <v>0</v>
      </c>
      <c r="M41" s="373"/>
      <c r="N41" s="378"/>
      <c r="O41" s="378"/>
      <c r="P41" s="378"/>
      <c r="Q41" s="378"/>
    </row>
    <row r="42" customFormat="false" ht="45" hidden="false" customHeight="true" outlineLevel="0" collapsed="false">
      <c r="A42" s="360" t="n">
        <f aca="false">ROW()-1</f>
        <v>41</v>
      </c>
      <c r="B42" s="384" t="str">
        <f aca="false">VLOOKUP(C42,'9. Matriz de Requisitos'!$A:$W,3, FALSE())</f>
        <v>Validación regulatoria</v>
      </c>
      <c r="C42" s="361" t="s">
        <v>462</v>
      </c>
      <c r="D42" s="384" t="str">
        <f aca="false">VLOOKUP(C42,'9. Matriz de Requisitos'!$A:$W,4, FALSE())</f>
        <v>Pretramitar Pedido</v>
      </c>
      <c r="E42" s="385" t="str">
        <f aca="false" t="array" ref="E42:E42">IFERROR(_xludf.xlookup(F42, '4.2.1 Catalogo Frontend'!$D$2:$D$100, '4.2.1 Catalogo Frontend'!$B$2:$B$100), "")</f>
        <v/>
      </c>
      <c r="F42" s="364" t="s">
        <v>1470</v>
      </c>
      <c r="G42" s="364" t="s">
        <v>1538</v>
      </c>
      <c r="H42" s="384" t="str">
        <f aca="false">IF(F42="", "", CONCATENATE("[",$C42,"]","[",$F42,"] - ",$G42))</f>
        <v>[TPSC-RE-FU-009][EXTRA-FUNCT] - Gestionar pedido intramitable Agregar validaciones en boton, y soportar casos con productos con contrato, y por region</v>
      </c>
      <c r="I42" s="364" t="s">
        <v>1536</v>
      </c>
      <c r="J42" s="386" t="n">
        <f aca="false" t="array" ref="J42:J42">IFERROR(_xludf.xlookup(F42, '4.2.1 Catalogo Frontend'!$D$2:$D$100, '4.2.1 Catalogo Frontend'!$C$2:$C$100), 0)</f>
        <v>0</v>
      </c>
      <c r="K42" s="387" t="s">
        <v>43</v>
      </c>
      <c r="L42" s="388" t="n">
        <f aca="false">ROUNDUP(SUM(VLOOKUP('4.2 WBS Frontend'!K42,'6. Catalogos'!$B$2:$C$4,2,FALSE())*J42),0)</f>
        <v>0</v>
      </c>
      <c r="M42" s="364"/>
      <c r="N42" s="239"/>
      <c r="O42" s="239"/>
      <c r="P42" s="239"/>
      <c r="Q42" s="239"/>
      <c r="R42" s="239"/>
      <c r="S42" s="239"/>
      <c r="T42" s="239"/>
      <c r="U42" s="239"/>
      <c r="V42" s="239"/>
      <c r="W42" s="239"/>
      <c r="X42" s="239"/>
      <c r="Y42" s="239"/>
      <c r="Z42" s="239"/>
      <c r="AA42" s="239"/>
      <c r="AB42" s="239"/>
      <c r="AC42" s="239"/>
      <c r="AD42" s="239"/>
    </row>
    <row r="43" customFormat="false" ht="45" hidden="false" customHeight="true" outlineLevel="0" collapsed="false">
      <c r="A43" s="369" t="n">
        <f aca="false">ROW()-1</f>
        <v>42</v>
      </c>
      <c r="B43" s="379" t="str">
        <f aca="false">VLOOKUP(C43,'9. Matriz de Requisitos'!$A:$W,3, FALSE())</f>
        <v>Validación regulatoria</v>
      </c>
      <c r="C43" s="371" t="s">
        <v>462</v>
      </c>
      <c r="D43" s="379" t="str">
        <f aca="false">VLOOKUP(C43,'9. Matriz de Requisitos'!$A:$W,4, FALSE())</f>
        <v>Pretramitar Pedido</v>
      </c>
      <c r="E43" s="380" t="str">
        <f aca="false" t="array" ref="E43:E43">IFERROR(_xludf.xlookup(F43, '4.2.1 Catalogo Frontend'!$D$2:$D$100, '4.2.1 Catalogo Frontend'!$B$2:$B$100), "")</f>
        <v/>
      </c>
      <c r="F43" s="374" t="s">
        <v>1532</v>
      </c>
      <c r="G43" s="374" t="s">
        <v>1539</v>
      </c>
      <c r="H43" s="379" t="str">
        <f aca="false">IF(F43="", "", CONCATENATE("[",$C43,"]","[",$F43,"] - ",$G43))</f>
        <v>[TPSC-RE-FU-009][SECT-READ] - Mostrar un indicador visual cuando el pedido contiene productos controlados, alertando al usuario que se requerirá documentación regulatoria. Validar Ajuste</v>
      </c>
      <c r="I43" s="374" t="s">
        <v>1534</v>
      </c>
      <c r="J43" s="381" t="n">
        <f aca="false" t="array" ref="J43:J43">IFERROR(_xludf.xlookup(F43, '4.2.1 Catalogo Frontend'!$D$2:$D$100, '4.2.1 Catalogo Frontend'!$C$2:$C$100), 0)</f>
        <v>0</v>
      </c>
      <c r="K43" s="382" t="s">
        <v>43</v>
      </c>
      <c r="L43" s="383" t="n">
        <f aca="false">ROUNDUP(SUM(VLOOKUP('4.2 WBS Frontend'!K43,'6. Catalogos'!$B$2:$C$4,2,FALSE())*J43),0)</f>
        <v>0</v>
      </c>
      <c r="M43" s="374"/>
      <c r="N43" s="378"/>
      <c r="O43" s="378"/>
      <c r="P43" s="378"/>
      <c r="Q43" s="378"/>
      <c r="R43" s="378"/>
      <c r="S43" s="378"/>
      <c r="T43" s="378"/>
      <c r="U43" s="378"/>
      <c r="V43" s="378"/>
      <c r="W43" s="378"/>
      <c r="X43" s="378"/>
      <c r="Y43" s="378"/>
      <c r="Z43" s="378"/>
      <c r="AA43" s="378"/>
      <c r="AB43" s="378"/>
      <c r="AC43" s="378"/>
      <c r="AD43" s="378"/>
    </row>
    <row r="44" customFormat="false" ht="45" hidden="false" customHeight="true" outlineLevel="0" collapsed="false">
      <c r="A44" s="360" t="n">
        <f aca="false">ROW()-1</f>
        <v>43</v>
      </c>
      <c r="B44" s="384" t="str">
        <f aca="false">VLOOKUP(C44,'9. Matriz de Requisitos'!$A:$W,3, FALSE())</f>
        <v>Validación regulatoria</v>
      </c>
      <c r="C44" s="361" t="s">
        <v>462</v>
      </c>
      <c r="D44" s="384" t="str">
        <f aca="false">VLOOKUP(C44,'9. Matriz de Requisitos'!$A:$W,4, FALSE())</f>
        <v>Pretramitar Pedido</v>
      </c>
      <c r="E44" s="385" t="str">
        <f aca="false" t="array" ref="E44:E44">IFERROR(_xludf.xlookup(F44, '4.2.1 Catalogo Frontend'!$D$2:$D$100, '4.2.1 Catalogo Frontend'!$B$2:$B$100), "")</f>
        <v/>
      </c>
      <c r="F44" s="364" t="s">
        <v>1470</v>
      </c>
      <c r="G44" s="364" t="s">
        <v>1540</v>
      </c>
      <c r="H44" s="384" t="str">
        <f aca="false">IF(F44="", "", CONCATENATE("[",$C44,"]","[",$F44,"] - ",$G44))</f>
        <v>[TPSC-RE-FU-009][EXTRA-FUNCT] - Validar Ajuste Agregar validaciones en boton, y soportar casos con productos con contrato, y por region</v>
      </c>
      <c r="I44" s="364" t="s">
        <v>1536</v>
      </c>
      <c r="J44" s="386" t="n">
        <f aca="false" t="array" ref="J44:J44">IFERROR(_xludf.xlookup(F44, '4.2.1 Catalogo Frontend'!$D$2:$D$100, '4.2.1 Catalogo Frontend'!$C$2:$C$100), 0)</f>
        <v>0</v>
      </c>
      <c r="K44" s="387" t="s">
        <v>43</v>
      </c>
      <c r="L44" s="388" t="n">
        <f aca="false">ROUNDUP(SUM(VLOOKUP('4.2 WBS Frontend'!K44,'6. Catalogos'!$B$2:$C$4,2,FALSE())*J44),0)</f>
        <v>0</v>
      </c>
      <c r="M44" s="364"/>
      <c r="N44" s="239"/>
      <c r="O44" s="239"/>
      <c r="P44" s="239"/>
      <c r="Q44" s="239"/>
      <c r="R44" s="239"/>
      <c r="S44" s="239"/>
      <c r="T44" s="239"/>
      <c r="U44" s="239"/>
      <c r="V44" s="239"/>
      <c r="W44" s="239"/>
      <c r="X44" s="239"/>
      <c r="Y44" s="239"/>
      <c r="Z44" s="239"/>
      <c r="AA44" s="239"/>
      <c r="AB44" s="239"/>
      <c r="AC44" s="239"/>
      <c r="AD44" s="239"/>
    </row>
    <row r="45" customFormat="false" ht="45" hidden="false" customHeight="true" outlineLevel="0" collapsed="false">
      <c r="A45" s="369" t="n">
        <f aca="false">ROW()-1</f>
        <v>44</v>
      </c>
      <c r="B45" s="370" t="str">
        <f aca="false">VLOOKUP(C45,'9. Matriz de Requisitos'!$A:$W,3, FALSE())</f>
        <v>Tramitación de pedidos Crédito</v>
      </c>
      <c r="C45" s="371" t="s">
        <v>479</v>
      </c>
      <c r="D45" s="370" t="str">
        <f aca="false">VLOOKUP(C45,'9. Matriz de Requisitos'!$A:$W,4, FALSE())</f>
        <v>Tramitar Pedido</v>
      </c>
      <c r="E45" s="372" t="str">
        <f aca="false" t="array" ref="E45:E45">IFERROR(_xludf.xlookup(F45, '4.2.1 Catalogo Frontend'!$D$2:$D$100, '4.2.1 Catalogo Frontend'!$B$2:$B$100), "")</f>
        <v/>
      </c>
      <c r="F45" s="373" t="s">
        <v>1532</v>
      </c>
      <c r="G45" s="374" t="s">
        <v>1541</v>
      </c>
      <c r="H45" s="370" t="str">
        <f aca="false">IF(F45="", "", CONCATENATE("[",$C45,"]","[",$F45,"] - ",$G45))</f>
        <v>[TPSC-RE-FU-010][SECT-READ] - Agregar nuevos campos en sección de facturación</v>
      </c>
      <c r="I45" s="370" t="s">
        <v>1542</v>
      </c>
      <c r="J45" s="375" t="n">
        <f aca="false" t="array" ref="J45:J45">IFERROR(_xludf.xlookup(F45, '4.2.1 Catalogo Frontend'!$D$2:$D$100, '4.2.1 Catalogo Frontend'!$C$2:$C$100), 0)</f>
        <v>0</v>
      </c>
      <c r="K45" s="376" t="s">
        <v>43</v>
      </c>
      <c r="L45" s="377" t="n">
        <f aca="false">ROUNDUP(SUM(VLOOKUP('4.2 WBS Frontend'!K45,'6. Catalogos'!$B$2:$C$4,2,FALSE())*J45),0)</f>
        <v>0</v>
      </c>
      <c r="M45" s="373"/>
      <c r="N45" s="378"/>
      <c r="O45" s="378"/>
      <c r="P45" s="378"/>
      <c r="Q45" s="378"/>
    </row>
    <row r="46" customFormat="false" ht="45" hidden="false" customHeight="true" outlineLevel="0" collapsed="false">
      <c r="A46" s="360" t="n">
        <f aca="false">ROW()-1</f>
        <v>45</v>
      </c>
      <c r="B46" s="330" t="str">
        <f aca="false">VLOOKUP(C46,'9. Matriz de Requisitos'!$A:$W,3, FALSE())</f>
        <v>Tramitación de pedidos Crédito</v>
      </c>
      <c r="C46" s="361" t="s">
        <v>479</v>
      </c>
      <c r="D46" s="330" t="str">
        <f aca="false">VLOOKUP(C46,'9. Matriz de Requisitos'!$A:$W,4, FALSE())</f>
        <v>Tramitar Pedido</v>
      </c>
      <c r="E46" s="362" t="str">
        <f aca="false" t="array" ref="E46:E46">IFERROR(_xludf.xlookup(F46, '4.2.1 Catalogo Frontend'!$D$2:$D$100, '4.2.1 Catalogo Frontend'!$B$2:$B$100), "")</f>
        <v/>
      </c>
      <c r="F46" s="363" t="s">
        <v>1470</v>
      </c>
      <c r="G46" s="364" t="s">
        <v>1543</v>
      </c>
      <c r="H46" s="330" t="str">
        <f aca="false">IF(F46="", "", CONCATENATE("[",$C46,"]","[",$F46,"] - ",$G46))</f>
        <v>[TPSC-RE-FU-010][EXTRA-FUNCT] - Validacion en botón para validar el flujo nuevo de pago contra entrega, y factura por adelantado</v>
      </c>
      <c r="I46" s="364" t="s">
        <v>1543</v>
      </c>
      <c r="J46" s="366" t="n">
        <f aca="false" t="array" ref="J46:J46">IFERROR(_xludf.xlookup(F46, '4.2.1 Catalogo Frontend'!$D$2:$D$100, '4.2.1 Catalogo Frontend'!$C$2:$C$100), 0)</f>
        <v>0</v>
      </c>
      <c r="K46" s="367" t="s">
        <v>43</v>
      </c>
      <c r="L46" s="368" t="n">
        <f aca="false">ROUNDUP(SUM(VLOOKUP('4.2 WBS Frontend'!K46,'6. Catalogos'!$B$2:$C$4,2,FALSE())*J46),0)</f>
        <v>0</v>
      </c>
      <c r="M46" s="363"/>
      <c r="N46" s="239"/>
      <c r="O46" s="239"/>
      <c r="P46" s="239"/>
      <c r="Q46" s="239"/>
    </row>
    <row r="47" customFormat="false" ht="45" hidden="false" customHeight="true" outlineLevel="0" collapsed="false">
      <c r="A47" s="369" t="n">
        <f aca="false">ROW()-1</f>
        <v>46</v>
      </c>
      <c r="B47" s="370" t="str">
        <f aca="false">VLOOKUP(C47,'9. Matriz de Requisitos'!$A:$W,3, FALSE())</f>
        <v>Tramitación de pedidos Crédito</v>
      </c>
      <c r="C47" s="371" t="s">
        <v>479</v>
      </c>
      <c r="D47" s="370" t="str">
        <f aca="false">VLOOKUP(C47,'9. Matriz de Requisitos'!$A:$W,4, FALSE())</f>
        <v>Tramitar Pedido</v>
      </c>
      <c r="E47" s="372" t="str">
        <f aca="false" t="array" ref="E47:E47">IFERROR(_xludf.xlookup(F47, '4.2.1 Catalogo Frontend'!$D$2:$D$100, '4.2.1 Catalogo Frontend'!$B$2:$B$100), "")</f>
        <v/>
      </c>
      <c r="F47" s="373" t="s">
        <v>1487</v>
      </c>
      <c r="G47" s="374" t="s">
        <v>1544</v>
      </c>
      <c r="H47" s="370" t="str">
        <f aca="false">IF(F47="", "", CONCATENATE("[",$C47,"]","[",$F47,"] - ",$G47))</f>
        <v>[TPSC-RE-FU-010][INTEG-ALERT] - Al cancelar un OC se debe de mostrar una alerta para confirmar el proceso</v>
      </c>
      <c r="I47" s="374" t="s">
        <v>1544</v>
      </c>
      <c r="J47" s="375" t="n">
        <f aca="false" t="array" ref="J47:J47">IFERROR(_xludf.xlookup(F47, '4.2.1 Catalogo Frontend'!$D$2:$D$100, '4.2.1 Catalogo Frontend'!$C$2:$C$100), 0)</f>
        <v>0</v>
      </c>
      <c r="K47" s="376" t="s">
        <v>43</v>
      </c>
      <c r="L47" s="377" t="n">
        <f aca="false">ROUNDUP(SUM(VLOOKUP('4.2 WBS Frontend'!K47,'6. Catalogos'!$B$2:$C$4,2,FALSE())*J47),0)</f>
        <v>0</v>
      </c>
      <c r="M47" s="373"/>
      <c r="N47" s="378"/>
      <c r="O47" s="378"/>
      <c r="P47" s="378"/>
      <c r="Q47" s="378"/>
    </row>
    <row r="48" customFormat="false" ht="45" hidden="false" customHeight="true" outlineLevel="0" collapsed="false">
      <c r="A48" s="360" t="n">
        <f aca="false">ROW()-1</f>
        <v>47</v>
      </c>
      <c r="B48" s="330" t="str">
        <f aca="false">VLOOKUP(C48,'9. Matriz de Requisitos'!$A:$W,3, FALSE())</f>
        <v>Tramitación de pedidos Crédito</v>
      </c>
      <c r="C48" s="361" t="s">
        <v>479</v>
      </c>
      <c r="D48" s="330" t="str">
        <f aca="false">VLOOKUP(C48,'9. Matriz de Requisitos'!$A:$W,4, FALSE())</f>
        <v>Tramitar Pedido</v>
      </c>
      <c r="E48" s="362" t="str">
        <f aca="false" t="array" ref="E48:E48">IFERROR(_xludf.xlookup(F48, '4.2.1 Catalogo Frontend'!$D$2:$D$100, '4.2.1 Catalogo Frontend'!$B$2:$B$100), "")</f>
        <v/>
      </c>
      <c r="F48" s="363" t="s">
        <v>1506</v>
      </c>
      <c r="G48" s="364" t="s">
        <v>1545</v>
      </c>
      <c r="H48" s="330" t="str">
        <f aca="false">IF(F48="", "", CONCATENATE("[",$C48,"]","[",$F48,"] - ",$G48))</f>
        <v>[TPSC-RE-FU-010][PUT-SIMPLE] - Consumir el servicio de eliminación de OC en tramitar pedido</v>
      </c>
      <c r="I48" s="364" t="s">
        <v>1545</v>
      </c>
      <c r="J48" s="366" t="n">
        <f aca="false" t="array" ref="J48:J48">IFERROR(_xludf.xlookup(F48, '4.2.1 Catalogo Frontend'!$D$2:$D$100, '4.2.1 Catalogo Frontend'!$C$2:$C$100), 0)</f>
        <v>0</v>
      </c>
      <c r="K48" s="367" t="s">
        <v>43</v>
      </c>
      <c r="L48" s="368" t="n">
        <f aca="false">ROUNDUP(SUM(VLOOKUP('4.2 WBS Frontend'!K48,'6. Catalogos'!$B$2:$C$4,2,FALSE())*J48),0)</f>
        <v>0</v>
      </c>
      <c r="M48" s="363"/>
      <c r="N48" s="239"/>
      <c r="O48" s="239"/>
      <c r="P48" s="239"/>
      <c r="Q48" s="239"/>
    </row>
    <row r="49" customFormat="false" ht="45" hidden="false" customHeight="true" outlineLevel="0" collapsed="false">
      <c r="A49" s="369" t="n">
        <f aca="false">ROW()-1</f>
        <v>48</v>
      </c>
      <c r="B49" s="370" t="str">
        <f aca="false">VLOOKUP(C49,'9. Matriz de Requisitos'!$A:$W,3, FALSE())</f>
        <v>Tramitación de pedidos Crédito</v>
      </c>
      <c r="C49" s="371" t="s">
        <v>492</v>
      </c>
      <c r="D49" s="370" t="str">
        <f aca="false">VLOOKUP(C49,'9. Matriz de Requisitos'!$A:$W,4, FALSE())</f>
        <v>Tramitar Pedido</v>
      </c>
      <c r="E49" s="372" t="str">
        <f aca="false" t="array" ref="E49:E49">IFERROR(_xludf.xlookup(F49, '4.2.1 Catalogo Frontend'!$D$2:$D$100, '4.2.1 Catalogo Frontend'!$B$2:$B$100), "")</f>
        <v/>
      </c>
      <c r="F49" s="373" t="s">
        <v>1470</v>
      </c>
      <c r="G49" s="378" t="s">
        <v>1546</v>
      </c>
      <c r="H49" s="370" t="str">
        <f aca="false">IF(F49="", "", CONCATENATE("[",$C49,"]","[",$F49,"] - ",$G49))</f>
        <v>[TPSC-RE-FU-011][EXTRA-FUNCT] - Bloquear Factura por Adelantado y Entrega con Remisión cuando existan productos controlados</v>
      </c>
      <c r="I49" s="378" t="s">
        <v>1546</v>
      </c>
      <c r="J49" s="375" t="n">
        <f aca="false" t="array" ref="J49:J49">IFERROR(_xludf.xlookup(F49, '4.2.1 Catalogo Frontend'!$D$2:$D$100, '4.2.1 Catalogo Frontend'!$C$2:$C$100), 0)</f>
        <v>0</v>
      </c>
      <c r="K49" s="376" t="s">
        <v>43</v>
      </c>
      <c r="L49" s="377" t="n">
        <f aca="false">ROUNDUP(SUM(VLOOKUP('4.2 WBS Frontend'!K49,'6. Catalogos'!$B$2:$C$4,2,FALSE())*J49),0)</f>
        <v>0</v>
      </c>
      <c r="M49" s="373"/>
      <c r="N49" s="378"/>
      <c r="O49" s="378"/>
      <c r="P49" s="378"/>
      <c r="Q49" s="378"/>
    </row>
    <row r="50" customFormat="false" ht="45" hidden="false" customHeight="true" outlineLevel="0" collapsed="false">
      <c r="A50" s="360" t="n">
        <f aca="false">ROW()-1</f>
        <v>49</v>
      </c>
      <c r="B50" s="330" t="str">
        <f aca="false">VLOOKUP(C50,'9. Matriz de Requisitos'!$A:$W,3, FALSE())</f>
        <v>Tramitación de pedidos Crédito</v>
      </c>
      <c r="C50" s="361" t="s">
        <v>492</v>
      </c>
      <c r="D50" s="330" t="str">
        <f aca="false">VLOOKUP(C50,'9. Matriz de Requisitos'!$A:$W,4, FALSE())</f>
        <v>Tramitar Pedido</v>
      </c>
      <c r="E50" s="362" t="str">
        <f aca="false" t="array" ref="E50:E50">IFERROR(_xludf.xlookup(F50, '4.2.1 Catalogo Frontend'!$D$2:$D$100, '4.2.1 Catalogo Frontend'!$B$2:$B$100), "")</f>
        <v/>
      </c>
      <c r="F50" s="363" t="s">
        <v>1470</v>
      </c>
      <c r="G50" s="239" t="s">
        <v>1547</v>
      </c>
      <c r="H50" s="330" t="str">
        <f aca="false">IF(F50="", "", CONCATENATE("[",$C50,"]","[",$F50,"] - ",$G50))</f>
        <v>[TPSC-RE-FU-011][EXTRA-FUNCT] - Validar flujo de controlados en pretramitar con credito y con pago contra entrega</v>
      </c>
      <c r="I50" s="239" t="s">
        <v>1547</v>
      </c>
      <c r="J50" s="366" t="n">
        <f aca="false" t="array" ref="J50:J50">IFERROR(_xludf.xlookup(F50, '4.2.1 Catalogo Frontend'!$D$2:$D$100, '4.2.1 Catalogo Frontend'!$C$2:$C$100), 0)</f>
        <v>0</v>
      </c>
      <c r="K50" s="367" t="s">
        <v>43</v>
      </c>
      <c r="L50" s="368" t="n">
        <f aca="false">ROUNDUP(SUM(VLOOKUP('4.2 WBS Frontend'!K50,'6. Catalogos'!$B$2:$C$4,2,FALSE())*J50),0)</f>
        <v>0</v>
      </c>
      <c r="M50" s="363"/>
      <c r="N50" s="239"/>
      <c r="O50" s="239"/>
      <c r="P50" s="239"/>
      <c r="Q50" s="239"/>
    </row>
    <row r="51" customFormat="false" ht="45" hidden="false" customHeight="true" outlineLevel="0" collapsed="false">
      <c r="A51" s="369" t="n">
        <f aca="false">ROW()-1</f>
        <v>50</v>
      </c>
      <c r="B51" s="370" t="str">
        <f aca="false">VLOOKUP(C51,'9. Matriz de Requisitos'!$A:$W,3, FALSE())</f>
        <v>Tramitación de pedidos Crédito</v>
      </c>
      <c r="C51" s="371" t="s">
        <v>492</v>
      </c>
      <c r="D51" s="370" t="str">
        <f aca="false">VLOOKUP(C51,'9. Matriz de Requisitos'!$A:$W,4, FALSE())</f>
        <v>Tramitar Pedido</v>
      </c>
      <c r="E51" s="372" t="str">
        <f aca="false" t="array" ref="E51:E51">IFERROR(_xludf.xlookup(F51, '4.2.1 Catalogo Frontend'!$D$2:$D$100, '4.2.1 Catalogo Frontend'!$B$2:$B$100), "")</f>
        <v/>
      </c>
      <c r="F51" s="373" t="s">
        <v>1532</v>
      </c>
      <c r="G51" s="378" t="s">
        <v>1548</v>
      </c>
      <c r="H51" s="370" t="str">
        <f aca="false">IF(F51="", "", CONCATENATE("[",$C51,"]","[",$F51,"] - ",$G51))</f>
        <v>[TPSC-RE-FU-011][SECT-READ] - Agregar indicador de alerta en factura por adelantado</v>
      </c>
      <c r="I51" s="378" t="s">
        <v>1549</v>
      </c>
      <c r="J51" s="375" t="n">
        <f aca="false" t="array" ref="J51:J51">IFERROR(_xludf.xlookup(F51, '4.2.1 Catalogo Frontend'!$D$2:$D$100, '4.2.1 Catalogo Frontend'!$C$2:$C$100), 0)</f>
        <v>0</v>
      </c>
      <c r="K51" s="376" t="s">
        <v>43</v>
      </c>
      <c r="L51" s="377" t="n">
        <f aca="false">ROUNDUP(SUM(VLOOKUP('4.2 WBS Frontend'!K51,'6. Catalogos'!$B$2:$C$4,2,FALSE())*J51),0)</f>
        <v>0</v>
      </c>
      <c r="M51" s="373"/>
      <c r="N51" s="378"/>
      <c r="O51" s="378"/>
      <c r="P51" s="378"/>
      <c r="Q51" s="378"/>
    </row>
    <row r="52" customFormat="false" ht="45" hidden="false" customHeight="true" outlineLevel="0" collapsed="false">
      <c r="A52" s="360" t="n">
        <f aca="false">ROW()-1</f>
        <v>51</v>
      </c>
      <c r="B52" s="330" t="str">
        <f aca="false">VLOOKUP(C52,'9. Matriz de Requisitos'!$A:$W,3, FALSE())</f>
        <v>Tramitación de pedidos Crédito</v>
      </c>
      <c r="C52" s="361" t="s">
        <v>503</v>
      </c>
      <c r="D52" s="330" t="str">
        <f aca="false">VLOOKUP(C52,'9. Matriz de Requisitos'!$A:$W,4, FALSE())</f>
        <v>Tramitar Pedido</v>
      </c>
      <c r="E52" s="362" t="str">
        <f aca="false" t="array" ref="E52:E52">IFERROR(_xludf.xlookup(F52, '4.2.1 Catalogo Frontend'!$D$2:$D$100, '4.2.1 Catalogo Frontend'!$B$2:$B$100), "")</f>
        <v/>
      </c>
      <c r="F52" s="363" t="s">
        <v>1532</v>
      </c>
      <c r="G52" s="330" t="s">
        <v>1550</v>
      </c>
      <c r="H52" s="330" t="str">
        <f aca="false">IF(F52="", "", CONCATENATE("[",$C52,"]","[",$F52,"] - ",$G52))</f>
        <v>[TPSC-RE-FU-012][SECT-READ] - No permitir modificar datos de facturacion si se selecciona factura por adelantado</v>
      </c>
      <c r="I52" s="330" t="s">
        <v>1551</v>
      </c>
      <c r="J52" s="366" t="n">
        <f aca="false" t="array" ref="J52:J52">IFERROR(_xludf.xlookup(F52, '4.2.1 Catalogo Frontend'!$D$2:$D$100, '4.2.1 Catalogo Frontend'!$C$2:$C$100), 0)</f>
        <v>0</v>
      </c>
      <c r="K52" s="367" t="s">
        <v>43</v>
      </c>
      <c r="L52" s="368" t="n">
        <f aca="false">ROUNDUP(SUM(VLOOKUP('4.2 WBS Frontend'!K52,'6. Catalogos'!$B$2:$C$4,2,FALSE())*J52),0)</f>
        <v>0</v>
      </c>
      <c r="M52" s="363"/>
      <c r="N52" s="239"/>
      <c r="O52" s="239"/>
      <c r="P52" s="239"/>
      <c r="Q52" s="239"/>
    </row>
    <row r="53" customFormat="false" ht="45" hidden="false" customHeight="true" outlineLevel="0" collapsed="false">
      <c r="A53" s="369" t="n">
        <f aca="false">ROW()-1</f>
        <v>52</v>
      </c>
      <c r="B53" s="379" t="str">
        <f aca="false">VLOOKUP(C53,'9. Matriz de Requisitos'!$A:$W,3, FALSE())</f>
        <v>Tramitación de pedidos Crédito</v>
      </c>
      <c r="C53" s="371" t="s">
        <v>503</v>
      </c>
      <c r="D53" s="379" t="str">
        <f aca="false">VLOOKUP(C53,'9. Matriz de Requisitos'!$A:$W,4, FALSE())</f>
        <v>Tramitar Pedido</v>
      </c>
      <c r="E53" s="380" t="str">
        <f aca="false" t="array" ref="E53:E53">IFERROR(_xludf.xlookup(F53, '4.2.1 Catalogo Frontend'!$D$2:$D$100, '4.2.1 Catalogo Frontend'!$B$2:$B$100), "")</f>
        <v/>
      </c>
      <c r="F53" s="374" t="s">
        <v>1532</v>
      </c>
      <c r="G53" s="379" t="s">
        <v>1552</v>
      </c>
      <c r="H53" s="379" t="str">
        <f aca="false">IF(F53="", "", CONCATENATE("[",$C53,"]","[",$F53,"] - ",$G53))</f>
        <v>[TPSC-RE-FU-012][SECT-READ] - Ocultar para Perú el radio de factura por adelantado</v>
      </c>
      <c r="I53" s="379" t="s">
        <v>1553</v>
      </c>
      <c r="J53" s="381" t="n">
        <f aca="false" t="array" ref="J53:J53">IFERROR(_xludf.xlookup(F53, '4.2.1 Catalogo Frontend'!$D$2:$D$100, '4.2.1 Catalogo Frontend'!$C$2:$C$100), 0)</f>
        <v>0</v>
      </c>
      <c r="K53" s="382" t="s">
        <v>43</v>
      </c>
      <c r="L53" s="383" t="n">
        <f aca="false">ROUNDUP(SUM(VLOOKUP('4.2 WBS Frontend'!K53,'6. Catalogos'!$B$2:$C$4,2,FALSE())*J53),0)</f>
        <v>0</v>
      </c>
      <c r="M53" s="374"/>
      <c r="N53" s="378"/>
      <c r="O53" s="378"/>
      <c r="P53" s="378"/>
      <c r="Q53" s="378"/>
      <c r="R53" s="378"/>
      <c r="S53" s="378"/>
      <c r="T53" s="378"/>
      <c r="U53" s="378"/>
      <c r="V53" s="378"/>
      <c r="W53" s="378"/>
      <c r="X53" s="378"/>
      <c r="Y53" s="378"/>
      <c r="Z53" s="378"/>
      <c r="AA53" s="378"/>
      <c r="AB53" s="378"/>
      <c r="AC53" s="378"/>
      <c r="AD53" s="378"/>
    </row>
    <row r="54" customFormat="false" ht="45" hidden="false" customHeight="true" outlineLevel="0" collapsed="false">
      <c r="A54" s="360" t="n">
        <f aca="false">ROW()-1</f>
        <v>53</v>
      </c>
      <c r="B54" s="384" t="str">
        <f aca="false">VLOOKUP(C54,'9. Matriz de Requisitos'!$A:$W,3, FALSE())</f>
        <v>Tramitación de pedidos Crédito</v>
      </c>
      <c r="C54" s="361" t="s">
        <v>503</v>
      </c>
      <c r="D54" s="384" t="str">
        <f aca="false">VLOOKUP(C54,'9. Matriz de Requisitos'!$A:$W,4, FALSE())</f>
        <v>Tramitar Pedido</v>
      </c>
      <c r="E54" s="385" t="str">
        <f aca="false" t="array" ref="E54:E54">IFERROR(_xludf.xlookup(F54, '4.2.1 Catalogo Frontend'!$D$2:$D$100, '4.2.1 Catalogo Frontend'!$B$2:$B$100), "")</f>
        <v/>
      </c>
      <c r="F54" s="364" t="s">
        <v>1506</v>
      </c>
      <c r="G54" s="384" t="s">
        <v>1554</v>
      </c>
      <c r="H54" s="384" t="str">
        <f aca="false">IF(F54="", "", CONCATENATE("[",$C54,"]","[",$F54,"] - ",$G54))</f>
        <v>[TPSC-RE-FU-012][PUT-SIMPLE] - Detonar servicio para registro en factura por adelantado</v>
      </c>
      <c r="I54" s="384" t="s">
        <v>1554</v>
      </c>
      <c r="J54" s="386" t="n">
        <f aca="false" t="array" ref="J54:J54">IFERROR(_xludf.xlookup(F54, '4.2.1 Catalogo Frontend'!$D$2:$D$100, '4.2.1 Catalogo Frontend'!$C$2:$C$100), 0)</f>
        <v>0</v>
      </c>
      <c r="K54" s="387" t="s">
        <v>43</v>
      </c>
      <c r="L54" s="388" t="n">
        <f aca="false">ROUNDUP(SUM(VLOOKUP('4.2 WBS Frontend'!K54,'6. Catalogos'!$B$2:$C$4,2,FALSE())*J54),0)</f>
        <v>0</v>
      </c>
      <c r="M54" s="364"/>
      <c r="N54" s="239"/>
      <c r="O54" s="239"/>
      <c r="P54" s="239"/>
      <c r="Q54" s="239"/>
      <c r="R54" s="239"/>
      <c r="S54" s="239"/>
      <c r="T54" s="239"/>
      <c r="U54" s="239"/>
      <c r="V54" s="239"/>
      <c r="W54" s="239"/>
      <c r="X54" s="239"/>
      <c r="Y54" s="239"/>
      <c r="Z54" s="239"/>
      <c r="AA54" s="239"/>
      <c r="AB54" s="239"/>
      <c r="AC54" s="239"/>
      <c r="AD54" s="239"/>
    </row>
    <row r="55" customFormat="false" ht="45" hidden="false" customHeight="true" outlineLevel="0" collapsed="false">
      <c r="A55" s="369" t="n">
        <f aca="false">ROW()-1</f>
        <v>54</v>
      </c>
      <c r="B55" s="370" t="str">
        <f aca="false">VLOOKUP(C55,'9. Matriz de Requisitos'!$A:$W,3, FALSE())</f>
        <v>Tramitación de pedidos Prepago</v>
      </c>
      <c r="C55" s="371" t="s">
        <v>516</v>
      </c>
      <c r="D55" s="370" t="str">
        <f aca="false">VLOOKUP(C55,'9. Matriz de Requisitos'!$A:$W,4, FALSE())</f>
        <v>Tramitar Pedido</v>
      </c>
      <c r="E55" s="372" t="str">
        <f aca="false" t="array" ref="E55:E55">IFERROR(_xludf.xlookup(F55, '4.2.1 Catalogo Frontend'!$D$2:$D$100, '4.2.1 Catalogo Frontend'!$B$2:$B$100), "")</f>
        <v/>
      </c>
      <c r="F55" s="373" t="s">
        <v>1555</v>
      </c>
      <c r="G55" s="374" t="s">
        <v>1556</v>
      </c>
      <c r="H55" s="370" t="str">
        <f aca="false">IF(F55="", "", CONCATENATE("[",$C55,"]","[",$F55,"] - ",$G55))</f>
        <v>[TPSC-RE-FU-013][UPD-SECT-READ] - Modificar boton para mostrar generar proforma, en el resumen y paso final</v>
      </c>
      <c r="I55" s="374" t="s">
        <v>1556</v>
      </c>
      <c r="J55" s="375" t="n">
        <f aca="false" t="array" ref="J55:J55">IFERROR(_xludf.xlookup(F55, '4.2.1 Catalogo Frontend'!$D$2:$D$100, '4.2.1 Catalogo Frontend'!$C$2:$C$100), 0)</f>
        <v>0</v>
      </c>
      <c r="K55" s="376" t="s">
        <v>43</v>
      </c>
      <c r="L55" s="377" t="n">
        <f aca="false">ROUNDUP(SUM(VLOOKUP('4.2 WBS Frontend'!K55,'6. Catalogos'!$B$2:$C$4,2,FALSE())*J55),0)</f>
        <v>0</v>
      </c>
      <c r="M55" s="373"/>
      <c r="N55" s="378"/>
      <c r="O55" s="378"/>
      <c r="P55" s="378"/>
      <c r="Q55" s="378"/>
    </row>
    <row r="56" customFormat="false" ht="45" hidden="false" customHeight="true" outlineLevel="0" collapsed="false">
      <c r="A56" s="360" t="n">
        <f aca="false">ROW()-1</f>
        <v>55</v>
      </c>
      <c r="B56" s="330" t="str">
        <f aca="false">VLOOKUP(C56,'9. Matriz de Requisitos'!$A:$W,3, FALSE())</f>
        <v>Tramitación de pedidos Prepago</v>
      </c>
      <c r="C56" s="361" t="s">
        <v>516</v>
      </c>
      <c r="D56" s="330" t="str">
        <f aca="false">VLOOKUP(C56,'9. Matriz de Requisitos'!$A:$W,4, FALSE())</f>
        <v>Tramitar Pedido</v>
      </c>
      <c r="E56" s="362" t="str">
        <f aca="false" t="array" ref="E56:E56">IFERROR(_xludf.xlookup(F56, '4.2.1 Catalogo Frontend'!$D$2:$D$100, '4.2.1 Catalogo Frontend'!$B$2:$B$100), "")</f>
        <v/>
      </c>
      <c r="F56" s="363" t="s">
        <v>1493</v>
      </c>
      <c r="G56" s="364" t="s">
        <v>1557</v>
      </c>
      <c r="H56" s="330" t="str">
        <f aca="false">IF(F56="", "", CONCATENATE("[",$C56,"]","[",$F56,"] - ",$G56))</f>
        <v>[TPSC-RE-FU-013][GET-MULTI] - Consumir servicio para generar archivo de proforma</v>
      </c>
      <c r="I56" s="364" t="s">
        <v>1557</v>
      </c>
      <c r="J56" s="366" t="n">
        <f aca="false" t="array" ref="J56:J56">IFERROR(_xludf.xlookup(F56, '4.2.1 Catalogo Frontend'!$D$2:$D$100, '4.2.1 Catalogo Frontend'!$C$2:$C$100), 0)</f>
        <v>0</v>
      </c>
      <c r="K56" s="367" t="s">
        <v>43</v>
      </c>
      <c r="L56" s="368" t="n">
        <f aca="false">ROUNDUP(SUM(VLOOKUP('4.2 WBS Frontend'!K56,'6. Catalogos'!$B$2:$C$4,2,FALSE())*J56),0)</f>
        <v>0</v>
      </c>
      <c r="M56" s="363"/>
      <c r="N56" s="239"/>
      <c r="O56" s="239"/>
      <c r="P56" s="239"/>
      <c r="Q56" s="239"/>
    </row>
    <row r="57" customFormat="false" ht="45" hidden="false" customHeight="true" outlineLevel="0" collapsed="false">
      <c r="A57" s="369" t="n">
        <f aca="false">ROW()-1</f>
        <v>56</v>
      </c>
      <c r="B57" s="370" t="str">
        <f aca="false">VLOOKUP(C57,'9. Matriz de Requisitos'!$A:$W,3, FALSE())</f>
        <v>Tramitación de pedidos Prepago</v>
      </c>
      <c r="C57" s="371" t="s">
        <v>516</v>
      </c>
      <c r="D57" s="370" t="str">
        <f aca="false">VLOOKUP(C57,'9. Matriz de Requisitos'!$A:$W,4, FALSE())</f>
        <v>Tramitar Pedido</v>
      </c>
      <c r="E57" s="372" t="str">
        <f aca="false" t="array" ref="E57:E57">IFERROR(_xludf.xlookup(F57, '4.2.1 Catalogo Frontend'!$D$2:$D$100, '4.2.1 Catalogo Frontend'!$B$2:$B$100), "")</f>
        <v/>
      </c>
      <c r="F57" s="373" t="s">
        <v>1558</v>
      </c>
      <c r="G57" s="374" t="s">
        <v>1559</v>
      </c>
      <c r="H57" s="370" t="str">
        <f aca="false">IF(F57="", "", CONCATENATE("[",$C57,"]","[",$F57,"] - ",$G57))</f>
        <v>[TPSC-RE-FU-013][ORG-SIMPLE] - Implementar previsualización de la proforma</v>
      </c>
      <c r="I57" s="374" t="s">
        <v>1559</v>
      </c>
      <c r="J57" s="375" t="n">
        <f aca="false" t="array" ref="J57:J57">IFERROR(_xludf.xlookup(F57, '4.2.1 Catalogo Frontend'!$D$2:$D$100, '4.2.1 Catalogo Frontend'!$C$2:$C$100), 0)</f>
        <v>0</v>
      </c>
      <c r="K57" s="376" t="s">
        <v>43</v>
      </c>
      <c r="L57" s="377" t="n">
        <f aca="false">ROUNDUP(SUM(VLOOKUP('4.2 WBS Frontend'!K57,'6. Catalogos'!$B$2:$C$4,2,FALSE())*J57),0)</f>
        <v>0</v>
      </c>
      <c r="M57" s="373"/>
      <c r="N57" s="378"/>
      <c r="O57" s="378"/>
      <c r="P57" s="378"/>
      <c r="Q57" s="378"/>
    </row>
    <row r="58" customFormat="false" ht="45" hidden="false" customHeight="true" outlineLevel="0" collapsed="false">
      <c r="A58" s="360" t="n">
        <f aca="false">ROW()-1</f>
        <v>57</v>
      </c>
      <c r="B58" s="330" t="str">
        <f aca="false">VLOOKUP(C58,'9. Matriz de Requisitos'!$A:$W,3, FALSE())</f>
        <v>Tramitación de pedidos Prepago</v>
      </c>
      <c r="C58" s="361" t="s">
        <v>516</v>
      </c>
      <c r="D58" s="330" t="str">
        <f aca="false">VLOOKUP(C58,'9. Matriz de Requisitos'!$A:$W,4, FALSE())</f>
        <v>Tramitar Pedido</v>
      </c>
      <c r="E58" s="362" t="str">
        <f aca="false" t="array" ref="E58:E58">IFERROR(_xludf.xlookup(F58, '4.2.1 Catalogo Frontend'!$D$2:$D$100, '4.2.1 Catalogo Frontend'!$B$2:$B$100), "")</f>
        <v/>
      </c>
      <c r="F58" s="363" t="s">
        <v>1560</v>
      </c>
      <c r="G58" s="364" t="s">
        <v>1561</v>
      </c>
      <c r="H58" s="330" t="str">
        <f aca="false">IF(F58="", "", CONCATENATE("[",$C58,"]","[",$F58,"] - ",$G58))</f>
        <v>[TPSC-RE-FU-013][SEND-EMAIL] - Implementar pop de envio para una proforma</v>
      </c>
      <c r="I58" s="364" t="s">
        <v>1561</v>
      </c>
      <c r="J58" s="366" t="n">
        <f aca="false" t="array" ref="J58:J58">IFERROR(_xludf.xlookup(F58, '4.2.1 Catalogo Frontend'!$D$2:$D$100, '4.2.1 Catalogo Frontend'!$C$2:$C$100), 0)</f>
        <v>0</v>
      </c>
      <c r="K58" s="367" t="s">
        <v>43</v>
      </c>
      <c r="L58" s="368" t="n">
        <f aca="false">ROUNDUP(SUM(VLOOKUP('4.2 WBS Frontend'!K58,'6. Catalogos'!$B$2:$C$4,2,FALSE())*J58),0)</f>
        <v>0</v>
      </c>
      <c r="M58" s="363"/>
      <c r="N58" s="239"/>
      <c r="O58" s="239"/>
      <c r="P58" s="239"/>
      <c r="Q58" s="239"/>
    </row>
    <row r="59" customFormat="false" ht="45" hidden="false" customHeight="true" outlineLevel="0" collapsed="false">
      <c r="A59" s="369" t="n">
        <f aca="false">ROW()-1</f>
        <v>58</v>
      </c>
      <c r="B59" s="370" t="str">
        <f aca="false">VLOOKUP(C59,'9. Matriz de Requisitos'!$A:$W,3, FALSE())</f>
        <v>Tramitación de pedidos Prepago</v>
      </c>
      <c r="C59" s="371" t="s">
        <v>516</v>
      </c>
      <c r="D59" s="370" t="str">
        <f aca="false">VLOOKUP(C59,'9. Matriz de Requisitos'!$A:$W,4, FALSE())</f>
        <v>Tramitar Pedido</v>
      </c>
      <c r="E59" s="372" t="str">
        <f aca="false" t="array" ref="E59:E59">IFERROR(_xludf.xlookup(F59, '4.2.1 Catalogo Frontend'!$D$2:$D$100, '4.2.1 Catalogo Frontend'!$B$2:$B$100), "")</f>
        <v/>
      </c>
      <c r="F59" s="373" t="s">
        <v>1470</v>
      </c>
      <c r="G59" s="374" t="s">
        <v>1562</v>
      </c>
      <c r="H59" s="370" t="str">
        <f aca="false">IF(F59="", "", CONCATENATE("[",$C59,"]","[",$F59,"] - ",$G59))</f>
        <v>[TPSC-RE-FU-013][EXTRA-FUNCT] - Verificación y ajustes de reglas de negocio con productos controlados</v>
      </c>
      <c r="I59" s="374" t="s">
        <v>1562</v>
      </c>
      <c r="J59" s="375" t="n">
        <f aca="false" t="array" ref="J59:J59">IFERROR(_xludf.xlookup(F59, '4.2.1 Catalogo Frontend'!$D$2:$D$100, '4.2.1 Catalogo Frontend'!$C$2:$C$100), 0)</f>
        <v>0</v>
      </c>
      <c r="K59" s="376" t="s">
        <v>43</v>
      </c>
      <c r="L59" s="377" t="n">
        <f aca="false">ROUNDUP(SUM(VLOOKUP('4.2 WBS Frontend'!K59,'6. Catalogos'!$B$2:$C$4,2,FALSE())*J59),0)</f>
        <v>0</v>
      </c>
      <c r="M59" s="373"/>
      <c r="N59" s="378"/>
      <c r="O59" s="378"/>
      <c r="P59" s="378"/>
      <c r="Q59" s="378"/>
    </row>
    <row r="60" customFormat="false" ht="45" hidden="false" customHeight="true" outlineLevel="0" collapsed="false">
      <c r="A60" s="360" t="n">
        <f aca="false">ROW()-1</f>
        <v>59</v>
      </c>
      <c r="B60" s="330" t="str">
        <f aca="false">VLOOKUP(C60,'9. Matriz de Requisitos'!$A:$W,3, FALSE())</f>
        <v>Tramitación de pedidos Prepago</v>
      </c>
      <c r="C60" s="361" t="s">
        <v>516</v>
      </c>
      <c r="D60" s="330" t="str">
        <f aca="false">VLOOKUP(C60,'9. Matriz de Requisitos'!$A:$W,4, FALSE())</f>
        <v>Tramitar Pedido</v>
      </c>
      <c r="E60" s="362" t="str">
        <f aca="false" t="array" ref="E60:E60">IFERROR(_xludf.xlookup(F60, '4.2.1 Catalogo Frontend'!$D$2:$D$100, '4.2.1 Catalogo Frontend'!$B$2:$B$100), "")</f>
        <v/>
      </c>
      <c r="F60" s="363" t="s">
        <v>1555</v>
      </c>
      <c r="G60" s="364" t="s">
        <v>1563</v>
      </c>
      <c r="H60" s="330" t="str">
        <f aca="false">IF(F60="", "", CONCATENATE("[",$C60,"]","[",$F60,"] - ",$G60))</f>
        <v>[TPSC-RE-FU-013][UPD-SECT-READ] - Regionalizar seccion de uso de cfdi y metodo de pago</v>
      </c>
      <c r="I60" s="364" t="s">
        <v>1564</v>
      </c>
      <c r="J60" s="366" t="n">
        <f aca="false" t="array" ref="J60:J60">IFERROR(_xludf.xlookup(F60, '4.2.1 Catalogo Frontend'!$D$2:$D$100, '4.2.1 Catalogo Frontend'!$C$2:$C$100), 0)</f>
        <v>0</v>
      </c>
      <c r="K60" s="367" t="s">
        <v>43</v>
      </c>
      <c r="L60" s="368" t="n">
        <f aca="false">ROUNDUP(SUM(VLOOKUP('4.2 WBS Frontend'!K60,'6. Catalogos'!$B$2:$C$4,2,FALSE())*J60),0)</f>
        <v>0</v>
      </c>
      <c r="M60" s="363"/>
      <c r="N60" s="239"/>
      <c r="O60" s="239"/>
      <c r="P60" s="239"/>
      <c r="Q60" s="239"/>
    </row>
    <row r="61" customFormat="false" ht="45" hidden="false" customHeight="true" outlineLevel="0" collapsed="false">
      <c r="A61" s="369" t="n">
        <f aca="false">ROW()-1</f>
        <v>60</v>
      </c>
      <c r="B61" s="370" t="str">
        <f aca="false">VLOOKUP(C61,'9. Matriz de Requisitos'!$A:$W,3, FALSE())</f>
        <v>Tramitación de pedidos Prepago</v>
      </c>
      <c r="C61" s="371" t="s">
        <v>538</v>
      </c>
      <c r="D61" s="370" t="str">
        <f aca="false">VLOOKUP(C61,'9. Matriz de Requisitos'!$A:$W,4, FALSE())</f>
        <v>Tramitar Pedido</v>
      </c>
      <c r="E61" s="372" t="str">
        <f aca="false" t="array" ref="E61:E61">IFERROR(_xludf.xlookup(F61, '4.2.1 Catalogo Frontend'!$D$2:$D$100, '4.2.1 Catalogo Frontend'!$B$2:$B$100), "")</f>
        <v/>
      </c>
      <c r="F61" s="373" t="s">
        <v>1532</v>
      </c>
      <c r="G61" s="374" t="s">
        <v>1565</v>
      </c>
      <c r="H61" s="370" t="str">
        <f aca="false">IF(F61="", "", CONCATENATE("[",$C61,"]","[",$F61,"] - ",$G61))</f>
        <v>[TPSC-RE-FU-014][SECT-READ] - Agregar validaciones del flujo para que el radio button de Entrega con Remisión no deberá aparecer en la pantalla</v>
      </c>
      <c r="I61" s="374" t="s">
        <v>1566</v>
      </c>
      <c r="J61" s="375" t="n">
        <f aca="false" t="array" ref="J61:J61">IFERROR(_xludf.xlookup(F61, '4.2.1 Catalogo Frontend'!$D$2:$D$100, '4.2.1 Catalogo Frontend'!$C$2:$C$100), 0)</f>
        <v>0</v>
      </c>
      <c r="K61" s="376" t="s">
        <v>43</v>
      </c>
      <c r="L61" s="377" t="n">
        <f aca="false">ROUNDUP(SUM(VLOOKUP('4.2 WBS Frontend'!K61,'6. Catalogos'!$B$2:$C$4,2,FALSE())*J61),0)</f>
        <v>0</v>
      </c>
      <c r="M61" s="373"/>
      <c r="N61" s="378"/>
      <c r="O61" s="378"/>
      <c r="P61" s="378"/>
      <c r="Q61" s="378"/>
    </row>
    <row r="62" customFormat="false" ht="45" hidden="false" customHeight="true" outlineLevel="0" collapsed="false">
      <c r="A62" s="360" t="n">
        <f aca="false">ROW()-1</f>
        <v>61</v>
      </c>
      <c r="B62" s="330" t="str">
        <f aca="false">VLOOKUP(C62,'9. Matriz de Requisitos'!$A:$W,3, FALSE())</f>
        <v>Tramitación de pedidos Prepago</v>
      </c>
      <c r="C62" s="361" t="s">
        <v>549</v>
      </c>
      <c r="D62" s="330" t="str">
        <f aca="false">VLOOKUP(C62,'9. Matriz de Requisitos'!$A:$W,4, FALSE())</f>
        <v>Tramitar Pedido</v>
      </c>
      <c r="E62" s="362" t="str">
        <f aca="false" t="array" ref="E62:E62">IFERROR(_xludf.xlookup(F62, '4.2.1 Catalogo Frontend'!$D$2:$D$100, '4.2.1 Catalogo Frontend'!$B$2:$B$100), "")</f>
        <v/>
      </c>
      <c r="F62" s="363" t="s">
        <v>1555</v>
      </c>
      <c r="G62" s="364" t="s">
        <v>1567</v>
      </c>
      <c r="H62" s="330" t="str">
        <f aca="false">IF(F62="", "", CONCATENATE("[",$C62,"]","[",$F62,"] - ",$G62))</f>
        <v>[TPSC-RE-FU-015][UPD-SECT-READ] - Evitar editar datos de facturación cuando se activa Factura por Adelantado</v>
      </c>
      <c r="I62" s="364" t="s">
        <v>1567</v>
      </c>
      <c r="J62" s="366" t="n">
        <f aca="false" t="array" ref="J62:J62">IFERROR(_xludf.xlookup(F62, '4.2.1 Catalogo Frontend'!$D$2:$D$100, '4.2.1 Catalogo Frontend'!$C$2:$C$100), 0)</f>
        <v>0</v>
      </c>
      <c r="K62" s="367" t="s">
        <v>43</v>
      </c>
      <c r="L62" s="368" t="n">
        <f aca="false">ROUNDUP(SUM(VLOOKUP('4.2 WBS Frontend'!K62,'6. Catalogos'!$B$2:$C$4,2,FALSE())*J62),0)</f>
        <v>0</v>
      </c>
      <c r="M62" s="363"/>
      <c r="N62" s="239"/>
      <c r="O62" s="239"/>
      <c r="P62" s="239"/>
      <c r="Q62" s="239"/>
    </row>
    <row r="63" customFormat="false" ht="45" hidden="false" customHeight="true" outlineLevel="0" collapsed="false">
      <c r="A63" s="369" t="n">
        <f aca="false">ROW()-1</f>
        <v>62</v>
      </c>
      <c r="B63" s="370" t="str">
        <f aca="false">VLOOKUP(C63,'9. Matriz de Requisitos'!$A:$W,3, FALSE())</f>
        <v>Tramitación de pedidos Prepago</v>
      </c>
      <c r="C63" s="371" t="s">
        <v>549</v>
      </c>
      <c r="D63" s="370" t="str">
        <f aca="false">VLOOKUP(C63,'9. Matriz de Requisitos'!$A:$W,4, FALSE())</f>
        <v>Tramitar Pedido</v>
      </c>
      <c r="E63" s="372" t="str">
        <f aca="false" t="array" ref="E63:E63">IFERROR(_xludf.xlookup(F63, '4.2.1 Catalogo Frontend'!$D$2:$D$100, '4.2.1 Catalogo Frontend'!$B$2:$B$100), "")</f>
        <v/>
      </c>
      <c r="F63" s="373" t="s">
        <v>1470</v>
      </c>
      <c r="G63" s="374" t="s">
        <v>1568</v>
      </c>
      <c r="H63" s="370" t="str">
        <f aca="false">IF(F63="", "", CONCATENATE("[",$C63,"]","[",$F63,"] - ",$G63))</f>
        <v>[TPSC-RE-FU-015][EXTRA-FUNCT] - Revisar que no se genere el pendiente de validar cobro al tramitar con ambas regiones </v>
      </c>
      <c r="I63" s="374" t="s">
        <v>1568</v>
      </c>
      <c r="J63" s="375" t="n">
        <f aca="false" t="array" ref="J63:J63">IFERROR(_xludf.xlookup(F63, '4.2.1 Catalogo Frontend'!$D$2:$D$100, '4.2.1 Catalogo Frontend'!$C$2:$C$100), 0)</f>
        <v>0</v>
      </c>
      <c r="K63" s="376" t="s">
        <v>43</v>
      </c>
      <c r="L63" s="377" t="n">
        <f aca="false">ROUNDUP(SUM(VLOOKUP('4.2 WBS Frontend'!K63,'6. Catalogos'!$B$2:$C$4,2,FALSE())*J63),0)</f>
        <v>0</v>
      </c>
      <c r="M63" s="373"/>
      <c r="N63" s="378"/>
      <c r="O63" s="378"/>
      <c r="P63" s="378"/>
      <c r="Q63" s="378"/>
    </row>
    <row r="64" customFormat="false" ht="45" hidden="false" customHeight="true" outlineLevel="0" collapsed="false">
      <c r="A64" s="360" t="n">
        <f aca="false">ROW()-1</f>
        <v>63</v>
      </c>
      <c r="B64" s="389" t="str">
        <f aca="false">VLOOKUP(C64,'9. Matriz de Requisitos'!$A:$W,3, FALSE())</f>
        <v>Diseño y generación de Documentos
</v>
      </c>
      <c r="C64" s="390" t="s">
        <v>565</v>
      </c>
      <c r="D64" s="389" t="str">
        <f aca="false">VLOOKUP(C64,'9. Matriz de Requisitos'!$A:$W,4, FALSE())</f>
        <v>Tramitar Pedido</v>
      </c>
      <c r="E64" s="391" t="str">
        <f aca="false" t="array" ref="E64:E64">IFERROR(_xludf.xlookup(F64, '4.2.1 Catalogo Frontend'!$D$2:$D$100, '4.2.1 Catalogo Frontend'!$B$2:$B$100), "")</f>
        <v/>
      </c>
      <c r="F64" s="392"/>
      <c r="G64" s="393"/>
      <c r="H64" s="389" t="str">
        <f aca="false">IF(F64="", "", CONCATENATE("[",$C64,"]","[",$F64,"] - ",$G64))</f>
        <v/>
      </c>
      <c r="I64" s="389"/>
      <c r="J64" s="394" t="n">
        <f aca="false" t="array" ref="J64:J64">IFERROR(_xludf.xlookup(F64, '4.2.1 Catalogo Frontend'!$D$2:$D$100, '4.2.1 Catalogo Frontend'!$C$2:$C$100), 0)</f>
        <v>0</v>
      </c>
      <c r="K64" s="395" t="s">
        <v>43</v>
      </c>
      <c r="L64" s="396" t="n">
        <f aca="false">ROUNDUP(SUM(VLOOKUP('4.2 WBS Frontend'!K64,'6. Catalogos'!$B$2:$C$4,2,FALSE())*J64),0)</f>
        <v>0</v>
      </c>
      <c r="M64" s="392"/>
      <c r="N64" s="397"/>
      <c r="O64" s="397"/>
      <c r="P64" s="397"/>
      <c r="Q64" s="397"/>
    </row>
    <row r="65" customFormat="false" ht="45" hidden="false" customHeight="true" outlineLevel="0" collapsed="false">
      <c r="A65" s="369" t="n">
        <f aca="false">ROW()-1</f>
        <v>64</v>
      </c>
      <c r="B65" s="389" t="str">
        <f aca="false">VLOOKUP(C65,'9. Matriz de Requisitos'!$A:$W,3, FALSE())</f>
        <v>Diseño y generación de Documentos: Proforma Perú
</v>
      </c>
      <c r="C65" s="390" t="s">
        <v>629</v>
      </c>
      <c r="D65" s="389" t="str">
        <f aca="false">VLOOKUP(C65,'9. Matriz de Requisitos'!$A:$W,4, FALSE())</f>
        <v>Tramitar Pedido</v>
      </c>
      <c r="E65" s="391" t="str">
        <f aca="false" t="array" ref="E65:E65">IFERROR(_xludf.xlookup(F65, '4.2.1 Catalogo Frontend'!$D$2:$D$100, '4.2.1 Catalogo Frontend'!$B$2:$B$100), "")</f>
        <v/>
      </c>
      <c r="F65" s="392"/>
      <c r="G65" s="393"/>
      <c r="H65" s="389" t="str">
        <f aca="false">IF(F65="", "", CONCATENATE("[",$C65,"]","[",$F65,"] - ",$G65))</f>
        <v/>
      </c>
      <c r="I65" s="389"/>
      <c r="J65" s="394" t="n">
        <f aca="false" t="array" ref="J65:J65">IFERROR(_xludf.xlookup(F65, '4.2.1 Catalogo Frontend'!$D$2:$D$100, '4.2.1 Catalogo Frontend'!$C$2:$C$100), 0)</f>
        <v>0</v>
      </c>
      <c r="K65" s="395" t="s">
        <v>43</v>
      </c>
      <c r="L65" s="396" t="n">
        <f aca="false">ROUNDUP(SUM(VLOOKUP('4.2 WBS Frontend'!K65,'6. Catalogos'!$B$2:$C$4,2,FALSE())*J65),0)</f>
        <v>0</v>
      </c>
      <c r="M65" s="392"/>
      <c r="N65" s="397"/>
      <c r="O65" s="397"/>
      <c r="P65" s="397"/>
      <c r="Q65" s="397"/>
    </row>
    <row r="66" customFormat="false" ht="45" hidden="false" customHeight="true" outlineLevel="0" collapsed="false">
      <c r="A66" s="360" t="n">
        <f aca="false">ROW()-1</f>
        <v>65</v>
      </c>
      <c r="B66" s="330" t="str">
        <f aca="false">VLOOKUP(C66,'9. Matriz de Requisitos'!$A:$W,3, FALSE())</f>
        <v>Factura por Adelantado
</v>
      </c>
      <c r="C66" s="361" t="s">
        <v>652</v>
      </c>
      <c r="D66" s="330" t="str">
        <f aca="false">VLOOKUP(C66,'9. Matriz de Requisitos'!$A:$W,4, FALSE())</f>
        <v>Factura por Adelantado</v>
      </c>
      <c r="E66" s="362" t="str">
        <f aca="false" t="array" ref="E66:E66">IFERROR(_xludf.xlookup(F66, '4.2.1 Catalogo Frontend'!$D$2:$D$100, '4.2.1 Catalogo Frontend'!$B$2:$B$100), "")</f>
        <v/>
      </c>
      <c r="F66" s="363" t="s">
        <v>1467</v>
      </c>
      <c r="G66" s="398" t="s">
        <v>1569</v>
      </c>
      <c r="H66" s="330" t="str">
        <f aca="false">IF(F66="", "", CONCATENATE("[",$C66,"]","[",$F66,"] - ",$G66))</f>
        <v>[TPSC-RE-FU-018][PERMISSION] - Ajustar el archivo de roles y funciones para permitir el acceso al modulo</v>
      </c>
      <c r="I66" s="398" t="s">
        <v>1569</v>
      </c>
      <c r="J66" s="366" t="n">
        <f aca="false" t="array" ref="J66:J66">IFERROR(_xludf.xlookup(F66, '4.2.1 Catalogo Frontend'!$D$2:$D$100, '4.2.1 Catalogo Frontend'!$C$2:$C$100), 0)</f>
        <v>0</v>
      </c>
      <c r="K66" s="367" t="s">
        <v>42</v>
      </c>
      <c r="L66" s="368" t="n">
        <f aca="false">ROUNDUP(SUM(VLOOKUP('4.2 WBS Frontend'!K66,'6. Catalogos'!$B$2:$C$4,2,FALSE())*J66),0)</f>
        <v>0</v>
      </c>
      <c r="M66" s="363"/>
      <c r="N66" s="239"/>
      <c r="O66" s="239"/>
      <c r="P66" s="239"/>
      <c r="Q66" s="239"/>
    </row>
    <row r="67" customFormat="false" ht="45" hidden="false" customHeight="true" outlineLevel="0" collapsed="false">
      <c r="A67" s="369" t="n">
        <f aca="false">ROW()-1</f>
        <v>66</v>
      </c>
      <c r="B67" s="370" t="str">
        <f aca="false">VLOOKUP(C67,'9. Matriz de Requisitos'!$A:$W,3, FALSE())</f>
        <v>Factura por Adelantado
</v>
      </c>
      <c r="C67" s="371" t="s">
        <v>652</v>
      </c>
      <c r="D67" s="370" t="str">
        <f aca="false">VLOOKUP(C67,'9. Matriz de Requisitos'!$A:$W,4, FALSE())</f>
        <v>Factura por Adelantado</v>
      </c>
      <c r="E67" s="372" t="str">
        <f aca="false" t="array" ref="E67:E67">IFERROR(_xludf.xlookup(F67, '4.2.1 Catalogo Frontend'!$D$2:$D$100, '4.2.1 Catalogo Frontend'!$B$2:$B$100), "")</f>
        <v/>
      </c>
      <c r="F67" s="373" t="s">
        <v>1570</v>
      </c>
      <c r="G67" s="399" t="s">
        <v>1571</v>
      </c>
      <c r="H67" s="370" t="str">
        <f aca="false">IF(F67="", "", CONCATENATE("[",$C67,"]","[",$F67,"] - ",$G67))</f>
        <v>[TPSC-RE-FU-018][CONFIG-ROUTE] - Añadir nueva ruta al menú para el modulo de factura por adelantado</v>
      </c>
      <c r="I67" s="399" t="s">
        <v>1572</v>
      </c>
      <c r="J67" s="375" t="n">
        <f aca="false" t="array" ref="J67:J67">IFERROR(_xludf.xlookup(F67, '4.2.1 Catalogo Frontend'!$D$2:$D$100, '4.2.1 Catalogo Frontend'!$C$2:$C$100), 0)</f>
        <v>0</v>
      </c>
      <c r="K67" s="376" t="s">
        <v>43</v>
      </c>
      <c r="L67" s="377" t="n">
        <f aca="false">ROUNDUP(SUM(VLOOKUP('4.2 WBS Frontend'!K67,'6. Catalogos'!$B$2:$C$4,2,FALSE())*J67),0)</f>
        <v>0</v>
      </c>
      <c r="M67" s="373"/>
      <c r="N67" s="378"/>
      <c r="O67" s="378"/>
      <c r="P67" s="378"/>
      <c r="Q67" s="378"/>
    </row>
    <row r="68" customFormat="false" ht="45" hidden="false" customHeight="true" outlineLevel="0" collapsed="false">
      <c r="A68" s="360" t="n">
        <f aca="false">ROW()-1</f>
        <v>67</v>
      </c>
      <c r="B68" s="330" t="str">
        <f aca="false">VLOOKUP(C68,'9. Matriz de Requisitos'!$A:$W,3, FALSE())</f>
        <v>Factura por Adelantado
</v>
      </c>
      <c r="C68" s="361" t="s">
        <v>652</v>
      </c>
      <c r="D68" s="330" t="str">
        <f aca="false">VLOOKUP(C68,'9. Matriz de Requisitos'!$A:$W,4, FALSE())</f>
        <v>Factura por Adelantado</v>
      </c>
      <c r="E68" s="362" t="str">
        <f aca="false" t="array" ref="E68:E68">IFERROR(_xludf.xlookup(F68, '4.2.1 Catalogo Frontend'!$D$2:$D$100, '4.2.1 Catalogo Frontend'!$B$2:$B$100), "")</f>
        <v/>
      </c>
      <c r="F68" s="363" t="s">
        <v>1470</v>
      </c>
      <c r="G68" s="400" t="s">
        <v>1573</v>
      </c>
      <c r="H68" s="330" t="str">
        <f aca="false">IF(F68="", "", CONCATENATE("[",$C68,"]","[",$F68,"] - ",$G68))</f>
        <v>[TPSC-RE-FU-018][EXTRA-FUNCT] - agregar contador en menu en signalr</v>
      </c>
      <c r="I68" s="400" t="s">
        <v>1573</v>
      </c>
      <c r="J68" s="366" t="n">
        <f aca="false" t="array" ref="J68:J68">IFERROR(_xludf.xlookup(F68, '4.2.1 Catalogo Frontend'!$D$2:$D$100, '4.2.1 Catalogo Frontend'!$C$2:$C$100), 0)</f>
        <v>0</v>
      </c>
      <c r="K68" s="367" t="s">
        <v>43</v>
      </c>
      <c r="L68" s="368" t="n">
        <f aca="false">ROUNDUP(SUM(VLOOKUP('4.2 WBS Frontend'!K68,'6. Catalogos'!$B$2:$C$4,2,FALSE())*J68),0)</f>
        <v>0</v>
      </c>
      <c r="M68" s="363"/>
      <c r="N68" s="239"/>
      <c r="O68" s="239"/>
      <c r="P68" s="239"/>
      <c r="Q68" s="239"/>
    </row>
    <row r="69" customFormat="false" ht="45" hidden="false" customHeight="true" outlineLevel="0" collapsed="false">
      <c r="A69" s="369" t="n">
        <f aca="false">ROW()-1</f>
        <v>68</v>
      </c>
      <c r="B69" s="370" t="str">
        <f aca="false">VLOOKUP(C69,'9. Matriz de Requisitos'!$A:$W,3, FALSE())</f>
        <v>Factura por Adelantado
</v>
      </c>
      <c r="C69" s="371" t="s">
        <v>652</v>
      </c>
      <c r="D69" s="370" t="str">
        <f aca="false">VLOOKUP(C69,'9. Matriz de Requisitos'!$A:$W,4, FALSE())</f>
        <v>Factura por Adelantado</v>
      </c>
      <c r="E69" s="372" t="str">
        <f aca="false" t="array" ref="E69:E69">IFERROR(_xludf.xlookup(F69, '4.2.1 Catalogo Frontend'!$D$2:$D$100, '4.2.1 Catalogo Frontend'!$B$2:$B$100), "")</f>
        <v/>
      </c>
      <c r="F69" s="373" t="s">
        <v>1473</v>
      </c>
      <c r="G69" s="399" t="s">
        <v>1574</v>
      </c>
      <c r="H69" s="370" t="str">
        <f aca="false">IF(F69="", "", CONCATENATE("[",$C69,"]","[",$F69,"] - ",$G69))</f>
        <v>[TPSC-RE-FU-018][PAGE-SIMPLE] - Crear page para el modulo de factura por adelantado</v>
      </c>
      <c r="I69" s="399" t="s">
        <v>1574</v>
      </c>
      <c r="J69" s="375" t="n">
        <f aca="false" t="array" ref="J69:J69">IFERROR(_xludf.xlookup(F69, '4.2.1 Catalogo Frontend'!$D$2:$D$100, '4.2.1 Catalogo Frontend'!$C$2:$C$100), 0)</f>
        <v>0</v>
      </c>
      <c r="K69" s="376" t="s">
        <v>43</v>
      </c>
      <c r="L69" s="377" t="n">
        <f aca="false">ROUNDUP(SUM(VLOOKUP('4.2 WBS Frontend'!K69,'6. Catalogos'!$B$2:$C$4,2,FALSE())*J69),0)</f>
        <v>0</v>
      </c>
      <c r="M69" s="373"/>
      <c r="N69" s="378"/>
      <c r="O69" s="378"/>
      <c r="P69" s="378"/>
      <c r="Q69" s="378"/>
    </row>
    <row r="70" customFormat="false" ht="45" hidden="false" customHeight="true" outlineLevel="0" collapsed="false">
      <c r="A70" s="360" t="n">
        <f aca="false">ROW()-1</f>
        <v>69</v>
      </c>
      <c r="B70" s="330" t="str">
        <f aca="false">VLOOKUP(C70,'9. Matriz de Requisitos'!$A:$W,3, FALSE())</f>
        <v>Factura por Adelantado
</v>
      </c>
      <c r="C70" s="361" t="s">
        <v>652</v>
      </c>
      <c r="D70" s="330" t="str">
        <f aca="false">VLOOKUP(C70,'9. Matriz de Requisitos'!$A:$W,4, FALSE())</f>
        <v>Factura por Adelantado</v>
      </c>
      <c r="E70" s="362" t="str">
        <f aca="false" t="array" ref="E70:E70">IFERROR(_xludf.xlookup(F70, '4.2.1 Catalogo Frontend'!$D$2:$D$100, '4.2.1 Catalogo Frontend'!$B$2:$B$100), "")</f>
        <v/>
      </c>
      <c r="F70" s="363" t="s">
        <v>1464</v>
      </c>
      <c r="G70" s="400" t="s">
        <v>1575</v>
      </c>
      <c r="H70" s="330" t="str">
        <f aca="false">IF(F70="", "", CONCATENATE("[",$C70,"]","[",$F70,"] - ",$G70))</f>
        <v>[TPSC-RE-FU-018][SECT-FORM] - Maquetar pantalla de listado de Clientes</v>
      </c>
      <c r="I70" s="400" t="s">
        <v>1575</v>
      </c>
      <c r="J70" s="366" t="n">
        <f aca="false" t="array" ref="J70:J70">IFERROR(_xludf.xlookup(F70, '4.2.1 Catalogo Frontend'!$D$2:$D$100, '4.2.1 Catalogo Frontend'!$C$2:$C$100), 0)</f>
        <v>0</v>
      </c>
      <c r="K70" s="367" t="s">
        <v>42</v>
      </c>
      <c r="L70" s="368" t="n">
        <f aca="false">ROUNDUP(SUM(VLOOKUP('4.2 WBS Frontend'!K70,'6. Catalogos'!$B$2:$C$4,2,FALSE())*J70),0)</f>
        <v>0</v>
      </c>
      <c r="M70" s="363"/>
      <c r="N70" s="239"/>
      <c r="O70" s="239"/>
      <c r="P70" s="239"/>
      <c r="Q70" s="239"/>
    </row>
    <row r="71" customFormat="false" ht="45" hidden="false" customHeight="true" outlineLevel="0" collapsed="false">
      <c r="A71" s="369" t="n">
        <f aca="false">ROW()-1</f>
        <v>70</v>
      </c>
      <c r="B71" s="370" t="str">
        <f aca="false">VLOOKUP(C71,'9. Matriz de Requisitos'!$A:$W,3, FALSE())</f>
        <v>Factura por Adelantado
</v>
      </c>
      <c r="C71" s="371" t="s">
        <v>652</v>
      </c>
      <c r="D71" s="370" t="str">
        <f aca="false">VLOOKUP(C71,'9. Matriz de Requisitos'!$A:$W,4, FALSE())</f>
        <v>Factura por Adelantado</v>
      </c>
      <c r="E71" s="372" t="str">
        <f aca="false" t="array" ref="E71:E71">IFERROR(_xludf.xlookup(F71, '4.2.1 Catalogo Frontend'!$D$2:$D$100, '4.2.1 Catalogo Frontend'!$B$2:$B$100), "")</f>
        <v/>
      </c>
      <c r="F71" s="373" t="s">
        <v>1576</v>
      </c>
      <c r="G71" s="399" t="s">
        <v>1577</v>
      </c>
      <c r="H71" s="370" t="str">
        <f aca="false">IF(F71="", "", CONCATENATE("[",$C71,"]","[",$F71,"] - ",$G71))</f>
        <v>[TPSC-RE-FU-018][ORG-FUNCT] - Crear componente paginador</v>
      </c>
      <c r="I71" s="399" t="s">
        <v>1578</v>
      </c>
      <c r="J71" s="375" t="n">
        <f aca="false" t="array" ref="J71:J71">IFERROR(_xludf.xlookup(F71, '4.2.1 Catalogo Frontend'!$D$2:$D$100, '4.2.1 Catalogo Frontend'!$C$2:$C$100), 0)</f>
        <v>0</v>
      </c>
      <c r="K71" s="376" t="s">
        <v>41</v>
      </c>
      <c r="L71" s="377" t="n">
        <f aca="false">ROUNDUP(SUM(VLOOKUP('4.2 WBS Frontend'!K71,'6. Catalogos'!$B$2:$C$4,2,FALSE())*J71),0)</f>
        <v>0</v>
      </c>
      <c r="M71" s="373"/>
      <c r="N71" s="378"/>
      <c r="O71" s="378"/>
      <c r="P71" s="378"/>
      <c r="Q71" s="378"/>
    </row>
    <row r="72" customFormat="false" ht="45" hidden="false" customHeight="true" outlineLevel="0" collapsed="false">
      <c r="A72" s="360" t="n">
        <f aca="false">ROW()-1</f>
        <v>71</v>
      </c>
      <c r="B72" s="330" t="str">
        <f aca="false">VLOOKUP(C72,'9. Matriz de Requisitos'!$A:$W,3, FALSE())</f>
        <v>Factura por Adelantado
</v>
      </c>
      <c r="C72" s="361" t="s">
        <v>652</v>
      </c>
      <c r="D72" s="330" t="str">
        <f aca="false">VLOOKUP(C72,'9. Matriz de Requisitos'!$A:$W,4, FALSE())</f>
        <v>Factura por Adelantado</v>
      </c>
      <c r="E72" s="362" t="str">
        <f aca="false" t="array" ref="E72:E72">IFERROR(_xludf.xlookup(F72, '4.2.1 Catalogo Frontend'!$D$2:$D$100, '4.2.1 Catalogo Frontend'!$B$2:$B$100), "")</f>
        <v/>
      </c>
      <c r="F72" s="363" t="s">
        <v>1579</v>
      </c>
      <c r="G72" s="400" t="s">
        <v>1580</v>
      </c>
      <c r="H72" s="330" t="str">
        <f aca="false">IF(F72="", "", CONCATENATE("[",$C72,"]","[",$F72,"] - ",$G72))</f>
        <v>[TPSC-RE-FU-018][MOL-SIMPLE] - Molecula Sort table</v>
      </c>
      <c r="I72" s="400" t="s">
        <v>1580</v>
      </c>
      <c r="J72" s="366" t="n">
        <f aca="false" t="array" ref="J72:J72">IFERROR(_xludf.xlookup(F72, '4.2.1 Catalogo Frontend'!$D$2:$D$100, '4.2.1 Catalogo Frontend'!$C$2:$C$100), 0)</f>
        <v>0</v>
      </c>
      <c r="K72" s="367" t="s">
        <v>43</v>
      </c>
      <c r="L72" s="368" t="n">
        <f aca="false">ROUNDUP(SUM(VLOOKUP('4.2 WBS Frontend'!K72,'6. Catalogos'!$B$2:$C$4,2,FALSE())*J72),0)</f>
        <v>0</v>
      </c>
      <c r="M72" s="363"/>
      <c r="N72" s="239"/>
      <c r="O72" s="239"/>
      <c r="P72" s="239"/>
      <c r="Q72" s="239"/>
    </row>
    <row r="73" customFormat="false" ht="45" hidden="false" customHeight="true" outlineLevel="0" collapsed="false">
      <c r="A73" s="369" t="n">
        <f aca="false">ROW()-1</f>
        <v>72</v>
      </c>
      <c r="B73" s="370" t="str">
        <f aca="false">VLOOKUP(C73,'9. Matriz de Requisitos'!$A:$W,3, FALSE())</f>
        <v>Factura por Adelantado
</v>
      </c>
      <c r="C73" s="371" t="s">
        <v>652</v>
      </c>
      <c r="D73" s="370" t="str">
        <f aca="false">VLOOKUP(C73,'9. Matriz de Requisitos'!$A:$W,4, FALSE())</f>
        <v>Factura por Adelantado</v>
      </c>
      <c r="E73" s="372" t="str">
        <f aca="false" t="array" ref="E73:E73">IFERROR(_xludf.xlookup(F73, '4.2.1 Catalogo Frontend'!$D$2:$D$100, '4.2.1 Catalogo Frontend'!$B$2:$B$100), "")</f>
        <v/>
      </c>
      <c r="F73" s="373" t="s">
        <v>1558</v>
      </c>
      <c r="G73" s="399" t="s">
        <v>1581</v>
      </c>
      <c r="H73" s="370" t="str">
        <f aca="false">IF(F73="", "", CONCATENATE("[",$C73,"]","[",$F73,"] - ",$G73))</f>
        <v>[TPSC-RE-FU-018][ORG-SIMPLE] - Esqueleton para tabla</v>
      </c>
      <c r="I73" s="399" t="s">
        <v>1581</v>
      </c>
      <c r="J73" s="375" t="n">
        <f aca="false" t="array" ref="J73:J73">IFERROR(_xludf.xlookup(F73, '4.2.1 Catalogo Frontend'!$D$2:$D$100, '4.2.1 Catalogo Frontend'!$C$2:$C$100), 0)</f>
        <v>0</v>
      </c>
      <c r="K73" s="376" t="s">
        <v>43</v>
      </c>
      <c r="L73" s="377" t="n">
        <f aca="false">ROUNDUP(SUM(VLOOKUP('4.2 WBS Frontend'!K73,'6. Catalogos'!$B$2:$C$4,2,FALSE())*J73),0)</f>
        <v>0</v>
      </c>
      <c r="M73" s="373"/>
      <c r="N73" s="378"/>
      <c r="O73" s="378"/>
      <c r="P73" s="378"/>
      <c r="Q73" s="378"/>
    </row>
    <row r="74" customFormat="false" ht="45" hidden="false" customHeight="true" outlineLevel="0" collapsed="false">
      <c r="A74" s="360" t="n">
        <f aca="false">ROW()-1</f>
        <v>73</v>
      </c>
      <c r="B74" s="330" t="str">
        <f aca="false">VLOOKUP(C74,'9. Matriz de Requisitos'!$A:$W,3, FALSE())</f>
        <v>Factura por Adelantado
</v>
      </c>
      <c r="C74" s="361" t="s">
        <v>652</v>
      </c>
      <c r="D74" s="330" t="str">
        <f aca="false">VLOOKUP(C74,'9. Matriz de Requisitos'!$A:$W,4, FALSE())</f>
        <v>Factura por Adelantado</v>
      </c>
      <c r="E74" s="362" t="str">
        <f aca="false" t="array" ref="E74:E74">IFERROR(_xludf.xlookup(F74, '4.2.1 Catalogo Frontend'!$D$2:$D$100, '4.2.1 Catalogo Frontend'!$B$2:$B$100), "")</f>
        <v/>
      </c>
      <c r="F74" s="363" t="s">
        <v>1582</v>
      </c>
      <c r="G74" s="400" t="s">
        <v>1583</v>
      </c>
      <c r="H74" s="330" t="str">
        <f aca="false">IF(F74="", "", CONCATENATE("[",$C74,"]","[",$F74,"] - ",$G74))</f>
        <v>[TPSC-RE-FU-018][LIST-FILTER] - Filtro por Razón Social, identificador fiscal o pedido interno</v>
      </c>
      <c r="I74" s="400" t="s">
        <v>1583</v>
      </c>
      <c r="J74" s="366" t="n">
        <f aca="false" t="array" ref="J74:J74">IFERROR(_xludf.xlookup(F74, '4.2.1 Catalogo Frontend'!$D$2:$D$100, '4.2.1 Catalogo Frontend'!$C$2:$C$100), 0)</f>
        <v>0</v>
      </c>
      <c r="K74" s="367" t="s">
        <v>43</v>
      </c>
      <c r="L74" s="368" t="n">
        <f aca="false">ROUNDUP(SUM(VLOOKUP('4.2 WBS Frontend'!K74,'6. Catalogos'!$B$2:$C$4,2,FALSE())*J74),0)</f>
        <v>0</v>
      </c>
      <c r="M74" s="363"/>
      <c r="N74" s="239"/>
      <c r="O74" s="239"/>
      <c r="P74" s="239"/>
      <c r="Q74" s="239"/>
    </row>
    <row r="75" customFormat="false" ht="45" hidden="false" customHeight="true" outlineLevel="0" collapsed="false">
      <c r="A75" s="369" t="n">
        <f aca="false">ROW()-1</f>
        <v>74</v>
      </c>
      <c r="B75" s="370" t="str">
        <f aca="false">VLOOKUP(C75,'9. Matriz de Requisitos'!$A:$W,3, FALSE())</f>
        <v>Factura por Adelantado
</v>
      </c>
      <c r="C75" s="371" t="s">
        <v>652</v>
      </c>
      <c r="D75" s="370" t="str">
        <f aca="false">VLOOKUP(C75,'9. Matriz de Requisitos'!$A:$W,4, FALSE())</f>
        <v>Factura por Adelantado</v>
      </c>
      <c r="E75" s="372" t="str">
        <f aca="false" t="array" ref="E75:E75">IFERROR(_xludf.xlookup(F75, '4.2.1 Catalogo Frontend'!$D$2:$D$100, '4.2.1 Catalogo Frontend'!$B$2:$B$100), "")</f>
        <v/>
      </c>
      <c r="F75" s="373" t="s">
        <v>1584</v>
      </c>
      <c r="G75" s="399" t="s">
        <v>1585</v>
      </c>
      <c r="H75" s="370" t="str">
        <f aca="false">IF(F75="", "", CONCATENATE("[",$C75,"]","[",$F75,"] - ",$G75))</f>
        <v>[TPSC-RE-FU-018][LAY-SIMPLE] - Maquetación para listado sin resultado y vacio</v>
      </c>
      <c r="I75" s="399" t="s">
        <v>1585</v>
      </c>
      <c r="J75" s="375" t="n">
        <f aca="false" t="array" ref="J75:J75">IFERROR(_xludf.xlookup(F75, '4.2.1 Catalogo Frontend'!$D$2:$D$100, '4.2.1 Catalogo Frontend'!$C$2:$C$100), 0)</f>
        <v>0</v>
      </c>
      <c r="K75" s="376" t="s">
        <v>43</v>
      </c>
      <c r="L75" s="377" t="n">
        <f aca="false">ROUNDUP(SUM(VLOOKUP('4.2 WBS Frontend'!K75,'6. Catalogos'!$B$2:$C$4,2,FALSE())*J75),0)</f>
        <v>0</v>
      </c>
      <c r="M75" s="373"/>
      <c r="N75" s="378"/>
      <c r="O75" s="378"/>
      <c r="P75" s="378"/>
      <c r="Q75" s="378"/>
    </row>
    <row r="76" customFormat="false" ht="45" hidden="false" customHeight="true" outlineLevel="0" collapsed="false">
      <c r="A76" s="360" t="n">
        <f aca="false">ROW()-1</f>
        <v>75</v>
      </c>
      <c r="B76" s="330" t="str">
        <f aca="false">VLOOKUP(C76,'9. Matriz de Requisitos'!$A:$W,3, FALSE())</f>
        <v>Factura por Adelantado
</v>
      </c>
      <c r="C76" s="361" t="s">
        <v>652</v>
      </c>
      <c r="D76" s="330" t="str">
        <f aca="false">VLOOKUP(C76,'9. Matriz de Requisitos'!$A:$W,4, FALSE())</f>
        <v>Factura por Adelantado</v>
      </c>
      <c r="E76" s="362" t="str">
        <f aca="false" t="array" ref="E76:E76">IFERROR(_xludf.xlookup(F76, '4.2.1 Catalogo Frontend'!$D$2:$D$100, '4.2.1 Catalogo Frontend'!$B$2:$B$100), "")</f>
        <v/>
      </c>
      <c r="F76" s="363" t="s">
        <v>1457</v>
      </c>
      <c r="G76" s="400" t="s">
        <v>1586</v>
      </c>
      <c r="H76" s="330" t="str">
        <f aca="false">IF(F76="", "", CONCATENATE("[",$C76,"]","[",$F76,"] - ",$G76))</f>
        <v>[TPSC-RE-FU-018][GET-SIMPLE] - Consulta de cientes por cartera de acuerdo al rol</v>
      </c>
      <c r="I76" s="330" t="s">
        <v>1587</v>
      </c>
      <c r="J76" s="366" t="n">
        <f aca="false" t="array" ref="J76:J76">IFERROR(_xludf.xlookup(F76, '4.2.1 Catalogo Frontend'!$D$2:$D$100, '4.2.1 Catalogo Frontend'!$C$2:$C$100), 0)</f>
        <v>0</v>
      </c>
      <c r="K76" s="367" t="s">
        <v>42</v>
      </c>
      <c r="L76" s="368" t="n">
        <f aca="false">ROUNDUP(SUM(VLOOKUP('4.2 WBS Frontend'!K76,'6. Catalogos'!$B$2:$C$4,2,FALSE())*J76),0)</f>
        <v>0</v>
      </c>
      <c r="M76" s="363"/>
      <c r="N76" s="239"/>
      <c r="O76" s="239"/>
      <c r="P76" s="239"/>
      <c r="Q76" s="239"/>
    </row>
    <row r="77" customFormat="false" ht="45" hidden="false" customHeight="true" outlineLevel="0" collapsed="false">
      <c r="A77" s="369" t="n">
        <f aca="false">ROW()-1</f>
        <v>76</v>
      </c>
      <c r="B77" s="370" t="str">
        <f aca="false">VLOOKUP(C77,'9. Matriz de Requisitos'!$A:$W,3, FALSE())</f>
        <v>Factura por Adelantado
</v>
      </c>
      <c r="C77" s="371" t="s">
        <v>652</v>
      </c>
      <c r="D77" s="370" t="str">
        <f aca="false">VLOOKUP(C77,'9. Matriz de Requisitos'!$A:$W,4, FALSE())</f>
        <v>Factura por Adelantado</v>
      </c>
      <c r="E77" s="372" t="str">
        <f aca="false" t="array" ref="E77:E77">IFERROR(_xludf.xlookup(F77, '4.2.1 Catalogo Frontend'!$D$2:$D$100, '4.2.1 Catalogo Frontend'!$B$2:$B$100), "")</f>
        <v/>
      </c>
      <c r="F77" s="373" t="s">
        <v>1470</v>
      </c>
      <c r="G77" s="399" t="s">
        <v>1588</v>
      </c>
      <c r="H77" s="370" t="str">
        <f aca="false">IF(F77="", "", CONCATENATE("[",$C77,"]","[",$F77,"] - ",$G77))</f>
        <v>[TPSC-RE-FU-018][EXTRA-FUNCT] - Integrar paginador para los clientes</v>
      </c>
      <c r="I77" s="370" t="s">
        <v>1588</v>
      </c>
      <c r="J77" s="375" t="n">
        <f aca="false" t="array" ref="J77:J77">IFERROR(_xludf.xlookup(F77, '4.2.1 Catalogo Frontend'!$D$2:$D$100, '4.2.1 Catalogo Frontend'!$C$2:$C$100), 0)</f>
        <v>0</v>
      </c>
      <c r="K77" s="376" t="s">
        <v>43</v>
      </c>
      <c r="L77" s="377" t="n">
        <f aca="false">ROUNDUP(SUM(VLOOKUP('4.2 WBS Frontend'!K77,'6. Catalogos'!$B$2:$C$4,2,FALSE())*J77),0)</f>
        <v>0</v>
      </c>
      <c r="M77" s="373"/>
      <c r="N77" s="378"/>
      <c r="O77" s="378"/>
      <c r="P77" s="378"/>
      <c r="Q77" s="378"/>
    </row>
    <row r="78" customFormat="false" ht="45" hidden="false" customHeight="true" outlineLevel="0" collapsed="false">
      <c r="A78" s="360" t="n">
        <f aca="false">ROW()-1</f>
        <v>77</v>
      </c>
      <c r="B78" s="330" t="str">
        <f aca="false">VLOOKUP(C78,'9. Matriz de Requisitos'!$A:$W,3, FALSE())</f>
        <v>Factura por Adelantado
</v>
      </c>
      <c r="C78" s="361" t="s">
        <v>652</v>
      </c>
      <c r="D78" s="330" t="str">
        <f aca="false">VLOOKUP(C78,'9. Matriz de Requisitos'!$A:$W,4, FALSE())</f>
        <v>Factura por Adelantado</v>
      </c>
      <c r="E78" s="362" t="str">
        <f aca="false" t="array" ref="E78:E78">IFERROR(_xludf.xlookup(F78, '4.2.1 Catalogo Frontend'!$D$2:$D$100, '4.2.1 Catalogo Frontend'!$B$2:$B$100), "")</f>
        <v/>
      </c>
      <c r="F78" s="363" t="s">
        <v>1470</v>
      </c>
      <c r="G78" s="400" t="s">
        <v>1589</v>
      </c>
      <c r="H78" s="330" t="str">
        <f aca="false">IF(F78="", "", CONCATENATE("[",$C78,"]","[",$F78,"] - ",$G78))</f>
        <v>[TPSC-RE-FU-018][EXTRA-FUNCT] - Funcionalidad de filtrado de clientes mediante servicio</v>
      </c>
      <c r="I78" s="330" t="s">
        <v>1590</v>
      </c>
      <c r="J78" s="366" t="n">
        <f aca="false" t="array" ref="J78:J78">IFERROR(_xludf.xlookup(F78, '4.2.1 Catalogo Frontend'!$D$2:$D$100, '4.2.1 Catalogo Frontend'!$C$2:$C$100), 0)</f>
        <v>0</v>
      </c>
      <c r="K78" s="367" t="s">
        <v>43</v>
      </c>
      <c r="L78" s="368" t="n">
        <f aca="false">ROUNDUP(SUM(VLOOKUP('4.2 WBS Frontend'!K78,'6. Catalogos'!$B$2:$C$4,2,FALSE())*J78),0)</f>
        <v>0</v>
      </c>
      <c r="M78" s="363"/>
      <c r="N78" s="239"/>
      <c r="O78" s="239"/>
      <c r="P78" s="239"/>
      <c r="Q78" s="239"/>
    </row>
    <row r="79" customFormat="false" ht="45" hidden="false" customHeight="true" outlineLevel="0" collapsed="false">
      <c r="A79" s="369" t="n">
        <f aca="false">ROW()-1</f>
        <v>78</v>
      </c>
      <c r="B79" s="370" t="str">
        <f aca="false">VLOOKUP(C79,'9. Matriz de Requisitos'!$A:$W,3, FALSE())</f>
        <v>Factura por Adelantado</v>
      </c>
      <c r="C79" s="371" t="s">
        <v>695</v>
      </c>
      <c r="D79" s="370" t="str">
        <f aca="false">VLOOKUP(C79,'9. Matriz de Requisitos'!$A:$W,4, FALSE())</f>
        <v>Factura por Adelantado</v>
      </c>
      <c r="E79" s="372" t="str">
        <f aca="false" t="array" ref="E79:E79">IFERROR(_xludf.xlookup(F79, '4.2.1 Catalogo Frontend'!$D$2:$D$100, '4.2.1 Catalogo Frontend'!$B$2:$B$100), "")</f>
        <v/>
      </c>
      <c r="F79" s="373" t="s">
        <v>1464</v>
      </c>
      <c r="G79" s="399" t="s">
        <v>1591</v>
      </c>
      <c r="H79" s="370" t="str">
        <f aca="false">IF(F79="", "", CONCATENATE("[",$C79,"]","[",$F79,"] - ",$G79))</f>
        <v>[TPSC-RE-FU-019][SECT-FORM] - Maquetar pantalla de listado de Pedidos</v>
      </c>
      <c r="I79" s="399" t="s">
        <v>1591</v>
      </c>
      <c r="J79" s="375" t="n">
        <f aca="false" t="array" ref="J79:J79">IFERROR(_xludf.xlookup(F79, '4.2.1 Catalogo Frontend'!$D$2:$D$100, '4.2.1 Catalogo Frontend'!$C$2:$C$100), 0)</f>
        <v>0</v>
      </c>
      <c r="K79" s="376" t="s">
        <v>42</v>
      </c>
      <c r="L79" s="377" t="n">
        <f aca="false">ROUNDUP(SUM(VLOOKUP('4.2 WBS Frontend'!K79,'6. Catalogos'!$B$2:$C$4,2,FALSE())*J79),0)</f>
        <v>0</v>
      </c>
      <c r="M79" s="373"/>
      <c r="N79" s="378"/>
      <c r="O79" s="378"/>
      <c r="P79" s="378"/>
      <c r="Q79" s="378"/>
    </row>
    <row r="80" customFormat="false" ht="45" hidden="false" customHeight="true" outlineLevel="0" collapsed="false">
      <c r="A80" s="360" t="n">
        <f aca="false">ROW()-1</f>
        <v>79</v>
      </c>
      <c r="B80" s="330" t="str">
        <f aca="false">VLOOKUP(C80,'9. Matriz de Requisitos'!$A:$W,3, FALSE())</f>
        <v>Factura por Adelantado</v>
      </c>
      <c r="C80" s="361" t="s">
        <v>695</v>
      </c>
      <c r="D80" s="330" t="str">
        <f aca="false">VLOOKUP(C80,'9. Matriz de Requisitos'!$A:$W,4, FALSE())</f>
        <v>Factura por Adelantado</v>
      </c>
      <c r="E80" s="362" t="str">
        <f aca="false" t="array" ref="E80:E80">IFERROR(_xludf.xlookup(F80, '4.2.1 Catalogo Frontend'!$D$2:$D$100, '4.2.1 Catalogo Frontend'!$B$2:$B$100), "")</f>
        <v/>
      </c>
      <c r="F80" s="363" t="s">
        <v>1576</v>
      </c>
      <c r="G80" s="400" t="s">
        <v>1592</v>
      </c>
      <c r="H80" s="330" t="str">
        <f aca="false">IF(F80="", "", CONCATENATE("[",$C80,"]","[",$F80,"] - ",$G80))</f>
        <v>[TPSC-RE-FU-019][ORG-FUNCT] - Maquetar organismo de detalle de información del cliente desplegable</v>
      </c>
      <c r="I80" s="400" t="s">
        <v>1592</v>
      </c>
      <c r="J80" s="366" t="n">
        <f aca="false" t="array" ref="J80:J80">IFERROR(_xludf.xlookup(F80, '4.2.1 Catalogo Frontend'!$D$2:$D$100, '4.2.1 Catalogo Frontend'!$C$2:$C$100), 0)</f>
        <v>0</v>
      </c>
      <c r="K80" s="367" t="s">
        <v>42</v>
      </c>
      <c r="L80" s="368" t="n">
        <f aca="false">ROUNDUP(SUM(VLOOKUP('4.2 WBS Frontend'!K80,'6. Catalogos'!$B$2:$C$4,2,FALSE())*J80),0)</f>
        <v>0</v>
      </c>
      <c r="M80" s="363"/>
      <c r="N80" s="239"/>
      <c r="O80" s="239"/>
      <c r="P80" s="239"/>
      <c r="Q80" s="239"/>
    </row>
    <row r="81" customFormat="false" ht="45" hidden="false" customHeight="true" outlineLevel="0" collapsed="false">
      <c r="A81" s="369" t="n">
        <f aca="false">ROW()-1</f>
        <v>80</v>
      </c>
      <c r="B81" s="370" t="str">
        <f aca="false">VLOOKUP(C81,'9. Matriz de Requisitos'!$A:$W,3, FALSE())</f>
        <v>Factura por Adelantado</v>
      </c>
      <c r="C81" s="371" t="s">
        <v>695</v>
      </c>
      <c r="D81" s="370" t="str">
        <f aca="false">VLOOKUP(C81,'9. Matriz de Requisitos'!$A:$W,4, FALSE())</f>
        <v>Factura por Adelantado</v>
      </c>
      <c r="E81" s="372" t="str">
        <f aca="false" t="array" ref="E81:E81">IFERROR(_xludf.xlookup(F81, '4.2.1 Catalogo Frontend'!$D$2:$D$100, '4.2.1 Catalogo Frontend'!$B$2:$B$100), "")</f>
        <v/>
      </c>
      <c r="F81" s="373" t="s">
        <v>1576</v>
      </c>
      <c r="G81" s="374" t="s">
        <v>1593</v>
      </c>
      <c r="H81" s="370" t="str">
        <f aca="false">IF(F81="", "", CONCATENATE("[",$C81,"]","[",$F81,"] - ",$G81))</f>
        <v>[TPSC-RE-FU-019][ORG-FUNCT] - Maqueta modal de Generación de Factura (revisión de datos fiscales del cliente, del emisor y del pedido; único campo editable: Uso CFDI).</v>
      </c>
      <c r="I81" s="374" t="s">
        <v>1593</v>
      </c>
      <c r="J81" s="375" t="n">
        <f aca="false" t="array" ref="J81:J81">IFERROR(_xludf.xlookup(F81, '4.2.1 Catalogo Frontend'!$D$2:$D$100, '4.2.1 Catalogo Frontend'!$C$2:$C$100), 0)</f>
        <v>0</v>
      </c>
      <c r="K81" s="376" t="s">
        <v>41</v>
      </c>
      <c r="L81" s="377" t="n">
        <f aca="false">ROUNDUP(SUM(VLOOKUP('4.2 WBS Frontend'!K81,'6. Catalogos'!$B$2:$C$4,2,FALSE())*J81),0)</f>
        <v>0</v>
      </c>
      <c r="M81" s="373"/>
      <c r="N81" s="378"/>
      <c r="O81" s="378"/>
      <c r="P81" s="378"/>
      <c r="Q81" s="378"/>
    </row>
    <row r="82" customFormat="false" ht="45" hidden="false" customHeight="true" outlineLevel="0" collapsed="false">
      <c r="A82" s="360" t="n">
        <f aca="false">ROW()-1</f>
        <v>81</v>
      </c>
      <c r="B82" s="330" t="str">
        <f aca="false">VLOOKUP(C82,'9. Matriz de Requisitos'!$A:$W,3, FALSE())</f>
        <v>Factura por Adelantado</v>
      </c>
      <c r="C82" s="361" t="s">
        <v>695</v>
      </c>
      <c r="D82" s="330" t="str">
        <f aca="false">VLOOKUP(C82,'9. Matriz de Requisitos'!$A:$W,4, FALSE())</f>
        <v>Factura por Adelantado</v>
      </c>
      <c r="E82" s="362" t="str">
        <f aca="false" t="array" ref="E82:E82">IFERROR(_xludf.xlookup(F82, '4.2.1 Catalogo Frontend'!$D$2:$D$100, '4.2.1 Catalogo Frontend'!$B$2:$B$100), "")</f>
        <v/>
      </c>
      <c r="F82" s="363" t="s">
        <v>1576</v>
      </c>
      <c r="G82" s="364" t="s">
        <v>1594</v>
      </c>
      <c r="H82" s="330" t="str">
        <f aca="false">IF(F82="", "", CONCATENATE("[",$C82,"]","[",$F82,"] - ",$G82))</f>
        <v>[TPSC-RE-FU-019][ORG-FUNCT] - Maquetar modal de Previsualización del PDF de la Factura antes del timbrado SAT.</v>
      </c>
      <c r="I82" s="364" t="s">
        <v>1594</v>
      </c>
      <c r="J82" s="366" t="n">
        <f aca="false" t="array" ref="J82:J82">IFERROR(_xludf.xlookup(F82, '4.2.1 Catalogo Frontend'!$D$2:$D$100, '4.2.1 Catalogo Frontend'!$C$2:$C$100), 0)</f>
        <v>0</v>
      </c>
      <c r="K82" s="367" t="s">
        <v>43</v>
      </c>
      <c r="L82" s="368" t="n">
        <f aca="false">ROUNDUP(SUM(VLOOKUP('4.2 WBS Frontend'!K82,'6. Catalogos'!$B$2:$C$4,2,FALSE())*J82),0)</f>
        <v>0</v>
      </c>
      <c r="M82" s="363"/>
      <c r="N82" s="239"/>
      <c r="O82" s="239"/>
      <c r="P82" s="239"/>
      <c r="Q82" s="239"/>
    </row>
    <row r="83" customFormat="false" ht="45" hidden="false" customHeight="true" outlineLevel="0" collapsed="false">
      <c r="A83" s="369" t="n">
        <f aca="false">ROW()-1</f>
        <v>82</v>
      </c>
      <c r="B83" s="370" t="str">
        <f aca="false">VLOOKUP(C83,'9. Matriz de Requisitos'!$A:$W,3, FALSE())</f>
        <v>Factura por Adelantado</v>
      </c>
      <c r="C83" s="371" t="s">
        <v>695</v>
      </c>
      <c r="D83" s="370" t="str">
        <f aca="false">VLOOKUP(C83,'9. Matriz de Requisitos'!$A:$W,4, FALSE())</f>
        <v>Factura por Adelantado</v>
      </c>
      <c r="E83" s="372" t="str">
        <f aca="false" t="array" ref="E83:E83">IFERROR(_xludf.xlookup(F83, '4.2.1 Catalogo Frontend'!$D$2:$D$100, '4.2.1 Catalogo Frontend'!$B$2:$B$100), "")</f>
        <v/>
      </c>
      <c r="F83" s="373" t="s">
        <v>1576</v>
      </c>
      <c r="G83" s="374" t="s">
        <v>1595</v>
      </c>
      <c r="H83" s="370" t="str">
        <f aca="false">IF(F83="", "", CONCATENATE("[",$C83,"]","[",$F83,"] - ",$G83))</f>
        <v>[TPSC-RE-FU-019][ORG-FUNCT] - Maquetar modal de Alerta SAT con descripción del error de validación o timbrado, cuando aplique.</v>
      </c>
      <c r="I83" s="374" t="s">
        <v>1595</v>
      </c>
      <c r="J83" s="375" t="n">
        <f aca="false" t="array" ref="J83:J83">IFERROR(_xludf.xlookup(F83, '4.2.1 Catalogo Frontend'!$D$2:$D$100, '4.2.1 Catalogo Frontend'!$C$2:$C$100), 0)</f>
        <v>0</v>
      </c>
      <c r="K83" s="376" t="s">
        <v>43</v>
      </c>
      <c r="L83" s="377" t="n">
        <f aca="false">ROUNDUP(SUM(VLOOKUP('4.2 WBS Frontend'!K83,'6. Catalogos'!$B$2:$C$4,2,FALSE())*J83),0)</f>
        <v>0</v>
      </c>
      <c r="M83" s="373"/>
      <c r="N83" s="378"/>
      <c r="O83" s="378"/>
      <c r="P83" s="378"/>
      <c r="Q83" s="378"/>
    </row>
    <row r="84" customFormat="false" ht="45" hidden="false" customHeight="true" outlineLevel="0" collapsed="false">
      <c r="A84" s="360" t="n">
        <f aca="false">ROW()-1</f>
        <v>83</v>
      </c>
      <c r="B84" s="330" t="str">
        <f aca="false">VLOOKUP(C84,'9. Matriz de Requisitos'!$A:$W,3, FALSE())</f>
        <v>Factura por Adelantado</v>
      </c>
      <c r="C84" s="361" t="s">
        <v>695</v>
      </c>
      <c r="D84" s="330" t="str">
        <f aca="false">VLOOKUP(C84,'9. Matriz de Requisitos'!$A:$W,4, FALSE())</f>
        <v>Factura por Adelantado</v>
      </c>
      <c r="E84" s="362" t="str">
        <f aca="false" t="array" ref="E84:E84">IFERROR(_xludf.xlookup(F84, '4.2.1 Catalogo Frontend'!$D$2:$D$100, '4.2.1 Catalogo Frontend'!$B$2:$B$100), "")</f>
        <v/>
      </c>
      <c r="F84" s="363" t="s">
        <v>1576</v>
      </c>
      <c r="G84" s="364" t="s">
        <v>1596</v>
      </c>
      <c r="H84" s="330" t="str">
        <f aca="false">IF(F84="", "", CONCATENATE("[",$C84,"]","[",$F84,"] - ",$G84))</f>
        <v>[TPSC-RE-FU-019][ORG-FUNCT] - Maquetar modal de éxito de generación cuando el timbrado se completa exitosamente.</v>
      </c>
      <c r="I84" s="364" t="s">
        <v>1596</v>
      </c>
      <c r="J84" s="366" t="n">
        <f aca="false" t="array" ref="J84:J84">IFERROR(_xludf.xlookup(F84, '4.2.1 Catalogo Frontend'!$D$2:$D$100, '4.2.1 Catalogo Frontend'!$C$2:$C$100), 0)</f>
        <v>0</v>
      </c>
      <c r="K84" s="367" t="s">
        <v>43</v>
      </c>
      <c r="L84" s="368" t="n">
        <f aca="false">ROUNDUP(SUM(VLOOKUP('4.2 WBS Frontend'!K84,'6. Catalogos'!$B$2:$C$4,2,FALSE())*J84),0)</f>
        <v>0</v>
      </c>
      <c r="M84" s="363"/>
      <c r="N84" s="239"/>
      <c r="O84" s="239"/>
      <c r="P84" s="239"/>
      <c r="Q84" s="239"/>
    </row>
    <row r="85" customFormat="false" ht="45" hidden="false" customHeight="true" outlineLevel="0" collapsed="false">
      <c r="A85" s="369" t="n">
        <f aca="false">ROW()-1</f>
        <v>84</v>
      </c>
      <c r="B85" s="370" t="str">
        <f aca="false">VLOOKUP(C85,'9. Matriz de Requisitos'!$A:$W,3, FALSE())</f>
        <v>Factura por Adelantado</v>
      </c>
      <c r="C85" s="371" t="s">
        <v>695</v>
      </c>
      <c r="D85" s="370" t="str">
        <f aca="false">VLOOKUP(C85,'9. Matriz de Requisitos'!$A:$W,4, FALSE())</f>
        <v>Factura por Adelantado</v>
      </c>
      <c r="E85" s="372" t="str">
        <f aca="false" t="array" ref="E85:E85">IFERROR(_xludf.xlookup(F85, '4.2.1 Catalogo Frontend'!$D$2:$D$100, '4.2.1 Catalogo Frontend'!$B$2:$B$100), "")</f>
        <v/>
      </c>
      <c r="F85" s="373" t="s">
        <v>1576</v>
      </c>
      <c r="G85" s="374" t="s">
        <v>1597</v>
      </c>
      <c r="H85" s="370" t="str">
        <f aca="false">IF(F85="", "", CONCATENATE("[",$C85,"]","[",$F85,"] - ",$G85))</f>
        <v>[TPSC-RE-FU-019][ORG-FUNCT] - Maquetar modal de Envío de Factura (destinatario, CC, asunto, adjuntos PDF + XML, notas del correo).</v>
      </c>
      <c r="I85" s="374" t="s">
        <v>1597</v>
      </c>
      <c r="J85" s="375" t="n">
        <f aca="false" t="array" ref="J85:J85">IFERROR(_xludf.xlookup(F85, '4.2.1 Catalogo Frontend'!$D$2:$D$100, '4.2.1 Catalogo Frontend'!$C$2:$C$100), 0)</f>
        <v>0</v>
      </c>
      <c r="K85" s="376" t="s">
        <v>41</v>
      </c>
      <c r="L85" s="377" t="n">
        <f aca="false">ROUNDUP(SUM(VLOOKUP('4.2 WBS Frontend'!K85,'6. Catalogos'!$B$2:$C$4,2,FALSE())*J85),0)</f>
        <v>0</v>
      </c>
      <c r="M85" s="373"/>
      <c r="N85" s="378"/>
      <c r="O85" s="378"/>
      <c r="P85" s="378"/>
      <c r="Q85" s="378"/>
    </row>
    <row r="86" customFormat="false" ht="45" hidden="false" customHeight="true" outlineLevel="0" collapsed="false">
      <c r="A86" s="360" t="n">
        <f aca="false">ROW()-1</f>
        <v>85</v>
      </c>
      <c r="B86" s="330" t="str">
        <f aca="false">VLOOKUP(C86,'9. Matriz de Requisitos'!$A:$W,3, FALSE())</f>
        <v>Factura por Adelantado</v>
      </c>
      <c r="C86" s="361" t="s">
        <v>695</v>
      </c>
      <c r="D86" s="330" t="str">
        <f aca="false">VLOOKUP(C86,'9. Matriz de Requisitos'!$A:$W,4, FALSE())</f>
        <v>Factura por Adelantado</v>
      </c>
      <c r="E86" s="362" t="str">
        <f aca="false" t="array" ref="E86:E86">IFERROR(_xludf.xlookup(F86, '4.2.1 Catalogo Frontend'!$D$2:$D$100, '4.2.1 Catalogo Frontend'!$B$2:$B$100), "")</f>
        <v/>
      </c>
      <c r="F86" s="363" t="s">
        <v>1576</v>
      </c>
      <c r="G86" s="364" t="s">
        <v>1598</v>
      </c>
      <c r="H86" s="330" t="str">
        <f aca="false">IF(F86="", "", CONCATENATE("[",$C86,"]","[",$F86,"] - ",$G86))</f>
        <v>[TPSC-RE-FU-019][ORG-FUNCT] - Maquetar modal de éxito de envío cuando el correo se envía exitosamente.</v>
      </c>
      <c r="I86" s="364" t="s">
        <v>1598</v>
      </c>
      <c r="J86" s="366" t="n">
        <f aca="false" t="array" ref="J86:J86">IFERROR(_xludf.xlookup(F86, '4.2.1 Catalogo Frontend'!$D$2:$D$100, '4.2.1 Catalogo Frontend'!$C$2:$C$100), 0)</f>
        <v>0</v>
      </c>
      <c r="K86" s="367" t="s">
        <v>43</v>
      </c>
      <c r="L86" s="368" t="n">
        <f aca="false">ROUNDUP(SUM(VLOOKUP('4.2 WBS Frontend'!K86,'6. Catalogos'!$B$2:$C$4,2,FALSE())*J86),0)</f>
        <v>0</v>
      </c>
      <c r="M86" s="363"/>
      <c r="N86" s="239"/>
      <c r="O86" s="239"/>
      <c r="P86" s="239"/>
      <c r="Q86" s="239"/>
    </row>
    <row r="87" customFormat="false" ht="45" hidden="false" customHeight="true" outlineLevel="0" collapsed="false">
      <c r="A87" s="369" t="n">
        <f aca="false">ROW()-1</f>
        <v>86</v>
      </c>
      <c r="B87" s="370" t="str">
        <f aca="false">VLOOKUP(C87,'9. Matriz de Requisitos'!$A:$W,3, FALSE())</f>
        <v>Factura por Adelantado</v>
      </c>
      <c r="C87" s="371" t="s">
        <v>695</v>
      </c>
      <c r="D87" s="370" t="str">
        <f aca="false">VLOOKUP(C87,'9. Matriz de Requisitos'!$A:$W,4, FALSE())</f>
        <v>Factura por Adelantado</v>
      </c>
      <c r="E87" s="372" t="str">
        <f aca="false" t="array" ref="E87:E87">IFERROR(_xludf.xlookup(F87, '4.2.1 Catalogo Frontend'!$D$2:$D$100, '4.2.1 Catalogo Frontend'!$B$2:$B$100), "")</f>
        <v/>
      </c>
      <c r="F87" s="373" t="s">
        <v>1470</v>
      </c>
      <c r="G87" s="374" t="s">
        <v>1599</v>
      </c>
      <c r="H87" s="370" t="str">
        <f aca="false">IF(F87="", "", CONCATENATE("[",$C87,"]","[",$F87,"] - ",$G87))</f>
        <v>[TPSC-RE-FU-019][EXTRA-FUNCT] - Modificaciones en componente dropdown</v>
      </c>
      <c r="I87" s="374" t="s">
        <v>1599</v>
      </c>
      <c r="J87" s="375" t="n">
        <f aca="false" t="array" ref="J87:J87">IFERROR(_xludf.xlookup(F87, '4.2.1 Catalogo Frontend'!$D$2:$D$100, '4.2.1 Catalogo Frontend'!$C$2:$C$100), 0)</f>
        <v>0</v>
      </c>
      <c r="K87" s="376" t="s">
        <v>43</v>
      </c>
      <c r="L87" s="377" t="n">
        <f aca="false">ROUNDUP(SUM(VLOOKUP('4.2 WBS Frontend'!K87,'6. Catalogos'!$B$2:$C$4,2,FALSE())*J87),0)</f>
        <v>0</v>
      </c>
      <c r="M87" s="373"/>
      <c r="N87" s="378"/>
      <c r="O87" s="378"/>
      <c r="P87" s="378"/>
      <c r="Q87" s="378"/>
    </row>
    <row r="88" customFormat="false" ht="45" hidden="false" customHeight="true" outlineLevel="0" collapsed="false">
      <c r="A88" s="360" t="n">
        <f aca="false">ROW()-1</f>
        <v>87</v>
      </c>
      <c r="B88" s="330" t="str">
        <f aca="false">VLOOKUP(C88,'9. Matriz de Requisitos'!$A:$W,3, FALSE())</f>
        <v>Factura por Adelantado</v>
      </c>
      <c r="C88" s="361" t="s">
        <v>695</v>
      </c>
      <c r="D88" s="330" t="str">
        <f aca="false">VLOOKUP(C88,'9. Matriz de Requisitos'!$A:$W,4, FALSE())</f>
        <v>Factura por Adelantado</v>
      </c>
      <c r="E88" s="362" t="str">
        <f aca="false" t="array" ref="E88:E88">IFERROR(_xludf.xlookup(F88, '4.2.1 Catalogo Frontend'!$D$2:$D$100, '4.2.1 Catalogo Frontend'!$B$2:$B$100), "")</f>
        <v/>
      </c>
      <c r="F88" s="363" t="s">
        <v>1470</v>
      </c>
      <c r="G88" s="364" t="s">
        <v>1600</v>
      </c>
      <c r="H88" s="330" t="str">
        <f aca="false">IF(F88="", "", CONCATENATE("[",$C88,"]","[",$F88,"] - ",$G88))</f>
        <v>[TPSC-RE-FU-019][EXTRA-FUNCT] - Modificaciones en componente chip</v>
      </c>
      <c r="I88" s="364" t="s">
        <v>1600</v>
      </c>
      <c r="J88" s="366" t="n">
        <f aca="false" t="array" ref="J88:J88">IFERROR(_xludf.xlookup(F88, '4.2.1 Catalogo Frontend'!$D$2:$D$100, '4.2.1 Catalogo Frontend'!$C$2:$C$100), 0)</f>
        <v>0</v>
      </c>
      <c r="K88" s="367" t="s">
        <v>43</v>
      </c>
      <c r="L88" s="368" t="n">
        <f aca="false">ROUNDUP(SUM(VLOOKUP('4.2 WBS Frontend'!K88,'6. Catalogos'!$B$2:$C$4,2,FALSE())*J88),0)</f>
        <v>0</v>
      </c>
      <c r="M88" s="363"/>
      <c r="N88" s="239"/>
      <c r="O88" s="239"/>
      <c r="P88" s="239"/>
      <c r="Q88" s="239"/>
    </row>
    <row r="89" customFormat="false" ht="45" hidden="false" customHeight="true" outlineLevel="0" collapsed="false">
      <c r="A89" s="369" t="n">
        <f aca="false">ROW()-1</f>
        <v>88</v>
      </c>
      <c r="B89" s="379" t="str">
        <f aca="false">VLOOKUP(C89,'9. Matriz de Requisitos'!$A:$W,3, FALSE())</f>
        <v>Factura por Adelantado</v>
      </c>
      <c r="C89" s="371" t="s">
        <v>695</v>
      </c>
      <c r="D89" s="379" t="str">
        <f aca="false">VLOOKUP(C89,'9. Matriz de Requisitos'!$A:$W,4, FALSE())</f>
        <v>Factura por Adelantado</v>
      </c>
      <c r="E89" s="380" t="str">
        <f aca="false" t="array" ref="E89:E89">IFERROR(_xludf.xlookup(F89, '4.2.1 Catalogo Frontend'!$D$2:$D$100, '4.2.1 Catalogo Frontend'!$B$2:$B$100), "")</f>
        <v/>
      </c>
      <c r="F89" s="374" t="s">
        <v>1457</v>
      </c>
      <c r="G89" s="399" t="s">
        <v>1601</v>
      </c>
      <c r="H89" s="379" t="str">
        <f aca="false">IF(F89="", "", CONCATENATE("[",$C89,"]","[",$F89,"] - ",$G89))</f>
        <v>[TPSC-RE-FU-019][GET-SIMPLE] - Consulta de pedido por cliente seleccionado</v>
      </c>
      <c r="I89" s="399" t="s">
        <v>1601</v>
      </c>
      <c r="J89" s="381" t="n">
        <f aca="false" t="array" ref="J89:J89">IFERROR(_xludf.xlookup(F89, '4.2.1 Catalogo Frontend'!$D$2:$D$100, '4.2.1 Catalogo Frontend'!$C$2:$C$100), 0)</f>
        <v>0</v>
      </c>
      <c r="K89" s="382" t="s">
        <v>42</v>
      </c>
      <c r="L89" s="383" t="n">
        <f aca="false">ROUNDUP(SUM(VLOOKUP('4.2 WBS Frontend'!K89,'6. Catalogos'!$B$2:$C$4,2,FALSE())*J89),0)</f>
        <v>0</v>
      </c>
      <c r="M89" s="374"/>
      <c r="N89" s="378"/>
      <c r="O89" s="378"/>
      <c r="P89" s="378"/>
      <c r="Q89" s="378"/>
      <c r="R89" s="378"/>
      <c r="S89" s="378"/>
      <c r="T89" s="378"/>
      <c r="U89" s="378"/>
      <c r="V89" s="378"/>
      <c r="W89" s="378"/>
      <c r="X89" s="378"/>
      <c r="Y89" s="378"/>
      <c r="Z89" s="378"/>
      <c r="AA89" s="378"/>
      <c r="AB89" s="378"/>
      <c r="AC89" s="378"/>
      <c r="AD89" s="378"/>
    </row>
    <row r="90" customFormat="false" ht="45" hidden="false" customHeight="true" outlineLevel="0" collapsed="false">
      <c r="A90" s="360" t="n">
        <f aca="false">ROW()-1</f>
        <v>89</v>
      </c>
      <c r="B90" s="384" t="str">
        <f aca="false">VLOOKUP(C90,'9. Matriz de Requisitos'!$A:$W,3, FALSE())</f>
        <v>Factura por Adelantado</v>
      </c>
      <c r="C90" s="361" t="s">
        <v>695</v>
      </c>
      <c r="D90" s="384" t="str">
        <f aca="false">VLOOKUP(C90,'9. Matriz de Requisitos'!$A:$W,4, FALSE())</f>
        <v>Factura por Adelantado</v>
      </c>
      <c r="E90" s="385" t="str">
        <f aca="false" t="array" ref="E90:E90">IFERROR(_xludf.xlookup(F90, '4.2.1 Catalogo Frontend'!$D$2:$D$100, '4.2.1 Catalogo Frontend'!$B$2:$B$100), "")</f>
        <v/>
      </c>
      <c r="F90" s="364" t="s">
        <v>1457</v>
      </c>
      <c r="G90" s="400" t="s">
        <v>1602</v>
      </c>
      <c r="H90" s="384" t="str">
        <f aca="false">IF(F90="", "", CONCATENATE("[",$C90,"]","[",$F90,"] - ",$G90))</f>
        <v>[TPSC-RE-FU-019][GET-SIMPLE] - Consulta de previsualización de factura</v>
      </c>
      <c r="I90" s="400" t="s">
        <v>1602</v>
      </c>
      <c r="J90" s="386" t="n">
        <f aca="false" t="array" ref="J90:J90">IFERROR(_xludf.xlookup(F90, '4.2.1 Catalogo Frontend'!$D$2:$D$100, '4.2.1 Catalogo Frontend'!$C$2:$C$100), 0)</f>
        <v>0</v>
      </c>
      <c r="K90" s="387" t="s">
        <v>42</v>
      </c>
      <c r="L90" s="388" t="n">
        <f aca="false">ROUNDUP(SUM(VLOOKUP('4.2 WBS Frontend'!K90,'6. Catalogos'!$B$2:$C$4,2,FALSE())*J90),0)</f>
        <v>0</v>
      </c>
      <c r="M90" s="364"/>
      <c r="N90" s="239"/>
      <c r="O90" s="239"/>
      <c r="P90" s="239"/>
      <c r="Q90" s="239"/>
      <c r="R90" s="239"/>
      <c r="S90" s="239"/>
      <c r="T90" s="239"/>
      <c r="U90" s="239"/>
      <c r="V90" s="239"/>
      <c r="W90" s="239"/>
      <c r="X90" s="239"/>
      <c r="Y90" s="239"/>
      <c r="Z90" s="239"/>
      <c r="AA90" s="239"/>
      <c r="AB90" s="239"/>
      <c r="AC90" s="239"/>
      <c r="AD90" s="239"/>
    </row>
    <row r="91" customFormat="false" ht="45" hidden="false" customHeight="true" outlineLevel="0" collapsed="false">
      <c r="A91" s="369" t="n">
        <f aca="false">ROW()-1</f>
        <v>90</v>
      </c>
      <c r="B91" s="379" t="str">
        <f aca="false">VLOOKUP(C91,'9. Matriz de Requisitos'!$A:$W,3, FALSE())</f>
        <v>Factura por Adelantado</v>
      </c>
      <c r="C91" s="371" t="s">
        <v>695</v>
      </c>
      <c r="D91" s="379" t="str">
        <f aca="false">VLOOKUP(C91,'9. Matriz de Requisitos'!$A:$W,4, FALSE())</f>
        <v>Factura por Adelantado</v>
      </c>
      <c r="E91" s="380" t="str">
        <f aca="false" t="array" ref="E91:E91">IFERROR(_xludf.xlookup(F91, '4.2.1 Catalogo Frontend'!$D$2:$D$100, '4.2.1 Catalogo Frontend'!$B$2:$B$100), "")</f>
        <v/>
      </c>
      <c r="F91" s="374" t="s">
        <v>1457</v>
      </c>
      <c r="G91" s="399" t="s">
        <v>1603</v>
      </c>
      <c r="H91" s="379" t="str">
        <f aca="false">IF(F91="", "", CONCATENATE("[",$C91,"]","[",$F91,"] - ",$G91))</f>
        <v>[TPSC-RE-FU-019][GET-SIMPLE] - Consulta de datos de pop para generar factura por adelantado</v>
      </c>
      <c r="I91" s="399" t="s">
        <v>1603</v>
      </c>
      <c r="J91" s="381" t="n">
        <f aca="false" t="array" ref="J91:J91">IFERROR(_xludf.xlookup(F91, '4.2.1 Catalogo Frontend'!$D$2:$D$100, '4.2.1 Catalogo Frontend'!$C$2:$C$100), 0)</f>
        <v>0</v>
      </c>
      <c r="K91" s="382" t="s">
        <v>42</v>
      </c>
      <c r="L91" s="383" t="n">
        <f aca="false">ROUNDUP(SUM(VLOOKUP('4.2 WBS Frontend'!K91,'6. Catalogos'!$B$2:$C$4,2,FALSE())*J91),0)</f>
        <v>0</v>
      </c>
      <c r="M91" s="374"/>
      <c r="N91" s="378"/>
      <c r="O91" s="378"/>
      <c r="P91" s="378"/>
      <c r="Q91" s="378"/>
      <c r="R91" s="378"/>
      <c r="S91" s="378"/>
      <c r="T91" s="378"/>
      <c r="U91" s="378"/>
      <c r="V91" s="378"/>
      <c r="W91" s="378"/>
      <c r="X91" s="378"/>
      <c r="Y91" s="378"/>
      <c r="Z91" s="378"/>
      <c r="AA91" s="378"/>
      <c r="AB91" s="378"/>
      <c r="AC91" s="378"/>
      <c r="AD91" s="378"/>
    </row>
    <row r="92" customFormat="false" ht="45" hidden="false" customHeight="true" outlineLevel="0" collapsed="false">
      <c r="A92" s="360" t="n">
        <f aca="false">ROW()-1</f>
        <v>91</v>
      </c>
      <c r="B92" s="384" t="str">
        <f aca="false">VLOOKUP(C92,'9. Matriz de Requisitos'!$A:$W,3, FALSE())</f>
        <v>Factura por Adelantado</v>
      </c>
      <c r="C92" s="361" t="s">
        <v>695</v>
      </c>
      <c r="D92" s="384" t="str">
        <f aca="false">VLOOKUP(C92,'9. Matriz de Requisitos'!$A:$W,4, FALSE())</f>
        <v>Factura por Adelantado</v>
      </c>
      <c r="E92" s="385" t="str">
        <f aca="false" t="array" ref="E92:E92">IFERROR(_xludf.xlookup(F92, '4.2.1 Catalogo Frontend'!$D$2:$D$100, '4.2.1 Catalogo Frontend'!$B$2:$B$100), "")</f>
        <v/>
      </c>
      <c r="F92" s="364" t="s">
        <v>1457</v>
      </c>
      <c r="G92" s="400" t="s">
        <v>1604</v>
      </c>
      <c r="H92" s="384" t="str">
        <f aca="false">IF(F92="", "", CONCATENATE("[",$C92,"]","[",$F92,"] - ",$G92))</f>
        <v>[TPSC-RE-FU-019][GET-SIMPLE] - Consulta de catalogo de tipo de operacion para dropdown</v>
      </c>
      <c r="I92" s="400" t="s">
        <v>1605</v>
      </c>
      <c r="J92" s="386" t="n">
        <f aca="false" t="array" ref="J92:J92">IFERROR(_xludf.xlookup(F92, '4.2.1 Catalogo Frontend'!$D$2:$D$100, '4.2.1 Catalogo Frontend'!$C$2:$C$100), 0)</f>
        <v>0</v>
      </c>
      <c r="K92" s="387" t="s">
        <v>42</v>
      </c>
      <c r="L92" s="388" t="n">
        <f aca="false">ROUNDUP(SUM(VLOOKUP('4.2 WBS Frontend'!K92,'6. Catalogos'!$B$2:$C$4,2,FALSE())*J92),0)</f>
        <v>0</v>
      </c>
      <c r="M92" s="364"/>
      <c r="N92" s="239"/>
      <c r="O92" s="239"/>
      <c r="P92" s="239"/>
      <c r="Q92" s="239"/>
      <c r="R92" s="239"/>
      <c r="S92" s="239"/>
      <c r="T92" s="239"/>
      <c r="U92" s="239"/>
      <c r="V92" s="239"/>
      <c r="W92" s="239"/>
      <c r="X92" s="239"/>
      <c r="Y92" s="239"/>
      <c r="Z92" s="239"/>
      <c r="AA92" s="239"/>
      <c r="AB92" s="239"/>
      <c r="AC92" s="239"/>
      <c r="AD92" s="239"/>
    </row>
    <row r="93" customFormat="false" ht="45" hidden="false" customHeight="true" outlineLevel="0" collapsed="false">
      <c r="A93" s="369" t="n">
        <f aca="false">ROW()-1</f>
        <v>92</v>
      </c>
      <c r="B93" s="379" t="str">
        <f aca="false">VLOOKUP(C93,'9. Matriz de Requisitos'!$A:$W,3, FALSE())</f>
        <v>Factura por Adelantado</v>
      </c>
      <c r="C93" s="371" t="s">
        <v>695</v>
      </c>
      <c r="D93" s="379" t="str">
        <f aca="false">VLOOKUP(C93,'9. Matriz de Requisitos'!$A:$W,4, FALSE())</f>
        <v>Factura por Adelantado</v>
      </c>
      <c r="E93" s="380" t="str">
        <f aca="false" t="array" ref="E93:E93">IFERROR(_xludf.xlookup(F93, '4.2.1 Catalogo Frontend'!$D$2:$D$100, '4.2.1 Catalogo Frontend'!$B$2:$B$100), "")</f>
        <v/>
      </c>
      <c r="F93" s="374" t="s">
        <v>1457</v>
      </c>
      <c r="G93" s="399" t="s">
        <v>1606</v>
      </c>
      <c r="H93" s="379" t="str">
        <f aca="false">IF(F93="", "", CONCATENATE("[",$C93,"]","[",$F93,"] - ",$G93))</f>
        <v>[TPSC-RE-FU-019][GET-SIMPLE] - Consulta de catalogo de uso de CDFDI para dropdown</v>
      </c>
      <c r="I93" s="399" t="s">
        <v>1606</v>
      </c>
      <c r="J93" s="381" t="n">
        <f aca="false" t="array" ref="J93:J93">IFERROR(_xludf.xlookup(F93, '4.2.1 Catalogo Frontend'!$D$2:$D$100, '4.2.1 Catalogo Frontend'!$C$2:$C$100), 0)</f>
        <v>0</v>
      </c>
      <c r="K93" s="382" t="s">
        <v>42</v>
      </c>
      <c r="L93" s="383" t="n">
        <f aca="false">ROUNDUP(SUM(VLOOKUP('4.2 WBS Frontend'!K93,'6. Catalogos'!$B$2:$C$4,2,FALSE())*J93),0)</f>
        <v>0</v>
      </c>
      <c r="M93" s="374"/>
      <c r="N93" s="378"/>
      <c r="O93" s="378"/>
      <c r="P93" s="378"/>
      <c r="Q93" s="378"/>
      <c r="R93" s="378"/>
      <c r="S93" s="378"/>
      <c r="T93" s="378"/>
      <c r="U93" s="378"/>
      <c r="V93" s="378"/>
      <c r="W93" s="378"/>
      <c r="X93" s="378"/>
      <c r="Y93" s="378"/>
      <c r="Z93" s="378"/>
      <c r="AA93" s="378"/>
      <c r="AB93" s="378"/>
      <c r="AC93" s="378"/>
      <c r="AD93" s="378"/>
    </row>
    <row r="94" customFormat="false" ht="45" hidden="false" customHeight="true" outlineLevel="0" collapsed="false">
      <c r="A94" s="360" t="n">
        <f aca="false">ROW()-1</f>
        <v>93</v>
      </c>
      <c r="B94" s="384" t="str">
        <f aca="false">VLOOKUP(C94,'9. Matriz de Requisitos'!$A:$W,3, FALSE())</f>
        <v>Factura por Adelantado</v>
      </c>
      <c r="C94" s="361" t="s">
        <v>695</v>
      </c>
      <c r="D94" s="384" t="str">
        <f aca="false">VLOOKUP(C94,'9. Matriz de Requisitos'!$A:$W,4, FALSE())</f>
        <v>Factura por Adelantado</v>
      </c>
      <c r="E94" s="385" t="str">
        <f aca="false" t="array" ref="E94:E94">IFERROR(_xludf.xlookup(F94, '4.2.1 Catalogo Frontend'!$D$2:$D$100, '4.2.1 Catalogo Frontend'!$B$2:$B$100), "")</f>
        <v/>
      </c>
      <c r="F94" s="364" t="s">
        <v>1607</v>
      </c>
      <c r="G94" s="400" t="s">
        <v>1608</v>
      </c>
      <c r="H94" s="384" t="str">
        <f aca="false">IF(F94="", "", CONCATENATE("[",$C94,"]","[",$F94,"] - ",$G94))</f>
        <v>[TPSC-RE-FU-019][PUT-TRANS] - Consumo de servicio transaccional para generar factura por adelantado</v>
      </c>
      <c r="I94" s="400" t="s">
        <v>1608</v>
      </c>
      <c r="J94" s="386" t="n">
        <f aca="false" t="array" ref="J94:J94">IFERROR(_xludf.xlookup(F94, '4.2.1 Catalogo Frontend'!$D$2:$D$100, '4.2.1 Catalogo Frontend'!$C$2:$C$100), 0)</f>
        <v>0</v>
      </c>
      <c r="K94" s="387" t="s">
        <v>43</v>
      </c>
      <c r="L94" s="388" t="n">
        <f aca="false">ROUNDUP(SUM(VLOOKUP('4.2 WBS Frontend'!K94,'6. Catalogos'!$B$2:$C$4,2,FALSE())*J94),0)</f>
        <v>0</v>
      </c>
      <c r="M94" s="364"/>
      <c r="N94" s="239"/>
      <c r="O94" s="239"/>
      <c r="P94" s="239"/>
      <c r="Q94" s="239"/>
      <c r="R94" s="239"/>
      <c r="S94" s="239"/>
      <c r="T94" s="239"/>
      <c r="U94" s="239"/>
      <c r="V94" s="239"/>
      <c r="W94" s="239"/>
      <c r="X94" s="239"/>
      <c r="Y94" s="239"/>
      <c r="Z94" s="239"/>
      <c r="AA94" s="239"/>
      <c r="AB94" s="239"/>
      <c r="AC94" s="239"/>
      <c r="AD94" s="239"/>
    </row>
    <row r="95" customFormat="false" ht="45" hidden="false" customHeight="true" outlineLevel="0" collapsed="false">
      <c r="A95" s="369" t="n">
        <f aca="false">ROW()-1</f>
        <v>94</v>
      </c>
      <c r="B95" s="379" t="str">
        <f aca="false">VLOOKUP(C95,'9. Matriz de Requisitos'!$A:$W,3, FALSE())</f>
        <v>Factura por Adelantado</v>
      </c>
      <c r="C95" s="371" t="s">
        <v>695</v>
      </c>
      <c r="D95" s="379" t="str">
        <f aca="false">VLOOKUP(C95,'9. Matriz de Requisitos'!$A:$W,4, FALSE())</f>
        <v>Factura por Adelantado</v>
      </c>
      <c r="E95" s="380" t="str">
        <f aca="false" t="array" ref="E95:E95">IFERROR(_xludf.xlookup(F95, '4.2.1 Catalogo Frontend'!$D$2:$D$100, '4.2.1 Catalogo Frontend'!$B$2:$B$100), "")</f>
        <v/>
      </c>
      <c r="F95" s="374" t="s">
        <v>1560</v>
      </c>
      <c r="G95" s="399" t="s">
        <v>1609</v>
      </c>
      <c r="H95" s="379" t="str">
        <f aca="false">IF(F95="", "", CONCATENATE("[",$C95,"]","[",$F95,"] - ",$G95))</f>
        <v>[TPSC-RE-FU-019][SEND-EMAIL] - Envio de correo de la factura</v>
      </c>
      <c r="I95" s="399" t="s">
        <v>1609</v>
      </c>
      <c r="J95" s="381" t="n">
        <f aca="false" t="array" ref="J95:J95">IFERROR(_xludf.xlookup(F95, '4.2.1 Catalogo Frontend'!$D$2:$D$100, '4.2.1 Catalogo Frontend'!$C$2:$C$100), 0)</f>
        <v>0</v>
      </c>
      <c r="K95" s="382" t="s">
        <v>43</v>
      </c>
      <c r="L95" s="383" t="n">
        <f aca="false">ROUNDUP(SUM(VLOOKUP('4.2 WBS Frontend'!K95,'6. Catalogos'!$B$2:$C$4,2,FALSE())*J95),0)</f>
        <v>0</v>
      </c>
      <c r="M95" s="374"/>
      <c r="N95" s="378"/>
      <c r="O95" s="378"/>
      <c r="P95" s="378"/>
      <c r="Q95" s="378"/>
      <c r="R95" s="378"/>
      <c r="S95" s="378"/>
      <c r="T95" s="378"/>
      <c r="U95" s="378"/>
      <c r="V95" s="378"/>
      <c r="W95" s="378"/>
      <c r="X95" s="378"/>
      <c r="Y95" s="378"/>
      <c r="Z95" s="378"/>
      <c r="AA95" s="378"/>
      <c r="AB95" s="378"/>
      <c r="AC95" s="378"/>
      <c r="AD95" s="378"/>
    </row>
    <row r="96" customFormat="false" ht="45" hidden="false" customHeight="true" outlineLevel="0" collapsed="false">
      <c r="A96" s="360" t="n">
        <f aca="false">ROW()-1</f>
        <v>95</v>
      </c>
      <c r="B96" s="384" t="str">
        <f aca="false">VLOOKUP(C96,'9. Matriz de Requisitos'!$A:$W,3, FALSE())</f>
        <v>Factura por Adelantado</v>
      </c>
      <c r="C96" s="361" t="s">
        <v>695</v>
      </c>
      <c r="D96" s="384" t="str">
        <f aca="false">VLOOKUP(C96,'9. Matriz de Requisitos'!$A:$W,4, FALSE())</f>
        <v>Factura por Adelantado</v>
      </c>
      <c r="E96" s="385" t="str">
        <f aca="false" t="array" ref="E96:E96">IFERROR(_xludf.xlookup(F96, '4.2.1 Catalogo Frontend'!$D$2:$D$100, '4.2.1 Catalogo Frontend'!$B$2:$B$100), "")</f>
        <v/>
      </c>
      <c r="F96" s="364" t="s">
        <v>1457</v>
      </c>
      <c r="G96" s="400" t="s">
        <v>1610</v>
      </c>
      <c r="H96" s="384" t="str">
        <f aca="false">IF(F96="", "", CONCATENATE("[",$C96,"]","[",$F96,"] - ",$G96))</f>
        <v>[TPSC-RE-FU-019][GET-SIMPLE] - Consumo de servicio de validación del SAT</v>
      </c>
      <c r="I96" s="400" t="s">
        <v>1610</v>
      </c>
      <c r="J96" s="386" t="n">
        <f aca="false" t="array" ref="J96:J96">IFERROR(_xludf.xlookup(F96, '4.2.1 Catalogo Frontend'!$D$2:$D$100, '4.2.1 Catalogo Frontend'!$C$2:$C$100), 0)</f>
        <v>0</v>
      </c>
      <c r="K96" s="387" t="s">
        <v>43</v>
      </c>
      <c r="L96" s="388" t="n">
        <f aca="false">ROUNDUP(SUM(VLOOKUP('4.2 WBS Frontend'!K96,'6. Catalogos'!$B$2:$C$4,2,FALSE())*J96),0)</f>
        <v>0</v>
      </c>
      <c r="M96" s="364"/>
      <c r="N96" s="239"/>
      <c r="O96" s="239"/>
      <c r="P96" s="239"/>
      <c r="Q96" s="239"/>
      <c r="R96" s="239"/>
      <c r="S96" s="239"/>
      <c r="T96" s="239"/>
      <c r="U96" s="239"/>
      <c r="V96" s="239"/>
      <c r="W96" s="239"/>
      <c r="X96" s="239"/>
      <c r="Y96" s="239"/>
      <c r="Z96" s="239"/>
      <c r="AA96" s="239"/>
      <c r="AB96" s="239"/>
      <c r="AC96" s="239"/>
      <c r="AD96" s="239"/>
    </row>
    <row r="97" customFormat="false" ht="45" hidden="false" customHeight="true" outlineLevel="0" collapsed="false">
      <c r="A97" s="369" t="n">
        <f aca="false">ROW()-1</f>
        <v>96</v>
      </c>
      <c r="B97" s="379" t="str">
        <f aca="false">VLOOKUP(C97,'9. Matriz de Requisitos'!$A:$W,3, FALSE())</f>
        <v>Factura por Adelantado</v>
      </c>
      <c r="C97" s="371" t="s">
        <v>695</v>
      </c>
      <c r="D97" s="379" t="str">
        <f aca="false">VLOOKUP(C97,'9. Matriz de Requisitos'!$A:$W,4, FALSE())</f>
        <v>Factura por Adelantado</v>
      </c>
      <c r="E97" s="380" t="str">
        <f aca="false" t="array" ref="E97:E97">IFERROR(_xludf.xlookup(F97, '4.2.1 Catalogo Frontend'!$D$2:$D$100, '4.2.1 Catalogo Frontend'!$B$2:$B$100), "")</f>
        <v/>
      </c>
      <c r="F97" s="374" t="s">
        <v>1607</v>
      </c>
      <c r="G97" s="399" t="s">
        <v>1611</v>
      </c>
      <c r="H97" s="379" t="str">
        <f aca="false">IF(F97="", "", CONCATENATE("[",$C97,"]","[",$F97,"] - ",$G97))</f>
        <v>[TPSC-RE-FU-019][PUT-TRANS] - Consumo de servicio transaccional para generar factura por adelantado y enviarla por correo</v>
      </c>
      <c r="I97" s="399" t="s">
        <v>1611</v>
      </c>
      <c r="J97" s="381" t="n">
        <f aca="false" t="array" ref="J97:J97">IFERROR(_xludf.xlookup(F97, '4.2.1 Catalogo Frontend'!$D$2:$D$100, '4.2.1 Catalogo Frontend'!$C$2:$C$100), 0)</f>
        <v>0</v>
      </c>
      <c r="K97" s="382" t="s">
        <v>43</v>
      </c>
      <c r="L97" s="383" t="n">
        <f aca="false">ROUNDUP(SUM(VLOOKUP('4.2 WBS Frontend'!K97,'6. Catalogos'!$B$2:$C$4,2,FALSE())*J97),0)</f>
        <v>0</v>
      </c>
      <c r="M97" s="374"/>
      <c r="N97" s="378"/>
      <c r="O97" s="378"/>
      <c r="P97" s="378"/>
      <c r="Q97" s="378"/>
      <c r="R97" s="378"/>
      <c r="S97" s="378"/>
      <c r="T97" s="378"/>
      <c r="U97" s="378"/>
      <c r="V97" s="378"/>
      <c r="W97" s="378"/>
      <c r="X97" s="378"/>
      <c r="Y97" s="378"/>
      <c r="Z97" s="378"/>
      <c r="AA97" s="378"/>
      <c r="AB97" s="378"/>
      <c r="AC97" s="378"/>
      <c r="AD97" s="378"/>
    </row>
    <row r="98" customFormat="false" ht="45" hidden="false" customHeight="true" outlineLevel="0" collapsed="false">
      <c r="A98" s="360" t="n">
        <f aca="false">ROW()-1</f>
        <v>97</v>
      </c>
      <c r="B98" s="384" t="str">
        <f aca="false">VLOOKUP(C98,'9. Matriz de Requisitos'!$A:$W,3, FALSE())</f>
        <v>Factura por Adelantado: Peru</v>
      </c>
      <c r="C98" s="361" t="s">
        <v>754</v>
      </c>
      <c r="D98" s="384" t="str">
        <f aca="false">VLOOKUP(C98,'9. Matriz de Requisitos'!$A:$W,4, FALSE())</f>
        <v>Factura por Adelantado</v>
      </c>
      <c r="E98" s="385" t="str">
        <f aca="false" t="array" ref="E98:E98">IFERROR(_xludf.xlookup(F98, '4.2.1 Catalogo Frontend'!$D$2:$D$100, '4.2.1 Catalogo Frontend'!$B$2:$B$100), "")</f>
        <v/>
      </c>
      <c r="F98" s="364" t="s">
        <v>1470</v>
      </c>
      <c r="G98" s="400" t="s">
        <v>1612</v>
      </c>
      <c r="H98" s="384" t="str">
        <f aca="false">IF(F98="", "", CONCATENATE("[",$C98,"]","[",$F98,"] - ",$G98))</f>
        <v>[TPSC-RE-FU-020][EXTRA-FUNCT] - Cubrir los campos dentro del pop up para que correspondan con los datos del drop para a region de perú</v>
      </c>
      <c r="I98" s="400" t="s">
        <v>1612</v>
      </c>
      <c r="J98" s="386" t="n">
        <f aca="false" t="array" ref="J98:J98">IFERROR(_xludf.xlookup(F98, '4.2.1 Catalogo Frontend'!$D$2:$D$100, '4.2.1 Catalogo Frontend'!$C$2:$C$100), 0)</f>
        <v>0</v>
      </c>
      <c r="K98" s="387" t="s">
        <v>42</v>
      </c>
      <c r="L98" s="388" t="n">
        <f aca="false">ROUNDUP(SUM(VLOOKUP('4.2 WBS Frontend'!K98,'6. Catalogos'!$B$2:$C$4,2,FALSE())*J98),0)</f>
        <v>0</v>
      </c>
      <c r="M98" s="364"/>
      <c r="N98" s="239"/>
      <c r="O98" s="239"/>
      <c r="P98" s="239"/>
      <c r="Q98" s="239"/>
      <c r="R98" s="239"/>
      <c r="S98" s="239"/>
      <c r="T98" s="239"/>
      <c r="U98" s="239"/>
      <c r="V98" s="239"/>
      <c r="W98" s="239"/>
      <c r="X98" s="239"/>
      <c r="Y98" s="239"/>
      <c r="Z98" s="239"/>
      <c r="AA98" s="239"/>
      <c r="AB98" s="239"/>
      <c r="AC98" s="239"/>
      <c r="AD98" s="239"/>
    </row>
    <row r="99" customFormat="false" ht="45" hidden="false" customHeight="true" outlineLevel="0" collapsed="false">
      <c r="A99" s="369" t="n">
        <f aca="false">ROW()-1</f>
        <v>98</v>
      </c>
      <c r="B99" s="379" t="str">
        <f aca="false">VLOOKUP(C99,'9. Matriz de Requisitos'!$A:$W,3, FALSE())</f>
        <v>Factura por Adelantado: Peru</v>
      </c>
      <c r="C99" s="371" t="s">
        <v>754</v>
      </c>
      <c r="D99" s="379" t="str">
        <f aca="false">VLOOKUP(C99,'9. Matriz de Requisitos'!$A:$W,4, FALSE())</f>
        <v>Factura por Adelantado</v>
      </c>
      <c r="E99" s="380" t="str">
        <f aca="false" t="array" ref="E99:E99">IFERROR(_xludf.xlookup(F99, '4.2.1 Catalogo Frontend'!$D$2:$D$100, '4.2.1 Catalogo Frontend'!$B$2:$B$100), "")</f>
        <v/>
      </c>
      <c r="F99" s="374" t="s">
        <v>1470</v>
      </c>
      <c r="G99" s="399" t="s">
        <v>1613</v>
      </c>
      <c r="H99" s="379" t="str">
        <f aca="false">IF(F99="", "", CONCATENATE("[",$C99,"]","[",$F99,"] - ",$G99))</f>
        <v>[TPSC-RE-FU-020][EXTRA-FUNCT] - Revisión e implementación de flujo de Perú para factura por adelantado </v>
      </c>
      <c r="I99" s="399" t="s">
        <v>1612</v>
      </c>
      <c r="J99" s="381" t="n">
        <f aca="false" t="array" ref="J99:J99">IFERROR(_xludf.xlookup(F99, '4.2.1 Catalogo Frontend'!$D$2:$D$100, '4.2.1 Catalogo Frontend'!$C$2:$C$100), 0)</f>
        <v>0</v>
      </c>
      <c r="K99" s="382" t="s">
        <v>42</v>
      </c>
      <c r="L99" s="383" t="n">
        <f aca="false">ROUNDUP(SUM(VLOOKUP('4.2 WBS Frontend'!K99,'6. Catalogos'!$B$2:$C$4,2,FALSE())*J99),0)</f>
        <v>0</v>
      </c>
      <c r="M99" s="374"/>
      <c r="N99" s="378"/>
      <c r="O99" s="378"/>
      <c r="P99" s="378"/>
      <c r="Q99" s="378"/>
      <c r="R99" s="378"/>
      <c r="S99" s="378"/>
      <c r="T99" s="378"/>
      <c r="U99" s="378"/>
      <c r="V99" s="378"/>
      <c r="W99" s="378"/>
      <c r="X99" s="378"/>
      <c r="Y99" s="378"/>
      <c r="Z99" s="378"/>
      <c r="AA99" s="378"/>
      <c r="AB99" s="378"/>
      <c r="AC99" s="378"/>
      <c r="AD99" s="378"/>
    </row>
    <row r="100" customFormat="false" ht="45" hidden="false" customHeight="true" outlineLevel="0" collapsed="false">
      <c r="A100" s="360" t="n">
        <f aca="false">ROW()-1</f>
        <v>99</v>
      </c>
      <c r="B100" s="389" t="str">
        <f aca="false">VLOOKUP(C100,'9. Matriz de Requisitos'!$A:$W,3, FALSE())</f>
        <v>Diseño y generación de Documentos
</v>
      </c>
      <c r="C100" s="390" t="s">
        <v>792</v>
      </c>
      <c r="D100" s="389" t="str">
        <f aca="false">VLOOKUP(C100,'9. Matriz de Requisitos'!$A:$W,4, FALSE())</f>
        <v>Factura por Adelantado</v>
      </c>
      <c r="E100" s="391" t="str">
        <f aca="false" t="array" ref="E100:E100">IFERROR(_xludf.xlookup(F100, '4.2.1 Catalogo Frontend'!$D$2:$D$100, '4.2.1 Catalogo Frontend'!$B$2:$B$100), "")</f>
        <v/>
      </c>
      <c r="F100" s="392"/>
      <c r="G100" s="393"/>
      <c r="H100" s="389" t="str">
        <f aca="false">IF(F100="", "", CONCATENATE("[",$C100,"]","[",$F100,"] - ",$G100))</f>
        <v/>
      </c>
      <c r="I100" s="389"/>
      <c r="J100" s="394" t="n">
        <f aca="false" t="array" ref="J100:J100">IFERROR(_xludf.xlookup(F100, '4.2.1 Catalogo Frontend'!$D$2:$D$100, '4.2.1 Catalogo Frontend'!$C$2:$C$100), 0)</f>
        <v>0</v>
      </c>
      <c r="K100" s="395" t="s">
        <v>43</v>
      </c>
      <c r="L100" s="396" t="n">
        <f aca="false">ROUNDUP(SUM(VLOOKUP('4.2 WBS Frontend'!K100,'6. Catalogos'!$B$2:$C$4,2,FALSE())*J100),0)</f>
        <v>0</v>
      </c>
      <c r="M100" s="392"/>
      <c r="N100" s="397"/>
      <c r="O100" s="397"/>
      <c r="P100" s="397"/>
      <c r="Q100" s="397"/>
    </row>
    <row r="101" customFormat="false" ht="45" hidden="false" customHeight="true" outlineLevel="0" collapsed="false">
      <c r="A101" s="369" t="n">
        <f aca="false">ROW()-1</f>
        <v>100</v>
      </c>
      <c r="B101" s="389" t="str">
        <f aca="false">VLOOKUP(C101,'9. Matriz de Requisitos'!$A:$W,3, FALSE())</f>
        <v>Diseño y generación de Documentos: Factura Peru
</v>
      </c>
      <c r="C101" s="390" t="s">
        <v>832</v>
      </c>
      <c r="D101" s="389" t="str">
        <f aca="false">VLOOKUP(C101,'9. Matriz de Requisitos'!$A:$W,4, FALSE())</f>
        <v>Factura por Adelantado</v>
      </c>
      <c r="E101" s="391" t="str">
        <f aca="false" t="array" ref="E101:E101">IFERROR(_xludf.xlookup(F101, '4.2.1 Catalogo Frontend'!$D$2:$D$100, '4.2.1 Catalogo Frontend'!$B$2:$B$100), "")</f>
        <v/>
      </c>
      <c r="F101" s="392"/>
      <c r="G101" s="393"/>
      <c r="H101" s="389" t="str">
        <f aca="false">IF(F101="", "", CONCATENATE("[",$C101,"]","[",$F101,"] - ",$G101))</f>
        <v/>
      </c>
      <c r="I101" s="389"/>
      <c r="J101" s="394" t="n">
        <f aca="false" t="array" ref="J101:J101">IFERROR(_xludf.xlookup(F101, '4.2.1 Catalogo Frontend'!$D$2:$D$100, '4.2.1 Catalogo Frontend'!$C$2:$C$100), 0)</f>
        <v>0</v>
      </c>
      <c r="K101" s="395" t="s">
        <v>43</v>
      </c>
      <c r="L101" s="396" t="n">
        <f aca="false">ROUNDUP(SUM(VLOOKUP('4.2 WBS Frontend'!K101,'6. Catalogos'!$B$2:$C$4,2,FALSE())*J101),0)</f>
        <v>0</v>
      </c>
      <c r="M101" s="392"/>
      <c r="N101" s="397"/>
      <c r="O101" s="397"/>
      <c r="P101" s="397"/>
      <c r="Q101" s="397"/>
    </row>
    <row r="102" customFormat="false" ht="43.5" hidden="false" customHeight="true" outlineLevel="0" collapsed="false">
      <c r="A102" s="360" t="n">
        <f aca="false">ROW()-1</f>
        <v>101</v>
      </c>
      <c r="B102" s="384" t="str">
        <f aca="false">VLOOKUP(C102,'9. Matriz de Requisitos'!$A:$W,3, FALSE())</f>
        <v>Validar Cobro</v>
      </c>
      <c r="C102" s="361" t="s">
        <v>858</v>
      </c>
      <c r="D102" s="384" t="str">
        <f aca="false">VLOOKUP(C102,'9. Matriz de Requisitos'!$A:$W,4, FALSE())</f>
        <v>Validar Cobro</v>
      </c>
      <c r="E102" s="385" t="str">
        <f aca="false" t="array" ref="E102:E102">IFERROR(_xludf.xlookup(F102, '4.2.1 Catalogo Frontend'!$D$2:$D$100, '4.2.1 Catalogo Frontend'!$B$2:$B$100), "")</f>
        <v/>
      </c>
      <c r="F102" s="364" t="s">
        <v>1467</v>
      </c>
      <c r="G102" s="398" t="s">
        <v>1569</v>
      </c>
      <c r="H102" s="384" t="str">
        <f aca="false">IF(F102="", "", CONCATENATE("[",$C102,"]","[",$F102,"] - ",$G102))</f>
        <v>[TPSC-RE-FU-023][PERMISSION] - Ajustar el archivo de roles y funciones para permitir el acceso al modulo</v>
      </c>
      <c r="I102" s="398" t="s">
        <v>1569</v>
      </c>
      <c r="J102" s="386" t="n">
        <f aca="false" t="array" ref="J102:J102">IFERROR(_xludf.xlookup(F102, '4.2.1 Catalogo Frontend'!$D$2:$D$100, '4.2.1 Catalogo Frontend'!$C$2:$C$100), 0)</f>
        <v>0</v>
      </c>
      <c r="K102" s="387" t="s">
        <v>42</v>
      </c>
      <c r="L102" s="388" t="n">
        <f aca="false">ROUNDUP(SUM(VLOOKUP('4.2 WBS Frontend'!K102,'6. Catalogos'!$B$2:$C$4,2,FALSE())*J102),0)</f>
        <v>0</v>
      </c>
      <c r="M102" s="364"/>
      <c r="N102" s="239"/>
      <c r="O102" s="239"/>
      <c r="P102" s="239"/>
      <c r="Q102" s="239"/>
      <c r="R102" s="239"/>
      <c r="S102" s="239"/>
      <c r="T102" s="239"/>
      <c r="U102" s="239"/>
      <c r="V102" s="239"/>
      <c r="W102" s="239"/>
      <c r="X102" s="239"/>
      <c r="Y102" s="239"/>
      <c r="Z102" s="239"/>
      <c r="AA102" s="239"/>
      <c r="AB102" s="239"/>
      <c r="AC102" s="239"/>
      <c r="AD102" s="239"/>
    </row>
    <row r="103" customFormat="false" ht="43.5" hidden="false" customHeight="true" outlineLevel="0" collapsed="false">
      <c r="A103" s="369" t="n">
        <f aca="false">ROW()-1</f>
        <v>102</v>
      </c>
      <c r="B103" s="379" t="str">
        <f aca="false">VLOOKUP(C103,'9. Matriz de Requisitos'!$A:$W,3, FALSE())</f>
        <v>Validar Cobro</v>
      </c>
      <c r="C103" s="371" t="s">
        <v>858</v>
      </c>
      <c r="D103" s="379" t="str">
        <f aca="false">VLOOKUP(C103,'9. Matriz de Requisitos'!$A:$W,4, FALSE())</f>
        <v>Validar Cobro</v>
      </c>
      <c r="E103" s="380" t="str">
        <f aca="false" t="array" ref="E103:E103">IFERROR(_xludf.xlookup(F103, '4.2.1 Catalogo Frontend'!$D$2:$D$100, '4.2.1 Catalogo Frontend'!$B$2:$B$100), "")</f>
        <v/>
      </c>
      <c r="F103" s="374" t="s">
        <v>1570</v>
      </c>
      <c r="G103" s="399" t="s">
        <v>1614</v>
      </c>
      <c r="H103" s="379" t="str">
        <f aca="false">IF(F103="", "", CONCATENATE("[",$C103,"]","[",$F103,"] - ",$G103))</f>
        <v>[TPSC-RE-FU-023][CONFIG-ROUTE] - Añadir nueva ruta al menú para el modulo de validar cobro</v>
      </c>
      <c r="I103" s="399" t="s">
        <v>1615</v>
      </c>
      <c r="J103" s="381" t="n">
        <f aca="false" t="array" ref="J103:J103">IFERROR(_xludf.xlookup(F103, '4.2.1 Catalogo Frontend'!$D$2:$D$100, '4.2.1 Catalogo Frontend'!$C$2:$C$100), 0)</f>
        <v>0</v>
      </c>
      <c r="K103" s="382" t="s">
        <v>43</v>
      </c>
      <c r="L103" s="383" t="n">
        <f aca="false">ROUNDUP(SUM(VLOOKUP('4.2 WBS Frontend'!K103,'6. Catalogos'!$B$2:$C$4,2,FALSE())*J103),0)</f>
        <v>0</v>
      </c>
      <c r="M103" s="374"/>
      <c r="N103" s="378"/>
      <c r="O103" s="378"/>
      <c r="P103" s="378"/>
      <c r="Q103" s="378"/>
      <c r="R103" s="378"/>
      <c r="S103" s="378"/>
      <c r="T103" s="378"/>
      <c r="U103" s="378"/>
      <c r="V103" s="378"/>
      <c r="W103" s="378"/>
      <c r="X103" s="378"/>
      <c r="Y103" s="378"/>
      <c r="Z103" s="378"/>
      <c r="AA103" s="378"/>
      <c r="AB103" s="378"/>
      <c r="AC103" s="378"/>
      <c r="AD103" s="378"/>
    </row>
    <row r="104" customFormat="false" ht="43.5" hidden="false" customHeight="true" outlineLevel="0" collapsed="false">
      <c r="A104" s="360" t="n">
        <f aca="false">ROW()-1</f>
        <v>103</v>
      </c>
      <c r="B104" s="384" t="str">
        <f aca="false">VLOOKUP(C104,'9. Matriz de Requisitos'!$A:$W,3, FALSE())</f>
        <v>Validar Cobro</v>
      </c>
      <c r="C104" s="361" t="s">
        <v>858</v>
      </c>
      <c r="D104" s="384" t="str">
        <f aca="false">VLOOKUP(C104,'9. Matriz de Requisitos'!$A:$W,4, FALSE())</f>
        <v>Validar Cobro</v>
      </c>
      <c r="E104" s="385" t="str">
        <f aca="false" t="array" ref="E104:E104">IFERROR(_xludf.xlookup(F104, '4.2.1 Catalogo Frontend'!$D$2:$D$100, '4.2.1 Catalogo Frontend'!$B$2:$B$100), "")</f>
        <v/>
      </c>
      <c r="F104" s="364" t="s">
        <v>1470</v>
      </c>
      <c r="G104" s="400" t="s">
        <v>1573</v>
      </c>
      <c r="H104" s="384" t="str">
        <f aca="false">IF(F104="", "", CONCATENATE("[",$C104,"]","[",$F104,"] - ",$G104))</f>
        <v>[TPSC-RE-FU-023][EXTRA-FUNCT] - agregar contador en menu en signalr</v>
      </c>
      <c r="I104" s="400" t="s">
        <v>1573</v>
      </c>
      <c r="J104" s="386" t="n">
        <f aca="false" t="array" ref="J104:J104">IFERROR(_xludf.xlookup(F104, '4.2.1 Catalogo Frontend'!$D$2:$D$100, '4.2.1 Catalogo Frontend'!$C$2:$C$100), 0)</f>
        <v>0</v>
      </c>
      <c r="K104" s="387" t="s">
        <v>43</v>
      </c>
      <c r="L104" s="388" t="n">
        <f aca="false">ROUNDUP(SUM(VLOOKUP('4.2 WBS Frontend'!K104,'6. Catalogos'!$B$2:$C$4,2,FALSE())*J104),0)</f>
        <v>0</v>
      </c>
      <c r="M104" s="364"/>
      <c r="N104" s="239"/>
      <c r="O104" s="239"/>
      <c r="P104" s="239"/>
      <c r="Q104" s="239"/>
      <c r="R104" s="239"/>
      <c r="S104" s="239"/>
      <c r="T104" s="239"/>
      <c r="U104" s="239"/>
      <c r="V104" s="239"/>
      <c r="W104" s="239"/>
      <c r="X104" s="239"/>
      <c r="Y104" s="239"/>
      <c r="Z104" s="239"/>
      <c r="AA104" s="239"/>
      <c r="AB104" s="239"/>
      <c r="AC104" s="239"/>
      <c r="AD104" s="239"/>
    </row>
    <row r="105" customFormat="false" ht="43.5" hidden="false" customHeight="true" outlineLevel="0" collapsed="false">
      <c r="A105" s="369" t="n">
        <f aca="false">ROW()-1</f>
        <v>104</v>
      </c>
      <c r="B105" s="379" t="str">
        <f aca="false">VLOOKUP(C105,'9. Matriz de Requisitos'!$A:$W,3, FALSE())</f>
        <v>Validar Cobro</v>
      </c>
      <c r="C105" s="371" t="s">
        <v>858</v>
      </c>
      <c r="D105" s="379" t="str">
        <f aca="false">VLOOKUP(C105,'9. Matriz de Requisitos'!$A:$W,4, FALSE())</f>
        <v>Validar Cobro</v>
      </c>
      <c r="E105" s="380" t="str">
        <f aca="false" t="array" ref="E105:E105">IFERROR(_xludf.xlookup(F105, '4.2.1 Catalogo Frontend'!$D$2:$D$100, '4.2.1 Catalogo Frontend'!$B$2:$B$100), "")</f>
        <v/>
      </c>
      <c r="F105" s="374" t="s">
        <v>1473</v>
      </c>
      <c r="G105" s="399" t="s">
        <v>1574</v>
      </c>
      <c r="H105" s="379" t="str">
        <f aca="false">IF(F105="", "", CONCATENATE("[",$C105,"]","[",$F105,"] - ",$G105))</f>
        <v>[TPSC-RE-FU-023][PAGE-SIMPLE] - Crear page para el modulo de factura por adelantado</v>
      </c>
      <c r="I105" s="399" t="s">
        <v>1574</v>
      </c>
      <c r="J105" s="381" t="n">
        <f aca="false" t="array" ref="J105:J105">IFERROR(_xludf.xlookup(F105, '4.2.1 Catalogo Frontend'!$D$2:$D$100, '4.2.1 Catalogo Frontend'!$C$2:$C$100), 0)</f>
        <v>0</v>
      </c>
      <c r="K105" s="382" t="s">
        <v>43</v>
      </c>
      <c r="L105" s="383" t="n">
        <f aca="false">ROUNDUP(SUM(VLOOKUP('4.2 WBS Frontend'!K105,'6. Catalogos'!$B$2:$C$4,2,FALSE())*J105),0)</f>
        <v>0</v>
      </c>
      <c r="M105" s="374"/>
      <c r="N105" s="378"/>
      <c r="O105" s="378"/>
      <c r="P105" s="378"/>
      <c r="Q105" s="378"/>
      <c r="R105" s="378"/>
      <c r="S105" s="378"/>
      <c r="T105" s="378"/>
      <c r="U105" s="378"/>
      <c r="V105" s="378"/>
      <c r="W105" s="378"/>
      <c r="X105" s="378"/>
      <c r="Y105" s="378"/>
      <c r="Z105" s="378"/>
      <c r="AA105" s="378"/>
      <c r="AB105" s="378"/>
      <c r="AC105" s="378"/>
      <c r="AD105" s="378"/>
    </row>
    <row r="106" customFormat="false" ht="43.5" hidden="false" customHeight="true" outlineLevel="0" collapsed="false">
      <c r="A106" s="360" t="n">
        <f aca="false">ROW()-1</f>
        <v>105</v>
      </c>
      <c r="B106" s="384" t="str">
        <f aca="false">VLOOKUP(C106,'9. Matriz de Requisitos'!$A:$W,3, FALSE())</f>
        <v>Validar Cobro</v>
      </c>
      <c r="C106" s="361" t="s">
        <v>858</v>
      </c>
      <c r="D106" s="384" t="str">
        <f aca="false">VLOOKUP(C106,'9. Matriz de Requisitos'!$A:$W,4, FALSE())</f>
        <v>Validar Cobro</v>
      </c>
      <c r="E106" s="385" t="str">
        <f aca="false" t="array" ref="E106:E106">IFERROR(_xludf.xlookup(F106, '4.2.1 Catalogo Frontend'!$D$2:$D$100, '4.2.1 Catalogo Frontend'!$B$2:$B$100), "")</f>
        <v/>
      </c>
      <c r="F106" s="364" t="s">
        <v>1464</v>
      </c>
      <c r="G106" s="400" t="s">
        <v>1575</v>
      </c>
      <c r="H106" s="384" t="str">
        <f aca="false">IF(F106="", "", CONCATENATE("[",$C106,"]","[",$F106,"] - ",$G106))</f>
        <v>[TPSC-RE-FU-023][SECT-FORM] - Maquetar pantalla de listado de Clientes</v>
      </c>
      <c r="I106" s="400" t="s">
        <v>1616</v>
      </c>
      <c r="J106" s="386" t="n">
        <f aca="false" t="array" ref="J106:J106">IFERROR(_xludf.xlookup(F106, '4.2.1 Catalogo Frontend'!$D$2:$D$100, '4.2.1 Catalogo Frontend'!$C$2:$C$100), 0)</f>
        <v>0</v>
      </c>
      <c r="K106" s="387" t="s">
        <v>42</v>
      </c>
      <c r="L106" s="388" t="n">
        <f aca="false">ROUNDUP(SUM(VLOOKUP('4.2 WBS Frontend'!K106,'6. Catalogos'!$B$2:$C$4,2,FALSE())*J106),0)</f>
        <v>0</v>
      </c>
      <c r="M106" s="364"/>
      <c r="N106" s="239"/>
      <c r="O106" s="239"/>
      <c r="P106" s="239"/>
      <c r="Q106" s="239"/>
      <c r="R106" s="239"/>
      <c r="S106" s="239"/>
      <c r="T106" s="239"/>
      <c r="U106" s="239"/>
      <c r="V106" s="239"/>
      <c r="W106" s="239"/>
      <c r="X106" s="239"/>
      <c r="Y106" s="239"/>
      <c r="Z106" s="239"/>
      <c r="AA106" s="239"/>
      <c r="AB106" s="239"/>
      <c r="AC106" s="239"/>
      <c r="AD106" s="239"/>
    </row>
    <row r="107" customFormat="false" ht="43.5" hidden="false" customHeight="true" outlineLevel="0" collapsed="false">
      <c r="A107" s="369" t="n">
        <f aca="false">ROW()-1</f>
        <v>106</v>
      </c>
      <c r="B107" s="379" t="str">
        <f aca="false">VLOOKUP(C107,'9. Matriz de Requisitos'!$A:$W,3, FALSE())</f>
        <v>Validar Cobro</v>
      </c>
      <c r="C107" s="371" t="s">
        <v>858</v>
      </c>
      <c r="D107" s="379" t="str">
        <f aca="false">VLOOKUP(C107,'9. Matriz de Requisitos'!$A:$W,4, FALSE())</f>
        <v>Validar Cobro</v>
      </c>
      <c r="E107" s="380" t="str">
        <f aca="false" t="array" ref="E107:E107">IFERROR(_xludf.xlookup(F107, '4.2.1 Catalogo Frontend'!$D$2:$D$100, '4.2.1 Catalogo Frontend'!$B$2:$B$100), "")</f>
        <v/>
      </c>
      <c r="F107" s="374" t="s">
        <v>1558</v>
      </c>
      <c r="G107" s="399" t="s">
        <v>1581</v>
      </c>
      <c r="H107" s="379" t="str">
        <f aca="false">IF(F107="", "", CONCATENATE("[",$C107,"]","[",$F107,"] - ",$G107))</f>
        <v>[TPSC-RE-FU-023][ORG-SIMPLE] - Esqueleton para tabla</v>
      </c>
      <c r="I107" s="399" t="s">
        <v>1581</v>
      </c>
      <c r="J107" s="381" t="n">
        <f aca="false" t="array" ref="J107:J107">IFERROR(_xludf.xlookup(F107, '4.2.1 Catalogo Frontend'!$D$2:$D$100, '4.2.1 Catalogo Frontend'!$C$2:$C$100), 0)</f>
        <v>0</v>
      </c>
      <c r="K107" s="382" t="s">
        <v>43</v>
      </c>
      <c r="L107" s="383" t="n">
        <f aca="false">ROUNDUP(SUM(VLOOKUP('4.2 WBS Frontend'!K107,'6. Catalogos'!$B$2:$C$4,2,FALSE())*J107),0)</f>
        <v>0</v>
      </c>
      <c r="M107" s="374"/>
      <c r="N107" s="378"/>
      <c r="O107" s="378"/>
      <c r="P107" s="378"/>
      <c r="Q107" s="378"/>
      <c r="R107" s="378"/>
      <c r="S107" s="378"/>
      <c r="T107" s="378"/>
      <c r="U107" s="378"/>
      <c r="V107" s="378"/>
      <c r="W107" s="378"/>
      <c r="X107" s="378"/>
      <c r="Y107" s="378"/>
      <c r="Z107" s="378"/>
      <c r="AA107" s="378"/>
      <c r="AB107" s="378"/>
      <c r="AC107" s="378"/>
      <c r="AD107" s="378"/>
    </row>
    <row r="108" customFormat="false" ht="43.5" hidden="false" customHeight="true" outlineLevel="0" collapsed="false">
      <c r="A108" s="360" t="n">
        <f aca="false">ROW()-1</f>
        <v>107</v>
      </c>
      <c r="B108" s="384" t="str">
        <f aca="false">VLOOKUP(C108,'9. Matriz de Requisitos'!$A:$W,3, FALSE())</f>
        <v>Validar Cobro</v>
      </c>
      <c r="C108" s="361" t="s">
        <v>858</v>
      </c>
      <c r="D108" s="384" t="str">
        <f aca="false">VLOOKUP(C108,'9. Matriz de Requisitos'!$A:$W,4, FALSE())</f>
        <v>Validar Cobro</v>
      </c>
      <c r="E108" s="385" t="str">
        <f aca="false" t="array" ref="E108:E108">IFERROR(_xludf.xlookup(F108, '4.2.1 Catalogo Frontend'!$D$2:$D$100, '4.2.1 Catalogo Frontend'!$B$2:$B$100), "")</f>
        <v/>
      </c>
      <c r="F108" s="364" t="s">
        <v>1582</v>
      </c>
      <c r="G108" s="400" t="s">
        <v>1617</v>
      </c>
      <c r="H108" s="384" t="str">
        <f aca="false">IF(F108="", "", CONCATENATE("[",$C108,"]","[",$F108,"] - ",$G108))</f>
        <v>[TPSC-RE-FU-023][LIST-FILTER] - Filtro por Razón Social, identificador fiscal</v>
      </c>
      <c r="I108" s="400" t="s">
        <v>1617</v>
      </c>
      <c r="J108" s="386" t="n">
        <f aca="false" t="array" ref="J108:J108">IFERROR(_xludf.xlookup(F108, '4.2.1 Catalogo Frontend'!$D$2:$D$100, '4.2.1 Catalogo Frontend'!$C$2:$C$100), 0)</f>
        <v>0</v>
      </c>
      <c r="K108" s="387" t="s">
        <v>43</v>
      </c>
      <c r="L108" s="388" t="n">
        <f aca="false">ROUNDUP(SUM(VLOOKUP('4.2 WBS Frontend'!K108,'6. Catalogos'!$B$2:$C$4,2,FALSE())*J108),0)</f>
        <v>0</v>
      </c>
      <c r="M108" s="364"/>
      <c r="N108" s="239"/>
      <c r="O108" s="239"/>
      <c r="P108" s="239"/>
      <c r="Q108" s="239"/>
      <c r="R108" s="239"/>
      <c r="S108" s="239"/>
      <c r="T108" s="239"/>
      <c r="U108" s="239"/>
      <c r="V108" s="239"/>
      <c r="W108" s="239"/>
      <c r="X108" s="239"/>
      <c r="Y108" s="239"/>
      <c r="Z108" s="239"/>
      <c r="AA108" s="239"/>
      <c r="AB108" s="239"/>
      <c r="AC108" s="239"/>
      <c r="AD108" s="239"/>
    </row>
    <row r="109" customFormat="false" ht="43.5" hidden="false" customHeight="true" outlineLevel="0" collapsed="false">
      <c r="A109" s="369" t="n">
        <f aca="false">ROW()-1</f>
        <v>108</v>
      </c>
      <c r="B109" s="379" t="str">
        <f aca="false">VLOOKUP(C109,'9. Matriz de Requisitos'!$A:$W,3, FALSE())</f>
        <v>Validar Cobro</v>
      </c>
      <c r="C109" s="371" t="s">
        <v>858</v>
      </c>
      <c r="D109" s="379" t="str">
        <f aca="false">VLOOKUP(C109,'9. Matriz de Requisitos'!$A:$W,4, FALSE())</f>
        <v>Validar Cobro</v>
      </c>
      <c r="E109" s="380" t="str">
        <f aca="false" t="array" ref="E109:E109">IFERROR(_xludf.xlookup(F109, '4.2.1 Catalogo Frontend'!$D$2:$D$100, '4.2.1 Catalogo Frontend'!$B$2:$B$100), "")</f>
        <v/>
      </c>
      <c r="F109" s="374" t="s">
        <v>1584</v>
      </c>
      <c r="G109" s="399" t="s">
        <v>1585</v>
      </c>
      <c r="H109" s="379" t="str">
        <f aca="false">IF(F109="", "", CONCATENATE("[",$C109,"]","[",$F109,"] - ",$G109))</f>
        <v>[TPSC-RE-FU-023][LAY-SIMPLE] - Maquetación para listado sin resultado y vacio</v>
      </c>
      <c r="I109" s="399" t="s">
        <v>1585</v>
      </c>
      <c r="J109" s="381" t="n">
        <f aca="false" t="array" ref="J109:J109">IFERROR(_xludf.xlookup(F109, '4.2.1 Catalogo Frontend'!$D$2:$D$100, '4.2.1 Catalogo Frontend'!$C$2:$C$100), 0)</f>
        <v>0</v>
      </c>
      <c r="K109" s="382" t="s">
        <v>43</v>
      </c>
      <c r="L109" s="383" t="n">
        <f aca="false">ROUNDUP(SUM(VLOOKUP('4.2 WBS Frontend'!K109,'6. Catalogos'!$B$2:$C$4,2,FALSE())*J109),0)</f>
        <v>0</v>
      </c>
      <c r="M109" s="374"/>
      <c r="N109" s="378"/>
      <c r="O109" s="378"/>
      <c r="P109" s="378"/>
      <c r="Q109" s="378"/>
      <c r="R109" s="378"/>
      <c r="S109" s="378"/>
      <c r="T109" s="378"/>
      <c r="U109" s="378"/>
      <c r="V109" s="378"/>
      <c r="W109" s="378"/>
      <c r="X109" s="378"/>
      <c r="Y109" s="378"/>
      <c r="Z109" s="378"/>
      <c r="AA109" s="378"/>
      <c r="AB109" s="378"/>
      <c r="AC109" s="378"/>
      <c r="AD109" s="378"/>
    </row>
    <row r="110" customFormat="false" ht="43.5" hidden="false" customHeight="true" outlineLevel="0" collapsed="false">
      <c r="A110" s="360" t="n">
        <f aca="false">ROW()-1</f>
        <v>109</v>
      </c>
      <c r="B110" s="384" t="str">
        <f aca="false">VLOOKUP(C110,'9. Matriz de Requisitos'!$A:$W,3, FALSE())</f>
        <v>Validar Cobro</v>
      </c>
      <c r="C110" s="361" t="s">
        <v>858</v>
      </c>
      <c r="D110" s="384" t="str">
        <f aca="false">VLOOKUP(C110,'9. Matriz de Requisitos'!$A:$W,4, FALSE())</f>
        <v>Validar Cobro</v>
      </c>
      <c r="E110" s="385" t="str">
        <f aca="false" t="array" ref="E110:E110">IFERROR(_xludf.xlookup(F110, '4.2.1 Catalogo Frontend'!$D$2:$D$100, '4.2.1 Catalogo Frontend'!$B$2:$B$100), "")</f>
        <v/>
      </c>
      <c r="F110" s="364" t="s">
        <v>1579</v>
      </c>
      <c r="G110" s="400" t="s">
        <v>1618</v>
      </c>
      <c r="H110" s="384" t="str">
        <f aca="false">IF(F110="", "", CONCATENATE("[",$C110,"]","[",$F110,"] - ",$G110))</f>
        <v>[TPSC-RE-FU-023][MOL-SIMPLE] - Maquetación tooltip</v>
      </c>
      <c r="I110" s="400" t="s">
        <v>1619</v>
      </c>
      <c r="J110" s="386" t="n">
        <f aca="false" t="array" ref="J110:J110">IFERROR(_xludf.xlookup(F110, '4.2.1 Catalogo Frontend'!$D$2:$D$100, '4.2.1 Catalogo Frontend'!$C$2:$C$100), 0)</f>
        <v>0</v>
      </c>
      <c r="K110" s="387" t="s">
        <v>41</v>
      </c>
      <c r="L110" s="388" t="n">
        <f aca="false">ROUNDUP(SUM(VLOOKUP('4.2 WBS Frontend'!K110,'6. Catalogos'!$B$2:$C$4,2,FALSE())*J110),0)</f>
        <v>0</v>
      </c>
      <c r="M110" s="364"/>
      <c r="N110" s="239"/>
      <c r="O110" s="239"/>
      <c r="P110" s="239"/>
      <c r="Q110" s="239"/>
      <c r="R110" s="239"/>
      <c r="S110" s="239"/>
      <c r="T110" s="239"/>
      <c r="U110" s="239"/>
      <c r="V110" s="239"/>
      <c r="W110" s="239"/>
      <c r="X110" s="239"/>
      <c r="Y110" s="239"/>
      <c r="Z110" s="239"/>
      <c r="AA110" s="239"/>
      <c r="AB110" s="239"/>
      <c r="AC110" s="239"/>
      <c r="AD110" s="239"/>
    </row>
    <row r="111" customFormat="false" ht="43.5" hidden="false" customHeight="true" outlineLevel="0" collapsed="false">
      <c r="A111" s="369" t="n">
        <f aca="false">ROW()-1</f>
        <v>110</v>
      </c>
      <c r="B111" s="379" t="str">
        <f aca="false">VLOOKUP(C111,'9. Matriz de Requisitos'!$A:$W,3, FALSE())</f>
        <v>Validar Cobro</v>
      </c>
      <c r="C111" s="371" t="s">
        <v>858</v>
      </c>
      <c r="D111" s="379" t="str">
        <f aca="false">VLOOKUP(C111,'9. Matriz de Requisitos'!$A:$W,4, FALSE())</f>
        <v>Validar Cobro</v>
      </c>
      <c r="E111" s="380" t="str">
        <f aca="false" t="array" ref="E111:E111">IFERROR(_xludf.xlookup(F111, '4.2.1 Catalogo Frontend'!$D$2:$D$100, '4.2.1 Catalogo Frontend'!$B$2:$B$100), "")</f>
        <v/>
      </c>
      <c r="F111" s="374" t="s">
        <v>1457</v>
      </c>
      <c r="G111" s="399" t="s">
        <v>1586</v>
      </c>
      <c r="H111" s="379" t="str">
        <f aca="false">IF(F111="", "", CONCATENATE("[",$C111,"]","[",$F111,"] - ",$G111))</f>
        <v>[TPSC-RE-FU-023][GET-SIMPLE] - Consulta de cientes por cartera de acuerdo al rol</v>
      </c>
      <c r="I111" s="379" t="s">
        <v>1620</v>
      </c>
      <c r="J111" s="381" t="n">
        <f aca="false" t="array" ref="J111:J111">IFERROR(_xludf.xlookup(F111, '4.2.1 Catalogo Frontend'!$D$2:$D$100, '4.2.1 Catalogo Frontend'!$C$2:$C$100), 0)</f>
        <v>0</v>
      </c>
      <c r="K111" s="382" t="s">
        <v>42</v>
      </c>
      <c r="L111" s="383" t="n">
        <f aca="false">ROUNDUP(SUM(VLOOKUP('4.2 WBS Frontend'!K111,'6. Catalogos'!$B$2:$C$4,2,FALSE())*J111),0)</f>
        <v>0</v>
      </c>
      <c r="M111" s="374"/>
      <c r="N111" s="378"/>
      <c r="O111" s="378"/>
      <c r="P111" s="378"/>
      <c r="Q111" s="378"/>
      <c r="R111" s="378"/>
      <c r="S111" s="378"/>
      <c r="T111" s="378"/>
      <c r="U111" s="378"/>
      <c r="V111" s="378"/>
      <c r="W111" s="378"/>
      <c r="X111" s="378"/>
      <c r="Y111" s="378"/>
      <c r="Z111" s="378"/>
      <c r="AA111" s="378"/>
      <c r="AB111" s="378"/>
      <c r="AC111" s="378"/>
      <c r="AD111" s="378"/>
    </row>
    <row r="112" customFormat="false" ht="43.5" hidden="false" customHeight="true" outlineLevel="0" collapsed="false">
      <c r="A112" s="360" t="n">
        <f aca="false">ROW()-1</f>
        <v>111</v>
      </c>
      <c r="B112" s="384" t="str">
        <f aca="false">VLOOKUP(C112,'9. Matriz de Requisitos'!$A:$W,3, FALSE())</f>
        <v>Validar Cobro</v>
      </c>
      <c r="C112" s="361" t="s">
        <v>858</v>
      </c>
      <c r="D112" s="384" t="str">
        <f aca="false">VLOOKUP(C112,'9. Matriz de Requisitos'!$A:$W,4, FALSE())</f>
        <v>Validar Cobro</v>
      </c>
      <c r="E112" s="385" t="str">
        <f aca="false" t="array" ref="E112:E112">IFERROR(_xludf.xlookup(F112, '4.2.1 Catalogo Frontend'!$D$2:$D$100, '4.2.1 Catalogo Frontend'!$B$2:$B$100), "")</f>
        <v/>
      </c>
      <c r="F112" s="364" t="s">
        <v>1470</v>
      </c>
      <c r="G112" s="400" t="s">
        <v>1588</v>
      </c>
      <c r="H112" s="384" t="str">
        <f aca="false">IF(F112="", "", CONCATENATE("[",$C112,"]","[",$F112,"] - ",$G112))</f>
        <v>[TPSC-RE-FU-023][EXTRA-FUNCT] - Integrar paginador para los clientes</v>
      </c>
      <c r="I112" s="384" t="s">
        <v>1588</v>
      </c>
      <c r="J112" s="386" t="n">
        <f aca="false" t="array" ref="J112:J112">IFERROR(_xludf.xlookup(F112, '4.2.1 Catalogo Frontend'!$D$2:$D$100, '4.2.1 Catalogo Frontend'!$C$2:$C$100), 0)</f>
        <v>0</v>
      </c>
      <c r="K112" s="387" t="s">
        <v>43</v>
      </c>
      <c r="L112" s="388" t="n">
        <f aca="false">ROUNDUP(SUM(VLOOKUP('4.2 WBS Frontend'!K112,'6. Catalogos'!$B$2:$C$4,2,FALSE())*J112),0)</f>
        <v>0</v>
      </c>
      <c r="M112" s="364"/>
      <c r="N112" s="239"/>
      <c r="O112" s="239"/>
      <c r="P112" s="239"/>
      <c r="Q112" s="239"/>
      <c r="R112" s="239"/>
      <c r="S112" s="239"/>
      <c r="T112" s="239"/>
      <c r="U112" s="239"/>
      <c r="V112" s="239"/>
      <c r="W112" s="239"/>
      <c r="X112" s="239"/>
      <c r="Y112" s="239"/>
      <c r="Z112" s="239"/>
      <c r="AA112" s="239"/>
      <c r="AB112" s="239"/>
      <c r="AC112" s="239"/>
      <c r="AD112" s="239"/>
    </row>
    <row r="113" customFormat="false" ht="43.5" hidden="false" customHeight="true" outlineLevel="0" collapsed="false">
      <c r="A113" s="369" t="n">
        <f aca="false">ROW()-1</f>
        <v>112</v>
      </c>
      <c r="B113" s="379" t="str">
        <f aca="false">VLOOKUP(C113,'9. Matriz de Requisitos'!$A:$W,3, FALSE())</f>
        <v>Validar Cobro</v>
      </c>
      <c r="C113" s="371" t="s">
        <v>858</v>
      </c>
      <c r="D113" s="379" t="str">
        <f aca="false">VLOOKUP(C113,'9. Matriz de Requisitos'!$A:$W,4, FALSE())</f>
        <v>Validar Cobro</v>
      </c>
      <c r="E113" s="380" t="str">
        <f aca="false" t="array" ref="E113:E113">IFERROR(_xludf.xlookup(F113, '4.2.1 Catalogo Frontend'!$D$2:$D$100, '4.2.1 Catalogo Frontend'!$B$2:$B$100), "")</f>
        <v/>
      </c>
      <c r="F113" s="374" t="s">
        <v>1470</v>
      </c>
      <c r="G113" s="399" t="s">
        <v>1589</v>
      </c>
      <c r="H113" s="379" t="str">
        <f aca="false">IF(F113="", "", CONCATENATE("[",$C113,"]","[",$F113,"] - ",$G113))</f>
        <v>[TPSC-RE-FU-023][EXTRA-FUNCT] - Funcionalidad de filtrado de clientes mediante servicio</v>
      </c>
      <c r="I113" s="379" t="s">
        <v>1590</v>
      </c>
      <c r="J113" s="381" t="n">
        <f aca="false" t="array" ref="J113:J113">IFERROR(_xludf.xlookup(F113, '4.2.1 Catalogo Frontend'!$D$2:$D$100, '4.2.1 Catalogo Frontend'!$C$2:$C$100), 0)</f>
        <v>0</v>
      </c>
      <c r="K113" s="382" t="s">
        <v>43</v>
      </c>
      <c r="L113" s="383" t="n">
        <f aca="false">ROUNDUP(SUM(VLOOKUP('4.2 WBS Frontend'!K113,'6. Catalogos'!$B$2:$C$4,2,FALSE())*J113),0)</f>
        <v>0</v>
      </c>
      <c r="M113" s="374"/>
      <c r="N113" s="378"/>
      <c r="O113" s="378"/>
      <c r="P113" s="378"/>
      <c r="Q113" s="378"/>
      <c r="R113" s="378"/>
      <c r="S113" s="378"/>
      <c r="T113" s="378"/>
      <c r="U113" s="378"/>
      <c r="V113" s="378"/>
      <c r="W113" s="378"/>
      <c r="X113" s="378"/>
      <c r="Y113" s="378"/>
      <c r="Z113" s="378"/>
      <c r="AA113" s="378"/>
      <c r="AB113" s="378"/>
      <c r="AC113" s="378"/>
      <c r="AD113" s="378"/>
    </row>
    <row r="114" customFormat="false" ht="43.5" hidden="false" customHeight="true" outlineLevel="0" collapsed="false">
      <c r="A114" s="360" t="n">
        <f aca="false">ROW()-1</f>
        <v>113</v>
      </c>
      <c r="B114" s="384" t="str">
        <f aca="false">VLOOKUP(C114,'9. Matriz de Requisitos'!$A:$W,3, FALSE())</f>
        <v>Validar Cobro</v>
      </c>
      <c r="C114" s="361" t="s">
        <v>858</v>
      </c>
      <c r="D114" s="384" t="str">
        <f aca="false">VLOOKUP(C114,'9. Matriz de Requisitos'!$A:$W,4, FALSE())</f>
        <v>Validar Cobro</v>
      </c>
      <c r="E114" s="385" t="str">
        <f aca="false" t="array" ref="E114:E114">IFERROR(_xludf.xlookup(F114, '4.2.1 Catalogo Frontend'!$D$2:$D$100, '4.2.1 Catalogo Frontend'!$B$2:$B$100), "")</f>
        <v/>
      </c>
      <c r="F114" s="364" t="s">
        <v>1576</v>
      </c>
      <c r="G114" s="400" t="s">
        <v>1621</v>
      </c>
      <c r="H114" s="384" t="str">
        <f aca="false">IF(F114="", "", CONCATENATE("[",$C114,"]","[",$F114,"] - ",$G114))</f>
        <v>[TPSC-RE-FU-023][ORG-FUNCT] - Crear organismo de pop de gestionar cobranza</v>
      </c>
      <c r="I114" s="384" t="s">
        <v>1590</v>
      </c>
      <c r="J114" s="386" t="n">
        <f aca="false" t="array" ref="J114:J114">IFERROR(_xludf.xlookup(F114, '4.2.1 Catalogo Frontend'!$D$2:$D$100, '4.2.1 Catalogo Frontend'!$C$2:$C$100), 0)</f>
        <v>0</v>
      </c>
      <c r="K114" s="387" t="s">
        <v>41</v>
      </c>
      <c r="L114" s="388" t="n">
        <f aca="false">ROUNDUP(SUM(VLOOKUP('4.2 WBS Frontend'!K114,'6. Catalogos'!$B$2:$C$4,2,FALSE())*J114),0)</f>
        <v>0</v>
      </c>
      <c r="M114" s="364"/>
      <c r="N114" s="239"/>
      <c r="O114" s="239"/>
      <c r="P114" s="239"/>
      <c r="Q114" s="239"/>
      <c r="R114" s="239"/>
      <c r="S114" s="239"/>
      <c r="T114" s="239"/>
      <c r="U114" s="239"/>
      <c r="V114" s="239"/>
      <c r="W114" s="239"/>
      <c r="X114" s="239"/>
      <c r="Y114" s="239"/>
      <c r="Z114" s="239"/>
      <c r="AA114" s="239"/>
      <c r="AB114" s="239"/>
      <c r="AC114" s="239"/>
      <c r="AD114" s="239"/>
    </row>
    <row r="115" customFormat="false" ht="43.5" hidden="false" customHeight="true" outlineLevel="0" collapsed="false">
      <c r="A115" s="369" t="n">
        <f aca="false">ROW()-1</f>
        <v>114</v>
      </c>
      <c r="B115" s="379" t="str">
        <f aca="false">VLOOKUP(C115,'9. Matriz de Requisitos'!$A:$W,3, FALSE())</f>
        <v>Validar Cobro</v>
      </c>
      <c r="C115" s="371" t="s">
        <v>858</v>
      </c>
      <c r="D115" s="379" t="str">
        <f aca="false">VLOOKUP(C115,'9. Matriz de Requisitos'!$A:$W,4, FALSE())</f>
        <v>Validar Cobro</v>
      </c>
      <c r="E115" s="380" t="str">
        <f aca="false" t="array" ref="E115:E115">IFERROR(_xludf.xlookup(F115, '4.2.1 Catalogo Frontend'!$D$2:$D$100, '4.2.1 Catalogo Frontend'!$B$2:$B$100), "")</f>
        <v/>
      </c>
      <c r="F115" s="374" t="s">
        <v>1457</v>
      </c>
      <c r="G115" s="399" t="s">
        <v>1622</v>
      </c>
      <c r="H115" s="379" t="str">
        <f aca="false">IF(F115="", "", CONCATENATE("[",$C115,"]","[",$F115,"] - ",$G115))</f>
        <v>[TPSC-RE-FU-023][GET-SIMPLE] - Consumir servicio para obtencion de detalles de cliente del que se quiere gestionar la cobranza</v>
      </c>
      <c r="I115" s="399" t="s">
        <v>1622</v>
      </c>
      <c r="J115" s="381" t="n">
        <f aca="false" t="array" ref="J115:J115">IFERROR(_xludf.xlookup(F115, '4.2.1 Catalogo Frontend'!$D$2:$D$100, '4.2.1 Catalogo Frontend'!$C$2:$C$100), 0)</f>
        <v>0</v>
      </c>
      <c r="K115" s="382" t="s">
        <v>43</v>
      </c>
      <c r="L115" s="383" t="n">
        <f aca="false">ROUNDUP(SUM(VLOOKUP('4.2 WBS Frontend'!K115,'6. Catalogos'!$B$2:$C$4,2,FALSE())*J115),0)</f>
        <v>0</v>
      </c>
      <c r="M115" s="374"/>
      <c r="N115" s="378"/>
      <c r="O115" s="378"/>
      <c r="P115" s="378"/>
      <c r="Q115" s="378"/>
      <c r="R115" s="378"/>
      <c r="S115" s="378"/>
      <c r="T115" s="378"/>
      <c r="U115" s="378"/>
      <c r="V115" s="378"/>
      <c r="W115" s="378"/>
      <c r="X115" s="378"/>
      <c r="Y115" s="378"/>
      <c r="Z115" s="378"/>
      <c r="AA115" s="378"/>
      <c r="AB115" s="378"/>
      <c r="AC115" s="378"/>
      <c r="AD115" s="378"/>
    </row>
    <row r="116" customFormat="false" ht="43.5" hidden="false" customHeight="true" outlineLevel="0" collapsed="false">
      <c r="A116" s="360" t="n">
        <f aca="false">ROW()-1</f>
        <v>115</v>
      </c>
      <c r="B116" s="384" t="str">
        <f aca="false">VLOOKUP(C116,'9. Matriz de Requisitos'!$A:$W,3, FALSE())</f>
        <v>Validar Cobro</v>
      </c>
      <c r="C116" s="361" t="s">
        <v>858</v>
      </c>
      <c r="D116" s="384" t="str">
        <f aca="false">VLOOKUP(C116,'9. Matriz de Requisitos'!$A:$W,4, FALSE())</f>
        <v>Validar Cobro</v>
      </c>
      <c r="E116" s="385" t="str">
        <f aca="false" t="array" ref="E116:E116">IFERROR(_xludf.xlookup(F116, '4.2.1 Catalogo Frontend'!$D$2:$D$100, '4.2.1 Catalogo Frontend'!$B$2:$B$100), "")</f>
        <v/>
      </c>
      <c r="F116" s="364" t="s">
        <v>1506</v>
      </c>
      <c r="G116" s="400" t="s">
        <v>1623</v>
      </c>
      <c r="H116" s="384" t="str">
        <f aca="false">IF(F116="", "", CONCATENATE("[",$C116,"]","[",$F116,"] - ",$G116))</f>
        <v>[TPSC-RE-FU-023][PUT-SIMPLE] - Consumir servicio para cancelar pedido</v>
      </c>
      <c r="I116" s="400" t="s">
        <v>1623</v>
      </c>
      <c r="J116" s="386" t="n">
        <f aca="false" t="array" ref="J116:J116">IFERROR(_xludf.xlookup(F116, '4.2.1 Catalogo Frontend'!$D$2:$D$100, '4.2.1 Catalogo Frontend'!$C$2:$C$100), 0)</f>
        <v>0</v>
      </c>
      <c r="K116" s="387" t="s">
        <v>43</v>
      </c>
      <c r="L116" s="388" t="n">
        <f aca="false">ROUNDUP(SUM(VLOOKUP('4.2 WBS Frontend'!K116,'6. Catalogos'!$B$2:$C$4,2,FALSE())*J116),0)</f>
        <v>0</v>
      </c>
      <c r="M116" s="364"/>
      <c r="N116" s="239"/>
      <c r="O116" s="239"/>
      <c r="P116" s="239"/>
      <c r="Q116" s="239"/>
      <c r="R116" s="239"/>
      <c r="S116" s="239"/>
      <c r="T116" s="239"/>
      <c r="U116" s="239"/>
      <c r="V116" s="239"/>
      <c r="W116" s="239"/>
      <c r="X116" s="239"/>
      <c r="Y116" s="239"/>
      <c r="Z116" s="239"/>
      <c r="AA116" s="239"/>
      <c r="AB116" s="239"/>
      <c r="AC116" s="239"/>
      <c r="AD116" s="239"/>
    </row>
    <row r="117" customFormat="false" ht="43.5" hidden="false" customHeight="true" outlineLevel="0" collapsed="false">
      <c r="A117" s="369" t="n">
        <f aca="false">ROW()-1</f>
        <v>116</v>
      </c>
      <c r="B117" s="379" t="str">
        <f aca="false">VLOOKUP(C117,'9. Matriz de Requisitos'!$A:$W,3, FALSE())</f>
        <v>Validar Cobro</v>
      </c>
      <c r="C117" s="371" t="s">
        <v>858</v>
      </c>
      <c r="D117" s="379" t="str">
        <f aca="false">VLOOKUP(C117,'9. Matriz de Requisitos'!$A:$W,4, FALSE())</f>
        <v>Validar Cobro</v>
      </c>
      <c r="E117" s="380" t="str">
        <f aca="false" t="array" ref="E117:E117">IFERROR(_xludf.xlookup(F117, '4.2.1 Catalogo Frontend'!$D$2:$D$100, '4.2.1 Catalogo Frontend'!$B$2:$B$100), "")</f>
        <v/>
      </c>
      <c r="F117" s="374" t="s">
        <v>1506</v>
      </c>
      <c r="G117" s="399" t="s">
        <v>1624</v>
      </c>
      <c r="H117" s="379" t="str">
        <f aca="false">IF(F117="", "", CONCATENATE("[",$C117,"]","[",$F117,"] - ",$G117))</f>
        <v>[TPSC-RE-FU-023][PUT-SIMPLE] - Consumir servicio para cancelar proforma o factura asociada</v>
      </c>
      <c r="I117" s="399" t="s">
        <v>1624</v>
      </c>
      <c r="J117" s="381" t="n">
        <f aca="false" t="array" ref="J117:J117">IFERROR(_xludf.xlookup(F117, '4.2.1 Catalogo Frontend'!$D$2:$D$100, '4.2.1 Catalogo Frontend'!$C$2:$C$100), 0)</f>
        <v>0</v>
      </c>
      <c r="K117" s="382" t="s">
        <v>43</v>
      </c>
      <c r="L117" s="383" t="n">
        <f aca="false">ROUNDUP(SUM(VLOOKUP('4.2 WBS Frontend'!K117,'6. Catalogos'!$B$2:$C$4,2,FALSE())*J117),0)</f>
        <v>0</v>
      </c>
      <c r="M117" s="374"/>
      <c r="N117" s="378"/>
      <c r="O117" s="378"/>
      <c r="P117" s="378"/>
      <c r="Q117" s="378"/>
      <c r="R117" s="378"/>
      <c r="S117" s="378"/>
      <c r="T117" s="378"/>
      <c r="U117" s="378"/>
      <c r="V117" s="378"/>
      <c r="W117" s="378"/>
      <c r="X117" s="378"/>
      <c r="Y117" s="378"/>
      <c r="Z117" s="378"/>
      <c r="AA117" s="378"/>
      <c r="AB117" s="378"/>
      <c r="AC117" s="378"/>
      <c r="AD117" s="378"/>
    </row>
    <row r="118" customFormat="false" ht="43.5" hidden="false" customHeight="true" outlineLevel="0" collapsed="false">
      <c r="A118" s="360" t="n">
        <f aca="false">ROW()-1</f>
        <v>117</v>
      </c>
      <c r="B118" s="384" t="str">
        <f aca="false">VLOOKUP(C118,'9. Matriz de Requisitos'!$A:$W,3, FALSE())</f>
        <v>Validar Cobro</v>
      </c>
      <c r="C118" s="361" t="s">
        <v>858</v>
      </c>
      <c r="D118" s="384" t="str">
        <f aca="false">VLOOKUP(C118,'9. Matriz de Requisitos'!$A:$W,4, FALSE())</f>
        <v>Validar Cobro</v>
      </c>
      <c r="E118" s="385" t="str">
        <f aca="false" t="array" ref="E118:E118">IFERROR(_xludf.xlookup(F118, '4.2.1 Catalogo Frontend'!$D$2:$D$100, '4.2.1 Catalogo Frontend'!$B$2:$B$100), "")</f>
        <v/>
      </c>
      <c r="F118" s="364" t="s">
        <v>1487</v>
      </c>
      <c r="G118" s="400" t="s">
        <v>1625</v>
      </c>
      <c r="H118" s="384" t="str">
        <f aca="false">IF(F118="", "", CONCATENATE("[",$C118,"]","[",$F118,"] - ",$G118))</f>
        <v>[TPSC-RE-FU-023][INTEG-ALERT] - Crear alerta para cancelación de pedido</v>
      </c>
      <c r="I118" s="400" t="s">
        <v>1625</v>
      </c>
      <c r="J118" s="386" t="n">
        <f aca="false" t="array" ref="J118:J118">IFERROR(_xludf.xlookup(F118, '4.2.1 Catalogo Frontend'!$D$2:$D$100, '4.2.1 Catalogo Frontend'!$C$2:$C$100), 0)</f>
        <v>0</v>
      </c>
      <c r="K118" s="387" t="s">
        <v>43</v>
      </c>
      <c r="L118" s="388" t="n">
        <f aca="false">ROUNDUP(SUM(VLOOKUP('4.2 WBS Frontend'!K118,'6. Catalogos'!$B$2:$C$4,2,FALSE())*J118),0)</f>
        <v>0</v>
      </c>
      <c r="M118" s="364"/>
      <c r="N118" s="239"/>
      <c r="O118" s="239"/>
      <c r="P118" s="239"/>
      <c r="Q118" s="239"/>
      <c r="R118" s="239"/>
      <c r="S118" s="239"/>
      <c r="T118" s="239"/>
      <c r="U118" s="239"/>
      <c r="V118" s="239"/>
      <c r="W118" s="239"/>
      <c r="X118" s="239"/>
      <c r="Y118" s="239"/>
      <c r="Z118" s="239"/>
      <c r="AA118" s="239"/>
      <c r="AB118" s="239"/>
      <c r="AC118" s="239"/>
      <c r="AD118" s="239"/>
    </row>
    <row r="119" customFormat="false" ht="43.5" hidden="false" customHeight="true" outlineLevel="0" collapsed="false">
      <c r="A119" s="369" t="n">
        <f aca="false">ROW()-1</f>
        <v>118</v>
      </c>
      <c r="B119" s="379" t="str">
        <f aca="false">VLOOKUP(C119,'9. Matriz de Requisitos'!$A:$W,3, FALSE())</f>
        <v>Validar Cobro</v>
      </c>
      <c r="C119" s="371" t="s">
        <v>858</v>
      </c>
      <c r="D119" s="379" t="str">
        <f aca="false">VLOOKUP(C119,'9. Matriz de Requisitos'!$A:$W,4, FALSE())</f>
        <v>Validar Cobro</v>
      </c>
      <c r="E119" s="380" t="str">
        <f aca="false" t="array" ref="E119:E119">IFERROR(_xludf.xlookup(F119, '4.2.1 Catalogo Frontend'!$D$2:$D$100, '4.2.1 Catalogo Frontend'!$B$2:$B$100), "")</f>
        <v/>
      </c>
      <c r="F119" s="374" t="s">
        <v>1470</v>
      </c>
      <c r="G119" s="399" t="s">
        <v>1626</v>
      </c>
      <c r="H119" s="379" t="str">
        <f aca="false">IF(F119="", "", CONCATENATE("[",$C119,"]","[",$F119,"] - ",$G119))</f>
        <v>[TPSC-RE-FU-023][EXTRA-FUNCT] - Maneja de logica en pop para cancelación sin restricción de vigencia automática</v>
      </c>
      <c r="I119" s="399" t="s">
        <v>1626</v>
      </c>
      <c r="J119" s="381" t="n">
        <f aca="false" t="array" ref="J119:J119">IFERROR(_xludf.xlookup(F119, '4.2.1 Catalogo Frontend'!$D$2:$D$100, '4.2.1 Catalogo Frontend'!$C$2:$C$100), 0)</f>
        <v>0</v>
      </c>
      <c r="K119" s="382" t="s">
        <v>43</v>
      </c>
      <c r="L119" s="383" t="n">
        <f aca="false">ROUNDUP(SUM(VLOOKUP('4.2 WBS Frontend'!K119,'6. Catalogos'!$B$2:$C$4,2,FALSE())*J119),0)</f>
        <v>0</v>
      </c>
      <c r="M119" s="374"/>
      <c r="N119" s="378"/>
      <c r="O119" s="378"/>
      <c r="P119" s="378"/>
      <c r="Q119" s="378"/>
      <c r="R119" s="378"/>
      <c r="S119" s="378"/>
      <c r="T119" s="378"/>
      <c r="U119" s="378"/>
      <c r="V119" s="378"/>
      <c r="W119" s="378"/>
      <c r="X119" s="378"/>
      <c r="Y119" s="378"/>
      <c r="Z119" s="378"/>
      <c r="AA119" s="378"/>
      <c r="AB119" s="378"/>
      <c r="AC119" s="378"/>
      <c r="AD119" s="378"/>
    </row>
    <row r="120" customFormat="false" ht="43.5" hidden="false" customHeight="true" outlineLevel="0" collapsed="false">
      <c r="A120" s="360" t="n">
        <f aca="false">ROW()-1</f>
        <v>119</v>
      </c>
      <c r="B120" s="384" t="str">
        <f aca="false">VLOOKUP(C120,'9. Matriz de Requisitos'!$A:$W,3, FALSE())</f>
        <v>Validar Cobro</v>
      </c>
      <c r="C120" s="361" t="s">
        <v>858</v>
      </c>
      <c r="D120" s="384" t="str">
        <f aca="false">VLOOKUP(C120,'9. Matriz de Requisitos'!$A:$W,4, FALSE())</f>
        <v>Validar Cobro</v>
      </c>
      <c r="E120" s="385" t="str">
        <f aca="false" t="array" ref="E120:E120">IFERROR(_xludf.xlookup(F120, '4.2.1 Catalogo Frontend'!$D$2:$D$100, '4.2.1 Catalogo Frontend'!$B$2:$B$100), "")</f>
        <v/>
      </c>
      <c r="F120" s="364" t="s">
        <v>1470</v>
      </c>
      <c r="G120" s="400" t="s">
        <v>1627</v>
      </c>
      <c r="H120" s="384" t="str">
        <f aca="false">IF(F120="", "", CONCATENATE("[",$C120,"]","[",$F120,"] - ",$G120))</f>
        <v>[TPSC-RE-FU-023][EXTRA-FUNCT] - Maneja de logica en pop de gestionar cobranza al cambiar fecha</v>
      </c>
      <c r="I120" s="400" t="s">
        <v>1627</v>
      </c>
      <c r="J120" s="386" t="n">
        <f aca="false" t="array" ref="J120:J120">IFERROR(_xludf.xlookup(F120, '4.2.1 Catalogo Frontend'!$D$2:$D$100, '4.2.1 Catalogo Frontend'!$C$2:$C$100), 0)</f>
        <v>0</v>
      </c>
      <c r="K120" s="387" t="s">
        <v>43</v>
      </c>
      <c r="L120" s="388" t="n">
        <f aca="false">ROUNDUP(SUM(VLOOKUP('4.2 WBS Frontend'!K120,'6. Catalogos'!$B$2:$C$4,2,FALSE())*J120),0)</f>
        <v>0</v>
      </c>
      <c r="M120" s="364"/>
      <c r="N120" s="239"/>
      <c r="O120" s="239"/>
      <c r="P120" s="239"/>
      <c r="Q120" s="239"/>
      <c r="R120" s="239"/>
      <c r="S120" s="239"/>
      <c r="T120" s="239"/>
      <c r="U120" s="239"/>
      <c r="V120" s="239"/>
      <c r="W120" s="239"/>
      <c r="X120" s="239"/>
      <c r="Y120" s="239"/>
      <c r="Z120" s="239"/>
      <c r="AA120" s="239"/>
      <c r="AB120" s="239"/>
      <c r="AC120" s="239"/>
      <c r="AD120" s="239"/>
    </row>
    <row r="121" customFormat="false" ht="43.5" hidden="false" customHeight="true" outlineLevel="0" collapsed="false">
      <c r="A121" s="369" t="n">
        <f aca="false">ROW()-1</f>
        <v>120</v>
      </c>
      <c r="B121" s="379" t="str">
        <f aca="false">VLOOKUP(C121,'9. Matriz de Requisitos'!$A:$W,3, FALSE())</f>
        <v>Validar Cobro</v>
      </c>
      <c r="C121" s="371" t="s">
        <v>858</v>
      </c>
      <c r="D121" s="379" t="str">
        <f aca="false">VLOOKUP(C121,'9. Matriz de Requisitos'!$A:$W,4, FALSE())</f>
        <v>Validar Cobro</v>
      </c>
      <c r="E121" s="380" t="str">
        <f aca="false" t="array" ref="E121:E121">IFERROR(_xludf.xlookup(F121, '4.2.1 Catalogo Frontend'!$D$2:$D$100, '4.2.1 Catalogo Frontend'!$B$2:$B$100), "")</f>
        <v/>
      </c>
      <c r="F121" s="374" t="s">
        <v>1506</v>
      </c>
      <c r="G121" s="399" t="s">
        <v>1628</v>
      </c>
      <c r="H121" s="379" t="str">
        <f aca="false">IF(F121="", "", CONCATENATE("[",$C121,"]","[",$F121,"] - ",$G121))</f>
        <v>[TPSC-RE-FU-023][PUT-SIMPLE] - Consumir servicio para guardar fecha modificados de los pedidos</v>
      </c>
      <c r="I121" s="399" t="s">
        <v>1628</v>
      </c>
      <c r="J121" s="381" t="n">
        <f aca="false" t="array" ref="J121:J121">IFERROR(_xludf.xlookup(F121, '4.2.1 Catalogo Frontend'!$D$2:$D$100, '4.2.1 Catalogo Frontend'!$C$2:$C$100), 0)</f>
        <v>0</v>
      </c>
      <c r="K121" s="382" t="s">
        <v>43</v>
      </c>
      <c r="L121" s="383" t="n">
        <f aca="false">ROUNDUP(SUM(VLOOKUP('4.2 WBS Frontend'!K121,'6. Catalogos'!$B$2:$C$4,2,FALSE())*J121),0)</f>
        <v>0</v>
      </c>
      <c r="M121" s="374"/>
      <c r="N121" s="378"/>
      <c r="O121" s="378"/>
      <c r="P121" s="378"/>
      <c r="Q121" s="378"/>
      <c r="R121" s="378"/>
      <c r="S121" s="378"/>
      <c r="T121" s="378"/>
      <c r="U121" s="378"/>
      <c r="V121" s="378"/>
      <c r="W121" s="378"/>
      <c r="X121" s="378"/>
      <c r="Y121" s="378"/>
      <c r="Z121" s="378"/>
      <c r="AA121" s="378"/>
      <c r="AB121" s="378"/>
      <c r="AC121" s="378"/>
      <c r="AD121" s="378"/>
    </row>
    <row r="122" customFormat="false" ht="43.5" hidden="false" customHeight="true" outlineLevel="0" collapsed="false">
      <c r="A122" s="360" t="n">
        <f aca="false">ROW()-1</f>
        <v>121</v>
      </c>
      <c r="B122" s="330" t="str">
        <f aca="false">VLOOKUP(C122,'9. Matriz de Requisitos'!$A:$W,3, FALSE())</f>
        <v>Validar Cobro</v>
      </c>
      <c r="C122" s="361" t="s">
        <v>887</v>
      </c>
      <c r="D122" s="330" t="str">
        <f aca="false">VLOOKUP(C122,'9. Matriz de Requisitos'!$A:$W,4, FALSE())</f>
        <v>Validar Cobro</v>
      </c>
      <c r="E122" s="362" t="str">
        <f aca="false" t="array" ref="E122:E122">IFERROR(_xludf.xlookup(F122, '4.2.1 Catalogo Frontend'!$D$2:$D$100, '4.2.1 Catalogo Frontend'!$B$2:$B$100), "")</f>
        <v/>
      </c>
      <c r="F122" s="363" t="s">
        <v>1629</v>
      </c>
      <c r="G122" s="364" t="s">
        <v>1630</v>
      </c>
      <c r="H122" s="330" t="str">
        <f aca="false">IF(F122="", "", CONCATENATE("[",$C122,"]","[",$F122,"] - ",$G122))</f>
        <v>[TPSC-RE-FU-024][MOL-FUNCT] - Crear molecula de step bar</v>
      </c>
      <c r="I122" s="364" t="s">
        <v>1630</v>
      </c>
      <c r="J122" s="366" t="n">
        <f aca="false" t="array" ref="J122:J122">IFERROR(_xludf.xlookup(F122, '4.2.1 Catalogo Frontend'!$D$2:$D$100, '4.2.1 Catalogo Frontend'!$C$2:$C$100), 0)</f>
        <v>0</v>
      </c>
      <c r="K122" s="367" t="s">
        <v>43</v>
      </c>
      <c r="L122" s="368" t="n">
        <f aca="false">ROUNDUP(SUM(VLOOKUP('4.2 WBS Frontend'!K122,'6. Catalogos'!$B$2:$C$4,2,FALSE())*J122),0)</f>
        <v>0</v>
      </c>
      <c r="M122" s="363"/>
      <c r="N122" s="239"/>
      <c r="O122" s="239"/>
      <c r="P122" s="239"/>
      <c r="Q122" s="239"/>
    </row>
    <row r="123" customFormat="false" ht="43.5" hidden="false" customHeight="true" outlineLevel="0" collapsed="false">
      <c r="A123" s="369" t="n">
        <f aca="false">ROW()-1</f>
        <v>122</v>
      </c>
      <c r="B123" s="370" t="str">
        <f aca="false">VLOOKUP(C123,'9. Matriz de Requisitos'!$A:$W,3, FALSE())</f>
        <v>Validar Cobro</v>
      </c>
      <c r="C123" s="371" t="s">
        <v>887</v>
      </c>
      <c r="D123" s="370" t="str">
        <f aca="false">VLOOKUP(C123,'9. Matriz de Requisitos'!$A:$W,4, FALSE())</f>
        <v>Validar Cobro</v>
      </c>
      <c r="E123" s="372" t="str">
        <f aca="false" t="array" ref="E123:E123">IFERROR(_xludf.xlookup(F123, '4.2.1 Catalogo Frontend'!$D$2:$D$100, '4.2.1 Catalogo Frontend'!$B$2:$B$100), "")</f>
        <v/>
      </c>
      <c r="F123" s="373" t="s">
        <v>1629</v>
      </c>
      <c r="G123" s="374" t="s">
        <v>1631</v>
      </c>
      <c r="H123" s="370" t="str">
        <f aca="false">IF(F123="", "", CONCATENATE("[",$C123,"]","[",$F123,"] - ",$G123))</f>
        <v>[TPSC-RE-FU-024][MOL-FUNCT] - Crear molecula de archivo en chip seleccionable</v>
      </c>
      <c r="I123" s="374" t="s">
        <v>1631</v>
      </c>
      <c r="J123" s="375" t="n">
        <f aca="false" t="array" ref="J123:J123">IFERROR(_xludf.xlookup(F123, '4.2.1 Catalogo Frontend'!$D$2:$D$100, '4.2.1 Catalogo Frontend'!$C$2:$C$100), 0)</f>
        <v>0</v>
      </c>
      <c r="K123" s="376" t="s">
        <v>43</v>
      </c>
      <c r="L123" s="377" t="n">
        <f aca="false">ROUNDUP(SUM(VLOOKUP('4.2 WBS Frontend'!K123,'6. Catalogos'!$B$2:$C$4,2,FALSE())*J123),0)</f>
        <v>0</v>
      </c>
      <c r="M123" s="373"/>
      <c r="N123" s="378"/>
      <c r="O123" s="378"/>
      <c r="P123" s="378"/>
      <c r="Q123" s="378"/>
    </row>
    <row r="124" customFormat="false" ht="45" hidden="false" customHeight="true" outlineLevel="0" collapsed="false">
      <c r="A124" s="360" t="n">
        <f aca="false">ROW()-1</f>
        <v>123</v>
      </c>
      <c r="B124" s="330" t="str">
        <f aca="false">VLOOKUP(C124,'9. Matriz de Requisitos'!$A:$W,3, FALSE())</f>
        <v>Validar Cobro</v>
      </c>
      <c r="C124" s="361" t="s">
        <v>887</v>
      </c>
      <c r="D124" s="330" t="str">
        <f aca="false">VLOOKUP(C124,'9. Matriz de Requisitos'!$A:$W,4, FALSE())</f>
        <v>Validar Cobro</v>
      </c>
      <c r="E124" s="362" t="str">
        <f aca="false" t="array" ref="E124:E124">IFERROR(_xludf.xlookup(F124, '4.2.1 Catalogo Frontend'!$D$2:$D$100, '4.2.1 Catalogo Frontend'!$B$2:$B$100), "")</f>
        <v/>
      </c>
      <c r="F124" s="363" t="s">
        <v>1579</v>
      </c>
      <c r="G124" s="364" t="s">
        <v>1632</v>
      </c>
      <c r="H124" s="330" t="str">
        <f aca="false">IF(F124="", "", CONCATENATE("[",$C124,"]","[",$F124,"] - ",$G124))</f>
        <v>[TPSC-RE-FU-024][MOL-SIMPLE] - Crear molecula de sort result</v>
      </c>
      <c r="I124" s="364" t="s">
        <v>1632</v>
      </c>
      <c r="J124" s="366" t="n">
        <f aca="false" t="array" ref="J124:J124">IFERROR(_xludf.xlookup(F124, '4.2.1 Catalogo Frontend'!$D$2:$D$100, '4.2.1 Catalogo Frontend'!$C$2:$C$100), 0)</f>
        <v>0</v>
      </c>
      <c r="K124" s="367" t="s">
        <v>43</v>
      </c>
      <c r="L124" s="368" t="n">
        <f aca="false">ROUNDUP(SUM(VLOOKUP('4.2 WBS Frontend'!K124,'6. Catalogos'!$B$2:$C$4,2,FALSE())*J124),0)</f>
        <v>0</v>
      </c>
      <c r="M124" s="363"/>
      <c r="N124" s="239"/>
      <c r="O124" s="239"/>
      <c r="P124" s="239"/>
      <c r="Q124" s="239"/>
    </row>
    <row r="125" customFormat="false" ht="45" hidden="false" customHeight="true" outlineLevel="0" collapsed="false">
      <c r="A125" s="369" t="n">
        <f aca="false">ROW()-1</f>
        <v>124</v>
      </c>
      <c r="B125" s="379" t="str">
        <f aca="false">VLOOKUP(C125,'9. Matriz de Requisitos'!$A:$W,3, FALSE())</f>
        <v>Validar Cobro</v>
      </c>
      <c r="C125" s="371" t="s">
        <v>887</v>
      </c>
      <c r="D125" s="379" t="str">
        <f aca="false">VLOOKUP(C125,'9. Matriz de Requisitos'!$A:$W,4, FALSE())</f>
        <v>Validar Cobro</v>
      </c>
      <c r="E125" s="380" t="str">
        <f aca="false" t="array" ref="E125:E125">IFERROR(_xludf.xlookup(F125, '4.2.1 Catalogo Frontend'!$D$2:$D$100, '4.2.1 Catalogo Frontend'!$B$2:$B$100), "")</f>
        <v/>
      </c>
      <c r="F125" s="374" t="s">
        <v>1464</v>
      </c>
      <c r="G125" s="399" t="s">
        <v>1633</v>
      </c>
      <c r="H125" s="379" t="str">
        <f aca="false">IF(F125="", "", CONCATENATE("[",$C125,"]","[",$F125,"] - ",$G125))</f>
        <v>[TPSC-RE-FU-024][SECT-FORM] - Maquetar pantalla de captura de cobro</v>
      </c>
      <c r="I125" s="399" t="s">
        <v>1616</v>
      </c>
      <c r="J125" s="381" t="n">
        <f aca="false" t="array" ref="J125:J125">IFERROR(_xludf.xlookup(F125, '4.2.1 Catalogo Frontend'!$D$2:$D$100, '4.2.1 Catalogo Frontend'!$C$2:$C$100), 0)</f>
        <v>0</v>
      </c>
      <c r="K125" s="382" t="s">
        <v>42</v>
      </c>
      <c r="L125" s="383" t="n">
        <f aca="false">ROUNDUP(SUM(VLOOKUP('4.2 WBS Frontend'!K125,'6. Catalogos'!$B$2:$C$4,2,FALSE())*J125),0)</f>
        <v>0</v>
      </c>
      <c r="M125" s="374"/>
      <c r="N125" s="378"/>
      <c r="O125" s="378"/>
      <c r="P125" s="378"/>
      <c r="Q125" s="378"/>
      <c r="R125" s="378"/>
      <c r="S125" s="378"/>
      <c r="T125" s="378"/>
      <c r="U125" s="378"/>
      <c r="V125" s="378"/>
      <c r="W125" s="378"/>
      <c r="X125" s="378"/>
      <c r="Y125" s="378"/>
      <c r="Z125" s="378"/>
      <c r="AA125" s="378"/>
      <c r="AB125" s="378"/>
      <c r="AC125" s="378"/>
      <c r="AD125" s="378"/>
    </row>
    <row r="126" customFormat="false" ht="45" hidden="false" customHeight="true" outlineLevel="0" collapsed="false">
      <c r="A126" s="360" t="n">
        <f aca="false">ROW()-1</f>
        <v>125</v>
      </c>
      <c r="B126" s="384" t="str">
        <f aca="false">VLOOKUP(C126,'9. Matriz de Requisitos'!$A:$W,3, FALSE())</f>
        <v>Validar Cobro</v>
      </c>
      <c r="C126" s="361" t="s">
        <v>887</v>
      </c>
      <c r="D126" s="384" t="str">
        <f aca="false">VLOOKUP(C126,'9. Matriz de Requisitos'!$A:$W,4, FALSE())</f>
        <v>Validar Cobro</v>
      </c>
      <c r="E126" s="385" t="str">
        <f aca="false" t="array" ref="E126:E126">IFERROR(_xludf.xlookup(F126, '4.2.1 Catalogo Frontend'!$D$2:$D$100, '4.2.1 Catalogo Frontend'!$B$2:$B$100), "")</f>
        <v/>
      </c>
      <c r="F126" s="364" t="s">
        <v>1558</v>
      </c>
      <c r="G126" s="400" t="s">
        <v>1634</v>
      </c>
      <c r="H126" s="384" t="str">
        <f aca="false">IF(F126="", "", CONCATENATE("[",$C126,"]","[",$F126,"] - ",$G126))</f>
        <v>[TPSC-RE-FU-024][ORG-SIMPLE] - Esqueleton para listado</v>
      </c>
      <c r="I126" s="400" t="s">
        <v>1634</v>
      </c>
      <c r="J126" s="386" t="n">
        <f aca="false" t="array" ref="J126:J126">IFERROR(_xludf.xlookup(F126, '4.2.1 Catalogo Frontend'!$D$2:$D$100, '4.2.1 Catalogo Frontend'!$C$2:$C$100), 0)</f>
        <v>0</v>
      </c>
      <c r="K126" s="387" t="s">
        <v>43</v>
      </c>
      <c r="L126" s="388" t="n">
        <f aca="false">ROUNDUP(SUM(VLOOKUP('4.2 WBS Frontend'!K126,'6. Catalogos'!$B$2:$C$4,2,FALSE())*J126),0)</f>
        <v>0</v>
      </c>
      <c r="M126" s="364"/>
      <c r="N126" s="239"/>
      <c r="O126" s="239"/>
      <c r="P126" s="239"/>
      <c r="Q126" s="239"/>
      <c r="R126" s="239"/>
      <c r="S126" s="239"/>
      <c r="T126" s="239"/>
      <c r="U126" s="239"/>
      <c r="V126" s="239"/>
      <c r="W126" s="239"/>
      <c r="X126" s="239"/>
      <c r="Y126" s="239"/>
      <c r="Z126" s="239"/>
      <c r="AA126" s="239"/>
      <c r="AB126" s="239"/>
      <c r="AC126" s="239"/>
      <c r="AD126" s="239"/>
    </row>
    <row r="127" customFormat="false" ht="45" hidden="false" customHeight="true" outlineLevel="0" collapsed="false">
      <c r="A127" s="369" t="n">
        <f aca="false">ROW()-1</f>
        <v>126</v>
      </c>
      <c r="B127" s="379" t="str">
        <f aca="false">VLOOKUP(C127,'9. Matriz de Requisitos'!$A:$W,3, FALSE())</f>
        <v>Validar Cobro</v>
      </c>
      <c r="C127" s="371" t="s">
        <v>887</v>
      </c>
      <c r="D127" s="379" t="str">
        <f aca="false">VLOOKUP(C127,'9. Matriz de Requisitos'!$A:$W,4, FALSE())</f>
        <v>Validar Cobro</v>
      </c>
      <c r="E127" s="380" t="str">
        <f aca="false" t="array" ref="E127:E127">IFERROR(_xludf.xlookup(F127, '4.2.1 Catalogo Frontend'!$D$2:$D$100, '4.2.1 Catalogo Frontend'!$B$2:$B$100), "")</f>
        <v/>
      </c>
      <c r="F127" s="374" t="s">
        <v>1457</v>
      </c>
      <c r="G127" s="399" t="s">
        <v>1635</v>
      </c>
      <c r="H127" s="379" t="str">
        <f aca="false">IF(F127="", "", CONCATENATE("[",$C127,"]","[",$F127,"] - ",$G127))</f>
        <v>[TPSC-RE-FU-024][GET-SIMPLE] - Consumir servicio para obtencion de cobros</v>
      </c>
      <c r="I127" s="399" t="s">
        <v>1635</v>
      </c>
      <c r="J127" s="381" t="n">
        <f aca="false" t="array" ref="J127:J127">IFERROR(_xludf.xlookup(F127, '4.2.1 Catalogo Frontend'!$D$2:$D$100, '4.2.1 Catalogo Frontend'!$C$2:$C$100), 0)</f>
        <v>0</v>
      </c>
      <c r="K127" s="382" t="s">
        <v>43</v>
      </c>
      <c r="L127" s="383" t="n">
        <f aca="false">ROUNDUP(SUM(VLOOKUP('4.2 WBS Frontend'!K127,'6. Catalogos'!$B$2:$C$4,2,FALSE())*J127),0)</f>
        <v>0</v>
      </c>
      <c r="M127" s="374"/>
      <c r="N127" s="378"/>
      <c r="O127" s="378"/>
      <c r="P127" s="378"/>
      <c r="Q127" s="378"/>
      <c r="R127" s="378"/>
      <c r="S127" s="378"/>
      <c r="T127" s="378"/>
      <c r="U127" s="378"/>
      <c r="V127" s="378"/>
      <c r="W127" s="378"/>
      <c r="X127" s="378"/>
      <c r="Y127" s="378"/>
      <c r="Z127" s="378"/>
      <c r="AA127" s="378"/>
      <c r="AB127" s="378"/>
      <c r="AC127" s="378"/>
      <c r="AD127" s="378"/>
    </row>
    <row r="128" customFormat="false" ht="45" hidden="false" customHeight="true" outlineLevel="0" collapsed="false">
      <c r="A128" s="360" t="n">
        <f aca="false">ROW()-1</f>
        <v>127</v>
      </c>
      <c r="B128" s="384" t="str">
        <f aca="false">VLOOKUP(C128,'9. Matriz de Requisitos'!$A:$W,3, FALSE())</f>
        <v>Validar Cobro</v>
      </c>
      <c r="C128" s="361" t="s">
        <v>887</v>
      </c>
      <c r="D128" s="384" t="str">
        <f aca="false">VLOOKUP(C128,'9. Matriz de Requisitos'!$A:$W,4, FALSE())</f>
        <v>Validar Cobro</v>
      </c>
      <c r="E128" s="385" t="str">
        <f aca="false" t="array" ref="E128:E128">IFERROR(_xludf.xlookup(F128, '4.2.1 Catalogo Frontend'!$D$2:$D$100, '4.2.1 Catalogo Frontend'!$B$2:$B$100), "")</f>
        <v/>
      </c>
      <c r="F128" s="364" t="s">
        <v>1457</v>
      </c>
      <c r="G128" s="400" t="s">
        <v>1636</v>
      </c>
      <c r="H128" s="384" t="str">
        <f aca="false">IF(F128="", "", CONCATENATE("[",$C128,"]","[",$F128,"] - ",$G128))</f>
        <v>[TPSC-RE-FU-024][GET-SIMPLE] - Consumir servicio para obtencion de detalle de cobro seleccionado</v>
      </c>
      <c r="I128" s="400" t="s">
        <v>1636</v>
      </c>
      <c r="J128" s="386" t="n">
        <f aca="false" t="array" ref="J128:J128">IFERROR(_xludf.xlookup(F128, '4.2.1 Catalogo Frontend'!$D$2:$D$100, '4.2.1 Catalogo Frontend'!$C$2:$C$100), 0)</f>
        <v>0</v>
      </c>
      <c r="K128" s="387" t="s">
        <v>43</v>
      </c>
      <c r="L128" s="388" t="n">
        <f aca="false">ROUNDUP(SUM(VLOOKUP('4.2 WBS Frontend'!K128,'6. Catalogos'!$B$2:$C$4,2,FALSE())*J128),0)</f>
        <v>0</v>
      </c>
      <c r="M128" s="364"/>
      <c r="N128" s="239"/>
      <c r="O128" s="239"/>
      <c r="P128" s="239"/>
      <c r="Q128" s="239"/>
      <c r="R128" s="239"/>
      <c r="S128" s="239"/>
      <c r="T128" s="239"/>
      <c r="U128" s="239"/>
      <c r="V128" s="239"/>
      <c r="W128" s="239"/>
      <c r="X128" s="239"/>
      <c r="Y128" s="239"/>
      <c r="Z128" s="239"/>
      <c r="AA128" s="239"/>
      <c r="AB128" s="239"/>
      <c r="AC128" s="239"/>
      <c r="AD128" s="239"/>
    </row>
    <row r="129" customFormat="false" ht="45" hidden="false" customHeight="true" outlineLevel="0" collapsed="false">
      <c r="A129" s="369" t="n">
        <f aca="false">ROW()-1</f>
        <v>128</v>
      </c>
      <c r="B129" s="379" t="str">
        <f aca="false">VLOOKUP(C129,'9. Matriz de Requisitos'!$A:$W,3, FALSE())</f>
        <v>Validar Cobro</v>
      </c>
      <c r="C129" s="371" t="s">
        <v>887</v>
      </c>
      <c r="D129" s="379" t="str">
        <f aca="false">VLOOKUP(C129,'9. Matriz de Requisitos'!$A:$W,4, FALSE())</f>
        <v>Validar Cobro</v>
      </c>
      <c r="E129" s="380" t="str">
        <f aca="false" t="array" ref="E129:E129">IFERROR(_xludf.xlookup(F129, '4.2.1 Catalogo Frontend'!$D$2:$D$100, '4.2.1 Catalogo Frontend'!$B$2:$B$100), "")</f>
        <v/>
      </c>
      <c r="F129" s="374" t="s">
        <v>1457</v>
      </c>
      <c r="G129" s="399" t="s">
        <v>1637</v>
      </c>
      <c r="H129" s="379" t="str">
        <f aca="false">IF(F129="", "", CONCATENATE("[",$C129,"]","[",$F129,"] - ",$G129))</f>
        <v>[TPSC-RE-FU-024][GET-SIMPLE] - Consumir servicio para obtencion de datos del cliente</v>
      </c>
      <c r="I129" s="399" t="s">
        <v>1637</v>
      </c>
      <c r="J129" s="381" t="n">
        <f aca="false" t="array" ref="J129:J129">IFERROR(_xludf.xlookup(F129, '4.2.1 Catalogo Frontend'!$D$2:$D$100, '4.2.1 Catalogo Frontend'!$C$2:$C$100), 0)</f>
        <v>0</v>
      </c>
      <c r="K129" s="382" t="s">
        <v>43</v>
      </c>
      <c r="L129" s="383" t="n">
        <f aca="false">ROUNDUP(SUM(VLOOKUP('4.2 WBS Frontend'!K129,'6. Catalogos'!$B$2:$C$4,2,FALSE())*J129),0)</f>
        <v>0</v>
      </c>
      <c r="M129" s="374"/>
      <c r="N129" s="378"/>
      <c r="O129" s="378"/>
      <c r="P129" s="378"/>
      <c r="Q129" s="378"/>
      <c r="R129" s="378"/>
      <c r="S129" s="378"/>
      <c r="T129" s="378"/>
      <c r="U129" s="378"/>
      <c r="V129" s="378"/>
      <c r="W129" s="378"/>
      <c r="X129" s="378"/>
      <c r="Y129" s="378"/>
      <c r="Z129" s="378"/>
      <c r="AA129" s="378"/>
      <c r="AB129" s="378"/>
      <c r="AC129" s="378"/>
      <c r="AD129" s="378"/>
    </row>
    <row r="130" customFormat="false" ht="45" hidden="false" customHeight="true" outlineLevel="0" collapsed="false">
      <c r="A130" s="360" t="n">
        <f aca="false">ROW()-1</f>
        <v>129</v>
      </c>
      <c r="B130" s="384" t="str">
        <f aca="false">VLOOKUP(C130,'9. Matriz de Requisitos'!$A:$W,3, FALSE())</f>
        <v>Validar Cobro</v>
      </c>
      <c r="C130" s="361" t="s">
        <v>887</v>
      </c>
      <c r="D130" s="384" t="str">
        <f aca="false">VLOOKUP(C130,'9. Matriz de Requisitos'!$A:$W,4, FALSE())</f>
        <v>Validar Cobro</v>
      </c>
      <c r="E130" s="385" t="str">
        <f aca="false" t="array" ref="E130:E130">IFERROR(_xludf.xlookup(F130, '4.2.1 Catalogo Frontend'!$D$2:$D$100, '4.2.1 Catalogo Frontend'!$B$2:$B$100), "")</f>
        <v/>
      </c>
      <c r="F130" s="364" t="s">
        <v>1457</v>
      </c>
      <c r="G130" s="400" t="s">
        <v>1638</v>
      </c>
      <c r="H130" s="384" t="str">
        <f aca="false">IF(F130="", "", CONCATENATE("[",$C130,"]","[",$F130,"] - ",$G130))</f>
        <v>[TPSC-RE-FU-024][GET-SIMPLE] - Consumir servicio para obtencion de documentos del cobro seleccionado</v>
      </c>
      <c r="I130" s="400" t="s">
        <v>1638</v>
      </c>
      <c r="J130" s="386" t="n">
        <f aca="false" t="array" ref="J130:J130">IFERROR(_xludf.xlookup(F130, '4.2.1 Catalogo Frontend'!$D$2:$D$100, '4.2.1 Catalogo Frontend'!$C$2:$C$100), 0)</f>
        <v>0</v>
      </c>
      <c r="K130" s="387" t="s">
        <v>43</v>
      </c>
      <c r="L130" s="388" t="n">
        <f aca="false">ROUNDUP(SUM(VLOOKUP('4.2 WBS Frontend'!K130,'6. Catalogos'!$B$2:$C$4,2,FALSE())*J130),0)</f>
        <v>0</v>
      </c>
      <c r="M130" s="364"/>
      <c r="N130" s="239"/>
      <c r="O130" s="239"/>
      <c r="P130" s="239"/>
      <c r="Q130" s="239"/>
      <c r="R130" s="239"/>
      <c r="S130" s="239"/>
      <c r="T130" s="239"/>
      <c r="U130" s="239"/>
      <c r="V130" s="239"/>
      <c r="W130" s="239"/>
      <c r="X130" s="239"/>
      <c r="Y130" s="239"/>
      <c r="Z130" s="239"/>
      <c r="AA130" s="239"/>
      <c r="AB130" s="239"/>
      <c r="AC130" s="239"/>
      <c r="AD130" s="239"/>
    </row>
    <row r="131" customFormat="false" ht="45" hidden="false" customHeight="true" outlineLevel="0" collapsed="false">
      <c r="A131" s="369" t="n">
        <f aca="false">ROW()-1</f>
        <v>130</v>
      </c>
      <c r="B131" s="379" t="str">
        <f aca="false">VLOOKUP(C131,'9. Matriz de Requisitos'!$A:$W,3, FALSE())</f>
        <v>Validar Cobro</v>
      </c>
      <c r="C131" s="371" t="s">
        <v>887</v>
      </c>
      <c r="D131" s="379" t="str">
        <f aca="false">VLOOKUP(C131,'9. Matriz de Requisitos'!$A:$W,4, FALSE())</f>
        <v>Validar Cobro</v>
      </c>
      <c r="E131" s="380" t="str">
        <f aca="false" t="array" ref="E131:E131">IFERROR(_xludf.xlookup(F131, '4.2.1 Catalogo Frontend'!$D$2:$D$100, '4.2.1 Catalogo Frontend'!$B$2:$B$100), "")</f>
        <v/>
      </c>
      <c r="F131" s="374" t="s">
        <v>1457</v>
      </c>
      <c r="G131" s="399" t="s">
        <v>1639</v>
      </c>
      <c r="H131" s="379" t="str">
        <f aca="false">IF(F131="", "", CONCATENATE("[",$C131,"]","[",$F131,"] - ",$G131))</f>
        <v>[TPSC-RE-FU-024][GET-SIMPLE] - Consumir servicio para obtencion de catalogo de forma de pago</v>
      </c>
      <c r="I131" s="399" t="s">
        <v>1639</v>
      </c>
      <c r="J131" s="381" t="n">
        <f aca="false" t="array" ref="J131:J131">IFERROR(_xludf.xlookup(F131, '4.2.1 Catalogo Frontend'!$D$2:$D$100, '4.2.1 Catalogo Frontend'!$C$2:$C$100), 0)</f>
        <v>0</v>
      </c>
      <c r="K131" s="382" t="s">
        <v>43</v>
      </c>
      <c r="L131" s="383" t="n">
        <f aca="false">ROUNDUP(SUM(VLOOKUP('4.2 WBS Frontend'!K131,'6. Catalogos'!$B$2:$C$4,2,FALSE())*J131),0)</f>
        <v>0</v>
      </c>
      <c r="M131" s="374"/>
      <c r="N131" s="378"/>
      <c r="O131" s="378"/>
      <c r="P131" s="378"/>
      <c r="Q131" s="378"/>
      <c r="R131" s="378"/>
      <c r="S131" s="378"/>
      <c r="T131" s="378"/>
      <c r="U131" s="378"/>
      <c r="V131" s="378"/>
      <c r="W131" s="378"/>
      <c r="X131" s="378"/>
      <c r="Y131" s="378"/>
      <c r="Z131" s="378"/>
      <c r="AA131" s="378"/>
      <c r="AB131" s="378"/>
      <c r="AC131" s="378"/>
      <c r="AD131" s="378"/>
    </row>
    <row r="132" customFormat="false" ht="45" hidden="false" customHeight="true" outlineLevel="0" collapsed="false">
      <c r="A132" s="360" t="n">
        <f aca="false">ROW()-1</f>
        <v>131</v>
      </c>
      <c r="B132" s="384" t="str">
        <f aca="false">VLOOKUP(C132,'9. Matriz de Requisitos'!$A:$W,3, FALSE())</f>
        <v>Validar Cobro</v>
      </c>
      <c r="C132" s="361" t="s">
        <v>887</v>
      </c>
      <c r="D132" s="384" t="str">
        <f aca="false">VLOOKUP(C132,'9. Matriz de Requisitos'!$A:$W,4, FALSE())</f>
        <v>Validar Cobro</v>
      </c>
      <c r="E132" s="385" t="str">
        <f aca="false" t="array" ref="E132:E132">IFERROR(_xludf.xlookup(F132, '4.2.1 Catalogo Frontend'!$D$2:$D$100, '4.2.1 Catalogo Frontend'!$B$2:$B$100), "")</f>
        <v/>
      </c>
      <c r="F132" s="364" t="s">
        <v>1457</v>
      </c>
      <c r="G132" s="400" t="s">
        <v>1640</v>
      </c>
      <c r="H132" s="384" t="str">
        <f aca="false">IF(F132="", "", CONCATENATE("[",$C132,"]","[",$F132,"] - ",$G132))</f>
        <v>[TPSC-RE-FU-024][GET-SIMPLE] - Consumir servicio para obtencion de catalogo de cuenta destino</v>
      </c>
      <c r="I132" s="400" t="s">
        <v>1640</v>
      </c>
      <c r="J132" s="386" t="n">
        <f aca="false" t="array" ref="J132:J132">IFERROR(_xludf.xlookup(F132, '4.2.1 Catalogo Frontend'!$D$2:$D$100, '4.2.1 Catalogo Frontend'!$C$2:$C$100), 0)</f>
        <v>0</v>
      </c>
      <c r="K132" s="387" t="s">
        <v>43</v>
      </c>
      <c r="L132" s="388" t="n">
        <f aca="false">ROUNDUP(SUM(VLOOKUP('4.2 WBS Frontend'!K132,'6. Catalogos'!$B$2:$C$4,2,FALSE())*J132),0)</f>
        <v>0</v>
      </c>
      <c r="M132" s="364"/>
      <c r="N132" s="239"/>
      <c r="O132" s="239"/>
      <c r="P132" s="239"/>
      <c r="Q132" s="239"/>
      <c r="R132" s="239"/>
      <c r="S132" s="239"/>
      <c r="T132" s="239"/>
      <c r="U132" s="239"/>
      <c r="V132" s="239"/>
      <c r="W132" s="239"/>
      <c r="X132" s="239"/>
      <c r="Y132" s="239"/>
      <c r="Z132" s="239"/>
      <c r="AA132" s="239"/>
      <c r="AB132" s="239"/>
      <c r="AC132" s="239"/>
      <c r="AD132" s="239"/>
    </row>
    <row r="133" customFormat="false" ht="45" hidden="false" customHeight="true" outlineLevel="0" collapsed="false">
      <c r="A133" s="369" t="n">
        <f aca="false">ROW()-1</f>
        <v>132</v>
      </c>
      <c r="B133" s="379" t="str">
        <f aca="false">VLOOKUP(C133,'9. Matriz de Requisitos'!$A:$W,3, FALSE())</f>
        <v>Validar Cobro</v>
      </c>
      <c r="C133" s="371" t="s">
        <v>887</v>
      </c>
      <c r="D133" s="379" t="str">
        <f aca="false">VLOOKUP(C133,'9. Matriz de Requisitos'!$A:$W,4, FALSE())</f>
        <v>Validar Cobro</v>
      </c>
      <c r="E133" s="380" t="str">
        <f aca="false" t="array" ref="E133:E133">IFERROR(_xludf.xlookup(F133, '4.2.1 Catalogo Frontend'!$D$2:$D$100, '4.2.1 Catalogo Frontend'!$B$2:$B$100), "")</f>
        <v/>
      </c>
      <c r="F133" s="374" t="s">
        <v>1457</v>
      </c>
      <c r="G133" s="399" t="s">
        <v>1641</v>
      </c>
      <c r="H133" s="379" t="str">
        <f aca="false">IF(F133="", "", CONCATENATE("[",$C133,"]","[",$F133,"] - ",$G133))</f>
        <v>[TPSC-RE-FU-024][GET-SIMPLE] - Consumir servicio para obtencion de catalogo de moneda y su tipo de cambio</v>
      </c>
      <c r="I133" s="399" t="s">
        <v>1641</v>
      </c>
      <c r="J133" s="381" t="n">
        <f aca="false" t="array" ref="J133:J133">IFERROR(_xludf.xlookup(F133, '4.2.1 Catalogo Frontend'!$D$2:$D$100, '4.2.1 Catalogo Frontend'!$C$2:$C$100), 0)</f>
        <v>0</v>
      </c>
      <c r="K133" s="382" t="s">
        <v>43</v>
      </c>
      <c r="L133" s="383" t="n">
        <f aca="false">ROUNDUP(SUM(VLOOKUP('4.2 WBS Frontend'!K133,'6. Catalogos'!$B$2:$C$4,2,FALSE())*J133),0)</f>
        <v>0</v>
      </c>
      <c r="M133" s="374"/>
      <c r="N133" s="378"/>
      <c r="O133" s="378"/>
      <c r="P133" s="378"/>
      <c r="Q133" s="378"/>
      <c r="R133" s="378"/>
      <c r="S133" s="378"/>
      <c r="T133" s="378"/>
      <c r="U133" s="378"/>
      <c r="V133" s="378"/>
      <c r="W133" s="378"/>
      <c r="X133" s="378"/>
      <c r="Y133" s="378"/>
      <c r="Z133" s="378"/>
      <c r="AA133" s="378"/>
      <c r="AB133" s="378"/>
      <c r="AC133" s="378"/>
      <c r="AD133" s="378"/>
    </row>
    <row r="134" customFormat="false" ht="45" hidden="false" customHeight="true" outlineLevel="0" collapsed="false">
      <c r="A134" s="360" t="n">
        <f aca="false">ROW()-1</f>
        <v>133</v>
      </c>
      <c r="B134" s="384" t="str">
        <f aca="false">VLOOKUP(C134,'9. Matriz de Requisitos'!$A:$W,3, FALSE())</f>
        <v>Validar Cobro</v>
      </c>
      <c r="C134" s="361" t="s">
        <v>887</v>
      </c>
      <c r="D134" s="384" t="str">
        <f aca="false">VLOOKUP(C134,'9. Matriz de Requisitos'!$A:$W,4, FALSE())</f>
        <v>Validar Cobro</v>
      </c>
      <c r="E134" s="385" t="str">
        <f aca="false" t="array" ref="E134:E134">IFERROR(_xludf.xlookup(F134, '4.2.1 Catalogo Frontend'!$D$2:$D$100, '4.2.1 Catalogo Frontend'!$B$2:$B$100), "")</f>
        <v/>
      </c>
      <c r="F134" s="364" t="s">
        <v>1558</v>
      </c>
      <c r="G134" s="400" t="s">
        <v>1642</v>
      </c>
      <c r="H134" s="384" t="str">
        <f aca="false">IF(F134="", "", CONCATENATE("[",$C134,"]","[",$F134,"] - ",$G134))</f>
        <v>[TPSC-RE-FU-024][ORG-SIMPLE] - Crear pop de inconsistencia de pago</v>
      </c>
      <c r="I134" s="400" t="s">
        <v>1642</v>
      </c>
      <c r="J134" s="386" t="n">
        <f aca="false" t="array" ref="J134:J134">IFERROR(_xludf.xlookup(F134, '4.2.1 Catalogo Frontend'!$D$2:$D$100, '4.2.1 Catalogo Frontend'!$C$2:$C$100), 0)</f>
        <v>0</v>
      </c>
      <c r="K134" s="387" t="s">
        <v>43</v>
      </c>
      <c r="L134" s="388" t="n">
        <f aca="false">ROUNDUP(SUM(VLOOKUP('4.2 WBS Frontend'!K134,'6. Catalogos'!$B$2:$C$4,2,FALSE())*J134),0)</f>
        <v>0</v>
      </c>
      <c r="M134" s="364"/>
      <c r="N134" s="239"/>
      <c r="O134" s="239"/>
      <c r="P134" s="239"/>
      <c r="Q134" s="239"/>
      <c r="R134" s="239"/>
      <c r="S134" s="239"/>
      <c r="T134" s="239"/>
      <c r="U134" s="239"/>
      <c r="V134" s="239"/>
      <c r="W134" s="239"/>
      <c r="X134" s="239"/>
      <c r="Y134" s="239"/>
      <c r="Z134" s="239"/>
      <c r="AA134" s="239"/>
      <c r="AB134" s="239"/>
      <c r="AC134" s="239"/>
      <c r="AD134" s="239"/>
    </row>
    <row r="135" customFormat="false" ht="45" hidden="false" customHeight="true" outlineLevel="0" collapsed="false">
      <c r="A135" s="369" t="n">
        <f aca="false">ROW()-1</f>
        <v>134</v>
      </c>
      <c r="B135" s="379" t="str">
        <f aca="false">VLOOKUP(C135,'9. Matriz de Requisitos'!$A:$W,3, FALSE())</f>
        <v>Validar Cobro</v>
      </c>
      <c r="C135" s="371" t="s">
        <v>887</v>
      </c>
      <c r="D135" s="379" t="str">
        <f aca="false">VLOOKUP(C135,'9. Matriz de Requisitos'!$A:$W,4, FALSE())</f>
        <v>Validar Cobro</v>
      </c>
      <c r="E135" s="380" t="str">
        <f aca="false" t="array" ref="E135:E135">IFERROR(_xludf.xlookup(F135, '4.2.1 Catalogo Frontend'!$D$2:$D$100, '4.2.1 Catalogo Frontend'!$B$2:$B$100), "")</f>
        <v/>
      </c>
      <c r="F135" s="374" t="s">
        <v>1457</v>
      </c>
      <c r="G135" s="399" t="s">
        <v>1643</v>
      </c>
      <c r="H135" s="379" t="str">
        <f aca="false">IF(F135="", "", CONCATENATE("[",$C135,"]","[",$F135,"] - ",$G135))</f>
        <v>[TPSC-RE-FU-024][GET-SIMPLE] - Consumir servicio para obtencion de catalogo de tipo de inconsistencia</v>
      </c>
      <c r="I135" s="399" t="s">
        <v>1643</v>
      </c>
      <c r="J135" s="381" t="n">
        <f aca="false" t="array" ref="J135:J135">IFERROR(_xludf.xlookup(F135, '4.2.1 Catalogo Frontend'!$D$2:$D$100, '4.2.1 Catalogo Frontend'!$C$2:$C$100), 0)</f>
        <v>0</v>
      </c>
      <c r="K135" s="382" t="s">
        <v>43</v>
      </c>
      <c r="L135" s="383" t="n">
        <f aca="false">ROUNDUP(SUM(VLOOKUP('4.2 WBS Frontend'!K135,'6. Catalogos'!$B$2:$C$4,2,FALSE())*J135),0)</f>
        <v>0</v>
      </c>
      <c r="M135" s="374"/>
      <c r="N135" s="378"/>
      <c r="O135" s="378"/>
      <c r="P135" s="378"/>
      <c r="Q135" s="378"/>
      <c r="R135" s="378"/>
      <c r="S135" s="378"/>
      <c r="T135" s="378"/>
      <c r="U135" s="378"/>
      <c r="V135" s="378"/>
      <c r="W135" s="378"/>
      <c r="X135" s="378"/>
      <c r="Y135" s="378"/>
      <c r="Z135" s="378"/>
      <c r="AA135" s="378"/>
      <c r="AB135" s="378"/>
      <c r="AC135" s="378"/>
      <c r="AD135" s="378"/>
    </row>
    <row r="136" customFormat="false" ht="45" hidden="false" customHeight="true" outlineLevel="0" collapsed="false">
      <c r="A136" s="360" t="n">
        <f aca="false">ROW()-1</f>
        <v>135</v>
      </c>
      <c r="B136" s="330" t="str">
        <f aca="false">VLOOKUP(C136,'9. Matriz de Requisitos'!$A:$W,3, FALSE())</f>
        <v>Validar Cobro</v>
      </c>
      <c r="C136" s="361" t="s">
        <v>887</v>
      </c>
      <c r="D136" s="330" t="str">
        <f aca="false">VLOOKUP(C136,'9. Matriz de Requisitos'!$A:$W,4, FALSE())</f>
        <v>Validar Cobro</v>
      </c>
      <c r="E136" s="362" t="str">
        <f aca="false" t="array" ref="E136:E136">IFERROR(_xludf.xlookup(F136, '4.2.1 Catalogo Frontend'!$D$2:$D$100, '4.2.1 Catalogo Frontend'!$B$2:$B$100), "")</f>
        <v/>
      </c>
      <c r="F136" s="363" t="s">
        <v>1506</v>
      </c>
      <c r="G136" s="364" t="s">
        <v>1644</v>
      </c>
      <c r="H136" s="330" t="str">
        <f aca="false">IF(F136="", "", CONCATENATE("[",$C136,"]","[",$F136,"] - ",$G136))</f>
        <v>[TPSC-RE-FU-024][PUT-SIMPLE] - Consumir servicio para marcar como inconsistencia un cobro</v>
      </c>
      <c r="I136" s="364" t="s">
        <v>1644</v>
      </c>
      <c r="J136" s="366" t="n">
        <f aca="false" t="array" ref="J136:J136">IFERROR(_xludf.xlookup(F136, '4.2.1 Catalogo Frontend'!$D$2:$D$100, '4.2.1 Catalogo Frontend'!$C$2:$C$100), 0)</f>
        <v>0</v>
      </c>
      <c r="K136" s="367" t="s">
        <v>43</v>
      </c>
      <c r="L136" s="368" t="n">
        <f aca="false">ROUNDUP(SUM(VLOOKUP('4.2 WBS Frontend'!K136,'6. Catalogos'!$B$2:$C$4,2,FALSE())*J136),0)</f>
        <v>0</v>
      </c>
      <c r="M136" s="363"/>
      <c r="N136" s="239"/>
      <c r="O136" s="239"/>
      <c r="P136" s="239"/>
      <c r="Q136" s="239"/>
    </row>
    <row r="137" customFormat="false" ht="43.5" hidden="false" customHeight="true" outlineLevel="0" collapsed="false">
      <c r="A137" s="369" t="n">
        <f aca="false">ROW()-1</f>
        <v>136</v>
      </c>
      <c r="B137" s="370" t="str">
        <f aca="false">VLOOKUP(C137,'9. Matriz de Requisitos'!$A:$W,3, FALSE())</f>
        <v>Validar Cobro</v>
      </c>
      <c r="C137" s="371" t="s">
        <v>887</v>
      </c>
      <c r="D137" s="370" t="str">
        <f aca="false">VLOOKUP(C137,'9. Matriz de Requisitos'!$A:$W,4, FALSE())</f>
        <v>Validar Cobro</v>
      </c>
      <c r="E137" s="372" t="str">
        <f aca="false" t="array" ref="E137:E137">IFERROR(_xludf.xlookup(F137, '4.2.1 Catalogo Frontend'!$D$2:$D$100, '4.2.1 Catalogo Frontend'!$B$2:$B$100), "")</f>
        <v/>
      </c>
      <c r="F137" s="373" t="s">
        <v>1470</v>
      </c>
      <c r="G137" s="374" t="s">
        <v>1645</v>
      </c>
      <c r="H137" s="370" t="str">
        <f aca="false">IF(F137="", "", CONCATENATE("[",$C137,"]","[",$F137,"] - ",$G137))</f>
        <v>[TPSC-RE-FU-024][EXTRA-FUNCT] - Logica de seleccion de cobro, carga de info</v>
      </c>
      <c r="I137" s="374" t="s">
        <v>1645</v>
      </c>
      <c r="J137" s="375" t="n">
        <f aca="false" t="array" ref="J137:J137">IFERROR(_xludf.xlookup(F137, '4.2.1 Catalogo Frontend'!$D$2:$D$100, '4.2.1 Catalogo Frontend'!$C$2:$C$100), 0)</f>
        <v>0</v>
      </c>
      <c r="K137" s="376" t="s">
        <v>43</v>
      </c>
      <c r="L137" s="377" t="n">
        <f aca="false">ROUNDUP(SUM(VLOOKUP('4.2 WBS Frontend'!K137,'6. Catalogos'!$B$2:$C$4,2,FALSE())*J137),0)</f>
        <v>0</v>
      </c>
      <c r="M137" s="373"/>
      <c r="N137" s="378"/>
      <c r="O137" s="378"/>
      <c r="P137" s="378"/>
      <c r="Q137" s="378"/>
    </row>
    <row r="138" customFormat="false" ht="45" hidden="false" customHeight="true" outlineLevel="0" collapsed="false">
      <c r="A138" s="360" t="n">
        <f aca="false">ROW()-1</f>
        <v>137</v>
      </c>
      <c r="B138" s="330" t="str">
        <f aca="false">VLOOKUP(C138,'9. Matriz de Requisitos'!$A:$W,3, FALSE())</f>
        <v>Validar Cobro</v>
      </c>
      <c r="C138" s="361" t="s">
        <v>887</v>
      </c>
      <c r="D138" s="330" t="str">
        <f aca="false">VLOOKUP(C138,'9. Matriz de Requisitos'!$A:$W,4, FALSE())</f>
        <v>Validar Cobro</v>
      </c>
      <c r="E138" s="362" t="str">
        <f aca="false" t="array" ref="E138:E138">IFERROR(_xludf.xlookup(F138, '4.2.1 Catalogo Frontend'!$D$2:$D$100, '4.2.1 Catalogo Frontend'!$B$2:$B$100), "")</f>
        <v/>
      </c>
      <c r="F138" s="363" t="s">
        <v>1464</v>
      </c>
      <c r="G138" s="364" t="s">
        <v>1646</v>
      </c>
      <c r="H138" s="330" t="str">
        <f aca="false">IF(F138="", "", CONCATENATE("[",$C138,"]","[",$F138,"] - ",$G138))</f>
        <v>[TPSC-RE-FU-024][SECT-FORM] - Funcionalidad de datos de cobro para captura el cobro</v>
      </c>
      <c r="I138" s="364" t="s">
        <v>1646</v>
      </c>
      <c r="J138" s="366" t="n">
        <f aca="false" t="array" ref="J138:J138">IFERROR(_xludf.xlookup(F138, '4.2.1 Catalogo Frontend'!$D$2:$D$100, '4.2.1 Catalogo Frontend'!$C$2:$C$100), 0)</f>
        <v>0</v>
      </c>
      <c r="K138" s="367" t="s">
        <v>43</v>
      </c>
      <c r="L138" s="368" t="n">
        <f aca="false">ROUNDUP(SUM(VLOOKUP('4.2 WBS Frontend'!K138,'6. Catalogos'!$B$2:$C$4,2,FALSE())*J138),0)</f>
        <v>0</v>
      </c>
      <c r="M138" s="363"/>
      <c r="N138" s="239"/>
      <c r="O138" s="239"/>
      <c r="P138" s="239"/>
      <c r="Q138" s="239"/>
    </row>
    <row r="139" customFormat="false" ht="45" hidden="false" customHeight="true" outlineLevel="0" collapsed="false">
      <c r="A139" s="369" t="n">
        <f aca="false">ROW()-1</f>
        <v>138</v>
      </c>
      <c r="B139" s="370" t="str">
        <f aca="false">VLOOKUP(C139,'9. Matriz de Requisitos'!$A:$W,3, FALSE())</f>
        <v>Validar Cobro</v>
      </c>
      <c r="C139" s="371" t="s">
        <v>887</v>
      </c>
      <c r="D139" s="370" t="str">
        <f aca="false">VLOOKUP(C139,'9. Matriz de Requisitos'!$A:$W,4, FALSE())</f>
        <v>Validar Cobro</v>
      </c>
      <c r="E139" s="372" t="str">
        <f aca="false" t="array" ref="E139:E139">IFERROR(_xludf.xlookup(F139, '4.2.1 Catalogo Frontend'!$D$2:$D$100, '4.2.1 Catalogo Frontend'!$B$2:$B$100), "")</f>
        <v/>
      </c>
      <c r="F139" s="373" t="s">
        <v>1506</v>
      </c>
      <c r="G139" s="374" t="s">
        <v>1647</v>
      </c>
      <c r="H139" s="370" t="str">
        <f aca="false">IF(F139="", "", CONCATENATE("[",$C139,"]","[",$F139,"] - ",$G139))</f>
        <v>[TPSC-RE-FU-024][PUT-SIMPLE] - Consumir servicio para capturar el cobro</v>
      </c>
      <c r="I139" s="374" t="s">
        <v>1647</v>
      </c>
      <c r="J139" s="375" t="n">
        <f aca="false" t="array" ref="J139:J139">IFERROR(_xludf.xlookup(F139, '4.2.1 Catalogo Frontend'!$D$2:$D$100, '4.2.1 Catalogo Frontend'!$C$2:$C$100), 0)</f>
        <v>0</v>
      </c>
      <c r="K139" s="376" t="s">
        <v>43</v>
      </c>
      <c r="L139" s="377" t="n">
        <f aca="false">ROUNDUP(SUM(VLOOKUP('4.2 WBS Frontend'!K139,'6. Catalogos'!$B$2:$C$4,2,FALSE())*J139),0)</f>
        <v>0</v>
      </c>
      <c r="M139" s="373"/>
      <c r="N139" s="378"/>
      <c r="O139" s="378"/>
      <c r="P139" s="378"/>
      <c r="Q139" s="378"/>
    </row>
    <row r="140" customFormat="false" ht="45" hidden="false" customHeight="true" outlineLevel="0" collapsed="false">
      <c r="A140" s="360" t="n">
        <f aca="false">ROW()-1</f>
        <v>139</v>
      </c>
      <c r="B140" s="330" t="str">
        <f aca="false">VLOOKUP(C140,'9. Matriz de Requisitos'!$A:$W,3, FALSE())</f>
        <v>Validar Cobro</v>
      </c>
      <c r="C140" s="361" t="s">
        <v>887</v>
      </c>
      <c r="D140" s="330" t="str">
        <f aca="false">VLOOKUP(C140,'9. Matriz de Requisitos'!$A:$W,4, FALSE())</f>
        <v>Validar Cobro</v>
      </c>
      <c r="E140" s="362" t="str">
        <f aca="false" t="array" ref="E140:E140">IFERROR(_xludf.xlookup(F140, '4.2.1 Catalogo Frontend'!$D$2:$D$100, '4.2.1 Catalogo Frontend'!$B$2:$B$100), "")</f>
        <v/>
      </c>
      <c r="F140" s="363" t="s">
        <v>1470</v>
      </c>
      <c r="G140" s="364" t="s">
        <v>1648</v>
      </c>
      <c r="H140" s="330" t="str">
        <f aca="false">IF(F140="", "", CONCATENATE("[",$C140,"]","[",$F140,"] - ",$G140))</f>
        <v>[TPSC-RE-FU-024][EXTRA-FUNCT] - Funcionalidad para dejar en modo lectura los datos de cobro cuando ya hay un cobro capturado</v>
      </c>
      <c r="I140" s="364" t="s">
        <v>1648</v>
      </c>
      <c r="J140" s="366" t="n">
        <f aca="false" t="array" ref="J140:J140">IFERROR(_xludf.xlookup(F140, '4.2.1 Catalogo Frontend'!$D$2:$D$100, '4.2.1 Catalogo Frontend'!$C$2:$C$100), 0)</f>
        <v>0</v>
      </c>
      <c r="K140" s="367" t="s">
        <v>43</v>
      </c>
      <c r="L140" s="368" t="n">
        <f aca="false">ROUNDUP(SUM(VLOOKUP('4.2 WBS Frontend'!K140,'6. Catalogos'!$B$2:$C$4,2,FALSE())*J140),0)</f>
        <v>0</v>
      </c>
      <c r="M140" s="363"/>
      <c r="N140" s="239"/>
      <c r="O140" s="239"/>
      <c r="P140" s="239"/>
      <c r="Q140" s="239"/>
    </row>
    <row r="141" customFormat="false" ht="45" hidden="false" customHeight="true" outlineLevel="0" collapsed="false">
      <c r="A141" s="369" t="n">
        <f aca="false">ROW()-1</f>
        <v>140</v>
      </c>
      <c r="B141" s="370" t="str">
        <f aca="false">VLOOKUP(C141,'9. Matriz de Requisitos'!$A:$W,3, FALSE())</f>
        <v>Validar Cobro</v>
      </c>
      <c r="C141" s="371" t="s">
        <v>887</v>
      </c>
      <c r="D141" s="370" t="str">
        <f aca="false">VLOOKUP(C141,'9. Matriz de Requisitos'!$A:$W,4, FALSE())</f>
        <v>Validar Cobro</v>
      </c>
      <c r="E141" s="372" t="str">
        <f aca="false" t="array" ref="E141:E141">IFERROR(_xludf.xlookup(F141, '4.2.1 Catalogo Frontend'!$D$2:$D$100, '4.2.1 Catalogo Frontend'!$B$2:$B$100), "")</f>
        <v/>
      </c>
      <c r="F141" s="373" t="s">
        <v>1480</v>
      </c>
      <c r="G141" s="374" t="s">
        <v>1649</v>
      </c>
      <c r="H141" s="370" t="str">
        <f aca="false">IF(F141="", "", CONCATENATE("[",$C141,"]","[",$F141,"] - ",$G141))</f>
        <v>[TPSC-RE-FU-024][PUT-MULTI] - Implementar logica de autoguardado en caso de detener la operacion</v>
      </c>
      <c r="I141" s="374" t="s">
        <v>1650</v>
      </c>
      <c r="J141" s="375" t="n">
        <f aca="false" t="array" ref="J141:J141">IFERROR(_xludf.xlookup(F141, '4.2.1 Catalogo Frontend'!$D$2:$D$100, '4.2.1 Catalogo Frontend'!$C$2:$C$100), 0)</f>
        <v>0</v>
      </c>
      <c r="K141" s="376" t="s">
        <v>43</v>
      </c>
      <c r="L141" s="377" t="n">
        <f aca="false">ROUNDUP(SUM(VLOOKUP('4.2 WBS Frontend'!K141,'6. Catalogos'!$B$2:$C$4,2,FALSE())*J141),0)</f>
        <v>0</v>
      </c>
      <c r="M141" s="373"/>
      <c r="N141" s="378"/>
      <c r="O141" s="378"/>
      <c r="P141" s="378"/>
      <c r="Q141" s="378"/>
    </row>
    <row r="142" customFormat="false" ht="45" hidden="false" customHeight="true" outlineLevel="0" collapsed="false">
      <c r="A142" s="360" t="n">
        <f aca="false">ROW()-1</f>
        <v>141</v>
      </c>
      <c r="B142" s="330" t="str">
        <f aca="false">VLOOKUP(C142,'9. Matriz de Requisitos'!$A:$W,3, FALSE())</f>
        <v>Validar Cobro</v>
      </c>
      <c r="C142" s="361" t="s">
        <v>887</v>
      </c>
      <c r="D142" s="330" t="str">
        <f aca="false">VLOOKUP(C142,'9. Matriz de Requisitos'!$A:$W,4, FALSE())</f>
        <v>Validar Cobro</v>
      </c>
      <c r="E142" s="362" t="str">
        <f aca="false" t="array" ref="E142:E142">IFERROR(_xludf.xlookup(F142, '4.2.1 Catalogo Frontend'!$D$2:$D$100, '4.2.1 Catalogo Frontend'!$B$2:$B$100), "")</f>
        <v/>
      </c>
      <c r="F142" s="363" t="s">
        <v>1579</v>
      </c>
      <c r="G142" s="364" t="s">
        <v>1651</v>
      </c>
      <c r="H142" s="330" t="str">
        <f aca="false">IF(F142="", "", CONCATENATE("[",$C142,"]","[",$F142,"] - ",$G142))</f>
        <v>[TPSC-RE-FU-024][MOL-SIMPLE] - Realizar tooltip para mostrar la formula del calculo del tipo de cambio</v>
      </c>
      <c r="I142" s="364" t="s">
        <v>1651</v>
      </c>
      <c r="J142" s="366" t="n">
        <f aca="false" t="array" ref="J142:J142">IFERROR(_xludf.xlookup(F142, '4.2.1 Catalogo Frontend'!$D$2:$D$100, '4.2.1 Catalogo Frontend'!$C$2:$C$100), 0)</f>
        <v>0</v>
      </c>
      <c r="K142" s="367" t="s">
        <v>43</v>
      </c>
      <c r="L142" s="368" t="n">
        <f aca="false">ROUNDUP(SUM(VLOOKUP('4.2 WBS Frontend'!K142,'6. Catalogos'!$B$2:$C$4,2,FALSE())*J142),0)</f>
        <v>0</v>
      </c>
      <c r="M142" s="363"/>
      <c r="N142" s="239"/>
      <c r="O142" s="239"/>
      <c r="P142" s="239"/>
      <c r="Q142" s="239"/>
    </row>
    <row r="143" customFormat="false" ht="45" hidden="false" customHeight="true" outlineLevel="0" collapsed="false">
      <c r="A143" s="369" t="n">
        <f aca="false">ROW()-1</f>
        <v>142</v>
      </c>
      <c r="B143" s="379" t="str">
        <f aca="false">VLOOKUP(C143,'9. Matriz de Requisitos'!$A:$W,3, FALSE())</f>
        <v>Validar Cobro: Paso 1 Perú</v>
      </c>
      <c r="C143" s="371" t="s">
        <v>923</v>
      </c>
      <c r="D143" s="379" t="str">
        <f aca="false">VLOOKUP(C143,'9. Matriz de Requisitos'!$A:$W,4, FALSE())</f>
        <v>Validar Cobro</v>
      </c>
      <c r="E143" s="380" t="str">
        <f aca="false" t="array" ref="E143:E143">IFERROR(_xludf.xlookup(F143, '4.2.1 Catalogo Frontend'!$D$2:$D$100, '4.2.1 Catalogo Frontend'!$B$2:$B$100), "")</f>
        <v/>
      </c>
      <c r="F143" s="374" t="s">
        <v>1532</v>
      </c>
      <c r="G143" s="399" t="s">
        <v>1652</v>
      </c>
      <c r="H143" s="379" t="str">
        <f aca="false">IF(F143="", "", CONCATENATE("[",$C143,"]","[",$F143,"] - ",$G143))</f>
        <v>[TPSC-RE-FU-025][SECT-READ] - Ajustar datos del cliente para region de peru en detalles de contacto</v>
      </c>
      <c r="I143" s="399" t="s">
        <v>1652</v>
      </c>
      <c r="J143" s="381" t="n">
        <f aca="false" t="array" ref="J143:J143">IFERROR(_xludf.xlookup(F143, '4.2.1 Catalogo Frontend'!$D$2:$D$100, '4.2.1 Catalogo Frontend'!$C$2:$C$100), 0)</f>
        <v>0</v>
      </c>
      <c r="K143" s="382" t="s">
        <v>43</v>
      </c>
      <c r="L143" s="383" t="n">
        <f aca="false">ROUNDUP(SUM(VLOOKUP('4.2 WBS Frontend'!K143,'6. Catalogos'!$B$2:$C$4,2,FALSE())*J143),0)</f>
        <v>0</v>
      </c>
      <c r="M143" s="374"/>
      <c r="N143" s="378"/>
      <c r="O143" s="378"/>
      <c r="P143" s="378"/>
      <c r="Q143" s="378"/>
      <c r="R143" s="378"/>
      <c r="S143" s="378"/>
      <c r="T143" s="378"/>
      <c r="U143" s="378"/>
      <c r="V143" s="378"/>
      <c r="W143" s="378"/>
      <c r="X143" s="378"/>
      <c r="Y143" s="378"/>
      <c r="Z143" s="378"/>
      <c r="AA143" s="378"/>
      <c r="AB143" s="378"/>
      <c r="AC143" s="378"/>
      <c r="AD143" s="378"/>
    </row>
    <row r="144" customFormat="false" ht="45" hidden="false" customHeight="true" outlineLevel="0" collapsed="false">
      <c r="A144" s="360" t="n">
        <f aca="false">ROW()-1</f>
        <v>143</v>
      </c>
      <c r="B144" s="384" t="str">
        <f aca="false">VLOOKUP(C144,'9. Matriz de Requisitos'!$A:$W,3, FALSE())</f>
        <v>Validar Cobro: Paso 1 Perú</v>
      </c>
      <c r="C144" s="361" t="s">
        <v>923</v>
      </c>
      <c r="D144" s="384" t="str">
        <f aca="false">VLOOKUP(C144,'9. Matriz de Requisitos'!$A:$W,4, FALSE())</f>
        <v>Validar Cobro</v>
      </c>
      <c r="E144" s="385" t="str">
        <f aca="false" t="array" ref="E144:E144">IFERROR(_xludf.xlookup(F144, '4.2.1 Catalogo Frontend'!$D$2:$D$100, '4.2.1 Catalogo Frontend'!$B$2:$B$100), "")</f>
        <v/>
      </c>
      <c r="F144" s="364" t="s">
        <v>1457</v>
      </c>
      <c r="G144" s="400" t="s">
        <v>1653</v>
      </c>
      <c r="H144" s="384" t="str">
        <f aca="false">IF(F144="", "", CONCATENATE("[",$C144,"]","[",$F144,"] - ",$G144))</f>
        <v>[TPSC-RE-FU-025][GET-SIMPLE] - Consumir servicio para obtencion de catalogo de medio de pago</v>
      </c>
      <c r="I144" s="400" t="s">
        <v>1643</v>
      </c>
      <c r="J144" s="386" t="n">
        <f aca="false" t="array" ref="J144:J144">IFERROR(_xludf.xlookup(F144, '4.2.1 Catalogo Frontend'!$D$2:$D$100, '4.2.1 Catalogo Frontend'!$C$2:$C$100), 0)</f>
        <v>0</v>
      </c>
      <c r="K144" s="387" t="s">
        <v>43</v>
      </c>
      <c r="L144" s="388" t="n">
        <f aca="false">ROUNDUP(SUM(VLOOKUP('4.2 WBS Frontend'!K144,'6. Catalogos'!$B$2:$C$4,2,FALSE())*J144),0)</f>
        <v>0</v>
      </c>
      <c r="M144" s="364"/>
      <c r="N144" s="239"/>
      <c r="O144" s="239"/>
      <c r="P144" s="239"/>
      <c r="Q144" s="239"/>
      <c r="R144" s="239"/>
      <c r="S144" s="239"/>
      <c r="T144" s="239"/>
      <c r="U144" s="239"/>
      <c r="V144" s="239"/>
      <c r="W144" s="239"/>
      <c r="X144" s="239"/>
      <c r="Y144" s="239"/>
      <c r="Z144" s="239"/>
      <c r="AA144" s="239"/>
      <c r="AB144" s="239"/>
      <c r="AC144" s="239"/>
      <c r="AD144" s="239"/>
    </row>
    <row r="145" customFormat="false" ht="45" hidden="false" customHeight="true" outlineLevel="0" collapsed="false">
      <c r="A145" s="369" t="n">
        <f aca="false">ROW()-1</f>
        <v>144</v>
      </c>
      <c r="B145" s="379" t="str">
        <f aca="false">VLOOKUP(C145,'9. Matriz de Requisitos'!$A:$W,3, FALSE())</f>
        <v>Validar Cobro: Paso 1 Perú</v>
      </c>
      <c r="C145" s="371" t="s">
        <v>923</v>
      </c>
      <c r="D145" s="379" t="str">
        <f aca="false">VLOOKUP(C145,'9. Matriz de Requisitos'!$A:$W,4, FALSE())</f>
        <v>Validar Cobro</v>
      </c>
      <c r="E145" s="380" t="str">
        <f aca="false" t="array" ref="E145:E145">IFERROR(_xludf.xlookup(F145, '4.2.1 Catalogo Frontend'!$D$2:$D$100, '4.2.1 Catalogo Frontend'!$B$2:$B$100), "")</f>
        <v/>
      </c>
      <c r="F145" s="374" t="s">
        <v>1470</v>
      </c>
      <c r="G145" s="399" t="s">
        <v>1654</v>
      </c>
      <c r="H145" s="379" t="str">
        <f aca="false">IF(F145="", "", CONCATENATE("[",$C145,"]","[",$F145,"] - ",$G145))</f>
        <v>[TPSC-RE-FU-025][EXTRA-FUNCT] - Actualizar funcionalidad acorde a los datos de la region (validaciones, llenado de servicios) </v>
      </c>
      <c r="I145" s="399" t="s">
        <v>1654</v>
      </c>
      <c r="J145" s="381" t="n">
        <f aca="false" t="array" ref="J145:J145">IFERROR(_xludf.xlookup(F145, '4.2.1 Catalogo Frontend'!$D$2:$D$100, '4.2.1 Catalogo Frontend'!$C$2:$C$100), 0)</f>
        <v>0</v>
      </c>
      <c r="K145" s="382" t="s">
        <v>43</v>
      </c>
      <c r="L145" s="383" t="n">
        <f aca="false">ROUNDUP(SUM(VLOOKUP('4.2 WBS Frontend'!K145,'6. Catalogos'!$B$2:$C$4,2,FALSE())*J145),0)</f>
        <v>0</v>
      </c>
      <c r="M145" s="374"/>
      <c r="N145" s="378"/>
      <c r="O145" s="378"/>
      <c r="P145" s="378"/>
      <c r="Q145" s="378"/>
      <c r="R145" s="378"/>
      <c r="S145" s="378"/>
      <c r="T145" s="378"/>
      <c r="U145" s="378"/>
      <c r="V145" s="378"/>
      <c r="W145" s="378"/>
      <c r="X145" s="378"/>
      <c r="Y145" s="378"/>
      <c r="Z145" s="378"/>
      <c r="AA145" s="378"/>
      <c r="AB145" s="378"/>
      <c r="AC145" s="378"/>
      <c r="AD145" s="378"/>
    </row>
    <row r="146" customFormat="false" ht="45" hidden="false" customHeight="true" outlineLevel="0" collapsed="false">
      <c r="A146" s="360" t="n">
        <f aca="false">ROW()-1</f>
        <v>145</v>
      </c>
      <c r="B146" s="384" t="str">
        <f aca="false">VLOOKUP(C146,'9. Matriz de Requisitos'!$A:$W,3, FALSE())</f>
        <v>Validar Cobro</v>
      </c>
      <c r="C146" s="361" t="s">
        <v>937</v>
      </c>
      <c r="D146" s="384" t="str">
        <f aca="false">VLOOKUP(C146,'9. Matriz de Requisitos'!$A:$W,4, FALSE())</f>
        <v>Validar Cobro</v>
      </c>
      <c r="E146" s="385" t="str">
        <f aca="false" t="array" ref="E146:E146">IFERROR(_xludf.xlookup(F146, '4.2.1 Catalogo Frontend'!$D$2:$D$100, '4.2.1 Catalogo Frontend'!$B$2:$B$100), "")</f>
        <v/>
      </c>
      <c r="F146" s="364" t="s">
        <v>1473</v>
      </c>
      <c r="G146" s="400" t="s">
        <v>1633</v>
      </c>
      <c r="H146" s="384" t="str">
        <f aca="false">IF(F146="", "", CONCATENATE("[",$C146,"]","[",$F146,"] - ",$G146))</f>
        <v>[TPSC-RE-FU-026][PAGE-SIMPLE] - Maquetar pantalla de captura de cobro</v>
      </c>
      <c r="I146" s="400" t="s">
        <v>1655</v>
      </c>
      <c r="J146" s="386" t="n">
        <f aca="false" t="array" ref="J146:J146">IFERROR(_xludf.xlookup(F146, '4.2.1 Catalogo Frontend'!$D$2:$D$100, '4.2.1 Catalogo Frontend'!$C$2:$C$100), 0)</f>
        <v>0</v>
      </c>
      <c r="K146" s="387" t="s">
        <v>42</v>
      </c>
      <c r="L146" s="388" t="n">
        <f aca="false">ROUNDUP(SUM(VLOOKUP('4.2 WBS Frontend'!K146,'6. Catalogos'!$B$2:$C$4,2,FALSE())*J146),0)</f>
        <v>0</v>
      </c>
      <c r="M146" s="364"/>
      <c r="N146" s="239"/>
      <c r="O146" s="239"/>
      <c r="P146" s="239"/>
      <c r="Q146" s="239"/>
      <c r="R146" s="239"/>
      <c r="S146" s="239"/>
      <c r="T146" s="239"/>
      <c r="U146" s="239"/>
      <c r="V146" s="239"/>
      <c r="W146" s="239"/>
      <c r="X146" s="239"/>
      <c r="Y146" s="239"/>
      <c r="Z146" s="239"/>
      <c r="AA146" s="239"/>
      <c r="AB146" s="239"/>
      <c r="AC146" s="239"/>
      <c r="AD146" s="239"/>
    </row>
    <row r="147" customFormat="false" ht="45" hidden="false" customHeight="true" outlineLevel="0" collapsed="false">
      <c r="A147" s="369" t="n">
        <f aca="false">ROW()-1</f>
        <v>146</v>
      </c>
      <c r="B147" s="379" t="str">
        <f aca="false">VLOOKUP(C147,'9. Matriz de Requisitos'!$A:$W,3, FALSE())</f>
        <v>Validar Cobro</v>
      </c>
      <c r="C147" s="371" t="s">
        <v>937</v>
      </c>
      <c r="D147" s="379" t="str">
        <f aca="false">VLOOKUP(C147,'9. Matriz de Requisitos'!$A:$W,4, FALSE())</f>
        <v>Validar Cobro</v>
      </c>
      <c r="E147" s="380" t="str">
        <f aca="false" t="array" ref="E147:E147">IFERROR(_xludf.xlookup(F147, '4.2.1 Catalogo Frontend'!$D$2:$D$100, '4.2.1 Catalogo Frontend'!$B$2:$B$100), "")</f>
        <v/>
      </c>
      <c r="F147" s="374" t="s">
        <v>1558</v>
      </c>
      <c r="G147" s="399" t="s">
        <v>1634</v>
      </c>
      <c r="H147" s="379" t="str">
        <f aca="false">IF(F147="", "", CONCATENATE("[",$C147,"]","[",$F147,"] - ",$G147))</f>
        <v>[TPSC-RE-FU-026][ORG-SIMPLE] - Esqueleton para listado</v>
      </c>
      <c r="I147" s="399" t="s">
        <v>1634</v>
      </c>
      <c r="J147" s="381" t="n">
        <f aca="false" t="array" ref="J147:J147">IFERROR(_xludf.xlookup(F147, '4.2.1 Catalogo Frontend'!$D$2:$D$100, '4.2.1 Catalogo Frontend'!$C$2:$C$100), 0)</f>
        <v>0</v>
      </c>
      <c r="K147" s="382" t="s">
        <v>43</v>
      </c>
      <c r="L147" s="383" t="n">
        <f aca="false">ROUNDUP(SUM(VLOOKUP('4.2 WBS Frontend'!K147,'6. Catalogos'!$B$2:$C$4,2,FALSE())*J147),0)</f>
        <v>0</v>
      </c>
      <c r="M147" s="374"/>
      <c r="N147" s="378"/>
      <c r="O147" s="378"/>
      <c r="P147" s="378"/>
      <c r="Q147" s="378"/>
      <c r="R147" s="378"/>
      <c r="S147" s="378"/>
      <c r="T147" s="378"/>
      <c r="U147" s="378"/>
      <c r="V147" s="378"/>
      <c r="W147" s="378"/>
      <c r="X147" s="378"/>
      <c r="Y147" s="378"/>
      <c r="Z147" s="378"/>
      <c r="AA147" s="378"/>
      <c r="AB147" s="378"/>
      <c r="AC147" s="378"/>
      <c r="AD147" s="378"/>
    </row>
    <row r="148" customFormat="false" ht="45" hidden="false" customHeight="true" outlineLevel="0" collapsed="false">
      <c r="A148" s="360" t="n">
        <f aca="false">ROW()-1</f>
        <v>147</v>
      </c>
      <c r="B148" s="384" t="str">
        <f aca="false">VLOOKUP(C148,'9. Matriz de Requisitos'!$A:$W,3, FALSE())</f>
        <v>Validar Cobro</v>
      </c>
      <c r="C148" s="361" t="s">
        <v>937</v>
      </c>
      <c r="D148" s="384" t="str">
        <f aca="false">VLOOKUP(C148,'9. Matriz de Requisitos'!$A:$W,4, FALSE())</f>
        <v>Validar Cobro</v>
      </c>
      <c r="E148" s="385" t="str">
        <f aca="false" t="array" ref="E148:E148">IFERROR(_xludf.xlookup(F148, '4.2.1 Catalogo Frontend'!$D$2:$D$100, '4.2.1 Catalogo Frontend'!$B$2:$B$100), "")</f>
        <v/>
      </c>
      <c r="F148" s="364" t="s">
        <v>1576</v>
      </c>
      <c r="G148" s="400" t="s">
        <v>1656</v>
      </c>
      <c r="H148" s="384" t="str">
        <f aca="false">IF(F148="", "", CONCATENATE("[",$C148,"]","[",$F148,"] - ",$G148))</f>
        <v>[TPSC-RE-FU-026][ORG-FUNCT] - Maquetado de tabla de proformas y facturas</v>
      </c>
      <c r="I148" s="400" t="s">
        <v>1656</v>
      </c>
      <c r="J148" s="386" t="n">
        <f aca="false" t="array" ref="J148:J148">IFERROR(_xludf.xlookup(F148, '4.2.1 Catalogo Frontend'!$D$2:$D$100, '4.2.1 Catalogo Frontend'!$C$2:$C$100), 0)</f>
        <v>0</v>
      </c>
      <c r="K148" s="387" t="s">
        <v>42</v>
      </c>
      <c r="L148" s="388" t="n">
        <f aca="false">ROUNDUP(SUM(VLOOKUP('4.2 WBS Frontend'!K148,'6. Catalogos'!$B$2:$C$4,2,FALSE())*J148),0)</f>
        <v>0</v>
      </c>
      <c r="M148" s="364"/>
      <c r="N148" s="239"/>
      <c r="O148" s="239"/>
      <c r="P148" s="239"/>
      <c r="Q148" s="239"/>
      <c r="R148" s="239"/>
      <c r="S148" s="239"/>
      <c r="T148" s="239"/>
      <c r="U148" s="239"/>
      <c r="V148" s="239"/>
      <c r="W148" s="239"/>
      <c r="X148" s="239"/>
      <c r="Y148" s="239"/>
      <c r="Z148" s="239"/>
      <c r="AA148" s="239"/>
      <c r="AB148" s="239"/>
      <c r="AC148" s="239"/>
      <c r="AD148" s="239"/>
    </row>
    <row r="149" customFormat="false" ht="45" hidden="false" customHeight="true" outlineLevel="0" collapsed="false">
      <c r="A149" s="369" t="n">
        <f aca="false">ROW()-1</f>
        <v>148</v>
      </c>
      <c r="B149" s="379" t="str">
        <f aca="false">VLOOKUP(C149,'9. Matriz de Requisitos'!$A:$W,3, FALSE())</f>
        <v>Validar Cobro</v>
      </c>
      <c r="C149" s="371" t="s">
        <v>937</v>
      </c>
      <c r="D149" s="379" t="str">
        <f aca="false">VLOOKUP(C149,'9. Matriz de Requisitos'!$A:$W,4, FALSE())</f>
        <v>Validar Cobro</v>
      </c>
      <c r="E149" s="380" t="str">
        <f aca="false" t="array" ref="E149:E149">IFERROR(_xludf.xlookup(F149, '4.2.1 Catalogo Frontend'!$D$2:$D$100, '4.2.1 Catalogo Frontend'!$B$2:$B$100), "")</f>
        <v/>
      </c>
      <c r="F149" s="374" t="s">
        <v>1629</v>
      </c>
      <c r="G149" s="399" t="s">
        <v>1657</v>
      </c>
      <c r="H149" s="379" t="str">
        <f aca="false">IF(F149="", "", CONCATENATE("[",$C149,"]","[",$F149,"] - ",$G149))</f>
        <v>[TPSC-RE-FU-026][MOL-FUNCT] - Modificacion a select para dar la apariencia y funcionalidad para el select de notas de credito </v>
      </c>
      <c r="I149" s="399" t="s">
        <v>1657</v>
      </c>
      <c r="J149" s="381" t="n">
        <f aca="false" t="array" ref="J149:J149">IFERROR(_xludf.xlookup(F149, '4.2.1 Catalogo Frontend'!$D$2:$D$100, '4.2.1 Catalogo Frontend'!$C$2:$C$100), 0)</f>
        <v>0</v>
      </c>
      <c r="K149" s="382" t="s">
        <v>42</v>
      </c>
      <c r="L149" s="383" t="n">
        <f aca="false">ROUNDUP(SUM(VLOOKUP('4.2 WBS Frontend'!K149,'6. Catalogos'!$B$2:$C$4,2,FALSE())*J149),0)</f>
        <v>0</v>
      </c>
      <c r="M149" s="374"/>
      <c r="N149" s="378"/>
      <c r="O149" s="378"/>
      <c r="P149" s="378"/>
      <c r="Q149" s="378"/>
      <c r="R149" s="378"/>
      <c r="S149" s="378"/>
      <c r="T149" s="378"/>
      <c r="U149" s="378"/>
      <c r="V149" s="378"/>
      <c r="W149" s="378"/>
      <c r="X149" s="378"/>
      <c r="Y149" s="378"/>
      <c r="Z149" s="378"/>
      <c r="AA149" s="378"/>
      <c r="AB149" s="378"/>
      <c r="AC149" s="378"/>
      <c r="AD149" s="378"/>
    </row>
    <row r="150" customFormat="false" ht="45" hidden="false" customHeight="true" outlineLevel="0" collapsed="false">
      <c r="A150" s="360" t="n">
        <f aca="false">ROW()-1</f>
        <v>149</v>
      </c>
      <c r="B150" s="384" t="str">
        <f aca="false">VLOOKUP(C150,'9. Matriz de Requisitos'!$A:$W,3, FALSE())</f>
        <v>Validar Cobro</v>
      </c>
      <c r="C150" s="361" t="s">
        <v>937</v>
      </c>
      <c r="D150" s="384" t="str">
        <f aca="false">VLOOKUP(C150,'9. Matriz de Requisitos'!$A:$W,4, FALSE())</f>
        <v>Validar Cobro</v>
      </c>
      <c r="E150" s="385" t="str">
        <f aca="false" t="array" ref="E150:E150">IFERROR(_xludf.xlookup(F150, '4.2.1 Catalogo Frontend'!$D$2:$D$100, '4.2.1 Catalogo Frontend'!$B$2:$B$100), "")</f>
        <v/>
      </c>
      <c r="F150" s="364" t="s">
        <v>1579</v>
      </c>
      <c r="G150" s="400" t="s">
        <v>1658</v>
      </c>
      <c r="H150" s="384" t="str">
        <f aca="false">IF(F150="", "", CONCATENATE("[",$C150,"]","[",$F150,"] - ",$G150))</f>
        <v>[TPSC-RE-FU-026][MOL-SIMPLE] - Tooltip para mostras notas del sistema para tipo de cambio por importe</v>
      </c>
      <c r="I150" s="400" t="s">
        <v>1658</v>
      </c>
      <c r="J150" s="386" t="n">
        <f aca="false" t="array" ref="J150:J150">IFERROR(_xludf.xlookup(F150, '4.2.1 Catalogo Frontend'!$D$2:$D$100, '4.2.1 Catalogo Frontend'!$C$2:$C$100), 0)</f>
        <v>0</v>
      </c>
      <c r="K150" s="387" t="s">
        <v>42</v>
      </c>
      <c r="L150" s="388" t="n">
        <f aca="false">ROUNDUP(SUM(VLOOKUP('4.2 WBS Frontend'!K150,'6. Catalogos'!$B$2:$C$4,2,FALSE())*J150),0)</f>
        <v>0</v>
      </c>
      <c r="M150" s="364"/>
      <c r="N150" s="239"/>
      <c r="O150" s="239"/>
      <c r="P150" s="239"/>
      <c r="Q150" s="239"/>
      <c r="R150" s="239"/>
      <c r="S150" s="239"/>
      <c r="T150" s="239"/>
      <c r="U150" s="239"/>
      <c r="V150" s="239"/>
      <c r="W150" s="239"/>
      <c r="X150" s="239"/>
      <c r="Y150" s="239"/>
      <c r="Z150" s="239"/>
      <c r="AA150" s="239"/>
      <c r="AB150" s="239"/>
      <c r="AC150" s="239"/>
      <c r="AD150" s="239"/>
    </row>
    <row r="151" customFormat="false" ht="45" hidden="false" customHeight="true" outlineLevel="0" collapsed="false">
      <c r="A151" s="369" t="n">
        <f aca="false">ROW()-1</f>
        <v>150</v>
      </c>
      <c r="B151" s="379" t="str">
        <f aca="false">VLOOKUP(C151,'9. Matriz de Requisitos'!$A:$W,3, FALSE())</f>
        <v>Validar Cobro</v>
      </c>
      <c r="C151" s="371" t="s">
        <v>937</v>
      </c>
      <c r="D151" s="379" t="str">
        <f aca="false">VLOOKUP(C151,'9. Matriz de Requisitos'!$A:$W,4, FALSE())</f>
        <v>Validar Cobro</v>
      </c>
      <c r="E151" s="380" t="str">
        <f aca="false" t="array" ref="E151:E151">IFERROR(_xludf.xlookup(F151, '4.2.1 Catalogo Frontend'!$D$2:$D$100, '4.2.1 Catalogo Frontend'!$B$2:$B$100), "")</f>
        <v/>
      </c>
      <c r="F151" s="374" t="s">
        <v>1457</v>
      </c>
      <c r="G151" s="399" t="s">
        <v>1635</v>
      </c>
      <c r="H151" s="379" t="str">
        <f aca="false">IF(F151="", "", CONCATENATE("[",$C151,"]","[",$F151,"] - ",$G151))</f>
        <v>[TPSC-RE-FU-026][GET-SIMPLE] - Consumir servicio para obtencion de cobros</v>
      </c>
      <c r="I151" s="399" t="s">
        <v>1635</v>
      </c>
      <c r="J151" s="381" t="n">
        <f aca="false" t="array" ref="J151:J151">IFERROR(_xludf.xlookup(F151, '4.2.1 Catalogo Frontend'!$D$2:$D$100, '4.2.1 Catalogo Frontend'!$C$2:$C$100), 0)</f>
        <v>0</v>
      </c>
      <c r="K151" s="382" t="s">
        <v>43</v>
      </c>
      <c r="L151" s="383" t="n">
        <f aca="false">ROUNDUP(SUM(VLOOKUP('4.2 WBS Frontend'!K151,'6. Catalogos'!$B$2:$C$4,2,FALSE())*J151),0)</f>
        <v>0</v>
      </c>
      <c r="M151" s="374"/>
      <c r="N151" s="378"/>
      <c r="O151" s="378"/>
      <c r="P151" s="378"/>
      <c r="Q151" s="378"/>
      <c r="R151" s="378"/>
      <c r="S151" s="378"/>
      <c r="T151" s="378"/>
      <c r="U151" s="378"/>
      <c r="V151" s="378"/>
      <c r="W151" s="378"/>
      <c r="X151" s="378"/>
      <c r="Y151" s="378"/>
      <c r="Z151" s="378"/>
      <c r="AA151" s="378"/>
      <c r="AB151" s="378"/>
      <c r="AC151" s="378"/>
      <c r="AD151" s="378"/>
    </row>
    <row r="152" customFormat="false" ht="45" hidden="false" customHeight="true" outlineLevel="0" collapsed="false">
      <c r="A152" s="360" t="n">
        <f aca="false">ROW()-1</f>
        <v>151</v>
      </c>
      <c r="B152" s="384" t="str">
        <f aca="false">VLOOKUP(C152,'9. Matriz de Requisitos'!$A:$W,3, FALSE())</f>
        <v>Validar Cobro</v>
      </c>
      <c r="C152" s="361" t="s">
        <v>937</v>
      </c>
      <c r="D152" s="384" t="str">
        <f aca="false">VLOOKUP(C152,'9. Matriz de Requisitos'!$A:$W,4, FALSE())</f>
        <v>Validar Cobro</v>
      </c>
      <c r="E152" s="385" t="str">
        <f aca="false" t="array" ref="E152:E152">IFERROR(_xludf.xlookup(F152, '4.2.1 Catalogo Frontend'!$D$2:$D$100, '4.2.1 Catalogo Frontend'!$B$2:$B$100), "")</f>
        <v/>
      </c>
      <c r="F152" s="364" t="s">
        <v>1457</v>
      </c>
      <c r="G152" s="400" t="s">
        <v>1659</v>
      </c>
      <c r="H152" s="384" t="str">
        <f aca="false">IF(F152="", "", CONCATENATE("[",$C152,"]","[",$F152,"] - ",$G152))</f>
        <v>[TPSC-RE-FU-026][GET-SIMPLE] - Consumir servicio para obtencion de proformas y facturas</v>
      </c>
      <c r="I152" s="400" t="s">
        <v>1635</v>
      </c>
      <c r="J152" s="386" t="n">
        <f aca="false" t="array" ref="J152:J152">IFERROR(_xludf.xlookup(F152, '4.2.1 Catalogo Frontend'!$D$2:$D$100, '4.2.1 Catalogo Frontend'!$C$2:$C$100), 0)</f>
        <v>0</v>
      </c>
      <c r="K152" s="387" t="s">
        <v>43</v>
      </c>
      <c r="L152" s="388" t="n">
        <f aca="false">ROUNDUP(SUM(VLOOKUP('4.2 WBS Frontend'!K152,'6. Catalogos'!$B$2:$C$4,2,FALSE())*J152),0)</f>
        <v>0</v>
      </c>
      <c r="M152" s="364"/>
      <c r="N152" s="239"/>
      <c r="O152" s="239"/>
      <c r="P152" s="239"/>
      <c r="Q152" s="239"/>
      <c r="R152" s="239"/>
      <c r="S152" s="239"/>
      <c r="T152" s="239"/>
      <c r="U152" s="239"/>
      <c r="V152" s="239"/>
      <c r="W152" s="239"/>
      <c r="X152" s="239"/>
      <c r="Y152" s="239"/>
      <c r="Z152" s="239"/>
      <c r="AA152" s="239"/>
      <c r="AB152" s="239"/>
      <c r="AC152" s="239"/>
      <c r="AD152" s="239"/>
    </row>
    <row r="153" customFormat="false" ht="45" hidden="false" customHeight="true" outlineLevel="0" collapsed="false">
      <c r="A153" s="369" t="n">
        <f aca="false">ROW()-1</f>
        <v>152</v>
      </c>
      <c r="B153" s="379" t="str">
        <f aca="false">VLOOKUP(C153,'9. Matriz de Requisitos'!$A:$W,3, FALSE())</f>
        <v>Validar Cobro</v>
      </c>
      <c r="C153" s="371" t="s">
        <v>937</v>
      </c>
      <c r="D153" s="379" t="str">
        <f aca="false">VLOOKUP(C153,'9. Matriz de Requisitos'!$A:$W,4, FALSE())</f>
        <v>Validar Cobro</v>
      </c>
      <c r="E153" s="380" t="str">
        <f aca="false" t="array" ref="E153:E153">IFERROR(_xludf.xlookup(F153, '4.2.1 Catalogo Frontend'!$D$2:$D$100, '4.2.1 Catalogo Frontend'!$B$2:$B$100), "")</f>
        <v/>
      </c>
      <c r="F153" s="374" t="s">
        <v>1558</v>
      </c>
      <c r="G153" s="399" t="s">
        <v>1660</v>
      </c>
      <c r="H153" s="379" t="str">
        <f aca="false">IF(F153="", "", CONCATENATE("[",$C153,"]","[",$F153,"] - ",$G153))</f>
        <v>[TPSC-RE-FU-026][ORG-SIMPLE] - Crear pop de inconsistencia de Cobro</v>
      </c>
      <c r="I153" s="399" t="s">
        <v>1642</v>
      </c>
      <c r="J153" s="381" t="n">
        <f aca="false" t="array" ref="J153:J153">IFERROR(_xludf.xlookup(F153, '4.2.1 Catalogo Frontend'!$D$2:$D$100, '4.2.1 Catalogo Frontend'!$C$2:$C$100), 0)</f>
        <v>0</v>
      </c>
      <c r="K153" s="382" t="s">
        <v>43</v>
      </c>
      <c r="L153" s="383" t="n">
        <f aca="false">ROUNDUP(SUM(VLOOKUP('4.2 WBS Frontend'!K153,'6. Catalogos'!$B$2:$C$4,2,FALSE())*J153),0)</f>
        <v>0</v>
      </c>
      <c r="M153" s="374"/>
      <c r="N153" s="378"/>
      <c r="O153" s="378"/>
      <c r="P153" s="378"/>
      <c r="Q153" s="378"/>
      <c r="R153" s="378"/>
      <c r="S153" s="378"/>
      <c r="T153" s="378"/>
      <c r="U153" s="378"/>
      <c r="V153" s="378"/>
      <c r="W153" s="378"/>
      <c r="X153" s="378"/>
      <c r="Y153" s="378"/>
      <c r="Z153" s="378"/>
      <c r="AA153" s="378"/>
      <c r="AB153" s="378"/>
      <c r="AC153" s="378"/>
      <c r="AD153" s="378"/>
    </row>
    <row r="154" customFormat="false" ht="45" hidden="false" customHeight="true" outlineLevel="0" collapsed="false">
      <c r="A154" s="360" t="n">
        <f aca="false">ROW()-1</f>
        <v>153</v>
      </c>
      <c r="B154" s="384" t="str">
        <f aca="false">VLOOKUP(C154,'9. Matriz de Requisitos'!$A:$W,3, FALSE())</f>
        <v>Validar Cobro</v>
      </c>
      <c r="C154" s="361" t="s">
        <v>937</v>
      </c>
      <c r="D154" s="384" t="str">
        <f aca="false">VLOOKUP(C154,'9. Matriz de Requisitos'!$A:$W,4, FALSE())</f>
        <v>Validar Cobro</v>
      </c>
      <c r="E154" s="385" t="str">
        <f aca="false" t="array" ref="E154:E154">IFERROR(_xludf.xlookup(F154, '4.2.1 Catalogo Frontend'!$D$2:$D$100, '4.2.1 Catalogo Frontend'!$B$2:$B$100), "")</f>
        <v/>
      </c>
      <c r="F154" s="364" t="s">
        <v>1457</v>
      </c>
      <c r="G154" s="400" t="s">
        <v>1643</v>
      </c>
      <c r="H154" s="384" t="str">
        <f aca="false">IF(F154="", "", CONCATENATE("[",$C154,"]","[",$F154,"] - ",$G154))</f>
        <v>[TPSC-RE-FU-026][GET-SIMPLE] - Consumir servicio para obtencion de catalogo de tipo de inconsistencia</v>
      </c>
      <c r="I154" s="400" t="s">
        <v>1643</v>
      </c>
      <c r="J154" s="386" t="n">
        <f aca="false" t="array" ref="J154:J154">IFERROR(_xludf.xlookup(F154, '4.2.1 Catalogo Frontend'!$D$2:$D$100, '4.2.1 Catalogo Frontend'!$C$2:$C$100), 0)</f>
        <v>0</v>
      </c>
      <c r="K154" s="387" t="s">
        <v>43</v>
      </c>
      <c r="L154" s="388" t="n">
        <f aca="false">ROUNDUP(SUM(VLOOKUP('4.2 WBS Frontend'!K154,'6. Catalogos'!$B$2:$C$4,2,FALSE())*J154),0)</f>
        <v>0</v>
      </c>
      <c r="M154" s="364"/>
      <c r="N154" s="239"/>
      <c r="O154" s="239"/>
      <c r="P154" s="239"/>
      <c r="Q154" s="239"/>
      <c r="R154" s="239"/>
      <c r="S154" s="239"/>
      <c r="T154" s="239"/>
      <c r="U154" s="239"/>
      <c r="V154" s="239"/>
      <c r="W154" s="239"/>
      <c r="X154" s="239"/>
      <c r="Y154" s="239"/>
      <c r="Z154" s="239"/>
      <c r="AA154" s="239"/>
      <c r="AB154" s="239"/>
      <c r="AC154" s="239"/>
      <c r="AD154" s="239"/>
    </row>
    <row r="155" customFormat="false" ht="45" hidden="false" customHeight="true" outlineLevel="0" collapsed="false">
      <c r="A155" s="369" t="n">
        <f aca="false">ROW()-1</f>
        <v>154</v>
      </c>
      <c r="B155" s="379" t="str">
        <f aca="false">VLOOKUP(C155,'9. Matriz de Requisitos'!$A:$W,3, FALSE())</f>
        <v>Validar Cobro</v>
      </c>
      <c r="C155" s="371" t="s">
        <v>937</v>
      </c>
      <c r="D155" s="379" t="str">
        <f aca="false">VLOOKUP(C155,'9. Matriz de Requisitos'!$A:$W,4, FALSE())</f>
        <v>Validar Cobro</v>
      </c>
      <c r="E155" s="380" t="str">
        <f aca="false" t="array" ref="E155:E155">IFERROR(_xludf.xlookup(F155, '4.2.1 Catalogo Frontend'!$D$2:$D$100, '4.2.1 Catalogo Frontend'!$B$2:$B$100), "")</f>
        <v/>
      </c>
      <c r="F155" s="374" t="s">
        <v>1457</v>
      </c>
      <c r="G155" s="399" t="s">
        <v>1661</v>
      </c>
      <c r="H155" s="379" t="str">
        <f aca="false">IF(F155="", "", CONCATENATE("[",$C155,"]","[",$F155,"] - ",$G155))</f>
        <v>[TPSC-RE-FU-026][GET-SIMPLE] - Consumir servicio para obtencion de notas de credito por proforma y facturas </v>
      </c>
      <c r="I155" s="399" t="s">
        <v>1661</v>
      </c>
      <c r="J155" s="381" t="n">
        <f aca="false" t="array" ref="J155:J155">IFERROR(_xludf.xlookup(F155, '4.2.1 Catalogo Frontend'!$D$2:$D$100, '4.2.1 Catalogo Frontend'!$C$2:$C$100), 0)</f>
        <v>0</v>
      </c>
      <c r="K155" s="382" t="s">
        <v>43</v>
      </c>
      <c r="L155" s="383" t="n">
        <f aca="false">ROUNDUP(SUM(VLOOKUP('4.2 WBS Frontend'!K155,'6. Catalogos'!$B$2:$C$4,2,FALSE())*J155),0)</f>
        <v>0</v>
      </c>
      <c r="M155" s="374"/>
      <c r="N155" s="378"/>
      <c r="O155" s="378"/>
      <c r="P155" s="378"/>
      <c r="Q155" s="378"/>
      <c r="R155" s="378"/>
      <c r="S155" s="378"/>
      <c r="T155" s="378"/>
      <c r="U155" s="378"/>
      <c r="V155" s="378"/>
      <c r="W155" s="378"/>
      <c r="X155" s="378"/>
      <c r="Y155" s="378"/>
      <c r="Z155" s="378"/>
      <c r="AA155" s="378"/>
      <c r="AB155" s="378"/>
      <c r="AC155" s="378"/>
      <c r="AD155" s="378"/>
    </row>
    <row r="156" customFormat="false" ht="45" hidden="false" customHeight="true" outlineLevel="0" collapsed="false">
      <c r="A156" s="360" t="n">
        <f aca="false">ROW()-1</f>
        <v>155</v>
      </c>
      <c r="B156" s="384" t="str">
        <f aca="false">VLOOKUP(C156,'9. Matriz de Requisitos'!$A:$W,3, FALSE())</f>
        <v>Validar Cobro</v>
      </c>
      <c r="C156" s="361" t="s">
        <v>937</v>
      </c>
      <c r="D156" s="384" t="str">
        <f aca="false">VLOOKUP(C156,'9. Matriz de Requisitos'!$A:$W,4, FALSE())</f>
        <v>Validar Cobro</v>
      </c>
      <c r="E156" s="385" t="str">
        <f aca="false" t="array" ref="E156:E156">IFERROR(_xludf.xlookup(F156, '4.2.1 Catalogo Frontend'!$D$2:$D$100, '4.2.1 Catalogo Frontend'!$B$2:$B$100), "")</f>
        <v/>
      </c>
      <c r="F156" s="364" t="s">
        <v>1480</v>
      </c>
      <c r="G156" s="400" t="s">
        <v>1662</v>
      </c>
      <c r="H156" s="384" t="str">
        <f aca="false">IF(F156="", "", CONCATENATE("[",$C156,"]","[",$F156,"] - ",$G156))</f>
        <v>[TPSC-RE-FU-026][PUT-MULTI] - Consumir servicio para marcar cobro como inconsistencia</v>
      </c>
      <c r="I156" s="400" t="s">
        <v>1662</v>
      </c>
      <c r="J156" s="386" t="n">
        <f aca="false" t="array" ref="J156:J156">IFERROR(_xludf.xlookup(F156, '4.2.1 Catalogo Frontend'!$D$2:$D$100, '4.2.1 Catalogo Frontend'!$C$2:$C$100), 0)</f>
        <v>0</v>
      </c>
      <c r="K156" s="387" t="s">
        <v>43</v>
      </c>
      <c r="L156" s="388" t="n">
        <f aca="false">ROUNDUP(SUM(VLOOKUP('4.2 WBS Frontend'!K156,'6. Catalogos'!$B$2:$C$4,2,FALSE())*J156),0)</f>
        <v>0</v>
      </c>
      <c r="M156" s="364"/>
      <c r="N156" s="239"/>
      <c r="O156" s="239"/>
      <c r="P156" s="239"/>
      <c r="Q156" s="239"/>
      <c r="R156" s="239"/>
      <c r="S156" s="239"/>
      <c r="T156" s="239"/>
      <c r="U156" s="239"/>
      <c r="V156" s="239"/>
      <c r="W156" s="239"/>
      <c r="X156" s="239"/>
      <c r="Y156" s="239"/>
      <c r="Z156" s="239"/>
      <c r="AA156" s="239"/>
      <c r="AB156" s="239"/>
      <c r="AC156" s="239"/>
      <c r="AD156" s="239"/>
    </row>
    <row r="157" customFormat="false" ht="45" hidden="false" customHeight="true" outlineLevel="0" collapsed="false">
      <c r="A157" s="369" t="n">
        <f aca="false">ROW()-1</f>
        <v>156</v>
      </c>
      <c r="B157" s="379" t="str">
        <f aca="false">VLOOKUP(C157,'9. Matriz de Requisitos'!$A:$W,3, FALSE())</f>
        <v>Validar Cobro</v>
      </c>
      <c r="C157" s="371" t="s">
        <v>937</v>
      </c>
      <c r="D157" s="379" t="str">
        <f aca="false">VLOOKUP(C157,'9. Matriz de Requisitos'!$A:$W,4, FALSE())</f>
        <v>Validar Cobro</v>
      </c>
      <c r="E157" s="380" t="str">
        <f aca="false" t="array" ref="E157:E157">IFERROR(_xludf.xlookup(F157, '4.2.1 Catalogo Frontend'!$D$2:$D$100, '4.2.1 Catalogo Frontend'!$B$2:$B$100), "")</f>
        <v/>
      </c>
      <c r="F157" s="374" t="s">
        <v>1470</v>
      </c>
      <c r="G157" s="399" t="s">
        <v>1663</v>
      </c>
      <c r="H157" s="379" t="str">
        <f aca="false">IF(F157="", "", CONCATENATE("[",$C157,"]","[",$F157,"] - ",$G157))</f>
        <v>[TPSC-RE-FU-026][EXTRA-FUNCT] - Calculo de montos aplicados al seleccionar cobros, proformas y facturas</v>
      </c>
      <c r="I157" s="399" t="s">
        <v>1664</v>
      </c>
      <c r="J157" s="381" t="n">
        <f aca="false" t="array" ref="J157:J157">IFERROR(_xludf.xlookup(F157, '4.2.1 Catalogo Frontend'!$D$2:$D$100, '4.2.1 Catalogo Frontend'!$C$2:$C$100), 0)</f>
        <v>0</v>
      </c>
      <c r="K157" s="382" t="s">
        <v>41</v>
      </c>
      <c r="L157" s="383" t="n">
        <f aca="false">ROUNDUP(SUM(VLOOKUP('4.2 WBS Frontend'!K157,'6. Catalogos'!$B$2:$C$4,2,FALSE())*J157),0)</f>
        <v>0</v>
      </c>
      <c r="M157" s="374"/>
      <c r="N157" s="378"/>
      <c r="O157" s="378"/>
      <c r="P157" s="378"/>
      <c r="Q157" s="378"/>
      <c r="R157" s="378"/>
      <c r="S157" s="378"/>
      <c r="T157" s="378"/>
      <c r="U157" s="378"/>
      <c r="V157" s="378"/>
      <c r="W157" s="378"/>
      <c r="X157" s="378"/>
      <c r="Y157" s="378"/>
      <c r="Z157" s="378"/>
      <c r="AA157" s="378"/>
      <c r="AB157" s="378"/>
      <c r="AC157" s="378"/>
      <c r="AD157" s="378"/>
    </row>
    <row r="158" customFormat="false" ht="45" hidden="false" customHeight="true" outlineLevel="0" collapsed="false">
      <c r="A158" s="360" t="n">
        <f aca="false">ROW()-1</f>
        <v>157</v>
      </c>
      <c r="B158" s="384" t="str">
        <f aca="false">VLOOKUP(C158,'9. Matriz de Requisitos'!$A:$W,3, FALSE())</f>
        <v>Validar Cobro</v>
      </c>
      <c r="C158" s="361" t="s">
        <v>937</v>
      </c>
      <c r="D158" s="384" t="str">
        <f aca="false">VLOOKUP(C158,'9. Matriz de Requisitos'!$A:$W,4, FALSE())</f>
        <v>Validar Cobro</v>
      </c>
      <c r="E158" s="385" t="str">
        <f aca="false" t="array" ref="E158:E158">IFERROR(_xludf.xlookup(F158, '4.2.1 Catalogo Frontend'!$D$2:$D$100, '4.2.1 Catalogo Frontend'!$B$2:$B$100), "")</f>
        <v/>
      </c>
      <c r="F158" s="364" t="s">
        <v>1470</v>
      </c>
      <c r="G158" s="400" t="s">
        <v>1665</v>
      </c>
      <c r="H158" s="384" t="str">
        <f aca="false">IF(F158="", "", CONCATENATE("[",$C158,"]","[",$F158,"] - ",$G158))</f>
        <v>[TPSC-RE-FU-026][EXTRA-FUNCT] - Ajustes para soportar los diversos flujos de asociacion</v>
      </c>
      <c r="I158" s="400" t="s">
        <v>1666</v>
      </c>
      <c r="J158" s="386" t="n">
        <f aca="false" t="array" ref="J158:J158">IFERROR(_xludf.xlookup(F158, '4.2.1 Catalogo Frontend'!$D$2:$D$100, '4.2.1 Catalogo Frontend'!$C$2:$C$100), 0)</f>
        <v>0</v>
      </c>
      <c r="K158" s="387" t="s">
        <v>41</v>
      </c>
      <c r="L158" s="388" t="n">
        <f aca="false">ROUNDUP(SUM(VLOOKUP('4.2 WBS Frontend'!K158,'6. Catalogos'!$B$2:$C$4,2,FALSE())*J158),0)</f>
        <v>0</v>
      </c>
      <c r="M158" s="364"/>
      <c r="N158" s="239"/>
      <c r="O158" s="239"/>
      <c r="P158" s="239"/>
      <c r="Q158" s="239"/>
      <c r="R158" s="239"/>
      <c r="S158" s="239"/>
      <c r="T158" s="239"/>
      <c r="U158" s="239"/>
      <c r="V158" s="239"/>
      <c r="W158" s="239"/>
      <c r="X158" s="239"/>
      <c r="Y158" s="239"/>
      <c r="Z158" s="239"/>
      <c r="AA158" s="239"/>
      <c r="AB158" s="239"/>
      <c r="AC158" s="239"/>
      <c r="AD158" s="239"/>
    </row>
    <row r="159" customFormat="false" ht="45" hidden="false" customHeight="true" outlineLevel="0" collapsed="false">
      <c r="A159" s="369" t="n">
        <f aca="false">ROW()-1</f>
        <v>158</v>
      </c>
      <c r="B159" s="379" t="str">
        <f aca="false">VLOOKUP(C159,'9. Matriz de Requisitos'!$A:$W,3, FALSE())</f>
        <v>Validar Cobro</v>
      </c>
      <c r="C159" s="371" t="s">
        <v>937</v>
      </c>
      <c r="D159" s="379" t="str">
        <f aca="false">VLOOKUP(C159,'9. Matriz de Requisitos'!$A:$W,4, FALSE())</f>
        <v>Validar Cobro</v>
      </c>
      <c r="E159" s="380" t="str">
        <f aca="false" t="array" ref="E159:E159">IFERROR(_xludf.xlookup(F159, '4.2.1 Catalogo Frontend'!$D$2:$D$100, '4.2.1 Catalogo Frontend'!$B$2:$B$100), "")</f>
        <v/>
      </c>
      <c r="F159" s="374" t="s">
        <v>1480</v>
      </c>
      <c r="G159" s="399" t="s">
        <v>1667</v>
      </c>
      <c r="H159" s="379" t="str">
        <f aca="false">IF(F159="", "", CONCATENATE("[",$C159,"]","[",$F159,"] - ",$G159))</f>
        <v>[TPSC-RE-FU-026][PUT-MULTI] - Consumir servicio para generación de saldo a favor cuando los cobros + NCs superan el adeudo:</v>
      </c>
      <c r="I159" s="399" t="s">
        <v>1667</v>
      </c>
      <c r="J159" s="381" t="n">
        <f aca="false" t="array" ref="J159:J159">IFERROR(_xludf.xlookup(F159, '4.2.1 Catalogo Frontend'!$D$2:$D$100, '4.2.1 Catalogo Frontend'!$C$2:$C$100), 0)</f>
        <v>0</v>
      </c>
      <c r="K159" s="382" t="s">
        <v>43</v>
      </c>
      <c r="L159" s="383" t="n">
        <f aca="false">ROUNDUP(SUM(VLOOKUP('4.2 WBS Frontend'!K159,'6. Catalogos'!$B$2:$C$4,2,FALSE())*J159),0)</f>
        <v>0</v>
      </c>
      <c r="M159" s="374"/>
      <c r="N159" s="378"/>
      <c r="O159" s="378"/>
      <c r="P159" s="378"/>
      <c r="Q159" s="378"/>
      <c r="R159" s="378"/>
      <c r="S159" s="378"/>
      <c r="T159" s="378"/>
      <c r="U159" s="378"/>
      <c r="V159" s="378"/>
      <c r="W159" s="378"/>
      <c r="X159" s="378"/>
      <c r="Y159" s="378"/>
      <c r="Z159" s="378"/>
      <c r="AA159" s="378"/>
      <c r="AB159" s="378"/>
      <c r="AC159" s="378"/>
      <c r="AD159" s="378"/>
    </row>
    <row r="160" customFormat="false" ht="45" hidden="false" customHeight="true" outlineLevel="0" collapsed="false">
      <c r="A160" s="360" t="n">
        <f aca="false">ROW()-1</f>
        <v>159</v>
      </c>
      <c r="B160" s="384" t="str">
        <f aca="false">VLOOKUP(C160,'9. Matriz de Requisitos'!$A:$W,3, FALSE())</f>
        <v>Validar Cobro</v>
      </c>
      <c r="C160" s="361" t="s">
        <v>937</v>
      </c>
      <c r="D160" s="384" t="str">
        <f aca="false">VLOOKUP(C160,'9. Matriz de Requisitos'!$A:$W,4, FALSE())</f>
        <v>Validar Cobro</v>
      </c>
      <c r="E160" s="385" t="str">
        <f aca="false" t="array" ref="E160:E160">IFERROR(_xludf.xlookup(F160, '4.2.1 Catalogo Frontend'!$D$2:$D$100, '4.2.1 Catalogo Frontend'!$B$2:$B$100), "")</f>
        <v/>
      </c>
      <c r="F160" s="364" t="s">
        <v>1470</v>
      </c>
      <c r="G160" s="400" t="s">
        <v>1668</v>
      </c>
      <c r="H160" s="384" t="str">
        <f aca="false">IF(F160="", "", CONCATENATE("[",$C160,"]","[",$F160,"] - ",$G160))</f>
        <v>[TPSC-RE-FU-026][EXTRA-FUNCT] - Navegación entre pasos</v>
      </c>
      <c r="I160" s="400" t="s">
        <v>1668</v>
      </c>
      <c r="J160" s="386" t="n">
        <f aca="false" t="array" ref="J160:J160">IFERROR(_xludf.xlookup(F160, '4.2.1 Catalogo Frontend'!$D$2:$D$100, '4.2.1 Catalogo Frontend'!$C$2:$C$100), 0)</f>
        <v>0</v>
      </c>
      <c r="K160" s="387" t="s">
        <v>43</v>
      </c>
      <c r="L160" s="388" t="n">
        <f aca="false">ROUNDUP(SUM(VLOOKUP('4.2 WBS Frontend'!K160,'6. Catalogos'!$B$2:$C$4,2,FALSE())*J160),0)</f>
        <v>0</v>
      </c>
      <c r="M160" s="364"/>
      <c r="N160" s="239"/>
      <c r="O160" s="239"/>
      <c r="P160" s="239"/>
      <c r="Q160" s="239"/>
      <c r="R160" s="239"/>
      <c r="S160" s="239"/>
      <c r="T160" s="239"/>
      <c r="U160" s="239"/>
      <c r="V160" s="239"/>
      <c r="W160" s="239"/>
      <c r="X160" s="239"/>
      <c r="Y160" s="239"/>
      <c r="Z160" s="239"/>
      <c r="AA160" s="239"/>
      <c r="AB160" s="239"/>
      <c r="AC160" s="239"/>
      <c r="AD160" s="239"/>
    </row>
    <row r="161" customFormat="false" ht="45" hidden="false" customHeight="true" outlineLevel="0" collapsed="false">
      <c r="A161" s="369" t="n">
        <f aca="false">ROW()-1</f>
        <v>160</v>
      </c>
      <c r="B161" s="379" t="str">
        <f aca="false">VLOOKUP(C161,'9. Matriz de Requisitos'!$A:$W,3, FALSE())</f>
        <v>Validar Cobro</v>
      </c>
      <c r="C161" s="371" t="s">
        <v>937</v>
      </c>
      <c r="D161" s="379" t="str">
        <f aca="false">VLOOKUP(C161,'9. Matriz de Requisitos'!$A:$W,4, FALSE())</f>
        <v>Validar Cobro</v>
      </c>
      <c r="E161" s="380" t="str">
        <f aca="false" t="array" ref="E161:E161">IFERROR(_xludf.xlookup(F161, '4.2.1 Catalogo Frontend'!$D$2:$D$100, '4.2.1 Catalogo Frontend'!$B$2:$B$100), "")</f>
        <v/>
      </c>
      <c r="F161" s="374" t="s">
        <v>1480</v>
      </c>
      <c r="G161" s="374" t="s">
        <v>1649</v>
      </c>
      <c r="H161" s="379" t="str">
        <f aca="false">IF(F161="", "", CONCATENATE("[",$C161,"]","[",$F161,"] - ",$G161))</f>
        <v>[TPSC-RE-FU-026][PUT-MULTI] - Implementar logica de autoguardado en caso de detener la operacion</v>
      </c>
      <c r="I161" s="374" t="s">
        <v>1669</v>
      </c>
      <c r="J161" s="381" t="n">
        <f aca="false" t="array" ref="J161:J161">IFERROR(_xludf.xlookup(F161, '4.2.1 Catalogo Frontend'!$D$2:$D$100, '4.2.1 Catalogo Frontend'!$C$2:$C$100), 0)</f>
        <v>0</v>
      </c>
      <c r="K161" s="382" t="s">
        <v>43</v>
      </c>
      <c r="L161" s="383" t="n">
        <f aca="false">ROUNDUP(SUM(VLOOKUP('4.2 WBS Frontend'!K161,'6. Catalogos'!$B$2:$C$4,2,FALSE())*J161),0)</f>
        <v>0</v>
      </c>
      <c r="M161" s="374"/>
      <c r="N161" s="378"/>
      <c r="O161" s="378"/>
      <c r="P161" s="378"/>
      <c r="Q161" s="378"/>
      <c r="R161" s="378"/>
      <c r="S161" s="378"/>
      <c r="T161" s="378"/>
      <c r="U161" s="378"/>
      <c r="V161" s="378"/>
      <c r="W161" s="378"/>
      <c r="X161" s="378"/>
      <c r="Y161" s="378"/>
      <c r="Z161" s="378"/>
      <c r="AA161" s="378"/>
      <c r="AB161" s="378"/>
      <c r="AC161" s="378"/>
      <c r="AD161" s="378"/>
    </row>
    <row r="162" customFormat="false" ht="45" hidden="false" customHeight="true" outlineLevel="0" collapsed="false">
      <c r="A162" s="360" t="n">
        <f aca="false">ROW()-1</f>
        <v>161</v>
      </c>
      <c r="B162" s="384" t="str">
        <f aca="false">VLOOKUP(C162,'9. Matriz de Requisitos'!$A:$W,3, FALSE())</f>
        <v>Validar Cobro</v>
      </c>
      <c r="C162" s="361" t="s">
        <v>937</v>
      </c>
      <c r="D162" s="384" t="str">
        <f aca="false">VLOOKUP(C162,'9. Matriz de Requisitos'!$A:$W,4, FALSE())</f>
        <v>Validar Cobro</v>
      </c>
      <c r="E162" s="385" t="str">
        <f aca="false" t="array" ref="E162:E162">IFERROR(_xludf.xlookup(F162, '4.2.1 Catalogo Frontend'!$D$2:$D$100, '4.2.1 Catalogo Frontend'!$B$2:$B$100), "")</f>
        <v/>
      </c>
      <c r="F162" s="364" t="s">
        <v>1506</v>
      </c>
      <c r="G162" s="364" t="s">
        <v>1670</v>
      </c>
      <c r="H162" s="384" t="str">
        <f aca="false">IF(F162="", "", CONCATENATE("[",$C162,"]","[",$F162,"] - ",$G162))</f>
        <v>[TPSC-RE-FU-026][PUT-SIMPLE] - consumir Auxiliar para registrar saldo a favor cuando se tiene un excedente en los pagos seleccionados</v>
      </c>
      <c r="I162" s="364" t="s">
        <v>1670</v>
      </c>
      <c r="J162" s="386" t="n">
        <f aca="false" t="array" ref="J162:J162">IFERROR(_xludf.xlookup(F162, '4.2.1 Catalogo Frontend'!$D$2:$D$100, '4.2.1 Catalogo Frontend'!$C$2:$C$100), 0)</f>
        <v>0</v>
      </c>
      <c r="K162" s="387" t="s">
        <v>43</v>
      </c>
      <c r="L162" s="388" t="n">
        <f aca="false">ROUNDUP(SUM(VLOOKUP('4.2 WBS Frontend'!K162,'6. Catalogos'!$B$2:$C$4,2,FALSE())*J162),0)</f>
        <v>0</v>
      </c>
      <c r="M162" s="364"/>
      <c r="N162" s="239"/>
      <c r="O162" s="239"/>
      <c r="P162" s="239"/>
      <c r="Q162" s="239"/>
      <c r="R162" s="239"/>
      <c r="S162" s="239"/>
      <c r="T162" s="239"/>
      <c r="U162" s="239"/>
      <c r="V162" s="239"/>
      <c r="W162" s="239"/>
      <c r="X162" s="239"/>
      <c r="Y162" s="239"/>
      <c r="Z162" s="239"/>
      <c r="AA162" s="239"/>
      <c r="AB162" s="239"/>
      <c r="AC162" s="239"/>
      <c r="AD162" s="239"/>
    </row>
    <row r="163" customFormat="false" ht="45" hidden="false" customHeight="true" outlineLevel="0" collapsed="false">
      <c r="A163" s="369" t="n">
        <f aca="false">ROW()-1</f>
        <v>162</v>
      </c>
      <c r="B163" s="379" t="str">
        <f aca="false">VLOOKUP(C163,'9. Matriz de Requisitos'!$A:$W,3, FALSE())</f>
        <v>Validar Cobro</v>
      </c>
      <c r="C163" s="371" t="s">
        <v>937</v>
      </c>
      <c r="D163" s="379" t="str">
        <f aca="false">VLOOKUP(C163,'9. Matriz de Requisitos'!$A:$W,4, FALSE())</f>
        <v>Validar Cobro</v>
      </c>
      <c r="E163" s="380" t="str">
        <f aca="false" t="array" ref="E163:E163">IFERROR(_xludf.xlookup(F163, '4.2.1 Catalogo Frontend'!$D$2:$D$100, '4.2.1 Catalogo Frontend'!$B$2:$B$100), "")</f>
        <v/>
      </c>
      <c r="F163" s="374" t="s">
        <v>1506</v>
      </c>
      <c r="G163" s="374" t="s">
        <v>1671</v>
      </c>
      <c r="H163" s="379" t="str">
        <f aca="false">IF(F163="", "", CONCATENATE("[",$C163,"]","[",$F163,"] - ",$G163))</f>
        <v>[TPSC-RE-FU-026][PUT-SIMPLE] - habilitar adicionalmente la opción de marcar el pedido asociado al cobro como "Pendiente de cancelación por falta de pago". cuando se selecciona Pago Incompleto Vencido</v>
      </c>
      <c r="I163" s="374" t="s">
        <v>1671</v>
      </c>
      <c r="J163" s="381" t="n">
        <f aca="false" t="array" ref="J163:J163">IFERROR(_xludf.xlookup(F163, '4.2.1 Catalogo Frontend'!$D$2:$D$100, '4.2.1 Catalogo Frontend'!$C$2:$C$100), 0)</f>
        <v>0</v>
      </c>
      <c r="K163" s="382" t="s">
        <v>43</v>
      </c>
      <c r="L163" s="383" t="n">
        <f aca="false">ROUNDUP(SUM(VLOOKUP('4.2 WBS Frontend'!K163,'6. Catalogos'!$B$2:$C$4,2,FALSE())*J163),0)</f>
        <v>0</v>
      </c>
      <c r="M163" s="374"/>
      <c r="N163" s="378"/>
      <c r="O163" s="378"/>
      <c r="P163" s="378"/>
      <c r="Q163" s="378"/>
      <c r="R163" s="378"/>
      <c r="S163" s="378"/>
      <c r="T163" s="378"/>
      <c r="U163" s="378"/>
      <c r="V163" s="378"/>
      <c r="W163" s="378"/>
      <c r="X163" s="378"/>
      <c r="Y163" s="378"/>
      <c r="Z163" s="378"/>
      <c r="AA163" s="378"/>
      <c r="AB163" s="378"/>
      <c r="AC163" s="378"/>
      <c r="AD163" s="378"/>
    </row>
    <row r="164" customFormat="false" ht="45" hidden="false" customHeight="true" outlineLevel="0" collapsed="false">
      <c r="A164" s="360" t="n">
        <f aca="false">ROW()-1</f>
        <v>163</v>
      </c>
      <c r="B164" s="330" t="str">
        <f aca="false">VLOOKUP(C164,'9. Matriz de Requisitos'!$A:$W,3, FALSE())</f>
        <v>Validar Cobro</v>
      </c>
      <c r="C164" s="361" t="s">
        <v>937</v>
      </c>
      <c r="D164" s="330" t="str">
        <f aca="false">VLOOKUP(C164,'9. Matriz de Requisitos'!$A:$W,4, FALSE())</f>
        <v>Validar Cobro</v>
      </c>
      <c r="E164" s="362" t="str">
        <f aca="false" t="array" ref="E164:E164">IFERROR(_xludf.xlookup(F164, '4.2.1 Catalogo Frontend'!$D$2:$D$100, '4.2.1 Catalogo Frontend'!$B$2:$B$100), "")</f>
        <v/>
      </c>
      <c r="F164" s="363" t="s">
        <v>1470</v>
      </c>
      <c r="G164" s="364" t="s">
        <v>1672</v>
      </c>
      <c r="H164" s="330" t="str">
        <f aca="false">IF(F164="", "", CONCATENATE("[",$C164,"]","[",$F164,"] - ",$G164))</f>
        <v>[TPSC-RE-FU-026][EXTRA-FUNCT] - Bloquea el avance si el pago tiene diferencia &gt; 100 sin inconsistencia marcada</v>
      </c>
      <c r="I164" s="330" t="s">
        <v>1673</v>
      </c>
      <c r="J164" s="366" t="n">
        <f aca="false" t="array" ref="J164:J164">IFERROR(_xludf.xlookup(F164, '4.2.1 Catalogo Frontend'!$D$2:$D$100, '4.2.1 Catalogo Frontend'!$C$2:$C$100), 0)</f>
        <v>0</v>
      </c>
      <c r="K164" s="367" t="s">
        <v>43</v>
      </c>
      <c r="L164" s="368" t="n">
        <f aca="false">ROUNDUP(SUM(VLOOKUP('4.2 WBS Frontend'!K164,'6. Catalogos'!$B$2:$C$4,2,FALSE())*J164),0)</f>
        <v>0</v>
      </c>
      <c r="M164" s="363"/>
      <c r="N164" s="239"/>
      <c r="O164" s="239"/>
      <c r="P164" s="239"/>
      <c r="Q164" s="239"/>
    </row>
    <row r="165" customFormat="false" ht="45" hidden="false" customHeight="true" outlineLevel="0" collapsed="false">
      <c r="A165" s="369" t="n">
        <f aca="false">ROW()-1</f>
        <v>164</v>
      </c>
      <c r="B165" s="370" t="str">
        <f aca="false">VLOOKUP(C165,'9. Matriz de Requisitos'!$A:$W,3, FALSE())</f>
        <v>Validar Cobro</v>
      </c>
      <c r="C165" s="371" t="s">
        <v>937</v>
      </c>
      <c r="D165" s="370" t="str">
        <f aca="false">VLOOKUP(C165,'9. Matriz de Requisitos'!$A:$W,4, FALSE())</f>
        <v>Validar Cobro</v>
      </c>
      <c r="E165" s="372" t="str">
        <f aca="false" t="array" ref="E165:E165">IFERROR(_xludf.xlookup(F165, '4.2.1 Catalogo Frontend'!$D$2:$D$100, '4.2.1 Catalogo Frontend'!$B$2:$B$100), "")</f>
        <v/>
      </c>
      <c r="F165" s="373" t="s">
        <v>1470</v>
      </c>
      <c r="G165" s="374" t="s">
        <v>1674</v>
      </c>
      <c r="H165" s="370" t="str">
        <f aca="false">IF(F165="", "", CONCATENATE("[",$C165,"]","[",$F165,"] - ",$G165))</f>
        <v>[TPSC-RE-FU-026][EXTRA-FUNCT] - Abrir pop up con el email del cobro de origen</v>
      </c>
      <c r="I165" s="374" t="s">
        <v>1674</v>
      </c>
      <c r="J165" s="375" t="n">
        <f aca="false" t="array" ref="J165:J165">IFERROR(_xludf.xlookup(F165, '4.2.1 Catalogo Frontend'!$D$2:$D$100, '4.2.1 Catalogo Frontend'!$C$2:$C$100), 0)</f>
        <v>0</v>
      </c>
      <c r="K165" s="376" t="s">
        <v>43</v>
      </c>
      <c r="L165" s="377" t="n">
        <f aca="false">ROUNDUP(SUM(VLOOKUP('4.2 WBS Frontend'!K165,'6. Catalogos'!$B$2:$C$4,2,FALSE())*J165),0)</f>
        <v>0</v>
      </c>
      <c r="M165" s="373"/>
      <c r="N165" s="378"/>
      <c r="O165" s="378"/>
      <c r="P165" s="378"/>
      <c r="Q165" s="378"/>
    </row>
    <row r="166" customFormat="false" ht="45" hidden="false" customHeight="true" outlineLevel="0" collapsed="false">
      <c r="A166" s="360" t="n">
        <f aca="false">ROW()-1</f>
        <v>165</v>
      </c>
      <c r="B166" s="330" t="str">
        <f aca="false">VLOOKUP(C166,'9. Matriz de Requisitos'!$A:$W,3, FALSE())</f>
        <v>Validar Cobro</v>
      </c>
      <c r="C166" s="361" t="s">
        <v>937</v>
      </c>
      <c r="D166" s="330" t="str">
        <f aca="false">VLOOKUP(C166,'9. Matriz de Requisitos'!$A:$W,4, FALSE())</f>
        <v>Validar Cobro</v>
      </c>
      <c r="E166" s="362" t="str">
        <f aca="false" t="array" ref="E166:E166">IFERROR(_xludf.xlookup(F166, '4.2.1 Catalogo Frontend'!$D$2:$D$100, '4.2.1 Catalogo Frontend'!$B$2:$B$100), "")</f>
        <v/>
      </c>
      <c r="F166" s="363" t="s">
        <v>1470</v>
      </c>
      <c r="G166" s="364" t="s">
        <v>1675</v>
      </c>
      <c r="H166" s="330" t="str">
        <f aca="false">IF(F166="", "", CONCATENATE("[",$C166,"]","[",$F166,"] - ",$G166))</f>
        <v>[TPSC-RE-FU-026][EXTRA-FUNCT] - Conversion de montos usando el tipo de cambio y moneda seleccionado</v>
      </c>
      <c r="I166" s="364" t="s">
        <v>1675</v>
      </c>
      <c r="J166" s="366" t="n">
        <f aca="false" t="array" ref="J166:J166">IFERROR(_xludf.xlookup(F166, '4.2.1 Catalogo Frontend'!$D$2:$D$100, '4.2.1 Catalogo Frontend'!$C$2:$C$100), 0)</f>
        <v>0</v>
      </c>
      <c r="K166" s="367" t="s">
        <v>43</v>
      </c>
      <c r="L166" s="368" t="n">
        <f aca="false">ROUNDUP(SUM(VLOOKUP('4.2 WBS Frontend'!K166,'6. Catalogos'!$B$2:$C$4,2,FALSE())*J166),0)</f>
        <v>0</v>
      </c>
      <c r="M166" s="363"/>
      <c r="N166" s="239"/>
      <c r="O166" s="239"/>
      <c r="P166" s="239"/>
      <c r="Q166" s="239"/>
    </row>
    <row r="167" customFormat="false" ht="45" hidden="false" customHeight="true" outlineLevel="0" collapsed="false">
      <c r="A167" s="369" t="n">
        <f aca="false">ROW()-1</f>
        <v>166</v>
      </c>
      <c r="B167" s="370" t="str">
        <f aca="false">VLOOKUP(C167,'9. Matriz de Requisitos'!$A:$W,3, FALSE())</f>
        <v>Validar Cobro: Paso 2 Perú</v>
      </c>
      <c r="C167" s="371" t="s">
        <v>967</v>
      </c>
      <c r="D167" s="370" t="str">
        <f aca="false">VLOOKUP(C167,'9. Matriz de Requisitos'!$A:$W,4, FALSE())</f>
        <v>Validar Cobro</v>
      </c>
      <c r="E167" s="372" t="str">
        <f aca="false" t="array" ref="E167:E167">IFERROR(_xludf.xlookup(F167, '4.2.1 Catalogo Frontend'!$D$2:$D$100, '4.2.1 Catalogo Frontend'!$B$2:$B$100), "")</f>
        <v/>
      </c>
      <c r="F167" s="373" t="s">
        <v>1532</v>
      </c>
      <c r="G167" s="374" t="s">
        <v>1676</v>
      </c>
      <c r="H167" s="370" t="str">
        <f aca="false">IF(F167="", "", CONCATENATE("[",$C167,"]","[",$F167,"] - ",$G167))</f>
        <v>[TPSC-RE-FU-027][SECT-READ] - Ajustes en maqueta para region Perú</v>
      </c>
      <c r="I167" s="374" t="s">
        <v>1676</v>
      </c>
      <c r="J167" s="375" t="n">
        <f aca="false" t="array" ref="J167:J167">IFERROR(_xludf.xlookup(F167, '4.2.1 Catalogo Frontend'!$D$2:$D$100, '4.2.1 Catalogo Frontend'!$C$2:$C$100), 0)</f>
        <v>0</v>
      </c>
      <c r="K167" s="376" t="s">
        <v>43</v>
      </c>
      <c r="L167" s="377" t="n">
        <f aca="false">ROUNDUP(SUM(VLOOKUP('4.2 WBS Frontend'!K167,'6. Catalogos'!$B$2:$C$4,2,FALSE())*J167),0)</f>
        <v>0</v>
      </c>
      <c r="M167" s="373"/>
      <c r="N167" s="378"/>
      <c r="O167" s="378"/>
      <c r="P167" s="378"/>
      <c r="Q167" s="378"/>
    </row>
    <row r="168" customFormat="false" ht="45" hidden="false" customHeight="true" outlineLevel="0" collapsed="false">
      <c r="A168" s="360" t="n">
        <f aca="false">ROW()-1</f>
        <v>167</v>
      </c>
      <c r="B168" s="384" t="str">
        <f aca="false">VLOOKUP(C168,'9. Matriz de Requisitos'!$A:$W,3, FALSE())</f>
        <v>Validar Cobro: Paso 2 Perú</v>
      </c>
      <c r="C168" s="361" t="s">
        <v>967</v>
      </c>
      <c r="D168" s="384" t="str">
        <f aca="false">VLOOKUP(C168,'9. Matriz de Requisitos'!$A:$W,4, FALSE())</f>
        <v>Validar Cobro</v>
      </c>
      <c r="E168" s="385" t="str">
        <f aca="false" t="array" ref="E168:E168">IFERROR(_xludf.xlookup(F168, '4.2.1 Catalogo Frontend'!$D$2:$D$100, '4.2.1 Catalogo Frontend'!$B$2:$B$100), "")</f>
        <v/>
      </c>
      <c r="F168" s="364" t="s">
        <v>1470</v>
      </c>
      <c r="G168" s="364" t="s">
        <v>1672</v>
      </c>
      <c r="H168" s="384" t="str">
        <f aca="false">IF(F168="", "", CONCATENATE("[",$C168,"]","[",$F168,"] - ",$G168))</f>
        <v>[TPSC-RE-FU-027][EXTRA-FUNCT] - Bloquea el avance si el pago tiene diferencia &gt; 100 sin inconsistencia marcada</v>
      </c>
      <c r="I168" s="384" t="s">
        <v>1673</v>
      </c>
      <c r="J168" s="386" t="n">
        <f aca="false" t="array" ref="J168:J168">IFERROR(_xludf.xlookup(F168, '4.2.1 Catalogo Frontend'!$D$2:$D$100, '4.2.1 Catalogo Frontend'!$C$2:$C$100), 0)</f>
        <v>0</v>
      </c>
      <c r="K168" s="387" t="s">
        <v>43</v>
      </c>
      <c r="L168" s="388" t="n">
        <f aca="false">ROUNDUP(SUM(VLOOKUP('4.2 WBS Frontend'!K168,'6. Catalogos'!$B$2:$C$4,2,FALSE())*J168),0)</f>
        <v>0</v>
      </c>
      <c r="M168" s="364"/>
      <c r="N168" s="239"/>
      <c r="O168" s="239"/>
      <c r="P168" s="239"/>
      <c r="Q168" s="239"/>
      <c r="R168" s="239"/>
      <c r="S168" s="239"/>
      <c r="T168" s="239"/>
      <c r="U168" s="239"/>
      <c r="V168" s="239"/>
      <c r="W168" s="239"/>
      <c r="X168" s="239"/>
      <c r="Y168" s="239"/>
      <c r="Z168" s="239"/>
      <c r="AA168" s="239"/>
      <c r="AB168" s="239"/>
      <c r="AC168" s="239"/>
      <c r="AD168" s="239"/>
    </row>
    <row r="169" customFormat="false" ht="40.5" hidden="false" customHeight="true" outlineLevel="0" collapsed="false">
      <c r="A169" s="369" t="n">
        <f aca="false">ROW()-1</f>
        <v>168</v>
      </c>
      <c r="B169" s="379" t="str">
        <f aca="false">VLOOKUP(C169,'9. Matriz de Requisitos'!$A:$W,3, FALSE())</f>
        <v>Validar Cobro: Paso 2 Perú</v>
      </c>
      <c r="C169" s="371" t="s">
        <v>967</v>
      </c>
      <c r="D169" s="379" t="str">
        <f aca="false">VLOOKUP(C169,'9. Matriz de Requisitos'!$A:$W,4, FALSE())</f>
        <v>Validar Cobro</v>
      </c>
      <c r="E169" s="380" t="str">
        <f aca="false" t="array" ref="E169:E169">IFERROR(_xludf.xlookup(F169, '4.2.1 Catalogo Frontend'!$D$2:$D$100, '4.2.1 Catalogo Frontend'!$B$2:$B$100), "")</f>
        <v/>
      </c>
      <c r="F169" s="374" t="s">
        <v>1470</v>
      </c>
      <c r="G169" s="399" t="s">
        <v>1663</v>
      </c>
      <c r="H169" s="379" t="str">
        <f aca="false">IF(F169="", "", CONCATENATE("[",$C169,"]","[",$F169,"] - ",$G169))</f>
        <v>[TPSC-RE-FU-027][EXTRA-FUNCT] - Calculo de montos aplicados al seleccionar cobros, proformas y facturas</v>
      </c>
      <c r="I169" s="399" t="s">
        <v>1664</v>
      </c>
      <c r="J169" s="381" t="n">
        <f aca="false" t="array" ref="J169:J169">IFERROR(_xludf.xlookup(F169, '4.2.1 Catalogo Frontend'!$D$2:$D$100, '4.2.1 Catalogo Frontend'!$C$2:$C$100), 0)</f>
        <v>0</v>
      </c>
      <c r="K169" s="382" t="s">
        <v>41</v>
      </c>
      <c r="L169" s="383" t="n">
        <f aca="false">ROUNDUP(SUM(VLOOKUP('4.2 WBS Frontend'!K169,'6. Catalogos'!$B$2:$C$4,2,FALSE())*J169),0)</f>
        <v>0</v>
      </c>
      <c r="M169" s="374"/>
      <c r="N169" s="378"/>
      <c r="O169" s="378"/>
      <c r="P169" s="378"/>
      <c r="Q169" s="378"/>
      <c r="R169" s="378"/>
      <c r="S169" s="378"/>
      <c r="T169" s="378"/>
      <c r="U169" s="378"/>
      <c r="V169" s="378"/>
      <c r="W169" s="378"/>
      <c r="X169" s="378"/>
      <c r="Y169" s="378"/>
      <c r="Z169" s="378"/>
      <c r="AA169" s="378"/>
      <c r="AB169" s="378"/>
      <c r="AC169" s="378"/>
      <c r="AD169" s="378"/>
    </row>
    <row r="170" customFormat="false" ht="45" hidden="false" customHeight="true" outlineLevel="0" collapsed="false">
      <c r="A170" s="360" t="n">
        <f aca="false">ROW()-1</f>
        <v>169</v>
      </c>
      <c r="B170" s="384" t="str">
        <f aca="false">VLOOKUP(C170,'9. Matriz de Requisitos'!$A:$W,3, FALSE())</f>
        <v>Validar Cobro: Paso 2 Perú</v>
      </c>
      <c r="C170" s="361" t="s">
        <v>967</v>
      </c>
      <c r="D170" s="384" t="str">
        <f aca="false">VLOOKUP(C170,'9. Matriz de Requisitos'!$A:$W,4, FALSE())</f>
        <v>Validar Cobro</v>
      </c>
      <c r="E170" s="385" t="str">
        <f aca="false" t="array" ref="E170:E170">IFERROR(_xludf.xlookup(F170, '4.2.1 Catalogo Frontend'!$D$2:$D$100, '4.2.1 Catalogo Frontend'!$B$2:$B$100), "")</f>
        <v/>
      </c>
      <c r="F170" s="364" t="s">
        <v>1470</v>
      </c>
      <c r="G170" s="400" t="s">
        <v>1665</v>
      </c>
      <c r="H170" s="384" t="str">
        <f aca="false">IF(F170="", "", CONCATENATE("[",$C170,"]","[",$F170,"] - ",$G170))</f>
        <v>[TPSC-RE-FU-027][EXTRA-FUNCT] - Ajustes para soportar los diversos flujos de asociacion</v>
      </c>
      <c r="I170" s="400" t="s">
        <v>1666</v>
      </c>
      <c r="J170" s="386" t="n">
        <f aca="false" t="array" ref="J170:J170">IFERROR(_xludf.xlookup(F170, '4.2.1 Catalogo Frontend'!$D$2:$D$100, '4.2.1 Catalogo Frontend'!$C$2:$C$100), 0)</f>
        <v>0</v>
      </c>
      <c r="K170" s="387" t="s">
        <v>41</v>
      </c>
      <c r="L170" s="388" t="n">
        <f aca="false">ROUNDUP(SUM(VLOOKUP('4.2 WBS Frontend'!K170,'6. Catalogos'!$B$2:$C$4,2,FALSE())*J170),0)</f>
        <v>0</v>
      </c>
      <c r="M170" s="364"/>
      <c r="N170" s="239"/>
      <c r="O170" s="239"/>
      <c r="P170" s="239"/>
      <c r="Q170" s="239"/>
      <c r="R170" s="239"/>
      <c r="S170" s="239"/>
      <c r="T170" s="239"/>
      <c r="U170" s="239"/>
      <c r="V170" s="239"/>
      <c r="W170" s="239"/>
      <c r="X170" s="239"/>
      <c r="Y170" s="239"/>
      <c r="Z170" s="239"/>
      <c r="AA170" s="239"/>
      <c r="AB170" s="239"/>
      <c r="AC170" s="239"/>
      <c r="AD170" s="239"/>
    </row>
    <row r="171" customFormat="false" ht="43.5" hidden="false" customHeight="true" outlineLevel="0" collapsed="false">
      <c r="A171" s="369" t="n">
        <f aca="false">ROW()-1</f>
        <v>170</v>
      </c>
      <c r="B171" s="379" t="str">
        <f aca="false">VLOOKUP(C171,'9. Matriz de Requisitos'!$A:$W,3, FALSE())</f>
        <v>Validar Cobro</v>
      </c>
      <c r="C171" s="371" t="s">
        <v>937</v>
      </c>
      <c r="D171" s="379" t="str">
        <f aca="false">VLOOKUP(C171,'9. Matriz de Requisitos'!$A:$W,4, FALSE())</f>
        <v>Validar Cobro</v>
      </c>
      <c r="E171" s="380" t="str">
        <f aca="false" t="array" ref="E171:E171">IFERROR(_xludf.xlookup(F171, '4.2.1 Catalogo Frontend'!$D$2:$D$100, '4.2.1 Catalogo Frontend'!$B$2:$B$100), "")</f>
        <v/>
      </c>
      <c r="F171" s="374" t="s">
        <v>1473</v>
      </c>
      <c r="G171" s="399" t="s">
        <v>1677</v>
      </c>
      <c r="H171" s="379" t="str">
        <f aca="false">IF(F171="", "", CONCATENATE("[",$C171,"]","[",$F171,"] - ",$G171))</f>
        <v>[TPSC-RE-FU-026][PAGE-SIMPLE] - Maquetar pantalla de captura de Factura y Envio</v>
      </c>
      <c r="I171" s="399" t="s">
        <v>1655</v>
      </c>
      <c r="J171" s="381" t="n">
        <f aca="false" t="array" ref="J171:J171">IFERROR(_xludf.xlookup(F171, '4.2.1 Catalogo Frontend'!$D$2:$D$100, '4.2.1 Catalogo Frontend'!$C$2:$C$100), 0)</f>
        <v>0</v>
      </c>
      <c r="K171" s="382" t="s">
        <v>42</v>
      </c>
      <c r="L171" s="383" t="n">
        <f aca="false">ROUNDUP(SUM(VLOOKUP('4.2 WBS Frontend'!K171,'6. Catalogos'!$B$2:$C$4,2,FALSE())*J171),0)</f>
        <v>0</v>
      </c>
      <c r="M171" s="374"/>
      <c r="N171" s="378"/>
      <c r="O171" s="378"/>
      <c r="P171" s="378"/>
      <c r="Q171" s="378"/>
      <c r="R171" s="378"/>
      <c r="S171" s="378"/>
      <c r="T171" s="378"/>
      <c r="U171" s="378"/>
      <c r="V171" s="378"/>
      <c r="W171" s="378"/>
      <c r="X171" s="378"/>
      <c r="Y171" s="378"/>
      <c r="Z171" s="378"/>
      <c r="AA171" s="378"/>
      <c r="AB171" s="378"/>
      <c r="AC171" s="378"/>
      <c r="AD171" s="378"/>
    </row>
    <row r="172" customFormat="false" ht="43.5" hidden="false" customHeight="true" outlineLevel="0" collapsed="false">
      <c r="A172" s="360" t="n">
        <f aca="false">ROW()-1</f>
        <v>171</v>
      </c>
      <c r="B172" s="384" t="str">
        <f aca="false">VLOOKUP(C172,'9. Matriz de Requisitos'!$A:$W,3, FALSE())</f>
        <v>Validar Cobro</v>
      </c>
      <c r="C172" s="361" t="s">
        <v>994</v>
      </c>
      <c r="D172" s="384" t="str">
        <f aca="false">VLOOKUP(C172,'9. Matriz de Requisitos'!$A:$W,4, FALSE())</f>
        <v>Validar Cobro</v>
      </c>
      <c r="E172" s="385" t="str">
        <f aca="false" t="array" ref="E172:E172">IFERROR(_xludf.xlookup(F172, '4.2.1 Catalogo Frontend'!$D$2:$D$100, '4.2.1 Catalogo Frontend'!$B$2:$B$100), "")</f>
        <v/>
      </c>
      <c r="F172" s="364" t="s">
        <v>1584</v>
      </c>
      <c r="G172" s="400" t="s">
        <v>1585</v>
      </c>
      <c r="H172" s="384" t="str">
        <f aca="false">IF(F172="", "", CONCATENATE("[",$C172,"]","[",$F172,"] - ",$G172))</f>
        <v>[TPSC-RE-FU-028][LAY-SIMPLE] - Maquetación para listado sin resultado y vacio</v>
      </c>
      <c r="I172" s="400" t="s">
        <v>1585</v>
      </c>
      <c r="J172" s="386" t="n">
        <f aca="false" t="array" ref="J172:J172">IFERROR(_xludf.xlookup(F172, '4.2.1 Catalogo Frontend'!$D$2:$D$100, '4.2.1 Catalogo Frontend'!$C$2:$C$100), 0)</f>
        <v>0</v>
      </c>
      <c r="K172" s="387" t="s">
        <v>43</v>
      </c>
      <c r="L172" s="388" t="n">
        <f aca="false">ROUNDUP(SUM(VLOOKUP('4.2 WBS Frontend'!K172,'6. Catalogos'!$B$2:$C$4,2,FALSE())*J172),0)</f>
        <v>0</v>
      </c>
      <c r="M172" s="364"/>
      <c r="N172" s="239"/>
      <c r="O172" s="239"/>
      <c r="P172" s="239"/>
      <c r="Q172" s="239"/>
      <c r="R172" s="239"/>
      <c r="S172" s="239"/>
      <c r="T172" s="239"/>
      <c r="U172" s="239"/>
      <c r="V172" s="239"/>
      <c r="W172" s="239"/>
      <c r="X172" s="239"/>
      <c r="Y172" s="239"/>
      <c r="Z172" s="239"/>
      <c r="AA172" s="239"/>
      <c r="AB172" s="239"/>
      <c r="AC172" s="239"/>
      <c r="AD172" s="239"/>
    </row>
    <row r="173" customFormat="false" ht="45" hidden="false" customHeight="true" outlineLevel="0" collapsed="false">
      <c r="A173" s="369" t="n">
        <f aca="false">ROW()-1</f>
        <v>172</v>
      </c>
      <c r="B173" s="379" t="str">
        <f aca="false">VLOOKUP(C173,'9. Matriz de Requisitos'!$A:$W,3, FALSE())</f>
        <v>Validar Cobro</v>
      </c>
      <c r="C173" s="371" t="s">
        <v>994</v>
      </c>
      <c r="D173" s="379" t="str">
        <f aca="false">VLOOKUP(C173,'9. Matriz de Requisitos'!$A:$W,4, FALSE())</f>
        <v>Validar Cobro</v>
      </c>
      <c r="E173" s="380" t="str">
        <f aca="false" t="array" ref="E173:E173">IFERROR(_xludf.xlookup(F173, '4.2.1 Catalogo Frontend'!$D$2:$D$100, '4.2.1 Catalogo Frontend'!$B$2:$B$100), "")</f>
        <v/>
      </c>
      <c r="F173" s="374" t="s">
        <v>1558</v>
      </c>
      <c r="G173" s="399" t="s">
        <v>1634</v>
      </c>
      <c r="H173" s="379" t="str">
        <f aca="false">IF(F173="", "", CONCATENATE("[",$C173,"]","[",$F173,"] - ",$G173))</f>
        <v>[TPSC-RE-FU-028][ORG-SIMPLE] - Esqueleton para listado</v>
      </c>
      <c r="I173" s="399" t="s">
        <v>1634</v>
      </c>
      <c r="J173" s="381" t="n">
        <f aca="false" t="array" ref="J173:J173">IFERROR(_xludf.xlookup(F173, '4.2.1 Catalogo Frontend'!$D$2:$D$100, '4.2.1 Catalogo Frontend'!$C$2:$C$100), 0)</f>
        <v>0</v>
      </c>
      <c r="K173" s="382" t="s">
        <v>43</v>
      </c>
      <c r="L173" s="383" t="n">
        <f aca="false">ROUNDUP(SUM(VLOOKUP('4.2 WBS Frontend'!K173,'6. Catalogos'!$B$2:$C$4,2,FALSE())*J173),0)</f>
        <v>0</v>
      </c>
      <c r="M173" s="374"/>
      <c r="N173" s="378"/>
      <c r="O173" s="378"/>
      <c r="P173" s="378"/>
      <c r="Q173" s="378"/>
      <c r="R173" s="378"/>
      <c r="S173" s="378"/>
      <c r="T173" s="378"/>
      <c r="U173" s="378"/>
      <c r="V173" s="378"/>
      <c r="W173" s="378"/>
      <c r="X173" s="378"/>
      <c r="Y173" s="378"/>
      <c r="Z173" s="378"/>
      <c r="AA173" s="378"/>
      <c r="AB173" s="378"/>
      <c r="AC173" s="378"/>
      <c r="AD173" s="378"/>
    </row>
    <row r="174" customFormat="false" ht="45" hidden="false" customHeight="true" outlineLevel="0" collapsed="false">
      <c r="A174" s="360" t="n">
        <f aca="false">ROW()-1</f>
        <v>173</v>
      </c>
      <c r="B174" s="384" t="str">
        <f aca="false">VLOOKUP(C174,'9. Matriz de Requisitos'!$A:$W,3, FALSE())</f>
        <v>Validar Cobro</v>
      </c>
      <c r="C174" s="361" t="s">
        <v>994</v>
      </c>
      <c r="D174" s="384" t="str">
        <f aca="false">VLOOKUP(C174,'9. Matriz de Requisitos'!$A:$W,4, FALSE())</f>
        <v>Validar Cobro</v>
      </c>
      <c r="E174" s="385" t="str">
        <f aca="false" t="array" ref="E174:E174">IFERROR(_xludf.xlookup(F174, '4.2.1 Catalogo Frontend'!$D$2:$D$100, '4.2.1 Catalogo Frontend'!$B$2:$B$100), "")</f>
        <v/>
      </c>
      <c r="F174" s="364" t="s">
        <v>1576</v>
      </c>
      <c r="G174" s="400" t="s">
        <v>1656</v>
      </c>
      <c r="H174" s="384" t="str">
        <f aca="false">IF(F174="", "", CONCATENATE("[",$C174,"]","[",$F174,"] - ",$G174))</f>
        <v>[TPSC-RE-FU-028][ORG-FUNCT] - Maquetado de tabla de proformas y facturas</v>
      </c>
      <c r="I174" s="400" t="s">
        <v>1656</v>
      </c>
      <c r="J174" s="386" t="n">
        <f aca="false" t="array" ref="J174:J174">IFERROR(_xludf.xlookup(F174, '4.2.1 Catalogo Frontend'!$D$2:$D$100, '4.2.1 Catalogo Frontend'!$C$2:$C$100), 0)</f>
        <v>0</v>
      </c>
      <c r="K174" s="387" t="s">
        <v>42</v>
      </c>
      <c r="L174" s="388" t="n">
        <f aca="false">ROUNDUP(SUM(VLOOKUP('4.2 WBS Frontend'!K174,'6. Catalogos'!$B$2:$C$4,2,FALSE())*J174),0)</f>
        <v>0</v>
      </c>
      <c r="M174" s="364"/>
      <c r="N174" s="239"/>
      <c r="O174" s="239"/>
      <c r="P174" s="239"/>
      <c r="Q174" s="239"/>
      <c r="R174" s="239"/>
      <c r="S174" s="239"/>
      <c r="T174" s="239"/>
      <c r="U174" s="239"/>
      <c r="V174" s="239"/>
      <c r="W174" s="239"/>
      <c r="X174" s="239"/>
      <c r="Y174" s="239"/>
      <c r="Z174" s="239"/>
      <c r="AA174" s="239"/>
      <c r="AB174" s="239"/>
      <c r="AC174" s="239"/>
      <c r="AD174" s="239"/>
    </row>
    <row r="175" customFormat="false" ht="45" hidden="false" customHeight="true" outlineLevel="0" collapsed="false">
      <c r="A175" s="369" t="n">
        <f aca="false">ROW()-1</f>
        <v>174</v>
      </c>
      <c r="B175" s="379" t="str">
        <f aca="false">VLOOKUP(C175,'9. Matriz de Requisitos'!$A:$W,3, FALSE())</f>
        <v>Validar Cobro</v>
      </c>
      <c r="C175" s="371" t="s">
        <v>994</v>
      </c>
      <c r="D175" s="379" t="str">
        <f aca="false">VLOOKUP(C175,'9. Matriz de Requisitos'!$A:$W,4, FALSE())</f>
        <v>Validar Cobro</v>
      </c>
      <c r="E175" s="380" t="str">
        <f aca="false" t="array" ref="E175:E175">IFERROR(_xludf.xlookup(F175, '4.2.1 Catalogo Frontend'!$D$2:$D$100, '4.2.1 Catalogo Frontend'!$B$2:$B$100), "")</f>
        <v/>
      </c>
      <c r="F175" s="374" t="s">
        <v>1457</v>
      </c>
      <c r="G175" s="399" t="s">
        <v>1659</v>
      </c>
      <c r="H175" s="379" t="str">
        <f aca="false">IF(F175="", "", CONCATENATE("[",$C175,"]","[",$F175,"] - ",$G175))</f>
        <v>[TPSC-RE-FU-028][GET-SIMPLE] - Consumir servicio para obtencion de proformas y facturas</v>
      </c>
      <c r="I175" s="399" t="s">
        <v>1635</v>
      </c>
      <c r="J175" s="381" t="n">
        <f aca="false" t="array" ref="J175:J175">IFERROR(_xludf.xlookup(F175, '4.2.1 Catalogo Frontend'!$D$2:$D$100, '4.2.1 Catalogo Frontend'!$C$2:$C$100), 0)</f>
        <v>0</v>
      </c>
      <c r="K175" s="382" t="s">
        <v>43</v>
      </c>
      <c r="L175" s="383" t="n">
        <f aca="false">ROUNDUP(SUM(VLOOKUP('4.2 WBS Frontend'!K175,'6. Catalogos'!$B$2:$C$4,2,FALSE())*J175),0)</f>
        <v>0</v>
      </c>
      <c r="M175" s="374"/>
      <c r="N175" s="378"/>
      <c r="O175" s="378"/>
      <c r="P175" s="378"/>
      <c r="Q175" s="378"/>
      <c r="R175" s="378"/>
      <c r="S175" s="378"/>
      <c r="T175" s="378"/>
      <c r="U175" s="378"/>
      <c r="V175" s="378"/>
      <c r="W175" s="378"/>
      <c r="X175" s="378"/>
      <c r="Y175" s="378"/>
      <c r="Z175" s="378"/>
      <c r="AA175" s="378"/>
      <c r="AB175" s="378"/>
      <c r="AC175" s="378"/>
      <c r="AD175" s="378"/>
    </row>
    <row r="176" customFormat="false" ht="45" hidden="false" customHeight="true" outlineLevel="0" collapsed="false">
      <c r="A176" s="360" t="n">
        <f aca="false">ROW()-1</f>
        <v>175</v>
      </c>
      <c r="B176" s="384" t="str">
        <f aca="false">VLOOKUP(C176,'9. Matriz de Requisitos'!$A:$W,3, FALSE())</f>
        <v>Validar Cobro</v>
      </c>
      <c r="C176" s="361" t="s">
        <v>994</v>
      </c>
      <c r="D176" s="384" t="str">
        <f aca="false">VLOOKUP(C176,'9. Matriz de Requisitos'!$A:$W,4, FALSE())</f>
        <v>Validar Cobro</v>
      </c>
      <c r="E176" s="385" t="str">
        <f aca="false" t="array" ref="E176:E176">IFERROR(_xludf.xlookup(F176, '4.2.1 Catalogo Frontend'!$D$2:$D$100, '4.2.1 Catalogo Frontend'!$B$2:$B$100), "")</f>
        <v/>
      </c>
      <c r="F176" s="364" t="s">
        <v>1457</v>
      </c>
      <c r="G176" s="400" t="s">
        <v>1678</v>
      </c>
      <c r="H176" s="384" t="str">
        <f aca="false">IF(F176="", "", CONCATENATE("[",$C176,"]","[",$F176,"] - ",$G176))</f>
        <v>[TPSC-RE-FU-028][GET-SIMPLE] - Consumir servicio para obtencion de  notas de credito</v>
      </c>
      <c r="I176" s="400" t="s">
        <v>1678</v>
      </c>
      <c r="J176" s="386" t="n">
        <f aca="false" t="array" ref="J176:J176">IFERROR(_xludf.xlookup(F176, '4.2.1 Catalogo Frontend'!$D$2:$D$100, '4.2.1 Catalogo Frontend'!$C$2:$C$100), 0)</f>
        <v>0</v>
      </c>
      <c r="K176" s="387" t="s">
        <v>43</v>
      </c>
      <c r="L176" s="388" t="n">
        <f aca="false">ROUNDUP(SUM(VLOOKUP('4.2 WBS Frontend'!K176,'6. Catalogos'!$B$2:$C$4,2,FALSE())*J176),0)</f>
        <v>0</v>
      </c>
      <c r="M176" s="364"/>
      <c r="N176" s="239"/>
      <c r="O176" s="239"/>
      <c r="P176" s="239"/>
      <c r="Q176" s="239"/>
      <c r="R176" s="239"/>
      <c r="S176" s="239"/>
      <c r="T176" s="239"/>
      <c r="U176" s="239"/>
      <c r="V176" s="239"/>
      <c r="W176" s="239"/>
      <c r="X176" s="239"/>
      <c r="Y176" s="239"/>
      <c r="Z176" s="239"/>
      <c r="AA176" s="239"/>
      <c r="AB176" s="239"/>
      <c r="AC176" s="239"/>
      <c r="AD176" s="239"/>
    </row>
    <row r="177" customFormat="false" ht="45" hidden="false" customHeight="true" outlineLevel="0" collapsed="false">
      <c r="A177" s="369" t="n">
        <f aca="false">ROW()-1</f>
        <v>176</v>
      </c>
      <c r="B177" s="379" t="str">
        <f aca="false">VLOOKUP(C177,'9. Matriz de Requisitos'!$A:$W,3, FALSE())</f>
        <v>Validar Cobro</v>
      </c>
      <c r="C177" s="371" t="s">
        <v>994</v>
      </c>
      <c r="D177" s="379" t="str">
        <f aca="false">VLOOKUP(C177,'9. Matriz de Requisitos'!$A:$W,4, FALSE())</f>
        <v>Validar Cobro</v>
      </c>
      <c r="E177" s="380" t="str">
        <f aca="false" t="array" ref="E177:E177">IFERROR(_xludf.xlookup(F177, '4.2.1 Catalogo Frontend'!$D$2:$D$100, '4.2.1 Catalogo Frontend'!$B$2:$B$100), "")</f>
        <v/>
      </c>
      <c r="F177" s="374" t="s">
        <v>1457</v>
      </c>
      <c r="G177" s="399" t="s">
        <v>1637</v>
      </c>
      <c r="H177" s="379" t="str">
        <f aca="false">IF(F177="", "", CONCATENATE("[",$C177,"]","[",$F177,"] - ",$G177))</f>
        <v>[TPSC-RE-FU-028][GET-SIMPLE] - Consumir servicio para obtencion de datos del cliente</v>
      </c>
      <c r="I177" s="399" t="s">
        <v>1637</v>
      </c>
      <c r="J177" s="381" t="n">
        <f aca="false" t="array" ref="J177:J177">IFERROR(_xludf.xlookup(F177, '4.2.1 Catalogo Frontend'!$D$2:$D$100, '4.2.1 Catalogo Frontend'!$C$2:$C$100), 0)</f>
        <v>0</v>
      </c>
      <c r="K177" s="382" t="s">
        <v>43</v>
      </c>
      <c r="L177" s="383" t="n">
        <f aca="false">ROUNDUP(SUM(VLOOKUP('4.2 WBS Frontend'!K177,'6. Catalogos'!$B$2:$C$4,2,FALSE())*J177),0)</f>
        <v>0</v>
      </c>
      <c r="M177" s="374"/>
      <c r="N177" s="378"/>
      <c r="O177" s="378"/>
      <c r="P177" s="378"/>
      <c r="Q177" s="378"/>
      <c r="R177" s="378"/>
      <c r="S177" s="378"/>
      <c r="T177" s="378"/>
      <c r="U177" s="378"/>
      <c r="V177" s="378"/>
      <c r="W177" s="378"/>
      <c r="X177" s="378"/>
      <c r="Y177" s="378"/>
      <c r="Z177" s="378"/>
      <c r="AA177" s="378"/>
      <c r="AB177" s="378"/>
      <c r="AC177" s="378"/>
      <c r="AD177" s="378"/>
    </row>
    <row r="178" customFormat="false" ht="45" hidden="false" customHeight="true" outlineLevel="0" collapsed="false">
      <c r="A178" s="360" t="n">
        <f aca="false">ROW()-1</f>
        <v>177</v>
      </c>
      <c r="B178" s="384" t="str">
        <f aca="false">VLOOKUP(C178,'9. Matriz de Requisitos'!$A:$W,3, FALSE())</f>
        <v>Validar Cobro</v>
      </c>
      <c r="C178" s="361" t="s">
        <v>994</v>
      </c>
      <c r="D178" s="384" t="str">
        <f aca="false">VLOOKUP(C178,'9. Matriz de Requisitos'!$A:$W,4, FALSE())</f>
        <v>Validar Cobro</v>
      </c>
      <c r="E178" s="385" t="str">
        <f aca="false" t="array" ref="E178:E178">IFERROR(_xludf.xlookup(F178, '4.2.1 Catalogo Frontend'!$D$2:$D$100, '4.2.1 Catalogo Frontend'!$B$2:$B$100), "")</f>
        <v/>
      </c>
      <c r="F178" s="364" t="s">
        <v>1457</v>
      </c>
      <c r="G178" s="400" t="s">
        <v>1679</v>
      </c>
      <c r="H178" s="384" t="str">
        <f aca="false">IF(F178="", "", CONCATENATE("[",$C178,"]","[",$F178,"] - ",$G178))</f>
        <v>[TPSC-RE-FU-028][GET-SIMPLE] - Consumir servicio para obtencion de catalogo de cfdi</v>
      </c>
      <c r="I178" s="400" t="s">
        <v>1679</v>
      </c>
      <c r="J178" s="386" t="n">
        <f aca="false" t="array" ref="J178:J178">IFERROR(_xludf.xlookup(F178, '4.2.1 Catalogo Frontend'!$D$2:$D$100, '4.2.1 Catalogo Frontend'!$C$2:$C$100), 0)</f>
        <v>0</v>
      </c>
      <c r="K178" s="387" t="s">
        <v>43</v>
      </c>
      <c r="L178" s="388" t="n">
        <f aca="false">ROUNDUP(SUM(VLOOKUP('4.2 WBS Frontend'!K178,'6. Catalogos'!$B$2:$C$4,2,FALSE())*J178),0)</f>
        <v>0</v>
      </c>
      <c r="M178" s="364"/>
      <c r="N178" s="239"/>
      <c r="O178" s="239"/>
      <c r="P178" s="239"/>
      <c r="Q178" s="239"/>
      <c r="R178" s="239"/>
      <c r="S178" s="239"/>
      <c r="T178" s="239"/>
      <c r="U178" s="239"/>
      <c r="V178" s="239"/>
      <c r="W178" s="239"/>
      <c r="X178" s="239"/>
      <c r="Y178" s="239"/>
      <c r="Z178" s="239"/>
      <c r="AA178" s="239"/>
      <c r="AB178" s="239"/>
      <c r="AC178" s="239"/>
      <c r="AD178" s="239"/>
    </row>
    <row r="179" customFormat="false" ht="45" hidden="false" customHeight="true" outlineLevel="0" collapsed="false">
      <c r="A179" s="369" t="n">
        <f aca="false">ROW()-1</f>
        <v>178</v>
      </c>
      <c r="B179" s="379" t="str">
        <f aca="false">VLOOKUP(C179,'9. Matriz de Requisitos'!$A:$W,3, FALSE())</f>
        <v>Validar Cobro</v>
      </c>
      <c r="C179" s="371" t="s">
        <v>994</v>
      </c>
      <c r="D179" s="379" t="str">
        <f aca="false">VLOOKUP(C179,'9. Matriz de Requisitos'!$A:$W,4, FALSE())</f>
        <v>Validar Cobro</v>
      </c>
      <c r="E179" s="380" t="str">
        <f aca="false" t="array" ref="E179:E179">IFERROR(_xludf.xlookup(F179, '4.2.1 Catalogo Frontend'!$D$2:$D$100, '4.2.1 Catalogo Frontend'!$B$2:$B$100), "")</f>
        <v/>
      </c>
      <c r="F179" s="374" t="s">
        <v>1457</v>
      </c>
      <c r="G179" s="399" t="s">
        <v>1680</v>
      </c>
      <c r="H179" s="379" t="str">
        <f aca="false">IF(F179="", "", CONCATENATE("[",$C179,"]","[",$F179,"] - ",$G179))</f>
        <v>[TPSC-RE-FU-028][GET-SIMPLE] - Consumir servicio para obtencion de catalogo de metodo de pago</v>
      </c>
      <c r="I179" s="399" t="s">
        <v>1680</v>
      </c>
      <c r="J179" s="381" t="n">
        <f aca="false" t="array" ref="J179:J179">IFERROR(_xludf.xlookup(F179, '4.2.1 Catalogo Frontend'!$D$2:$D$100, '4.2.1 Catalogo Frontend'!$C$2:$C$100), 0)</f>
        <v>0</v>
      </c>
      <c r="K179" s="382" t="s">
        <v>43</v>
      </c>
      <c r="L179" s="383" t="n">
        <f aca="false">ROUNDUP(SUM(VLOOKUP('4.2 WBS Frontend'!K179,'6. Catalogos'!$B$2:$C$4,2,FALSE())*J179),0)</f>
        <v>0</v>
      </c>
      <c r="M179" s="374"/>
      <c r="N179" s="378"/>
      <c r="O179" s="378"/>
      <c r="P179" s="378"/>
      <c r="Q179" s="378"/>
      <c r="R179" s="378"/>
      <c r="S179" s="378"/>
      <c r="T179" s="378"/>
      <c r="U179" s="378"/>
      <c r="V179" s="378"/>
      <c r="W179" s="378"/>
      <c r="X179" s="378"/>
      <c r="Y179" s="378"/>
      <c r="Z179" s="378"/>
      <c r="AA179" s="378"/>
      <c r="AB179" s="378"/>
      <c r="AC179" s="378"/>
      <c r="AD179" s="378"/>
    </row>
    <row r="180" customFormat="false" ht="45" hidden="false" customHeight="true" outlineLevel="0" collapsed="false">
      <c r="A180" s="360" t="n">
        <f aca="false">ROW()-1</f>
        <v>179</v>
      </c>
      <c r="B180" s="384" t="str">
        <f aca="false">VLOOKUP(C180,'9. Matriz de Requisitos'!$A:$W,3, FALSE())</f>
        <v>Validar Cobro</v>
      </c>
      <c r="C180" s="361" t="s">
        <v>994</v>
      </c>
      <c r="D180" s="384" t="str">
        <f aca="false">VLOOKUP(C180,'9. Matriz de Requisitos'!$A:$W,4, FALSE())</f>
        <v>Validar Cobro</v>
      </c>
      <c r="E180" s="385" t="str">
        <f aca="false" t="array" ref="E180:E180">IFERROR(_xludf.xlookup(F180, '4.2.1 Catalogo Frontend'!$D$2:$D$100, '4.2.1 Catalogo Frontend'!$B$2:$B$100), "")</f>
        <v/>
      </c>
      <c r="F180" s="364" t="s">
        <v>1487</v>
      </c>
      <c r="G180" s="400" t="s">
        <v>1681</v>
      </c>
      <c r="H180" s="384" t="str">
        <f aca="false">IF(F180="", "", CONCATENATE("[",$C180,"]","[",$F180,"] - ",$G180))</f>
        <v>[TPSC-RE-FU-028][INTEG-ALERT] - Integrar pop up para visualizar errores de timbrado</v>
      </c>
      <c r="I180" s="400" t="s">
        <v>1681</v>
      </c>
      <c r="J180" s="386" t="n">
        <f aca="false" t="array" ref="J180:J180">IFERROR(_xludf.xlookup(F180, '4.2.1 Catalogo Frontend'!$D$2:$D$100, '4.2.1 Catalogo Frontend'!$C$2:$C$100), 0)</f>
        <v>0</v>
      </c>
      <c r="K180" s="387" t="s">
        <v>41</v>
      </c>
      <c r="L180" s="388" t="n">
        <f aca="false">ROUNDUP(SUM(VLOOKUP('4.2 WBS Frontend'!K180,'6. Catalogos'!$B$2:$C$4,2,FALSE())*J180),0)</f>
        <v>0</v>
      </c>
      <c r="M180" s="364"/>
      <c r="N180" s="239"/>
      <c r="O180" s="239"/>
      <c r="P180" s="239"/>
      <c r="Q180" s="239"/>
      <c r="R180" s="239"/>
      <c r="S180" s="239"/>
      <c r="T180" s="239"/>
      <c r="U180" s="239"/>
      <c r="V180" s="239"/>
      <c r="W180" s="239"/>
      <c r="X180" s="239"/>
      <c r="Y180" s="239"/>
      <c r="Z180" s="239"/>
      <c r="AA180" s="239"/>
      <c r="AB180" s="239"/>
      <c r="AC180" s="239"/>
      <c r="AD180" s="239"/>
    </row>
    <row r="181" customFormat="false" ht="45" hidden="false" customHeight="true" outlineLevel="0" collapsed="false">
      <c r="A181" s="369" t="n">
        <f aca="false">ROW()-1</f>
        <v>180</v>
      </c>
      <c r="B181" s="379" t="str">
        <f aca="false">VLOOKUP(C181,'9. Matriz de Requisitos'!$A:$W,3, FALSE())</f>
        <v>Validar Cobro</v>
      </c>
      <c r="C181" s="371" t="s">
        <v>994</v>
      </c>
      <c r="D181" s="379" t="str">
        <f aca="false">VLOOKUP(C181,'9. Matriz de Requisitos'!$A:$W,4, FALSE())</f>
        <v>Validar Cobro</v>
      </c>
      <c r="E181" s="380" t="str">
        <f aca="false" t="array" ref="E181:E181">IFERROR(_xludf.xlookup(F181, '4.2.1 Catalogo Frontend'!$D$2:$D$100, '4.2.1 Catalogo Frontend'!$B$2:$B$100), "")</f>
        <v/>
      </c>
      <c r="F181" s="374" t="s">
        <v>1487</v>
      </c>
      <c r="G181" s="399" t="s">
        <v>1682</v>
      </c>
      <c r="H181" s="379" t="str">
        <f aca="false">IF(F181="", "", CONCATENATE("[",$C181,"]","[",$F181,"] - ",$G181))</f>
        <v>[TPSC-RE-FU-028][INTEG-ALERT] - Integrar pop up para previsualización de factura</v>
      </c>
      <c r="I181" s="399" t="s">
        <v>1683</v>
      </c>
      <c r="J181" s="381" t="n">
        <f aca="false" t="array" ref="J181:J181">IFERROR(_xludf.xlookup(F181, '4.2.1 Catalogo Frontend'!$D$2:$D$100, '4.2.1 Catalogo Frontend'!$C$2:$C$100), 0)</f>
        <v>0</v>
      </c>
      <c r="K181" s="382" t="s">
        <v>43</v>
      </c>
      <c r="L181" s="383" t="n">
        <f aca="false">ROUNDUP(SUM(VLOOKUP('4.2 WBS Frontend'!K181,'6. Catalogos'!$B$2:$C$4,2,FALSE())*J181),0)</f>
        <v>0</v>
      </c>
      <c r="M181" s="374"/>
      <c r="N181" s="378"/>
      <c r="O181" s="378"/>
      <c r="P181" s="378"/>
      <c r="Q181" s="378"/>
      <c r="R181" s="378"/>
      <c r="S181" s="378"/>
      <c r="T181" s="378"/>
      <c r="U181" s="378"/>
      <c r="V181" s="378"/>
      <c r="W181" s="378"/>
      <c r="X181" s="378"/>
      <c r="Y181" s="378"/>
      <c r="Z181" s="378"/>
      <c r="AA181" s="378"/>
      <c r="AB181" s="378"/>
      <c r="AC181" s="378"/>
      <c r="AD181" s="378"/>
    </row>
    <row r="182" customFormat="false" ht="45" hidden="false" customHeight="true" outlineLevel="0" collapsed="false">
      <c r="A182" s="360" t="n">
        <f aca="false">ROW()-1</f>
        <v>181</v>
      </c>
      <c r="B182" s="384" t="str">
        <f aca="false">VLOOKUP(C182,'9. Matriz de Requisitos'!$A:$W,3, FALSE())</f>
        <v>Validar Cobro</v>
      </c>
      <c r="C182" s="361" t="s">
        <v>994</v>
      </c>
      <c r="D182" s="384" t="str">
        <f aca="false">VLOOKUP(C182,'9. Matriz de Requisitos'!$A:$W,4, FALSE())</f>
        <v>Validar Cobro</v>
      </c>
      <c r="E182" s="385" t="str">
        <f aca="false" t="array" ref="E182:E182">IFERROR(_xludf.xlookup(F182, '4.2.1 Catalogo Frontend'!$D$2:$D$100, '4.2.1 Catalogo Frontend'!$B$2:$B$100), "")</f>
        <v/>
      </c>
      <c r="F182" s="364" t="s">
        <v>1487</v>
      </c>
      <c r="G182" s="400" t="s">
        <v>1684</v>
      </c>
      <c r="H182" s="384" t="str">
        <f aca="false">IF(F182="", "", CONCATENATE("[",$C182,"]","[",$F182,"] - ",$G182))</f>
        <v>[TPSC-RE-FU-028][INTEG-ALERT] - Integrar pop up para previsualización de PI</v>
      </c>
      <c r="I182" s="400" t="s">
        <v>1684</v>
      </c>
      <c r="J182" s="386" t="n">
        <f aca="false" t="array" ref="J182:J182">IFERROR(_xludf.xlookup(F182, '4.2.1 Catalogo Frontend'!$D$2:$D$100, '4.2.1 Catalogo Frontend'!$C$2:$C$100), 0)</f>
        <v>0</v>
      </c>
      <c r="K182" s="387" t="s">
        <v>43</v>
      </c>
      <c r="L182" s="388" t="n">
        <f aca="false">ROUNDUP(SUM(VLOOKUP('4.2 WBS Frontend'!K182,'6. Catalogos'!$B$2:$C$4,2,FALSE())*J182),0)</f>
        <v>0</v>
      </c>
      <c r="M182" s="364"/>
      <c r="N182" s="239"/>
      <c r="O182" s="239"/>
      <c r="P182" s="239"/>
      <c r="Q182" s="239"/>
      <c r="R182" s="239"/>
      <c r="S182" s="239"/>
      <c r="T182" s="239"/>
      <c r="U182" s="239"/>
      <c r="V182" s="239"/>
      <c r="W182" s="239"/>
      <c r="X182" s="239"/>
      <c r="Y182" s="239"/>
      <c r="Z182" s="239"/>
      <c r="AA182" s="239"/>
      <c r="AB182" s="239"/>
      <c r="AC182" s="239"/>
      <c r="AD182" s="239"/>
    </row>
    <row r="183" customFormat="false" ht="45" hidden="false" customHeight="true" outlineLevel="0" collapsed="false">
      <c r="A183" s="369" t="n">
        <f aca="false">ROW()-1</f>
        <v>182</v>
      </c>
      <c r="B183" s="379" t="str">
        <f aca="false">VLOOKUP(C183,'9. Matriz de Requisitos'!$A:$W,3, FALSE())</f>
        <v>Validar Cobro</v>
      </c>
      <c r="C183" s="371" t="s">
        <v>994</v>
      </c>
      <c r="D183" s="379" t="str">
        <f aca="false">VLOOKUP(C183,'9. Matriz de Requisitos'!$A:$W,4, FALSE())</f>
        <v>Validar Cobro</v>
      </c>
      <c r="E183" s="380" t="str">
        <f aca="false" t="array" ref="E183:E183">IFERROR(_xludf.xlookup(F183, '4.2.1 Catalogo Frontend'!$D$2:$D$100, '4.2.1 Catalogo Frontend'!$B$2:$B$100), "")</f>
        <v/>
      </c>
      <c r="F183" s="374" t="s">
        <v>1487</v>
      </c>
      <c r="G183" s="399" t="s">
        <v>1685</v>
      </c>
      <c r="H183" s="379" t="str">
        <f aca="false">IF(F183="", "", CONCATENATE("[",$C183,"]","[",$F183,"] - ",$G183))</f>
        <v>[TPSC-RE-FU-028][INTEG-ALERT] - Integrar pop up para previsualización de complemento de pago</v>
      </c>
      <c r="I183" s="399" t="s">
        <v>1685</v>
      </c>
      <c r="J183" s="381" t="n">
        <f aca="false" t="array" ref="J183:J183">IFERROR(_xludf.xlookup(F183, '4.2.1 Catalogo Frontend'!$D$2:$D$100, '4.2.1 Catalogo Frontend'!$C$2:$C$100), 0)</f>
        <v>0</v>
      </c>
      <c r="K183" s="382" t="s">
        <v>43</v>
      </c>
      <c r="L183" s="383" t="n">
        <f aca="false">ROUNDUP(SUM(VLOOKUP('4.2 WBS Frontend'!K183,'6. Catalogos'!$B$2:$C$4,2,FALSE())*J183),0)</f>
        <v>0</v>
      </c>
      <c r="M183" s="374"/>
      <c r="N183" s="378"/>
      <c r="O183" s="378"/>
      <c r="P183" s="378"/>
      <c r="Q183" s="378"/>
      <c r="R183" s="378"/>
      <c r="S183" s="378"/>
      <c r="T183" s="378"/>
      <c r="U183" s="378"/>
      <c r="V183" s="378"/>
      <c r="W183" s="378"/>
      <c r="X183" s="378"/>
      <c r="Y183" s="378"/>
      <c r="Z183" s="378"/>
      <c r="AA183" s="378"/>
      <c r="AB183" s="378"/>
      <c r="AC183" s="378"/>
      <c r="AD183" s="378"/>
    </row>
    <row r="184" customFormat="false" ht="45" hidden="false" customHeight="true" outlineLevel="0" collapsed="false">
      <c r="A184" s="360" t="n">
        <f aca="false">ROW()-1</f>
        <v>183</v>
      </c>
      <c r="B184" s="384" t="str">
        <f aca="false">VLOOKUP(C184,'9. Matriz de Requisitos'!$A:$W,3, FALSE())</f>
        <v>Validar Cobro</v>
      </c>
      <c r="C184" s="361" t="s">
        <v>994</v>
      </c>
      <c r="D184" s="384" t="str">
        <f aca="false">VLOOKUP(C184,'9. Matriz de Requisitos'!$A:$W,4, FALSE())</f>
        <v>Validar Cobro</v>
      </c>
      <c r="E184" s="385" t="str">
        <f aca="false" t="array" ref="E184:E184">IFERROR(_xludf.xlookup(F184, '4.2.1 Catalogo Frontend'!$D$2:$D$100, '4.2.1 Catalogo Frontend'!$B$2:$B$100), "")</f>
        <v/>
      </c>
      <c r="F184" s="364" t="s">
        <v>1487</v>
      </c>
      <c r="G184" s="400" t="s">
        <v>1686</v>
      </c>
      <c r="H184" s="384" t="str">
        <f aca="false">IF(F184="", "", CONCATENATE("[",$C184,"]","[",$F184,"] - ",$G184))</f>
        <v>[TPSC-RE-FU-028][INTEG-ALERT] - Integrar mensaje por codigo postal inconsistente</v>
      </c>
      <c r="I184" s="400" t="s">
        <v>1686</v>
      </c>
      <c r="J184" s="386" t="n">
        <f aca="false" t="array" ref="J184:J184">IFERROR(_xludf.xlookup(F184, '4.2.1 Catalogo Frontend'!$D$2:$D$100, '4.2.1 Catalogo Frontend'!$C$2:$C$100), 0)</f>
        <v>0</v>
      </c>
      <c r="K184" s="387" t="s">
        <v>43</v>
      </c>
      <c r="L184" s="388" t="n">
        <f aca="false">ROUNDUP(SUM(VLOOKUP('4.2 WBS Frontend'!K184,'6. Catalogos'!$B$2:$C$4,2,FALSE())*J184),0)</f>
        <v>0</v>
      </c>
      <c r="M184" s="364"/>
      <c r="N184" s="239"/>
      <c r="O184" s="239"/>
      <c r="P184" s="239"/>
      <c r="Q184" s="239"/>
      <c r="R184" s="239"/>
      <c r="S184" s="239"/>
      <c r="T184" s="239"/>
      <c r="U184" s="239"/>
      <c r="V184" s="239"/>
      <c r="W184" s="239"/>
      <c r="X184" s="239"/>
      <c r="Y184" s="239"/>
      <c r="Z184" s="239"/>
      <c r="AA184" s="239"/>
      <c r="AB184" s="239"/>
      <c r="AC184" s="239"/>
      <c r="AD184" s="239"/>
    </row>
    <row r="185" customFormat="false" ht="45" hidden="false" customHeight="true" outlineLevel="0" collapsed="false">
      <c r="A185" s="369" t="n">
        <f aca="false">ROW()-1</f>
        <v>184</v>
      </c>
      <c r="B185" s="379" t="str">
        <f aca="false">VLOOKUP(C185,'9. Matriz de Requisitos'!$A:$W,3, FALSE())</f>
        <v>Validar Cobro</v>
      </c>
      <c r="C185" s="371" t="s">
        <v>994</v>
      </c>
      <c r="D185" s="379" t="str">
        <f aca="false">VLOOKUP(C185,'9. Matriz de Requisitos'!$A:$W,4, FALSE())</f>
        <v>Validar Cobro</v>
      </c>
      <c r="E185" s="380" t="str">
        <f aca="false" t="array" ref="E185:E185">IFERROR(_xludf.xlookup(F185, '4.2.1 Catalogo Frontend'!$D$2:$D$100, '4.2.1 Catalogo Frontend'!$B$2:$B$100), "")</f>
        <v/>
      </c>
      <c r="F185" s="374" t="s">
        <v>1560</v>
      </c>
      <c r="G185" s="399" t="s">
        <v>1687</v>
      </c>
      <c r="H185" s="379" t="str">
        <f aca="false">IF(F185="", "", CONCATENATE("[",$C185,"]","[",$F185,"] - ",$G185))</f>
        <v>[TPSC-RE-FU-028][SEND-EMAIL] - Integrar envio de correo de complemento de pago</v>
      </c>
      <c r="I185" s="399" t="s">
        <v>1687</v>
      </c>
      <c r="J185" s="381" t="n">
        <f aca="false" t="array" ref="J185:J185">IFERROR(_xludf.xlookup(F185, '4.2.1 Catalogo Frontend'!$D$2:$D$100, '4.2.1 Catalogo Frontend'!$C$2:$C$100), 0)</f>
        <v>0</v>
      </c>
      <c r="K185" s="382" t="s">
        <v>43</v>
      </c>
      <c r="L185" s="383" t="n">
        <f aca="false">ROUNDUP(SUM(VLOOKUP('4.2 WBS Frontend'!K185,'6. Catalogos'!$B$2:$C$4,2,FALSE())*J185),0)</f>
        <v>0</v>
      </c>
      <c r="M185" s="374"/>
      <c r="N185" s="378"/>
      <c r="O185" s="378"/>
      <c r="P185" s="378"/>
      <c r="Q185" s="378"/>
      <c r="R185" s="378"/>
      <c r="S185" s="378"/>
      <c r="T185" s="378"/>
      <c r="U185" s="378"/>
      <c r="V185" s="378"/>
      <c r="W185" s="378"/>
      <c r="X185" s="378"/>
      <c r="Y185" s="378"/>
      <c r="Z185" s="378"/>
      <c r="AA185" s="378"/>
      <c r="AB185" s="378"/>
      <c r="AC185" s="378"/>
      <c r="AD185" s="378"/>
    </row>
    <row r="186" customFormat="false" ht="45" hidden="false" customHeight="true" outlineLevel="0" collapsed="false">
      <c r="A186" s="360" t="n">
        <f aca="false">ROW()-1</f>
        <v>185</v>
      </c>
      <c r="B186" s="384" t="str">
        <f aca="false">VLOOKUP(C186,'9. Matriz de Requisitos'!$A:$W,3, FALSE())</f>
        <v>Validar Cobro</v>
      </c>
      <c r="C186" s="361" t="s">
        <v>994</v>
      </c>
      <c r="D186" s="384" t="str">
        <f aca="false">VLOOKUP(C186,'9. Matriz de Requisitos'!$A:$W,4, FALSE())</f>
        <v>Validar Cobro</v>
      </c>
      <c r="E186" s="385" t="str">
        <f aca="false" t="array" ref="E186:E186">IFERROR(_xludf.xlookup(F186, '4.2.1 Catalogo Frontend'!$D$2:$D$100, '4.2.1 Catalogo Frontend'!$B$2:$B$100), "")</f>
        <v/>
      </c>
      <c r="F186" s="364" t="s">
        <v>1457</v>
      </c>
      <c r="G186" s="400" t="s">
        <v>1688</v>
      </c>
      <c r="H186" s="384" t="str">
        <f aca="false">IF(F186="", "", CONCATENATE("[",$C186,"]","[",$F186,"] - ",$G186))</f>
        <v>[TPSC-RE-FU-028][GET-SIMPLE] - Consumir servicio para obtencion de contactos del cliente</v>
      </c>
      <c r="I186" s="400" t="s">
        <v>1688</v>
      </c>
      <c r="J186" s="386" t="n">
        <f aca="false" t="array" ref="J186:J186">IFERROR(_xludf.xlookup(F186, '4.2.1 Catalogo Frontend'!$D$2:$D$100, '4.2.1 Catalogo Frontend'!$C$2:$C$100), 0)</f>
        <v>0</v>
      </c>
      <c r="K186" s="387" t="s">
        <v>43</v>
      </c>
      <c r="L186" s="388" t="n">
        <f aca="false">ROUNDUP(SUM(VLOOKUP('4.2 WBS Frontend'!K186,'6. Catalogos'!$B$2:$C$4,2,FALSE())*J186),0)</f>
        <v>0</v>
      </c>
      <c r="M186" s="364"/>
      <c r="N186" s="239"/>
      <c r="O186" s="239"/>
      <c r="P186" s="239"/>
      <c r="Q186" s="239"/>
      <c r="R186" s="239"/>
      <c r="S186" s="239"/>
      <c r="T186" s="239"/>
      <c r="U186" s="239"/>
      <c r="V186" s="239"/>
      <c r="W186" s="239"/>
      <c r="X186" s="239"/>
      <c r="Y186" s="239"/>
      <c r="Z186" s="239"/>
      <c r="AA186" s="239"/>
      <c r="AB186" s="239"/>
      <c r="AC186" s="239"/>
      <c r="AD186" s="239"/>
    </row>
    <row r="187" customFormat="false" ht="45" hidden="false" customHeight="true" outlineLevel="0" collapsed="false">
      <c r="A187" s="369" t="n">
        <f aca="false">ROW()-1</f>
        <v>186</v>
      </c>
      <c r="B187" s="379" t="str">
        <f aca="false">VLOOKUP(C187,'9. Matriz de Requisitos'!$A:$W,3, FALSE())</f>
        <v>Validar Cobro</v>
      </c>
      <c r="C187" s="371" t="s">
        <v>994</v>
      </c>
      <c r="D187" s="379" t="str">
        <f aca="false">VLOOKUP(C187,'9. Matriz de Requisitos'!$A:$W,4, FALSE())</f>
        <v>Validar Cobro</v>
      </c>
      <c r="E187" s="380" t="str">
        <f aca="false" t="array" ref="E187:E187">IFERROR(_xludf.xlookup(F187, '4.2.1 Catalogo Frontend'!$D$2:$D$100, '4.2.1 Catalogo Frontend'!$B$2:$B$100), "")</f>
        <v/>
      </c>
      <c r="F187" s="374" t="s">
        <v>1607</v>
      </c>
      <c r="G187" s="399" t="s">
        <v>1689</v>
      </c>
      <c r="H187" s="379" t="str">
        <f aca="false">IF(F187="", "", CONCATENATE("[",$C187,"]","[",$F187,"] - ",$G187))</f>
        <v>[TPSC-RE-FU-028][PUT-TRANS] - Consumo de servicio para generar el timbrado de los documentos</v>
      </c>
      <c r="I187" s="399" t="s">
        <v>1689</v>
      </c>
      <c r="J187" s="381" t="n">
        <f aca="false" t="array" ref="J187:J187">IFERROR(_xludf.xlookup(F187, '4.2.1 Catalogo Frontend'!$D$2:$D$100, '4.2.1 Catalogo Frontend'!$C$2:$C$100), 0)</f>
        <v>0</v>
      </c>
      <c r="K187" s="382" t="s">
        <v>42</v>
      </c>
      <c r="L187" s="383" t="n">
        <f aca="false">ROUNDUP(SUM(VLOOKUP('4.2 WBS Frontend'!K187,'6. Catalogos'!$B$2:$C$4,2,FALSE())*J187),0)</f>
        <v>0</v>
      </c>
      <c r="M187" s="374"/>
      <c r="N187" s="378"/>
      <c r="O187" s="378"/>
      <c r="P187" s="378"/>
      <c r="Q187" s="378"/>
      <c r="R187" s="378"/>
      <c r="S187" s="378"/>
      <c r="T187" s="378"/>
      <c r="U187" s="378"/>
      <c r="V187" s="378"/>
      <c r="W187" s="378"/>
      <c r="X187" s="378"/>
      <c r="Y187" s="378"/>
      <c r="Z187" s="378"/>
      <c r="AA187" s="378"/>
      <c r="AB187" s="378"/>
      <c r="AC187" s="378"/>
      <c r="AD187" s="378"/>
    </row>
    <row r="188" customFormat="false" ht="45" hidden="false" customHeight="true" outlineLevel="0" collapsed="false">
      <c r="A188" s="360" t="n">
        <f aca="false">ROW()-1</f>
        <v>187</v>
      </c>
      <c r="B188" s="384" t="str">
        <f aca="false">VLOOKUP(C188,'9. Matriz de Requisitos'!$A:$W,3, FALSE())</f>
        <v>Validar Cobro</v>
      </c>
      <c r="C188" s="361" t="s">
        <v>994</v>
      </c>
      <c r="D188" s="384" t="str">
        <f aca="false">VLOOKUP(C188,'9. Matriz de Requisitos'!$A:$W,4, FALSE())</f>
        <v>Validar Cobro</v>
      </c>
      <c r="E188" s="385" t="str">
        <f aca="false" t="array" ref="E188:E188">IFERROR(_xludf.xlookup(F188, '4.2.1 Catalogo Frontend'!$D$2:$D$100, '4.2.1 Catalogo Frontend'!$B$2:$B$100), "")</f>
        <v/>
      </c>
      <c r="F188" s="364" t="s">
        <v>1470</v>
      </c>
      <c r="G188" s="400" t="s">
        <v>1690</v>
      </c>
      <c r="H188" s="384" t="str">
        <f aca="false">IF(F188="", "", CONCATENATE("[",$C188,"]","[",$F188,"] - ",$G188))</f>
        <v>[TPSC-RE-FU-028][EXTRA-FUNCT] - Validaciones por diferentes tipo de documento fisical en cada fila</v>
      </c>
      <c r="I188" s="400" t="s">
        <v>1690</v>
      </c>
      <c r="J188" s="386" t="n">
        <f aca="false" t="array" ref="J188:J188">IFERROR(_xludf.xlookup(F188, '4.2.1 Catalogo Frontend'!$D$2:$D$100, '4.2.1 Catalogo Frontend'!$C$2:$C$100), 0)</f>
        <v>0</v>
      </c>
      <c r="K188" s="387" t="s">
        <v>41</v>
      </c>
      <c r="L188" s="388" t="n">
        <f aca="false">ROUNDUP(SUM(VLOOKUP('4.2 WBS Frontend'!K188,'6. Catalogos'!$B$2:$C$4,2,FALSE())*J188),0)</f>
        <v>0</v>
      </c>
      <c r="M188" s="364"/>
      <c r="N188" s="239"/>
      <c r="O188" s="239"/>
      <c r="P188" s="239"/>
      <c r="Q188" s="239"/>
      <c r="R188" s="239"/>
      <c r="S188" s="239"/>
      <c r="T188" s="239"/>
      <c r="U188" s="239"/>
      <c r="V188" s="239"/>
      <c r="W188" s="239"/>
      <c r="X188" s="239"/>
      <c r="Y188" s="239"/>
      <c r="Z188" s="239"/>
      <c r="AA188" s="239"/>
      <c r="AB188" s="239"/>
      <c r="AC188" s="239"/>
      <c r="AD188" s="239"/>
    </row>
    <row r="189" customFormat="false" ht="45" hidden="false" customHeight="true" outlineLevel="0" collapsed="false">
      <c r="A189" s="369" t="n">
        <f aca="false">ROW()-1</f>
        <v>188</v>
      </c>
      <c r="B189" s="379" t="str">
        <f aca="false">VLOOKUP(C189,'9. Matriz de Requisitos'!$A:$W,3, FALSE())</f>
        <v>Validar Cobro</v>
      </c>
      <c r="C189" s="371" t="s">
        <v>994</v>
      </c>
      <c r="D189" s="379" t="str">
        <f aca="false">VLOOKUP(C189,'9. Matriz de Requisitos'!$A:$W,4, FALSE())</f>
        <v>Validar Cobro</v>
      </c>
      <c r="E189" s="380" t="str">
        <f aca="false" t="array" ref="E189:E189">IFERROR(_xludf.xlookup(F189, '4.2.1 Catalogo Frontend'!$D$2:$D$100, '4.2.1 Catalogo Frontend'!$B$2:$B$100), "")</f>
        <v/>
      </c>
      <c r="F189" s="374" t="s">
        <v>1470</v>
      </c>
      <c r="G189" s="399" t="s">
        <v>1691</v>
      </c>
      <c r="H189" s="379" t="str">
        <f aca="false">IF(F189="", "", CONCATENATE("[",$C189,"]","[",$F189,"] - ",$G189))</f>
        <v>[TPSC-RE-FU-028][EXTRA-FUNCT] - Validaciones por diferentes tipo de documento fiscal en cada fila para el campo de CFDI y Comprobante de pago</v>
      </c>
      <c r="I189" s="399" t="s">
        <v>1691</v>
      </c>
      <c r="J189" s="381" t="n">
        <f aca="false" t="array" ref="J189:J189">IFERROR(_xludf.xlookup(F189, '4.2.1 Catalogo Frontend'!$D$2:$D$100, '4.2.1 Catalogo Frontend'!$C$2:$C$100), 0)</f>
        <v>0</v>
      </c>
      <c r="K189" s="382" t="s">
        <v>41</v>
      </c>
      <c r="L189" s="383" t="n">
        <f aca="false">ROUNDUP(SUM(VLOOKUP('4.2 WBS Frontend'!K189,'6. Catalogos'!$B$2:$C$4,2,FALSE())*J189),0)</f>
        <v>0</v>
      </c>
      <c r="M189" s="374"/>
      <c r="N189" s="378"/>
      <c r="O189" s="378"/>
      <c r="P189" s="378"/>
      <c r="Q189" s="378"/>
      <c r="R189" s="378"/>
      <c r="S189" s="378"/>
      <c r="T189" s="378"/>
      <c r="U189" s="378"/>
      <c r="V189" s="378"/>
      <c r="W189" s="378"/>
      <c r="X189" s="378"/>
      <c r="Y189" s="378"/>
      <c r="Z189" s="378"/>
      <c r="AA189" s="378"/>
      <c r="AB189" s="378"/>
      <c r="AC189" s="378"/>
      <c r="AD189" s="378"/>
    </row>
    <row r="190" customFormat="false" ht="45" hidden="false" customHeight="true" outlineLevel="0" collapsed="false">
      <c r="A190" s="360" t="n">
        <f aca="false">ROW()-1</f>
        <v>189</v>
      </c>
      <c r="B190" s="384" t="str">
        <f aca="false">VLOOKUP(C190,'9. Matriz de Requisitos'!$A:$W,3, FALSE())</f>
        <v>Validar Cobro</v>
      </c>
      <c r="C190" s="361" t="s">
        <v>994</v>
      </c>
      <c r="D190" s="384" t="str">
        <f aca="false">VLOOKUP(C190,'9. Matriz de Requisitos'!$A:$W,4, FALSE())</f>
        <v>Validar Cobro</v>
      </c>
      <c r="E190" s="385" t="str">
        <f aca="false" t="array" ref="E190:E190">IFERROR(_xludf.xlookup(F190, '4.2.1 Catalogo Frontend'!$D$2:$D$100, '4.2.1 Catalogo Frontend'!$B$2:$B$100), "")</f>
        <v/>
      </c>
      <c r="F190" s="364" t="s">
        <v>1470</v>
      </c>
      <c r="G190" s="400" t="s">
        <v>1692</v>
      </c>
      <c r="H190" s="384" t="str">
        <f aca="false">IF(F190="", "", CONCATENATE("[",$C190,"]","[",$F190,"] - ",$G190))</f>
        <v>[TPSC-RE-FU-028][EXTRA-FUNCT] - Validaciones por diferentes tipo de documento fiscal en cada fila para el campo Comprobante de pago</v>
      </c>
      <c r="I190" s="400" t="s">
        <v>1692</v>
      </c>
      <c r="J190" s="386" t="n">
        <f aca="false" t="array" ref="J190:J190">IFERROR(_xludf.xlookup(F190, '4.2.1 Catalogo Frontend'!$D$2:$D$100, '4.2.1 Catalogo Frontend'!$C$2:$C$100), 0)</f>
        <v>0</v>
      </c>
      <c r="K190" s="387" t="s">
        <v>41</v>
      </c>
      <c r="L190" s="388" t="n">
        <f aca="false">ROUNDUP(SUM(VLOOKUP('4.2 WBS Frontend'!K190,'6. Catalogos'!$B$2:$C$4,2,FALSE())*J190),0)</f>
        <v>0</v>
      </c>
      <c r="M190" s="364"/>
      <c r="N190" s="239"/>
      <c r="O190" s="239"/>
      <c r="P190" s="239"/>
      <c r="Q190" s="239"/>
      <c r="R190" s="239"/>
      <c r="S190" s="239"/>
      <c r="T190" s="239"/>
      <c r="U190" s="239"/>
      <c r="V190" s="239"/>
      <c r="W190" s="239"/>
      <c r="X190" s="239"/>
      <c r="Y190" s="239"/>
      <c r="Z190" s="239"/>
      <c r="AA190" s="239"/>
      <c r="AB190" s="239"/>
      <c r="AC190" s="239"/>
      <c r="AD190" s="239"/>
    </row>
    <row r="191" customFormat="false" ht="45" hidden="false" customHeight="true" outlineLevel="0" collapsed="false">
      <c r="A191" s="369" t="n">
        <f aca="false">ROW()-1</f>
        <v>190</v>
      </c>
      <c r="B191" s="379" t="str">
        <f aca="false">VLOOKUP(C191,'9. Matriz de Requisitos'!$A:$W,3, FALSE())</f>
        <v>Validar Cobro</v>
      </c>
      <c r="C191" s="371" t="s">
        <v>994</v>
      </c>
      <c r="D191" s="379" t="str">
        <f aca="false">VLOOKUP(C191,'9. Matriz de Requisitos'!$A:$W,4, FALSE())</f>
        <v>Validar Cobro</v>
      </c>
      <c r="E191" s="380" t="str">
        <f aca="false" t="array" ref="E191:E191">IFERROR(_xludf.xlookup(F191, '4.2.1 Catalogo Frontend'!$D$2:$D$100, '4.2.1 Catalogo Frontend'!$B$2:$B$100), "")</f>
        <v/>
      </c>
      <c r="F191" s="374" t="s">
        <v>1480</v>
      </c>
      <c r="G191" s="374" t="s">
        <v>1649</v>
      </c>
      <c r="H191" s="379" t="str">
        <f aca="false">IF(F191="", "", CONCATENATE("[",$C191,"]","[",$F191,"] - ",$G191))</f>
        <v>[TPSC-RE-FU-028][PUT-MULTI] - Implementar logica de autoguardado en caso de detener la operacion</v>
      </c>
      <c r="I191" s="374" t="s">
        <v>1669</v>
      </c>
      <c r="J191" s="381" t="n">
        <f aca="false" t="array" ref="J191:J191">IFERROR(_xludf.xlookup(F191, '4.2.1 Catalogo Frontend'!$D$2:$D$100, '4.2.1 Catalogo Frontend'!$C$2:$C$100), 0)</f>
        <v>0</v>
      </c>
      <c r="K191" s="382" t="s">
        <v>43</v>
      </c>
      <c r="L191" s="383" t="n">
        <f aca="false">ROUNDUP(SUM(VLOOKUP('4.2 WBS Frontend'!K191,'6. Catalogos'!$B$2:$C$4,2,FALSE())*J191),0)</f>
        <v>0</v>
      </c>
      <c r="M191" s="374"/>
      <c r="N191" s="378"/>
      <c r="O191" s="378"/>
      <c r="P191" s="378"/>
      <c r="Q191" s="378"/>
      <c r="R191" s="378"/>
      <c r="S191" s="378"/>
      <c r="T191" s="378"/>
      <c r="U191" s="378"/>
      <c r="V191" s="378"/>
      <c r="W191" s="378"/>
      <c r="X191" s="378"/>
      <c r="Y191" s="378"/>
      <c r="Z191" s="378"/>
      <c r="AA191" s="378"/>
      <c r="AB191" s="378"/>
      <c r="AC191" s="378"/>
      <c r="AD191" s="378"/>
    </row>
    <row r="192" customFormat="false" ht="45" hidden="false" customHeight="true" outlineLevel="0" collapsed="false">
      <c r="A192" s="360" t="n">
        <f aca="false">ROW()-1</f>
        <v>191</v>
      </c>
      <c r="B192" s="384" t="str">
        <f aca="false">VLOOKUP(C192,'9. Matriz de Requisitos'!$A:$W,3, FALSE())</f>
        <v>Validar Cobro</v>
      </c>
      <c r="C192" s="361" t="s">
        <v>994</v>
      </c>
      <c r="D192" s="384" t="str">
        <f aca="false">VLOOKUP(C192,'9. Matriz de Requisitos'!$A:$W,4, FALSE())</f>
        <v>Validar Cobro</v>
      </c>
      <c r="E192" s="385" t="str">
        <f aca="false" t="array" ref="E192:E192">IFERROR(_xludf.xlookup(F192, '4.2.1 Catalogo Frontend'!$D$2:$D$100, '4.2.1 Catalogo Frontend'!$B$2:$B$100), "")</f>
        <v/>
      </c>
      <c r="F192" s="364" t="s">
        <v>1470</v>
      </c>
      <c r="G192" s="364" t="s">
        <v>1693</v>
      </c>
      <c r="H192" s="384" t="str">
        <f aca="false">IF(F192="", "", CONCATENATE("[",$C192,"]","[",$F192,"] - ",$G192))</f>
        <v>[TPSC-RE-FU-028][EXTRA-FUNCT] - Redirección despues de tener todas las lineas en estado Enviado</v>
      </c>
      <c r="I192" s="364" t="s">
        <v>1693</v>
      </c>
      <c r="J192" s="386" t="n">
        <f aca="false" t="array" ref="J192:J192">IFERROR(_xludf.xlookup(F192, '4.2.1 Catalogo Frontend'!$D$2:$D$100, '4.2.1 Catalogo Frontend'!$C$2:$C$100), 0)</f>
        <v>0</v>
      </c>
      <c r="K192" s="387" t="s">
        <v>43</v>
      </c>
      <c r="L192" s="388" t="n">
        <f aca="false">ROUNDUP(SUM(VLOOKUP('4.2 WBS Frontend'!K192,'6. Catalogos'!$B$2:$C$4,2,FALSE())*J192),0)</f>
        <v>0</v>
      </c>
      <c r="M192" s="364"/>
      <c r="N192" s="239"/>
      <c r="O192" s="239"/>
      <c r="P192" s="239"/>
      <c r="Q192" s="239"/>
      <c r="R192" s="239"/>
      <c r="S192" s="239"/>
      <c r="T192" s="239"/>
      <c r="U192" s="239"/>
      <c r="V192" s="239"/>
      <c r="W192" s="239"/>
      <c r="X192" s="239"/>
      <c r="Y192" s="239"/>
      <c r="Z192" s="239"/>
      <c r="AA192" s="239"/>
      <c r="AB192" s="239"/>
      <c r="AC192" s="239"/>
      <c r="AD192" s="239"/>
    </row>
    <row r="193" customFormat="false" ht="45" hidden="false" customHeight="true" outlineLevel="0" collapsed="false">
      <c r="A193" s="369" t="n">
        <f aca="false">ROW()-1</f>
        <v>192</v>
      </c>
      <c r="B193" s="370" t="str">
        <f aca="false">VLOOKUP(C193,'9. Matriz de Requisitos'!$A:$W,3, FALSE())</f>
        <v>Validar Cobro: Paso 3 Perú</v>
      </c>
      <c r="C193" s="371" t="s">
        <v>1046</v>
      </c>
      <c r="D193" s="370" t="str">
        <f aca="false">VLOOKUP(C193,'9. Matriz de Requisitos'!$A:$W,4, FALSE())</f>
        <v>Validar Cobro</v>
      </c>
      <c r="E193" s="372" t="str">
        <f aca="false" t="array" ref="E193:E193">IFERROR(_xludf.xlookup(F193, '4.2.1 Catalogo Frontend'!$D$2:$D$100, '4.2.1 Catalogo Frontend'!$B$2:$B$100), "")</f>
        <v/>
      </c>
      <c r="F193" s="373" t="s">
        <v>1470</v>
      </c>
      <c r="G193" s="374" t="s">
        <v>1694</v>
      </c>
      <c r="H193" s="370" t="str">
        <f aca="false">IF(F193="", "", CONCATENATE("[",$C193,"]","[",$F193,"] - ",$G193))</f>
        <v>[TPSC-RE-FU-029][EXTRA-FUNCT] - Ajuste en proceso de generación de documentos fiscales</v>
      </c>
      <c r="I193" s="370" t="s">
        <v>1695</v>
      </c>
      <c r="J193" s="375" t="n">
        <f aca="false" t="array" ref="J193:J193">IFERROR(_xludf.xlookup(F193, '4.2.1 Catalogo Frontend'!$D$2:$D$100, '4.2.1 Catalogo Frontend'!$C$2:$C$100), 0)</f>
        <v>0</v>
      </c>
      <c r="K193" s="376" t="s">
        <v>41</v>
      </c>
      <c r="L193" s="377" t="n">
        <f aca="false">ROUNDUP(SUM(VLOOKUP('4.2 WBS Frontend'!K193,'6. Catalogos'!$B$2:$C$4,2,FALSE())*J193),0)</f>
        <v>0</v>
      </c>
      <c r="M193" s="373"/>
      <c r="N193" s="378"/>
      <c r="O193" s="378"/>
      <c r="P193" s="378"/>
      <c r="Q193" s="378"/>
    </row>
    <row r="194" customFormat="false" ht="45" hidden="false" customHeight="true" outlineLevel="0" collapsed="false">
      <c r="A194" s="360" t="n">
        <f aca="false">ROW()-1</f>
        <v>193</v>
      </c>
      <c r="B194" s="384" t="str">
        <f aca="false">VLOOKUP(C194,'9. Matriz de Requisitos'!$A:$W,3, FALSE())</f>
        <v>Validar Cobro: Paso 3 Perú</v>
      </c>
      <c r="C194" s="361" t="s">
        <v>1046</v>
      </c>
      <c r="D194" s="384" t="str">
        <f aca="false">VLOOKUP(C194,'9. Matriz de Requisitos'!$A:$W,4, FALSE())</f>
        <v>Validar Cobro</v>
      </c>
      <c r="E194" s="385" t="str">
        <f aca="false" t="array" ref="E194:E194">IFERROR(_xludf.xlookup(F194, '4.2.1 Catalogo Frontend'!$D$2:$D$100, '4.2.1 Catalogo Frontend'!$B$2:$B$100), "")</f>
        <v/>
      </c>
      <c r="F194" s="364" t="s">
        <v>1457</v>
      </c>
      <c r="G194" s="400" t="s">
        <v>1696</v>
      </c>
      <c r="H194" s="384" t="str">
        <f aca="false">IF(F194="", "", CONCATENATE("[",$C194,"]","[",$F194,"] - ",$G194))</f>
        <v>[TPSC-RE-FU-029][GET-SIMPLE] - Consumir servicio para obtencion de catalogo de tipo de operacion</v>
      </c>
      <c r="I194" s="400" t="s">
        <v>1696</v>
      </c>
      <c r="J194" s="386" t="n">
        <f aca="false" t="array" ref="J194:J194">IFERROR(_xludf.xlookup(F194, '4.2.1 Catalogo Frontend'!$D$2:$D$100, '4.2.1 Catalogo Frontend'!$C$2:$C$100), 0)</f>
        <v>0</v>
      </c>
      <c r="K194" s="387" t="s">
        <v>43</v>
      </c>
      <c r="L194" s="388" t="n">
        <f aca="false">ROUNDUP(SUM(VLOOKUP('4.2 WBS Frontend'!K194,'6. Catalogos'!$B$2:$C$4,2,FALSE())*J194),0)</f>
        <v>0</v>
      </c>
      <c r="M194" s="364"/>
      <c r="N194" s="239"/>
      <c r="O194" s="239"/>
      <c r="P194" s="239"/>
      <c r="Q194" s="239"/>
      <c r="R194" s="239"/>
      <c r="S194" s="239"/>
      <c r="T194" s="239"/>
      <c r="U194" s="239"/>
      <c r="V194" s="239"/>
      <c r="W194" s="239"/>
      <c r="X194" s="239"/>
      <c r="Y194" s="239"/>
      <c r="Z194" s="239"/>
      <c r="AA194" s="239"/>
      <c r="AB194" s="239"/>
      <c r="AC194" s="239"/>
      <c r="AD194" s="239"/>
    </row>
    <row r="195" customFormat="false" ht="45" hidden="false" customHeight="true" outlineLevel="0" collapsed="false">
      <c r="A195" s="369" t="n">
        <f aca="false">ROW()-1</f>
        <v>194</v>
      </c>
      <c r="B195" s="379" t="str">
        <f aca="false">VLOOKUP(C195,'9. Matriz de Requisitos'!$A:$W,3, FALSE())</f>
        <v>Validar Cobro: Paso 3 Perú</v>
      </c>
      <c r="C195" s="371" t="s">
        <v>1046</v>
      </c>
      <c r="D195" s="379" t="str">
        <f aca="false">VLOOKUP(C195,'9. Matriz de Requisitos'!$A:$W,4, FALSE())</f>
        <v>Validar Cobro</v>
      </c>
      <c r="E195" s="380" t="str">
        <f aca="false" t="array" ref="E195:E195">IFERROR(_xludf.xlookup(F195, '4.2.1 Catalogo Frontend'!$D$2:$D$100, '4.2.1 Catalogo Frontend'!$B$2:$B$100), "")</f>
        <v/>
      </c>
      <c r="F195" s="374" t="s">
        <v>1457</v>
      </c>
      <c r="G195" s="399" t="s">
        <v>1697</v>
      </c>
      <c r="H195" s="379" t="str">
        <f aca="false">IF(F195="", "", CONCATENATE("[",$C195,"]","[",$F195,"] - ",$G195))</f>
        <v>[TPSC-RE-FU-029][GET-SIMPLE] - Consumir servicio para obtencion de catalogo de condición de pago</v>
      </c>
      <c r="I195" s="399" t="s">
        <v>1697</v>
      </c>
      <c r="J195" s="381" t="n">
        <f aca="false" t="array" ref="J195:J195">IFERROR(_xludf.xlookup(F195, '4.2.1 Catalogo Frontend'!$D$2:$D$100, '4.2.1 Catalogo Frontend'!$C$2:$C$100), 0)</f>
        <v>0</v>
      </c>
      <c r="K195" s="382" t="s">
        <v>43</v>
      </c>
      <c r="L195" s="383" t="n">
        <f aca="false">ROUNDUP(SUM(VLOOKUP('4.2 WBS Frontend'!K195,'6. Catalogos'!$B$2:$C$4,2,FALSE())*J195),0)</f>
        <v>0</v>
      </c>
      <c r="M195" s="374"/>
      <c r="N195" s="378"/>
      <c r="O195" s="378"/>
      <c r="P195" s="378"/>
      <c r="Q195" s="378"/>
      <c r="R195" s="378"/>
      <c r="S195" s="378"/>
      <c r="T195" s="378"/>
      <c r="U195" s="378"/>
      <c r="V195" s="378"/>
      <c r="W195" s="378"/>
      <c r="X195" s="378"/>
      <c r="Y195" s="378"/>
      <c r="Z195" s="378"/>
      <c r="AA195" s="378"/>
      <c r="AB195" s="378"/>
      <c r="AC195" s="378"/>
      <c r="AD195" s="378"/>
    </row>
    <row r="196" customFormat="false" ht="45" hidden="false" customHeight="true" outlineLevel="0" collapsed="false">
      <c r="A196" s="360" t="n">
        <f aca="false">ROW()-1</f>
        <v>195</v>
      </c>
      <c r="B196" s="384" t="str">
        <f aca="false">VLOOKUP(C196,'9. Matriz de Requisitos'!$A:$W,3, FALSE())</f>
        <v>Validar Cobro: Paso 3 Perú</v>
      </c>
      <c r="C196" s="361" t="s">
        <v>1046</v>
      </c>
      <c r="D196" s="384" t="str">
        <f aca="false">VLOOKUP(C196,'9. Matriz de Requisitos'!$A:$W,4, FALSE())</f>
        <v>Validar Cobro</v>
      </c>
      <c r="E196" s="385" t="str">
        <f aca="false" t="array" ref="E196:E196">IFERROR(_xludf.xlookup(F196, '4.2.1 Catalogo Frontend'!$D$2:$D$100, '4.2.1 Catalogo Frontend'!$B$2:$B$100), "")</f>
        <v/>
      </c>
      <c r="F196" s="364" t="s">
        <v>1470</v>
      </c>
      <c r="G196" s="400" t="s">
        <v>1698</v>
      </c>
      <c r="H196" s="384" t="str">
        <f aca="false">IF(F196="", "", CONCATENATE("[",$C196,"]","[",$F196,"] - ",$G196))</f>
        <v>[TPSC-RE-FU-029][EXTRA-FUNCT] - Ajustar validaciones acorde a las reglas de negocio para el proceso de perú</v>
      </c>
      <c r="I196" s="400" t="s">
        <v>1698</v>
      </c>
      <c r="J196" s="386" t="n">
        <f aca="false" t="array" ref="J196:J196">IFERROR(_xludf.xlookup(F196, '4.2.1 Catalogo Frontend'!$D$2:$D$100, '4.2.1 Catalogo Frontend'!$C$2:$C$100), 0)</f>
        <v>0</v>
      </c>
      <c r="K196" s="387" t="s">
        <v>41</v>
      </c>
      <c r="L196" s="388" t="n">
        <f aca="false">ROUNDUP(SUM(VLOOKUP('4.2 WBS Frontend'!K196,'6. Catalogos'!$B$2:$C$4,2,FALSE())*J196),0)</f>
        <v>0</v>
      </c>
      <c r="M196" s="364"/>
      <c r="N196" s="239"/>
      <c r="O196" s="239"/>
      <c r="P196" s="239"/>
      <c r="Q196" s="239"/>
      <c r="R196" s="239"/>
      <c r="S196" s="239"/>
      <c r="T196" s="239"/>
      <c r="U196" s="239"/>
      <c r="V196" s="239"/>
      <c r="W196" s="239"/>
      <c r="X196" s="239"/>
      <c r="Y196" s="239"/>
      <c r="Z196" s="239"/>
      <c r="AA196" s="239"/>
      <c r="AB196" s="239"/>
      <c r="AC196" s="239"/>
      <c r="AD196" s="239"/>
    </row>
    <row r="197" customFormat="false" ht="45" hidden="false" customHeight="true" outlineLevel="0" collapsed="false">
      <c r="A197" s="369" t="n">
        <f aca="false">ROW()-1</f>
        <v>196</v>
      </c>
      <c r="B197" s="379" t="str">
        <f aca="false">VLOOKUP(C197,'9. Matriz de Requisitos'!$A:$W,3, FALSE())</f>
        <v>Validar Cobro: Paso 3 Perú</v>
      </c>
      <c r="C197" s="371" t="s">
        <v>1046</v>
      </c>
      <c r="D197" s="379" t="str">
        <f aca="false">VLOOKUP(C197,'9. Matriz de Requisitos'!$A:$W,4, FALSE())</f>
        <v>Validar Cobro</v>
      </c>
      <c r="E197" s="380" t="str">
        <f aca="false" t="array" ref="E197:E197">IFERROR(_xludf.xlookup(F197, '4.2.1 Catalogo Frontend'!$D$2:$D$100, '4.2.1 Catalogo Frontend'!$B$2:$B$100), "")</f>
        <v/>
      </c>
      <c r="F197" s="374" t="s">
        <v>1470</v>
      </c>
      <c r="G197" s="399" t="s">
        <v>1699</v>
      </c>
      <c r="H197" s="379" t="str">
        <f aca="false">IF(F197="", "", CONCATENATE("[",$C197,"]","[",$F197,"] - ",$G197))</f>
        <v>[TPSC-RE-FU-029][EXTRA-FUNCT] - Validaciones para no enviar correo en el caso de PREPAGO SIN CONTROLADOS, CON FACTURA POR ADELANTADO</v>
      </c>
      <c r="I197" s="399" t="s">
        <v>1699</v>
      </c>
      <c r="J197" s="381" t="n">
        <f aca="false" t="array" ref="J197:J197">IFERROR(_xludf.xlookup(F197, '4.2.1 Catalogo Frontend'!$D$2:$D$100, '4.2.1 Catalogo Frontend'!$C$2:$C$100), 0)</f>
        <v>0</v>
      </c>
      <c r="K197" s="382" t="s">
        <v>41</v>
      </c>
      <c r="L197" s="383" t="n">
        <f aca="false">ROUNDUP(SUM(VLOOKUP('4.2 WBS Frontend'!K197,'6. Catalogos'!$B$2:$C$4,2,FALSE())*J197),0)</f>
        <v>0</v>
      </c>
      <c r="M197" s="374"/>
      <c r="N197" s="378"/>
      <c r="O197" s="378"/>
      <c r="P197" s="378"/>
      <c r="Q197" s="378"/>
      <c r="R197" s="378"/>
      <c r="S197" s="378"/>
      <c r="T197" s="378"/>
      <c r="U197" s="378"/>
      <c r="V197" s="378"/>
      <c r="W197" s="378"/>
      <c r="X197" s="378"/>
      <c r="Y197" s="378"/>
      <c r="Z197" s="378"/>
      <c r="AA197" s="378"/>
      <c r="AB197" s="378"/>
      <c r="AC197" s="378"/>
      <c r="AD197" s="378"/>
    </row>
    <row r="198" customFormat="false" ht="45" hidden="false" customHeight="true" outlineLevel="0" collapsed="false">
      <c r="A198" s="360" t="n">
        <f aca="false">ROW()-1</f>
        <v>197</v>
      </c>
      <c r="B198" s="389" t="str">
        <f aca="false">VLOOKUP(C198,'9. Matriz de Requisitos'!$A:$W,3, FALSE())</f>
        <v>Diseño y generación de Documentos
</v>
      </c>
      <c r="C198" s="390" t="s">
        <v>1083</v>
      </c>
      <c r="D198" s="389" t="str">
        <f aca="false">VLOOKUP(C198,'9. Matriz de Requisitos'!$A:$W,4, FALSE())</f>
        <v>Validar Cobro</v>
      </c>
      <c r="E198" s="391" t="str">
        <f aca="false" t="array" ref="E198:E198">IFERROR(_xludf.xlookup(F198, '4.2.1 Catalogo Frontend'!$D$2:$D$100, '4.2.1 Catalogo Frontend'!$B$2:$B$100), "")</f>
        <v/>
      </c>
      <c r="F198" s="392"/>
      <c r="G198" s="393"/>
      <c r="H198" s="389" t="str">
        <f aca="false">IF(F198="", "", CONCATENATE("[",$C198,"]","[",$F198,"] - ",$G198))</f>
        <v/>
      </c>
      <c r="I198" s="389"/>
      <c r="J198" s="394" t="n">
        <f aca="false" t="array" ref="J198:J198">IFERROR(_xludf.xlookup(F198, '4.2.1 Catalogo Frontend'!$D$2:$D$100, '4.2.1 Catalogo Frontend'!$C$2:$C$100), 0)</f>
        <v>0</v>
      </c>
      <c r="K198" s="395" t="s">
        <v>43</v>
      </c>
      <c r="L198" s="396" t="n">
        <f aca="false">ROUNDUP(SUM(VLOOKUP('4.2 WBS Frontend'!K198,'6. Catalogos'!$B$2:$C$4,2,FALSE())*J198),0)</f>
        <v>0</v>
      </c>
      <c r="M198" s="392"/>
      <c r="N198" s="397"/>
      <c r="O198" s="397"/>
      <c r="P198" s="397"/>
      <c r="Q198" s="397"/>
    </row>
    <row r="199" customFormat="false" ht="45" hidden="false" customHeight="true" outlineLevel="0" collapsed="false">
      <c r="A199" s="369" t="n">
        <f aca="false">ROW()-1</f>
        <v>198</v>
      </c>
      <c r="B199" s="401" t="str">
        <f aca="false">VLOOKUP(C199,'9. Matriz de Requisitos'!$A:$W,3, FALSE())</f>
        <v>Diseño y generación de Documentos: CDP Perú
</v>
      </c>
      <c r="C199" s="402" t="s">
        <v>1700</v>
      </c>
      <c r="D199" s="401" t="str">
        <f aca="false">VLOOKUP(C199,'9. Matriz de Requisitos'!$A:$W,4, FALSE())</f>
        <v>Validar Cobro</v>
      </c>
      <c r="E199" s="403" t="str">
        <f aca="false" t="array" ref="E199:E199">IFERROR(_xludf.xlookup(F199, '4.2.1 Catalogo Frontend'!$D$2:$D$100, '4.2.1 Catalogo Frontend'!$B$2:$B$100), "")</f>
        <v/>
      </c>
      <c r="F199" s="404"/>
      <c r="G199" s="405"/>
      <c r="H199" s="401" t="str">
        <f aca="false">IF(F199="", "", CONCATENATE("[",$C199,"]","[",$F199,"] - ",$G199))</f>
        <v/>
      </c>
      <c r="I199" s="401"/>
      <c r="J199" s="406" t="n">
        <f aca="false" t="array" ref="J199:J199">IFERROR(_xludf.xlookup(F199, '4.2.1 Catalogo Frontend'!$D$2:$D$100, '4.2.1 Catalogo Frontend'!$C$2:$C$100), 0)</f>
        <v>0</v>
      </c>
      <c r="K199" s="407" t="s">
        <v>43</v>
      </c>
      <c r="L199" s="408" t="n">
        <f aca="false">ROUNDUP(SUM(VLOOKUP('4.2 WBS Frontend'!K199,'6. Catalogos'!$B$2:$C$4,2,FALSE())*J199),0)</f>
        <v>0</v>
      </c>
      <c r="M199" s="404"/>
      <c r="N199" s="409"/>
      <c r="O199" s="409"/>
      <c r="P199" s="409"/>
      <c r="Q199" s="409"/>
      <c r="R199" s="409"/>
      <c r="S199" s="409"/>
      <c r="T199" s="409"/>
      <c r="U199" s="409"/>
      <c r="V199" s="409"/>
      <c r="W199" s="409"/>
      <c r="X199" s="409"/>
      <c r="Y199" s="409"/>
      <c r="Z199" s="409"/>
      <c r="AA199" s="409"/>
      <c r="AB199" s="409"/>
      <c r="AC199" s="409"/>
      <c r="AD199" s="409"/>
    </row>
    <row r="200" customFormat="false" ht="45" hidden="false" customHeight="true" outlineLevel="0" collapsed="false">
      <c r="A200" s="360" t="n">
        <f aca="false">ROW()-1</f>
        <v>199</v>
      </c>
      <c r="B200" s="384" t="str">
        <f aca="false">VLOOKUP(C200,'9. Matriz de Requisitos'!$A:$W,3, FALSE())</f>
        <v>Notas de Crédito</v>
      </c>
      <c r="C200" s="361" t="s">
        <v>1121</v>
      </c>
      <c r="D200" s="384" t="str">
        <f aca="false">VLOOKUP(C200,'9. Matriz de Requisitos'!$A:$W,4, FALSE())</f>
        <v>Notas de Crédito</v>
      </c>
      <c r="E200" s="385" t="str">
        <f aca="false" t="array" ref="E200:E200">IFERROR(_xludf.xlookup(F200, '4.2.1 Catalogo Frontend'!$D$2:$D$100, '4.2.1 Catalogo Frontend'!$B$2:$B$100), "")</f>
        <v/>
      </c>
      <c r="F200" s="364" t="s">
        <v>1467</v>
      </c>
      <c r="G200" s="398" t="s">
        <v>1569</v>
      </c>
      <c r="H200" s="384" t="str">
        <f aca="false">IF(F200="", "", CONCATENATE("[",$C200,"]","[",$F200,"] - ",$G200))</f>
        <v>[TPSC-RE-FU-032][PERMISSION] - Ajustar el archivo de roles y funciones para permitir el acceso al modulo</v>
      </c>
      <c r="I200" s="398" t="s">
        <v>1569</v>
      </c>
      <c r="J200" s="386" t="n">
        <f aca="false" t="array" ref="J200:J200">IFERROR(_xludf.xlookup(F200, '4.2.1 Catalogo Frontend'!$D$2:$D$100, '4.2.1 Catalogo Frontend'!$C$2:$C$100), 0)</f>
        <v>0</v>
      </c>
      <c r="K200" s="387" t="s">
        <v>42</v>
      </c>
      <c r="L200" s="388" t="n">
        <f aca="false">ROUNDUP(SUM(VLOOKUP('4.2 WBS Frontend'!K200,'6. Catalogos'!$B$2:$C$4,2,FALSE())*J200),0)</f>
        <v>0</v>
      </c>
      <c r="M200" s="364"/>
      <c r="N200" s="239"/>
      <c r="O200" s="239"/>
      <c r="P200" s="239"/>
      <c r="Q200" s="239"/>
      <c r="R200" s="239"/>
      <c r="S200" s="239"/>
      <c r="T200" s="239"/>
      <c r="U200" s="239"/>
      <c r="V200" s="239"/>
      <c r="W200" s="239"/>
      <c r="X200" s="239"/>
      <c r="Y200" s="239"/>
      <c r="Z200" s="239"/>
      <c r="AA200" s="239"/>
      <c r="AB200" s="239"/>
      <c r="AC200" s="239"/>
      <c r="AD200" s="239"/>
    </row>
    <row r="201" customFormat="false" ht="45" hidden="false" customHeight="true" outlineLevel="0" collapsed="false">
      <c r="A201" s="369" t="n">
        <f aca="false">ROW()-1</f>
        <v>200</v>
      </c>
      <c r="B201" s="379" t="str">
        <f aca="false">VLOOKUP(C201,'9. Matriz de Requisitos'!$A:$W,3, FALSE())</f>
        <v>Notas de Crédito</v>
      </c>
      <c r="C201" s="371" t="s">
        <v>1121</v>
      </c>
      <c r="D201" s="379" t="str">
        <f aca="false">VLOOKUP(C201,'9. Matriz de Requisitos'!$A:$W,4, FALSE())</f>
        <v>Notas de Crédito</v>
      </c>
      <c r="E201" s="380" t="str">
        <f aca="false" t="array" ref="E201:E201">IFERROR(_xludf.xlookup(F201, '4.2.1 Catalogo Frontend'!$D$2:$D$100, '4.2.1 Catalogo Frontend'!$B$2:$B$100), "")</f>
        <v/>
      </c>
      <c r="F201" s="374" t="s">
        <v>1570</v>
      </c>
      <c r="G201" s="399" t="s">
        <v>1701</v>
      </c>
      <c r="H201" s="379" t="str">
        <f aca="false">IF(F201="", "", CONCATENATE("[",$C201,"]","[",$F201,"] - ",$G201))</f>
        <v>[TPSC-RE-FU-032][CONFIG-ROUTE] - Añadir nueva ruta al menú para el modulo de notas de credito</v>
      </c>
      <c r="I201" s="399" t="s">
        <v>1701</v>
      </c>
      <c r="J201" s="381" t="n">
        <f aca="false" t="array" ref="J201:J201">IFERROR(_xludf.xlookup(F201, '4.2.1 Catalogo Frontend'!$D$2:$D$100, '4.2.1 Catalogo Frontend'!$C$2:$C$100), 0)</f>
        <v>0</v>
      </c>
      <c r="K201" s="382" t="s">
        <v>43</v>
      </c>
      <c r="L201" s="383" t="n">
        <f aca="false">ROUNDUP(SUM(VLOOKUP('4.2 WBS Frontend'!K201,'6. Catalogos'!$B$2:$C$4,2,FALSE())*J201),0)</f>
        <v>0</v>
      </c>
      <c r="M201" s="374"/>
      <c r="N201" s="378"/>
      <c r="O201" s="378"/>
      <c r="P201" s="378"/>
      <c r="Q201" s="378"/>
      <c r="R201" s="378"/>
      <c r="S201" s="378"/>
      <c r="T201" s="378"/>
      <c r="U201" s="378"/>
      <c r="V201" s="378"/>
      <c r="W201" s="378"/>
      <c r="X201" s="378"/>
      <c r="Y201" s="378"/>
      <c r="Z201" s="378"/>
      <c r="AA201" s="378"/>
      <c r="AB201" s="378"/>
      <c r="AC201" s="378"/>
      <c r="AD201" s="378"/>
    </row>
    <row r="202" customFormat="false" ht="45" hidden="false" customHeight="true" outlineLevel="0" collapsed="false">
      <c r="A202" s="360" t="n">
        <f aca="false">ROW()-1</f>
        <v>201</v>
      </c>
      <c r="B202" s="384" t="str">
        <f aca="false">VLOOKUP(C202,'9. Matriz de Requisitos'!$A:$W,3, FALSE())</f>
        <v>Notas de Crédito</v>
      </c>
      <c r="C202" s="361" t="s">
        <v>1121</v>
      </c>
      <c r="D202" s="384" t="str">
        <f aca="false">VLOOKUP(C202,'9. Matriz de Requisitos'!$A:$W,4, FALSE())</f>
        <v>Notas de Crédito</v>
      </c>
      <c r="E202" s="385" t="str">
        <f aca="false" t="array" ref="E202:E202">IFERROR(_xludf.xlookup(F202, '4.2.1 Catalogo Frontend'!$D$2:$D$100, '4.2.1 Catalogo Frontend'!$B$2:$B$100), "")</f>
        <v/>
      </c>
      <c r="F202" s="364" t="s">
        <v>1473</v>
      </c>
      <c r="G202" s="400" t="s">
        <v>1574</v>
      </c>
      <c r="H202" s="384" t="str">
        <f aca="false">IF(F202="", "", CONCATENATE("[",$C202,"]","[",$F202,"] - ",$G202))</f>
        <v>[TPSC-RE-FU-032][PAGE-SIMPLE] - Crear page para el modulo de factura por adelantado</v>
      </c>
      <c r="I202" s="400" t="s">
        <v>1574</v>
      </c>
      <c r="J202" s="386" t="n">
        <f aca="false" t="array" ref="J202:J202">IFERROR(_xludf.xlookup(F202, '4.2.1 Catalogo Frontend'!$D$2:$D$100, '4.2.1 Catalogo Frontend'!$C$2:$C$100), 0)</f>
        <v>0</v>
      </c>
      <c r="K202" s="387" t="s">
        <v>43</v>
      </c>
      <c r="L202" s="388" t="n">
        <f aca="false">ROUNDUP(SUM(VLOOKUP('4.2 WBS Frontend'!K202,'6. Catalogos'!$B$2:$C$4,2,FALSE())*J202),0)</f>
        <v>0</v>
      </c>
      <c r="M202" s="364"/>
      <c r="N202" s="239"/>
      <c r="O202" s="239"/>
      <c r="P202" s="239"/>
      <c r="Q202" s="239"/>
      <c r="R202" s="239"/>
      <c r="S202" s="239"/>
      <c r="T202" s="239"/>
      <c r="U202" s="239"/>
      <c r="V202" s="239"/>
      <c r="W202" s="239"/>
      <c r="X202" s="239"/>
      <c r="Y202" s="239"/>
      <c r="Z202" s="239"/>
      <c r="AA202" s="239"/>
      <c r="AB202" s="239"/>
      <c r="AC202" s="239"/>
      <c r="AD202" s="239"/>
    </row>
    <row r="203" customFormat="false" ht="45" hidden="false" customHeight="true" outlineLevel="0" collapsed="false">
      <c r="A203" s="369" t="n">
        <f aca="false">ROW()-1</f>
        <v>202</v>
      </c>
      <c r="B203" s="379" t="str">
        <f aca="false">VLOOKUP(C203,'9. Matriz de Requisitos'!$A:$W,3, FALSE())</f>
        <v>Notas de Crédito</v>
      </c>
      <c r="C203" s="371" t="s">
        <v>1121</v>
      </c>
      <c r="D203" s="379" t="str">
        <f aca="false">VLOOKUP(C203,'9. Matriz de Requisitos'!$A:$W,4, FALSE())</f>
        <v>Notas de Crédito</v>
      </c>
      <c r="E203" s="380" t="str">
        <f aca="false" t="array" ref="E203:E203">IFERROR(_xludf.xlookup(F203, '4.2.1 Catalogo Frontend'!$D$2:$D$100, '4.2.1 Catalogo Frontend'!$B$2:$B$100), "")</f>
        <v/>
      </c>
      <c r="F203" s="374" t="s">
        <v>1464</v>
      </c>
      <c r="G203" s="399" t="s">
        <v>1702</v>
      </c>
      <c r="H203" s="379" t="str">
        <f aca="false">IF(F203="", "", CONCATENATE("[",$C203,"]","[",$F203,"] - ",$G203))</f>
        <v>[TPSC-RE-FU-032][SECT-FORM] - Maquetar pantalla de nota de credito</v>
      </c>
      <c r="I203" s="399" t="s">
        <v>1575</v>
      </c>
      <c r="J203" s="381" t="n">
        <f aca="false" t="array" ref="J203:J203">IFERROR(_xludf.xlookup(F203, '4.2.1 Catalogo Frontend'!$D$2:$D$100, '4.2.1 Catalogo Frontend'!$C$2:$C$100), 0)</f>
        <v>0</v>
      </c>
      <c r="K203" s="382" t="s">
        <v>41</v>
      </c>
      <c r="L203" s="383" t="n">
        <f aca="false">ROUNDUP(SUM(VLOOKUP('4.2 WBS Frontend'!K203,'6. Catalogos'!$B$2:$C$4,2,FALSE())*J203),0)</f>
        <v>0</v>
      </c>
      <c r="M203" s="374"/>
      <c r="N203" s="378"/>
      <c r="O203" s="378"/>
      <c r="P203" s="378"/>
      <c r="Q203" s="378"/>
      <c r="R203" s="378"/>
      <c r="S203" s="378"/>
      <c r="T203" s="378"/>
      <c r="U203" s="378"/>
      <c r="V203" s="378"/>
      <c r="W203" s="378"/>
      <c r="X203" s="378"/>
      <c r="Y203" s="378"/>
      <c r="Z203" s="378"/>
      <c r="AA203" s="378"/>
      <c r="AB203" s="378"/>
      <c r="AC203" s="378"/>
      <c r="AD203" s="378"/>
    </row>
    <row r="204" customFormat="false" ht="45" hidden="false" customHeight="true" outlineLevel="0" collapsed="false">
      <c r="A204" s="360" t="n">
        <f aca="false">ROW()-1</f>
        <v>203</v>
      </c>
      <c r="B204" s="330" t="str">
        <f aca="false">VLOOKUP(C204,'9. Matriz de Requisitos'!$A:$W,3, FALSE())</f>
        <v>Notas de Crédito: Perú</v>
      </c>
      <c r="C204" s="361" t="s">
        <v>1169</v>
      </c>
      <c r="D204" s="330" t="str">
        <f aca="false">VLOOKUP(C204,'9. Matriz de Requisitos'!$A:$W,4, FALSE())</f>
        <v>Notas de Crédito</v>
      </c>
      <c r="E204" s="362" t="str">
        <f aca="false" t="array" ref="E204:E204">IFERROR(_xludf.xlookup(F204, '4.2.1 Catalogo Frontend'!$D$2:$D$100, '4.2.1 Catalogo Frontend'!$B$2:$B$100), "")</f>
        <v/>
      </c>
      <c r="F204" s="363"/>
      <c r="G204" s="364"/>
      <c r="H204" s="330" t="str">
        <f aca="false">IF(F204="", "", CONCATENATE("[",$C204,"]","[",$F204,"] - ",$G204))</f>
        <v/>
      </c>
      <c r="I204" s="330"/>
      <c r="J204" s="366" t="n">
        <f aca="false" t="array" ref="J204:J204">IFERROR(_xludf.xlookup(F204, '4.2.1 Catalogo Frontend'!$D$2:$D$100, '4.2.1 Catalogo Frontend'!$C$2:$C$100), 0)</f>
        <v>0</v>
      </c>
      <c r="K204" s="367" t="s">
        <v>43</v>
      </c>
      <c r="L204" s="368" t="n">
        <f aca="false">ROUNDUP(SUM(VLOOKUP('4.2 WBS Frontend'!K204,'6. Catalogos'!$B$2:$C$4,2,FALSE())*J204),0)</f>
        <v>0</v>
      </c>
      <c r="M204" s="363"/>
      <c r="N204" s="239"/>
      <c r="O204" s="239"/>
      <c r="P204" s="239"/>
      <c r="Q204" s="239"/>
    </row>
    <row r="205" customFormat="false" ht="45" hidden="false" customHeight="true" outlineLevel="0" collapsed="false">
      <c r="A205" s="369" t="n">
        <f aca="false">ROW()-1</f>
        <v>204</v>
      </c>
      <c r="B205" s="389" t="str">
        <f aca="false">VLOOKUP(C205,'9. Matriz de Requisitos'!$A:$W,3, FALSE())</f>
        <v>Diseño y generación de Documentos
</v>
      </c>
      <c r="C205" s="390" t="s">
        <v>1200</v>
      </c>
      <c r="D205" s="389" t="str">
        <f aca="false">VLOOKUP(C205,'9. Matriz de Requisitos'!$A:$W,4, FALSE())</f>
        <v>Notas de Crédito</v>
      </c>
      <c r="E205" s="391" t="str">
        <f aca="false" t="array" ref="E205:E205">IFERROR(_xludf.xlookup(F205, '4.2.1 Catalogo Frontend'!$D$2:$D$100, '4.2.1 Catalogo Frontend'!$B$2:$B$100), "")</f>
        <v/>
      </c>
      <c r="F205" s="392"/>
      <c r="G205" s="393"/>
      <c r="H205" s="389" t="str">
        <f aca="false">IF(F205="", "", CONCATENATE("[",$C205,"]","[",$F205,"] - ",$G205))</f>
        <v/>
      </c>
      <c r="I205" s="389"/>
      <c r="J205" s="394" t="n">
        <f aca="false" t="array" ref="J205:J205">IFERROR(_xludf.xlookup(F205, '4.2.1 Catalogo Frontend'!$D$2:$D$100, '4.2.1 Catalogo Frontend'!$C$2:$C$100), 0)</f>
        <v>0</v>
      </c>
      <c r="K205" s="395" t="s">
        <v>43</v>
      </c>
      <c r="L205" s="396" t="n">
        <f aca="false">ROUNDUP(SUM(VLOOKUP('4.2 WBS Frontend'!K205,'6. Catalogos'!$B$2:$C$4,2,FALSE())*J205),0)</f>
        <v>0</v>
      </c>
      <c r="M205" s="392"/>
      <c r="N205" s="397"/>
      <c r="O205" s="397"/>
      <c r="P205" s="397"/>
      <c r="Q205" s="397"/>
    </row>
    <row r="206" customFormat="false" ht="45" hidden="false" customHeight="true" outlineLevel="0" collapsed="false">
      <c r="A206" s="360" t="n">
        <f aca="false">ROW()-1</f>
        <v>205</v>
      </c>
      <c r="B206" s="389" t="str">
        <f aca="false">VLOOKUP(C206,'9. Matriz de Requisitos'!$A:$W,3, FALSE())</f>
        <v>Diseño y generación de Documentos: NDC Perú
</v>
      </c>
      <c r="C206" s="390" t="s">
        <v>1220</v>
      </c>
      <c r="D206" s="389" t="str">
        <f aca="false">VLOOKUP(C206,'9. Matriz de Requisitos'!$A:$W,4, FALSE())</f>
        <v>Notas de Crédito</v>
      </c>
      <c r="E206" s="391" t="str">
        <f aca="false" t="array" ref="E206:E206">IFERROR(_xludf.xlookup(F206, '4.2.1 Catalogo Frontend'!$D$2:$D$100, '4.2.1 Catalogo Frontend'!$B$2:$B$100), "")</f>
        <v/>
      </c>
      <c r="F206" s="392"/>
      <c r="G206" s="393"/>
      <c r="H206" s="389" t="str">
        <f aca="false">IF(F206="", "", CONCATENATE("[",$C206,"]","[",$F206,"] - ",$G206))</f>
        <v/>
      </c>
      <c r="I206" s="389"/>
      <c r="J206" s="394" t="n">
        <f aca="false" t="array" ref="J206:J206">IFERROR(_xludf.xlookup(F206, '4.2.1 Catalogo Frontend'!$D$2:$D$100, '4.2.1 Catalogo Frontend'!$C$2:$C$100), 0)</f>
        <v>0</v>
      </c>
      <c r="K206" s="395" t="s">
        <v>43</v>
      </c>
      <c r="L206" s="396" t="n">
        <f aca="false">ROUNDUP(SUM(VLOOKUP('4.2 WBS Frontend'!K206,'6. Catalogos'!$B$2:$C$4,2,FALSE())*J206),0)</f>
        <v>0</v>
      </c>
      <c r="M206" s="392"/>
      <c r="N206" s="397"/>
      <c r="O206" s="397"/>
      <c r="P206" s="397"/>
      <c r="Q206" s="397"/>
    </row>
    <row r="207" customFormat="false" ht="45" hidden="false" customHeight="true" outlineLevel="0" collapsed="false">
      <c r="A207" s="378"/>
      <c r="B207" s="378"/>
      <c r="C207" s="410"/>
      <c r="D207" s="411"/>
      <c r="E207" s="378"/>
      <c r="F207" s="412"/>
      <c r="G207" s="378"/>
      <c r="H207" s="411"/>
      <c r="I207" s="411"/>
      <c r="J207" s="378"/>
      <c r="K207" s="378"/>
      <c r="L207" s="378"/>
      <c r="M207" s="378"/>
      <c r="N207" s="378"/>
      <c r="O207" s="378"/>
      <c r="P207" s="378"/>
      <c r="Q207" s="378"/>
      <c r="R207" s="378"/>
      <c r="S207" s="378"/>
      <c r="T207" s="378"/>
      <c r="U207" s="378"/>
      <c r="V207" s="378"/>
      <c r="W207" s="378"/>
      <c r="X207" s="378"/>
      <c r="Y207" s="378"/>
      <c r="Z207" s="378"/>
      <c r="AA207" s="378"/>
      <c r="AB207" s="378"/>
      <c r="AC207" s="378"/>
      <c r="AD207" s="378"/>
    </row>
    <row r="208" customFormat="false" ht="45" hidden="false" customHeight="true" outlineLevel="0" collapsed="false">
      <c r="A208" s="239"/>
      <c r="B208" s="239"/>
      <c r="C208" s="413"/>
      <c r="D208" s="414"/>
      <c r="E208" s="239"/>
      <c r="F208" s="415"/>
      <c r="G208" s="239"/>
      <c r="H208" s="414"/>
      <c r="I208" s="414"/>
      <c r="J208" s="239"/>
      <c r="K208" s="239"/>
      <c r="L208" s="239"/>
      <c r="M208" s="239"/>
      <c r="N208" s="239"/>
      <c r="O208" s="239"/>
      <c r="P208" s="239"/>
      <c r="Q208" s="239"/>
      <c r="R208" s="239"/>
      <c r="S208" s="239"/>
      <c r="T208" s="239"/>
      <c r="U208" s="239"/>
      <c r="V208" s="239"/>
      <c r="W208" s="239"/>
      <c r="X208" s="239"/>
      <c r="Y208" s="239"/>
      <c r="Z208" s="239"/>
      <c r="AA208" s="239"/>
      <c r="AB208" s="239"/>
      <c r="AC208" s="239"/>
      <c r="AD208" s="239"/>
    </row>
    <row r="209" customFormat="false" ht="45" hidden="false" customHeight="true" outlineLevel="0" collapsed="false">
      <c r="A209" s="378"/>
      <c r="B209" s="378"/>
      <c r="C209" s="410"/>
      <c r="D209" s="411"/>
      <c r="E209" s="378"/>
      <c r="F209" s="412"/>
      <c r="G209" s="378"/>
      <c r="H209" s="411"/>
      <c r="I209" s="411"/>
      <c r="J209" s="378"/>
      <c r="K209" s="378"/>
      <c r="L209" s="378"/>
      <c r="M209" s="378"/>
      <c r="N209" s="378"/>
      <c r="O209" s="378"/>
      <c r="P209" s="378"/>
      <c r="Q209" s="378"/>
      <c r="R209" s="378"/>
      <c r="S209" s="378"/>
      <c r="T209" s="378"/>
      <c r="U209" s="378"/>
      <c r="V209" s="378"/>
      <c r="W209" s="378"/>
      <c r="X209" s="378"/>
      <c r="Y209" s="378"/>
      <c r="Z209" s="378"/>
      <c r="AA209" s="378"/>
      <c r="AB209" s="378"/>
      <c r="AC209" s="378"/>
      <c r="AD209" s="378"/>
    </row>
    <row r="210" customFormat="false" ht="45" hidden="false" customHeight="true" outlineLevel="0" collapsed="false">
      <c r="A210" s="239"/>
      <c r="B210" s="239"/>
      <c r="C210" s="413"/>
      <c r="D210" s="414"/>
      <c r="E210" s="239"/>
      <c r="F210" s="415"/>
      <c r="G210" s="239"/>
      <c r="H210" s="414"/>
      <c r="I210" s="414"/>
      <c r="J210" s="239"/>
      <c r="K210" s="239"/>
      <c r="L210" s="239"/>
      <c r="M210" s="239"/>
      <c r="N210" s="239"/>
      <c r="O210" s="239"/>
      <c r="P210" s="239"/>
      <c r="Q210" s="239"/>
      <c r="R210" s="239"/>
      <c r="S210" s="239"/>
      <c r="T210" s="239"/>
      <c r="U210" s="239"/>
      <c r="V210" s="239"/>
      <c r="W210" s="239"/>
      <c r="X210" s="239"/>
      <c r="Y210" s="239"/>
      <c r="Z210" s="239"/>
      <c r="AA210" s="239"/>
      <c r="AB210" s="239"/>
      <c r="AC210" s="239"/>
      <c r="AD210" s="239"/>
    </row>
    <row r="211" customFormat="false" ht="45" hidden="false" customHeight="true" outlineLevel="0" collapsed="false">
      <c r="A211" s="378"/>
      <c r="B211" s="378"/>
      <c r="C211" s="410"/>
      <c r="D211" s="411"/>
      <c r="E211" s="378"/>
      <c r="F211" s="412"/>
      <c r="G211" s="378"/>
      <c r="H211" s="411"/>
      <c r="I211" s="411"/>
      <c r="J211" s="378"/>
      <c r="K211" s="378"/>
      <c r="L211" s="378"/>
      <c r="M211" s="378"/>
      <c r="N211" s="378"/>
      <c r="O211" s="378"/>
      <c r="P211" s="378"/>
      <c r="Q211" s="378"/>
      <c r="R211" s="378"/>
      <c r="S211" s="378"/>
      <c r="T211" s="378"/>
      <c r="U211" s="378"/>
      <c r="V211" s="378"/>
      <c r="W211" s="378"/>
      <c r="X211" s="378"/>
      <c r="Y211" s="378"/>
      <c r="Z211" s="378"/>
      <c r="AA211" s="378"/>
      <c r="AB211" s="378"/>
      <c r="AC211" s="378"/>
      <c r="AD211" s="378"/>
    </row>
    <row r="212" customFormat="false" ht="45" hidden="false" customHeight="true" outlineLevel="0" collapsed="false">
      <c r="A212" s="239"/>
      <c r="B212" s="239"/>
      <c r="C212" s="413"/>
      <c r="D212" s="414"/>
      <c r="E212" s="239"/>
      <c r="F212" s="415"/>
      <c r="G212" s="239"/>
      <c r="H212" s="414"/>
      <c r="I212" s="414"/>
      <c r="J212" s="239"/>
      <c r="K212" s="239"/>
      <c r="L212" s="239"/>
      <c r="M212" s="239"/>
      <c r="N212" s="239"/>
      <c r="O212" s="239"/>
      <c r="P212" s="239"/>
      <c r="Q212" s="239"/>
      <c r="R212" s="239"/>
      <c r="S212" s="239"/>
      <c r="T212" s="239"/>
      <c r="U212" s="239"/>
      <c r="V212" s="239"/>
      <c r="W212" s="239"/>
      <c r="X212" s="239"/>
      <c r="Y212" s="239"/>
      <c r="Z212" s="239"/>
      <c r="AA212" s="239"/>
      <c r="AB212" s="239"/>
      <c r="AC212" s="239"/>
      <c r="AD212" s="239"/>
    </row>
    <row r="213" customFormat="false" ht="45" hidden="false" customHeight="true" outlineLevel="0" collapsed="false">
      <c r="A213" s="378"/>
      <c r="B213" s="378"/>
      <c r="C213" s="410"/>
      <c r="D213" s="411"/>
      <c r="E213" s="378"/>
      <c r="F213" s="412"/>
      <c r="G213" s="378"/>
      <c r="H213" s="411"/>
      <c r="I213" s="411"/>
      <c r="J213" s="378"/>
      <c r="K213" s="378"/>
      <c r="L213" s="378"/>
      <c r="M213" s="378"/>
      <c r="N213" s="378"/>
      <c r="O213" s="378"/>
      <c r="P213" s="378"/>
      <c r="Q213" s="378"/>
      <c r="R213" s="378"/>
      <c r="S213" s="378"/>
      <c r="T213" s="378"/>
      <c r="U213" s="378"/>
      <c r="V213" s="378"/>
      <c r="W213" s="378"/>
      <c r="X213" s="378"/>
      <c r="Y213" s="378"/>
      <c r="Z213" s="378"/>
      <c r="AA213" s="378"/>
      <c r="AB213" s="378"/>
      <c r="AC213" s="378"/>
      <c r="AD213" s="378"/>
    </row>
    <row r="214" customFormat="false" ht="45" hidden="false" customHeight="true" outlineLevel="0" collapsed="false">
      <c r="A214" s="239"/>
      <c r="B214" s="239"/>
      <c r="C214" s="413"/>
      <c r="D214" s="414"/>
      <c r="E214" s="239"/>
      <c r="F214" s="415"/>
      <c r="G214" s="239"/>
      <c r="H214" s="414"/>
      <c r="I214" s="414"/>
      <c r="J214" s="239"/>
      <c r="K214" s="239"/>
      <c r="L214" s="239"/>
      <c r="M214" s="239"/>
      <c r="N214" s="239"/>
      <c r="O214" s="239"/>
      <c r="P214" s="239"/>
      <c r="Q214" s="239"/>
      <c r="R214" s="239"/>
      <c r="S214" s="239"/>
      <c r="T214" s="239"/>
      <c r="U214" s="239"/>
      <c r="V214" s="239"/>
      <c r="W214" s="239"/>
      <c r="X214" s="239"/>
      <c r="Y214" s="239"/>
      <c r="Z214" s="239"/>
      <c r="AA214" s="239"/>
      <c r="AB214" s="239"/>
      <c r="AC214" s="239"/>
      <c r="AD214" s="239"/>
    </row>
    <row r="215" customFormat="false" ht="45" hidden="false" customHeight="true" outlineLevel="0" collapsed="false">
      <c r="A215" s="378"/>
      <c r="B215" s="378"/>
      <c r="C215" s="410"/>
      <c r="D215" s="411"/>
      <c r="E215" s="378"/>
      <c r="F215" s="412"/>
      <c r="G215" s="378"/>
      <c r="H215" s="411"/>
      <c r="I215" s="411"/>
      <c r="J215" s="378"/>
      <c r="K215" s="378"/>
      <c r="L215" s="378"/>
      <c r="M215" s="378"/>
      <c r="N215" s="378"/>
      <c r="O215" s="378"/>
      <c r="P215" s="378"/>
      <c r="Q215" s="378"/>
      <c r="R215" s="378"/>
      <c r="S215" s="378"/>
      <c r="T215" s="378"/>
      <c r="U215" s="378"/>
      <c r="V215" s="378"/>
      <c r="W215" s="378"/>
      <c r="X215" s="378"/>
      <c r="Y215" s="378"/>
      <c r="Z215" s="378"/>
      <c r="AA215" s="378"/>
      <c r="AB215" s="378"/>
      <c r="AC215" s="378"/>
      <c r="AD215" s="378"/>
    </row>
    <row r="216" customFormat="false" ht="45" hidden="false" customHeight="true" outlineLevel="0" collapsed="false">
      <c r="A216" s="239"/>
      <c r="B216" s="239"/>
      <c r="C216" s="413"/>
      <c r="D216" s="414"/>
      <c r="E216" s="239"/>
      <c r="F216" s="415"/>
      <c r="G216" s="239"/>
      <c r="H216" s="414"/>
      <c r="I216" s="414"/>
      <c r="J216" s="239"/>
      <c r="K216" s="239"/>
      <c r="L216" s="239"/>
      <c r="M216" s="239"/>
      <c r="N216" s="239"/>
      <c r="O216" s="239"/>
      <c r="P216" s="239"/>
      <c r="Q216" s="239"/>
      <c r="R216" s="239"/>
      <c r="S216" s="239"/>
      <c r="T216" s="239"/>
      <c r="U216" s="239"/>
      <c r="V216" s="239"/>
      <c r="W216" s="239"/>
      <c r="X216" s="239"/>
      <c r="Y216" s="239"/>
      <c r="Z216" s="239"/>
      <c r="AA216" s="239"/>
      <c r="AB216" s="239"/>
      <c r="AC216" s="239"/>
      <c r="AD216" s="239"/>
    </row>
    <row r="217" customFormat="false" ht="45" hidden="false" customHeight="true" outlineLevel="0" collapsed="false">
      <c r="A217" s="378"/>
      <c r="B217" s="378"/>
      <c r="C217" s="410"/>
      <c r="D217" s="411"/>
      <c r="E217" s="378"/>
      <c r="F217" s="412"/>
      <c r="G217" s="378"/>
      <c r="H217" s="411"/>
      <c r="I217" s="411"/>
      <c r="J217" s="378"/>
      <c r="K217" s="378"/>
      <c r="L217" s="378"/>
      <c r="M217" s="378"/>
      <c r="N217" s="378"/>
      <c r="O217" s="378"/>
      <c r="P217" s="378"/>
      <c r="Q217" s="378"/>
      <c r="R217" s="378"/>
      <c r="S217" s="378"/>
      <c r="T217" s="378"/>
      <c r="U217" s="378"/>
      <c r="V217" s="378"/>
      <c r="W217" s="378"/>
      <c r="X217" s="378"/>
      <c r="Y217" s="378"/>
      <c r="Z217" s="378"/>
      <c r="AA217" s="378"/>
      <c r="AB217" s="378"/>
      <c r="AC217" s="378"/>
      <c r="AD217" s="378"/>
    </row>
    <row r="218" customFormat="false" ht="45" hidden="false" customHeight="true" outlineLevel="0" collapsed="false">
      <c r="A218" s="239"/>
      <c r="B218" s="239"/>
      <c r="C218" s="413"/>
      <c r="D218" s="414"/>
      <c r="E218" s="239"/>
      <c r="F218" s="415"/>
      <c r="G218" s="239"/>
      <c r="H218" s="414"/>
      <c r="I218" s="414"/>
      <c r="J218" s="239"/>
      <c r="K218" s="239"/>
      <c r="L218" s="239"/>
      <c r="M218" s="239"/>
      <c r="N218" s="239"/>
      <c r="O218" s="239"/>
      <c r="P218" s="239"/>
      <c r="Q218" s="239"/>
      <c r="R218" s="239"/>
      <c r="S218" s="239"/>
      <c r="T218" s="239"/>
      <c r="U218" s="239"/>
      <c r="V218" s="239"/>
      <c r="W218" s="239"/>
      <c r="X218" s="239"/>
      <c r="Y218" s="239"/>
      <c r="Z218" s="239"/>
      <c r="AA218" s="239"/>
      <c r="AB218" s="239"/>
      <c r="AC218" s="239"/>
      <c r="AD218" s="239"/>
    </row>
    <row r="219" customFormat="false" ht="45" hidden="false" customHeight="true" outlineLevel="0" collapsed="false">
      <c r="A219" s="378"/>
      <c r="B219" s="378"/>
      <c r="C219" s="410"/>
      <c r="D219" s="411"/>
      <c r="E219" s="378"/>
      <c r="F219" s="412"/>
      <c r="G219" s="378"/>
      <c r="H219" s="411"/>
      <c r="I219" s="411"/>
      <c r="J219" s="378"/>
      <c r="K219" s="378"/>
      <c r="L219" s="378"/>
      <c r="M219" s="378"/>
      <c r="N219" s="378"/>
      <c r="O219" s="378"/>
      <c r="P219" s="378"/>
      <c r="Q219" s="378"/>
      <c r="R219" s="378"/>
      <c r="S219" s="378"/>
      <c r="T219" s="378"/>
      <c r="U219" s="378"/>
      <c r="V219" s="378"/>
      <c r="W219" s="378"/>
      <c r="X219" s="378"/>
      <c r="Y219" s="378"/>
      <c r="Z219" s="378"/>
      <c r="AA219" s="378"/>
      <c r="AB219" s="378"/>
      <c r="AC219" s="378"/>
      <c r="AD219" s="378"/>
    </row>
    <row r="220" customFormat="false" ht="45" hidden="false" customHeight="true" outlineLevel="0" collapsed="false">
      <c r="A220" s="239"/>
      <c r="B220" s="239"/>
      <c r="C220" s="413"/>
      <c r="D220" s="414"/>
      <c r="E220" s="239"/>
      <c r="F220" s="415"/>
      <c r="G220" s="239"/>
      <c r="H220" s="414"/>
      <c r="I220" s="414"/>
      <c r="J220" s="239"/>
      <c r="K220" s="239"/>
      <c r="L220" s="239"/>
      <c r="M220" s="239"/>
      <c r="N220" s="239"/>
      <c r="O220" s="239"/>
      <c r="P220" s="239"/>
      <c r="Q220" s="239"/>
      <c r="R220" s="239"/>
      <c r="S220" s="239"/>
      <c r="T220" s="239"/>
      <c r="U220" s="239"/>
      <c r="V220" s="239"/>
      <c r="W220" s="239"/>
      <c r="X220" s="239"/>
      <c r="Y220" s="239"/>
      <c r="Z220" s="239"/>
      <c r="AA220" s="239"/>
      <c r="AB220" s="239"/>
      <c r="AC220" s="239"/>
      <c r="AD220" s="239"/>
    </row>
    <row r="221" customFormat="false" ht="45" hidden="false" customHeight="true" outlineLevel="0" collapsed="false">
      <c r="A221" s="378"/>
      <c r="B221" s="378"/>
      <c r="C221" s="410"/>
      <c r="D221" s="411"/>
      <c r="E221" s="378"/>
      <c r="F221" s="412"/>
      <c r="G221" s="378"/>
      <c r="H221" s="411"/>
      <c r="I221" s="411"/>
      <c r="J221" s="378"/>
      <c r="K221" s="378"/>
      <c r="L221" s="378"/>
      <c r="M221" s="378"/>
      <c r="N221" s="378"/>
      <c r="O221" s="378"/>
      <c r="P221" s="378"/>
      <c r="Q221" s="378"/>
      <c r="R221" s="378"/>
      <c r="S221" s="378"/>
      <c r="T221" s="378"/>
      <c r="U221" s="378"/>
      <c r="V221" s="378"/>
      <c r="W221" s="378"/>
      <c r="X221" s="378"/>
      <c r="Y221" s="378"/>
      <c r="Z221" s="378"/>
      <c r="AA221" s="378"/>
      <c r="AB221" s="378"/>
      <c r="AC221" s="378"/>
      <c r="AD221" s="378"/>
    </row>
    <row r="222" customFormat="false" ht="45" hidden="false" customHeight="true" outlineLevel="0" collapsed="false">
      <c r="A222" s="239"/>
      <c r="B222" s="239"/>
      <c r="C222" s="413"/>
      <c r="D222" s="414"/>
      <c r="E222" s="239"/>
      <c r="F222" s="415"/>
      <c r="G222" s="239"/>
      <c r="H222" s="414"/>
      <c r="I222" s="414"/>
      <c r="J222" s="239"/>
      <c r="K222" s="239"/>
      <c r="L222" s="239"/>
      <c r="M222" s="239"/>
      <c r="N222" s="239"/>
      <c r="O222" s="239"/>
      <c r="P222" s="239"/>
      <c r="Q222" s="239"/>
      <c r="R222" s="239"/>
      <c r="S222" s="239"/>
      <c r="T222" s="239"/>
      <c r="U222" s="239"/>
      <c r="V222" s="239"/>
      <c r="W222" s="239"/>
      <c r="X222" s="239"/>
      <c r="Y222" s="239"/>
      <c r="Z222" s="239"/>
      <c r="AA222" s="239"/>
      <c r="AB222" s="239"/>
      <c r="AC222" s="239"/>
      <c r="AD222" s="239"/>
    </row>
    <row r="223" customFormat="false" ht="45" hidden="false" customHeight="true" outlineLevel="0" collapsed="false">
      <c r="A223" s="378"/>
      <c r="B223" s="378"/>
      <c r="C223" s="410"/>
      <c r="D223" s="411"/>
      <c r="E223" s="378"/>
      <c r="F223" s="412"/>
      <c r="G223" s="378"/>
      <c r="H223" s="411"/>
      <c r="I223" s="411"/>
      <c r="J223" s="378"/>
      <c r="K223" s="378"/>
      <c r="L223" s="378"/>
      <c r="M223" s="378"/>
      <c r="N223" s="378"/>
      <c r="O223" s="378"/>
      <c r="P223" s="378"/>
      <c r="Q223" s="378"/>
      <c r="R223" s="378"/>
      <c r="S223" s="378"/>
      <c r="T223" s="378"/>
      <c r="U223" s="378"/>
      <c r="V223" s="378"/>
      <c r="W223" s="378"/>
      <c r="X223" s="378"/>
      <c r="Y223" s="378"/>
      <c r="Z223" s="378"/>
      <c r="AA223" s="378"/>
      <c r="AB223" s="378"/>
      <c r="AC223" s="378"/>
      <c r="AD223" s="378"/>
    </row>
    <row r="224" customFormat="false" ht="45" hidden="false" customHeight="true" outlineLevel="0" collapsed="false">
      <c r="A224" s="239"/>
      <c r="B224" s="239"/>
      <c r="C224" s="413"/>
      <c r="D224" s="414"/>
      <c r="E224" s="239"/>
      <c r="F224" s="415"/>
      <c r="G224" s="239"/>
      <c r="H224" s="414"/>
      <c r="I224" s="414"/>
      <c r="J224" s="239"/>
      <c r="K224" s="239"/>
      <c r="L224" s="239"/>
      <c r="M224" s="239"/>
      <c r="N224" s="239"/>
      <c r="O224" s="239"/>
      <c r="P224" s="239"/>
      <c r="Q224" s="239"/>
      <c r="R224" s="239"/>
      <c r="S224" s="239"/>
      <c r="T224" s="239"/>
      <c r="U224" s="239"/>
      <c r="V224" s="239"/>
      <c r="W224" s="239"/>
      <c r="X224" s="239"/>
      <c r="Y224" s="239"/>
      <c r="Z224" s="239"/>
      <c r="AA224" s="239"/>
      <c r="AB224" s="239"/>
      <c r="AC224" s="239"/>
      <c r="AD224" s="239"/>
    </row>
    <row r="225" customFormat="false" ht="45" hidden="false" customHeight="true" outlineLevel="0" collapsed="false">
      <c r="A225" s="378"/>
      <c r="B225" s="378"/>
      <c r="C225" s="410"/>
      <c r="D225" s="411"/>
      <c r="E225" s="378"/>
      <c r="F225" s="412"/>
      <c r="G225" s="378"/>
      <c r="H225" s="411"/>
      <c r="I225" s="411"/>
      <c r="J225" s="378"/>
      <c r="K225" s="378"/>
      <c r="L225" s="378"/>
      <c r="M225" s="378"/>
      <c r="N225" s="378"/>
      <c r="O225" s="378"/>
      <c r="P225" s="378"/>
      <c r="Q225" s="378"/>
      <c r="R225" s="378"/>
      <c r="S225" s="378"/>
      <c r="T225" s="378"/>
      <c r="U225" s="378"/>
      <c r="V225" s="378"/>
      <c r="W225" s="378"/>
      <c r="X225" s="378"/>
      <c r="Y225" s="378"/>
      <c r="Z225" s="378"/>
      <c r="AA225" s="378"/>
      <c r="AB225" s="378"/>
      <c r="AC225" s="378"/>
      <c r="AD225" s="378"/>
    </row>
    <row r="226" customFormat="false" ht="45" hidden="false" customHeight="true" outlineLevel="0" collapsed="false">
      <c r="A226" s="239"/>
      <c r="B226" s="239"/>
      <c r="C226" s="413"/>
      <c r="D226" s="414"/>
      <c r="E226" s="239"/>
      <c r="F226" s="415"/>
      <c r="G226" s="239"/>
      <c r="H226" s="414"/>
      <c r="I226" s="414"/>
      <c r="J226" s="239"/>
      <c r="K226" s="239"/>
      <c r="L226" s="239"/>
      <c r="M226" s="239"/>
      <c r="N226" s="239"/>
      <c r="O226" s="239"/>
      <c r="P226" s="239"/>
      <c r="Q226" s="239"/>
      <c r="R226" s="239"/>
      <c r="S226" s="239"/>
      <c r="T226" s="239"/>
      <c r="U226" s="239"/>
      <c r="V226" s="239"/>
      <c r="W226" s="239"/>
      <c r="X226" s="239"/>
      <c r="Y226" s="239"/>
      <c r="Z226" s="239"/>
      <c r="AA226" s="239"/>
      <c r="AB226" s="239"/>
      <c r="AC226" s="239"/>
      <c r="AD226" s="239"/>
    </row>
    <row r="227" customFormat="false" ht="45" hidden="false" customHeight="true" outlineLevel="0" collapsed="false">
      <c r="A227" s="378"/>
      <c r="B227" s="378"/>
      <c r="C227" s="410"/>
      <c r="D227" s="411"/>
      <c r="E227" s="378"/>
      <c r="F227" s="412"/>
      <c r="G227" s="378"/>
      <c r="H227" s="411"/>
      <c r="I227" s="411"/>
      <c r="J227" s="378"/>
      <c r="K227" s="378"/>
      <c r="L227" s="378"/>
      <c r="M227" s="378"/>
      <c r="N227" s="378"/>
      <c r="O227" s="378"/>
      <c r="P227" s="378"/>
      <c r="Q227" s="378"/>
      <c r="R227" s="378"/>
      <c r="S227" s="378"/>
      <c r="T227" s="378"/>
      <c r="U227" s="378"/>
      <c r="V227" s="378"/>
      <c r="W227" s="378"/>
      <c r="X227" s="378"/>
      <c r="Y227" s="378"/>
      <c r="Z227" s="378"/>
      <c r="AA227" s="378"/>
      <c r="AB227" s="378"/>
      <c r="AC227" s="378"/>
      <c r="AD227" s="378"/>
    </row>
    <row r="228" customFormat="false" ht="45" hidden="false" customHeight="true" outlineLevel="0" collapsed="false">
      <c r="A228" s="239"/>
      <c r="B228" s="239"/>
      <c r="C228" s="413"/>
      <c r="D228" s="414"/>
      <c r="E228" s="239"/>
      <c r="F228" s="415"/>
      <c r="G228" s="239"/>
      <c r="H228" s="414"/>
      <c r="I228" s="414"/>
      <c r="J228" s="239"/>
      <c r="K228" s="239"/>
      <c r="L228" s="239"/>
      <c r="M228" s="239"/>
      <c r="N228" s="239"/>
      <c r="O228" s="239"/>
      <c r="P228" s="239"/>
      <c r="Q228" s="239"/>
      <c r="R228" s="239"/>
      <c r="S228" s="239"/>
      <c r="T228" s="239"/>
      <c r="U228" s="239"/>
      <c r="V228" s="239"/>
      <c r="W228" s="239"/>
      <c r="X228" s="239"/>
      <c r="Y228" s="239"/>
      <c r="Z228" s="239"/>
      <c r="AA228" s="239"/>
      <c r="AB228" s="239"/>
      <c r="AC228" s="239"/>
      <c r="AD228" s="239"/>
    </row>
    <row r="229" customFormat="false" ht="45" hidden="false" customHeight="true" outlineLevel="0" collapsed="false">
      <c r="A229" s="378"/>
      <c r="B229" s="378"/>
      <c r="C229" s="410"/>
      <c r="D229" s="411"/>
      <c r="E229" s="378"/>
      <c r="F229" s="412"/>
      <c r="G229" s="378"/>
      <c r="H229" s="411"/>
      <c r="I229" s="411"/>
      <c r="J229" s="378"/>
      <c r="K229" s="378"/>
      <c r="L229" s="378"/>
      <c r="M229" s="378"/>
      <c r="N229" s="378"/>
      <c r="O229" s="378"/>
      <c r="P229" s="378"/>
      <c r="Q229" s="378"/>
      <c r="R229" s="378"/>
      <c r="S229" s="378"/>
      <c r="T229" s="378"/>
      <c r="U229" s="378"/>
      <c r="V229" s="378"/>
      <c r="W229" s="378"/>
      <c r="X229" s="378"/>
      <c r="Y229" s="378"/>
      <c r="Z229" s="378"/>
      <c r="AA229" s="378"/>
      <c r="AB229" s="378"/>
      <c r="AC229" s="378"/>
      <c r="AD229" s="378"/>
    </row>
    <row r="230" customFormat="false" ht="45" hidden="false" customHeight="true" outlineLevel="0" collapsed="false">
      <c r="A230" s="239"/>
      <c r="B230" s="239"/>
      <c r="C230" s="413"/>
      <c r="D230" s="414"/>
      <c r="E230" s="239"/>
      <c r="F230" s="415"/>
      <c r="G230" s="239"/>
      <c r="H230" s="414"/>
      <c r="I230" s="414"/>
      <c r="J230" s="239"/>
      <c r="K230" s="239"/>
      <c r="L230" s="239"/>
      <c r="M230" s="239"/>
      <c r="N230" s="239"/>
      <c r="O230" s="239"/>
      <c r="P230" s="239"/>
      <c r="Q230" s="239"/>
      <c r="R230" s="239"/>
      <c r="S230" s="239"/>
      <c r="T230" s="239"/>
      <c r="U230" s="239"/>
      <c r="V230" s="239"/>
      <c r="W230" s="239"/>
      <c r="X230" s="239"/>
      <c r="Y230" s="239"/>
      <c r="Z230" s="239"/>
      <c r="AA230" s="239"/>
      <c r="AB230" s="239"/>
      <c r="AC230" s="239"/>
      <c r="AD230" s="239"/>
    </row>
    <row r="231" customFormat="false" ht="45" hidden="false" customHeight="true" outlineLevel="0" collapsed="false">
      <c r="A231" s="378"/>
      <c r="B231" s="378"/>
      <c r="C231" s="410"/>
      <c r="D231" s="411"/>
      <c r="E231" s="378"/>
      <c r="F231" s="412"/>
      <c r="G231" s="378"/>
      <c r="H231" s="411"/>
      <c r="I231" s="411"/>
      <c r="J231" s="378"/>
      <c r="K231" s="378"/>
      <c r="L231" s="378"/>
      <c r="M231" s="378"/>
      <c r="N231" s="378"/>
      <c r="O231" s="378"/>
      <c r="P231" s="378"/>
      <c r="Q231" s="378"/>
      <c r="R231" s="378"/>
      <c r="S231" s="378"/>
      <c r="T231" s="378"/>
      <c r="U231" s="378"/>
      <c r="V231" s="378"/>
      <c r="W231" s="378"/>
      <c r="X231" s="378"/>
      <c r="Y231" s="378"/>
      <c r="Z231" s="378"/>
      <c r="AA231" s="378"/>
      <c r="AB231" s="378"/>
      <c r="AC231" s="378"/>
      <c r="AD231" s="378"/>
    </row>
    <row r="232" customFormat="false" ht="45" hidden="false" customHeight="true" outlineLevel="0" collapsed="false">
      <c r="A232" s="239"/>
      <c r="B232" s="239"/>
      <c r="C232" s="413"/>
      <c r="D232" s="414"/>
      <c r="E232" s="239"/>
      <c r="F232" s="415"/>
      <c r="G232" s="239"/>
      <c r="H232" s="414"/>
      <c r="I232" s="414"/>
      <c r="J232" s="239"/>
      <c r="K232" s="239"/>
      <c r="L232" s="239"/>
      <c r="M232" s="239"/>
      <c r="N232" s="239"/>
      <c r="O232" s="239"/>
      <c r="P232" s="239"/>
      <c r="Q232" s="239"/>
      <c r="R232" s="239"/>
      <c r="S232" s="239"/>
      <c r="T232" s="239"/>
      <c r="U232" s="239"/>
      <c r="V232" s="239"/>
      <c r="W232" s="239"/>
      <c r="X232" s="239"/>
      <c r="Y232" s="239"/>
      <c r="Z232" s="239"/>
      <c r="AA232" s="239"/>
      <c r="AB232" s="239"/>
      <c r="AC232" s="239"/>
      <c r="AD232" s="239"/>
    </row>
    <row r="233" customFormat="false" ht="45" hidden="false" customHeight="true" outlineLevel="0" collapsed="false">
      <c r="A233" s="378"/>
      <c r="B233" s="378"/>
      <c r="C233" s="410"/>
      <c r="D233" s="411"/>
      <c r="E233" s="378"/>
      <c r="F233" s="412"/>
      <c r="G233" s="378"/>
      <c r="H233" s="411"/>
      <c r="I233" s="411"/>
      <c r="J233" s="378"/>
      <c r="K233" s="378"/>
      <c r="L233" s="378"/>
      <c r="M233" s="378"/>
      <c r="N233" s="378"/>
      <c r="O233" s="378"/>
      <c r="P233" s="378"/>
      <c r="Q233" s="378"/>
      <c r="R233" s="378"/>
      <c r="S233" s="378"/>
      <c r="T233" s="378"/>
      <c r="U233" s="378"/>
      <c r="V233" s="378"/>
      <c r="W233" s="378"/>
      <c r="X233" s="378"/>
      <c r="Y233" s="378"/>
      <c r="Z233" s="378"/>
      <c r="AA233" s="378"/>
      <c r="AB233" s="378"/>
      <c r="AC233" s="378"/>
      <c r="AD233" s="378"/>
    </row>
    <row r="234" customFormat="false" ht="45" hidden="false" customHeight="true" outlineLevel="0" collapsed="false">
      <c r="A234" s="239"/>
      <c r="B234" s="239"/>
      <c r="C234" s="413"/>
      <c r="D234" s="414"/>
      <c r="E234" s="239"/>
      <c r="F234" s="415"/>
      <c r="G234" s="239"/>
      <c r="H234" s="414"/>
      <c r="I234" s="414"/>
      <c r="J234" s="239"/>
      <c r="K234" s="239"/>
      <c r="L234" s="239"/>
      <c r="M234" s="239"/>
      <c r="N234" s="239"/>
      <c r="O234" s="239"/>
      <c r="P234" s="239"/>
      <c r="Q234" s="239"/>
      <c r="R234" s="239"/>
      <c r="S234" s="239"/>
      <c r="T234" s="239"/>
      <c r="U234" s="239"/>
      <c r="V234" s="239"/>
      <c r="W234" s="239"/>
      <c r="X234" s="239"/>
      <c r="Y234" s="239"/>
      <c r="Z234" s="239"/>
      <c r="AA234" s="239"/>
      <c r="AB234" s="239"/>
      <c r="AC234" s="239"/>
      <c r="AD234" s="239"/>
    </row>
    <row r="235" customFormat="false" ht="45" hidden="false" customHeight="true" outlineLevel="0" collapsed="false">
      <c r="A235" s="378"/>
      <c r="B235" s="378"/>
      <c r="C235" s="410"/>
      <c r="D235" s="411"/>
      <c r="E235" s="378"/>
      <c r="F235" s="412"/>
      <c r="G235" s="378"/>
      <c r="H235" s="411"/>
      <c r="I235" s="411"/>
      <c r="J235" s="378"/>
      <c r="K235" s="378"/>
      <c r="L235" s="378"/>
      <c r="M235" s="378"/>
      <c r="N235" s="378"/>
      <c r="O235" s="378"/>
      <c r="P235" s="378"/>
      <c r="Q235" s="378"/>
      <c r="R235" s="378"/>
      <c r="S235" s="378"/>
      <c r="T235" s="378"/>
      <c r="U235" s="378"/>
      <c r="V235" s="378"/>
      <c r="W235" s="378"/>
      <c r="X235" s="378"/>
      <c r="Y235" s="378"/>
      <c r="Z235" s="378"/>
      <c r="AA235" s="378"/>
      <c r="AB235" s="378"/>
      <c r="AC235" s="378"/>
      <c r="AD235" s="378"/>
    </row>
    <row r="236" customFormat="false" ht="45" hidden="false" customHeight="true" outlineLevel="0" collapsed="false">
      <c r="A236" s="239"/>
      <c r="B236" s="239"/>
      <c r="C236" s="413"/>
      <c r="D236" s="414"/>
      <c r="E236" s="239"/>
      <c r="F236" s="415"/>
      <c r="G236" s="239"/>
      <c r="H236" s="414"/>
      <c r="I236" s="414"/>
      <c r="J236" s="239"/>
      <c r="K236" s="239"/>
      <c r="L236" s="239"/>
      <c r="M236" s="239"/>
      <c r="N236" s="239"/>
      <c r="O236" s="239"/>
      <c r="P236" s="239"/>
      <c r="Q236" s="239"/>
      <c r="R236" s="239"/>
      <c r="S236" s="239"/>
      <c r="T236" s="239"/>
      <c r="U236" s="239"/>
      <c r="V236" s="239"/>
      <c r="W236" s="239"/>
      <c r="X236" s="239"/>
      <c r="Y236" s="239"/>
      <c r="Z236" s="239"/>
      <c r="AA236" s="239"/>
      <c r="AB236" s="239"/>
      <c r="AC236" s="239"/>
      <c r="AD236" s="239"/>
    </row>
    <row r="237" customFormat="false" ht="45" hidden="false" customHeight="true" outlineLevel="0" collapsed="false">
      <c r="A237" s="378"/>
      <c r="B237" s="378"/>
      <c r="C237" s="410"/>
      <c r="D237" s="411"/>
      <c r="E237" s="378"/>
      <c r="F237" s="412"/>
      <c r="G237" s="378"/>
      <c r="H237" s="411"/>
      <c r="I237" s="411"/>
      <c r="J237" s="378"/>
      <c r="K237" s="378"/>
      <c r="L237" s="378"/>
      <c r="M237" s="378"/>
      <c r="N237" s="378"/>
      <c r="O237" s="378"/>
      <c r="P237" s="378"/>
      <c r="Q237" s="378"/>
      <c r="R237" s="378"/>
      <c r="S237" s="378"/>
      <c r="T237" s="378"/>
      <c r="U237" s="378"/>
      <c r="V237" s="378"/>
      <c r="W237" s="378"/>
      <c r="X237" s="378"/>
      <c r="Y237" s="378"/>
      <c r="Z237" s="378"/>
      <c r="AA237" s="378"/>
      <c r="AB237" s="378"/>
      <c r="AC237" s="378"/>
      <c r="AD237" s="378"/>
    </row>
    <row r="238" customFormat="false" ht="45" hidden="false" customHeight="true" outlineLevel="0" collapsed="false">
      <c r="A238" s="239"/>
      <c r="B238" s="239"/>
      <c r="C238" s="413"/>
      <c r="D238" s="414"/>
      <c r="E238" s="239"/>
      <c r="F238" s="415"/>
      <c r="G238" s="239"/>
      <c r="H238" s="414"/>
      <c r="I238" s="414"/>
      <c r="J238" s="239"/>
      <c r="K238" s="239"/>
      <c r="L238" s="239"/>
      <c r="M238" s="239"/>
      <c r="N238" s="239"/>
      <c r="O238" s="239"/>
      <c r="P238" s="239"/>
      <c r="Q238" s="239"/>
      <c r="R238" s="239"/>
      <c r="S238" s="239"/>
      <c r="T238" s="239"/>
      <c r="U238" s="239"/>
      <c r="V238" s="239"/>
      <c r="W238" s="239"/>
      <c r="X238" s="239"/>
      <c r="Y238" s="239"/>
      <c r="Z238" s="239"/>
      <c r="AA238" s="239"/>
      <c r="AB238" s="239"/>
      <c r="AC238" s="239"/>
      <c r="AD238" s="239"/>
    </row>
    <row r="239" customFormat="false" ht="45" hidden="false" customHeight="true" outlineLevel="0" collapsed="false">
      <c r="A239" s="378"/>
      <c r="B239" s="378"/>
      <c r="C239" s="410"/>
      <c r="D239" s="411"/>
      <c r="E239" s="378"/>
      <c r="F239" s="412"/>
      <c r="G239" s="378"/>
      <c r="H239" s="411"/>
      <c r="I239" s="411"/>
      <c r="J239" s="378"/>
      <c r="K239" s="378"/>
      <c r="L239" s="378"/>
      <c r="M239" s="378"/>
      <c r="N239" s="378"/>
      <c r="O239" s="378"/>
      <c r="P239" s="378"/>
      <c r="Q239" s="378"/>
      <c r="R239" s="378"/>
      <c r="S239" s="378"/>
      <c r="T239" s="378"/>
      <c r="U239" s="378"/>
      <c r="V239" s="378"/>
      <c r="W239" s="378"/>
      <c r="X239" s="378"/>
      <c r="Y239" s="378"/>
      <c r="Z239" s="378"/>
      <c r="AA239" s="378"/>
      <c r="AB239" s="378"/>
      <c r="AC239" s="378"/>
      <c r="AD239" s="378"/>
    </row>
    <row r="240" customFormat="false" ht="45" hidden="false" customHeight="true" outlineLevel="0" collapsed="false">
      <c r="A240" s="239"/>
      <c r="B240" s="239"/>
      <c r="C240" s="413"/>
      <c r="D240" s="414"/>
      <c r="E240" s="239"/>
      <c r="F240" s="415"/>
      <c r="G240" s="239"/>
      <c r="H240" s="414"/>
      <c r="I240" s="414"/>
      <c r="J240" s="239"/>
      <c r="K240" s="239"/>
      <c r="L240" s="239"/>
      <c r="M240" s="239"/>
      <c r="N240" s="239"/>
      <c r="O240" s="239"/>
      <c r="P240" s="239"/>
      <c r="Q240" s="239"/>
      <c r="R240" s="239"/>
      <c r="S240" s="239"/>
      <c r="T240" s="239"/>
      <c r="U240" s="239"/>
      <c r="V240" s="239"/>
      <c r="W240" s="239"/>
      <c r="X240" s="239"/>
      <c r="Y240" s="239"/>
      <c r="Z240" s="239"/>
      <c r="AA240" s="239"/>
      <c r="AB240" s="239"/>
      <c r="AC240" s="239"/>
      <c r="AD240" s="239"/>
    </row>
    <row r="241" customFormat="false" ht="45" hidden="false" customHeight="true" outlineLevel="0" collapsed="false">
      <c r="A241" s="378"/>
      <c r="B241" s="378"/>
      <c r="C241" s="410"/>
      <c r="D241" s="411"/>
      <c r="E241" s="378"/>
      <c r="F241" s="412"/>
      <c r="G241" s="378"/>
      <c r="H241" s="411"/>
      <c r="I241" s="411"/>
      <c r="J241" s="378"/>
      <c r="K241" s="378"/>
      <c r="L241" s="378"/>
      <c r="M241" s="378"/>
      <c r="N241" s="378"/>
      <c r="O241" s="378"/>
      <c r="P241" s="378"/>
      <c r="Q241" s="378"/>
      <c r="R241" s="378"/>
      <c r="S241" s="378"/>
      <c r="T241" s="378"/>
      <c r="U241" s="378"/>
      <c r="V241" s="378"/>
      <c r="W241" s="378"/>
      <c r="X241" s="378"/>
      <c r="Y241" s="378"/>
      <c r="Z241" s="378"/>
      <c r="AA241" s="378"/>
      <c r="AB241" s="378"/>
      <c r="AC241" s="378"/>
      <c r="AD241" s="378"/>
    </row>
    <row r="242" customFormat="false" ht="45" hidden="false" customHeight="true" outlineLevel="0" collapsed="false">
      <c r="A242" s="239"/>
      <c r="B242" s="239"/>
      <c r="C242" s="413"/>
      <c r="D242" s="414"/>
      <c r="E242" s="239"/>
      <c r="F242" s="415"/>
      <c r="G242" s="239"/>
      <c r="H242" s="414"/>
      <c r="I242" s="414"/>
      <c r="J242" s="239"/>
      <c r="K242" s="239"/>
      <c r="L242" s="239"/>
      <c r="M242" s="239"/>
      <c r="N242" s="239"/>
      <c r="O242" s="239"/>
      <c r="P242" s="239"/>
      <c r="Q242" s="239"/>
      <c r="R242" s="239"/>
      <c r="S242" s="239"/>
      <c r="T242" s="239"/>
      <c r="U242" s="239"/>
      <c r="V242" s="239"/>
      <c r="W242" s="239"/>
      <c r="X242" s="239"/>
      <c r="Y242" s="239"/>
      <c r="Z242" s="239"/>
      <c r="AA242" s="239"/>
      <c r="AB242" s="239"/>
      <c r="AC242" s="239"/>
      <c r="AD242" s="239"/>
    </row>
    <row r="243" customFormat="false" ht="45" hidden="false" customHeight="true" outlineLevel="0" collapsed="false">
      <c r="A243" s="378"/>
      <c r="B243" s="378"/>
      <c r="C243" s="410"/>
      <c r="D243" s="411"/>
      <c r="E243" s="378"/>
      <c r="F243" s="412"/>
      <c r="G243" s="378"/>
      <c r="H243" s="411"/>
      <c r="I243" s="411"/>
      <c r="J243" s="378"/>
      <c r="K243" s="378"/>
      <c r="L243" s="378"/>
      <c r="M243" s="378"/>
      <c r="N243" s="378"/>
      <c r="O243" s="378"/>
      <c r="P243" s="378"/>
      <c r="Q243" s="378"/>
      <c r="R243" s="378"/>
      <c r="S243" s="378"/>
      <c r="T243" s="378"/>
      <c r="U243" s="378"/>
      <c r="V243" s="378"/>
      <c r="W243" s="378"/>
      <c r="X243" s="378"/>
      <c r="Y243" s="378"/>
      <c r="Z243" s="378"/>
      <c r="AA243" s="378"/>
      <c r="AB243" s="378"/>
      <c r="AC243" s="378"/>
      <c r="AD243" s="378"/>
    </row>
    <row r="244" customFormat="false" ht="45" hidden="false" customHeight="true" outlineLevel="0" collapsed="false">
      <c r="A244" s="239"/>
      <c r="B244" s="239"/>
      <c r="C244" s="413"/>
      <c r="D244" s="414"/>
      <c r="E244" s="239"/>
      <c r="F244" s="415"/>
      <c r="G244" s="239"/>
      <c r="H244" s="414"/>
      <c r="I244" s="414"/>
      <c r="J244" s="239"/>
      <c r="K244" s="239"/>
      <c r="L244" s="239"/>
      <c r="M244" s="239"/>
      <c r="N244" s="239"/>
      <c r="O244" s="239"/>
      <c r="P244" s="239"/>
      <c r="Q244" s="239"/>
      <c r="R244" s="239"/>
      <c r="S244" s="239"/>
      <c r="T244" s="239"/>
      <c r="U244" s="239"/>
      <c r="V244" s="239"/>
      <c r="W244" s="239"/>
      <c r="X244" s="239"/>
      <c r="Y244" s="239"/>
      <c r="Z244" s="239"/>
      <c r="AA244" s="239"/>
      <c r="AB244" s="239"/>
      <c r="AC244" s="239"/>
      <c r="AD244" s="239"/>
    </row>
    <row r="245" customFormat="false" ht="45" hidden="false" customHeight="true" outlineLevel="0" collapsed="false">
      <c r="A245" s="378"/>
      <c r="B245" s="378"/>
      <c r="C245" s="410"/>
      <c r="D245" s="411"/>
      <c r="E245" s="378"/>
      <c r="F245" s="412"/>
      <c r="G245" s="378"/>
      <c r="H245" s="411"/>
      <c r="I245" s="411"/>
      <c r="J245" s="378"/>
      <c r="K245" s="378"/>
      <c r="L245" s="378"/>
      <c r="M245" s="378"/>
      <c r="N245" s="378"/>
      <c r="O245" s="378"/>
      <c r="P245" s="378"/>
      <c r="Q245" s="378"/>
      <c r="R245" s="378"/>
      <c r="S245" s="378"/>
      <c r="T245" s="378"/>
      <c r="U245" s="378"/>
      <c r="V245" s="378"/>
      <c r="W245" s="378"/>
      <c r="X245" s="378"/>
      <c r="Y245" s="378"/>
      <c r="Z245" s="378"/>
      <c r="AA245" s="378"/>
      <c r="AB245" s="378"/>
      <c r="AC245" s="378"/>
      <c r="AD245" s="378"/>
    </row>
    <row r="246" customFormat="false" ht="45" hidden="false" customHeight="true" outlineLevel="0" collapsed="false">
      <c r="A246" s="239"/>
      <c r="B246" s="239"/>
      <c r="C246" s="413"/>
      <c r="D246" s="414"/>
      <c r="E246" s="239"/>
      <c r="F246" s="415"/>
      <c r="G246" s="239"/>
      <c r="H246" s="414"/>
      <c r="I246" s="414"/>
      <c r="J246" s="239"/>
      <c r="K246" s="239"/>
      <c r="L246" s="239"/>
      <c r="M246" s="239"/>
      <c r="N246" s="239"/>
      <c r="O246" s="239"/>
      <c r="P246" s="239"/>
      <c r="Q246" s="239"/>
      <c r="R246" s="239"/>
      <c r="S246" s="239"/>
      <c r="T246" s="239"/>
      <c r="U246" s="239"/>
      <c r="V246" s="239"/>
      <c r="W246" s="239"/>
      <c r="X246" s="239"/>
      <c r="Y246" s="239"/>
      <c r="Z246" s="239"/>
      <c r="AA246" s="239"/>
      <c r="AB246" s="239"/>
      <c r="AC246" s="239"/>
      <c r="AD246" s="239"/>
    </row>
    <row r="247" customFormat="false" ht="45" hidden="false" customHeight="true" outlineLevel="0" collapsed="false">
      <c r="A247" s="378"/>
      <c r="B247" s="378"/>
      <c r="C247" s="410"/>
      <c r="D247" s="411"/>
      <c r="E247" s="378"/>
      <c r="F247" s="412"/>
      <c r="G247" s="378"/>
      <c r="H247" s="411"/>
      <c r="I247" s="411"/>
      <c r="J247" s="378"/>
      <c r="K247" s="378"/>
      <c r="L247" s="378"/>
      <c r="M247" s="378"/>
      <c r="N247" s="378"/>
      <c r="O247" s="378"/>
      <c r="P247" s="378"/>
      <c r="Q247" s="378"/>
      <c r="R247" s="378"/>
      <c r="S247" s="378"/>
      <c r="T247" s="378"/>
      <c r="U247" s="378"/>
      <c r="V247" s="378"/>
      <c r="W247" s="378"/>
      <c r="X247" s="378"/>
      <c r="Y247" s="378"/>
      <c r="Z247" s="378"/>
      <c r="AA247" s="378"/>
      <c r="AB247" s="378"/>
      <c r="AC247" s="378"/>
      <c r="AD247" s="378"/>
    </row>
    <row r="248" customFormat="false" ht="45" hidden="false" customHeight="true" outlineLevel="0" collapsed="false">
      <c r="A248" s="239"/>
      <c r="B248" s="239"/>
      <c r="C248" s="413"/>
      <c r="D248" s="414"/>
      <c r="E248" s="239"/>
      <c r="F248" s="415"/>
      <c r="G248" s="239"/>
      <c r="H248" s="414"/>
      <c r="I248" s="414"/>
      <c r="J248" s="239"/>
      <c r="K248" s="239"/>
      <c r="L248" s="239"/>
      <c r="M248" s="239"/>
      <c r="N248" s="239"/>
      <c r="O248" s="239"/>
      <c r="P248" s="239"/>
      <c r="Q248" s="239"/>
      <c r="R248" s="239"/>
      <c r="S248" s="239"/>
      <c r="T248" s="239"/>
      <c r="U248" s="239"/>
      <c r="V248" s="239"/>
      <c r="W248" s="239"/>
      <c r="X248" s="239"/>
      <c r="Y248" s="239"/>
      <c r="Z248" s="239"/>
      <c r="AA248" s="239"/>
      <c r="AB248" s="239"/>
      <c r="AC248" s="239"/>
      <c r="AD248" s="239"/>
    </row>
    <row r="249" customFormat="false" ht="45" hidden="false" customHeight="true" outlineLevel="0" collapsed="false">
      <c r="A249" s="378"/>
      <c r="B249" s="378"/>
      <c r="C249" s="410"/>
      <c r="D249" s="411"/>
      <c r="E249" s="378"/>
      <c r="F249" s="412"/>
      <c r="G249" s="378"/>
      <c r="H249" s="411"/>
      <c r="I249" s="411"/>
      <c r="J249" s="378"/>
      <c r="K249" s="378"/>
      <c r="L249" s="378"/>
      <c r="M249" s="378"/>
      <c r="N249" s="378"/>
      <c r="O249" s="378"/>
      <c r="P249" s="378"/>
      <c r="Q249" s="378"/>
      <c r="R249" s="378"/>
      <c r="S249" s="378"/>
      <c r="T249" s="378"/>
      <c r="U249" s="378"/>
      <c r="V249" s="378"/>
      <c r="W249" s="378"/>
      <c r="X249" s="378"/>
      <c r="Y249" s="378"/>
      <c r="Z249" s="378"/>
      <c r="AA249" s="378"/>
      <c r="AB249" s="378"/>
      <c r="AC249" s="378"/>
      <c r="AD249" s="378"/>
    </row>
    <row r="250" customFormat="false" ht="45" hidden="false" customHeight="true" outlineLevel="0" collapsed="false">
      <c r="A250" s="239"/>
      <c r="B250" s="239"/>
      <c r="C250" s="413"/>
      <c r="D250" s="414"/>
      <c r="E250" s="239"/>
      <c r="F250" s="415"/>
      <c r="G250" s="239"/>
      <c r="H250" s="414"/>
      <c r="I250" s="414"/>
      <c r="J250" s="239"/>
      <c r="K250" s="239"/>
      <c r="L250" s="239"/>
      <c r="M250" s="239"/>
      <c r="N250" s="239"/>
      <c r="O250" s="239"/>
      <c r="P250" s="239"/>
      <c r="Q250" s="239"/>
      <c r="R250" s="239"/>
      <c r="S250" s="239"/>
      <c r="T250" s="239"/>
      <c r="U250" s="239"/>
      <c r="V250" s="239"/>
      <c r="W250" s="239"/>
      <c r="X250" s="239"/>
      <c r="Y250" s="239"/>
      <c r="Z250" s="239"/>
      <c r="AA250" s="239"/>
      <c r="AB250" s="239"/>
      <c r="AC250" s="239"/>
      <c r="AD250" s="239"/>
    </row>
    <row r="251" customFormat="false" ht="45" hidden="false" customHeight="true" outlineLevel="0" collapsed="false">
      <c r="A251" s="378"/>
      <c r="B251" s="378"/>
      <c r="C251" s="410"/>
      <c r="D251" s="411"/>
      <c r="E251" s="378"/>
      <c r="F251" s="412"/>
      <c r="G251" s="378"/>
      <c r="H251" s="411"/>
      <c r="I251" s="411"/>
      <c r="J251" s="378"/>
      <c r="K251" s="378"/>
      <c r="L251" s="378"/>
      <c r="M251" s="378"/>
      <c r="N251" s="378"/>
      <c r="O251" s="378"/>
      <c r="P251" s="378"/>
      <c r="Q251" s="378"/>
      <c r="R251" s="378"/>
      <c r="S251" s="378"/>
      <c r="T251" s="378"/>
      <c r="U251" s="378"/>
      <c r="V251" s="378"/>
      <c r="W251" s="378"/>
      <c r="X251" s="378"/>
      <c r="Y251" s="378"/>
      <c r="Z251" s="378"/>
      <c r="AA251" s="378"/>
      <c r="AB251" s="378"/>
      <c r="AC251" s="378"/>
      <c r="AD251" s="378"/>
    </row>
    <row r="252" customFormat="false" ht="45" hidden="false" customHeight="true" outlineLevel="0" collapsed="false">
      <c r="A252" s="239"/>
      <c r="B252" s="239"/>
      <c r="C252" s="413"/>
      <c r="D252" s="414"/>
      <c r="E252" s="239"/>
      <c r="F252" s="415"/>
      <c r="G252" s="239"/>
      <c r="H252" s="414"/>
      <c r="I252" s="414"/>
      <c r="J252" s="239"/>
      <c r="K252" s="239"/>
      <c r="L252" s="239"/>
      <c r="M252" s="239"/>
      <c r="N252" s="239"/>
      <c r="O252" s="239"/>
      <c r="P252" s="239"/>
      <c r="Q252" s="239"/>
      <c r="R252" s="239"/>
      <c r="S252" s="239"/>
      <c r="T252" s="239"/>
      <c r="U252" s="239"/>
      <c r="V252" s="239"/>
      <c r="W252" s="239"/>
      <c r="X252" s="239"/>
      <c r="Y252" s="239"/>
      <c r="Z252" s="239"/>
      <c r="AA252" s="239"/>
      <c r="AB252" s="239"/>
      <c r="AC252" s="239"/>
      <c r="AD252" s="239"/>
    </row>
    <row r="253" customFormat="false" ht="45" hidden="false" customHeight="true" outlineLevel="0" collapsed="false">
      <c r="A253" s="378"/>
      <c r="B253" s="378"/>
      <c r="C253" s="410"/>
      <c r="D253" s="411"/>
      <c r="E253" s="378"/>
      <c r="F253" s="412"/>
      <c r="G253" s="378"/>
      <c r="H253" s="411"/>
      <c r="I253" s="411"/>
      <c r="J253" s="378"/>
      <c r="K253" s="378"/>
      <c r="L253" s="378"/>
      <c r="M253" s="378"/>
      <c r="N253" s="378"/>
      <c r="O253" s="378"/>
      <c r="P253" s="378"/>
      <c r="Q253" s="378"/>
      <c r="R253" s="378"/>
      <c r="S253" s="378"/>
      <c r="T253" s="378"/>
      <c r="U253" s="378"/>
      <c r="V253" s="378"/>
      <c r="W253" s="378"/>
      <c r="X253" s="378"/>
      <c r="Y253" s="378"/>
      <c r="Z253" s="378"/>
      <c r="AA253" s="378"/>
      <c r="AB253" s="378"/>
      <c r="AC253" s="378"/>
      <c r="AD253" s="378"/>
    </row>
    <row r="254" customFormat="false" ht="45" hidden="false" customHeight="true" outlineLevel="0" collapsed="false">
      <c r="A254" s="239"/>
      <c r="B254" s="239"/>
      <c r="C254" s="413"/>
      <c r="D254" s="414"/>
      <c r="E254" s="239"/>
      <c r="F254" s="415"/>
      <c r="G254" s="239"/>
      <c r="H254" s="414"/>
      <c r="I254" s="414"/>
      <c r="J254" s="239"/>
      <c r="K254" s="239"/>
      <c r="L254" s="239"/>
      <c r="M254" s="239"/>
      <c r="N254" s="239"/>
      <c r="O254" s="239"/>
      <c r="P254" s="239"/>
      <c r="Q254" s="239"/>
      <c r="R254" s="239"/>
      <c r="S254" s="239"/>
      <c r="T254" s="239"/>
      <c r="U254" s="239"/>
      <c r="V254" s="239"/>
      <c r="W254" s="239"/>
      <c r="X254" s="239"/>
      <c r="Y254" s="239"/>
      <c r="Z254" s="239"/>
      <c r="AA254" s="239"/>
      <c r="AB254" s="239"/>
      <c r="AC254" s="239"/>
      <c r="AD254" s="239"/>
    </row>
    <row r="255" customFormat="false" ht="45" hidden="false" customHeight="true" outlineLevel="0" collapsed="false">
      <c r="A255" s="378"/>
      <c r="B255" s="378"/>
      <c r="C255" s="410"/>
      <c r="D255" s="411"/>
      <c r="E255" s="378"/>
      <c r="F255" s="412"/>
      <c r="G255" s="378"/>
      <c r="H255" s="411"/>
      <c r="I255" s="411"/>
      <c r="J255" s="378"/>
      <c r="K255" s="378"/>
      <c r="L255" s="378"/>
      <c r="M255" s="378"/>
      <c r="N255" s="378"/>
      <c r="O255" s="378"/>
      <c r="P255" s="378"/>
      <c r="Q255" s="378"/>
      <c r="R255" s="378"/>
      <c r="S255" s="378"/>
      <c r="T255" s="378"/>
      <c r="U255" s="378"/>
      <c r="V255" s="378"/>
      <c r="W255" s="378"/>
      <c r="X255" s="378"/>
      <c r="Y255" s="378"/>
      <c r="Z255" s="378"/>
      <c r="AA255" s="378"/>
      <c r="AB255" s="378"/>
      <c r="AC255" s="378"/>
      <c r="AD255" s="378"/>
    </row>
    <row r="256" customFormat="false" ht="45" hidden="false" customHeight="true" outlineLevel="0" collapsed="false">
      <c r="A256" s="239"/>
      <c r="B256" s="239"/>
      <c r="C256" s="413"/>
      <c r="D256" s="414"/>
      <c r="E256" s="239"/>
      <c r="F256" s="415"/>
      <c r="G256" s="239"/>
      <c r="H256" s="414"/>
      <c r="I256" s="414"/>
      <c r="J256" s="239"/>
      <c r="K256" s="239"/>
      <c r="L256" s="239"/>
      <c r="M256" s="239"/>
      <c r="N256" s="239"/>
      <c r="O256" s="239"/>
      <c r="P256" s="239"/>
      <c r="Q256" s="239"/>
      <c r="R256" s="239"/>
      <c r="S256" s="239"/>
      <c r="T256" s="239"/>
      <c r="U256" s="239"/>
      <c r="V256" s="239"/>
      <c r="W256" s="239"/>
      <c r="X256" s="239"/>
      <c r="Y256" s="239"/>
      <c r="Z256" s="239"/>
      <c r="AA256" s="239"/>
      <c r="AB256" s="239"/>
      <c r="AC256" s="239"/>
      <c r="AD256" s="239"/>
    </row>
    <row r="257" customFormat="false" ht="45" hidden="false" customHeight="true" outlineLevel="0" collapsed="false">
      <c r="A257" s="378"/>
      <c r="B257" s="378"/>
      <c r="C257" s="410"/>
      <c r="D257" s="411"/>
      <c r="E257" s="378"/>
      <c r="F257" s="412"/>
      <c r="G257" s="378"/>
      <c r="H257" s="411"/>
      <c r="I257" s="411"/>
      <c r="J257" s="378"/>
      <c r="K257" s="378"/>
      <c r="L257" s="378"/>
      <c r="M257" s="378"/>
      <c r="N257" s="378"/>
      <c r="O257" s="378"/>
      <c r="P257" s="378"/>
      <c r="Q257" s="378"/>
      <c r="R257" s="378"/>
      <c r="S257" s="378"/>
      <c r="T257" s="378"/>
      <c r="U257" s="378"/>
      <c r="V257" s="378"/>
      <c r="W257" s="378"/>
      <c r="X257" s="378"/>
      <c r="Y257" s="378"/>
      <c r="Z257" s="378"/>
      <c r="AA257" s="378"/>
      <c r="AB257" s="378"/>
      <c r="AC257" s="378"/>
      <c r="AD257" s="378"/>
    </row>
    <row r="258" customFormat="false" ht="45" hidden="false" customHeight="true" outlineLevel="0" collapsed="false">
      <c r="A258" s="239"/>
      <c r="B258" s="239"/>
      <c r="C258" s="413"/>
      <c r="D258" s="414"/>
      <c r="E258" s="239"/>
      <c r="F258" s="415"/>
      <c r="G258" s="239"/>
      <c r="H258" s="414"/>
      <c r="I258" s="414"/>
      <c r="J258" s="239"/>
      <c r="K258" s="239"/>
      <c r="L258" s="239"/>
      <c r="M258" s="239"/>
      <c r="N258" s="239"/>
      <c r="O258" s="239"/>
      <c r="P258" s="239"/>
      <c r="Q258" s="239"/>
      <c r="R258" s="239"/>
      <c r="S258" s="239"/>
      <c r="T258" s="239"/>
      <c r="U258" s="239"/>
      <c r="V258" s="239"/>
      <c r="W258" s="239"/>
      <c r="X258" s="239"/>
      <c r="Y258" s="239"/>
      <c r="Z258" s="239"/>
      <c r="AA258" s="239"/>
      <c r="AB258" s="239"/>
      <c r="AC258" s="239"/>
      <c r="AD258" s="239"/>
    </row>
    <row r="259" customFormat="false" ht="45" hidden="false" customHeight="true" outlineLevel="0" collapsed="false">
      <c r="A259" s="378"/>
      <c r="B259" s="378"/>
      <c r="C259" s="410"/>
      <c r="D259" s="411"/>
      <c r="E259" s="378"/>
      <c r="F259" s="412"/>
      <c r="G259" s="378"/>
      <c r="H259" s="411"/>
      <c r="I259" s="411"/>
      <c r="J259" s="378"/>
      <c r="K259" s="378"/>
      <c r="L259" s="378"/>
      <c r="M259" s="378"/>
      <c r="N259" s="378"/>
      <c r="O259" s="378"/>
      <c r="P259" s="378"/>
      <c r="Q259" s="378"/>
      <c r="R259" s="378"/>
      <c r="S259" s="378"/>
      <c r="T259" s="378"/>
      <c r="U259" s="378"/>
      <c r="V259" s="378"/>
      <c r="W259" s="378"/>
      <c r="X259" s="378"/>
      <c r="Y259" s="378"/>
      <c r="Z259" s="378"/>
      <c r="AA259" s="378"/>
      <c r="AB259" s="378"/>
      <c r="AC259" s="378"/>
      <c r="AD259" s="378"/>
    </row>
    <row r="260" customFormat="false" ht="45" hidden="false" customHeight="true" outlineLevel="0" collapsed="false">
      <c r="A260" s="239"/>
      <c r="B260" s="239"/>
      <c r="C260" s="413"/>
      <c r="D260" s="414"/>
      <c r="E260" s="239"/>
      <c r="F260" s="415"/>
      <c r="G260" s="239"/>
      <c r="H260" s="414"/>
      <c r="I260" s="414"/>
      <c r="J260" s="239"/>
      <c r="K260" s="239"/>
      <c r="L260" s="239"/>
      <c r="M260" s="239"/>
      <c r="N260" s="239"/>
      <c r="O260" s="239"/>
      <c r="P260" s="239"/>
      <c r="Q260" s="239"/>
      <c r="R260" s="239"/>
      <c r="S260" s="239"/>
      <c r="T260" s="239"/>
      <c r="U260" s="239"/>
      <c r="V260" s="239"/>
      <c r="W260" s="239"/>
      <c r="X260" s="239"/>
      <c r="Y260" s="239"/>
      <c r="Z260" s="239"/>
      <c r="AA260" s="239"/>
      <c r="AB260" s="239"/>
      <c r="AC260" s="239"/>
      <c r="AD260" s="239"/>
    </row>
    <row r="261" customFormat="false" ht="45" hidden="false" customHeight="true" outlineLevel="0" collapsed="false">
      <c r="A261" s="378"/>
      <c r="B261" s="378"/>
      <c r="C261" s="410"/>
      <c r="D261" s="411"/>
      <c r="E261" s="378"/>
      <c r="F261" s="412"/>
      <c r="G261" s="378"/>
      <c r="H261" s="411"/>
      <c r="I261" s="411"/>
      <c r="J261" s="378"/>
      <c r="K261" s="378"/>
      <c r="L261" s="378"/>
      <c r="M261" s="378"/>
      <c r="N261" s="378"/>
      <c r="O261" s="378"/>
      <c r="P261" s="378"/>
      <c r="Q261" s="378"/>
      <c r="R261" s="378"/>
      <c r="S261" s="378"/>
      <c r="T261" s="378"/>
      <c r="U261" s="378"/>
      <c r="V261" s="378"/>
      <c r="W261" s="378"/>
      <c r="X261" s="378"/>
      <c r="Y261" s="378"/>
      <c r="Z261" s="378"/>
      <c r="AA261" s="378"/>
      <c r="AB261" s="378"/>
      <c r="AC261" s="378"/>
      <c r="AD261" s="378"/>
    </row>
    <row r="262" customFormat="false" ht="45" hidden="false" customHeight="true" outlineLevel="0" collapsed="false">
      <c r="A262" s="239"/>
      <c r="B262" s="239"/>
      <c r="C262" s="413"/>
      <c r="D262" s="414"/>
      <c r="E262" s="239"/>
      <c r="F262" s="415"/>
      <c r="G262" s="239"/>
      <c r="H262" s="414"/>
      <c r="I262" s="414"/>
      <c r="J262" s="239"/>
      <c r="K262" s="239"/>
      <c r="L262" s="239"/>
      <c r="M262" s="239"/>
      <c r="N262" s="239"/>
      <c r="O262" s="239"/>
      <c r="P262" s="239"/>
      <c r="Q262" s="239"/>
      <c r="R262" s="239"/>
      <c r="S262" s="239"/>
      <c r="T262" s="239"/>
      <c r="U262" s="239"/>
      <c r="V262" s="239"/>
      <c r="W262" s="239"/>
      <c r="X262" s="239"/>
      <c r="Y262" s="239"/>
      <c r="Z262" s="239"/>
      <c r="AA262" s="239"/>
      <c r="AB262" s="239"/>
      <c r="AC262" s="239"/>
      <c r="AD262" s="239"/>
    </row>
    <row r="263" customFormat="false" ht="45" hidden="false" customHeight="true" outlineLevel="0" collapsed="false">
      <c r="A263" s="378"/>
      <c r="B263" s="378"/>
      <c r="C263" s="410"/>
      <c r="D263" s="411"/>
      <c r="E263" s="378"/>
      <c r="F263" s="412"/>
      <c r="G263" s="378"/>
      <c r="H263" s="411"/>
      <c r="I263" s="411"/>
      <c r="J263" s="378"/>
      <c r="K263" s="378"/>
      <c r="L263" s="378"/>
      <c r="M263" s="378"/>
      <c r="N263" s="378"/>
      <c r="O263" s="378"/>
      <c r="P263" s="378"/>
      <c r="Q263" s="378"/>
      <c r="R263" s="378"/>
      <c r="S263" s="378"/>
      <c r="T263" s="378"/>
      <c r="U263" s="378"/>
      <c r="V263" s="378"/>
      <c r="W263" s="378"/>
      <c r="X263" s="378"/>
      <c r="Y263" s="378"/>
      <c r="Z263" s="378"/>
      <c r="AA263" s="378"/>
      <c r="AB263" s="378"/>
      <c r="AC263" s="378"/>
      <c r="AD263" s="378"/>
    </row>
    <row r="264" customFormat="false" ht="45" hidden="false" customHeight="true" outlineLevel="0" collapsed="false">
      <c r="A264" s="239"/>
      <c r="B264" s="239"/>
      <c r="C264" s="413"/>
      <c r="D264" s="414"/>
      <c r="E264" s="239"/>
      <c r="F264" s="415"/>
      <c r="G264" s="239"/>
      <c r="H264" s="414"/>
      <c r="I264" s="414"/>
      <c r="J264" s="239"/>
      <c r="K264" s="239"/>
      <c r="L264" s="239"/>
      <c r="M264" s="239"/>
      <c r="N264" s="239"/>
      <c r="O264" s="239"/>
      <c r="P264" s="239"/>
      <c r="Q264" s="239"/>
      <c r="R264" s="239"/>
      <c r="S264" s="239"/>
      <c r="T264" s="239"/>
      <c r="U264" s="239"/>
      <c r="V264" s="239"/>
      <c r="W264" s="239"/>
      <c r="X264" s="239"/>
      <c r="Y264" s="239"/>
      <c r="Z264" s="239"/>
      <c r="AA264" s="239"/>
      <c r="AB264" s="239"/>
      <c r="AC264" s="239"/>
      <c r="AD264" s="239"/>
    </row>
    <row r="265" customFormat="false" ht="45" hidden="false" customHeight="true" outlineLevel="0" collapsed="false">
      <c r="A265" s="378"/>
      <c r="B265" s="378"/>
      <c r="C265" s="410"/>
      <c r="D265" s="411"/>
      <c r="E265" s="378"/>
      <c r="F265" s="412"/>
      <c r="G265" s="378"/>
      <c r="H265" s="411"/>
      <c r="I265" s="411"/>
      <c r="J265" s="378"/>
      <c r="K265" s="378"/>
      <c r="L265" s="378"/>
      <c r="M265" s="378"/>
      <c r="N265" s="378"/>
      <c r="O265" s="378"/>
      <c r="P265" s="378"/>
      <c r="Q265" s="378"/>
      <c r="R265" s="378"/>
      <c r="S265" s="378"/>
      <c r="T265" s="378"/>
      <c r="U265" s="378"/>
      <c r="V265" s="378"/>
      <c r="W265" s="378"/>
      <c r="X265" s="378"/>
      <c r="Y265" s="378"/>
      <c r="Z265" s="378"/>
      <c r="AA265" s="378"/>
      <c r="AB265" s="378"/>
      <c r="AC265" s="378"/>
      <c r="AD265" s="378"/>
    </row>
    <row r="266" customFormat="false" ht="45" hidden="false" customHeight="true" outlineLevel="0" collapsed="false">
      <c r="A266" s="239"/>
      <c r="B266" s="239"/>
      <c r="C266" s="413"/>
      <c r="D266" s="414"/>
      <c r="E266" s="239"/>
      <c r="F266" s="415"/>
      <c r="G266" s="239"/>
      <c r="H266" s="414"/>
      <c r="I266" s="414"/>
      <c r="J266" s="239"/>
      <c r="K266" s="239"/>
      <c r="L266" s="239"/>
      <c r="M266" s="239"/>
      <c r="N266" s="239"/>
      <c r="O266" s="239"/>
      <c r="P266" s="239"/>
      <c r="Q266" s="239"/>
      <c r="R266" s="239"/>
      <c r="S266" s="239"/>
      <c r="T266" s="239"/>
      <c r="U266" s="239"/>
      <c r="V266" s="239"/>
      <c r="W266" s="239"/>
      <c r="X266" s="239"/>
      <c r="Y266" s="239"/>
      <c r="Z266" s="239"/>
      <c r="AA266" s="239"/>
      <c r="AB266" s="239"/>
      <c r="AC266" s="239"/>
      <c r="AD266" s="239"/>
    </row>
    <row r="267" customFormat="false" ht="45" hidden="false" customHeight="true" outlineLevel="0" collapsed="false">
      <c r="A267" s="378"/>
      <c r="B267" s="378"/>
      <c r="C267" s="410"/>
      <c r="D267" s="411"/>
      <c r="E267" s="378"/>
      <c r="F267" s="412"/>
      <c r="G267" s="378"/>
      <c r="H267" s="411"/>
      <c r="I267" s="411"/>
      <c r="J267" s="378"/>
      <c r="K267" s="378"/>
      <c r="L267" s="378"/>
      <c r="M267" s="378"/>
      <c r="N267" s="378"/>
      <c r="O267" s="378"/>
      <c r="P267" s="378"/>
      <c r="Q267" s="378"/>
      <c r="R267" s="378"/>
      <c r="S267" s="378"/>
      <c r="T267" s="378"/>
      <c r="U267" s="378"/>
      <c r="V267" s="378"/>
      <c r="W267" s="378"/>
      <c r="X267" s="378"/>
      <c r="Y267" s="378"/>
      <c r="Z267" s="378"/>
      <c r="AA267" s="378"/>
      <c r="AB267" s="378"/>
      <c r="AC267" s="378"/>
      <c r="AD267" s="378"/>
    </row>
    <row r="268" customFormat="false" ht="45" hidden="false" customHeight="true" outlineLevel="0" collapsed="false">
      <c r="A268" s="239"/>
      <c r="B268" s="239"/>
      <c r="C268" s="413"/>
      <c r="D268" s="414"/>
      <c r="E268" s="239"/>
      <c r="F268" s="415"/>
      <c r="G268" s="239"/>
      <c r="H268" s="414"/>
      <c r="I268" s="414"/>
      <c r="J268" s="239"/>
      <c r="K268" s="239"/>
      <c r="L268" s="239"/>
      <c r="M268" s="239"/>
      <c r="N268" s="239"/>
      <c r="O268" s="239"/>
      <c r="P268" s="239"/>
      <c r="Q268" s="239"/>
      <c r="R268" s="239"/>
      <c r="S268" s="239"/>
      <c r="T268" s="239"/>
      <c r="U268" s="239"/>
      <c r="V268" s="239"/>
      <c r="W268" s="239"/>
      <c r="X268" s="239"/>
      <c r="Y268" s="239"/>
      <c r="Z268" s="239"/>
      <c r="AA268" s="239"/>
      <c r="AB268" s="239"/>
      <c r="AC268" s="239"/>
      <c r="AD268" s="239"/>
    </row>
    <row r="269" customFormat="false" ht="45" hidden="false" customHeight="true" outlineLevel="0" collapsed="false">
      <c r="A269" s="378"/>
      <c r="B269" s="378"/>
      <c r="C269" s="410"/>
      <c r="D269" s="411"/>
      <c r="E269" s="378"/>
      <c r="F269" s="412"/>
      <c r="G269" s="378"/>
      <c r="H269" s="411"/>
      <c r="I269" s="411"/>
      <c r="J269" s="378"/>
      <c r="K269" s="378"/>
      <c r="L269" s="378"/>
      <c r="M269" s="378"/>
      <c r="N269" s="378"/>
      <c r="O269" s="378"/>
      <c r="P269" s="378"/>
      <c r="Q269" s="378"/>
      <c r="R269" s="378"/>
      <c r="S269" s="378"/>
      <c r="T269" s="378"/>
      <c r="U269" s="378"/>
      <c r="V269" s="378"/>
      <c r="W269" s="378"/>
      <c r="X269" s="378"/>
      <c r="Y269" s="378"/>
      <c r="Z269" s="378"/>
      <c r="AA269" s="378"/>
      <c r="AB269" s="378"/>
      <c r="AC269" s="378"/>
      <c r="AD269" s="378"/>
    </row>
    <row r="270" customFormat="false" ht="45" hidden="false" customHeight="true" outlineLevel="0" collapsed="false">
      <c r="A270" s="239"/>
      <c r="B270" s="239"/>
      <c r="C270" s="413"/>
      <c r="D270" s="414"/>
      <c r="E270" s="239"/>
      <c r="F270" s="415"/>
      <c r="G270" s="239"/>
      <c r="H270" s="414"/>
      <c r="I270" s="414"/>
      <c r="J270" s="239"/>
      <c r="K270" s="239"/>
      <c r="L270" s="239"/>
      <c r="M270" s="239"/>
      <c r="N270" s="239"/>
      <c r="O270" s="239"/>
      <c r="P270" s="239"/>
      <c r="Q270" s="239"/>
      <c r="R270" s="239"/>
      <c r="S270" s="239"/>
      <c r="T270" s="239"/>
      <c r="U270" s="239"/>
      <c r="V270" s="239"/>
      <c r="W270" s="239"/>
      <c r="X270" s="239"/>
      <c r="Y270" s="239"/>
      <c r="Z270" s="239"/>
      <c r="AA270" s="239"/>
      <c r="AB270" s="239"/>
      <c r="AC270" s="239"/>
      <c r="AD270" s="239"/>
    </row>
    <row r="271" customFormat="false" ht="45" hidden="false" customHeight="true" outlineLevel="0" collapsed="false">
      <c r="A271" s="378"/>
      <c r="B271" s="378"/>
      <c r="C271" s="410"/>
      <c r="D271" s="411"/>
      <c r="E271" s="378"/>
      <c r="F271" s="412"/>
      <c r="G271" s="378"/>
      <c r="H271" s="411"/>
      <c r="I271" s="411"/>
      <c r="J271" s="378"/>
      <c r="K271" s="378"/>
      <c r="L271" s="378"/>
      <c r="M271" s="378"/>
      <c r="N271" s="378"/>
      <c r="O271" s="378"/>
      <c r="P271" s="378"/>
      <c r="Q271" s="378"/>
      <c r="R271" s="378"/>
      <c r="S271" s="378"/>
      <c r="T271" s="378"/>
      <c r="U271" s="378"/>
      <c r="V271" s="378"/>
      <c r="W271" s="378"/>
      <c r="X271" s="378"/>
      <c r="Y271" s="378"/>
      <c r="Z271" s="378"/>
      <c r="AA271" s="378"/>
      <c r="AB271" s="378"/>
      <c r="AC271" s="378"/>
      <c r="AD271" s="378"/>
    </row>
    <row r="272" customFormat="false" ht="45" hidden="false" customHeight="true" outlineLevel="0" collapsed="false">
      <c r="A272" s="239"/>
      <c r="B272" s="239"/>
      <c r="C272" s="413"/>
      <c r="D272" s="414"/>
      <c r="E272" s="239"/>
      <c r="F272" s="415"/>
      <c r="G272" s="239"/>
      <c r="H272" s="414"/>
      <c r="I272" s="414"/>
      <c r="J272" s="239"/>
      <c r="K272" s="239"/>
      <c r="L272" s="239"/>
      <c r="M272" s="239"/>
      <c r="N272" s="239"/>
      <c r="O272" s="239"/>
      <c r="P272" s="239"/>
      <c r="Q272" s="239"/>
      <c r="R272" s="239"/>
      <c r="S272" s="239"/>
      <c r="T272" s="239"/>
      <c r="U272" s="239"/>
      <c r="V272" s="239"/>
      <c r="W272" s="239"/>
      <c r="X272" s="239"/>
      <c r="Y272" s="239"/>
      <c r="Z272" s="239"/>
      <c r="AA272" s="239"/>
      <c r="AB272" s="239"/>
      <c r="AC272" s="239"/>
      <c r="AD272" s="239"/>
    </row>
    <row r="273" customFormat="false" ht="45" hidden="false" customHeight="true" outlineLevel="0" collapsed="false">
      <c r="A273" s="378"/>
      <c r="B273" s="378"/>
      <c r="C273" s="410"/>
      <c r="D273" s="411"/>
      <c r="E273" s="378"/>
      <c r="F273" s="412"/>
      <c r="G273" s="378"/>
      <c r="H273" s="411"/>
      <c r="I273" s="411"/>
      <c r="J273" s="378"/>
      <c r="K273" s="378"/>
      <c r="L273" s="378"/>
      <c r="M273" s="378"/>
      <c r="N273" s="378"/>
      <c r="O273" s="378"/>
      <c r="P273" s="378"/>
      <c r="Q273" s="378"/>
      <c r="R273" s="378"/>
      <c r="S273" s="378"/>
      <c r="T273" s="378"/>
      <c r="U273" s="378"/>
      <c r="V273" s="378"/>
      <c r="W273" s="378"/>
      <c r="X273" s="378"/>
      <c r="Y273" s="378"/>
      <c r="Z273" s="378"/>
      <c r="AA273" s="378"/>
      <c r="AB273" s="378"/>
      <c r="AC273" s="378"/>
      <c r="AD273" s="378"/>
    </row>
    <row r="274" customFormat="false" ht="45" hidden="false" customHeight="true" outlineLevel="0" collapsed="false">
      <c r="A274" s="239"/>
      <c r="B274" s="239"/>
      <c r="C274" s="413"/>
      <c r="D274" s="414"/>
      <c r="E274" s="239"/>
      <c r="F274" s="415"/>
      <c r="G274" s="239"/>
      <c r="H274" s="414"/>
      <c r="I274" s="414"/>
      <c r="J274" s="239"/>
      <c r="K274" s="239"/>
      <c r="L274" s="239"/>
      <c r="M274" s="239"/>
      <c r="N274" s="239"/>
      <c r="O274" s="239"/>
      <c r="P274" s="239"/>
      <c r="Q274" s="239"/>
      <c r="R274" s="239"/>
      <c r="S274" s="239"/>
      <c r="T274" s="239"/>
      <c r="U274" s="239"/>
      <c r="V274" s="239"/>
      <c r="W274" s="239"/>
      <c r="X274" s="239"/>
      <c r="Y274" s="239"/>
      <c r="Z274" s="239"/>
      <c r="AA274" s="239"/>
      <c r="AB274" s="239"/>
      <c r="AC274" s="239"/>
      <c r="AD274" s="239"/>
    </row>
    <row r="275" customFormat="false" ht="45" hidden="false" customHeight="true" outlineLevel="0" collapsed="false">
      <c r="A275" s="378"/>
      <c r="B275" s="378"/>
      <c r="C275" s="410"/>
      <c r="D275" s="411"/>
      <c r="E275" s="378"/>
      <c r="F275" s="412"/>
      <c r="G275" s="378"/>
      <c r="H275" s="411"/>
      <c r="I275" s="411"/>
      <c r="J275" s="378"/>
      <c r="K275" s="378"/>
      <c r="L275" s="378"/>
      <c r="M275" s="378"/>
      <c r="N275" s="378"/>
      <c r="O275" s="378"/>
      <c r="P275" s="378"/>
      <c r="Q275" s="378"/>
      <c r="R275" s="378"/>
      <c r="S275" s="378"/>
      <c r="T275" s="378"/>
      <c r="U275" s="378"/>
      <c r="V275" s="378"/>
      <c r="W275" s="378"/>
      <c r="X275" s="378"/>
      <c r="Y275" s="378"/>
      <c r="Z275" s="378"/>
      <c r="AA275" s="378"/>
      <c r="AB275" s="378"/>
      <c r="AC275" s="378"/>
      <c r="AD275" s="378"/>
    </row>
    <row r="276" customFormat="false" ht="45" hidden="false" customHeight="true" outlineLevel="0" collapsed="false">
      <c r="A276" s="239"/>
      <c r="B276" s="239"/>
      <c r="C276" s="413"/>
      <c r="D276" s="414"/>
      <c r="E276" s="239"/>
      <c r="F276" s="415"/>
      <c r="G276" s="239"/>
      <c r="H276" s="414"/>
      <c r="I276" s="414"/>
      <c r="J276" s="239"/>
      <c r="K276" s="239"/>
      <c r="L276" s="239"/>
      <c r="M276" s="239"/>
      <c r="N276" s="239"/>
      <c r="O276" s="239"/>
      <c r="P276" s="239"/>
      <c r="Q276" s="239"/>
      <c r="R276" s="239"/>
      <c r="S276" s="239"/>
      <c r="T276" s="239"/>
      <c r="U276" s="239"/>
      <c r="V276" s="239"/>
      <c r="W276" s="239"/>
      <c r="X276" s="239"/>
      <c r="Y276" s="239"/>
      <c r="Z276" s="239"/>
      <c r="AA276" s="239"/>
      <c r="AB276" s="239"/>
      <c r="AC276" s="239"/>
      <c r="AD276" s="239"/>
    </row>
    <row r="277" customFormat="false" ht="45" hidden="false" customHeight="true" outlineLevel="0" collapsed="false">
      <c r="A277" s="378"/>
      <c r="B277" s="378"/>
      <c r="C277" s="410"/>
      <c r="D277" s="411"/>
      <c r="E277" s="378"/>
      <c r="F277" s="412"/>
      <c r="G277" s="378"/>
      <c r="H277" s="411"/>
      <c r="I277" s="411"/>
      <c r="J277" s="378"/>
      <c r="K277" s="378"/>
      <c r="L277" s="378"/>
      <c r="M277" s="378"/>
      <c r="N277" s="378"/>
      <c r="O277" s="378"/>
      <c r="P277" s="378"/>
      <c r="Q277" s="378"/>
      <c r="R277" s="378"/>
      <c r="S277" s="378"/>
      <c r="T277" s="378"/>
      <c r="U277" s="378"/>
      <c r="V277" s="378"/>
      <c r="W277" s="378"/>
      <c r="X277" s="378"/>
      <c r="Y277" s="378"/>
      <c r="Z277" s="378"/>
      <c r="AA277" s="378"/>
      <c r="AB277" s="378"/>
      <c r="AC277" s="378"/>
      <c r="AD277" s="378"/>
    </row>
    <row r="278" customFormat="false" ht="45" hidden="false" customHeight="true" outlineLevel="0" collapsed="false">
      <c r="A278" s="239"/>
      <c r="B278" s="239"/>
      <c r="C278" s="413"/>
      <c r="D278" s="414"/>
      <c r="E278" s="239"/>
      <c r="F278" s="415"/>
      <c r="G278" s="239"/>
      <c r="H278" s="414"/>
      <c r="I278" s="414"/>
      <c r="J278" s="239"/>
      <c r="K278" s="239"/>
      <c r="L278" s="239"/>
      <c r="M278" s="239"/>
      <c r="N278" s="239"/>
      <c r="O278" s="239"/>
      <c r="P278" s="239"/>
      <c r="Q278" s="239"/>
      <c r="R278" s="239"/>
      <c r="S278" s="239"/>
      <c r="T278" s="239"/>
      <c r="U278" s="239"/>
      <c r="V278" s="239"/>
      <c r="W278" s="239"/>
      <c r="X278" s="239"/>
      <c r="Y278" s="239"/>
      <c r="Z278" s="239"/>
      <c r="AA278" s="239"/>
      <c r="AB278" s="239"/>
      <c r="AC278" s="239"/>
      <c r="AD278" s="239"/>
    </row>
    <row r="279" customFormat="false" ht="45" hidden="false" customHeight="true" outlineLevel="0" collapsed="false">
      <c r="A279" s="378"/>
      <c r="B279" s="378"/>
      <c r="C279" s="410"/>
      <c r="D279" s="411"/>
      <c r="E279" s="378"/>
      <c r="F279" s="412"/>
      <c r="G279" s="378"/>
      <c r="H279" s="411"/>
      <c r="I279" s="411"/>
      <c r="J279" s="378"/>
      <c r="K279" s="378"/>
      <c r="L279" s="378"/>
      <c r="M279" s="378"/>
      <c r="N279" s="378"/>
      <c r="O279" s="378"/>
      <c r="P279" s="378"/>
      <c r="Q279" s="378"/>
      <c r="R279" s="378"/>
      <c r="S279" s="378"/>
      <c r="T279" s="378"/>
      <c r="U279" s="378"/>
      <c r="V279" s="378"/>
      <c r="W279" s="378"/>
      <c r="X279" s="378"/>
      <c r="Y279" s="378"/>
      <c r="Z279" s="378"/>
      <c r="AA279" s="378"/>
      <c r="AB279" s="378"/>
      <c r="AC279" s="378"/>
      <c r="AD279" s="378"/>
    </row>
    <row r="280" customFormat="false" ht="45" hidden="false" customHeight="true" outlineLevel="0" collapsed="false">
      <c r="A280" s="239"/>
      <c r="B280" s="239"/>
      <c r="C280" s="413"/>
      <c r="D280" s="414"/>
      <c r="E280" s="239"/>
      <c r="F280" s="415"/>
      <c r="G280" s="239"/>
      <c r="H280" s="414"/>
      <c r="I280" s="414"/>
      <c r="J280" s="239"/>
      <c r="K280" s="239"/>
      <c r="L280" s="239"/>
      <c r="M280" s="239"/>
      <c r="N280" s="239"/>
      <c r="O280" s="239"/>
      <c r="P280" s="239"/>
      <c r="Q280" s="239"/>
      <c r="R280" s="239"/>
      <c r="S280" s="239"/>
      <c r="T280" s="239"/>
      <c r="U280" s="239"/>
      <c r="V280" s="239"/>
      <c r="W280" s="239"/>
      <c r="X280" s="239"/>
      <c r="Y280" s="239"/>
      <c r="Z280" s="239"/>
      <c r="AA280" s="239"/>
      <c r="AB280" s="239"/>
      <c r="AC280" s="239"/>
      <c r="AD280" s="239"/>
    </row>
    <row r="281" customFormat="false" ht="45" hidden="false" customHeight="true" outlineLevel="0" collapsed="false">
      <c r="A281" s="378"/>
      <c r="B281" s="378"/>
      <c r="C281" s="410"/>
      <c r="D281" s="411"/>
      <c r="E281" s="378"/>
      <c r="F281" s="412"/>
      <c r="G281" s="378"/>
      <c r="H281" s="411"/>
      <c r="I281" s="411"/>
      <c r="J281" s="378"/>
      <c r="K281" s="378"/>
      <c r="L281" s="378"/>
      <c r="M281" s="378"/>
      <c r="N281" s="378"/>
      <c r="O281" s="378"/>
      <c r="P281" s="378"/>
      <c r="Q281" s="378"/>
      <c r="R281" s="378"/>
      <c r="S281" s="378"/>
      <c r="T281" s="378"/>
      <c r="U281" s="378"/>
      <c r="V281" s="378"/>
      <c r="W281" s="378"/>
      <c r="X281" s="378"/>
      <c r="Y281" s="378"/>
      <c r="Z281" s="378"/>
      <c r="AA281" s="378"/>
      <c r="AB281" s="378"/>
      <c r="AC281" s="378"/>
      <c r="AD281" s="378"/>
    </row>
    <row r="282" customFormat="false" ht="45" hidden="false" customHeight="true" outlineLevel="0" collapsed="false">
      <c r="A282" s="239"/>
      <c r="B282" s="239"/>
      <c r="C282" s="413"/>
      <c r="D282" s="414"/>
      <c r="E282" s="239"/>
      <c r="F282" s="415"/>
      <c r="G282" s="239"/>
      <c r="H282" s="414"/>
      <c r="I282" s="414"/>
      <c r="J282" s="239"/>
      <c r="K282" s="239"/>
      <c r="L282" s="239"/>
      <c r="M282" s="239"/>
      <c r="N282" s="239"/>
      <c r="O282" s="239"/>
      <c r="P282" s="239"/>
      <c r="Q282" s="239"/>
      <c r="R282" s="239"/>
      <c r="S282" s="239"/>
      <c r="T282" s="239"/>
      <c r="U282" s="239"/>
      <c r="V282" s="239"/>
      <c r="W282" s="239"/>
      <c r="X282" s="239"/>
      <c r="Y282" s="239"/>
      <c r="Z282" s="239"/>
      <c r="AA282" s="239"/>
      <c r="AB282" s="239"/>
      <c r="AC282" s="239"/>
      <c r="AD282" s="239"/>
    </row>
    <row r="283" customFormat="false" ht="45" hidden="false" customHeight="true" outlineLevel="0" collapsed="false">
      <c r="A283" s="378"/>
      <c r="B283" s="378"/>
      <c r="C283" s="410"/>
      <c r="D283" s="411"/>
      <c r="E283" s="378"/>
      <c r="F283" s="412"/>
      <c r="G283" s="378"/>
      <c r="H283" s="411"/>
      <c r="I283" s="411"/>
      <c r="J283" s="378"/>
      <c r="K283" s="378"/>
      <c r="L283" s="378"/>
      <c r="M283" s="378"/>
      <c r="N283" s="378"/>
      <c r="O283" s="378"/>
      <c r="P283" s="378"/>
      <c r="Q283" s="378"/>
      <c r="R283" s="378"/>
      <c r="S283" s="378"/>
      <c r="T283" s="378"/>
      <c r="U283" s="378"/>
      <c r="V283" s="378"/>
      <c r="W283" s="378"/>
      <c r="X283" s="378"/>
      <c r="Y283" s="378"/>
      <c r="Z283" s="378"/>
      <c r="AA283" s="378"/>
      <c r="AB283" s="378"/>
      <c r="AC283" s="378"/>
      <c r="AD283" s="378"/>
    </row>
    <row r="284" customFormat="false" ht="45" hidden="false" customHeight="true" outlineLevel="0" collapsed="false">
      <c r="A284" s="239"/>
      <c r="B284" s="239"/>
      <c r="C284" s="413"/>
      <c r="D284" s="414"/>
      <c r="E284" s="239"/>
      <c r="F284" s="415"/>
      <c r="G284" s="239"/>
      <c r="H284" s="414"/>
      <c r="I284" s="414"/>
      <c r="J284" s="239"/>
      <c r="K284" s="239"/>
      <c r="L284" s="239"/>
      <c r="M284" s="239"/>
      <c r="N284" s="239"/>
      <c r="O284" s="239"/>
      <c r="P284" s="239"/>
      <c r="Q284" s="239"/>
      <c r="R284" s="239"/>
      <c r="S284" s="239"/>
      <c r="T284" s="239"/>
      <c r="U284" s="239"/>
      <c r="V284" s="239"/>
      <c r="W284" s="239"/>
      <c r="X284" s="239"/>
      <c r="Y284" s="239"/>
      <c r="Z284" s="239"/>
      <c r="AA284" s="239"/>
      <c r="AB284" s="239"/>
      <c r="AC284" s="239"/>
      <c r="AD284" s="239"/>
    </row>
    <row r="285" customFormat="false" ht="45" hidden="false" customHeight="true" outlineLevel="0" collapsed="false">
      <c r="A285" s="378"/>
      <c r="B285" s="378"/>
      <c r="C285" s="410"/>
      <c r="D285" s="411"/>
      <c r="E285" s="378"/>
      <c r="F285" s="412"/>
      <c r="G285" s="378"/>
      <c r="H285" s="411"/>
      <c r="I285" s="411"/>
      <c r="J285" s="378"/>
      <c r="K285" s="378"/>
      <c r="L285" s="378"/>
      <c r="M285" s="378"/>
      <c r="N285" s="378"/>
      <c r="O285" s="378"/>
      <c r="P285" s="378"/>
      <c r="Q285" s="378"/>
      <c r="R285" s="378"/>
      <c r="S285" s="378"/>
      <c r="T285" s="378"/>
      <c r="U285" s="378"/>
      <c r="V285" s="378"/>
      <c r="W285" s="378"/>
      <c r="X285" s="378"/>
      <c r="Y285" s="378"/>
      <c r="Z285" s="378"/>
      <c r="AA285" s="378"/>
      <c r="AB285" s="378"/>
      <c r="AC285" s="378"/>
      <c r="AD285" s="378"/>
    </row>
    <row r="286" customFormat="false" ht="45" hidden="false" customHeight="true" outlineLevel="0" collapsed="false">
      <c r="A286" s="239"/>
      <c r="B286" s="239"/>
      <c r="C286" s="413"/>
      <c r="D286" s="414"/>
      <c r="E286" s="239"/>
      <c r="F286" s="415"/>
      <c r="G286" s="239"/>
      <c r="H286" s="414"/>
      <c r="I286" s="414"/>
      <c r="J286" s="239"/>
      <c r="K286" s="239"/>
      <c r="L286" s="239"/>
      <c r="M286" s="239"/>
      <c r="N286" s="239"/>
      <c r="O286" s="239"/>
      <c r="P286" s="239"/>
      <c r="Q286" s="239"/>
      <c r="R286" s="239"/>
      <c r="S286" s="239"/>
      <c r="T286" s="239"/>
      <c r="U286" s="239"/>
      <c r="V286" s="239"/>
      <c r="W286" s="239"/>
      <c r="X286" s="239"/>
      <c r="Y286" s="239"/>
      <c r="Z286" s="239"/>
      <c r="AA286" s="239"/>
      <c r="AB286" s="239"/>
      <c r="AC286" s="239"/>
      <c r="AD286" s="239"/>
    </row>
    <row r="287" customFormat="false" ht="45" hidden="false" customHeight="true" outlineLevel="0" collapsed="false">
      <c r="A287" s="378"/>
      <c r="B287" s="378"/>
      <c r="C287" s="410"/>
      <c r="D287" s="411"/>
      <c r="E287" s="378"/>
      <c r="F287" s="412"/>
      <c r="G287" s="378"/>
      <c r="H287" s="411"/>
      <c r="I287" s="411"/>
      <c r="J287" s="378"/>
      <c r="K287" s="378"/>
      <c r="L287" s="378"/>
      <c r="M287" s="378"/>
      <c r="N287" s="378"/>
      <c r="O287" s="378"/>
      <c r="P287" s="378"/>
      <c r="Q287" s="378"/>
      <c r="R287" s="378"/>
      <c r="S287" s="378"/>
      <c r="T287" s="378"/>
      <c r="U287" s="378"/>
      <c r="V287" s="378"/>
      <c r="W287" s="378"/>
      <c r="X287" s="378"/>
      <c r="Y287" s="378"/>
      <c r="Z287" s="378"/>
      <c r="AA287" s="378"/>
      <c r="AB287" s="378"/>
      <c r="AC287" s="378"/>
      <c r="AD287" s="378"/>
    </row>
    <row r="288" customFormat="false" ht="45" hidden="false" customHeight="true" outlineLevel="0" collapsed="false">
      <c r="A288" s="239"/>
      <c r="B288" s="239"/>
      <c r="C288" s="413"/>
      <c r="D288" s="414"/>
      <c r="E288" s="239"/>
      <c r="F288" s="415"/>
      <c r="G288" s="239"/>
      <c r="H288" s="414"/>
      <c r="I288" s="414"/>
      <c r="J288" s="239"/>
      <c r="K288" s="239"/>
      <c r="L288" s="239"/>
      <c r="M288" s="239"/>
      <c r="N288" s="239"/>
      <c r="O288" s="239"/>
      <c r="P288" s="239"/>
      <c r="Q288" s="239"/>
      <c r="R288" s="239"/>
      <c r="S288" s="239"/>
      <c r="T288" s="239"/>
      <c r="U288" s="239"/>
      <c r="V288" s="239"/>
      <c r="W288" s="239"/>
      <c r="X288" s="239"/>
      <c r="Y288" s="239"/>
      <c r="Z288" s="239"/>
      <c r="AA288" s="239"/>
      <c r="AB288" s="239"/>
      <c r="AC288" s="239"/>
      <c r="AD288" s="239"/>
    </row>
    <row r="289" customFormat="false" ht="45" hidden="false" customHeight="true" outlineLevel="0" collapsed="false">
      <c r="A289" s="378"/>
      <c r="B289" s="378"/>
      <c r="C289" s="410"/>
      <c r="D289" s="411"/>
      <c r="E289" s="378"/>
      <c r="F289" s="412"/>
      <c r="G289" s="378"/>
      <c r="H289" s="411"/>
      <c r="I289" s="411"/>
      <c r="J289" s="378"/>
      <c r="K289" s="378"/>
      <c r="L289" s="378"/>
      <c r="M289" s="378"/>
      <c r="N289" s="378"/>
      <c r="O289" s="378"/>
      <c r="P289" s="378"/>
      <c r="Q289" s="378"/>
      <c r="R289" s="378"/>
      <c r="S289" s="378"/>
      <c r="T289" s="378"/>
      <c r="U289" s="378"/>
      <c r="V289" s="378"/>
      <c r="W289" s="378"/>
      <c r="X289" s="378"/>
      <c r="Y289" s="378"/>
      <c r="Z289" s="378"/>
      <c r="AA289" s="378"/>
      <c r="AB289" s="378"/>
      <c r="AC289" s="378"/>
      <c r="AD289" s="378"/>
    </row>
    <row r="290" customFormat="false" ht="45" hidden="false" customHeight="true" outlineLevel="0" collapsed="false">
      <c r="A290" s="239"/>
      <c r="B290" s="239"/>
      <c r="C290" s="413"/>
      <c r="D290" s="414"/>
      <c r="E290" s="239"/>
      <c r="F290" s="415"/>
      <c r="G290" s="239"/>
      <c r="H290" s="414"/>
      <c r="I290" s="414"/>
      <c r="J290" s="239"/>
      <c r="K290" s="239"/>
      <c r="L290" s="239"/>
      <c r="M290" s="239"/>
      <c r="N290" s="239"/>
      <c r="O290" s="239"/>
      <c r="P290" s="239"/>
      <c r="Q290" s="239"/>
      <c r="R290" s="239"/>
      <c r="S290" s="239"/>
      <c r="T290" s="239"/>
      <c r="U290" s="239"/>
      <c r="V290" s="239"/>
      <c r="W290" s="239"/>
      <c r="X290" s="239"/>
      <c r="Y290" s="239"/>
      <c r="Z290" s="239"/>
      <c r="AA290" s="239"/>
      <c r="AB290" s="239"/>
      <c r="AC290" s="239"/>
      <c r="AD290" s="239"/>
    </row>
    <row r="291" customFormat="false" ht="45" hidden="false" customHeight="true" outlineLevel="0" collapsed="false">
      <c r="A291" s="378"/>
      <c r="B291" s="378"/>
      <c r="C291" s="410"/>
      <c r="D291" s="411"/>
      <c r="E291" s="378"/>
      <c r="F291" s="412"/>
      <c r="G291" s="378"/>
      <c r="H291" s="411"/>
      <c r="I291" s="411"/>
      <c r="J291" s="378"/>
      <c r="K291" s="378"/>
      <c r="L291" s="378"/>
      <c r="M291" s="378"/>
      <c r="N291" s="378"/>
      <c r="O291" s="378"/>
      <c r="P291" s="378"/>
      <c r="Q291" s="378"/>
      <c r="R291" s="378"/>
      <c r="S291" s="378"/>
      <c r="T291" s="378"/>
      <c r="U291" s="378"/>
      <c r="V291" s="378"/>
      <c r="W291" s="378"/>
      <c r="X291" s="378"/>
      <c r="Y291" s="378"/>
      <c r="Z291" s="378"/>
      <c r="AA291" s="378"/>
      <c r="AB291" s="378"/>
      <c r="AC291" s="378"/>
      <c r="AD291" s="378"/>
    </row>
    <row r="292" customFormat="false" ht="45" hidden="false" customHeight="true" outlineLevel="0" collapsed="false">
      <c r="A292" s="239"/>
      <c r="B292" s="239"/>
      <c r="C292" s="413"/>
      <c r="D292" s="414"/>
      <c r="E292" s="239"/>
      <c r="F292" s="415"/>
      <c r="G292" s="239"/>
      <c r="H292" s="414"/>
      <c r="I292" s="414"/>
      <c r="J292" s="239"/>
      <c r="K292" s="239"/>
      <c r="L292" s="239"/>
      <c r="M292" s="239"/>
      <c r="N292" s="239"/>
      <c r="O292" s="239"/>
      <c r="P292" s="239"/>
      <c r="Q292" s="239"/>
      <c r="R292" s="239"/>
      <c r="S292" s="239"/>
      <c r="T292" s="239"/>
      <c r="U292" s="239"/>
      <c r="V292" s="239"/>
      <c r="W292" s="239"/>
      <c r="X292" s="239"/>
      <c r="Y292" s="239"/>
      <c r="Z292" s="239"/>
      <c r="AA292" s="239"/>
      <c r="AB292" s="239"/>
      <c r="AC292" s="239"/>
      <c r="AD292" s="239"/>
    </row>
    <row r="293" customFormat="false" ht="45" hidden="false" customHeight="true" outlineLevel="0" collapsed="false">
      <c r="A293" s="378"/>
      <c r="B293" s="378"/>
      <c r="C293" s="410"/>
      <c r="D293" s="411"/>
      <c r="E293" s="378"/>
      <c r="F293" s="412"/>
      <c r="G293" s="378"/>
      <c r="H293" s="411"/>
      <c r="I293" s="411"/>
      <c r="J293" s="378"/>
      <c r="K293" s="378"/>
      <c r="L293" s="378"/>
      <c r="M293" s="378"/>
      <c r="N293" s="378"/>
      <c r="O293" s="378"/>
      <c r="P293" s="378"/>
      <c r="Q293" s="378"/>
      <c r="R293" s="378"/>
      <c r="S293" s="378"/>
      <c r="T293" s="378"/>
      <c r="U293" s="378"/>
      <c r="V293" s="378"/>
      <c r="W293" s="378"/>
      <c r="X293" s="378"/>
      <c r="Y293" s="378"/>
      <c r="Z293" s="378"/>
      <c r="AA293" s="378"/>
      <c r="AB293" s="378"/>
      <c r="AC293" s="378"/>
      <c r="AD293" s="378"/>
    </row>
    <row r="294" customFormat="false" ht="45" hidden="false" customHeight="true" outlineLevel="0" collapsed="false">
      <c r="A294" s="239"/>
      <c r="B294" s="239"/>
      <c r="C294" s="413"/>
      <c r="D294" s="414"/>
      <c r="E294" s="239"/>
      <c r="F294" s="415"/>
      <c r="G294" s="239"/>
      <c r="H294" s="414"/>
      <c r="I294" s="414"/>
      <c r="J294" s="239"/>
      <c r="K294" s="239"/>
      <c r="L294" s="239"/>
      <c r="M294" s="239"/>
      <c r="N294" s="239"/>
      <c r="O294" s="239"/>
      <c r="P294" s="239"/>
      <c r="Q294" s="239"/>
      <c r="R294" s="239"/>
      <c r="S294" s="239"/>
      <c r="T294" s="239"/>
      <c r="U294" s="239"/>
      <c r="V294" s="239"/>
      <c r="W294" s="239"/>
      <c r="X294" s="239"/>
      <c r="Y294" s="239"/>
      <c r="Z294" s="239"/>
      <c r="AA294" s="239"/>
      <c r="AB294" s="239"/>
      <c r="AC294" s="239"/>
      <c r="AD294" s="239"/>
    </row>
    <row r="295" customFormat="false" ht="45" hidden="false" customHeight="true" outlineLevel="0" collapsed="false">
      <c r="A295" s="378"/>
      <c r="B295" s="378"/>
      <c r="C295" s="410"/>
      <c r="D295" s="411"/>
      <c r="E295" s="378"/>
      <c r="F295" s="412"/>
      <c r="G295" s="378"/>
      <c r="H295" s="411"/>
      <c r="I295" s="411"/>
      <c r="J295" s="378"/>
      <c r="K295" s="378"/>
      <c r="L295" s="378"/>
      <c r="M295" s="378"/>
      <c r="N295" s="378"/>
      <c r="O295" s="378"/>
      <c r="P295" s="378"/>
      <c r="Q295" s="378"/>
      <c r="R295" s="378"/>
      <c r="S295" s="378"/>
      <c r="T295" s="378"/>
      <c r="U295" s="378"/>
      <c r="V295" s="378"/>
      <c r="W295" s="378"/>
      <c r="X295" s="378"/>
      <c r="Y295" s="378"/>
      <c r="Z295" s="378"/>
      <c r="AA295" s="378"/>
      <c r="AB295" s="378"/>
      <c r="AC295" s="378"/>
      <c r="AD295" s="378"/>
    </row>
    <row r="296" customFormat="false" ht="45" hidden="false" customHeight="true" outlineLevel="0" collapsed="false">
      <c r="A296" s="239"/>
      <c r="B296" s="239"/>
      <c r="C296" s="413"/>
      <c r="D296" s="414"/>
      <c r="E296" s="239"/>
      <c r="F296" s="415"/>
      <c r="G296" s="239"/>
      <c r="H296" s="414"/>
      <c r="I296" s="414"/>
      <c r="J296" s="239"/>
      <c r="K296" s="239"/>
      <c r="L296" s="239"/>
      <c r="M296" s="239"/>
      <c r="N296" s="239"/>
      <c r="O296" s="239"/>
      <c r="P296" s="239"/>
      <c r="Q296" s="239"/>
      <c r="R296" s="239"/>
      <c r="S296" s="239"/>
      <c r="T296" s="239"/>
      <c r="U296" s="239"/>
      <c r="V296" s="239"/>
      <c r="W296" s="239"/>
      <c r="X296" s="239"/>
      <c r="Y296" s="239"/>
      <c r="Z296" s="239"/>
      <c r="AA296" s="239"/>
      <c r="AB296" s="239"/>
      <c r="AC296" s="239"/>
      <c r="AD296" s="239"/>
    </row>
    <row r="297" customFormat="false" ht="45" hidden="false" customHeight="true" outlineLevel="0" collapsed="false">
      <c r="A297" s="378"/>
      <c r="B297" s="378"/>
      <c r="C297" s="410"/>
      <c r="D297" s="411"/>
      <c r="E297" s="378"/>
      <c r="F297" s="412"/>
      <c r="G297" s="378"/>
      <c r="H297" s="411"/>
      <c r="I297" s="411"/>
      <c r="J297" s="378"/>
      <c r="K297" s="378"/>
      <c r="L297" s="378"/>
      <c r="M297" s="378"/>
      <c r="N297" s="378"/>
      <c r="O297" s="378"/>
      <c r="P297" s="378"/>
      <c r="Q297" s="378"/>
      <c r="R297" s="378"/>
      <c r="S297" s="378"/>
      <c r="T297" s="378"/>
      <c r="U297" s="378"/>
      <c r="V297" s="378"/>
      <c r="W297" s="378"/>
      <c r="X297" s="378"/>
      <c r="Y297" s="378"/>
      <c r="Z297" s="378"/>
      <c r="AA297" s="378"/>
      <c r="AB297" s="378"/>
      <c r="AC297" s="378"/>
      <c r="AD297" s="378"/>
    </row>
    <row r="298" customFormat="false" ht="45" hidden="false" customHeight="true" outlineLevel="0" collapsed="false">
      <c r="A298" s="239"/>
      <c r="B298" s="239"/>
      <c r="C298" s="413"/>
      <c r="D298" s="414"/>
      <c r="E298" s="239"/>
      <c r="F298" s="415"/>
      <c r="G298" s="239"/>
      <c r="H298" s="414"/>
      <c r="I298" s="414"/>
      <c r="J298" s="239"/>
      <c r="K298" s="239"/>
      <c r="L298" s="239"/>
      <c r="M298" s="239"/>
      <c r="N298" s="239"/>
      <c r="O298" s="239"/>
      <c r="P298" s="239"/>
      <c r="Q298" s="239"/>
      <c r="R298" s="239"/>
      <c r="S298" s="239"/>
      <c r="T298" s="239"/>
      <c r="U298" s="239"/>
      <c r="V298" s="239"/>
      <c r="W298" s="239"/>
      <c r="X298" s="239"/>
      <c r="Y298" s="239"/>
      <c r="Z298" s="239"/>
      <c r="AA298" s="239"/>
      <c r="AB298" s="239"/>
      <c r="AC298" s="239"/>
      <c r="AD298" s="239"/>
    </row>
    <row r="299" customFormat="false" ht="45" hidden="false" customHeight="true" outlineLevel="0" collapsed="false">
      <c r="A299" s="378"/>
      <c r="B299" s="378"/>
      <c r="C299" s="410"/>
      <c r="D299" s="411"/>
      <c r="E299" s="378"/>
      <c r="F299" s="412"/>
      <c r="G299" s="378"/>
      <c r="H299" s="411"/>
      <c r="I299" s="411"/>
      <c r="J299" s="378"/>
      <c r="K299" s="378"/>
      <c r="L299" s="378"/>
      <c r="M299" s="378"/>
      <c r="N299" s="378"/>
      <c r="O299" s="378"/>
      <c r="P299" s="378"/>
      <c r="Q299" s="378"/>
      <c r="R299" s="378"/>
      <c r="S299" s="378"/>
      <c r="T299" s="378"/>
      <c r="U299" s="378"/>
      <c r="V299" s="378"/>
      <c r="W299" s="378"/>
      <c r="X299" s="378"/>
      <c r="Y299" s="378"/>
      <c r="Z299" s="378"/>
      <c r="AA299" s="378"/>
      <c r="AB299" s="378"/>
      <c r="AC299" s="378"/>
      <c r="AD299" s="378"/>
    </row>
    <row r="300" customFormat="false" ht="45" hidden="false" customHeight="true" outlineLevel="0" collapsed="false">
      <c r="A300" s="239"/>
      <c r="B300" s="239"/>
      <c r="C300" s="413"/>
      <c r="D300" s="414"/>
      <c r="E300" s="239"/>
      <c r="F300" s="415"/>
      <c r="G300" s="239"/>
      <c r="H300" s="414"/>
      <c r="I300" s="414"/>
      <c r="J300" s="239"/>
      <c r="K300" s="239"/>
      <c r="L300" s="239"/>
      <c r="M300" s="239"/>
      <c r="N300" s="239"/>
      <c r="O300" s="239"/>
      <c r="P300" s="239"/>
      <c r="Q300" s="239"/>
      <c r="R300" s="239"/>
      <c r="S300" s="239"/>
      <c r="T300" s="239"/>
      <c r="U300" s="239"/>
      <c r="V300" s="239"/>
      <c r="W300" s="239"/>
      <c r="X300" s="239"/>
      <c r="Y300" s="239"/>
      <c r="Z300" s="239"/>
      <c r="AA300" s="239"/>
      <c r="AB300" s="239"/>
      <c r="AC300" s="239"/>
      <c r="AD300" s="239"/>
    </row>
    <row r="301" customFormat="false" ht="45" hidden="false" customHeight="true" outlineLevel="0" collapsed="false">
      <c r="A301" s="378"/>
      <c r="B301" s="378"/>
      <c r="C301" s="410"/>
      <c r="D301" s="411"/>
      <c r="E301" s="378"/>
      <c r="F301" s="412"/>
      <c r="G301" s="378"/>
      <c r="H301" s="411"/>
      <c r="I301" s="411"/>
      <c r="J301" s="378"/>
      <c r="K301" s="378"/>
      <c r="L301" s="378"/>
      <c r="M301" s="378"/>
      <c r="N301" s="378"/>
      <c r="O301" s="378"/>
      <c r="P301" s="378"/>
      <c r="Q301" s="378"/>
      <c r="R301" s="378"/>
      <c r="S301" s="378"/>
      <c r="T301" s="378"/>
      <c r="U301" s="378"/>
      <c r="V301" s="378"/>
      <c r="W301" s="378"/>
      <c r="X301" s="378"/>
      <c r="Y301" s="378"/>
      <c r="Z301" s="378"/>
      <c r="AA301" s="378"/>
      <c r="AB301" s="378"/>
      <c r="AC301" s="378"/>
      <c r="AD301" s="378"/>
    </row>
    <row r="302" customFormat="false" ht="45" hidden="false" customHeight="true" outlineLevel="0" collapsed="false">
      <c r="A302" s="239"/>
      <c r="B302" s="239"/>
      <c r="C302" s="413"/>
      <c r="D302" s="414"/>
      <c r="E302" s="239"/>
      <c r="F302" s="415"/>
      <c r="G302" s="239"/>
      <c r="H302" s="414"/>
      <c r="I302" s="414"/>
      <c r="J302" s="239"/>
      <c r="K302" s="239"/>
      <c r="L302" s="239"/>
      <c r="M302" s="239"/>
      <c r="N302" s="239"/>
      <c r="O302" s="239"/>
      <c r="P302" s="239"/>
      <c r="Q302" s="239"/>
      <c r="R302" s="239"/>
      <c r="S302" s="239"/>
      <c r="T302" s="239"/>
      <c r="U302" s="239"/>
      <c r="V302" s="239"/>
      <c r="W302" s="239"/>
      <c r="X302" s="239"/>
      <c r="Y302" s="239"/>
      <c r="Z302" s="239"/>
      <c r="AA302" s="239"/>
      <c r="AB302" s="239"/>
      <c r="AC302" s="239"/>
      <c r="AD302" s="239"/>
    </row>
    <row r="303" customFormat="false" ht="45" hidden="false" customHeight="true" outlineLevel="0" collapsed="false">
      <c r="A303" s="378"/>
      <c r="B303" s="378"/>
      <c r="C303" s="410"/>
      <c r="D303" s="411"/>
      <c r="E303" s="378"/>
      <c r="F303" s="412"/>
      <c r="G303" s="378"/>
      <c r="H303" s="411"/>
      <c r="I303" s="411"/>
      <c r="J303" s="378"/>
      <c r="K303" s="378"/>
      <c r="L303" s="378"/>
      <c r="M303" s="378"/>
      <c r="N303" s="378"/>
      <c r="O303" s="378"/>
      <c r="P303" s="378"/>
      <c r="Q303" s="378"/>
      <c r="R303" s="378"/>
      <c r="S303" s="378"/>
      <c r="T303" s="378"/>
      <c r="U303" s="378"/>
      <c r="V303" s="378"/>
      <c r="W303" s="378"/>
      <c r="X303" s="378"/>
      <c r="Y303" s="378"/>
      <c r="Z303" s="378"/>
      <c r="AA303" s="378"/>
      <c r="AB303" s="378"/>
      <c r="AC303" s="378"/>
      <c r="AD303" s="378"/>
    </row>
    <row r="304" customFormat="false" ht="45" hidden="false" customHeight="true" outlineLevel="0" collapsed="false">
      <c r="A304" s="239"/>
      <c r="B304" s="239"/>
      <c r="C304" s="413"/>
      <c r="D304" s="414"/>
      <c r="E304" s="239"/>
      <c r="F304" s="415"/>
      <c r="G304" s="239"/>
      <c r="H304" s="414"/>
      <c r="I304" s="414"/>
      <c r="J304" s="239"/>
      <c r="K304" s="239"/>
      <c r="L304" s="239"/>
      <c r="M304" s="239"/>
      <c r="N304" s="239"/>
      <c r="O304" s="239"/>
      <c r="P304" s="239"/>
      <c r="Q304" s="239"/>
      <c r="R304" s="239"/>
      <c r="S304" s="239"/>
      <c r="T304" s="239"/>
      <c r="U304" s="239"/>
      <c r="V304" s="239"/>
      <c r="W304" s="239"/>
      <c r="X304" s="239"/>
      <c r="Y304" s="239"/>
      <c r="Z304" s="239"/>
      <c r="AA304" s="239"/>
      <c r="AB304" s="239"/>
      <c r="AC304" s="239"/>
      <c r="AD304" s="239"/>
    </row>
    <row r="305" customFormat="false" ht="45" hidden="false" customHeight="true" outlineLevel="0" collapsed="false">
      <c r="A305" s="378"/>
      <c r="B305" s="378"/>
      <c r="C305" s="410"/>
      <c r="D305" s="411"/>
      <c r="E305" s="378"/>
      <c r="F305" s="412"/>
      <c r="G305" s="378"/>
      <c r="H305" s="411"/>
      <c r="I305" s="411"/>
      <c r="J305" s="378"/>
      <c r="K305" s="378"/>
      <c r="L305" s="378"/>
      <c r="M305" s="378"/>
      <c r="N305" s="378"/>
      <c r="O305" s="378"/>
      <c r="P305" s="378"/>
      <c r="Q305" s="378"/>
      <c r="R305" s="378"/>
      <c r="S305" s="378"/>
      <c r="T305" s="378"/>
      <c r="U305" s="378"/>
      <c r="V305" s="378"/>
      <c r="W305" s="378"/>
      <c r="X305" s="378"/>
      <c r="Y305" s="378"/>
      <c r="Z305" s="378"/>
      <c r="AA305" s="378"/>
      <c r="AB305" s="378"/>
      <c r="AC305" s="378"/>
      <c r="AD305" s="378"/>
    </row>
    <row r="306" customFormat="false" ht="45" hidden="false" customHeight="true" outlineLevel="0" collapsed="false">
      <c r="A306" s="239"/>
      <c r="B306" s="239"/>
      <c r="C306" s="413"/>
      <c r="D306" s="414"/>
      <c r="E306" s="239"/>
      <c r="F306" s="415"/>
      <c r="G306" s="239"/>
      <c r="H306" s="414"/>
      <c r="I306" s="414"/>
      <c r="J306" s="239"/>
      <c r="K306" s="239"/>
      <c r="L306" s="239"/>
      <c r="M306" s="239"/>
      <c r="N306" s="239"/>
      <c r="O306" s="239"/>
      <c r="P306" s="239"/>
      <c r="Q306" s="239"/>
      <c r="R306" s="239"/>
      <c r="S306" s="239"/>
      <c r="T306" s="239"/>
      <c r="U306" s="239"/>
      <c r="V306" s="239"/>
      <c r="W306" s="239"/>
      <c r="X306" s="239"/>
      <c r="Y306" s="239"/>
      <c r="Z306" s="239"/>
      <c r="AA306" s="239"/>
      <c r="AB306" s="239"/>
      <c r="AC306" s="239"/>
      <c r="AD306" s="239"/>
    </row>
    <row r="307" customFormat="false" ht="45" hidden="false" customHeight="true" outlineLevel="0" collapsed="false">
      <c r="A307" s="378"/>
      <c r="B307" s="378"/>
      <c r="C307" s="410"/>
      <c r="D307" s="411"/>
      <c r="E307" s="378"/>
      <c r="F307" s="412"/>
      <c r="G307" s="378"/>
      <c r="H307" s="411"/>
      <c r="I307" s="411"/>
      <c r="J307" s="378"/>
      <c r="K307" s="378"/>
      <c r="L307" s="378"/>
      <c r="M307" s="378"/>
      <c r="N307" s="378"/>
      <c r="O307" s="378"/>
      <c r="P307" s="378"/>
      <c r="Q307" s="378"/>
      <c r="R307" s="378"/>
      <c r="S307" s="378"/>
      <c r="T307" s="378"/>
      <c r="U307" s="378"/>
      <c r="V307" s="378"/>
      <c r="W307" s="378"/>
      <c r="X307" s="378"/>
      <c r="Y307" s="378"/>
      <c r="Z307" s="378"/>
      <c r="AA307" s="378"/>
      <c r="AB307" s="378"/>
      <c r="AC307" s="378"/>
      <c r="AD307" s="378"/>
    </row>
    <row r="308" customFormat="false" ht="45" hidden="false" customHeight="true" outlineLevel="0" collapsed="false">
      <c r="A308" s="239"/>
      <c r="B308" s="239"/>
      <c r="C308" s="413"/>
      <c r="D308" s="414"/>
      <c r="E308" s="239"/>
      <c r="F308" s="415"/>
      <c r="G308" s="239"/>
      <c r="H308" s="414"/>
      <c r="I308" s="414"/>
      <c r="J308" s="239"/>
      <c r="K308" s="239"/>
      <c r="L308" s="239"/>
      <c r="M308" s="239"/>
      <c r="N308" s="239"/>
      <c r="O308" s="239"/>
      <c r="P308" s="239"/>
      <c r="Q308" s="239"/>
      <c r="R308" s="239"/>
      <c r="S308" s="239"/>
      <c r="T308" s="239"/>
      <c r="U308" s="239"/>
      <c r="V308" s="239"/>
      <c r="W308" s="239"/>
      <c r="X308" s="239"/>
      <c r="Y308" s="239"/>
      <c r="Z308" s="239"/>
      <c r="AA308" s="239"/>
      <c r="AB308" s="239"/>
      <c r="AC308" s="239"/>
      <c r="AD308" s="239"/>
    </row>
    <row r="309" customFormat="false" ht="45" hidden="false" customHeight="true" outlineLevel="0" collapsed="false">
      <c r="A309" s="378"/>
      <c r="B309" s="378"/>
      <c r="C309" s="410"/>
      <c r="D309" s="411"/>
      <c r="E309" s="378"/>
      <c r="F309" s="412"/>
      <c r="G309" s="378"/>
      <c r="H309" s="411"/>
      <c r="I309" s="411"/>
      <c r="J309" s="378"/>
      <c r="K309" s="378"/>
      <c r="L309" s="378"/>
      <c r="M309" s="378"/>
      <c r="N309" s="378"/>
      <c r="O309" s="378"/>
      <c r="P309" s="378"/>
      <c r="Q309" s="378"/>
      <c r="R309" s="378"/>
      <c r="S309" s="378"/>
      <c r="T309" s="378"/>
      <c r="U309" s="378"/>
      <c r="V309" s="378"/>
      <c r="W309" s="378"/>
      <c r="X309" s="378"/>
      <c r="Y309" s="378"/>
      <c r="Z309" s="378"/>
      <c r="AA309" s="378"/>
      <c r="AB309" s="378"/>
      <c r="AC309" s="378"/>
      <c r="AD309" s="378"/>
    </row>
    <row r="310" customFormat="false" ht="45" hidden="false" customHeight="true" outlineLevel="0" collapsed="false">
      <c r="A310" s="239"/>
      <c r="B310" s="239"/>
      <c r="C310" s="413"/>
      <c r="D310" s="414"/>
      <c r="E310" s="239"/>
      <c r="F310" s="415"/>
      <c r="G310" s="239"/>
      <c r="H310" s="414"/>
      <c r="I310" s="414"/>
      <c r="J310" s="239"/>
      <c r="K310" s="239"/>
      <c r="L310" s="239"/>
      <c r="M310" s="239"/>
      <c r="N310" s="239"/>
      <c r="O310" s="239"/>
      <c r="P310" s="239"/>
      <c r="Q310" s="239"/>
      <c r="R310" s="239"/>
      <c r="S310" s="239"/>
      <c r="T310" s="239"/>
      <c r="U310" s="239"/>
      <c r="V310" s="239"/>
      <c r="W310" s="239"/>
      <c r="X310" s="239"/>
      <c r="Y310" s="239"/>
      <c r="Z310" s="239"/>
      <c r="AA310" s="239"/>
      <c r="AB310" s="239"/>
      <c r="AC310" s="239"/>
      <c r="AD310" s="239"/>
    </row>
    <row r="311" customFormat="false" ht="45" hidden="false" customHeight="true" outlineLevel="0" collapsed="false">
      <c r="A311" s="378"/>
      <c r="B311" s="378"/>
      <c r="C311" s="410"/>
      <c r="D311" s="411"/>
      <c r="E311" s="378"/>
      <c r="F311" s="412"/>
      <c r="G311" s="378"/>
      <c r="H311" s="411"/>
      <c r="I311" s="411"/>
      <c r="J311" s="378"/>
      <c r="K311" s="378"/>
      <c r="L311" s="378"/>
      <c r="M311" s="378"/>
      <c r="N311" s="378"/>
      <c r="O311" s="378"/>
      <c r="P311" s="378"/>
      <c r="Q311" s="378"/>
      <c r="R311" s="378"/>
      <c r="S311" s="378"/>
      <c r="T311" s="378"/>
      <c r="U311" s="378"/>
      <c r="V311" s="378"/>
      <c r="W311" s="378"/>
      <c r="X311" s="378"/>
      <c r="Y311" s="378"/>
      <c r="Z311" s="378"/>
      <c r="AA311" s="378"/>
      <c r="AB311" s="378"/>
      <c r="AC311" s="378"/>
      <c r="AD311" s="378"/>
    </row>
    <row r="312" customFormat="false" ht="45" hidden="false" customHeight="true" outlineLevel="0" collapsed="false">
      <c r="A312" s="239"/>
      <c r="B312" s="239"/>
      <c r="C312" s="413"/>
      <c r="D312" s="414"/>
      <c r="E312" s="239"/>
      <c r="F312" s="415"/>
      <c r="G312" s="239"/>
      <c r="H312" s="414"/>
      <c r="I312" s="414"/>
      <c r="J312" s="239"/>
      <c r="K312" s="239"/>
      <c r="L312" s="239"/>
      <c r="M312" s="239"/>
      <c r="N312" s="239"/>
      <c r="O312" s="239"/>
      <c r="P312" s="239"/>
      <c r="Q312" s="239"/>
      <c r="R312" s="239"/>
      <c r="S312" s="239"/>
      <c r="T312" s="239"/>
      <c r="U312" s="239"/>
      <c r="V312" s="239"/>
      <c r="W312" s="239"/>
      <c r="X312" s="239"/>
      <c r="Y312" s="239"/>
      <c r="Z312" s="239"/>
      <c r="AA312" s="239"/>
      <c r="AB312" s="239"/>
      <c r="AC312" s="239"/>
      <c r="AD312" s="239"/>
    </row>
    <row r="313" customFormat="false" ht="45" hidden="false" customHeight="true" outlineLevel="0" collapsed="false">
      <c r="A313" s="378"/>
      <c r="B313" s="378"/>
      <c r="C313" s="410"/>
      <c r="D313" s="411"/>
      <c r="E313" s="378"/>
      <c r="F313" s="412"/>
      <c r="G313" s="378"/>
      <c r="H313" s="411"/>
      <c r="I313" s="411"/>
      <c r="J313" s="378"/>
      <c r="K313" s="378"/>
      <c r="L313" s="378"/>
      <c r="M313" s="378"/>
      <c r="N313" s="378"/>
      <c r="O313" s="378"/>
      <c r="P313" s="378"/>
      <c r="Q313" s="378"/>
      <c r="R313" s="378"/>
      <c r="S313" s="378"/>
      <c r="T313" s="378"/>
      <c r="U313" s="378"/>
      <c r="V313" s="378"/>
      <c r="W313" s="378"/>
      <c r="X313" s="378"/>
      <c r="Y313" s="378"/>
      <c r="Z313" s="378"/>
      <c r="AA313" s="378"/>
      <c r="AB313" s="378"/>
      <c r="AC313" s="378"/>
      <c r="AD313" s="378"/>
    </row>
    <row r="314" customFormat="false" ht="45" hidden="false" customHeight="true" outlineLevel="0" collapsed="false">
      <c r="A314" s="239"/>
      <c r="B314" s="239"/>
      <c r="C314" s="413"/>
      <c r="D314" s="414"/>
      <c r="E314" s="239"/>
      <c r="F314" s="415"/>
      <c r="G314" s="239"/>
      <c r="H314" s="414"/>
      <c r="I314" s="414"/>
      <c r="J314" s="239"/>
      <c r="K314" s="239"/>
      <c r="L314" s="239"/>
      <c r="M314" s="239"/>
      <c r="N314" s="239"/>
      <c r="O314" s="239"/>
      <c r="P314" s="239"/>
      <c r="Q314" s="239"/>
      <c r="R314" s="239"/>
      <c r="S314" s="239"/>
      <c r="T314" s="239"/>
      <c r="U314" s="239"/>
      <c r="V314" s="239"/>
      <c r="W314" s="239"/>
      <c r="X314" s="239"/>
      <c r="Y314" s="239"/>
      <c r="Z314" s="239"/>
      <c r="AA314" s="239"/>
      <c r="AB314" s="239"/>
      <c r="AC314" s="239"/>
      <c r="AD314" s="239"/>
    </row>
    <row r="315" customFormat="false" ht="45" hidden="false" customHeight="true" outlineLevel="0" collapsed="false">
      <c r="A315" s="378"/>
      <c r="B315" s="378"/>
      <c r="C315" s="410"/>
      <c r="D315" s="411"/>
      <c r="E315" s="378"/>
      <c r="F315" s="412"/>
      <c r="G315" s="378"/>
      <c r="H315" s="411"/>
      <c r="I315" s="411"/>
      <c r="J315" s="378"/>
      <c r="K315" s="378"/>
      <c r="L315" s="378"/>
      <c r="M315" s="378"/>
      <c r="N315" s="378"/>
      <c r="O315" s="378"/>
      <c r="P315" s="378"/>
      <c r="Q315" s="378"/>
      <c r="R315" s="378"/>
      <c r="S315" s="378"/>
      <c r="T315" s="378"/>
      <c r="U315" s="378"/>
      <c r="V315" s="378"/>
      <c r="W315" s="378"/>
      <c r="X315" s="378"/>
      <c r="Y315" s="378"/>
      <c r="Z315" s="378"/>
      <c r="AA315" s="378"/>
      <c r="AB315" s="378"/>
      <c r="AC315" s="378"/>
      <c r="AD315" s="378"/>
    </row>
    <row r="316" customFormat="false" ht="45" hidden="false" customHeight="true" outlineLevel="0" collapsed="false">
      <c r="A316" s="239"/>
      <c r="B316" s="239"/>
      <c r="C316" s="413"/>
      <c r="D316" s="414"/>
      <c r="E316" s="239"/>
      <c r="F316" s="415"/>
      <c r="G316" s="239"/>
      <c r="H316" s="414"/>
      <c r="I316" s="414"/>
      <c r="J316" s="239"/>
      <c r="K316" s="239"/>
      <c r="L316" s="239"/>
      <c r="M316" s="239"/>
      <c r="N316" s="239"/>
      <c r="O316" s="239"/>
      <c r="P316" s="239"/>
      <c r="Q316" s="239"/>
      <c r="R316" s="239"/>
      <c r="S316" s="239"/>
      <c r="T316" s="239"/>
      <c r="U316" s="239"/>
      <c r="V316" s="239"/>
      <c r="W316" s="239"/>
      <c r="X316" s="239"/>
      <c r="Y316" s="239"/>
      <c r="Z316" s="239"/>
      <c r="AA316" s="239"/>
      <c r="AB316" s="239"/>
      <c r="AC316" s="239"/>
      <c r="AD316" s="239"/>
    </row>
    <row r="317" customFormat="false" ht="45" hidden="false" customHeight="true" outlineLevel="0" collapsed="false">
      <c r="A317" s="378"/>
      <c r="B317" s="378"/>
      <c r="C317" s="410"/>
      <c r="D317" s="411"/>
      <c r="E317" s="378"/>
      <c r="F317" s="412"/>
      <c r="G317" s="378"/>
      <c r="H317" s="411"/>
      <c r="I317" s="411"/>
      <c r="J317" s="378"/>
      <c r="K317" s="378"/>
      <c r="L317" s="378"/>
      <c r="M317" s="378"/>
      <c r="N317" s="378"/>
      <c r="O317" s="378"/>
      <c r="P317" s="378"/>
      <c r="Q317" s="378"/>
      <c r="R317" s="378"/>
      <c r="S317" s="378"/>
      <c r="T317" s="378"/>
      <c r="U317" s="378"/>
      <c r="V317" s="378"/>
      <c r="W317" s="378"/>
      <c r="X317" s="378"/>
      <c r="Y317" s="378"/>
      <c r="Z317" s="378"/>
      <c r="AA317" s="378"/>
      <c r="AB317" s="378"/>
      <c r="AC317" s="378"/>
      <c r="AD317" s="378"/>
    </row>
    <row r="318" customFormat="false" ht="45" hidden="false" customHeight="true" outlineLevel="0" collapsed="false">
      <c r="A318" s="239"/>
      <c r="B318" s="239"/>
      <c r="C318" s="413"/>
      <c r="D318" s="414"/>
      <c r="E318" s="239"/>
      <c r="F318" s="415"/>
      <c r="G318" s="239"/>
      <c r="H318" s="414"/>
      <c r="I318" s="414"/>
      <c r="J318" s="239"/>
      <c r="K318" s="239"/>
      <c r="L318" s="239"/>
      <c r="M318" s="239"/>
      <c r="N318" s="239"/>
      <c r="O318" s="239"/>
      <c r="P318" s="239"/>
      <c r="Q318" s="239"/>
      <c r="R318" s="239"/>
      <c r="S318" s="239"/>
      <c r="T318" s="239"/>
      <c r="U318" s="239"/>
      <c r="V318" s="239"/>
      <c r="W318" s="239"/>
      <c r="X318" s="239"/>
      <c r="Y318" s="239"/>
      <c r="Z318" s="239"/>
      <c r="AA318" s="239"/>
      <c r="AB318" s="239"/>
      <c r="AC318" s="239"/>
      <c r="AD318" s="239"/>
    </row>
    <row r="319" customFormat="false" ht="45" hidden="false" customHeight="true" outlineLevel="0" collapsed="false">
      <c r="A319" s="378"/>
      <c r="B319" s="378"/>
      <c r="C319" s="410"/>
      <c r="D319" s="411"/>
      <c r="E319" s="378"/>
      <c r="F319" s="412"/>
      <c r="G319" s="378"/>
      <c r="H319" s="411"/>
      <c r="I319" s="411"/>
      <c r="J319" s="378"/>
      <c r="K319" s="378"/>
      <c r="L319" s="378"/>
      <c r="M319" s="378"/>
      <c r="N319" s="378"/>
      <c r="O319" s="378"/>
      <c r="P319" s="378"/>
      <c r="Q319" s="378"/>
      <c r="R319" s="378"/>
      <c r="S319" s="378"/>
      <c r="T319" s="378"/>
      <c r="U319" s="378"/>
      <c r="V319" s="378"/>
      <c r="W319" s="378"/>
      <c r="X319" s="378"/>
      <c r="Y319" s="378"/>
      <c r="Z319" s="378"/>
      <c r="AA319" s="378"/>
      <c r="AB319" s="378"/>
      <c r="AC319" s="378"/>
      <c r="AD319" s="378"/>
    </row>
    <row r="320" customFormat="false" ht="45" hidden="false" customHeight="true" outlineLevel="0" collapsed="false">
      <c r="A320" s="239"/>
      <c r="B320" s="239"/>
      <c r="C320" s="413"/>
      <c r="D320" s="414"/>
      <c r="E320" s="239"/>
      <c r="F320" s="415"/>
      <c r="G320" s="239"/>
      <c r="H320" s="414"/>
      <c r="I320" s="414"/>
      <c r="J320" s="239"/>
      <c r="K320" s="239"/>
      <c r="L320" s="239"/>
      <c r="M320" s="239"/>
      <c r="N320" s="239"/>
      <c r="O320" s="239"/>
      <c r="P320" s="239"/>
      <c r="Q320" s="239"/>
      <c r="R320" s="239"/>
      <c r="S320" s="239"/>
      <c r="T320" s="239"/>
      <c r="U320" s="239"/>
      <c r="V320" s="239"/>
      <c r="W320" s="239"/>
      <c r="X320" s="239"/>
      <c r="Y320" s="239"/>
      <c r="Z320" s="239"/>
      <c r="AA320" s="239"/>
      <c r="AB320" s="239"/>
      <c r="AC320" s="239"/>
      <c r="AD320" s="239"/>
    </row>
    <row r="321" customFormat="false" ht="45" hidden="false" customHeight="true" outlineLevel="0" collapsed="false">
      <c r="A321" s="378"/>
      <c r="B321" s="378"/>
      <c r="C321" s="410"/>
      <c r="D321" s="411"/>
      <c r="E321" s="378"/>
      <c r="F321" s="412"/>
      <c r="G321" s="378"/>
      <c r="H321" s="411"/>
      <c r="I321" s="411"/>
      <c r="J321" s="378"/>
      <c r="K321" s="378"/>
      <c r="L321" s="378"/>
      <c r="M321" s="378"/>
      <c r="N321" s="378"/>
      <c r="O321" s="378"/>
      <c r="P321" s="378"/>
      <c r="Q321" s="378"/>
      <c r="R321" s="378"/>
      <c r="S321" s="378"/>
      <c r="T321" s="378"/>
      <c r="U321" s="378"/>
      <c r="V321" s="378"/>
      <c r="W321" s="378"/>
      <c r="X321" s="378"/>
      <c r="Y321" s="378"/>
      <c r="Z321" s="378"/>
      <c r="AA321" s="378"/>
      <c r="AB321" s="378"/>
      <c r="AC321" s="378"/>
      <c r="AD321" s="378"/>
    </row>
    <row r="322" customFormat="false" ht="45" hidden="false" customHeight="true" outlineLevel="0" collapsed="false">
      <c r="A322" s="239"/>
      <c r="B322" s="239"/>
      <c r="C322" s="413"/>
      <c r="D322" s="414"/>
      <c r="E322" s="239"/>
      <c r="F322" s="415"/>
      <c r="G322" s="239"/>
      <c r="H322" s="414"/>
      <c r="I322" s="414"/>
      <c r="J322" s="239"/>
      <c r="K322" s="239"/>
      <c r="L322" s="239"/>
      <c r="M322" s="239"/>
      <c r="N322" s="239"/>
      <c r="O322" s="239"/>
      <c r="P322" s="239"/>
      <c r="Q322" s="239"/>
      <c r="R322" s="239"/>
      <c r="S322" s="239"/>
      <c r="T322" s="239"/>
      <c r="U322" s="239"/>
      <c r="V322" s="239"/>
      <c r="W322" s="239"/>
      <c r="X322" s="239"/>
      <c r="Y322" s="239"/>
      <c r="Z322" s="239"/>
      <c r="AA322" s="239"/>
      <c r="AB322" s="239"/>
      <c r="AC322" s="239"/>
      <c r="AD322" s="239"/>
    </row>
    <row r="323" customFormat="false" ht="45" hidden="false" customHeight="true" outlineLevel="0" collapsed="false">
      <c r="A323" s="378"/>
      <c r="B323" s="378"/>
      <c r="C323" s="410"/>
      <c r="D323" s="411"/>
      <c r="E323" s="378"/>
      <c r="F323" s="412"/>
      <c r="G323" s="378"/>
      <c r="H323" s="411"/>
      <c r="I323" s="411"/>
      <c r="J323" s="378"/>
      <c r="K323" s="378"/>
      <c r="L323" s="378"/>
      <c r="M323" s="378"/>
      <c r="N323" s="378"/>
      <c r="O323" s="378"/>
      <c r="P323" s="378"/>
      <c r="Q323" s="378"/>
      <c r="R323" s="378"/>
      <c r="S323" s="378"/>
      <c r="T323" s="378"/>
      <c r="U323" s="378"/>
      <c r="V323" s="378"/>
      <c r="W323" s="378"/>
      <c r="X323" s="378"/>
      <c r="Y323" s="378"/>
      <c r="Z323" s="378"/>
      <c r="AA323" s="378"/>
      <c r="AB323" s="378"/>
      <c r="AC323" s="378"/>
      <c r="AD323" s="378"/>
    </row>
    <row r="324" customFormat="false" ht="45" hidden="false" customHeight="true" outlineLevel="0" collapsed="false">
      <c r="A324" s="239"/>
      <c r="B324" s="239"/>
      <c r="C324" s="413"/>
      <c r="D324" s="414"/>
      <c r="E324" s="239"/>
      <c r="F324" s="415"/>
      <c r="G324" s="239"/>
      <c r="H324" s="414"/>
      <c r="I324" s="414"/>
      <c r="J324" s="239"/>
      <c r="K324" s="239"/>
      <c r="L324" s="239"/>
      <c r="M324" s="239"/>
      <c r="N324" s="239"/>
      <c r="O324" s="239"/>
      <c r="P324" s="239"/>
      <c r="Q324" s="239"/>
      <c r="R324" s="239"/>
      <c r="S324" s="239"/>
      <c r="T324" s="239"/>
      <c r="U324" s="239"/>
      <c r="V324" s="239"/>
      <c r="W324" s="239"/>
      <c r="X324" s="239"/>
      <c r="Y324" s="239"/>
      <c r="Z324" s="239"/>
      <c r="AA324" s="239"/>
      <c r="AB324" s="239"/>
      <c r="AC324" s="239"/>
      <c r="AD324" s="239"/>
    </row>
    <row r="325" customFormat="false" ht="45" hidden="false" customHeight="true" outlineLevel="0" collapsed="false">
      <c r="A325" s="378"/>
      <c r="B325" s="378"/>
      <c r="C325" s="410"/>
      <c r="D325" s="411"/>
      <c r="E325" s="378"/>
      <c r="F325" s="412"/>
      <c r="G325" s="378"/>
      <c r="H325" s="411"/>
      <c r="I325" s="411"/>
      <c r="J325" s="378"/>
      <c r="K325" s="378"/>
      <c r="L325" s="378"/>
      <c r="M325" s="378"/>
      <c r="N325" s="378"/>
      <c r="O325" s="378"/>
      <c r="P325" s="378"/>
      <c r="Q325" s="378"/>
      <c r="R325" s="378"/>
      <c r="S325" s="378"/>
      <c r="T325" s="378"/>
      <c r="U325" s="378"/>
      <c r="V325" s="378"/>
      <c r="W325" s="378"/>
      <c r="X325" s="378"/>
      <c r="Y325" s="378"/>
      <c r="Z325" s="378"/>
      <c r="AA325" s="378"/>
      <c r="AB325" s="378"/>
      <c r="AC325" s="378"/>
      <c r="AD325" s="378"/>
    </row>
    <row r="326" customFormat="false" ht="45" hidden="false" customHeight="true" outlineLevel="0" collapsed="false">
      <c r="A326" s="239"/>
      <c r="B326" s="239"/>
      <c r="C326" s="413"/>
      <c r="D326" s="414"/>
      <c r="E326" s="239"/>
      <c r="F326" s="415"/>
      <c r="G326" s="239"/>
      <c r="H326" s="414"/>
      <c r="I326" s="414"/>
      <c r="J326" s="239"/>
      <c r="K326" s="239"/>
      <c r="L326" s="239"/>
      <c r="M326" s="239"/>
      <c r="N326" s="239"/>
      <c r="O326" s="239"/>
      <c r="P326" s="239"/>
      <c r="Q326" s="239"/>
      <c r="R326" s="239"/>
      <c r="S326" s="239"/>
      <c r="T326" s="239"/>
      <c r="U326" s="239"/>
      <c r="V326" s="239"/>
      <c r="W326" s="239"/>
      <c r="X326" s="239"/>
      <c r="Y326" s="239"/>
      <c r="Z326" s="239"/>
      <c r="AA326" s="239"/>
      <c r="AB326" s="239"/>
      <c r="AC326" s="239"/>
      <c r="AD326" s="239"/>
    </row>
    <row r="327" customFormat="false" ht="45" hidden="false" customHeight="true" outlineLevel="0" collapsed="false">
      <c r="A327" s="378"/>
      <c r="B327" s="378"/>
      <c r="C327" s="410"/>
      <c r="D327" s="411"/>
      <c r="E327" s="378"/>
      <c r="F327" s="412"/>
      <c r="G327" s="378"/>
      <c r="H327" s="411"/>
      <c r="I327" s="411"/>
      <c r="J327" s="378"/>
      <c r="K327" s="378"/>
      <c r="L327" s="378"/>
      <c r="M327" s="378"/>
      <c r="N327" s="378"/>
      <c r="O327" s="378"/>
      <c r="P327" s="378"/>
      <c r="Q327" s="378"/>
      <c r="R327" s="378"/>
      <c r="S327" s="378"/>
      <c r="T327" s="378"/>
      <c r="U327" s="378"/>
      <c r="V327" s="378"/>
      <c r="W327" s="378"/>
      <c r="X327" s="378"/>
      <c r="Y327" s="378"/>
      <c r="Z327" s="378"/>
      <c r="AA327" s="378"/>
      <c r="AB327" s="378"/>
      <c r="AC327" s="378"/>
      <c r="AD327" s="378"/>
    </row>
    <row r="328" customFormat="false" ht="45" hidden="false" customHeight="true" outlineLevel="0" collapsed="false">
      <c r="A328" s="239"/>
      <c r="B328" s="239"/>
      <c r="C328" s="413"/>
      <c r="D328" s="414"/>
      <c r="E328" s="239"/>
      <c r="F328" s="415"/>
      <c r="G328" s="239"/>
      <c r="H328" s="414"/>
      <c r="I328" s="414"/>
      <c r="J328" s="239"/>
      <c r="K328" s="239"/>
      <c r="L328" s="239"/>
      <c r="M328" s="239"/>
      <c r="N328" s="239"/>
      <c r="O328" s="239"/>
      <c r="P328" s="239"/>
      <c r="Q328" s="239"/>
      <c r="R328" s="239"/>
      <c r="S328" s="239"/>
      <c r="T328" s="239"/>
      <c r="U328" s="239"/>
      <c r="V328" s="239"/>
      <c r="W328" s="239"/>
      <c r="X328" s="239"/>
      <c r="Y328" s="239"/>
      <c r="Z328" s="239"/>
      <c r="AA328" s="239"/>
      <c r="AB328" s="239"/>
      <c r="AC328" s="239"/>
      <c r="AD328" s="239"/>
    </row>
    <row r="329" customFormat="false" ht="45" hidden="false" customHeight="true" outlineLevel="0" collapsed="false">
      <c r="A329" s="378"/>
      <c r="B329" s="378"/>
      <c r="C329" s="410"/>
      <c r="D329" s="411"/>
      <c r="E329" s="378"/>
      <c r="F329" s="412"/>
      <c r="G329" s="378"/>
      <c r="H329" s="411"/>
      <c r="I329" s="411"/>
      <c r="J329" s="378"/>
      <c r="K329" s="378"/>
      <c r="L329" s="378"/>
      <c r="M329" s="378"/>
      <c r="N329" s="378"/>
      <c r="O329" s="378"/>
      <c r="P329" s="378"/>
      <c r="Q329" s="378"/>
      <c r="R329" s="378"/>
      <c r="S329" s="378"/>
      <c r="T329" s="378"/>
      <c r="U329" s="378"/>
      <c r="V329" s="378"/>
      <c r="W329" s="378"/>
      <c r="X329" s="378"/>
      <c r="Y329" s="378"/>
      <c r="Z329" s="378"/>
      <c r="AA329" s="378"/>
      <c r="AB329" s="378"/>
      <c r="AC329" s="378"/>
      <c r="AD329" s="378"/>
    </row>
    <row r="330" customFormat="false" ht="45" hidden="false" customHeight="true" outlineLevel="0" collapsed="false">
      <c r="A330" s="239"/>
      <c r="B330" s="239"/>
      <c r="C330" s="413"/>
      <c r="D330" s="414"/>
      <c r="E330" s="239"/>
      <c r="F330" s="415"/>
      <c r="G330" s="239"/>
      <c r="H330" s="414"/>
      <c r="I330" s="414"/>
      <c r="J330" s="239"/>
      <c r="K330" s="239"/>
      <c r="L330" s="239"/>
      <c r="M330" s="239"/>
      <c r="N330" s="239"/>
      <c r="O330" s="239"/>
      <c r="P330" s="239"/>
      <c r="Q330" s="239"/>
      <c r="R330" s="239"/>
      <c r="S330" s="239"/>
      <c r="T330" s="239"/>
      <c r="U330" s="239"/>
      <c r="V330" s="239"/>
      <c r="W330" s="239"/>
      <c r="X330" s="239"/>
      <c r="Y330" s="239"/>
      <c r="Z330" s="239"/>
      <c r="AA330" s="239"/>
      <c r="AB330" s="239"/>
      <c r="AC330" s="239"/>
      <c r="AD330" s="239"/>
    </row>
    <row r="331" customFormat="false" ht="45" hidden="false" customHeight="true" outlineLevel="0" collapsed="false">
      <c r="A331" s="378"/>
      <c r="B331" s="378"/>
      <c r="C331" s="410"/>
      <c r="D331" s="411"/>
      <c r="E331" s="378"/>
      <c r="F331" s="412"/>
      <c r="G331" s="378"/>
      <c r="H331" s="411"/>
      <c r="I331" s="411"/>
      <c r="J331" s="378"/>
      <c r="K331" s="378"/>
      <c r="L331" s="378"/>
      <c r="M331" s="378"/>
      <c r="N331" s="378"/>
      <c r="O331" s="378"/>
      <c r="P331" s="378"/>
      <c r="Q331" s="378"/>
      <c r="R331" s="378"/>
      <c r="S331" s="378"/>
      <c r="T331" s="378"/>
      <c r="U331" s="378"/>
      <c r="V331" s="378"/>
      <c r="W331" s="378"/>
      <c r="X331" s="378"/>
      <c r="Y331" s="378"/>
      <c r="Z331" s="378"/>
      <c r="AA331" s="378"/>
      <c r="AB331" s="378"/>
      <c r="AC331" s="378"/>
      <c r="AD331" s="378"/>
    </row>
    <row r="332" customFormat="false" ht="45" hidden="false" customHeight="true" outlineLevel="0" collapsed="false">
      <c r="A332" s="239"/>
      <c r="B332" s="239"/>
      <c r="C332" s="413"/>
      <c r="D332" s="414"/>
      <c r="E332" s="239"/>
      <c r="F332" s="415"/>
      <c r="G332" s="239"/>
      <c r="H332" s="414"/>
      <c r="I332" s="414"/>
      <c r="J332" s="239"/>
      <c r="K332" s="239"/>
      <c r="L332" s="239"/>
      <c r="M332" s="239"/>
      <c r="N332" s="239"/>
      <c r="O332" s="239"/>
      <c r="P332" s="239"/>
      <c r="Q332" s="239"/>
      <c r="R332" s="239"/>
      <c r="S332" s="239"/>
      <c r="T332" s="239"/>
      <c r="U332" s="239"/>
      <c r="V332" s="239"/>
      <c r="W332" s="239"/>
      <c r="X332" s="239"/>
      <c r="Y332" s="239"/>
      <c r="Z332" s="239"/>
      <c r="AA332" s="239"/>
      <c r="AB332" s="239"/>
      <c r="AC332" s="239"/>
      <c r="AD332" s="239"/>
    </row>
    <row r="333" customFormat="false" ht="45" hidden="false" customHeight="true" outlineLevel="0" collapsed="false">
      <c r="A333" s="378"/>
      <c r="B333" s="378"/>
      <c r="C333" s="410"/>
      <c r="D333" s="411"/>
      <c r="E333" s="378"/>
      <c r="F333" s="412"/>
      <c r="G333" s="378"/>
      <c r="H333" s="411"/>
      <c r="I333" s="411"/>
      <c r="J333" s="378"/>
      <c r="K333" s="378"/>
      <c r="L333" s="378"/>
      <c r="M333" s="378"/>
      <c r="N333" s="378"/>
      <c r="O333" s="378"/>
      <c r="P333" s="378"/>
      <c r="Q333" s="378"/>
      <c r="R333" s="378"/>
      <c r="S333" s="378"/>
      <c r="T333" s="378"/>
      <c r="U333" s="378"/>
      <c r="V333" s="378"/>
      <c r="W333" s="378"/>
      <c r="X333" s="378"/>
      <c r="Y333" s="378"/>
      <c r="Z333" s="378"/>
      <c r="AA333" s="378"/>
      <c r="AB333" s="378"/>
      <c r="AC333" s="378"/>
      <c r="AD333" s="378"/>
    </row>
    <row r="334" customFormat="false" ht="45" hidden="false" customHeight="true" outlineLevel="0" collapsed="false">
      <c r="A334" s="239"/>
      <c r="B334" s="239"/>
      <c r="C334" s="413"/>
      <c r="D334" s="414"/>
      <c r="E334" s="239"/>
      <c r="F334" s="415"/>
      <c r="G334" s="239"/>
      <c r="H334" s="414"/>
      <c r="I334" s="414"/>
      <c r="J334" s="239"/>
      <c r="K334" s="239"/>
      <c r="L334" s="239"/>
      <c r="M334" s="239"/>
      <c r="N334" s="239"/>
      <c r="O334" s="239"/>
      <c r="P334" s="239"/>
      <c r="Q334" s="239"/>
      <c r="R334" s="239"/>
      <c r="S334" s="239"/>
      <c r="T334" s="239"/>
      <c r="U334" s="239"/>
      <c r="V334" s="239"/>
      <c r="W334" s="239"/>
      <c r="X334" s="239"/>
      <c r="Y334" s="239"/>
      <c r="Z334" s="239"/>
      <c r="AA334" s="239"/>
      <c r="AB334" s="239"/>
      <c r="AC334" s="239"/>
      <c r="AD334" s="239"/>
    </row>
    <row r="335" customFormat="false" ht="45" hidden="false" customHeight="true" outlineLevel="0" collapsed="false">
      <c r="A335" s="378"/>
      <c r="B335" s="378"/>
      <c r="C335" s="410"/>
      <c r="D335" s="411"/>
      <c r="E335" s="378"/>
      <c r="F335" s="412"/>
      <c r="G335" s="378"/>
      <c r="H335" s="411"/>
      <c r="I335" s="411"/>
      <c r="J335" s="378"/>
      <c r="K335" s="378"/>
      <c r="L335" s="378"/>
      <c r="M335" s="378"/>
      <c r="N335" s="378"/>
      <c r="O335" s="378"/>
      <c r="P335" s="378"/>
      <c r="Q335" s="378"/>
      <c r="R335" s="378"/>
      <c r="S335" s="378"/>
      <c r="T335" s="378"/>
      <c r="U335" s="378"/>
      <c r="V335" s="378"/>
      <c r="W335" s="378"/>
      <c r="X335" s="378"/>
      <c r="Y335" s="378"/>
      <c r="Z335" s="378"/>
      <c r="AA335" s="378"/>
      <c r="AB335" s="378"/>
      <c r="AC335" s="378"/>
      <c r="AD335" s="378"/>
    </row>
    <row r="336" customFormat="false" ht="45" hidden="false" customHeight="true" outlineLevel="0" collapsed="false">
      <c r="A336" s="239"/>
      <c r="B336" s="239"/>
      <c r="C336" s="413"/>
      <c r="D336" s="414"/>
      <c r="E336" s="239"/>
      <c r="F336" s="415"/>
      <c r="G336" s="239"/>
      <c r="H336" s="414"/>
      <c r="I336" s="414"/>
      <c r="J336" s="239"/>
      <c r="K336" s="239"/>
      <c r="L336" s="239"/>
      <c r="M336" s="239"/>
      <c r="N336" s="239"/>
      <c r="O336" s="239"/>
      <c r="P336" s="239"/>
      <c r="Q336" s="239"/>
      <c r="R336" s="239"/>
      <c r="S336" s="239"/>
      <c r="T336" s="239"/>
      <c r="U336" s="239"/>
      <c r="V336" s="239"/>
      <c r="W336" s="239"/>
      <c r="X336" s="239"/>
      <c r="Y336" s="239"/>
      <c r="Z336" s="239"/>
      <c r="AA336" s="239"/>
      <c r="AB336" s="239"/>
      <c r="AC336" s="239"/>
      <c r="AD336" s="239"/>
    </row>
    <row r="337" customFormat="false" ht="45" hidden="false" customHeight="true" outlineLevel="0" collapsed="false">
      <c r="A337" s="378"/>
      <c r="B337" s="378"/>
      <c r="C337" s="410"/>
      <c r="D337" s="411"/>
      <c r="E337" s="378"/>
      <c r="F337" s="412"/>
      <c r="G337" s="378"/>
      <c r="H337" s="411"/>
      <c r="I337" s="411"/>
      <c r="J337" s="378"/>
      <c r="K337" s="378"/>
      <c r="L337" s="378"/>
      <c r="M337" s="378"/>
      <c r="N337" s="378"/>
      <c r="O337" s="378"/>
      <c r="P337" s="378"/>
      <c r="Q337" s="378"/>
      <c r="R337" s="378"/>
      <c r="S337" s="378"/>
      <c r="T337" s="378"/>
      <c r="U337" s="378"/>
      <c r="V337" s="378"/>
      <c r="W337" s="378"/>
      <c r="X337" s="378"/>
      <c r="Y337" s="378"/>
      <c r="Z337" s="378"/>
      <c r="AA337" s="378"/>
      <c r="AB337" s="378"/>
      <c r="AC337" s="378"/>
      <c r="AD337" s="378"/>
    </row>
    <row r="338" customFormat="false" ht="45" hidden="false" customHeight="true" outlineLevel="0" collapsed="false">
      <c r="A338" s="239"/>
      <c r="B338" s="239"/>
      <c r="C338" s="413"/>
      <c r="D338" s="414"/>
      <c r="E338" s="239"/>
      <c r="F338" s="415"/>
      <c r="G338" s="239"/>
      <c r="H338" s="414"/>
      <c r="I338" s="414"/>
      <c r="J338" s="239"/>
      <c r="K338" s="239"/>
      <c r="L338" s="239"/>
      <c r="M338" s="239"/>
      <c r="N338" s="239"/>
      <c r="O338" s="239"/>
      <c r="P338" s="239"/>
      <c r="Q338" s="239"/>
      <c r="R338" s="239"/>
      <c r="S338" s="239"/>
      <c r="T338" s="239"/>
      <c r="U338" s="239"/>
      <c r="V338" s="239"/>
      <c r="W338" s="239"/>
      <c r="X338" s="239"/>
      <c r="Y338" s="239"/>
      <c r="Z338" s="239"/>
      <c r="AA338" s="239"/>
      <c r="AB338" s="239"/>
      <c r="AC338" s="239"/>
      <c r="AD338" s="239"/>
    </row>
    <row r="339" customFormat="false" ht="45" hidden="false" customHeight="true" outlineLevel="0" collapsed="false">
      <c r="A339" s="378"/>
      <c r="B339" s="378"/>
      <c r="C339" s="410"/>
      <c r="D339" s="411"/>
      <c r="E339" s="378"/>
      <c r="F339" s="412"/>
      <c r="G339" s="378"/>
      <c r="H339" s="411"/>
      <c r="I339" s="411"/>
      <c r="J339" s="378"/>
      <c r="K339" s="378"/>
      <c r="L339" s="378"/>
      <c r="M339" s="378"/>
      <c r="N339" s="378"/>
      <c r="O339" s="378"/>
      <c r="P339" s="378"/>
      <c r="Q339" s="378"/>
      <c r="R339" s="378"/>
      <c r="S339" s="378"/>
      <c r="T339" s="378"/>
      <c r="U339" s="378"/>
      <c r="V339" s="378"/>
      <c r="W339" s="378"/>
      <c r="X339" s="378"/>
      <c r="Y339" s="378"/>
      <c r="Z339" s="378"/>
      <c r="AA339" s="378"/>
      <c r="AB339" s="378"/>
      <c r="AC339" s="378"/>
      <c r="AD339" s="378"/>
    </row>
    <row r="340" customFormat="false" ht="45" hidden="false" customHeight="true" outlineLevel="0" collapsed="false">
      <c r="A340" s="239"/>
      <c r="B340" s="239"/>
      <c r="C340" s="413"/>
      <c r="D340" s="414"/>
      <c r="E340" s="239"/>
      <c r="F340" s="415"/>
      <c r="G340" s="239"/>
      <c r="H340" s="414"/>
      <c r="I340" s="414"/>
      <c r="J340" s="239"/>
      <c r="K340" s="239"/>
      <c r="L340" s="239"/>
      <c r="M340" s="239"/>
      <c r="N340" s="239"/>
      <c r="O340" s="239"/>
      <c r="P340" s="239"/>
      <c r="Q340" s="239"/>
      <c r="R340" s="239"/>
      <c r="S340" s="239"/>
      <c r="T340" s="239"/>
      <c r="U340" s="239"/>
      <c r="V340" s="239"/>
      <c r="W340" s="239"/>
      <c r="X340" s="239"/>
      <c r="Y340" s="239"/>
      <c r="Z340" s="239"/>
      <c r="AA340" s="239"/>
      <c r="AB340" s="239"/>
      <c r="AC340" s="239"/>
      <c r="AD340" s="239"/>
    </row>
    <row r="341" customFormat="false" ht="45" hidden="false" customHeight="true" outlineLevel="0" collapsed="false">
      <c r="A341" s="378"/>
      <c r="B341" s="378"/>
      <c r="C341" s="410"/>
      <c r="D341" s="411"/>
      <c r="E341" s="378"/>
      <c r="F341" s="412"/>
      <c r="G341" s="378"/>
      <c r="H341" s="411"/>
      <c r="I341" s="411"/>
      <c r="J341" s="378"/>
      <c r="K341" s="378"/>
      <c r="L341" s="378"/>
      <c r="M341" s="378"/>
      <c r="N341" s="378"/>
      <c r="O341" s="378"/>
      <c r="P341" s="378"/>
      <c r="Q341" s="378"/>
      <c r="R341" s="378"/>
      <c r="S341" s="378"/>
      <c r="T341" s="378"/>
      <c r="U341" s="378"/>
      <c r="V341" s="378"/>
      <c r="W341" s="378"/>
      <c r="X341" s="378"/>
      <c r="Y341" s="378"/>
      <c r="Z341" s="378"/>
      <c r="AA341" s="378"/>
      <c r="AB341" s="378"/>
      <c r="AC341" s="378"/>
      <c r="AD341" s="378"/>
    </row>
    <row r="342" customFormat="false" ht="45" hidden="false" customHeight="true" outlineLevel="0" collapsed="false">
      <c r="A342" s="239"/>
      <c r="B342" s="239"/>
      <c r="C342" s="413"/>
      <c r="D342" s="414"/>
      <c r="E342" s="239"/>
      <c r="F342" s="415"/>
      <c r="G342" s="239"/>
      <c r="H342" s="414"/>
      <c r="I342" s="414"/>
      <c r="J342" s="239"/>
      <c r="K342" s="239"/>
      <c r="L342" s="239"/>
      <c r="M342" s="239"/>
      <c r="N342" s="239"/>
      <c r="O342" s="239"/>
      <c r="P342" s="239"/>
      <c r="Q342" s="239"/>
      <c r="R342" s="239"/>
      <c r="S342" s="239"/>
      <c r="T342" s="239"/>
      <c r="U342" s="239"/>
      <c r="V342" s="239"/>
      <c r="W342" s="239"/>
      <c r="X342" s="239"/>
      <c r="Y342" s="239"/>
      <c r="Z342" s="239"/>
      <c r="AA342" s="239"/>
      <c r="AB342" s="239"/>
      <c r="AC342" s="239"/>
      <c r="AD342" s="239"/>
    </row>
    <row r="343" customFormat="false" ht="45" hidden="false" customHeight="true" outlineLevel="0" collapsed="false">
      <c r="A343" s="378"/>
      <c r="B343" s="378"/>
      <c r="C343" s="410"/>
      <c r="D343" s="411"/>
      <c r="E343" s="378"/>
      <c r="F343" s="412"/>
      <c r="G343" s="378"/>
      <c r="H343" s="411"/>
      <c r="I343" s="411"/>
      <c r="J343" s="378"/>
      <c r="K343" s="378"/>
      <c r="L343" s="378"/>
      <c r="M343" s="378"/>
      <c r="N343" s="378"/>
      <c r="O343" s="378"/>
      <c r="P343" s="378"/>
      <c r="Q343" s="378"/>
      <c r="R343" s="378"/>
      <c r="S343" s="378"/>
      <c r="T343" s="378"/>
      <c r="U343" s="378"/>
      <c r="V343" s="378"/>
      <c r="W343" s="378"/>
      <c r="X343" s="378"/>
      <c r="Y343" s="378"/>
      <c r="Z343" s="378"/>
      <c r="AA343" s="378"/>
      <c r="AB343" s="378"/>
      <c r="AC343" s="378"/>
      <c r="AD343" s="378"/>
    </row>
    <row r="344" customFormat="false" ht="45" hidden="false" customHeight="true" outlineLevel="0" collapsed="false">
      <c r="A344" s="239"/>
      <c r="B344" s="239"/>
      <c r="C344" s="413"/>
      <c r="D344" s="414"/>
      <c r="E344" s="239"/>
      <c r="F344" s="415"/>
      <c r="G344" s="239"/>
      <c r="H344" s="414"/>
      <c r="I344" s="414"/>
      <c r="J344" s="239"/>
      <c r="K344" s="239"/>
      <c r="L344" s="239"/>
      <c r="M344" s="239"/>
      <c r="N344" s="239"/>
      <c r="O344" s="239"/>
      <c r="P344" s="239"/>
      <c r="Q344" s="239"/>
      <c r="R344" s="239"/>
      <c r="S344" s="239"/>
      <c r="T344" s="239"/>
      <c r="U344" s="239"/>
      <c r="V344" s="239"/>
      <c r="W344" s="239"/>
      <c r="X344" s="239"/>
      <c r="Y344" s="239"/>
      <c r="Z344" s="239"/>
      <c r="AA344" s="239"/>
      <c r="AB344" s="239"/>
      <c r="AC344" s="239"/>
      <c r="AD344" s="239"/>
    </row>
    <row r="345" customFormat="false" ht="45" hidden="false" customHeight="true" outlineLevel="0" collapsed="false">
      <c r="A345" s="378"/>
      <c r="B345" s="378"/>
      <c r="C345" s="410"/>
      <c r="D345" s="411"/>
      <c r="E345" s="378"/>
      <c r="F345" s="412"/>
      <c r="G345" s="378"/>
      <c r="H345" s="411"/>
      <c r="I345" s="411"/>
      <c r="J345" s="378"/>
      <c r="K345" s="378"/>
      <c r="L345" s="378"/>
      <c r="M345" s="378"/>
      <c r="N345" s="378"/>
      <c r="O345" s="378"/>
      <c r="P345" s="378"/>
      <c r="Q345" s="378"/>
      <c r="R345" s="378"/>
      <c r="S345" s="378"/>
      <c r="T345" s="378"/>
      <c r="U345" s="378"/>
      <c r="V345" s="378"/>
      <c r="W345" s="378"/>
      <c r="X345" s="378"/>
      <c r="Y345" s="378"/>
      <c r="Z345" s="378"/>
      <c r="AA345" s="378"/>
      <c r="AB345" s="378"/>
      <c r="AC345" s="378"/>
      <c r="AD345" s="378"/>
    </row>
    <row r="346" customFormat="false" ht="45" hidden="false" customHeight="true" outlineLevel="0" collapsed="false">
      <c r="A346" s="239"/>
      <c r="B346" s="239"/>
      <c r="C346" s="413"/>
      <c r="D346" s="414"/>
      <c r="E346" s="239"/>
      <c r="F346" s="415"/>
      <c r="G346" s="239"/>
      <c r="H346" s="414"/>
      <c r="I346" s="414"/>
      <c r="J346" s="239"/>
      <c r="K346" s="239"/>
      <c r="L346" s="239"/>
      <c r="M346" s="239"/>
      <c r="N346" s="239"/>
      <c r="O346" s="239"/>
      <c r="P346" s="239"/>
      <c r="Q346" s="239"/>
      <c r="R346" s="239"/>
      <c r="S346" s="239"/>
      <c r="T346" s="239"/>
      <c r="U346" s="239"/>
      <c r="V346" s="239"/>
      <c r="W346" s="239"/>
      <c r="X346" s="239"/>
      <c r="Y346" s="239"/>
      <c r="Z346" s="239"/>
      <c r="AA346" s="239"/>
      <c r="AB346" s="239"/>
      <c r="AC346" s="239"/>
      <c r="AD346" s="239"/>
    </row>
    <row r="347" customFormat="false" ht="45" hidden="false" customHeight="true" outlineLevel="0" collapsed="false">
      <c r="A347" s="378"/>
      <c r="B347" s="378"/>
      <c r="C347" s="410"/>
      <c r="D347" s="411"/>
      <c r="E347" s="378"/>
      <c r="F347" s="412"/>
      <c r="G347" s="378"/>
      <c r="H347" s="411"/>
      <c r="I347" s="411"/>
      <c r="J347" s="378"/>
      <c r="K347" s="378"/>
      <c r="L347" s="378"/>
      <c r="M347" s="378"/>
      <c r="N347" s="378"/>
      <c r="O347" s="378"/>
      <c r="P347" s="378"/>
      <c r="Q347" s="378"/>
      <c r="R347" s="378"/>
      <c r="S347" s="378"/>
      <c r="T347" s="378"/>
      <c r="U347" s="378"/>
      <c r="V347" s="378"/>
      <c r="W347" s="378"/>
      <c r="X347" s="378"/>
      <c r="Y347" s="378"/>
      <c r="Z347" s="378"/>
      <c r="AA347" s="378"/>
      <c r="AB347" s="378"/>
      <c r="AC347" s="378"/>
      <c r="AD347" s="378"/>
    </row>
    <row r="348" customFormat="false" ht="45" hidden="false" customHeight="true" outlineLevel="0" collapsed="false">
      <c r="A348" s="239"/>
      <c r="B348" s="239"/>
      <c r="C348" s="413"/>
      <c r="D348" s="414"/>
      <c r="E348" s="239"/>
      <c r="F348" s="415"/>
      <c r="G348" s="239"/>
      <c r="H348" s="414"/>
      <c r="I348" s="414"/>
      <c r="J348" s="239"/>
      <c r="K348" s="239"/>
      <c r="L348" s="239"/>
      <c r="M348" s="239"/>
      <c r="N348" s="239"/>
      <c r="O348" s="239"/>
      <c r="P348" s="239"/>
      <c r="Q348" s="239"/>
      <c r="R348" s="239"/>
      <c r="S348" s="239"/>
      <c r="T348" s="239"/>
      <c r="U348" s="239"/>
      <c r="V348" s="239"/>
      <c r="W348" s="239"/>
      <c r="X348" s="239"/>
      <c r="Y348" s="239"/>
      <c r="Z348" s="239"/>
      <c r="AA348" s="239"/>
      <c r="AB348" s="239"/>
      <c r="AC348" s="239"/>
      <c r="AD348" s="239"/>
    </row>
    <row r="349" customFormat="false" ht="45" hidden="false" customHeight="true" outlineLevel="0" collapsed="false">
      <c r="A349" s="378"/>
      <c r="B349" s="378"/>
      <c r="C349" s="410"/>
      <c r="D349" s="411"/>
      <c r="E349" s="378"/>
      <c r="F349" s="412"/>
      <c r="G349" s="378"/>
      <c r="H349" s="411"/>
      <c r="I349" s="411"/>
      <c r="J349" s="378"/>
      <c r="K349" s="378"/>
      <c r="L349" s="378"/>
      <c r="M349" s="378"/>
      <c r="N349" s="378"/>
      <c r="O349" s="378"/>
      <c r="P349" s="378"/>
      <c r="Q349" s="378"/>
      <c r="R349" s="378"/>
      <c r="S349" s="378"/>
      <c r="T349" s="378"/>
      <c r="U349" s="378"/>
      <c r="V349" s="378"/>
      <c r="W349" s="378"/>
      <c r="X349" s="378"/>
      <c r="Y349" s="378"/>
      <c r="Z349" s="378"/>
      <c r="AA349" s="378"/>
      <c r="AB349" s="378"/>
      <c r="AC349" s="378"/>
      <c r="AD349" s="378"/>
    </row>
    <row r="350" customFormat="false" ht="45" hidden="false" customHeight="true" outlineLevel="0" collapsed="false">
      <c r="A350" s="239"/>
      <c r="B350" s="239"/>
      <c r="C350" s="413"/>
      <c r="D350" s="414"/>
      <c r="E350" s="239"/>
      <c r="F350" s="415"/>
      <c r="G350" s="239"/>
      <c r="H350" s="414"/>
      <c r="I350" s="414"/>
      <c r="J350" s="239"/>
      <c r="K350" s="239"/>
      <c r="L350" s="239"/>
      <c r="M350" s="239"/>
      <c r="N350" s="239"/>
      <c r="O350" s="239"/>
      <c r="P350" s="239"/>
      <c r="Q350" s="239"/>
      <c r="R350" s="239"/>
      <c r="S350" s="239"/>
      <c r="T350" s="239"/>
      <c r="U350" s="239"/>
      <c r="V350" s="239"/>
      <c r="W350" s="239"/>
      <c r="X350" s="239"/>
      <c r="Y350" s="239"/>
      <c r="Z350" s="239"/>
      <c r="AA350" s="239"/>
      <c r="AB350" s="239"/>
      <c r="AC350" s="239"/>
      <c r="AD350" s="239"/>
    </row>
    <row r="351" customFormat="false" ht="45" hidden="false" customHeight="true" outlineLevel="0" collapsed="false">
      <c r="A351" s="378"/>
      <c r="B351" s="378"/>
      <c r="C351" s="410"/>
      <c r="D351" s="411"/>
      <c r="E351" s="378"/>
      <c r="F351" s="412"/>
      <c r="G351" s="378"/>
      <c r="H351" s="411"/>
      <c r="I351" s="411"/>
      <c r="J351" s="378"/>
      <c r="K351" s="378"/>
      <c r="L351" s="378"/>
      <c r="M351" s="378"/>
      <c r="N351" s="378"/>
      <c r="O351" s="378"/>
      <c r="P351" s="378"/>
      <c r="Q351" s="378"/>
      <c r="R351" s="378"/>
      <c r="S351" s="378"/>
      <c r="T351" s="378"/>
      <c r="U351" s="378"/>
      <c r="V351" s="378"/>
      <c r="W351" s="378"/>
      <c r="X351" s="378"/>
      <c r="Y351" s="378"/>
      <c r="Z351" s="378"/>
      <c r="AA351" s="378"/>
      <c r="AB351" s="378"/>
      <c r="AC351" s="378"/>
      <c r="AD351" s="378"/>
    </row>
    <row r="352" customFormat="false" ht="45" hidden="false" customHeight="true" outlineLevel="0" collapsed="false">
      <c r="A352" s="239"/>
      <c r="B352" s="239"/>
      <c r="C352" s="413"/>
      <c r="D352" s="414"/>
      <c r="E352" s="239"/>
      <c r="F352" s="415"/>
      <c r="G352" s="239"/>
      <c r="H352" s="414"/>
      <c r="I352" s="414"/>
      <c r="J352" s="239"/>
      <c r="K352" s="239"/>
      <c r="L352" s="239"/>
      <c r="M352" s="239"/>
      <c r="N352" s="239"/>
      <c r="O352" s="239"/>
      <c r="P352" s="239"/>
      <c r="Q352" s="239"/>
      <c r="R352" s="239"/>
      <c r="S352" s="239"/>
      <c r="T352" s="239"/>
      <c r="U352" s="239"/>
      <c r="V352" s="239"/>
      <c r="W352" s="239"/>
      <c r="X352" s="239"/>
      <c r="Y352" s="239"/>
      <c r="Z352" s="239"/>
      <c r="AA352" s="239"/>
      <c r="AB352" s="239"/>
      <c r="AC352" s="239"/>
      <c r="AD352" s="239"/>
    </row>
    <row r="353" customFormat="false" ht="45" hidden="false" customHeight="true" outlineLevel="0" collapsed="false">
      <c r="A353" s="378"/>
      <c r="B353" s="378"/>
      <c r="C353" s="410"/>
      <c r="D353" s="411"/>
      <c r="E353" s="378"/>
      <c r="F353" s="412"/>
      <c r="G353" s="378"/>
      <c r="H353" s="411"/>
      <c r="I353" s="411"/>
      <c r="J353" s="378"/>
      <c r="K353" s="378"/>
      <c r="L353" s="378"/>
      <c r="M353" s="378"/>
      <c r="N353" s="378"/>
      <c r="O353" s="378"/>
      <c r="P353" s="378"/>
      <c r="Q353" s="378"/>
      <c r="R353" s="378"/>
      <c r="S353" s="378"/>
      <c r="T353" s="378"/>
      <c r="U353" s="378"/>
      <c r="V353" s="378"/>
      <c r="W353" s="378"/>
      <c r="X353" s="378"/>
      <c r="Y353" s="378"/>
      <c r="Z353" s="378"/>
      <c r="AA353" s="378"/>
      <c r="AB353" s="378"/>
      <c r="AC353" s="378"/>
      <c r="AD353" s="378"/>
    </row>
    <row r="354" customFormat="false" ht="45" hidden="false" customHeight="true" outlineLevel="0" collapsed="false">
      <c r="A354" s="239"/>
      <c r="B354" s="239"/>
      <c r="C354" s="413"/>
      <c r="D354" s="414"/>
      <c r="E354" s="239"/>
      <c r="F354" s="415"/>
      <c r="G354" s="239"/>
      <c r="H354" s="414"/>
      <c r="I354" s="414"/>
      <c r="J354" s="239"/>
      <c r="K354" s="239"/>
      <c r="L354" s="239"/>
      <c r="M354" s="239"/>
      <c r="N354" s="239"/>
      <c r="O354" s="239"/>
      <c r="P354" s="239"/>
      <c r="Q354" s="239"/>
      <c r="R354" s="239"/>
      <c r="S354" s="239"/>
      <c r="T354" s="239"/>
      <c r="U354" s="239"/>
      <c r="V354" s="239"/>
      <c r="W354" s="239"/>
      <c r="X354" s="239"/>
      <c r="Y354" s="239"/>
      <c r="Z354" s="239"/>
      <c r="AA354" s="239"/>
      <c r="AB354" s="239"/>
      <c r="AC354" s="239"/>
      <c r="AD354" s="239"/>
    </row>
    <row r="355" customFormat="false" ht="45" hidden="false" customHeight="true" outlineLevel="0" collapsed="false">
      <c r="A355" s="378"/>
      <c r="B355" s="378"/>
      <c r="C355" s="410"/>
      <c r="D355" s="411"/>
      <c r="E355" s="378"/>
      <c r="F355" s="412"/>
      <c r="G355" s="378"/>
      <c r="H355" s="411"/>
      <c r="I355" s="411"/>
      <c r="J355" s="378"/>
      <c r="K355" s="378"/>
      <c r="L355" s="378"/>
      <c r="M355" s="378"/>
      <c r="N355" s="378"/>
      <c r="O355" s="378"/>
      <c r="P355" s="378"/>
      <c r="Q355" s="378"/>
      <c r="R355" s="378"/>
      <c r="S355" s="378"/>
      <c r="T355" s="378"/>
      <c r="U355" s="378"/>
      <c r="V355" s="378"/>
      <c r="W355" s="378"/>
      <c r="X355" s="378"/>
      <c r="Y355" s="378"/>
      <c r="Z355" s="378"/>
      <c r="AA355" s="378"/>
      <c r="AB355" s="378"/>
      <c r="AC355" s="378"/>
      <c r="AD355" s="378"/>
    </row>
    <row r="356" customFormat="false" ht="45" hidden="false" customHeight="true" outlineLevel="0" collapsed="false">
      <c r="A356" s="239"/>
      <c r="B356" s="239"/>
      <c r="C356" s="413"/>
      <c r="D356" s="414"/>
      <c r="E356" s="239"/>
      <c r="F356" s="415"/>
      <c r="G356" s="239"/>
      <c r="H356" s="414"/>
      <c r="I356" s="414"/>
      <c r="J356" s="239"/>
      <c r="K356" s="239"/>
      <c r="L356" s="239"/>
      <c r="M356" s="239"/>
      <c r="N356" s="239"/>
      <c r="O356" s="239"/>
      <c r="P356" s="239"/>
      <c r="Q356" s="239"/>
      <c r="R356" s="239"/>
      <c r="S356" s="239"/>
      <c r="T356" s="239"/>
      <c r="U356" s="239"/>
      <c r="V356" s="239"/>
      <c r="W356" s="239"/>
      <c r="X356" s="239"/>
      <c r="Y356" s="239"/>
      <c r="Z356" s="239"/>
      <c r="AA356" s="239"/>
      <c r="AB356" s="239"/>
      <c r="AC356" s="239"/>
      <c r="AD356" s="239"/>
    </row>
    <row r="357" customFormat="false" ht="45" hidden="false" customHeight="true" outlineLevel="0" collapsed="false">
      <c r="A357" s="378"/>
      <c r="B357" s="378"/>
      <c r="C357" s="410"/>
      <c r="D357" s="411"/>
      <c r="E357" s="378"/>
      <c r="F357" s="412"/>
      <c r="G357" s="378"/>
      <c r="H357" s="411"/>
      <c r="I357" s="411"/>
      <c r="J357" s="378"/>
      <c r="K357" s="378"/>
      <c r="L357" s="378"/>
      <c r="M357" s="378"/>
      <c r="N357" s="378"/>
      <c r="O357" s="378"/>
      <c r="P357" s="378"/>
      <c r="Q357" s="378"/>
      <c r="R357" s="378"/>
      <c r="S357" s="378"/>
      <c r="T357" s="378"/>
      <c r="U357" s="378"/>
      <c r="V357" s="378"/>
      <c r="W357" s="378"/>
      <c r="X357" s="378"/>
      <c r="Y357" s="378"/>
      <c r="Z357" s="378"/>
      <c r="AA357" s="378"/>
      <c r="AB357" s="378"/>
      <c r="AC357" s="378"/>
      <c r="AD357" s="378"/>
    </row>
    <row r="358" customFormat="false" ht="45" hidden="false" customHeight="true" outlineLevel="0" collapsed="false">
      <c r="A358" s="239"/>
      <c r="B358" s="239"/>
      <c r="C358" s="413"/>
      <c r="D358" s="414"/>
      <c r="E358" s="239"/>
      <c r="F358" s="415"/>
      <c r="G358" s="239"/>
      <c r="H358" s="414"/>
      <c r="I358" s="414"/>
      <c r="J358" s="239"/>
      <c r="K358" s="239"/>
      <c r="L358" s="239"/>
      <c r="M358" s="239"/>
      <c r="N358" s="239"/>
      <c r="O358" s="239"/>
      <c r="P358" s="239"/>
      <c r="Q358" s="239"/>
      <c r="R358" s="239"/>
      <c r="S358" s="239"/>
      <c r="T358" s="239"/>
      <c r="U358" s="239"/>
      <c r="V358" s="239"/>
      <c r="W358" s="239"/>
      <c r="X358" s="239"/>
      <c r="Y358" s="239"/>
      <c r="Z358" s="239"/>
      <c r="AA358" s="239"/>
      <c r="AB358" s="239"/>
      <c r="AC358" s="239"/>
      <c r="AD358" s="239"/>
    </row>
    <row r="359" customFormat="false" ht="45" hidden="false" customHeight="true" outlineLevel="0" collapsed="false">
      <c r="A359" s="378"/>
      <c r="B359" s="378"/>
      <c r="C359" s="410"/>
      <c r="D359" s="411"/>
      <c r="E359" s="378"/>
      <c r="F359" s="412"/>
      <c r="G359" s="378"/>
      <c r="H359" s="411"/>
      <c r="I359" s="411"/>
      <c r="J359" s="378"/>
      <c r="K359" s="378"/>
      <c r="L359" s="378"/>
      <c r="M359" s="378"/>
      <c r="N359" s="378"/>
      <c r="O359" s="378"/>
      <c r="P359" s="378"/>
      <c r="Q359" s="378"/>
      <c r="R359" s="378"/>
      <c r="S359" s="378"/>
      <c r="T359" s="378"/>
      <c r="U359" s="378"/>
      <c r="V359" s="378"/>
      <c r="W359" s="378"/>
      <c r="X359" s="378"/>
      <c r="Y359" s="378"/>
      <c r="Z359" s="378"/>
      <c r="AA359" s="378"/>
      <c r="AB359" s="378"/>
      <c r="AC359" s="378"/>
      <c r="AD359" s="378"/>
    </row>
    <row r="360" customFormat="false" ht="45" hidden="false" customHeight="true" outlineLevel="0" collapsed="false">
      <c r="A360" s="239"/>
      <c r="B360" s="239"/>
      <c r="C360" s="413"/>
      <c r="D360" s="414"/>
      <c r="E360" s="239"/>
      <c r="F360" s="415"/>
      <c r="G360" s="239"/>
      <c r="H360" s="414"/>
      <c r="I360" s="414"/>
      <c r="J360" s="239"/>
      <c r="K360" s="239"/>
      <c r="L360" s="239"/>
      <c r="M360" s="239"/>
      <c r="N360" s="239"/>
      <c r="O360" s="239"/>
      <c r="P360" s="239"/>
      <c r="Q360" s="239"/>
      <c r="R360" s="239"/>
      <c r="S360" s="239"/>
      <c r="T360" s="239"/>
      <c r="U360" s="239"/>
      <c r="V360" s="239"/>
      <c r="W360" s="239"/>
      <c r="X360" s="239"/>
      <c r="Y360" s="239"/>
      <c r="Z360" s="239"/>
      <c r="AA360" s="239"/>
      <c r="AB360" s="239"/>
      <c r="AC360" s="239"/>
      <c r="AD360" s="239"/>
    </row>
    <row r="361" customFormat="false" ht="45" hidden="false" customHeight="true" outlineLevel="0" collapsed="false">
      <c r="A361" s="378"/>
      <c r="B361" s="378"/>
      <c r="C361" s="410"/>
      <c r="D361" s="411"/>
      <c r="E361" s="378"/>
      <c r="F361" s="412"/>
      <c r="G361" s="378"/>
      <c r="H361" s="411"/>
      <c r="I361" s="411"/>
      <c r="J361" s="378"/>
      <c r="K361" s="378"/>
      <c r="L361" s="378"/>
      <c r="M361" s="378"/>
      <c r="N361" s="378"/>
      <c r="O361" s="378"/>
      <c r="P361" s="378"/>
      <c r="Q361" s="378"/>
      <c r="R361" s="378"/>
      <c r="S361" s="378"/>
      <c r="T361" s="378"/>
      <c r="U361" s="378"/>
      <c r="V361" s="378"/>
      <c r="W361" s="378"/>
      <c r="X361" s="378"/>
      <c r="Y361" s="378"/>
      <c r="Z361" s="378"/>
      <c r="AA361" s="378"/>
      <c r="AB361" s="378"/>
      <c r="AC361" s="378"/>
      <c r="AD361" s="378"/>
    </row>
    <row r="362" customFormat="false" ht="45" hidden="false" customHeight="true" outlineLevel="0" collapsed="false">
      <c r="A362" s="239"/>
      <c r="B362" s="239"/>
      <c r="C362" s="413"/>
      <c r="D362" s="414"/>
      <c r="E362" s="239"/>
      <c r="F362" s="415"/>
      <c r="G362" s="239"/>
      <c r="H362" s="414"/>
      <c r="I362" s="414"/>
      <c r="J362" s="239"/>
      <c r="K362" s="239"/>
      <c r="L362" s="239"/>
      <c r="M362" s="239"/>
      <c r="N362" s="239"/>
      <c r="O362" s="239"/>
      <c r="P362" s="239"/>
      <c r="Q362" s="239"/>
      <c r="R362" s="239"/>
      <c r="S362" s="239"/>
      <c r="T362" s="239"/>
      <c r="U362" s="239"/>
      <c r="V362" s="239"/>
      <c r="W362" s="239"/>
      <c r="X362" s="239"/>
      <c r="Y362" s="239"/>
      <c r="Z362" s="239"/>
      <c r="AA362" s="239"/>
      <c r="AB362" s="239"/>
      <c r="AC362" s="239"/>
      <c r="AD362" s="239"/>
    </row>
    <row r="363" customFormat="false" ht="45" hidden="false" customHeight="true" outlineLevel="0" collapsed="false">
      <c r="A363" s="378"/>
      <c r="B363" s="378"/>
      <c r="C363" s="410"/>
      <c r="D363" s="411"/>
      <c r="E363" s="378"/>
      <c r="F363" s="412"/>
      <c r="G363" s="378"/>
      <c r="H363" s="411"/>
      <c r="I363" s="411"/>
      <c r="J363" s="378"/>
      <c r="K363" s="378"/>
      <c r="L363" s="378"/>
      <c r="M363" s="378"/>
      <c r="N363" s="378"/>
      <c r="O363" s="378"/>
      <c r="P363" s="378"/>
      <c r="Q363" s="378"/>
      <c r="R363" s="378"/>
      <c r="S363" s="378"/>
      <c r="T363" s="378"/>
      <c r="U363" s="378"/>
      <c r="V363" s="378"/>
      <c r="W363" s="378"/>
      <c r="X363" s="378"/>
      <c r="Y363" s="378"/>
      <c r="Z363" s="378"/>
      <c r="AA363" s="378"/>
      <c r="AB363" s="378"/>
      <c r="AC363" s="378"/>
      <c r="AD363" s="378"/>
    </row>
    <row r="364" customFormat="false" ht="45" hidden="false" customHeight="true" outlineLevel="0" collapsed="false">
      <c r="A364" s="239"/>
      <c r="B364" s="239"/>
      <c r="C364" s="413"/>
      <c r="D364" s="414"/>
      <c r="E364" s="239"/>
      <c r="F364" s="415"/>
      <c r="G364" s="239"/>
      <c r="H364" s="414"/>
      <c r="I364" s="414"/>
      <c r="J364" s="239"/>
      <c r="K364" s="239"/>
      <c r="L364" s="239"/>
      <c r="M364" s="239"/>
      <c r="N364" s="239"/>
      <c r="O364" s="239"/>
      <c r="P364" s="239"/>
      <c r="Q364" s="239"/>
      <c r="R364" s="239"/>
      <c r="S364" s="239"/>
      <c r="T364" s="239"/>
      <c r="U364" s="239"/>
      <c r="V364" s="239"/>
      <c r="W364" s="239"/>
      <c r="X364" s="239"/>
      <c r="Y364" s="239"/>
      <c r="Z364" s="239"/>
      <c r="AA364" s="239"/>
      <c r="AB364" s="239"/>
      <c r="AC364" s="239"/>
      <c r="AD364" s="239"/>
    </row>
    <row r="365" customFormat="false" ht="45" hidden="false" customHeight="true" outlineLevel="0" collapsed="false">
      <c r="A365" s="378"/>
      <c r="B365" s="378"/>
      <c r="C365" s="410"/>
      <c r="D365" s="411"/>
      <c r="E365" s="378"/>
      <c r="F365" s="412"/>
      <c r="G365" s="378"/>
      <c r="H365" s="411"/>
      <c r="I365" s="411"/>
      <c r="J365" s="378"/>
      <c r="K365" s="378"/>
      <c r="L365" s="378"/>
      <c r="M365" s="378"/>
      <c r="N365" s="378"/>
      <c r="O365" s="378"/>
      <c r="P365" s="378"/>
      <c r="Q365" s="378"/>
      <c r="R365" s="378"/>
      <c r="S365" s="378"/>
      <c r="T365" s="378"/>
      <c r="U365" s="378"/>
      <c r="V365" s="378"/>
      <c r="W365" s="378"/>
      <c r="X365" s="378"/>
      <c r="Y365" s="378"/>
      <c r="Z365" s="378"/>
      <c r="AA365" s="378"/>
      <c r="AB365" s="378"/>
      <c r="AC365" s="378"/>
      <c r="AD365" s="378"/>
    </row>
    <row r="366" customFormat="false" ht="45" hidden="false" customHeight="true" outlineLevel="0" collapsed="false">
      <c r="A366" s="239"/>
      <c r="B366" s="239"/>
      <c r="C366" s="413"/>
      <c r="D366" s="414"/>
      <c r="E366" s="239"/>
      <c r="F366" s="415"/>
      <c r="G366" s="239"/>
      <c r="H366" s="414"/>
      <c r="I366" s="414"/>
      <c r="J366" s="239"/>
      <c r="K366" s="239"/>
      <c r="L366" s="239"/>
      <c r="M366" s="239"/>
      <c r="N366" s="239"/>
      <c r="O366" s="239"/>
      <c r="P366" s="239"/>
      <c r="Q366" s="239"/>
      <c r="R366" s="239"/>
      <c r="S366" s="239"/>
      <c r="T366" s="239"/>
      <c r="U366" s="239"/>
      <c r="V366" s="239"/>
      <c r="W366" s="239"/>
      <c r="X366" s="239"/>
      <c r="Y366" s="239"/>
      <c r="Z366" s="239"/>
      <c r="AA366" s="239"/>
      <c r="AB366" s="239"/>
      <c r="AC366" s="239"/>
      <c r="AD366" s="239"/>
    </row>
    <row r="367" customFormat="false" ht="45" hidden="false" customHeight="true" outlineLevel="0" collapsed="false">
      <c r="A367" s="378"/>
      <c r="B367" s="378"/>
      <c r="C367" s="410"/>
      <c r="D367" s="411"/>
      <c r="E367" s="378"/>
      <c r="F367" s="412"/>
      <c r="G367" s="378"/>
      <c r="H367" s="411"/>
      <c r="I367" s="411"/>
      <c r="J367" s="378"/>
      <c r="K367" s="378"/>
      <c r="L367" s="378"/>
      <c r="M367" s="378"/>
      <c r="N367" s="378"/>
      <c r="O367" s="378"/>
      <c r="P367" s="378"/>
      <c r="Q367" s="378"/>
      <c r="R367" s="378"/>
      <c r="S367" s="378"/>
      <c r="T367" s="378"/>
      <c r="U367" s="378"/>
      <c r="V367" s="378"/>
      <c r="W367" s="378"/>
      <c r="X367" s="378"/>
      <c r="Y367" s="378"/>
      <c r="Z367" s="378"/>
      <c r="AA367" s="378"/>
      <c r="AB367" s="378"/>
      <c r="AC367" s="378"/>
      <c r="AD367" s="378"/>
    </row>
    <row r="368" customFormat="false" ht="45" hidden="false" customHeight="true" outlineLevel="0" collapsed="false">
      <c r="A368" s="239"/>
      <c r="B368" s="239"/>
      <c r="C368" s="413"/>
      <c r="D368" s="414"/>
      <c r="E368" s="239"/>
      <c r="F368" s="415"/>
      <c r="G368" s="239"/>
      <c r="H368" s="414"/>
      <c r="I368" s="414"/>
      <c r="J368" s="239"/>
      <c r="K368" s="239"/>
      <c r="L368" s="239"/>
      <c r="M368" s="239"/>
      <c r="N368" s="239"/>
      <c r="O368" s="239"/>
      <c r="P368" s="239"/>
      <c r="Q368" s="239"/>
      <c r="R368" s="239"/>
      <c r="S368" s="239"/>
      <c r="T368" s="239"/>
      <c r="U368" s="239"/>
      <c r="V368" s="239"/>
      <c r="W368" s="239"/>
      <c r="X368" s="239"/>
      <c r="Y368" s="239"/>
      <c r="Z368" s="239"/>
      <c r="AA368" s="239"/>
      <c r="AB368" s="239"/>
      <c r="AC368" s="239"/>
      <c r="AD368" s="239"/>
    </row>
    <row r="369" customFormat="false" ht="45" hidden="false" customHeight="true" outlineLevel="0" collapsed="false">
      <c r="A369" s="378"/>
      <c r="B369" s="378"/>
      <c r="C369" s="410"/>
      <c r="D369" s="411"/>
      <c r="E369" s="378"/>
      <c r="F369" s="412"/>
      <c r="G369" s="378"/>
      <c r="H369" s="411"/>
      <c r="I369" s="411"/>
      <c r="J369" s="378"/>
      <c r="K369" s="378"/>
      <c r="L369" s="378"/>
      <c r="M369" s="378"/>
      <c r="N369" s="378"/>
      <c r="O369" s="378"/>
      <c r="P369" s="378"/>
      <c r="Q369" s="378"/>
      <c r="R369" s="378"/>
      <c r="S369" s="378"/>
      <c r="T369" s="378"/>
      <c r="U369" s="378"/>
      <c r="V369" s="378"/>
      <c r="W369" s="378"/>
      <c r="X369" s="378"/>
      <c r="Y369" s="378"/>
      <c r="Z369" s="378"/>
      <c r="AA369" s="378"/>
      <c r="AB369" s="378"/>
      <c r="AC369" s="378"/>
      <c r="AD369" s="378"/>
    </row>
    <row r="370" customFormat="false" ht="45" hidden="false" customHeight="true" outlineLevel="0" collapsed="false">
      <c r="A370" s="239"/>
      <c r="B370" s="239"/>
      <c r="C370" s="413"/>
      <c r="D370" s="414"/>
      <c r="E370" s="239"/>
      <c r="F370" s="415"/>
      <c r="G370" s="239"/>
      <c r="H370" s="414"/>
      <c r="I370" s="414"/>
      <c r="J370" s="239"/>
      <c r="K370" s="239"/>
      <c r="L370" s="239"/>
      <c r="M370" s="239"/>
      <c r="N370" s="239"/>
      <c r="O370" s="239"/>
      <c r="P370" s="239"/>
      <c r="Q370" s="239"/>
      <c r="R370" s="239"/>
      <c r="S370" s="239"/>
      <c r="T370" s="239"/>
      <c r="U370" s="239"/>
      <c r="V370" s="239"/>
      <c r="W370" s="239"/>
      <c r="X370" s="239"/>
      <c r="Y370" s="239"/>
      <c r="Z370" s="239"/>
      <c r="AA370" s="239"/>
      <c r="AB370" s="239"/>
      <c r="AC370" s="239"/>
      <c r="AD370" s="239"/>
    </row>
    <row r="371" customFormat="false" ht="45" hidden="false" customHeight="true" outlineLevel="0" collapsed="false">
      <c r="A371" s="378"/>
      <c r="B371" s="378"/>
      <c r="C371" s="410"/>
      <c r="D371" s="411"/>
      <c r="E371" s="378"/>
      <c r="F371" s="412"/>
      <c r="G371" s="378"/>
      <c r="H371" s="411"/>
      <c r="I371" s="411"/>
      <c r="J371" s="378"/>
      <c r="K371" s="378"/>
      <c r="L371" s="378"/>
      <c r="M371" s="378"/>
      <c r="N371" s="378"/>
      <c r="O371" s="378"/>
      <c r="P371" s="378"/>
      <c r="Q371" s="378"/>
      <c r="R371" s="378"/>
      <c r="S371" s="378"/>
      <c r="T371" s="378"/>
      <c r="U371" s="378"/>
      <c r="V371" s="378"/>
      <c r="W371" s="378"/>
      <c r="X371" s="378"/>
      <c r="Y371" s="378"/>
      <c r="Z371" s="378"/>
      <c r="AA371" s="378"/>
      <c r="AB371" s="378"/>
      <c r="AC371" s="378"/>
      <c r="AD371" s="378"/>
    </row>
    <row r="372" customFormat="false" ht="45" hidden="false" customHeight="true" outlineLevel="0" collapsed="false">
      <c r="A372" s="239"/>
      <c r="B372" s="239"/>
      <c r="C372" s="413"/>
      <c r="D372" s="414"/>
      <c r="E372" s="239"/>
      <c r="F372" s="415"/>
      <c r="G372" s="239"/>
      <c r="H372" s="414"/>
      <c r="I372" s="414"/>
      <c r="J372" s="239"/>
      <c r="K372" s="239"/>
      <c r="L372" s="239"/>
      <c r="M372" s="239"/>
      <c r="N372" s="239"/>
      <c r="O372" s="239"/>
      <c r="P372" s="239"/>
      <c r="Q372" s="239"/>
      <c r="R372" s="239"/>
      <c r="S372" s="239"/>
      <c r="T372" s="239"/>
      <c r="U372" s="239"/>
      <c r="V372" s="239"/>
      <c r="W372" s="239"/>
      <c r="X372" s="239"/>
      <c r="Y372" s="239"/>
      <c r="Z372" s="239"/>
      <c r="AA372" s="239"/>
      <c r="AB372" s="239"/>
      <c r="AC372" s="239"/>
      <c r="AD372" s="239"/>
    </row>
    <row r="373" customFormat="false" ht="45" hidden="false" customHeight="true" outlineLevel="0" collapsed="false">
      <c r="A373" s="378"/>
      <c r="B373" s="378"/>
      <c r="C373" s="410"/>
      <c r="D373" s="411"/>
      <c r="E373" s="378"/>
      <c r="F373" s="412"/>
      <c r="G373" s="378"/>
      <c r="H373" s="411"/>
      <c r="I373" s="411"/>
      <c r="J373" s="378"/>
      <c r="K373" s="378"/>
      <c r="L373" s="378"/>
      <c r="M373" s="378"/>
      <c r="N373" s="378"/>
      <c r="O373" s="378"/>
      <c r="P373" s="378"/>
      <c r="Q373" s="378"/>
      <c r="R373" s="378"/>
      <c r="S373" s="378"/>
      <c r="T373" s="378"/>
      <c r="U373" s="378"/>
      <c r="V373" s="378"/>
      <c r="W373" s="378"/>
      <c r="X373" s="378"/>
      <c r="Y373" s="378"/>
      <c r="Z373" s="378"/>
      <c r="AA373" s="378"/>
      <c r="AB373" s="378"/>
      <c r="AC373" s="378"/>
      <c r="AD373" s="378"/>
    </row>
    <row r="374" customFormat="false" ht="45" hidden="false" customHeight="true" outlineLevel="0" collapsed="false">
      <c r="A374" s="239"/>
      <c r="B374" s="239"/>
      <c r="C374" s="413"/>
      <c r="D374" s="414"/>
      <c r="E374" s="239"/>
      <c r="F374" s="415"/>
      <c r="G374" s="239"/>
      <c r="H374" s="414"/>
      <c r="I374" s="414"/>
      <c r="J374" s="239"/>
      <c r="K374" s="239"/>
      <c r="L374" s="239"/>
      <c r="M374" s="239"/>
      <c r="N374" s="239"/>
      <c r="O374" s="239"/>
      <c r="P374" s="239"/>
      <c r="Q374" s="239"/>
      <c r="R374" s="239"/>
      <c r="S374" s="239"/>
      <c r="T374" s="239"/>
      <c r="U374" s="239"/>
      <c r="V374" s="239"/>
      <c r="W374" s="239"/>
      <c r="X374" s="239"/>
      <c r="Y374" s="239"/>
      <c r="Z374" s="239"/>
      <c r="AA374" s="239"/>
      <c r="AB374" s="239"/>
      <c r="AC374" s="239"/>
      <c r="AD374" s="239"/>
    </row>
    <row r="375" customFormat="false" ht="45" hidden="false" customHeight="true" outlineLevel="0" collapsed="false">
      <c r="A375" s="378"/>
      <c r="B375" s="378"/>
      <c r="C375" s="410"/>
      <c r="D375" s="411"/>
      <c r="E375" s="378"/>
      <c r="F375" s="412"/>
      <c r="G375" s="378"/>
      <c r="H375" s="411"/>
      <c r="I375" s="411"/>
      <c r="J375" s="378"/>
      <c r="K375" s="378"/>
      <c r="L375" s="378"/>
      <c r="M375" s="378"/>
      <c r="N375" s="378"/>
      <c r="O375" s="378"/>
      <c r="P375" s="378"/>
      <c r="Q375" s="378"/>
      <c r="R375" s="378"/>
      <c r="S375" s="378"/>
      <c r="T375" s="378"/>
      <c r="U375" s="378"/>
      <c r="V375" s="378"/>
      <c r="W375" s="378"/>
      <c r="X375" s="378"/>
      <c r="Y375" s="378"/>
      <c r="Z375" s="378"/>
      <c r="AA375" s="378"/>
      <c r="AB375" s="378"/>
      <c r="AC375" s="378"/>
      <c r="AD375" s="378"/>
    </row>
    <row r="376" customFormat="false" ht="45" hidden="false" customHeight="true" outlineLevel="0" collapsed="false">
      <c r="A376" s="239"/>
      <c r="B376" s="239"/>
      <c r="C376" s="413"/>
      <c r="D376" s="414"/>
      <c r="E376" s="239"/>
      <c r="F376" s="415"/>
      <c r="G376" s="239"/>
      <c r="H376" s="414"/>
      <c r="I376" s="414"/>
      <c r="J376" s="239"/>
      <c r="K376" s="239"/>
      <c r="L376" s="239"/>
      <c r="M376" s="239"/>
      <c r="N376" s="239"/>
      <c r="O376" s="239"/>
      <c r="P376" s="239"/>
      <c r="Q376" s="239"/>
      <c r="R376" s="239"/>
      <c r="S376" s="239"/>
      <c r="T376" s="239"/>
      <c r="U376" s="239"/>
      <c r="V376" s="239"/>
      <c r="W376" s="239"/>
      <c r="X376" s="239"/>
      <c r="Y376" s="239"/>
      <c r="Z376" s="239"/>
      <c r="AA376" s="239"/>
      <c r="AB376" s="239"/>
      <c r="AC376" s="239"/>
      <c r="AD376" s="239"/>
    </row>
    <row r="377" customFormat="false" ht="45" hidden="false" customHeight="true" outlineLevel="0" collapsed="false">
      <c r="A377" s="378"/>
      <c r="B377" s="378"/>
      <c r="C377" s="410"/>
      <c r="D377" s="411"/>
      <c r="E377" s="378"/>
      <c r="F377" s="412"/>
      <c r="G377" s="378"/>
      <c r="H377" s="411"/>
      <c r="I377" s="411"/>
      <c r="J377" s="378"/>
      <c r="K377" s="378"/>
      <c r="L377" s="378"/>
      <c r="M377" s="378"/>
      <c r="N377" s="378"/>
      <c r="O377" s="378"/>
      <c r="P377" s="378"/>
      <c r="Q377" s="378"/>
      <c r="R377" s="378"/>
      <c r="S377" s="378"/>
      <c r="T377" s="378"/>
      <c r="U377" s="378"/>
      <c r="V377" s="378"/>
      <c r="W377" s="378"/>
      <c r="X377" s="378"/>
      <c r="Y377" s="378"/>
      <c r="Z377" s="378"/>
      <c r="AA377" s="378"/>
      <c r="AB377" s="378"/>
      <c r="AC377" s="378"/>
      <c r="AD377" s="378"/>
    </row>
    <row r="378" customFormat="false" ht="45" hidden="false" customHeight="true" outlineLevel="0" collapsed="false">
      <c r="A378" s="239"/>
      <c r="B378" s="239"/>
      <c r="C378" s="413"/>
      <c r="D378" s="414"/>
      <c r="E378" s="239"/>
      <c r="F378" s="415"/>
      <c r="G378" s="239"/>
      <c r="H378" s="414"/>
      <c r="I378" s="414"/>
      <c r="J378" s="239"/>
      <c r="K378" s="239"/>
      <c r="L378" s="239"/>
      <c r="M378" s="239"/>
      <c r="N378" s="239"/>
      <c r="O378" s="239"/>
      <c r="P378" s="239"/>
      <c r="Q378" s="239"/>
      <c r="R378" s="239"/>
      <c r="S378" s="239"/>
      <c r="T378" s="239"/>
      <c r="U378" s="239"/>
      <c r="V378" s="239"/>
      <c r="W378" s="239"/>
      <c r="X378" s="239"/>
      <c r="Y378" s="239"/>
      <c r="Z378" s="239"/>
      <c r="AA378" s="239"/>
      <c r="AB378" s="239"/>
      <c r="AC378" s="239"/>
      <c r="AD378" s="239"/>
    </row>
    <row r="379" customFormat="false" ht="45" hidden="false" customHeight="true" outlineLevel="0" collapsed="false">
      <c r="A379" s="378"/>
      <c r="B379" s="378"/>
      <c r="C379" s="410"/>
      <c r="D379" s="411"/>
      <c r="E379" s="378"/>
      <c r="F379" s="412"/>
      <c r="G379" s="378"/>
      <c r="H379" s="411"/>
      <c r="I379" s="411"/>
      <c r="J379" s="378"/>
      <c r="K379" s="378"/>
      <c r="L379" s="378"/>
      <c r="M379" s="378"/>
      <c r="N379" s="378"/>
      <c r="O379" s="378"/>
      <c r="P379" s="378"/>
      <c r="Q379" s="378"/>
      <c r="R379" s="378"/>
      <c r="S379" s="378"/>
      <c r="T379" s="378"/>
      <c r="U379" s="378"/>
      <c r="V379" s="378"/>
      <c r="W379" s="378"/>
      <c r="X379" s="378"/>
      <c r="Y379" s="378"/>
      <c r="Z379" s="378"/>
      <c r="AA379" s="378"/>
      <c r="AB379" s="378"/>
      <c r="AC379" s="378"/>
      <c r="AD379" s="378"/>
    </row>
    <row r="380" customFormat="false" ht="45" hidden="false" customHeight="true" outlineLevel="0" collapsed="false">
      <c r="A380" s="239"/>
      <c r="B380" s="239"/>
      <c r="C380" s="413"/>
      <c r="D380" s="414"/>
      <c r="E380" s="239"/>
      <c r="F380" s="415"/>
      <c r="G380" s="239"/>
      <c r="H380" s="414"/>
      <c r="I380" s="414"/>
      <c r="J380" s="239"/>
      <c r="K380" s="239"/>
      <c r="L380" s="239"/>
      <c r="M380" s="239"/>
      <c r="N380" s="239"/>
      <c r="O380" s="239"/>
      <c r="P380" s="239"/>
      <c r="Q380" s="239"/>
      <c r="R380" s="239"/>
      <c r="S380" s="239"/>
      <c r="T380" s="239"/>
      <c r="U380" s="239"/>
      <c r="V380" s="239"/>
      <c r="W380" s="239"/>
      <c r="X380" s="239"/>
      <c r="Y380" s="239"/>
      <c r="Z380" s="239"/>
      <c r="AA380" s="239"/>
      <c r="AB380" s="239"/>
      <c r="AC380" s="239"/>
      <c r="AD380" s="239"/>
    </row>
    <row r="381" customFormat="false" ht="45" hidden="false" customHeight="true" outlineLevel="0" collapsed="false">
      <c r="A381" s="378"/>
      <c r="B381" s="378"/>
      <c r="C381" s="410"/>
      <c r="D381" s="411"/>
      <c r="E381" s="378"/>
      <c r="F381" s="412"/>
      <c r="G381" s="378"/>
      <c r="H381" s="411"/>
      <c r="I381" s="411"/>
      <c r="J381" s="378"/>
      <c r="K381" s="378"/>
      <c r="L381" s="378"/>
      <c r="M381" s="378"/>
      <c r="N381" s="378"/>
      <c r="O381" s="378"/>
      <c r="P381" s="378"/>
      <c r="Q381" s="378"/>
      <c r="R381" s="378"/>
      <c r="S381" s="378"/>
      <c r="T381" s="378"/>
      <c r="U381" s="378"/>
      <c r="V381" s="378"/>
      <c r="W381" s="378"/>
      <c r="X381" s="378"/>
      <c r="Y381" s="378"/>
      <c r="Z381" s="378"/>
      <c r="AA381" s="378"/>
      <c r="AB381" s="378"/>
      <c r="AC381" s="378"/>
      <c r="AD381" s="378"/>
    </row>
    <row r="382" customFormat="false" ht="45" hidden="false" customHeight="true" outlineLevel="0" collapsed="false">
      <c r="A382" s="239"/>
      <c r="B382" s="239"/>
      <c r="C382" s="413"/>
      <c r="D382" s="414"/>
      <c r="E382" s="239"/>
      <c r="F382" s="415"/>
      <c r="G382" s="239"/>
      <c r="H382" s="414"/>
      <c r="I382" s="414"/>
      <c r="J382" s="239"/>
      <c r="K382" s="239"/>
      <c r="L382" s="239"/>
      <c r="M382" s="239"/>
      <c r="N382" s="239"/>
      <c r="O382" s="239"/>
      <c r="P382" s="239"/>
      <c r="Q382" s="239"/>
      <c r="R382" s="239"/>
      <c r="S382" s="239"/>
      <c r="T382" s="239"/>
      <c r="U382" s="239"/>
      <c r="V382" s="239"/>
      <c r="W382" s="239"/>
      <c r="X382" s="239"/>
      <c r="Y382" s="239"/>
      <c r="Z382" s="239"/>
      <c r="AA382" s="239"/>
      <c r="AB382" s="239"/>
      <c r="AC382" s="239"/>
      <c r="AD382" s="239"/>
    </row>
    <row r="383" customFormat="false" ht="45" hidden="false" customHeight="true" outlineLevel="0" collapsed="false">
      <c r="A383" s="378"/>
      <c r="B383" s="378"/>
      <c r="C383" s="410"/>
      <c r="D383" s="411"/>
      <c r="E383" s="378"/>
      <c r="F383" s="412"/>
      <c r="G383" s="378"/>
      <c r="H383" s="411"/>
      <c r="I383" s="411"/>
      <c r="J383" s="378"/>
      <c r="K383" s="378"/>
      <c r="L383" s="378"/>
      <c r="M383" s="378"/>
      <c r="N383" s="378"/>
      <c r="O383" s="378"/>
      <c r="P383" s="378"/>
      <c r="Q383" s="378"/>
      <c r="R383" s="378"/>
      <c r="S383" s="378"/>
      <c r="T383" s="378"/>
      <c r="U383" s="378"/>
      <c r="V383" s="378"/>
      <c r="W383" s="378"/>
      <c r="X383" s="378"/>
      <c r="Y383" s="378"/>
      <c r="Z383" s="378"/>
      <c r="AA383" s="378"/>
      <c r="AB383" s="378"/>
      <c r="AC383" s="378"/>
      <c r="AD383" s="378"/>
    </row>
    <row r="384" customFormat="false" ht="45" hidden="false" customHeight="true" outlineLevel="0" collapsed="false">
      <c r="A384" s="239"/>
      <c r="B384" s="239"/>
      <c r="C384" s="413"/>
      <c r="D384" s="414"/>
      <c r="E384" s="239"/>
      <c r="F384" s="415"/>
      <c r="G384" s="239"/>
      <c r="H384" s="414"/>
      <c r="I384" s="414"/>
      <c r="J384" s="239"/>
      <c r="K384" s="239"/>
      <c r="L384" s="239"/>
      <c r="M384" s="239"/>
      <c r="N384" s="239"/>
      <c r="O384" s="239"/>
      <c r="P384" s="239"/>
      <c r="Q384" s="239"/>
      <c r="R384" s="239"/>
      <c r="S384" s="239"/>
      <c r="T384" s="239"/>
      <c r="U384" s="239"/>
      <c r="V384" s="239"/>
      <c r="W384" s="239"/>
      <c r="X384" s="239"/>
      <c r="Y384" s="239"/>
      <c r="Z384" s="239"/>
      <c r="AA384" s="239"/>
      <c r="AB384" s="239"/>
      <c r="AC384" s="239"/>
      <c r="AD384" s="239"/>
    </row>
    <row r="385" customFormat="false" ht="45" hidden="false" customHeight="true" outlineLevel="0" collapsed="false">
      <c r="A385" s="378"/>
      <c r="B385" s="378"/>
      <c r="C385" s="410"/>
      <c r="D385" s="411"/>
      <c r="E385" s="378"/>
      <c r="F385" s="412"/>
      <c r="G385" s="378"/>
      <c r="H385" s="411"/>
      <c r="I385" s="411"/>
      <c r="J385" s="378"/>
      <c r="K385" s="378"/>
      <c r="L385" s="378"/>
      <c r="M385" s="378"/>
      <c r="N385" s="378"/>
      <c r="O385" s="378"/>
      <c r="P385" s="378"/>
      <c r="Q385" s="378"/>
      <c r="R385" s="378"/>
      <c r="S385" s="378"/>
      <c r="T385" s="378"/>
      <c r="U385" s="378"/>
      <c r="V385" s="378"/>
      <c r="W385" s="378"/>
      <c r="X385" s="378"/>
      <c r="Y385" s="378"/>
      <c r="Z385" s="378"/>
      <c r="AA385" s="378"/>
      <c r="AB385" s="378"/>
      <c r="AC385" s="378"/>
      <c r="AD385" s="378"/>
    </row>
    <row r="386" customFormat="false" ht="45" hidden="false" customHeight="true" outlineLevel="0" collapsed="false">
      <c r="A386" s="239"/>
      <c r="B386" s="239"/>
      <c r="C386" s="413"/>
      <c r="D386" s="414"/>
      <c r="E386" s="239"/>
      <c r="F386" s="415"/>
      <c r="G386" s="239"/>
      <c r="H386" s="414"/>
      <c r="I386" s="414"/>
      <c r="J386" s="239"/>
      <c r="K386" s="239"/>
      <c r="L386" s="239"/>
      <c r="M386" s="239"/>
      <c r="N386" s="239"/>
      <c r="O386" s="239"/>
      <c r="P386" s="239"/>
      <c r="Q386" s="239"/>
      <c r="R386" s="239"/>
      <c r="S386" s="239"/>
      <c r="T386" s="239"/>
      <c r="U386" s="239"/>
      <c r="V386" s="239"/>
      <c r="W386" s="239"/>
      <c r="X386" s="239"/>
      <c r="Y386" s="239"/>
      <c r="Z386" s="239"/>
      <c r="AA386" s="239"/>
      <c r="AB386" s="239"/>
      <c r="AC386" s="239"/>
      <c r="AD386" s="239"/>
    </row>
    <row r="387" customFormat="false" ht="45" hidden="false" customHeight="true" outlineLevel="0" collapsed="false">
      <c r="A387" s="378"/>
      <c r="B387" s="378"/>
      <c r="C387" s="410"/>
      <c r="D387" s="411"/>
      <c r="E387" s="378"/>
      <c r="F387" s="412"/>
      <c r="G387" s="378"/>
      <c r="H387" s="411"/>
      <c r="I387" s="411"/>
      <c r="J387" s="378"/>
      <c r="K387" s="378"/>
      <c r="L387" s="378"/>
      <c r="M387" s="378"/>
      <c r="N387" s="378"/>
      <c r="O387" s="378"/>
      <c r="P387" s="378"/>
      <c r="Q387" s="378"/>
      <c r="R387" s="378"/>
      <c r="S387" s="378"/>
      <c r="T387" s="378"/>
      <c r="U387" s="378"/>
      <c r="V387" s="378"/>
      <c r="W387" s="378"/>
      <c r="X387" s="378"/>
      <c r="Y387" s="378"/>
      <c r="Z387" s="378"/>
      <c r="AA387" s="378"/>
      <c r="AB387" s="378"/>
      <c r="AC387" s="378"/>
      <c r="AD387" s="378"/>
    </row>
    <row r="388" customFormat="false" ht="45" hidden="false" customHeight="true" outlineLevel="0" collapsed="false">
      <c r="A388" s="239"/>
      <c r="B388" s="239"/>
      <c r="C388" s="413"/>
      <c r="D388" s="414"/>
      <c r="E388" s="239"/>
      <c r="F388" s="415"/>
      <c r="G388" s="239"/>
      <c r="H388" s="414"/>
      <c r="I388" s="414"/>
      <c r="J388" s="239"/>
      <c r="K388" s="239"/>
      <c r="L388" s="239"/>
      <c r="M388" s="239"/>
      <c r="N388" s="239"/>
      <c r="O388" s="239"/>
      <c r="P388" s="239"/>
      <c r="Q388" s="239"/>
      <c r="R388" s="239"/>
      <c r="S388" s="239"/>
      <c r="T388" s="239"/>
      <c r="U388" s="239"/>
      <c r="V388" s="239"/>
      <c r="W388" s="239"/>
      <c r="X388" s="239"/>
      <c r="Y388" s="239"/>
      <c r="Z388" s="239"/>
      <c r="AA388" s="239"/>
      <c r="AB388" s="239"/>
      <c r="AC388" s="239"/>
      <c r="AD388" s="239"/>
    </row>
    <row r="389" customFormat="false" ht="45" hidden="false" customHeight="true" outlineLevel="0" collapsed="false">
      <c r="A389" s="378"/>
      <c r="B389" s="378"/>
      <c r="C389" s="410"/>
      <c r="D389" s="411"/>
      <c r="E389" s="378"/>
      <c r="F389" s="412"/>
      <c r="G389" s="378"/>
      <c r="H389" s="411"/>
      <c r="I389" s="411"/>
      <c r="J389" s="378"/>
      <c r="K389" s="378"/>
      <c r="L389" s="378"/>
      <c r="M389" s="378"/>
      <c r="N389" s="378"/>
      <c r="O389" s="378"/>
      <c r="P389" s="378"/>
      <c r="Q389" s="378"/>
      <c r="R389" s="378"/>
      <c r="S389" s="378"/>
      <c r="T389" s="378"/>
      <c r="U389" s="378"/>
      <c r="V389" s="378"/>
      <c r="W389" s="378"/>
      <c r="X389" s="378"/>
      <c r="Y389" s="378"/>
      <c r="Z389" s="378"/>
      <c r="AA389" s="378"/>
      <c r="AB389" s="378"/>
      <c r="AC389" s="378"/>
      <c r="AD389" s="378"/>
    </row>
    <row r="390" customFormat="false" ht="45" hidden="false" customHeight="true" outlineLevel="0" collapsed="false">
      <c r="A390" s="239"/>
      <c r="B390" s="239"/>
      <c r="C390" s="413"/>
      <c r="D390" s="414"/>
      <c r="E390" s="239"/>
      <c r="F390" s="415"/>
      <c r="G390" s="239"/>
      <c r="H390" s="414"/>
      <c r="I390" s="414"/>
      <c r="J390" s="239"/>
      <c r="K390" s="239"/>
      <c r="L390" s="239"/>
      <c r="M390" s="239"/>
      <c r="N390" s="239"/>
      <c r="O390" s="239"/>
      <c r="P390" s="239"/>
      <c r="Q390" s="239"/>
      <c r="R390" s="239"/>
      <c r="S390" s="239"/>
      <c r="T390" s="239"/>
      <c r="U390" s="239"/>
      <c r="V390" s="239"/>
      <c r="W390" s="239"/>
      <c r="X390" s="239"/>
      <c r="Y390" s="239"/>
      <c r="Z390" s="239"/>
      <c r="AA390" s="239"/>
      <c r="AB390" s="239"/>
      <c r="AC390" s="239"/>
      <c r="AD390" s="239"/>
    </row>
    <row r="391" customFormat="false" ht="45" hidden="false" customHeight="true" outlineLevel="0" collapsed="false">
      <c r="A391" s="378"/>
      <c r="B391" s="378"/>
      <c r="C391" s="410"/>
      <c r="D391" s="411"/>
      <c r="E391" s="378"/>
      <c r="F391" s="412"/>
      <c r="G391" s="378"/>
      <c r="H391" s="411"/>
      <c r="I391" s="411"/>
      <c r="J391" s="378"/>
      <c r="K391" s="378"/>
      <c r="L391" s="378"/>
      <c r="M391" s="378"/>
      <c r="N391" s="378"/>
      <c r="O391" s="378"/>
      <c r="P391" s="378"/>
      <c r="Q391" s="378"/>
      <c r="R391" s="378"/>
      <c r="S391" s="378"/>
      <c r="T391" s="378"/>
      <c r="U391" s="378"/>
      <c r="V391" s="378"/>
      <c r="W391" s="378"/>
      <c r="X391" s="378"/>
      <c r="Y391" s="378"/>
      <c r="Z391" s="378"/>
      <c r="AA391" s="378"/>
      <c r="AB391" s="378"/>
      <c r="AC391" s="378"/>
      <c r="AD391" s="378"/>
    </row>
    <row r="392" customFormat="false" ht="45" hidden="false" customHeight="true" outlineLevel="0" collapsed="false">
      <c r="A392" s="239"/>
      <c r="B392" s="239"/>
      <c r="C392" s="413"/>
      <c r="D392" s="414"/>
      <c r="E392" s="239"/>
      <c r="F392" s="415"/>
      <c r="G392" s="239"/>
      <c r="H392" s="414"/>
      <c r="I392" s="414"/>
      <c r="J392" s="239"/>
      <c r="K392" s="239"/>
      <c r="L392" s="239"/>
      <c r="M392" s="239"/>
      <c r="N392" s="239"/>
      <c r="O392" s="239"/>
      <c r="P392" s="239"/>
      <c r="Q392" s="239"/>
      <c r="R392" s="239"/>
      <c r="S392" s="239"/>
      <c r="T392" s="239"/>
      <c r="U392" s="239"/>
      <c r="V392" s="239"/>
      <c r="W392" s="239"/>
      <c r="X392" s="239"/>
      <c r="Y392" s="239"/>
      <c r="Z392" s="239"/>
      <c r="AA392" s="239"/>
      <c r="AB392" s="239"/>
      <c r="AC392" s="239"/>
      <c r="AD392" s="239"/>
    </row>
    <row r="393" customFormat="false" ht="45" hidden="false" customHeight="true" outlineLevel="0" collapsed="false">
      <c r="A393" s="378"/>
      <c r="B393" s="378"/>
      <c r="C393" s="410"/>
      <c r="D393" s="411"/>
      <c r="E393" s="378"/>
      <c r="F393" s="412"/>
      <c r="G393" s="378"/>
      <c r="H393" s="411"/>
      <c r="I393" s="411"/>
      <c r="J393" s="378"/>
      <c r="K393" s="378"/>
      <c r="L393" s="378"/>
      <c r="M393" s="378"/>
      <c r="N393" s="378"/>
      <c r="O393" s="378"/>
      <c r="P393" s="378"/>
      <c r="Q393" s="378"/>
      <c r="R393" s="378"/>
      <c r="S393" s="378"/>
      <c r="T393" s="378"/>
      <c r="U393" s="378"/>
      <c r="V393" s="378"/>
      <c r="W393" s="378"/>
      <c r="X393" s="378"/>
      <c r="Y393" s="378"/>
      <c r="Z393" s="378"/>
      <c r="AA393" s="378"/>
      <c r="AB393" s="378"/>
      <c r="AC393" s="378"/>
      <c r="AD393" s="378"/>
    </row>
    <row r="394" customFormat="false" ht="45" hidden="false" customHeight="true" outlineLevel="0" collapsed="false">
      <c r="A394" s="239"/>
      <c r="B394" s="239"/>
      <c r="C394" s="413"/>
      <c r="D394" s="414"/>
      <c r="E394" s="239"/>
      <c r="F394" s="415"/>
      <c r="G394" s="239"/>
      <c r="H394" s="414"/>
      <c r="I394" s="414"/>
      <c r="J394" s="239"/>
      <c r="K394" s="239"/>
      <c r="L394" s="239"/>
      <c r="M394" s="239"/>
      <c r="N394" s="239"/>
      <c r="O394" s="239"/>
      <c r="P394" s="239"/>
      <c r="Q394" s="239"/>
      <c r="R394" s="239"/>
      <c r="S394" s="239"/>
      <c r="T394" s="239"/>
      <c r="U394" s="239"/>
      <c r="V394" s="239"/>
      <c r="W394" s="239"/>
      <c r="X394" s="239"/>
      <c r="Y394" s="239"/>
      <c r="Z394" s="239"/>
      <c r="AA394" s="239"/>
      <c r="AB394" s="239"/>
      <c r="AC394" s="239"/>
      <c r="AD394" s="239"/>
    </row>
    <row r="395" customFormat="false" ht="45" hidden="false" customHeight="true" outlineLevel="0" collapsed="false">
      <c r="A395" s="378"/>
      <c r="B395" s="378"/>
      <c r="C395" s="410"/>
      <c r="D395" s="411"/>
      <c r="E395" s="378"/>
      <c r="F395" s="412"/>
      <c r="G395" s="378"/>
      <c r="H395" s="411"/>
      <c r="I395" s="411"/>
      <c r="J395" s="378"/>
      <c r="K395" s="378"/>
      <c r="L395" s="378"/>
      <c r="M395" s="378"/>
      <c r="N395" s="378"/>
      <c r="O395" s="378"/>
      <c r="P395" s="378"/>
      <c r="Q395" s="378"/>
      <c r="R395" s="378"/>
      <c r="S395" s="378"/>
      <c r="T395" s="378"/>
      <c r="U395" s="378"/>
      <c r="V395" s="378"/>
      <c r="W395" s="378"/>
      <c r="X395" s="378"/>
      <c r="Y395" s="378"/>
      <c r="Z395" s="378"/>
      <c r="AA395" s="378"/>
      <c r="AB395" s="378"/>
      <c r="AC395" s="378"/>
      <c r="AD395" s="378"/>
    </row>
    <row r="396" customFormat="false" ht="45" hidden="false" customHeight="true" outlineLevel="0" collapsed="false">
      <c r="A396" s="239"/>
      <c r="B396" s="239"/>
      <c r="C396" s="413"/>
      <c r="D396" s="414"/>
      <c r="E396" s="239"/>
      <c r="F396" s="415"/>
      <c r="G396" s="239"/>
      <c r="H396" s="414"/>
      <c r="I396" s="414"/>
      <c r="J396" s="239"/>
      <c r="K396" s="239"/>
      <c r="L396" s="239"/>
      <c r="M396" s="239"/>
      <c r="N396" s="239"/>
      <c r="O396" s="239"/>
      <c r="P396" s="239"/>
      <c r="Q396" s="239"/>
      <c r="R396" s="239"/>
      <c r="S396" s="239"/>
      <c r="T396" s="239"/>
      <c r="U396" s="239"/>
      <c r="V396" s="239"/>
      <c r="W396" s="239"/>
      <c r="X396" s="239"/>
      <c r="Y396" s="239"/>
      <c r="Z396" s="239"/>
      <c r="AA396" s="239"/>
      <c r="AB396" s="239"/>
      <c r="AC396" s="239"/>
      <c r="AD396" s="239"/>
    </row>
    <row r="397" customFormat="false" ht="45" hidden="false" customHeight="true" outlineLevel="0" collapsed="false">
      <c r="A397" s="378"/>
      <c r="B397" s="378"/>
      <c r="C397" s="410"/>
      <c r="D397" s="411"/>
      <c r="E397" s="378"/>
      <c r="F397" s="412"/>
      <c r="G397" s="378"/>
      <c r="H397" s="411"/>
      <c r="I397" s="411"/>
      <c r="J397" s="378"/>
      <c r="K397" s="378"/>
      <c r="L397" s="378"/>
      <c r="M397" s="378"/>
      <c r="N397" s="378"/>
      <c r="O397" s="378"/>
      <c r="P397" s="378"/>
      <c r="Q397" s="378"/>
      <c r="R397" s="378"/>
      <c r="S397" s="378"/>
      <c r="T397" s="378"/>
      <c r="U397" s="378"/>
      <c r="V397" s="378"/>
      <c r="W397" s="378"/>
      <c r="X397" s="378"/>
      <c r="Y397" s="378"/>
      <c r="Z397" s="378"/>
      <c r="AA397" s="378"/>
      <c r="AB397" s="378"/>
      <c r="AC397" s="378"/>
      <c r="AD397" s="378"/>
    </row>
    <row r="398" customFormat="false" ht="45" hidden="false" customHeight="true" outlineLevel="0" collapsed="false">
      <c r="A398" s="239"/>
      <c r="B398" s="239"/>
      <c r="C398" s="413"/>
      <c r="D398" s="414"/>
      <c r="E398" s="239"/>
      <c r="F398" s="415"/>
      <c r="G398" s="239"/>
      <c r="H398" s="414"/>
      <c r="I398" s="414"/>
      <c r="J398" s="239"/>
      <c r="K398" s="239"/>
      <c r="L398" s="239"/>
      <c r="M398" s="239"/>
      <c r="N398" s="239"/>
      <c r="O398" s="239"/>
      <c r="P398" s="239"/>
      <c r="Q398" s="239"/>
      <c r="R398" s="239"/>
      <c r="S398" s="239"/>
      <c r="T398" s="239"/>
      <c r="U398" s="239"/>
      <c r="V398" s="239"/>
      <c r="W398" s="239"/>
      <c r="X398" s="239"/>
      <c r="Y398" s="239"/>
      <c r="Z398" s="239"/>
      <c r="AA398" s="239"/>
      <c r="AB398" s="239"/>
      <c r="AC398" s="239"/>
      <c r="AD398" s="239"/>
    </row>
    <row r="399" customFormat="false" ht="45" hidden="false" customHeight="true" outlineLevel="0" collapsed="false">
      <c r="A399" s="378"/>
      <c r="B399" s="378"/>
      <c r="C399" s="410"/>
      <c r="D399" s="411"/>
      <c r="E399" s="378"/>
      <c r="F399" s="412"/>
      <c r="G399" s="378"/>
      <c r="H399" s="411"/>
      <c r="I399" s="411"/>
      <c r="J399" s="378"/>
      <c r="K399" s="378"/>
      <c r="L399" s="378"/>
      <c r="M399" s="378"/>
      <c r="N399" s="378"/>
      <c r="O399" s="378"/>
      <c r="P399" s="378"/>
      <c r="Q399" s="378"/>
      <c r="R399" s="378"/>
      <c r="S399" s="378"/>
      <c r="T399" s="378"/>
      <c r="U399" s="378"/>
      <c r="V399" s="378"/>
      <c r="W399" s="378"/>
      <c r="X399" s="378"/>
      <c r="Y399" s="378"/>
      <c r="Z399" s="378"/>
      <c r="AA399" s="378"/>
      <c r="AB399" s="378"/>
      <c r="AC399" s="378"/>
      <c r="AD399" s="378"/>
    </row>
    <row r="400" customFormat="false" ht="45" hidden="false" customHeight="true" outlineLevel="0" collapsed="false">
      <c r="A400" s="239"/>
      <c r="B400" s="239"/>
      <c r="C400" s="413"/>
      <c r="D400" s="414"/>
      <c r="E400" s="239"/>
      <c r="F400" s="415"/>
      <c r="G400" s="239"/>
      <c r="H400" s="414"/>
      <c r="I400" s="414"/>
      <c r="J400" s="239"/>
      <c r="K400" s="239"/>
      <c r="L400" s="239"/>
      <c r="M400" s="239"/>
      <c r="N400" s="239"/>
      <c r="O400" s="239"/>
      <c r="P400" s="239"/>
      <c r="Q400" s="239"/>
      <c r="R400" s="239"/>
      <c r="S400" s="239"/>
      <c r="T400" s="239"/>
      <c r="U400" s="239"/>
      <c r="V400" s="239"/>
      <c r="W400" s="239"/>
      <c r="X400" s="239"/>
      <c r="Y400" s="239"/>
      <c r="Z400" s="239"/>
      <c r="AA400" s="239"/>
      <c r="AB400" s="239"/>
      <c r="AC400" s="239"/>
      <c r="AD400" s="239"/>
    </row>
    <row r="401" customFormat="false" ht="45" hidden="false" customHeight="true" outlineLevel="0" collapsed="false">
      <c r="A401" s="378"/>
      <c r="B401" s="378"/>
      <c r="C401" s="410"/>
      <c r="D401" s="411"/>
      <c r="E401" s="378"/>
      <c r="F401" s="412"/>
      <c r="G401" s="378"/>
      <c r="H401" s="411"/>
      <c r="I401" s="411"/>
      <c r="J401" s="378"/>
      <c r="K401" s="378"/>
      <c r="L401" s="378"/>
      <c r="M401" s="378"/>
      <c r="N401" s="378"/>
      <c r="O401" s="378"/>
      <c r="P401" s="378"/>
      <c r="Q401" s="378"/>
      <c r="R401" s="378"/>
      <c r="S401" s="378"/>
      <c r="T401" s="378"/>
      <c r="U401" s="378"/>
      <c r="V401" s="378"/>
      <c r="W401" s="378"/>
      <c r="X401" s="378"/>
      <c r="Y401" s="378"/>
      <c r="Z401" s="378"/>
      <c r="AA401" s="378"/>
      <c r="AB401" s="378"/>
      <c r="AC401" s="378"/>
      <c r="AD401" s="378"/>
    </row>
    <row r="402" customFormat="false" ht="45" hidden="false" customHeight="true" outlineLevel="0" collapsed="false">
      <c r="A402" s="239"/>
      <c r="B402" s="239"/>
      <c r="C402" s="413"/>
      <c r="D402" s="414"/>
      <c r="E402" s="239"/>
      <c r="F402" s="415"/>
      <c r="G402" s="239"/>
      <c r="H402" s="414"/>
      <c r="I402" s="414"/>
      <c r="J402" s="239"/>
      <c r="K402" s="239"/>
      <c r="L402" s="239"/>
      <c r="M402" s="239"/>
      <c r="N402" s="239"/>
      <c r="O402" s="239"/>
      <c r="P402" s="239"/>
      <c r="Q402" s="239"/>
      <c r="R402" s="239"/>
      <c r="S402" s="239"/>
      <c r="T402" s="239"/>
      <c r="U402" s="239"/>
      <c r="V402" s="239"/>
      <c r="W402" s="239"/>
      <c r="X402" s="239"/>
      <c r="Y402" s="239"/>
      <c r="Z402" s="239"/>
      <c r="AA402" s="239"/>
      <c r="AB402" s="239"/>
      <c r="AC402" s="239"/>
      <c r="AD402" s="239"/>
    </row>
    <row r="403" customFormat="false" ht="45" hidden="false" customHeight="true" outlineLevel="0" collapsed="false">
      <c r="A403" s="378"/>
      <c r="B403" s="378"/>
      <c r="C403" s="410"/>
      <c r="D403" s="411"/>
      <c r="E403" s="378"/>
      <c r="F403" s="412"/>
      <c r="G403" s="378"/>
      <c r="H403" s="411"/>
      <c r="I403" s="411"/>
      <c r="J403" s="378"/>
      <c r="K403" s="378"/>
      <c r="L403" s="378"/>
      <c r="M403" s="378"/>
      <c r="N403" s="378"/>
      <c r="O403" s="378"/>
      <c r="P403" s="378"/>
      <c r="Q403" s="378"/>
      <c r="R403" s="378"/>
      <c r="S403" s="378"/>
      <c r="T403" s="378"/>
      <c r="U403" s="378"/>
      <c r="V403" s="378"/>
      <c r="W403" s="378"/>
      <c r="X403" s="378"/>
      <c r="Y403" s="378"/>
      <c r="Z403" s="378"/>
      <c r="AA403" s="378"/>
      <c r="AB403" s="378"/>
      <c r="AC403" s="378"/>
      <c r="AD403" s="378"/>
    </row>
    <row r="404" customFormat="false" ht="45" hidden="false" customHeight="true" outlineLevel="0" collapsed="false">
      <c r="A404" s="239"/>
      <c r="B404" s="239"/>
      <c r="C404" s="413"/>
      <c r="D404" s="414"/>
      <c r="E404" s="239"/>
      <c r="F404" s="415"/>
      <c r="G404" s="239"/>
      <c r="H404" s="414"/>
      <c r="I404" s="414"/>
      <c r="J404" s="239"/>
      <c r="K404" s="239"/>
      <c r="L404" s="239"/>
      <c r="M404" s="239"/>
      <c r="N404" s="239"/>
      <c r="O404" s="239"/>
      <c r="P404" s="239"/>
      <c r="Q404" s="239"/>
      <c r="R404" s="239"/>
      <c r="S404" s="239"/>
      <c r="T404" s="239"/>
      <c r="U404" s="239"/>
      <c r="V404" s="239"/>
      <c r="W404" s="239"/>
      <c r="X404" s="239"/>
      <c r="Y404" s="239"/>
      <c r="Z404" s="239"/>
      <c r="AA404" s="239"/>
      <c r="AB404" s="239"/>
      <c r="AC404" s="239"/>
      <c r="AD404" s="239"/>
    </row>
    <row r="405" customFormat="false" ht="45" hidden="false" customHeight="true" outlineLevel="0" collapsed="false">
      <c r="A405" s="378"/>
      <c r="B405" s="378"/>
      <c r="C405" s="410"/>
      <c r="D405" s="411"/>
      <c r="E405" s="378"/>
      <c r="F405" s="412"/>
      <c r="G405" s="378"/>
      <c r="H405" s="411"/>
      <c r="I405" s="411"/>
      <c r="J405" s="378"/>
      <c r="K405" s="378"/>
      <c r="L405" s="378"/>
      <c r="M405" s="378"/>
      <c r="N405" s="378"/>
      <c r="O405" s="378"/>
      <c r="P405" s="378"/>
      <c r="Q405" s="378"/>
      <c r="R405" s="378"/>
      <c r="S405" s="378"/>
      <c r="T405" s="378"/>
      <c r="U405" s="378"/>
      <c r="V405" s="378"/>
      <c r="W405" s="378"/>
      <c r="X405" s="378"/>
      <c r="Y405" s="378"/>
      <c r="Z405" s="378"/>
      <c r="AA405" s="378"/>
      <c r="AB405" s="378"/>
      <c r="AC405" s="378"/>
      <c r="AD405" s="378"/>
    </row>
    <row r="406" customFormat="false" ht="45" hidden="false" customHeight="true" outlineLevel="0" collapsed="false">
      <c r="A406" s="239"/>
      <c r="B406" s="239"/>
      <c r="C406" s="413"/>
      <c r="D406" s="414"/>
      <c r="E406" s="239"/>
      <c r="F406" s="415"/>
      <c r="G406" s="239"/>
      <c r="H406" s="414"/>
      <c r="I406" s="414"/>
      <c r="J406" s="239"/>
      <c r="K406" s="239"/>
      <c r="L406" s="239"/>
      <c r="M406" s="239"/>
      <c r="N406" s="239"/>
      <c r="O406" s="239"/>
      <c r="P406" s="239"/>
      <c r="Q406" s="239"/>
      <c r="R406" s="239"/>
      <c r="S406" s="239"/>
      <c r="T406" s="239"/>
      <c r="U406" s="239"/>
      <c r="V406" s="239"/>
      <c r="W406" s="239"/>
      <c r="X406" s="239"/>
      <c r="Y406" s="239"/>
      <c r="Z406" s="239"/>
      <c r="AA406" s="239"/>
      <c r="AB406" s="239"/>
      <c r="AC406" s="239"/>
      <c r="AD406" s="239"/>
    </row>
    <row r="407" customFormat="false" ht="45" hidden="false" customHeight="true" outlineLevel="0" collapsed="false">
      <c r="A407" s="378"/>
      <c r="B407" s="378"/>
      <c r="C407" s="410"/>
      <c r="D407" s="411"/>
      <c r="E407" s="378"/>
      <c r="F407" s="412"/>
      <c r="G407" s="378"/>
      <c r="H407" s="411"/>
      <c r="I407" s="411"/>
      <c r="J407" s="378"/>
      <c r="K407" s="378"/>
      <c r="L407" s="378"/>
      <c r="M407" s="378"/>
      <c r="N407" s="378"/>
      <c r="O407" s="378"/>
      <c r="P407" s="378"/>
      <c r="Q407" s="378"/>
      <c r="R407" s="378"/>
      <c r="S407" s="378"/>
      <c r="T407" s="378"/>
      <c r="U407" s="378"/>
      <c r="V407" s="378"/>
      <c r="W407" s="378"/>
      <c r="X407" s="378"/>
      <c r="Y407" s="378"/>
      <c r="Z407" s="378"/>
      <c r="AA407" s="378"/>
      <c r="AB407" s="378"/>
      <c r="AC407" s="378"/>
      <c r="AD407" s="378"/>
    </row>
    <row r="408" customFormat="false" ht="45" hidden="false" customHeight="true" outlineLevel="0" collapsed="false">
      <c r="A408" s="239"/>
      <c r="B408" s="239"/>
      <c r="C408" s="413"/>
      <c r="D408" s="414"/>
      <c r="E408" s="239"/>
      <c r="F408" s="415"/>
      <c r="G408" s="239"/>
      <c r="H408" s="414"/>
      <c r="I408" s="414"/>
      <c r="J408" s="239"/>
      <c r="K408" s="239"/>
      <c r="L408" s="239"/>
      <c r="M408" s="239"/>
      <c r="N408" s="239"/>
      <c r="O408" s="239"/>
      <c r="P408" s="239"/>
      <c r="Q408" s="239"/>
      <c r="R408" s="239"/>
      <c r="S408" s="239"/>
      <c r="T408" s="239"/>
      <c r="U408" s="239"/>
      <c r="V408" s="239"/>
      <c r="W408" s="239"/>
      <c r="X408" s="239"/>
      <c r="Y408" s="239"/>
      <c r="Z408" s="239"/>
      <c r="AA408" s="239"/>
      <c r="AB408" s="239"/>
      <c r="AC408" s="239"/>
      <c r="AD408" s="239"/>
    </row>
    <row r="409" customFormat="false" ht="45" hidden="false" customHeight="true" outlineLevel="0" collapsed="false">
      <c r="A409" s="378"/>
      <c r="B409" s="378"/>
      <c r="C409" s="410"/>
      <c r="D409" s="411"/>
      <c r="E409" s="378"/>
      <c r="F409" s="412"/>
      <c r="G409" s="378"/>
      <c r="H409" s="411"/>
      <c r="I409" s="411"/>
      <c r="J409" s="378"/>
      <c r="K409" s="378"/>
      <c r="L409" s="378"/>
      <c r="M409" s="378"/>
      <c r="N409" s="378"/>
      <c r="O409" s="378"/>
      <c r="P409" s="378"/>
      <c r="Q409" s="378"/>
      <c r="R409" s="378"/>
      <c r="S409" s="378"/>
      <c r="T409" s="378"/>
      <c r="U409" s="378"/>
      <c r="V409" s="378"/>
      <c r="W409" s="378"/>
      <c r="X409" s="378"/>
      <c r="Y409" s="378"/>
      <c r="Z409" s="378"/>
      <c r="AA409" s="378"/>
      <c r="AB409" s="378"/>
      <c r="AC409" s="378"/>
      <c r="AD409" s="378"/>
    </row>
    <row r="410" customFormat="false" ht="45" hidden="false" customHeight="true" outlineLevel="0" collapsed="false">
      <c r="A410" s="239"/>
      <c r="B410" s="239"/>
      <c r="C410" s="413"/>
      <c r="D410" s="414"/>
      <c r="E410" s="239"/>
      <c r="F410" s="415"/>
      <c r="G410" s="239"/>
      <c r="H410" s="414"/>
      <c r="I410" s="414"/>
      <c r="J410" s="239"/>
      <c r="K410" s="239"/>
      <c r="L410" s="239"/>
      <c r="M410" s="239"/>
      <c r="N410" s="239"/>
      <c r="O410" s="239"/>
      <c r="P410" s="239"/>
      <c r="Q410" s="239"/>
      <c r="R410" s="239"/>
      <c r="S410" s="239"/>
      <c r="T410" s="239"/>
      <c r="U410" s="239"/>
      <c r="V410" s="239"/>
      <c r="W410" s="239"/>
      <c r="X410" s="239"/>
      <c r="Y410" s="239"/>
      <c r="Z410" s="239"/>
      <c r="AA410" s="239"/>
      <c r="AB410" s="239"/>
      <c r="AC410" s="239"/>
      <c r="AD410" s="239"/>
    </row>
    <row r="411" customFormat="false" ht="45" hidden="false" customHeight="true" outlineLevel="0" collapsed="false">
      <c r="A411" s="378"/>
      <c r="B411" s="378"/>
      <c r="C411" s="410"/>
      <c r="D411" s="411"/>
      <c r="E411" s="378"/>
      <c r="F411" s="412"/>
      <c r="G411" s="378"/>
      <c r="H411" s="411"/>
      <c r="I411" s="411"/>
      <c r="J411" s="378"/>
      <c r="K411" s="378"/>
      <c r="L411" s="378"/>
      <c r="M411" s="378"/>
      <c r="N411" s="378"/>
      <c r="O411" s="378"/>
      <c r="P411" s="378"/>
      <c r="Q411" s="378"/>
      <c r="R411" s="378"/>
      <c r="S411" s="378"/>
      <c r="T411" s="378"/>
      <c r="U411" s="378"/>
      <c r="V411" s="378"/>
      <c r="W411" s="378"/>
      <c r="X411" s="378"/>
      <c r="Y411" s="378"/>
      <c r="Z411" s="378"/>
      <c r="AA411" s="378"/>
      <c r="AB411" s="378"/>
      <c r="AC411" s="378"/>
      <c r="AD411" s="378"/>
    </row>
    <row r="412" customFormat="false" ht="45" hidden="false" customHeight="true" outlineLevel="0" collapsed="false">
      <c r="A412" s="239"/>
      <c r="B412" s="239"/>
      <c r="C412" s="413"/>
      <c r="D412" s="414"/>
      <c r="E412" s="239"/>
      <c r="F412" s="415"/>
      <c r="G412" s="239"/>
      <c r="H412" s="414"/>
      <c r="I412" s="414"/>
      <c r="J412" s="239"/>
      <c r="K412" s="239"/>
      <c r="L412" s="239"/>
      <c r="M412" s="239"/>
      <c r="N412" s="239"/>
      <c r="O412" s="239"/>
      <c r="P412" s="239"/>
      <c r="Q412" s="239"/>
      <c r="R412" s="239"/>
      <c r="S412" s="239"/>
      <c r="T412" s="239"/>
      <c r="U412" s="239"/>
      <c r="V412" s="239"/>
      <c r="W412" s="239"/>
      <c r="X412" s="239"/>
      <c r="Y412" s="239"/>
      <c r="Z412" s="239"/>
      <c r="AA412" s="239"/>
      <c r="AB412" s="239"/>
      <c r="AC412" s="239"/>
      <c r="AD412" s="239"/>
    </row>
    <row r="413" customFormat="false" ht="45" hidden="false" customHeight="true" outlineLevel="0" collapsed="false">
      <c r="A413" s="378"/>
      <c r="B413" s="378"/>
      <c r="C413" s="410"/>
      <c r="D413" s="411"/>
      <c r="E413" s="378"/>
      <c r="F413" s="412"/>
      <c r="G413" s="378"/>
      <c r="H413" s="411"/>
      <c r="I413" s="411"/>
      <c r="J413" s="378"/>
      <c r="K413" s="378"/>
      <c r="L413" s="378"/>
      <c r="M413" s="378"/>
      <c r="N413" s="378"/>
      <c r="O413" s="378"/>
      <c r="P413" s="378"/>
      <c r="Q413" s="378"/>
      <c r="R413" s="378"/>
      <c r="S413" s="378"/>
      <c r="T413" s="378"/>
      <c r="U413" s="378"/>
      <c r="V413" s="378"/>
      <c r="W413" s="378"/>
      <c r="X413" s="378"/>
      <c r="Y413" s="378"/>
      <c r="Z413" s="378"/>
      <c r="AA413" s="378"/>
      <c r="AB413" s="378"/>
      <c r="AC413" s="378"/>
      <c r="AD413" s="378"/>
    </row>
    <row r="414" customFormat="false" ht="45" hidden="false" customHeight="true" outlineLevel="0" collapsed="false">
      <c r="A414" s="239"/>
      <c r="B414" s="239"/>
      <c r="C414" s="413"/>
      <c r="D414" s="414"/>
      <c r="E414" s="239"/>
      <c r="F414" s="415"/>
      <c r="G414" s="239"/>
      <c r="H414" s="414"/>
      <c r="I414" s="414"/>
      <c r="J414" s="239"/>
      <c r="K414" s="239"/>
      <c r="L414" s="239"/>
      <c r="M414" s="239"/>
      <c r="N414" s="239"/>
      <c r="O414" s="239"/>
      <c r="P414" s="239"/>
      <c r="Q414" s="239"/>
      <c r="R414" s="239"/>
      <c r="S414" s="239"/>
      <c r="T414" s="239"/>
      <c r="U414" s="239"/>
      <c r="V414" s="239"/>
      <c r="W414" s="239"/>
      <c r="X414" s="239"/>
      <c r="Y414" s="239"/>
      <c r="Z414" s="239"/>
      <c r="AA414" s="239"/>
      <c r="AB414" s="239"/>
      <c r="AC414" s="239"/>
      <c r="AD414" s="239"/>
    </row>
    <row r="415" customFormat="false" ht="45" hidden="false" customHeight="true" outlineLevel="0" collapsed="false">
      <c r="A415" s="378"/>
      <c r="B415" s="378"/>
      <c r="C415" s="410"/>
      <c r="D415" s="411"/>
      <c r="E415" s="378"/>
      <c r="F415" s="412"/>
      <c r="G415" s="378"/>
      <c r="H415" s="411"/>
      <c r="I415" s="411"/>
      <c r="J415" s="378"/>
      <c r="K415" s="378"/>
      <c r="L415" s="378"/>
      <c r="M415" s="378"/>
      <c r="N415" s="378"/>
      <c r="O415" s="378"/>
      <c r="P415" s="378"/>
      <c r="Q415" s="378"/>
      <c r="R415" s="378"/>
      <c r="S415" s="378"/>
      <c r="T415" s="378"/>
      <c r="U415" s="378"/>
      <c r="V415" s="378"/>
      <c r="W415" s="378"/>
      <c r="X415" s="378"/>
      <c r="Y415" s="378"/>
      <c r="Z415" s="378"/>
      <c r="AA415" s="378"/>
      <c r="AB415" s="378"/>
      <c r="AC415" s="378"/>
      <c r="AD415" s="378"/>
    </row>
    <row r="416" customFormat="false" ht="45" hidden="false" customHeight="true" outlineLevel="0" collapsed="false">
      <c r="A416" s="239"/>
      <c r="B416" s="239"/>
      <c r="C416" s="413"/>
      <c r="D416" s="414"/>
      <c r="E416" s="239"/>
      <c r="F416" s="415"/>
      <c r="G416" s="239"/>
      <c r="H416" s="414"/>
      <c r="I416" s="414"/>
      <c r="J416" s="239"/>
      <c r="K416" s="239"/>
      <c r="L416" s="239"/>
      <c r="M416" s="239"/>
      <c r="N416" s="239"/>
      <c r="O416" s="239"/>
      <c r="P416" s="239"/>
      <c r="Q416" s="239"/>
      <c r="R416" s="239"/>
      <c r="S416" s="239"/>
      <c r="T416" s="239"/>
      <c r="U416" s="239"/>
      <c r="V416" s="239"/>
      <c r="W416" s="239"/>
      <c r="X416" s="239"/>
      <c r="Y416" s="239"/>
      <c r="Z416" s="239"/>
      <c r="AA416" s="239"/>
      <c r="AB416" s="239"/>
      <c r="AC416" s="239"/>
      <c r="AD416" s="239"/>
    </row>
    <row r="417" customFormat="false" ht="45" hidden="false" customHeight="true" outlineLevel="0" collapsed="false">
      <c r="A417" s="378"/>
      <c r="B417" s="378"/>
      <c r="C417" s="410"/>
      <c r="D417" s="411"/>
      <c r="E417" s="378"/>
      <c r="F417" s="412"/>
      <c r="G417" s="378"/>
      <c r="H417" s="411"/>
      <c r="I417" s="411"/>
      <c r="J417" s="378"/>
      <c r="K417" s="378"/>
      <c r="L417" s="378"/>
      <c r="M417" s="378"/>
      <c r="N417" s="378"/>
      <c r="O417" s="378"/>
      <c r="P417" s="378"/>
      <c r="Q417" s="378"/>
      <c r="R417" s="378"/>
      <c r="S417" s="378"/>
      <c r="T417" s="378"/>
      <c r="U417" s="378"/>
      <c r="V417" s="378"/>
      <c r="W417" s="378"/>
      <c r="X417" s="378"/>
      <c r="Y417" s="378"/>
      <c r="Z417" s="378"/>
      <c r="AA417" s="378"/>
      <c r="AB417" s="378"/>
      <c r="AC417" s="378"/>
      <c r="AD417" s="378"/>
    </row>
    <row r="418" customFormat="false" ht="45" hidden="false" customHeight="true" outlineLevel="0" collapsed="false">
      <c r="A418" s="239"/>
      <c r="B418" s="239"/>
      <c r="C418" s="413"/>
      <c r="D418" s="414"/>
      <c r="E418" s="239"/>
      <c r="F418" s="415"/>
      <c r="G418" s="239"/>
      <c r="H418" s="414"/>
      <c r="I418" s="414"/>
      <c r="J418" s="239"/>
      <c r="K418" s="239"/>
      <c r="L418" s="239"/>
      <c r="M418" s="239"/>
      <c r="N418" s="239"/>
      <c r="O418" s="239"/>
      <c r="P418" s="239"/>
      <c r="Q418" s="239"/>
      <c r="R418" s="239"/>
      <c r="S418" s="239"/>
      <c r="T418" s="239"/>
      <c r="U418" s="239"/>
      <c r="V418" s="239"/>
      <c r="W418" s="239"/>
      <c r="X418" s="239"/>
      <c r="Y418" s="239"/>
      <c r="Z418" s="239"/>
      <c r="AA418" s="239"/>
      <c r="AB418" s="239"/>
      <c r="AC418" s="239"/>
      <c r="AD418" s="239"/>
    </row>
    <row r="419" customFormat="false" ht="45" hidden="false" customHeight="true" outlineLevel="0" collapsed="false">
      <c r="A419" s="378"/>
      <c r="B419" s="378"/>
      <c r="C419" s="410"/>
      <c r="D419" s="411"/>
      <c r="E419" s="378"/>
      <c r="F419" s="412"/>
      <c r="G419" s="378"/>
      <c r="H419" s="411"/>
      <c r="I419" s="411"/>
      <c r="J419" s="378"/>
      <c r="K419" s="378"/>
      <c r="L419" s="378"/>
      <c r="M419" s="378"/>
      <c r="N419" s="378"/>
      <c r="O419" s="378"/>
      <c r="P419" s="378"/>
      <c r="Q419" s="378"/>
      <c r="R419" s="378"/>
      <c r="S419" s="378"/>
      <c r="T419" s="378"/>
      <c r="U419" s="378"/>
      <c r="V419" s="378"/>
      <c r="W419" s="378"/>
      <c r="X419" s="378"/>
      <c r="Y419" s="378"/>
      <c r="Z419" s="378"/>
      <c r="AA419" s="378"/>
      <c r="AB419" s="378"/>
      <c r="AC419" s="378"/>
      <c r="AD419" s="378"/>
    </row>
    <row r="420" customFormat="false" ht="45" hidden="false" customHeight="true" outlineLevel="0" collapsed="false">
      <c r="A420" s="239"/>
      <c r="B420" s="239"/>
      <c r="C420" s="413"/>
      <c r="D420" s="414"/>
      <c r="E420" s="239"/>
      <c r="F420" s="415"/>
      <c r="G420" s="239"/>
      <c r="H420" s="414"/>
      <c r="I420" s="414"/>
      <c r="J420" s="239"/>
      <c r="K420" s="239"/>
      <c r="L420" s="239"/>
      <c r="M420" s="239"/>
      <c r="N420" s="239"/>
      <c r="O420" s="239"/>
      <c r="P420" s="239"/>
      <c r="Q420" s="239"/>
      <c r="R420" s="239"/>
      <c r="S420" s="239"/>
      <c r="T420" s="239"/>
      <c r="U420" s="239"/>
      <c r="V420" s="239"/>
      <c r="W420" s="239"/>
      <c r="X420" s="239"/>
      <c r="Y420" s="239"/>
      <c r="Z420" s="239"/>
      <c r="AA420" s="239"/>
      <c r="AB420" s="239"/>
      <c r="AC420" s="239"/>
      <c r="AD420" s="239"/>
    </row>
    <row r="421" customFormat="false" ht="45" hidden="false" customHeight="true" outlineLevel="0" collapsed="false">
      <c r="A421" s="378"/>
      <c r="B421" s="378"/>
      <c r="C421" s="410"/>
      <c r="D421" s="411"/>
      <c r="E421" s="378"/>
      <c r="F421" s="412"/>
      <c r="G421" s="378"/>
      <c r="H421" s="411"/>
      <c r="I421" s="411"/>
      <c r="J421" s="378"/>
      <c r="K421" s="378"/>
      <c r="L421" s="378"/>
      <c r="M421" s="378"/>
      <c r="N421" s="378"/>
      <c r="O421" s="378"/>
      <c r="P421" s="378"/>
      <c r="Q421" s="378"/>
      <c r="R421" s="378"/>
      <c r="S421" s="378"/>
      <c r="T421" s="378"/>
      <c r="U421" s="378"/>
      <c r="V421" s="378"/>
      <c r="W421" s="378"/>
      <c r="X421" s="378"/>
      <c r="Y421" s="378"/>
      <c r="Z421" s="378"/>
      <c r="AA421" s="378"/>
      <c r="AB421" s="378"/>
      <c r="AC421" s="378"/>
      <c r="AD421" s="378"/>
    </row>
    <row r="422" customFormat="false" ht="45" hidden="false" customHeight="true" outlineLevel="0" collapsed="false">
      <c r="A422" s="239"/>
      <c r="B422" s="239"/>
      <c r="C422" s="413"/>
      <c r="D422" s="414"/>
      <c r="E422" s="239"/>
      <c r="F422" s="415"/>
      <c r="G422" s="239"/>
      <c r="H422" s="414"/>
      <c r="I422" s="414"/>
      <c r="J422" s="239"/>
      <c r="K422" s="239"/>
      <c r="L422" s="239"/>
      <c r="M422" s="239"/>
      <c r="N422" s="239"/>
      <c r="O422" s="239"/>
      <c r="P422" s="239"/>
      <c r="Q422" s="239"/>
      <c r="R422" s="239"/>
      <c r="S422" s="239"/>
      <c r="T422" s="239"/>
      <c r="U422" s="239"/>
      <c r="V422" s="239"/>
      <c r="W422" s="239"/>
      <c r="X422" s="239"/>
      <c r="Y422" s="239"/>
      <c r="Z422" s="239"/>
      <c r="AA422" s="239"/>
      <c r="AB422" s="239"/>
      <c r="AC422" s="239"/>
      <c r="AD422" s="239"/>
    </row>
    <row r="423" customFormat="false" ht="45" hidden="false" customHeight="true" outlineLevel="0" collapsed="false">
      <c r="A423" s="378"/>
      <c r="B423" s="378"/>
      <c r="C423" s="410"/>
      <c r="D423" s="411"/>
      <c r="E423" s="378"/>
      <c r="F423" s="412"/>
      <c r="G423" s="378"/>
      <c r="H423" s="411"/>
      <c r="I423" s="411"/>
      <c r="J423" s="378"/>
      <c r="K423" s="378"/>
      <c r="L423" s="378"/>
      <c r="M423" s="378"/>
      <c r="N423" s="378"/>
      <c r="O423" s="378"/>
      <c r="P423" s="378"/>
      <c r="Q423" s="378"/>
      <c r="R423" s="378"/>
      <c r="S423" s="378"/>
      <c r="T423" s="378"/>
      <c r="U423" s="378"/>
      <c r="V423" s="378"/>
      <c r="W423" s="378"/>
      <c r="X423" s="378"/>
      <c r="Y423" s="378"/>
      <c r="Z423" s="378"/>
      <c r="AA423" s="378"/>
      <c r="AB423" s="378"/>
      <c r="AC423" s="378"/>
      <c r="AD423" s="378"/>
    </row>
    <row r="424" customFormat="false" ht="45" hidden="false" customHeight="true" outlineLevel="0" collapsed="false">
      <c r="A424" s="239"/>
      <c r="B424" s="239"/>
      <c r="C424" s="413"/>
      <c r="D424" s="414"/>
      <c r="E424" s="239"/>
      <c r="F424" s="415"/>
      <c r="G424" s="239"/>
      <c r="H424" s="414"/>
      <c r="I424" s="414"/>
      <c r="J424" s="239"/>
      <c r="K424" s="239"/>
      <c r="L424" s="239"/>
      <c r="M424" s="239"/>
      <c r="N424" s="239"/>
      <c r="O424" s="239"/>
      <c r="P424" s="239"/>
      <c r="Q424" s="239"/>
      <c r="R424" s="239"/>
      <c r="S424" s="239"/>
      <c r="T424" s="239"/>
      <c r="U424" s="239"/>
      <c r="V424" s="239"/>
      <c r="W424" s="239"/>
      <c r="X424" s="239"/>
      <c r="Y424" s="239"/>
      <c r="Z424" s="239"/>
      <c r="AA424" s="239"/>
      <c r="AB424" s="239"/>
      <c r="AC424" s="239"/>
      <c r="AD424" s="239"/>
    </row>
    <row r="425" customFormat="false" ht="45" hidden="false" customHeight="true" outlineLevel="0" collapsed="false">
      <c r="A425" s="378"/>
      <c r="B425" s="378"/>
      <c r="C425" s="410"/>
      <c r="D425" s="411"/>
      <c r="E425" s="378"/>
      <c r="F425" s="412"/>
      <c r="G425" s="378"/>
      <c r="H425" s="411"/>
      <c r="I425" s="411"/>
      <c r="J425" s="378"/>
      <c r="K425" s="378"/>
      <c r="L425" s="378"/>
      <c r="M425" s="378"/>
      <c r="N425" s="378"/>
      <c r="O425" s="378"/>
      <c r="P425" s="378"/>
      <c r="Q425" s="378"/>
      <c r="R425" s="378"/>
      <c r="S425" s="378"/>
      <c r="T425" s="378"/>
      <c r="U425" s="378"/>
      <c r="V425" s="378"/>
      <c r="W425" s="378"/>
      <c r="X425" s="378"/>
      <c r="Y425" s="378"/>
      <c r="Z425" s="378"/>
      <c r="AA425" s="378"/>
      <c r="AB425" s="378"/>
      <c r="AC425" s="378"/>
      <c r="AD425" s="378"/>
    </row>
    <row r="426" customFormat="false" ht="45" hidden="false" customHeight="true" outlineLevel="0" collapsed="false">
      <c r="A426" s="239"/>
      <c r="B426" s="239"/>
      <c r="C426" s="413"/>
      <c r="D426" s="414"/>
      <c r="E426" s="239"/>
      <c r="F426" s="415"/>
      <c r="G426" s="239"/>
      <c r="H426" s="414"/>
      <c r="I426" s="414"/>
      <c r="J426" s="239"/>
      <c r="K426" s="239"/>
      <c r="L426" s="239"/>
      <c r="M426" s="239"/>
      <c r="N426" s="239"/>
      <c r="O426" s="239"/>
      <c r="P426" s="239"/>
      <c r="Q426" s="239"/>
      <c r="R426" s="239"/>
      <c r="S426" s="239"/>
      <c r="T426" s="239"/>
      <c r="U426" s="239"/>
      <c r="V426" s="239"/>
      <c r="W426" s="239"/>
      <c r="X426" s="239"/>
      <c r="Y426" s="239"/>
      <c r="Z426" s="239"/>
      <c r="AA426" s="239"/>
      <c r="AB426" s="239"/>
      <c r="AC426" s="239"/>
      <c r="AD426" s="239"/>
    </row>
    <row r="427" customFormat="false" ht="45" hidden="false" customHeight="true" outlineLevel="0" collapsed="false">
      <c r="A427" s="378"/>
      <c r="B427" s="378"/>
      <c r="C427" s="410"/>
      <c r="D427" s="411"/>
      <c r="E427" s="378"/>
      <c r="F427" s="412"/>
      <c r="G427" s="378"/>
      <c r="H427" s="411"/>
      <c r="I427" s="411"/>
      <c r="J427" s="378"/>
      <c r="K427" s="378"/>
      <c r="L427" s="378"/>
      <c r="M427" s="378"/>
      <c r="N427" s="378"/>
      <c r="O427" s="378"/>
      <c r="P427" s="378"/>
      <c r="Q427" s="378"/>
      <c r="R427" s="378"/>
      <c r="S427" s="378"/>
      <c r="T427" s="378"/>
      <c r="U427" s="378"/>
      <c r="V427" s="378"/>
      <c r="W427" s="378"/>
      <c r="X427" s="378"/>
      <c r="Y427" s="378"/>
      <c r="Z427" s="378"/>
      <c r="AA427" s="378"/>
      <c r="AB427" s="378"/>
      <c r="AC427" s="378"/>
      <c r="AD427" s="378"/>
    </row>
    <row r="428" customFormat="false" ht="45" hidden="false" customHeight="true" outlineLevel="0" collapsed="false">
      <c r="A428" s="239"/>
      <c r="B428" s="239"/>
      <c r="C428" s="413"/>
      <c r="D428" s="414"/>
      <c r="E428" s="239"/>
      <c r="F428" s="415"/>
      <c r="G428" s="239"/>
      <c r="H428" s="414"/>
      <c r="I428" s="414"/>
      <c r="J428" s="239"/>
      <c r="K428" s="239"/>
      <c r="L428" s="239"/>
      <c r="M428" s="239"/>
      <c r="N428" s="239"/>
      <c r="O428" s="239"/>
      <c r="P428" s="239"/>
      <c r="Q428" s="239"/>
      <c r="R428" s="239"/>
      <c r="S428" s="239"/>
      <c r="T428" s="239"/>
      <c r="U428" s="239"/>
      <c r="V428" s="239"/>
      <c r="W428" s="239"/>
      <c r="X428" s="239"/>
      <c r="Y428" s="239"/>
      <c r="Z428" s="239"/>
      <c r="AA428" s="239"/>
      <c r="AB428" s="239"/>
      <c r="AC428" s="239"/>
      <c r="AD428" s="239"/>
    </row>
    <row r="429" customFormat="false" ht="45" hidden="false" customHeight="true" outlineLevel="0" collapsed="false">
      <c r="A429" s="378"/>
      <c r="B429" s="378"/>
      <c r="C429" s="410"/>
      <c r="D429" s="411"/>
      <c r="E429" s="378"/>
      <c r="F429" s="412"/>
      <c r="G429" s="378"/>
      <c r="H429" s="411"/>
      <c r="I429" s="411"/>
      <c r="J429" s="378"/>
      <c r="K429" s="378"/>
      <c r="L429" s="378"/>
      <c r="M429" s="378"/>
      <c r="N429" s="378"/>
      <c r="O429" s="378"/>
      <c r="P429" s="378"/>
      <c r="Q429" s="378"/>
      <c r="R429" s="378"/>
      <c r="S429" s="378"/>
      <c r="T429" s="378"/>
      <c r="U429" s="378"/>
      <c r="V429" s="378"/>
      <c r="W429" s="378"/>
      <c r="X429" s="378"/>
      <c r="Y429" s="378"/>
      <c r="Z429" s="378"/>
      <c r="AA429" s="378"/>
      <c r="AB429" s="378"/>
      <c r="AC429" s="378"/>
      <c r="AD429" s="378"/>
    </row>
    <row r="430" customFormat="false" ht="45" hidden="false" customHeight="true" outlineLevel="0" collapsed="false">
      <c r="A430" s="239"/>
      <c r="B430" s="239"/>
      <c r="C430" s="413"/>
      <c r="D430" s="414"/>
      <c r="E430" s="239"/>
      <c r="F430" s="415"/>
      <c r="G430" s="239"/>
      <c r="H430" s="414"/>
      <c r="I430" s="414"/>
      <c r="J430" s="239"/>
      <c r="K430" s="239"/>
      <c r="L430" s="239"/>
      <c r="M430" s="239"/>
      <c r="N430" s="239"/>
      <c r="O430" s="239"/>
      <c r="P430" s="239"/>
      <c r="Q430" s="239"/>
      <c r="R430" s="239"/>
      <c r="S430" s="239"/>
      <c r="T430" s="239"/>
      <c r="U430" s="239"/>
      <c r="V430" s="239"/>
      <c r="W430" s="239"/>
      <c r="X430" s="239"/>
      <c r="Y430" s="239"/>
      <c r="Z430" s="239"/>
      <c r="AA430" s="239"/>
      <c r="AB430" s="239"/>
      <c r="AC430" s="239"/>
      <c r="AD430" s="239"/>
    </row>
    <row r="431" customFormat="false" ht="45" hidden="false" customHeight="true" outlineLevel="0" collapsed="false">
      <c r="A431" s="378"/>
      <c r="B431" s="378"/>
      <c r="C431" s="410"/>
      <c r="D431" s="411"/>
      <c r="E431" s="378"/>
      <c r="F431" s="412"/>
      <c r="G431" s="378"/>
      <c r="H431" s="411"/>
      <c r="I431" s="411"/>
      <c r="J431" s="378"/>
      <c r="K431" s="378"/>
      <c r="L431" s="378"/>
      <c r="M431" s="378"/>
      <c r="N431" s="378"/>
      <c r="O431" s="378"/>
      <c r="P431" s="378"/>
      <c r="Q431" s="378"/>
      <c r="R431" s="378"/>
      <c r="S431" s="378"/>
      <c r="T431" s="378"/>
      <c r="U431" s="378"/>
      <c r="V431" s="378"/>
      <c r="W431" s="378"/>
      <c r="X431" s="378"/>
      <c r="Y431" s="378"/>
      <c r="Z431" s="378"/>
      <c r="AA431" s="378"/>
      <c r="AB431" s="378"/>
      <c r="AC431" s="378"/>
      <c r="AD431" s="378"/>
    </row>
    <row r="432" customFormat="false" ht="45" hidden="false" customHeight="true" outlineLevel="0" collapsed="false">
      <c r="A432" s="239"/>
      <c r="B432" s="239"/>
      <c r="C432" s="413"/>
      <c r="D432" s="414"/>
      <c r="E432" s="239"/>
      <c r="F432" s="415"/>
      <c r="G432" s="239"/>
      <c r="H432" s="414"/>
      <c r="I432" s="414"/>
      <c r="J432" s="239"/>
      <c r="K432" s="239"/>
      <c r="L432" s="239"/>
      <c r="M432" s="239"/>
      <c r="N432" s="239"/>
      <c r="O432" s="239"/>
      <c r="P432" s="239"/>
      <c r="Q432" s="239"/>
      <c r="R432" s="239"/>
      <c r="S432" s="239"/>
      <c r="T432" s="239"/>
      <c r="U432" s="239"/>
      <c r="V432" s="239"/>
      <c r="W432" s="239"/>
      <c r="X432" s="239"/>
      <c r="Y432" s="239"/>
      <c r="Z432" s="239"/>
      <c r="AA432" s="239"/>
      <c r="AB432" s="239"/>
      <c r="AC432" s="239"/>
      <c r="AD432" s="239"/>
    </row>
    <row r="433" customFormat="false" ht="45" hidden="false" customHeight="true" outlineLevel="0" collapsed="false">
      <c r="A433" s="378"/>
      <c r="B433" s="378"/>
      <c r="C433" s="410"/>
      <c r="D433" s="411"/>
      <c r="E433" s="378"/>
      <c r="F433" s="412"/>
      <c r="G433" s="378"/>
      <c r="H433" s="411"/>
      <c r="I433" s="411"/>
      <c r="J433" s="378"/>
      <c r="K433" s="378"/>
      <c r="L433" s="378"/>
      <c r="M433" s="378"/>
      <c r="N433" s="378"/>
      <c r="O433" s="378"/>
      <c r="P433" s="378"/>
      <c r="Q433" s="378"/>
      <c r="R433" s="378"/>
      <c r="S433" s="378"/>
      <c r="T433" s="378"/>
      <c r="U433" s="378"/>
      <c r="V433" s="378"/>
      <c r="W433" s="378"/>
      <c r="X433" s="378"/>
      <c r="Y433" s="378"/>
      <c r="Z433" s="378"/>
      <c r="AA433" s="378"/>
      <c r="AB433" s="378"/>
      <c r="AC433" s="378"/>
      <c r="AD433" s="378"/>
    </row>
    <row r="434" customFormat="false" ht="45" hidden="false" customHeight="true" outlineLevel="0" collapsed="false">
      <c r="A434" s="239"/>
      <c r="B434" s="239"/>
      <c r="C434" s="413"/>
      <c r="D434" s="414"/>
      <c r="E434" s="239"/>
      <c r="F434" s="415"/>
      <c r="G434" s="239"/>
      <c r="H434" s="414"/>
      <c r="I434" s="414"/>
      <c r="J434" s="239"/>
      <c r="K434" s="239"/>
      <c r="L434" s="239"/>
      <c r="M434" s="239"/>
      <c r="N434" s="239"/>
      <c r="O434" s="239"/>
      <c r="P434" s="239"/>
      <c r="Q434" s="239"/>
      <c r="R434" s="239"/>
      <c r="S434" s="239"/>
      <c r="T434" s="239"/>
      <c r="U434" s="239"/>
      <c r="V434" s="239"/>
      <c r="W434" s="239"/>
      <c r="X434" s="239"/>
      <c r="Y434" s="239"/>
      <c r="Z434" s="239"/>
      <c r="AA434" s="239"/>
      <c r="AB434" s="239"/>
      <c r="AC434" s="239"/>
      <c r="AD434" s="239"/>
    </row>
    <row r="435" customFormat="false" ht="45" hidden="false" customHeight="true" outlineLevel="0" collapsed="false">
      <c r="A435" s="378"/>
      <c r="B435" s="378"/>
      <c r="C435" s="410"/>
      <c r="D435" s="411"/>
      <c r="E435" s="378"/>
      <c r="F435" s="412"/>
      <c r="G435" s="378"/>
      <c r="H435" s="411"/>
      <c r="I435" s="411"/>
      <c r="J435" s="378"/>
      <c r="K435" s="378"/>
      <c r="L435" s="378"/>
      <c r="M435" s="378"/>
      <c r="N435" s="378"/>
      <c r="O435" s="378"/>
      <c r="P435" s="378"/>
      <c r="Q435" s="378"/>
      <c r="R435" s="378"/>
      <c r="S435" s="378"/>
      <c r="T435" s="378"/>
      <c r="U435" s="378"/>
      <c r="V435" s="378"/>
      <c r="W435" s="378"/>
      <c r="X435" s="378"/>
      <c r="Y435" s="378"/>
      <c r="Z435" s="378"/>
      <c r="AA435" s="378"/>
      <c r="AB435" s="378"/>
      <c r="AC435" s="378"/>
      <c r="AD435" s="378"/>
    </row>
    <row r="436" customFormat="false" ht="45" hidden="false" customHeight="true" outlineLevel="0" collapsed="false">
      <c r="A436" s="239"/>
      <c r="B436" s="239"/>
      <c r="C436" s="413"/>
      <c r="D436" s="414"/>
      <c r="E436" s="239"/>
      <c r="F436" s="415"/>
      <c r="G436" s="239"/>
      <c r="H436" s="414"/>
      <c r="I436" s="414"/>
      <c r="J436" s="239"/>
      <c r="K436" s="239"/>
      <c r="L436" s="239"/>
      <c r="M436" s="239"/>
      <c r="N436" s="239"/>
      <c r="O436" s="239"/>
      <c r="P436" s="239"/>
      <c r="Q436" s="239"/>
      <c r="R436" s="239"/>
      <c r="S436" s="239"/>
      <c r="T436" s="239"/>
      <c r="U436" s="239"/>
      <c r="V436" s="239"/>
      <c r="W436" s="239"/>
      <c r="X436" s="239"/>
      <c r="Y436" s="239"/>
      <c r="Z436" s="239"/>
      <c r="AA436" s="239"/>
      <c r="AB436" s="239"/>
      <c r="AC436" s="239"/>
      <c r="AD436" s="239"/>
    </row>
    <row r="437" customFormat="false" ht="45" hidden="false" customHeight="true" outlineLevel="0" collapsed="false">
      <c r="A437" s="378"/>
      <c r="B437" s="378"/>
      <c r="C437" s="410"/>
      <c r="D437" s="411"/>
      <c r="E437" s="378"/>
      <c r="F437" s="412"/>
      <c r="G437" s="378"/>
      <c r="H437" s="411"/>
      <c r="I437" s="411"/>
      <c r="J437" s="378"/>
      <c r="K437" s="378"/>
      <c r="L437" s="378"/>
      <c r="M437" s="378"/>
      <c r="N437" s="378"/>
      <c r="O437" s="378"/>
      <c r="P437" s="378"/>
      <c r="Q437" s="378"/>
      <c r="R437" s="378"/>
      <c r="S437" s="378"/>
      <c r="T437" s="378"/>
      <c r="U437" s="378"/>
      <c r="V437" s="378"/>
      <c r="W437" s="378"/>
      <c r="X437" s="378"/>
      <c r="Y437" s="378"/>
      <c r="Z437" s="378"/>
      <c r="AA437" s="378"/>
      <c r="AB437" s="378"/>
      <c r="AC437" s="378"/>
      <c r="AD437" s="378"/>
    </row>
    <row r="438" customFormat="false" ht="45" hidden="false" customHeight="true" outlineLevel="0" collapsed="false">
      <c r="A438" s="239"/>
      <c r="B438" s="239"/>
      <c r="C438" s="413"/>
      <c r="D438" s="414"/>
      <c r="E438" s="239"/>
      <c r="F438" s="415"/>
      <c r="G438" s="239"/>
      <c r="H438" s="414"/>
      <c r="I438" s="414"/>
      <c r="J438" s="239"/>
      <c r="K438" s="239"/>
      <c r="L438" s="239"/>
      <c r="M438" s="239"/>
      <c r="N438" s="239"/>
      <c r="O438" s="239"/>
      <c r="P438" s="239"/>
      <c r="Q438" s="239"/>
      <c r="R438" s="239"/>
      <c r="S438" s="239"/>
      <c r="T438" s="239"/>
      <c r="U438" s="239"/>
      <c r="V438" s="239"/>
      <c r="W438" s="239"/>
      <c r="X438" s="239"/>
      <c r="Y438" s="239"/>
      <c r="Z438" s="239"/>
      <c r="AA438" s="239"/>
      <c r="AB438" s="239"/>
      <c r="AC438" s="239"/>
      <c r="AD438" s="239"/>
    </row>
    <row r="439" customFormat="false" ht="45" hidden="false" customHeight="true" outlineLevel="0" collapsed="false">
      <c r="A439" s="378"/>
      <c r="B439" s="378"/>
      <c r="C439" s="410"/>
      <c r="D439" s="411"/>
      <c r="E439" s="378"/>
      <c r="F439" s="412"/>
      <c r="G439" s="378"/>
      <c r="H439" s="411"/>
      <c r="I439" s="411"/>
      <c r="J439" s="378"/>
      <c r="K439" s="378"/>
      <c r="L439" s="378"/>
      <c r="M439" s="378"/>
      <c r="N439" s="378"/>
      <c r="O439" s="378"/>
      <c r="P439" s="378"/>
      <c r="Q439" s="378"/>
      <c r="R439" s="378"/>
      <c r="S439" s="378"/>
      <c r="T439" s="378"/>
      <c r="U439" s="378"/>
      <c r="V439" s="378"/>
      <c r="W439" s="378"/>
      <c r="X439" s="378"/>
      <c r="Y439" s="378"/>
      <c r="Z439" s="378"/>
      <c r="AA439" s="378"/>
      <c r="AB439" s="378"/>
      <c r="AC439" s="378"/>
      <c r="AD439" s="378"/>
    </row>
    <row r="440" customFormat="false" ht="45" hidden="false" customHeight="true" outlineLevel="0" collapsed="false">
      <c r="A440" s="239"/>
      <c r="B440" s="239"/>
      <c r="C440" s="413"/>
      <c r="D440" s="414"/>
      <c r="E440" s="239"/>
      <c r="F440" s="415"/>
      <c r="G440" s="239"/>
      <c r="H440" s="414"/>
      <c r="I440" s="414"/>
      <c r="J440" s="239"/>
      <c r="K440" s="239"/>
      <c r="L440" s="239"/>
      <c r="M440" s="239"/>
      <c r="N440" s="239"/>
      <c r="O440" s="239"/>
      <c r="P440" s="239"/>
      <c r="Q440" s="239"/>
      <c r="R440" s="239"/>
      <c r="S440" s="239"/>
      <c r="T440" s="239"/>
      <c r="U440" s="239"/>
      <c r="V440" s="239"/>
      <c r="W440" s="239"/>
      <c r="X440" s="239"/>
      <c r="Y440" s="239"/>
      <c r="Z440" s="239"/>
      <c r="AA440" s="239"/>
      <c r="AB440" s="239"/>
      <c r="AC440" s="239"/>
      <c r="AD440" s="239"/>
    </row>
    <row r="441" customFormat="false" ht="45" hidden="false" customHeight="true" outlineLevel="0" collapsed="false">
      <c r="A441" s="378"/>
      <c r="B441" s="378"/>
      <c r="C441" s="410"/>
      <c r="D441" s="411"/>
      <c r="E441" s="378"/>
      <c r="F441" s="412"/>
      <c r="G441" s="378"/>
      <c r="H441" s="411"/>
      <c r="I441" s="411"/>
      <c r="J441" s="378"/>
      <c r="K441" s="378"/>
      <c r="L441" s="378"/>
      <c r="M441" s="378"/>
      <c r="N441" s="378"/>
      <c r="O441" s="378"/>
      <c r="P441" s="378"/>
      <c r="Q441" s="378"/>
      <c r="R441" s="378"/>
      <c r="S441" s="378"/>
      <c r="T441" s="378"/>
      <c r="U441" s="378"/>
      <c r="V441" s="378"/>
      <c r="W441" s="378"/>
      <c r="X441" s="378"/>
      <c r="Y441" s="378"/>
      <c r="Z441" s="378"/>
      <c r="AA441" s="378"/>
      <c r="AB441" s="378"/>
      <c r="AC441" s="378"/>
      <c r="AD441" s="378"/>
    </row>
    <row r="442" customFormat="false" ht="45" hidden="false" customHeight="true" outlineLevel="0" collapsed="false">
      <c r="A442" s="239"/>
      <c r="B442" s="239"/>
      <c r="C442" s="413"/>
      <c r="D442" s="414"/>
      <c r="E442" s="239"/>
      <c r="F442" s="415"/>
      <c r="G442" s="239"/>
      <c r="H442" s="414"/>
      <c r="I442" s="414"/>
      <c r="J442" s="239"/>
      <c r="K442" s="239"/>
      <c r="L442" s="239"/>
      <c r="M442" s="239"/>
      <c r="N442" s="239"/>
      <c r="O442" s="239"/>
      <c r="P442" s="239"/>
      <c r="Q442" s="239"/>
      <c r="R442" s="239"/>
      <c r="S442" s="239"/>
      <c r="T442" s="239"/>
      <c r="U442" s="239"/>
      <c r="V442" s="239"/>
      <c r="W442" s="239"/>
      <c r="X442" s="239"/>
      <c r="Y442" s="239"/>
      <c r="Z442" s="239"/>
      <c r="AA442" s="239"/>
      <c r="AB442" s="239"/>
      <c r="AC442" s="239"/>
      <c r="AD442" s="239"/>
    </row>
    <row r="443" customFormat="false" ht="45" hidden="false" customHeight="true" outlineLevel="0" collapsed="false">
      <c r="A443" s="378"/>
      <c r="B443" s="378"/>
      <c r="C443" s="410"/>
      <c r="D443" s="411"/>
      <c r="E443" s="378"/>
      <c r="F443" s="412"/>
      <c r="G443" s="378"/>
      <c r="H443" s="411"/>
      <c r="I443" s="411"/>
      <c r="J443" s="378"/>
      <c r="K443" s="378"/>
      <c r="L443" s="378"/>
      <c r="M443" s="378"/>
      <c r="N443" s="378"/>
      <c r="O443" s="378"/>
      <c r="P443" s="378"/>
      <c r="Q443" s="378"/>
      <c r="R443" s="378"/>
      <c r="S443" s="378"/>
      <c r="T443" s="378"/>
      <c r="U443" s="378"/>
      <c r="V443" s="378"/>
      <c r="W443" s="378"/>
      <c r="X443" s="378"/>
      <c r="Y443" s="378"/>
      <c r="Z443" s="378"/>
      <c r="AA443" s="378"/>
      <c r="AB443" s="378"/>
      <c r="AC443" s="378"/>
      <c r="AD443" s="378"/>
    </row>
    <row r="444" customFormat="false" ht="45" hidden="false" customHeight="true" outlineLevel="0" collapsed="false">
      <c r="A444" s="239"/>
      <c r="B444" s="239"/>
      <c r="C444" s="413"/>
      <c r="D444" s="414"/>
      <c r="E444" s="239"/>
      <c r="F444" s="415"/>
      <c r="G444" s="239"/>
      <c r="H444" s="414"/>
      <c r="I444" s="414"/>
      <c r="J444" s="239"/>
      <c r="K444" s="239"/>
      <c r="L444" s="239"/>
      <c r="M444" s="239"/>
      <c r="N444" s="239"/>
      <c r="O444" s="239"/>
      <c r="P444" s="239"/>
      <c r="Q444" s="239"/>
      <c r="R444" s="239"/>
      <c r="S444" s="239"/>
      <c r="T444" s="239"/>
      <c r="U444" s="239"/>
      <c r="V444" s="239"/>
      <c r="W444" s="239"/>
      <c r="X444" s="239"/>
      <c r="Y444" s="239"/>
      <c r="Z444" s="239"/>
      <c r="AA444" s="239"/>
      <c r="AB444" s="239"/>
      <c r="AC444" s="239"/>
      <c r="AD444" s="239"/>
    </row>
    <row r="445" customFormat="false" ht="45" hidden="false" customHeight="true" outlineLevel="0" collapsed="false">
      <c r="A445" s="378"/>
      <c r="B445" s="378"/>
      <c r="C445" s="410"/>
      <c r="D445" s="411"/>
      <c r="E445" s="378"/>
      <c r="F445" s="412"/>
      <c r="G445" s="378"/>
      <c r="H445" s="411"/>
      <c r="I445" s="411"/>
      <c r="J445" s="378"/>
      <c r="K445" s="378"/>
      <c r="L445" s="378"/>
      <c r="M445" s="378"/>
      <c r="N445" s="378"/>
      <c r="O445" s="378"/>
      <c r="P445" s="378"/>
      <c r="Q445" s="378"/>
      <c r="R445" s="378"/>
      <c r="S445" s="378"/>
      <c r="T445" s="378"/>
      <c r="U445" s="378"/>
      <c r="V445" s="378"/>
      <c r="W445" s="378"/>
      <c r="X445" s="378"/>
      <c r="Y445" s="378"/>
      <c r="Z445" s="378"/>
      <c r="AA445" s="378"/>
      <c r="AB445" s="378"/>
      <c r="AC445" s="378"/>
      <c r="AD445" s="378"/>
    </row>
    <row r="446" customFormat="false" ht="45" hidden="false" customHeight="true" outlineLevel="0" collapsed="false">
      <c r="A446" s="239"/>
      <c r="B446" s="239"/>
      <c r="C446" s="413"/>
      <c r="D446" s="414"/>
      <c r="E446" s="239"/>
      <c r="F446" s="415"/>
      <c r="G446" s="239"/>
      <c r="H446" s="414"/>
      <c r="I446" s="414"/>
      <c r="J446" s="239"/>
      <c r="K446" s="239"/>
      <c r="L446" s="239"/>
      <c r="M446" s="239"/>
      <c r="N446" s="239"/>
      <c r="O446" s="239"/>
      <c r="P446" s="239"/>
      <c r="Q446" s="239"/>
      <c r="R446" s="239"/>
      <c r="S446" s="239"/>
      <c r="T446" s="239"/>
      <c r="U446" s="239"/>
      <c r="V446" s="239"/>
      <c r="W446" s="239"/>
      <c r="X446" s="239"/>
      <c r="Y446" s="239"/>
      <c r="Z446" s="239"/>
      <c r="AA446" s="239"/>
      <c r="AB446" s="239"/>
      <c r="AC446" s="239"/>
      <c r="AD446" s="239"/>
    </row>
    <row r="447" customFormat="false" ht="45" hidden="false" customHeight="true" outlineLevel="0" collapsed="false">
      <c r="A447" s="378"/>
      <c r="B447" s="378"/>
      <c r="C447" s="410"/>
      <c r="D447" s="411"/>
      <c r="E447" s="378"/>
      <c r="F447" s="412"/>
      <c r="G447" s="378"/>
      <c r="H447" s="411"/>
      <c r="I447" s="411"/>
      <c r="J447" s="378"/>
      <c r="K447" s="378"/>
      <c r="L447" s="378"/>
      <c r="M447" s="378"/>
      <c r="N447" s="378"/>
      <c r="O447" s="378"/>
      <c r="P447" s="378"/>
      <c r="Q447" s="378"/>
      <c r="R447" s="378"/>
      <c r="S447" s="378"/>
      <c r="T447" s="378"/>
      <c r="U447" s="378"/>
      <c r="V447" s="378"/>
      <c r="W447" s="378"/>
      <c r="X447" s="378"/>
      <c r="Y447" s="378"/>
      <c r="Z447" s="378"/>
      <c r="AA447" s="378"/>
      <c r="AB447" s="378"/>
      <c r="AC447" s="378"/>
      <c r="AD447" s="378"/>
    </row>
    <row r="448" customFormat="false" ht="45" hidden="false" customHeight="true" outlineLevel="0" collapsed="false">
      <c r="A448" s="239"/>
      <c r="B448" s="239"/>
      <c r="C448" s="413"/>
      <c r="D448" s="414"/>
      <c r="E448" s="239"/>
      <c r="F448" s="415"/>
      <c r="G448" s="239"/>
      <c r="H448" s="414"/>
      <c r="I448" s="414"/>
      <c r="J448" s="239"/>
      <c r="K448" s="239"/>
      <c r="L448" s="239"/>
      <c r="M448" s="239"/>
      <c r="N448" s="239"/>
      <c r="O448" s="239"/>
      <c r="P448" s="239"/>
      <c r="Q448" s="239"/>
      <c r="R448" s="239"/>
      <c r="S448" s="239"/>
      <c r="T448" s="239"/>
      <c r="U448" s="239"/>
      <c r="V448" s="239"/>
      <c r="W448" s="239"/>
      <c r="X448" s="239"/>
      <c r="Y448" s="239"/>
      <c r="Z448" s="239"/>
      <c r="AA448" s="239"/>
      <c r="AB448" s="239"/>
      <c r="AC448" s="239"/>
      <c r="AD448" s="239"/>
    </row>
    <row r="449" customFormat="false" ht="45" hidden="false" customHeight="true" outlineLevel="0" collapsed="false">
      <c r="A449" s="378"/>
      <c r="B449" s="378"/>
      <c r="C449" s="410"/>
      <c r="D449" s="411"/>
      <c r="E449" s="378"/>
      <c r="F449" s="412"/>
      <c r="G449" s="378"/>
      <c r="H449" s="411"/>
      <c r="I449" s="411"/>
      <c r="J449" s="378"/>
      <c r="K449" s="378"/>
      <c r="L449" s="378"/>
      <c r="M449" s="378"/>
      <c r="N449" s="378"/>
      <c r="O449" s="378"/>
      <c r="P449" s="378"/>
      <c r="Q449" s="378"/>
      <c r="R449" s="378"/>
      <c r="S449" s="378"/>
      <c r="T449" s="378"/>
      <c r="U449" s="378"/>
      <c r="V449" s="378"/>
      <c r="W449" s="378"/>
      <c r="X449" s="378"/>
      <c r="Y449" s="378"/>
      <c r="Z449" s="378"/>
      <c r="AA449" s="378"/>
      <c r="AB449" s="378"/>
      <c r="AC449" s="378"/>
      <c r="AD449" s="378"/>
    </row>
    <row r="450" customFormat="false" ht="45" hidden="false" customHeight="true" outlineLevel="0" collapsed="false">
      <c r="A450" s="239"/>
      <c r="B450" s="239"/>
      <c r="C450" s="413"/>
      <c r="D450" s="414"/>
      <c r="E450" s="239"/>
      <c r="F450" s="415"/>
      <c r="G450" s="239"/>
      <c r="H450" s="414"/>
      <c r="I450" s="414"/>
      <c r="J450" s="239"/>
      <c r="K450" s="239"/>
      <c r="L450" s="239"/>
      <c r="M450" s="239"/>
      <c r="N450" s="239"/>
      <c r="O450" s="239"/>
      <c r="P450" s="239"/>
      <c r="Q450" s="239"/>
      <c r="R450" s="239"/>
      <c r="S450" s="239"/>
      <c r="T450" s="239"/>
      <c r="U450" s="239"/>
      <c r="V450" s="239"/>
      <c r="W450" s="239"/>
      <c r="X450" s="239"/>
      <c r="Y450" s="239"/>
      <c r="Z450" s="239"/>
      <c r="AA450" s="239"/>
      <c r="AB450" s="239"/>
      <c r="AC450" s="239"/>
      <c r="AD450" s="239"/>
    </row>
    <row r="451" customFormat="false" ht="45" hidden="false" customHeight="true" outlineLevel="0" collapsed="false">
      <c r="A451" s="378"/>
      <c r="B451" s="378"/>
      <c r="C451" s="410"/>
      <c r="D451" s="411"/>
      <c r="E451" s="378"/>
      <c r="F451" s="412"/>
      <c r="G451" s="378"/>
      <c r="H451" s="411"/>
      <c r="I451" s="411"/>
      <c r="J451" s="378"/>
      <c r="K451" s="378"/>
      <c r="L451" s="378"/>
      <c r="M451" s="378"/>
      <c r="N451" s="378"/>
      <c r="O451" s="378"/>
      <c r="P451" s="378"/>
      <c r="Q451" s="378"/>
      <c r="R451" s="378"/>
      <c r="S451" s="378"/>
      <c r="T451" s="378"/>
      <c r="U451" s="378"/>
      <c r="V451" s="378"/>
      <c r="W451" s="378"/>
      <c r="X451" s="378"/>
      <c r="Y451" s="378"/>
      <c r="Z451" s="378"/>
      <c r="AA451" s="378"/>
      <c r="AB451" s="378"/>
      <c r="AC451" s="378"/>
      <c r="AD451" s="378"/>
    </row>
    <row r="452" customFormat="false" ht="45" hidden="false" customHeight="true" outlineLevel="0" collapsed="false">
      <c r="A452" s="239"/>
      <c r="B452" s="239"/>
      <c r="C452" s="413"/>
      <c r="D452" s="414"/>
      <c r="E452" s="239"/>
      <c r="F452" s="415"/>
      <c r="G452" s="239"/>
      <c r="H452" s="414"/>
      <c r="I452" s="414"/>
      <c r="J452" s="239"/>
      <c r="K452" s="239"/>
      <c r="L452" s="239"/>
      <c r="M452" s="239"/>
      <c r="N452" s="239"/>
      <c r="O452" s="239"/>
      <c r="P452" s="239"/>
      <c r="Q452" s="239"/>
      <c r="R452" s="239"/>
      <c r="S452" s="239"/>
      <c r="T452" s="239"/>
      <c r="U452" s="239"/>
      <c r="V452" s="239"/>
      <c r="W452" s="239"/>
      <c r="X452" s="239"/>
      <c r="Y452" s="239"/>
      <c r="Z452" s="239"/>
      <c r="AA452" s="239"/>
      <c r="AB452" s="239"/>
      <c r="AC452" s="239"/>
      <c r="AD452" s="239"/>
    </row>
    <row r="453" customFormat="false" ht="45" hidden="false" customHeight="true" outlineLevel="0" collapsed="false">
      <c r="A453" s="378"/>
      <c r="B453" s="378"/>
      <c r="C453" s="410"/>
      <c r="D453" s="411"/>
      <c r="E453" s="378"/>
      <c r="F453" s="412"/>
      <c r="G453" s="378"/>
      <c r="H453" s="411"/>
      <c r="I453" s="411"/>
      <c r="J453" s="378"/>
      <c r="K453" s="378"/>
      <c r="L453" s="378"/>
      <c r="M453" s="378"/>
      <c r="N453" s="378"/>
      <c r="O453" s="378"/>
      <c r="P453" s="378"/>
      <c r="Q453" s="378"/>
      <c r="R453" s="378"/>
      <c r="S453" s="378"/>
      <c r="T453" s="378"/>
      <c r="U453" s="378"/>
      <c r="V453" s="378"/>
      <c r="W453" s="378"/>
      <c r="X453" s="378"/>
      <c r="Y453" s="378"/>
      <c r="Z453" s="378"/>
      <c r="AA453" s="378"/>
      <c r="AB453" s="378"/>
      <c r="AC453" s="378"/>
      <c r="AD453" s="378"/>
    </row>
    <row r="454" customFormat="false" ht="45" hidden="false" customHeight="true" outlineLevel="0" collapsed="false">
      <c r="A454" s="239"/>
      <c r="B454" s="239"/>
      <c r="C454" s="413"/>
      <c r="D454" s="414"/>
      <c r="E454" s="239"/>
      <c r="F454" s="415"/>
      <c r="G454" s="239"/>
      <c r="H454" s="414"/>
      <c r="I454" s="414"/>
      <c r="J454" s="239"/>
      <c r="K454" s="239"/>
      <c r="L454" s="239"/>
      <c r="M454" s="239"/>
      <c r="N454" s="239"/>
      <c r="O454" s="239"/>
      <c r="P454" s="239"/>
      <c r="Q454" s="239"/>
      <c r="R454" s="239"/>
      <c r="S454" s="239"/>
      <c r="T454" s="239"/>
      <c r="U454" s="239"/>
      <c r="V454" s="239"/>
      <c r="W454" s="239"/>
      <c r="X454" s="239"/>
      <c r="Y454" s="239"/>
      <c r="Z454" s="239"/>
      <c r="AA454" s="239"/>
      <c r="AB454" s="239"/>
      <c r="AC454" s="239"/>
      <c r="AD454" s="239"/>
    </row>
    <row r="455" customFormat="false" ht="45" hidden="false" customHeight="true" outlineLevel="0" collapsed="false">
      <c r="A455" s="378"/>
      <c r="B455" s="378"/>
      <c r="C455" s="410"/>
      <c r="D455" s="411"/>
      <c r="E455" s="378"/>
      <c r="F455" s="412"/>
      <c r="G455" s="378"/>
      <c r="H455" s="411"/>
      <c r="I455" s="411"/>
      <c r="J455" s="378"/>
      <c r="K455" s="378"/>
      <c r="L455" s="378"/>
      <c r="M455" s="378"/>
      <c r="N455" s="378"/>
      <c r="O455" s="378"/>
      <c r="P455" s="378"/>
      <c r="Q455" s="378"/>
      <c r="R455" s="378"/>
      <c r="S455" s="378"/>
      <c r="T455" s="378"/>
      <c r="U455" s="378"/>
      <c r="V455" s="378"/>
      <c r="W455" s="378"/>
      <c r="X455" s="378"/>
      <c r="Y455" s="378"/>
      <c r="Z455" s="378"/>
      <c r="AA455" s="378"/>
      <c r="AB455" s="378"/>
      <c r="AC455" s="378"/>
      <c r="AD455" s="378"/>
    </row>
    <row r="456" customFormat="false" ht="45" hidden="false" customHeight="true" outlineLevel="0" collapsed="false">
      <c r="A456" s="239"/>
      <c r="B456" s="239"/>
      <c r="C456" s="413"/>
      <c r="D456" s="414"/>
      <c r="E456" s="239"/>
      <c r="F456" s="415"/>
      <c r="G456" s="239"/>
      <c r="H456" s="414"/>
      <c r="I456" s="414"/>
      <c r="J456" s="239"/>
      <c r="K456" s="239"/>
      <c r="L456" s="239"/>
      <c r="M456" s="239"/>
      <c r="N456" s="239"/>
      <c r="O456" s="239"/>
      <c r="P456" s="239"/>
      <c r="Q456" s="239"/>
      <c r="R456" s="239"/>
      <c r="S456" s="239"/>
      <c r="T456" s="239"/>
      <c r="U456" s="239"/>
      <c r="V456" s="239"/>
      <c r="W456" s="239"/>
      <c r="X456" s="239"/>
      <c r="Y456" s="239"/>
      <c r="Z456" s="239"/>
      <c r="AA456" s="239"/>
      <c r="AB456" s="239"/>
      <c r="AC456" s="239"/>
      <c r="AD456" s="239"/>
    </row>
    <row r="457" customFormat="false" ht="45" hidden="false" customHeight="true" outlineLevel="0" collapsed="false">
      <c r="A457" s="378"/>
      <c r="B457" s="378"/>
      <c r="C457" s="410"/>
      <c r="D457" s="411"/>
      <c r="E457" s="378"/>
      <c r="F457" s="412"/>
      <c r="G457" s="378"/>
      <c r="H457" s="411"/>
      <c r="I457" s="411"/>
      <c r="J457" s="378"/>
      <c r="K457" s="378"/>
      <c r="L457" s="378"/>
      <c r="M457" s="378"/>
      <c r="N457" s="378"/>
      <c r="O457" s="378"/>
      <c r="P457" s="378"/>
      <c r="Q457" s="378"/>
      <c r="R457" s="378"/>
      <c r="S457" s="378"/>
      <c r="T457" s="378"/>
      <c r="U457" s="378"/>
      <c r="V457" s="378"/>
      <c r="W457" s="378"/>
      <c r="X457" s="378"/>
      <c r="Y457" s="378"/>
      <c r="Z457" s="378"/>
      <c r="AA457" s="378"/>
      <c r="AB457" s="378"/>
      <c r="AC457" s="378"/>
      <c r="AD457" s="378"/>
    </row>
    <row r="458" customFormat="false" ht="45" hidden="false" customHeight="true" outlineLevel="0" collapsed="false">
      <c r="A458" s="239"/>
      <c r="B458" s="239"/>
      <c r="C458" s="413"/>
      <c r="D458" s="414"/>
      <c r="E458" s="239"/>
      <c r="F458" s="415"/>
      <c r="G458" s="239"/>
      <c r="H458" s="414"/>
      <c r="I458" s="414"/>
      <c r="J458" s="239"/>
      <c r="K458" s="239"/>
      <c r="L458" s="239"/>
      <c r="M458" s="239"/>
      <c r="N458" s="239"/>
      <c r="O458" s="239"/>
      <c r="P458" s="239"/>
      <c r="Q458" s="239"/>
      <c r="R458" s="239"/>
      <c r="S458" s="239"/>
      <c r="T458" s="239"/>
      <c r="U458" s="239"/>
      <c r="V458" s="239"/>
      <c r="W458" s="239"/>
      <c r="X458" s="239"/>
      <c r="Y458" s="239"/>
      <c r="Z458" s="239"/>
      <c r="AA458" s="239"/>
      <c r="AB458" s="239"/>
      <c r="AC458" s="239"/>
      <c r="AD458" s="239"/>
    </row>
    <row r="459" customFormat="false" ht="45" hidden="false" customHeight="true" outlineLevel="0" collapsed="false">
      <c r="A459" s="378"/>
      <c r="B459" s="378"/>
      <c r="C459" s="410"/>
      <c r="D459" s="411"/>
      <c r="E459" s="378"/>
      <c r="F459" s="412"/>
      <c r="G459" s="378"/>
      <c r="H459" s="411"/>
      <c r="I459" s="411"/>
      <c r="J459" s="378"/>
      <c r="K459" s="378"/>
      <c r="L459" s="378"/>
      <c r="M459" s="378"/>
      <c r="N459" s="378"/>
      <c r="O459" s="378"/>
      <c r="P459" s="378"/>
      <c r="Q459" s="378"/>
      <c r="R459" s="378"/>
      <c r="S459" s="378"/>
      <c r="T459" s="378"/>
      <c r="U459" s="378"/>
      <c r="V459" s="378"/>
      <c r="W459" s="378"/>
      <c r="X459" s="378"/>
      <c r="Y459" s="378"/>
      <c r="Z459" s="378"/>
      <c r="AA459" s="378"/>
      <c r="AB459" s="378"/>
      <c r="AC459" s="378"/>
      <c r="AD459" s="378"/>
    </row>
    <row r="460" customFormat="false" ht="45" hidden="false" customHeight="true" outlineLevel="0" collapsed="false">
      <c r="A460" s="239"/>
      <c r="B460" s="239"/>
      <c r="C460" s="413"/>
      <c r="D460" s="414"/>
      <c r="E460" s="239"/>
      <c r="F460" s="415"/>
      <c r="G460" s="239"/>
      <c r="H460" s="414"/>
      <c r="I460" s="414"/>
      <c r="J460" s="239"/>
      <c r="K460" s="239"/>
      <c r="L460" s="239"/>
      <c r="M460" s="239"/>
      <c r="N460" s="239"/>
      <c r="O460" s="239"/>
      <c r="P460" s="239"/>
      <c r="Q460" s="239"/>
      <c r="R460" s="239"/>
      <c r="S460" s="239"/>
      <c r="T460" s="239"/>
      <c r="U460" s="239"/>
      <c r="V460" s="239"/>
      <c r="W460" s="239"/>
      <c r="X460" s="239"/>
      <c r="Y460" s="239"/>
      <c r="Z460" s="239"/>
      <c r="AA460" s="239"/>
      <c r="AB460" s="239"/>
      <c r="AC460" s="239"/>
      <c r="AD460" s="239"/>
    </row>
    <row r="461" customFormat="false" ht="45" hidden="false" customHeight="true" outlineLevel="0" collapsed="false">
      <c r="A461" s="378"/>
      <c r="B461" s="378"/>
      <c r="C461" s="410"/>
      <c r="D461" s="411"/>
      <c r="E461" s="378"/>
      <c r="F461" s="412"/>
      <c r="G461" s="378"/>
      <c r="H461" s="411"/>
      <c r="I461" s="411"/>
      <c r="J461" s="378"/>
      <c r="K461" s="378"/>
      <c r="L461" s="378"/>
      <c r="M461" s="378"/>
      <c r="N461" s="378"/>
      <c r="O461" s="378"/>
      <c r="P461" s="378"/>
      <c r="Q461" s="378"/>
      <c r="R461" s="378"/>
      <c r="S461" s="378"/>
      <c r="T461" s="378"/>
      <c r="U461" s="378"/>
      <c r="V461" s="378"/>
      <c r="W461" s="378"/>
      <c r="X461" s="378"/>
      <c r="Y461" s="378"/>
      <c r="Z461" s="378"/>
      <c r="AA461" s="378"/>
      <c r="AB461" s="378"/>
      <c r="AC461" s="378"/>
      <c r="AD461" s="378"/>
    </row>
    <row r="462" customFormat="false" ht="45" hidden="false" customHeight="true" outlineLevel="0" collapsed="false">
      <c r="A462" s="239"/>
      <c r="B462" s="239"/>
      <c r="C462" s="413"/>
      <c r="D462" s="414"/>
      <c r="E462" s="239"/>
      <c r="F462" s="415"/>
      <c r="G462" s="239"/>
      <c r="H462" s="414"/>
      <c r="I462" s="414"/>
      <c r="J462" s="239"/>
      <c r="K462" s="239"/>
      <c r="L462" s="239"/>
      <c r="M462" s="239"/>
      <c r="N462" s="239"/>
      <c r="O462" s="239"/>
      <c r="P462" s="239"/>
      <c r="Q462" s="239"/>
      <c r="R462" s="239"/>
      <c r="S462" s="239"/>
      <c r="T462" s="239"/>
      <c r="U462" s="239"/>
      <c r="V462" s="239"/>
      <c r="W462" s="239"/>
      <c r="X462" s="239"/>
      <c r="Y462" s="239"/>
      <c r="Z462" s="239"/>
      <c r="AA462" s="239"/>
      <c r="AB462" s="239"/>
      <c r="AC462" s="239"/>
      <c r="AD462" s="239"/>
    </row>
    <row r="463" customFormat="false" ht="45" hidden="false" customHeight="true" outlineLevel="0" collapsed="false">
      <c r="A463" s="378"/>
      <c r="B463" s="378"/>
      <c r="C463" s="410"/>
      <c r="D463" s="411"/>
      <c r="E463" s="378"/>
      <c r="F463" s="412"/>
      <c r="G463" s="378"/>
      <c r="H463" s="411"/>
      <c r="I463" s="411"/>
      <c r="J463" s="378"/>
      <c r="K463" s="378"/>
      <c r="L463" s="378"/>
      <c r="M463" s="378"/>
      <c r="N463" s="378"/>
      <c r="O463" s="378"/>
      <c r="P463" s="378"/>
      <c r="Q463" s="378"/>
      <c r="R463" s="378"/>
      <c r="S463" s="378"/>
      <c r="T463" s="378"/>
      <c r="U463" s="378"/>
      <c r="V463" s="378"/>
      <c r="W463" s="378"/>
      <c r="X463" s="378"/>
      <c r="Y463" s="378"/>
      <c r="Z463" s="378"/>
      <c r="AA463" s="378"/>
      <c r="AB463" s="378"/>
      <c r="AC463" s="378"/>
      <c r="AD463" s="378"/>
    </row>
    <row r="464" customFormat="false" ht="45" hidden="false" customHeight="true" outlineLevel="0" collapsed="false">
      <c r="A464" s="239"/>
      <c r="B464" s="239"/>
      <c r="C464" s="413"/>
      <c r="D464" s="414"/>
      <c r="E464" s="239"/>
      <c r="F464" s="415"/>
      <c r="G464" s="239"/>
      <c r="H464" s="414"/>
      <c r="I464" s="414"/>
      <c r="J464" s="239"/>
      <c r="K464" s="239"/>
      <c r="L464" s="239"/>
      <c r="M464" s="239"/>
      <c r="N464" s="239"/>
      <c r="O464" s="239"/>
      <c r="P464" s="239"/>
      <c r="Q464" s="239"/>
      <c r="R464" s="239"/>
      <c r="S464" s="239"/>
      <c r="T464" s="239"/>
      <c r="U464" s="239"/>
      <c r="V464" s="239"/>
      <c r="W464" s="239"/>
      <c r="X464" s="239"/>
      <c r="Y464" s="239"/>
      <c r="Z464" s="239"/>
      <c r="AA464" s="239"/>
      <c r="AB464" s="239"/>
      <c r="AC464" s="239"/>
      <c r="AD464" s="239"/>
    </row>
    <row r="465" customFormat="false" ht="45" hidden="false" customHeight="true" outlineLevel="0" collapsed="false">
      <c r="A465" s="378"/>
      <c r="B465" s="378"/>
      <c r="C465" s="410"/>
      <c r="D465" s="411"/>
      <c r="E465" s="378"/>
      <c r="F465" s="412"/>
      <c r="G465" s="378"/>
      <c r="H465" s="411"/>
      <c r="I465" s="411"/>
      <c r="J465" s="378"/>
      <c r="K465" s="378"/>
      <c r="L465" s="378"/>
      <c r="M465" s="378"/>
      <c r="N465" s="378"/>
      <c r="O465" s="378"/>
      <c r="P465" s="378"/>
      <c r="Q465" s="378"/>
      <c r="R465" s="378"/>
      <c r="S465" s="378"/>
      <c r="T465" s="378"/>
      <c r="U465" s="378"/>
      <c r="V465" s="378"/>
      <c r="W465" s="378"/>
      <c r="X465" s="378"/>
      <c r="Y465" s="378"/>
      <c r="Z465" s="378"/>
      <c r="AA465" s="378"/>
      <c r="AB465" s="378"/>
      <c r="AC465" s="378"/>
      <c r="AD465" s="378"/>
    </row>
    <row r="466" customFormat="false" ht="45" hidden="false" customHeight="true" outlineLevel="0" collapsed="false">
      <c r="A466" s="239"/>
      <c r="B466" s="239"/>
      <c r="C466" s="413"/>
      <c r="D466" s="414"/>
      <c r="E466" s="239"/>
      <c r="F466" s="415"/>
      <c r="G466" s="239"/>
      <c r="H466" s="414"/>
      <c r="I466" s="414"/>
      <c r="J466" s="239"/>
      <c r="K466" s="239"/>
      <c r="L466" s="239"/>
      <c r="M466" s="239"/>
      <c r="N466" s="239"/>
      <c r="O466" s="239"/>
      <c r="P466" s="239"/>
      <c r="Q466" s="239"/>
      <c r="R466" s="239"/>
      <c r="S466" s="239"/>
      <c r="T466" s="239"/>
      <c r="U466" s="239"/>
      <c r="V466" s="239"/>
      <c r="W466" s="239"/>
      <c r="X466" s="239"/>
      <c r="Y466" s="239"/>
      <c r="Z466" s="239"/>
      <c r="AA466" s="239"/>
      <c r="AB466" s="239"/>
      <c r="AC466" s="239"/>
      <c r="AD466" s="239"/>
    </row>
    <row r="467" customFormat="false" ht="45" hidden="false" customHeight="true" outlineLevel="0" collapsed="false">
      <c r="A467" s="378"/>
      <c r="B467" s="378"/>
      <c r="C467" s="410"/>
      <c r="D467" s="411"/>
      <c r="E467" s="378"/>
      <c r="F467" s="412"/>
      <c r="G467" s="378"/>
      <c r="H467" s="411"/>
      <c r="I467" s="411"/>
      <c r="J467" s="378"/>
      <c r="K467" s="378"/>
      <c r="L467" s="378"/>
      <c r="M467" s="378"/>
      <c r="N467" s="378"/>
      <c r="O467" s="378"/>
      <c r="P467" s="378"/>
      <c r="Q467" s="378"/>
      <c r="R467" s="378"/>
      <c r="S467" s="378"/>
      <c r="T467" s="378"/>
      <c r="U467" s="378"/>
      <c r="V467" s="378"/>
      <c r="W467" s="378"/>
      <c r="X467" s="378"/>
      <c r="Y467" s="378"/>
      <c r="Z467" s="378"/>
      <c r="AA467" s="378"/>
      <c r="AB467" s="378"/>
      <c r="AC467" s="378"/>
      <c r="AD467" s="378"/>
    </row>
    <row r="468" customFormat="false" ht="45" hidden="false" customHeight="true" outlineLevel="0" collapsed="false">
      <c r="A468" s="239"/>
      <c r="B468" s="239"/>
      <c r="C468" s="413"/>
      <c r="D468" s="414"/>
      <c r="E468" s="239"/>
      <c r="F468" s="415"/>
      <c r="G468" s="239"/>
      <c r="H468" s="414"/>
      <c r="I468" s="414"/>
      <c r="J468" s="239"/>
      <c r="K468" s="239"/>
      <c r="L468" s="239"/>
      <c r="M468" s="239"/>
      <c r="N468" s="239"/>
      <c r="O468" s="239"/>
      <c r="P468" s="239"/>
      <c r="Q468" s="239"/>
      <c r="R468" s="239"/>
      <c r="S468" s="239"/>
      <c r="T468" s="239"/>
      <c r="U468" s="239"/>
      <c r="V468" s="239"/>
      <c r="W468" s="239"/>
      <c r="X468" s="239"/>
      <c r="Y468" s="239"/>
      <c r="Z468" s="239"/>
      <c r="AA468" s="239"/>
      <c r="AB468" s="239"/>
      <c r="AC468" s="239"/>
      <c r="AD468" s="239"/>
    </row>
    <row r="469" customFormat="false" ht="45" hidden="false" customHeight="true" outlineLevel="0" collapsed="false">
      <c r="A469" s="378"/>
      <c r="B469" s="378"/>
      <c r="C469" s="410"/>
      <c r="D469" s="411"/>
      <c r="E469" s="378"/>
      <c r="F469" s="412"/>
      <c r="G469" s="378"/>
      <c r="H469" s="411"/>
      <c r="I469" s="411"/>
      <c r="J469" s="378"/>
      <c r="K469" s="378"/>
      <c r="L469" s="378"/>
      <c r="M469" s="378"/>
      <c r="N469" s="378"/>
      <c r="O469" s="378"/>
      <c r="P469" s="378"/>
      <c r="Q469" s="378"/>
      <c r="R469" s="378"/>
      <c r="S469" s="378"/>
      <c r="T469" s="378"/>
      <c r="U469" s="378"/>
      <c r="V469" s="378"/>
      <c r="W469" s="378"/>
      <c r="X469" s="378"/>
      <c r="Y469" s="378"/>
      <c r="Z469" s="378"/>
      <c r="AA469" s="378"/>
      <c r="AB469" s="378"/>
      <c r="AC469" s="378"/>
      <c r="AD469" s="378"/>
    </row>
    <row r="470" customFormat="false" ht="45" hidden="false" customHeight="true" outlineLevel="0" collapsed="false">
      <c r="A470" s="239"/>
      <c r="B470" s="239"/>
      <c r="C470" s="413"/>
      <c r="D470" s="414"/>
      <c r="E470" s="239"/>
      <c r="F470" s="415"/>
      <c r="G470" s="239"/>
      <c r="H470" s="414"/>
      <c r="I470" s="414"/>
      <c r="J470" s="239"/>
      <c r="K470" s="239"/>
      <c r="L470" s="239"/>
      <c r="M470" s="239"/>
      <c r="N470" s="239"/>
      <c r="O470" s="239"/>
      <c r="P470" s="239"/>
      <c r="Q470" s="239"/>
      <c r="R470" s="239"/>
      <c r="S470" s="239"/>
      <c r="T470" s="239"/>
      <c r="U470" s="239"/>
      <c r="V470" s="239"/>
      <c r="W470" s="239"/>
      <c r="X470" s="239"/>
      <c r="Y470" s="239"/>
      <c r="Z470" s="239"/>
      <c r="AA470" s="239"/>
      <c r="AB470" s="239"/>
      <c r="AC470" s="239"/>
      <c r="AD470" s="239"/>
    </row>
    <row r="471" customFormat="false" ht="45" hidden="false" customHeight="true" outlineLevel="0" collapsed="false">
      <c r="A471" s="378"/>
      <c r="B471" s="378"/>
      <c r="C471" s="410"/>
      <c r="D471" s="411"/>
      <c r="E471" s="378"/>
      <c r="F471" s="412"/>
      <c r="G471" s="378"/>
      <c r="H471" s="411"/>
      <c r="I471" s="411"/>
      <c r="J471" s="378"/>
      <c r="K471" s="378"/>
      <c r="L471" s="378"/>
      <c r="M471" s="378"/>
      <c r="N471" s="378"/>
      <c r="O471" s="378"/>
      <c r="P471" s="378"/>
      <c r="Q471" s="378"/>
      <c r="R471" s="378"/>
      <c r="S471" s="378"/>
      <c r="T471" s="378"/>
      <c r="U471" s="378"/>
      <c r="V471" s="378"/>
      <c r="W471" s="378"/>
      <c r="X471" s="378"/>
      <c r="Y471" s="378"/>
      <c r="Z471" s="378"/>
      <c r="AA471" s="378"/>
      <c r="AB471" s="378"/>
      <c r="AC471" s="378"/>
      <c r="AD471" s="378"/>
    </row>
    <row r="472" customFormat="false" ht="45" hidden="false" customHeight="true" outlineLevel="0" collapsed="false">
      <c r="A472" s="239"/>
      <c r="B472" s="239"/>
      <c r="C472" s="413"/>
      <c r="D472" s="414"/>
      <c r="E472" s="239"/>
      <c r="F472" s="415"/>
      <c r="G472" s="239"/>
      <c r="H472" s="414"/>
      <c r="I472" s="414"/>
      <c r="J472" s="239"/>
      <c r="K472" s="239"/>
      <c r="L472" s="239"/>
      <c r="M472" s="239"/>
      <c r="N472" s="239"/>
      <c r="O472" s="239"/>
      <c r="P472" s="239"/>
      <c r="Q472" s="239"/>
      <c r="R472" s="239"/>
      <c r="S472" s="239"/>
      <c r="T472" s="239"/>
      <c r="U472" s="239"/>
      <c r="V472" s="239"/>
      <c r="W472" s="239"/>
      <c r="X472" s="239"/>
      <c r="Y472" s="239"/>
      <c r="Z472" s="239"/>
      <c r="AA472" s="239"/>
      <c r="AB472" s="239"/>
      <c r="AC472" s="239"/>
      <c r="AD472" s="239"/>
    </row>
    <row r="473" customFormat="false" ht="45" hidden="false" customHeight="true" outlineLevel="0" collapsed="false">
      <c r="A473" s="378"/>
      <c r="B473" s="378"/>
      <c r="C473" s="410"/>
      <c r="D473" s="411"/>
      <c r="E473" s="378"/>
      <c r="F473" s="412"/>
      <c r="G473" s="378"/>
      <c r="H473" s="411"/>
      <c r="I473" s="411"/>
      <c r="J473" s="378"/>
      <c r="K473" s="378"/>
      <c r="L473" s="378"/>
      <c r="M473" s="378"/>
      <c r="N473" s="378"/>
      <c r="O473" s="378"/>
      <c r="P473" s="378"/>
      <c r="Q473" s="378"/>
      <c r="R473" s="378"/>
      <c r="S473" s="378"/>
      <c r="T473" s="378"/>
      <c r="U473" s="378"/>
      <c r="V473" s="378"/>
      <c r="W473" s="378"/>
      <c r="X473" s="378"/>
      <c r="Y473" s="378"/>
      <c r="Z473" s="378"/>
      <c r="AA473" s="378"/>
      <c r="AB473" s="378"/>
      <c r="AC473" s="378"/>
      <c r="AD473" s="378"/>
    </row>
    <row r="474" customFormat="false" ht="45" hidden="false" customHeight="true" outlineLevel="0" collapsed="false">
      <c r="A474" s="239"/>
      <c r="B474" s="239"/>
      <c r="C474" s="413"/>
      <c r="D474" s="414"/>
      <c r="E474" s="239"/>
      <c r="F474" s="415"/>
      <c r="G474" s="239"/>
      <c r="H474" s="414"/>
      <c r="I474" s="414"/>
      <c r="J474" s="239"/>
      <c r="K474" s="239"/>
      <c r="L474" s="239"/>
      <c r="M474" s="239"/>
      <c r="N474" s="239"/>
      <c r="O474" s="239"/>
      <c r="P474" s="239"/>
      <c r="Q474" s="239"/>
      <c r="R474" s="239"/>
      <c r="S474" s="239"/>
      <c r="T474" s="239"/>
      <c r="U474" s="239"/>
      <c r="V474" s="239"/>
      <c r="W474" s="239"/>
      <c r="X474" s="239"/>
      <c r="Y474" s="239"/>
      <c r="Z474" s="239"/>
      <c r="AA474" s="239"/>
      <c r="AB474" s="239"/>
      <c r="AC474" s="239"/>
      <c r="AD474" s="239"/>
    </row>
    <row r="475" customFormat="false" ht="45" hidden="false" customHeight="true" outlineLevel="0" collapsed="false">
      <c r="A475" s="378"/>
      <c r="B475" s="378"/>
      <c r="C475" s="410"/>
      <c r="D475" s="411"/>
      <c r="E475" s="378"/>
      <c r="F475" s="412"/>
      <c r="G475" s="378"/>
      <c r="H475" s="411"/>
      <c r="I475" s="411"/>
      <c r="J475" s="378"/>
      <c r="K475" s="378"/>
      <c r="L475" s="378"/>
      <c r="M475" s="378"/>
      <c r="N475" s="378"/>
      <c r="O475" s="378"/>
      <c r="P475" s="378"/>
      <c r="Q475" s="378"/>
      <c r="R475" s="378"/>
      <c r="S475" s="378"/>
      <c r="T475" s="378"/>
      <c r="U475" s="378"/>
      <c r="V475" s="378"/>
      <c r="W475" s="378"/>
      <c r="X475" s="378"/>
      <c r="Y475" s="378"/>
      <c r="Z475" s="378"/>
      <c r="AA475" s="378"/>
      <c r="AB475" s="378"/>
      <c r="AC475" s="378"/>
      <c r="AD475" s="378"/>
    </row>
    <row r="476" customFormat="false" ht="45" hidden="false" customHeight="true" outlineLevel="0" collapsed="false">
      <c r="A476" s="239"/>
      <c r="B476" s="239"/>
      <c r="C476" s="413"/>
      <c r="D476" s="414"/>
      <c r="E476" s="239"/>
      <c r="F476" s="415"/>
      <c r="G476" s="239"/>
      <c r="H476" s="414"/>
      <c r="I476" s="414"/>
      <c r="J476" s="239"/>
      <c r="K476" s="239"/>
      <c r="L476" s="239"/>
      <c r="M476" s="239"/>
      <c r="N476" s="239"/>
      <c r="O476" s="239"/>
      <c r="P476" s="239"/>
      <c r="Q476" s="239"/>
      <c r="R476" s="239"/>
      <c r="S476" s="239"/>
      <c r="T476" s="239"/>
      <c r="U476" s="239"/>
      <c r="V476" s="239"/>
      <c r="W476" s="239"/>
      <c r="X476" s="239"/>
      <c r="Y476" s="239"/>
      <c r="Z476" s="239"/>
      <c r="AA476" s="239"/>
      <c r="AB476" s="239"/>
      <c r="AC476" s="239"/>
      <c r="AD476" s="239"/>
    </row>
    <row r="477" customFormat="false" ht="45" hidden="false" customHeight="true" outlineLevel="0" collapsed="false">
      <c r="A477" s="378"/>
      <c r="B477" s="378"/>
      <c r="C477" s="410"/>
      <c r="D477" s="411"/>
      <c r="E477" s="378"/>
      <c r="F477" s="412"/>
      <c r="G477" s="378"/>
      <c r="H477" s="411"/>
      <c r="I477" s="411"/>
      <c r="J477" s="378"/>
      <c r="K477" s="378"/>
      <c r="L477" s="378"/>
      <c r="M477" s="378"/>
      <c r="N477" s="378"/>
      <c r="O477" s="378"/>
      <c r="P477" s="378"/>
      <c r="Q477" s="378"/>
      <c r="R477" s="378"/>
      <c r="S477" s="378"/>
      <c r="T477" s="378"/>
      <c r="U477" s="378"/>
      <c r="V477" s="378"/>
      <c r="W477" s="378"/>
      <c r="X477" s="378"/>
      <c r="Y477" s="378"/>
      <c r="Z477" s="378"/>
      <c r="AA477" s="378"/>
      <c r="AB477" s="378"/>
      <c r="AC477" s="378"/>
      <c r="AD477" s="378"/>
    </row>
    <row r="478" customFormat="false" ht="45" hidden="false" customHeight="true" outlineLevel="0" collapsed="false">
      <c r="A478" s="239"/>
      <c r="B478" s="239"/>
      <c r="C478" s="413"/>
      <c r="D478" s="414"/>
      <c r="E478" s="239"/>
      <c r="F478" s="415"/>
      <c r="G478" s="239"/>
      <c r="H478" s="414"/>
      <c r="I478" s="414"/>
      <c r="J478" s="239"/>
      <c r="K478" s="239"/>
      <c r="L478" s="239"/>
      <c r="M478" s="239"/>
      <c r="N478" s="239"/>
      <c r="O478" s="239"/>
      <c r="P478" s="239"/>
      <c r="Q478" s="239"/>
      <c r="R478" s="239"/>
      <c r="S478" s="239"/>
      <c r="T478" s="239"/>
      <c r="U478" s="239"/>
      <c r="V478" s="239"/>
      <c r="W478" s="239"/>
      <c r="X478" s="239"/>
      <c r="Y478" s="239"/>
      <c r="Z478" s="239"/>
      <c r="AA478" s="239"/>
      <c r="AB478" s="239"/>
      <c r="AC478" s="239"/>
      <c r="AD478" s="239"/>
    </row>
    <row r="479" customFormat="false" ht="45" hidden="false" customHeight="true" outlineLevel="0" collapsed="false">
      <c r="A479" s="378"/>
      <c r="B479" s="378"/>
      <c r="C479" s="410"/>
      <c r="D479" s="411"/>
      <c r="E479" s="378"/>
      <c r="F479" s="412"/>
      <c r="G479" s="378"/>
      <c r="H479" s="411"/>
      <c r="I479" s="411"/>
      <c r="J479" s="378"/>
      <c r="K479" s="378"/>
      <c r="L479" s="378"/>
      <c r="M479" s="378"/>
      <c r="N479" s="378"/>
      <c r="O479" s="378"/>
      <c r="P479" s="378"/>
      <c r="Q479" s="378"/>
      <c r="R479" s="378"/>
      <c r="S479" s="378"/>
      <c r="T479" s="378"/>
      <c r="U479" s="378"/>
      <c r="V479" s="378"/>
      <c r="W479" s="378"/>
      <c r="X479" s="378"/>
      <c r="Y479" s="378"/>
      <c r="Z479" s="378"/>
      <c r="AA479" s="378"/>
      <c r="AB479" s="378"/>
      <c r="AC479" s="378"/>
      <c r="AD479" s="378"/>
    </row>
    <row r="480" customFormat="false" ht="45" hidden="false" customHeight="true" outlineLevel="0" collapsed="false">
      <c r="A480" s="239"/>
      <c r="B480" s="239"/>
      <c r="C480" s="413"/>
      <c r="D480" s="414"/>
      <c r="E480" s="239"/>
      <c r="F480" s="415"/>
      <c r="G480" s="239"/>
      <c r="H480" s="414"/>
      <c r="I480" s="414"/>
      <c r="J480" s="239"/>
      <c r="K480" s="239"/>
      <c r="L480" s="239"/>
      <c r="M480" s="239"/>
      <c r="N480" s="239"/>
      <c r="O480" s="239"/>
      <c r="P480" s="239"/>
      <c r="Q480" s="239"/>
      <c r="R480" s="239"/>
      <c r="S480" s="239"/>
      <c r="T480" s="239"/>
      <c r="U480" s="239"/>
      <c r="V480" s="239"/>
      <c r="W480" s="239"/>
      <c r="X480" s="239"/>
      <c r="Y480" s="239"/>
      <c r="Z480" s="239"/>
      <c r="AA480" s="239"/>
      <c r="AB480" s="239"/>
      <c r="AC480" s="239"/>
      <c r="AD480" s="239"/>
    </row>
    <row r="481" customFormat="false" ht="45" hidden="false" customHeight="true" outlineLevel="0" collapsed="false">
      <c r="A481" s="378"/>
      <c r="B481" s="378"/>
      <c r="C481" s="410"/>
      <c r="D481" s="411"/>
      <c r="E481" s="378"/>
      <c r="F481" s="412"/>
      <c r="G481" s="378"/>
      <c r="H481" s="411"/>
      <c r="I481" s="411"/>
      <c r="J481" s="378"/>
      <c r="K481" s="378"/>
      <c r="L481" s="378"/>
      <c r="M481" s="378"/>
      <c r="N481" s="378"/>
      <c r="O481" s="378"/>
      <c r="P481" s="378"/>
      <c r="Q481" s="378"/>
      <c r="R481" s="378"/>
      <c r="S481" s="378"/>
      <c r="T481" s="378"/>
      <c r="U481" s="378"/>
      <c r="V481" s="378"/>
      <c r="W481" s="378"/>
      <c r="X481" s="378"/>
      <c r="Y481" s="378"/>
      <c r="Z481" s="378"/>
      <c r="AA481" s="378"/>
      <c r="AB481" s="378"/>
      <c r="AC481" s="378"/>
      <c r="AD481" s="378"/>
    </row>
    <row r="482" customFormat="false" ht="45" hidden="false" customHeight="true" outlineLevel="0" collapsed="false">
      <c r="A482" s="239"/>
      <c r="B482" s="239"/>
      <c r="C482" s="413"/>
      <c r="D482" s="414"/>
      <c r="E482" s="239"/>
      <c r="F482" s="415"/>
      <c r="G482" s="239"/>
      <c r="H482" s="414"/>
      <c r="I482" s="414"/>
      <c r="J482" s="239"/>
      <c r="K482" s="239"/>
      <c r="L482" s="239"/>
      <c r="M482" s="239"/>
      <c r="N482" s="239"/>
      <c r="O482" s="239"/>
      <c r="P482" s="239"/>
      <c r="Q482" s="239"/>
      <c r="R482" s="239"/>
      <c r="S482" s="239"/>
      <c r="T482" s="239"/>
      <c r="U482" s="239"/>
      <c r="V482" s="239"/>
      <c r="W482" s="239"/>
      <c r="X482" s="239"/>
      <c r="Y482" s="239"/>
      <c r="Z482" s="239"/>
      <c r="AA482" s="239"/>
      <c r="AB482" s="239"/>
      <c r="AC482" s="239"/>
      <c r="AD482" s="239"/>
    </row>
    <row r="483" customFormat="false" ht="45" hidden="false" customHeight="true" outlineLevel="0" collapsed="false">
      <c r="A483" s="378"/>
      <c r="B483" s="378"/>
      <c r="C483" s="410"/>
      <c r="D483" s="411"/>
      <c r="E483" s="378"/>
      <c r="F483" s="412"/>
      <c r="G483" s="378"/>
      <c r="H483" s="411"/>
      <c r="I483" s="411"/>
      <c r="J483" s="378"/>
      <c r="K483" s="378"/>
      <c r="L483" s="378"/>
      <c r="M483" s="378"/>
      <c r="N483" s="378"/>
      <c r="O483" s="378"/>
      <c r="P483" s="378"/>
      <c r="Q483" s="378"/>
      <c r="R483" s="378"/>
      <c r="S483" s="378"/>
      <c r="T483" s="378"/>
      <c r="U483" s="378"/>
      <c r="V483" s="378"/>
      <c r="W483" s="378"/>
      <c r="X483" s="378"/>
      <c r="Y483" s="378"/>
      <c r="Z483" s="378"/>
      <c r="AA483" s="378"/>
      <c r="AB483" s="378"/>
      <c r="AC483" s="378"/>
      <c r="AD483" s="378"/>
    </row>
    <row r="484" customFormat="false" ht="45" hidden="false" customHeight="true" outlineLevel="0" collapsed="false">
      <c r="A484" s="239"/>
      <c r="B484" s="239"/>
      <c r="C484" s="413"/>
      <c r="D484" s="414"/>
      <c r="E484" s="239"/>
      <c r="F484" s="415"/>
      <c r="G484" s="239"/>
      <c r="H484" s="414"/>
      <c r="I484" s="414"/>
      <c r="J484" s="239"/>
      <c r="K484" s="239"/>
      <c r="L484" s="239"/>
      <c r="M484" s="239"/>
      <c r="N484" s="239"/>
      <c r="O484" s="239"/>
      <c r="P484" s="239"/>
      <c r="Q484" s="239"/>
      <c r="R484" s="239"/>
      <c r="S484" s="239"/>
      <c r="T484" s="239"/>
      <c r="U484" s="239"/>
      <c r="V484" s="239"/>
      <c r="W484" s="239"/>
      <c r="X484" s="239"/>
      <c r="Y484" s="239"/>
      <c r="Z484" s="239"/>
      <c r="AA484" s="239"/>
      <c r="AB484" s="239"/>
      <c r="AC484" s="239"/>
      <c r="AD484" s="239"/>
    </row>
    <row r="485" customFormat="false" ht="45" hidden="false" customHeight="true" outlineLevel="0" collapsed="false">
      <c r="A485" s="378"/>
      <c r="B485" s="378"/>
      <c r="C485" s="410"/>
      <c r="D485" s="411"/>
      <c r="E485" s="378"/>
      <c r="F485" s="412"/>
      <c r="G485" s="378"/>
      <c r="H485" s="411"/>
      <c r="I485" s="411"/>
      <c r="J485" s="378"/>
      <c r="K485" s="378"/>
      <c r="L485" s="378"/>
      <c r="M485" s="378"/>
      <c r="N485" s="378"/>
      <c r="O485" s="378"/>
      <c r="P485" s="378"/>
      <c r="Q485" s="378"/>
      <c r="R485" s="378"/>
      <c r="S485" s="378"/>
      <c r="T485" s="378"/>
      <c r="U485" s="378"/>
      <c r="V485" s="378"/>
      <c r="W485" s="378"/>
      <c r="X485" s="378"/>
      <c r="Y485" s="378"/>
      <c r="Z485" s="378"/>
      <c r="AA485" s="378"/>
      <c r="AB485" s="378"/>
      <c r="AC485" s="378"/>
      <c r="AD485" s="378"/>
    </row>
    <row r="486" customFormat="false" ht="45" hidden="false" customHeight="true" outlineLevel="0" collapsed="false">
      <c r="A486" s="239"/>
      <c r="B486" s="239"/>
      <c r="C486" s="413"/>
      <c r="D486" s="414"/>
      <c r="E486" s="239"/>
      <c r="F486" s="415"/>
      <c r="G486" s="239"/>
      <c r="H486" s="414"/>
      <c r="I486" s="414"/>
      <c r="J486" s="239"/>
      <c r="K486" s="239"/>
      <c r="L486" s="239"/>
      <c r="M486" s="239"/>
      <c r="N486" s="239"/>
      <c r="O486" s="239"/>
      <c r="P486" s="239"/>
      <c r="Q486" s="239"/>
      <c r="R486" s="239"/>
      <c r="S486" s="239"/>
      <c r="T486" s="239"/>
      <c r="U486" s="239"/>
      <c r="V486" s="239"/>
      <c r="W486" s="239"/>
      <c r="X486" s="239"/>
      <c r="Y486" s="239"/>
      <c r="Z486" s="239"/>
      <c r="AA486" s="239"/>
      <c r="AB486" s="239"/>
      <c r="AC486" s="239"/>
      <c r="AD486" s="239"/>
    </row>
    <row r="487" customFormat="false" ht="45" hidden="false" customHeight="true" outlineLevel="0" collapsed="false">
      <c r="A487" s="378"/>
      <c r="B487" s="378"/>
      <c r="C487" s="410"/>
      <c r="D487" s="411"/>
      <c r="E487" s="378"/>
      <c r="F487" s="412"/>
      <c r="G487" s="378"/>
      <c r="H487" s="411"/>
      <c r="I487" s="411"/>
      <c r="J487" s="378"/>
      <c r="K487" s="378"/>
      <c r="L487" s="378"/>
      <c r="M487" s="378"/>
      <c r="N487" s="378"/>
      <c r="O487" s="378"/>
      <c r="P487" s="378"/>
      <c r="Q487" s="378"/>
      <c r="R487" s="378"/>
      <c r="S487" s="378"/>
      <c r="T487" s="378"/>
      <c r="U487" s="378"/>
      <c r="V487" s="378"/>
      <c r="W487" s="378"/>
      <c r="X487" s="378"/>
      <c r="Y487" s="378"/>
      <c r="Z487" s="378"/>
      <c r="AA487" s="378"/>
      <c r="AB487" s="378"/>
      <c r="AC487" s="378"/>
      <c r="AD487" s="378"/>
    </row>
    <row r="488" customFormat="false" ht="45" hidden="false" customHeight="true" outlineLevel="0" collapsed="false">
      <c r="A488" s="239"/>
      <c r="B488" s="239"/>
      <c r="C488" s="413"/>
      <c r="D488" s="414"/>
      <c r="E488" s="239"/>
      <c r="F488" s="415"/>
      <c r="G488" s="239"/>
      <c r="H488" s="414"/>
      <c r="I488" s="414"/>
      <c r="J488" s="239"/>
      <c r="K488" s="239"/>
      <c r="L488" s="239"/>
      <c r="M488" s="239"/>
      <c r="N488" s="239"/>
      <c r="O488" s="239"/>
      <c r="P488" s="239"/>
      <c r="Q488" s="239"/>
      <c r="R488" s="239"/>
      <c r="S488" s="239"/>
      <c r="T488" s="239"/>
      <c r="U488" s="239"/>
      <c r="V488" s="239"/>
      <c r="W488" s="239"/>
      <c r="X488" s="239"/>
      <c r="Y488" s="239"/>
      <c r="Z488" s="239"/>
      <c r="AA488" s="239"/>
      <c r="AB488" s="239"/>
      <c r="AC488" s="239"/>
      <c r="AD488" s="239"/>
    </row>
    <row r="489" customFormat="false" ht="45" hidden="false" customHeight="true" outlineLevel="0" collapsed="false">
      <c r="A489" s="378"/>
      <c r="B489" s="378"/>
      <c r="C489" s="410"/>
      <c r="D489" s="411"/>
      <c r="E489" s="378"/>
      <c r="F489" s="412"/>
      <c r="G489" s="378"/>
      <c r="H489" s="411"/>
      <c r="I489" s="411"/>
      <c r="J489" s="378"/>
      <c r="K489" s="378"/>
      <c r="L489" s="378"/>
      <c r="M489" s="378"/>
      <c r="N489" s="378"/>
      <c r="O489" s="378"/>
      <c r="P489" s="378"/>
      <c r="Q489" s="378"/>
      <c r="R489" s="378"/>
      <c r="S489" s="378"/>
      <c r="T489" s="378"/>
      <c r="U489" s="378"/>
      <c r="V489" s="378"/>
      <c r="W489" s="378"/>
      <c r="X489" s="378"/>
      <c r="Y489" s="378"/>
      <c r="Z489" s="378"/>
      <c r="AA489" s="378"/>
      <c r="AB489" s="378"/>
      <c r="AC489" s="378"/>
      <c r="AD489" s="378"/>
    </row>
    <row r="490" customFormat="false" ht="45" hidden="false" customHeight="true" outlineLevel="0" collapsed="false">
      <c r="A490" s="239"/>
      <c r="B490" s="239"/>
      <c r="C490" s="413"/>
      <c r="D490" s="414"/>
      <c r="E490" s="239"/>
      <c r="F490" s="415"/>
      <c r="G490" s="239"/>
      <c r="H490" s="414"/>
      <c r="I490" s="414"/>
      <c r="J490" s="239"/>
      <c r="K490" s="239"/>
      <c r="L490" s="239"/>
      <c r="M490" s="239"/>
      <c r="N490" s="239"/>
      <c r="O490" s="239"/>
      <c r="P490" s="239"/>
      <c r="Q490" s="239"/>
      <c r="R490" s="239"/>
      <c r="S490" s="239"/>
      <c r="T490" s="239"/>
      <c r="U490" s="239"/>
      <c r="V490" s="239"/>
      <c r="W490" s="239"/>
      <c r="X490" s="239"/>
      <c r="Y490" s="239"/>
      <c r="Z490" s="239"/>
      <c r="AA490" s="239"/>
      <c r="AB490" s="239"/>
      <c r="AC490" s="239"/>
      <c r="AD490" s="239"/>
    </row>
    <row r="491" customFormat="false" ht="45" hidden="false" customHeight="true" outlineLevel="0" collapsed="false">
      <c r="A491" s="378"/>
      <c r="B491" s="378"/>
      <c r="C491" s="410"/>
      <c r="D491" s="411"/>
      <c r="E491" s="378"/>
      <c r="F491" s="412"/>
      <c r="G491" s="378"/>
      <c r="H491" s="411"/>
      <c r="I491" s="411"/>
      <c r="J491" s="378"/>
      <c r="K491" s="378"/>
      <c r="L491" s="378"/>
      <c r="M491" s="378"/>
      <c r="N491" s="378"/>
      <c r="O491" s="378"/>
      <c r="P491" s="378"/>
      <c r="Q491" s="378"/>
      <c r="R491" s="378"/>
      <c r="S491" s="378"/>
      <c r="T491" s="378"/>
      <c r="U491" s="378"/>
      <c r="V491" s="378"/>
      <c r="W491" s="378"/>
      <c r="X491" s="378"/>
      <c r="Y491" s="378"/>
      <c r="Z491" s="378"/>
      <c r="AA491" s="378"/>
      <c r="AB491" s="378"/>
      <c r="AC491" s="378"/>
      <c r="AD491" s="378"/>
    </row>
    <row r="492" customFormat="false" ht="45" hidden="false" customHeight="true" outlineLevel="0" collapsed="false">
      <c r="A492" s="239"/>
      <c r="B492" s="239"/>
      <c r="C492" s="413"/>
      <c r="D492" s="414"/>
      <c r="E492" s="239"/>
      <c r="F492" s="415"/>
      <c r="G492" s="239"/>
      <c r="H492" s="414"/>
      <c r="I492" s="414"/>
      <c r="J492" s="239"/>
      <c r="K492" s="239"/>
      <c r="L492" s="239"/>
      <c r="M492" s="239"/>
      <c r="N492" s="239"/>
      <c r="O492" s="239"/>
      <c r="P492" s="239"/>
      <c r="Q492" s="239"/>
      <c r="R492" s="239"/>
      <c r="S492" s="239"/>
      <c r="T492" s="239"/>
      <c r="U492" s="239"/>
      <c r="V492" s="239"/>
      <c r="W492" s="239"/>
      <c r="X492" s="239"/>
      <c r="Y492" s="239"/>
      <c r="Z492" s="239"/>
      <c r="AA492" s="239"/>
      <c r="AB492" s="239"/>
      <c r="AC492" s="239"/>
      <c r="AD492" s="239"/>
    </row>
    <row r="493" customFormat="false" ht="45" hidden="false" customHeight="true" outlineLevel="0" collapsed="false">
      <c r="A493" s="378"/>
      <c r="B493" s="378"/>
      <c r="C493" s="410"/>
      <c r="D493" s="411"/>
      <c r="E493" s="378"/>
      <c r="F493" s="412"/>
      <c r="G493" s="378"/>
      <c r="H493" s="411"/>
      <c r="I493" s="411"/>
      <c r="J493" s="378"/>
      <c r="K493" s="378"/>
      <c r="L493" s="378"/>
      <c r="M493" s="378"/>
      <c r="N493" s="378"/>
      <c r="O493" s="378"/>
      <c r="P493" s="378"/>
      <c r="Q493" s="378"/>
      <c r="R493" s="378"/>
      <c r="S493" s="378"/>
      <c r="T493" s="378"/>
      <c r="U493" s="378"/>
      <c r="V493" s="378"/>
      <c r="W493" s="378"/>
      <c r="X493" s="378"/>
      <c r="Y493" s="378"/>
      <c r="Z493" s="378"/>
      <c r="AA493" s="378"/>
      <c r="AB493" s="378"/>
      <c r="AC493" s="378"/>
      <c r="AD493" s="378"/>
    </row>
    <row r="494" customFormat="false" ht="45" hidden="false" customHeight="true" outlineLevel="0" collapsed="false">
      <c r="A494" s="239"/>
      <c r="B494" s="239"/>
      <c r="C494" s="413"/>
      <c r="D494" s="414"/>
      <c r="E494" s="239"/>
      <c r="F494" s="415"/>
      <c r="G494" s="239"/>
      <c r="H494" s="414"/>
      <c r="I494" s="414"/>
      <c r="J494" s="239"/>
      <c r="K494" s="239"/>
      <c r="L494" s="239"/>
      <c r="M494" s="239"/>
      <c r="N494" s="239"/>
      <c r="O494" s="239"/>
      <c r="P494" s="239"/>
      <c r="Q494" s="239"/>
      <c r="R494" s="239"/>
      <c r="S494" s="239"/>
      <c r="T494" s="239"/>
      <c r="U494" s="239"/>
      <c r="V494" s="239"/>
      <c r="W494" s="239"/>
      <c r="X494" s="239"/>
      <c r="Y494" s="239"/>
      <c r="Z494" s="239"/>
      <c r="AA494" s="239"/>
      <c r="AB494" s="239"/>
      <c r="AC494" s="239"/>
      <c r="AD494" s="239"/>
    </row>
    <row r="495" customFormat="false" ht="45" hidden="false" customHeight="true" outlineLevel="0" collapsed="false">
      <c r="A495" s="378"/>
      <c r="B495" s="378"/>
      <c r="C495" s="410"/>
      <c r="D495" s="411"/>
      <c r="E495" s="378"/>
      <c r="F495" s="412"/>
      <c r="G495" s="378"/>
      <c r="H495" s="411"/>
      <c r="I495" s="411"/>
      <c r="J495" s="378"/>
      <c r="K495" s="378"/>
      <c r="L495" s="378"/>
      <c r="M495" s="378"/>
      <c r="N495" s="378"/>
      <c r="O495" s="378"/>
      <c r="P495" s="378"/>
      <c r="Q495" s="378"/>
      <c r="R495" s="378"/>
      <c r="S495" s="378"/>
      <c r="T495" s="378"/>
      <c r="U495" s="378"/>
      <c r="V495" s="378"/>
      <c r="W495" s="378"/>
      <c r="X495" s="378"/>
      <c r="Y495" s="378"/>
      <c r="Z495" s="378"/>
      <c r="AA495" s="378"/>
      <c r="AB495" s="378"/>
      <c r="AC495" s="378"/>
      <c r="AD495" s="378"/>
    </row>
    <row r="496" customFormat="false" ht="45" hidden="false" customHeight="true" outlineLevel="0" collapsed="false">
      <c r="A496" s="239"/>
      <c r="B496" s="239"/>
      <c r="C496" s="413"/>
      <c r="D496" s="414"/>
      <c r="E496" s="239"/>
      <c r="F496" s="415"/>
      <c r="G496" s="239"/>
      <c r="H496" s="414"/>
      <c r="I496" s="414"/>
      <c r="J496" s="239"/>
      <c r="K496" s="239"/>
      <c r="L496" s="239"/>
      <c r="M496" s="239"/>
      <c r="N496" s="239"/>
      <c r="O496" s="239"/>
      <c r="P496" s="239"/>
      <c r="Q496" s="239"/>
      <c r="R496" s="239"/>
      <c r="S496" s="239"/>
      <c r="T496" s="239"/>
      <c r="U496" s="239"/>
      <c r="V496" s="239"/>
      <c r="W496" s="239"/>
      <c r="X496" s="239"/>
      <c r="Y496" s="239"/>
      <c r="Z496" s="239"/>
      <c r="AA496" s="239"/>
      <c r="AB496" s="239"/>
      <c r="AC496" s="239"/>
      <c r="AD496" s="239"/>
    </row>
    <row r="497" customFormat="false" ht="45" hidden="false" customHeight="true" outlineLevel="0" collapsed="false">
      <c r="A497" s="378"/>
      <c r="B497" s="378"/>
      <c r="C497" s="410"/>
      <c r="D497" s="411"/>
      <c r="E497" s="378"/>
      <c r="F497" s="412"/>
      <c r="G497" s="378"/>
      <c r="H497" s="411"/>
      <c r="I497" s="411"/>
      <c r="J497" s="378"/>
      <c r="K497" s="378"/>
      <c r="L497" s="378"/>
      <c r="M497" s="378"/>
      <c r="N497" s="378"/>
      <c r="O497" s="378"/>
      <c r="P497" s="378"/>
      <c r="Q497" s="378"/>
      <c r="R497" s="378"/>
      <c r="S497" s="378"/>
      <c r="T497" s="378"/>
      <c r="U497" s="378"/>
      <c r="V497" s="378"/>
      <c r="W497" s="378"/>
      <c r="X497" s="378"/>
      <c r="Y497" s="378"/>
      <c r="Z497" s="378"/>
      <c r="AA497" s="378"/>
      <c r="AB497" s="378"/>
      <c r="AC497" s="378"/>
      <c r="AD497" s="378"/>
    </row>
    <row r="498" customFormat="false" ht="45" hidden="false" customHeight="true" outlineLevel="0" collapsed="false">
      <c r="A498" s="239"/>
      <c r="B498" s="239"/>
      <c r="C498" s="413"/>
      <c r="D498" s="414"/>
      <c r="E498" s="239"/>
      <c r="F498" s="415"/>
      <c r="G498" s="239"/>
      <c r="H498" s="414"/>
      <c r="I498" s="414"/>
      <c r="J498" s="239"/>
      <c r="K498" s="239"/>
      <c r="L498" s="239"/>
      <c r="M498" s="239"/>
      <c r="N498" s="239"/>
      <c r="O498" s="239"/>
      <c r="P498" s="239"/>
      <c r="Q498" s="239"/>
      <c r="R498" s="239"/>
      <c r="S498" s="239"/>
      <c r="T498" s="239"/>
      <c r="U498" s="239"/>
      <c r="V498" s="239"/>
      <c r="W498" s="239"/>
      <c r="X498" s="239"/>
      <c r="Y498" s="239"/>
      <c r="Z498" s="239"/>
      <c r="AA498" s="239"/>
      <c r="AB498" s="239"/>
      <c r="AC498" s="239"/>
      <c r="AD498" s="239"/>
    </row>
    <row r="499" customFormat="false" ht="45" hidden="false" customHeight="true" outlineLevel="0" collapsed="false">
      <c r="A499" s="378"/>
      <c r="B499" s="378"/>
      <c r="C499" s="410"/>
      <c r="D499" s="411"/>
      <c r="E499" s="378"/>
      <c r="F499" s="412"/>
      <c r="G499" s="378"/>
      <c r="H499" s="411"/>
      <c r="I499" s="411"/>
      <c r="J499" s="378"/>
      <c r="K499" s="378"/>
      <c r="L499" s="378"/>
      <c r="M499" s="378"/>
      <c r="N499" s="378"/>
      <c r="O499" s="378"/>
      <c r="P499" s="378"/>
      <c r="Q499" s="378"/>
      <c r="R499" s="378"/>
      <c r="S499" s="378"/>
      <c r="T499" s="378"/>
      <c r="U499" s="378"/>
      <c r="V499" s="378"/>
      <c r="W499" s="378"/>
      <c r="X499" s="378"/>
      <c r="Y499" s="378"/>
      <c r="Z499" s="378"/>
      <c r="AA499" s="378"/>
      <c r="AB499" s="378"/>
      <c r="AC499" s="378"/>
      <c r="AD499" s="378"/>
    </row>
    <row r="500" customFormat="false" ht="45" hidden="false" customHeight="true" outlineLevel="0" collapsed="false">
      <c r="A500" s="239"/>
      <c r="B500" s="239"/>
      <c r="C500" s="413"/>
      <c r="D500" s="414"/>
      <c r="E500" s="239"/>
      <c r="F500" s="415"/>
      <c r="G500" s="239"/>
      <c r="H500" s="414"/>
      <c r="I500" s="414"/>
      <c r="J500" s="239"/>
      <c r="K500" s="239"/>
      <c r="L500" s="239"/>
      <c r="M500" s="239"/>
      <c r="N500" s="239"/>
      <c r="O500" s="239"/>
      <c r="P500" s="239"/>
      <c r="Q500" s="239"/>
      <c r="R500" s="239"/>
      <c r="S500" s="239"/>
      <c r="T500" s="239"/>
      <c r="U500" s="239"/>
      <c r="V500" s="239"/>
      <c r="W500" s="239"/>
      <c r="X500" s="239"/>
      <c r="Y500" s="239"/>
      <c r="Z500" s="239"/>
      <c r="AA500" s="239"/>
      <c r="AB500" s="239"/>
      <c r="AC500" s="239"/>
      <c r="AD500" s="239"/>
    </row>
    <row r="501" customFormat="false" ht="45" hidden="false" customHeight="true" outlineLevel="0" collapsed="false">
      <c r="A501" s="378"/>
      <c r="B501" s="378"/>
      <c r="C501" s="410"/>
      <c r="D501" s="411"/>
      <c r="E501" s="378"/>
      <c r="F501" s="412"/>
      <c r="G501" s="378"/>
      <c r="H501" s="411"/>
      <c r="I501" s="411"/>
      <c r="J501" s="378"/>
      <c r="K501" s="378"/>
      <c r="L501" s="378"/>
      <c r="M501" s="378"/>
      <c r="N501" s="378"/>
      <c r="O501" s="378"/>
      <c r="P501" s="378"/>
      <c r="Q501" s="378"/>
      <c r="R501" s="378"/>
      <c r="S501" s="378"/>
      <c r="T501" s="378"/>
      <c r="U501" s="378"/>
      <c r="V501" s="378"/>
      <c r="W501" s="378"/>
      <c r="X501" s="378"/>
      <c r="Y501" s="378"/>
      <c r="Z501" s="378"/>
      <c r="AA501" s="378"/>
      <c r="AB501" s="378"/>
      <c r="AC501" s="378"/>
      <c r="AD501" s="378"/>
    </row>
    <row r="502" customFormat="false" ht="45" hidden="false" customHeight="true" outlineLevel="0" collapsed="false">
      <c r="A502" s="239"/>
      <c r="B502" s="239"/>
      <c r="C502" s="413"/>
      <c r="D502" s="414"/>
      <c r="E502" s="239"/>
      <c r="F502" s="415"/>
      <c r="G502" s="239"/>
      <c r="H502" s="414"/>
      <c r="I502" s="414"/>
      <c r="J502" s="239"/>
      <c r="K502" s="239"/>
      <c r="L502" s="239"/>
      <c r="M502" s="239"/>
      <c r="N502" s="239"/>
      <c r="O502" s="239"/>
      <c r="P502" s="239"/>
      <c r="Q502" s="239"/>
      <c r="R502" s="239"/>
      <c r="S502" s="239"/>
      <c r="T502" s="239"/>
      <c r="U502" s="239"/>
      <c r="V502" s="239"/>
      <c r="W502" s="239"/>
      <c r="X502" s="239"/>
      <c r="Y502" s="239"/>
      <c r="Z502" s="239"/>
      <c r="AA502" s="239"/>
      <c r="AB502" s="239"/>
      <c r="AC502" s="239"/>
      <c r="AD502" s="239"/>
    </row>
    <row r="503" customFormat="false" ht="45" hidden="false" customHeight="true" outlineLevel="0" collapsed="false">
      <c r="A503" s="378"/>
      <c r="B503" s="378"/>
      <c r="C503" s="410"/>
      <c r="D503" s="411"/>
      <c r="E503" s="378"/>
      <c r="F503" s="412"/>
      <c r="G503" s="378"/>
      <c r="H503" s="411"/>
      <c r="I503" s="411"/>
      <c r="J503" s="378"/>
      <c r="K503" s="378"/>
      <c r="L503" s="378"/>
      <c r="M503" s="378"/>
      <c r="N503" s="378"/>
      <c r="O503" s="378"/>
      <c r="P503" s="378"/>
      <c r="Q503" s="378"/>
      <c r="R503" s="378"/>
      <c r="S503" s="378"/>
      <c r="T503" s="378"/>
      <c r="U503" s="378"/>
      <c r="V503" s="378"/>
      <c r="W503" s="378"/>
      <c r="X503" s="378"/>
      <c r="Y503" s="378"/>
      <c r="Z503" s="378"/>
      <c r="AA503" s="378"/>
      <c r="AB503" s="378"/>
      <c r="AC503" s="378"/>
      <c r="AD503" s="378"/>
    </row>
    <row r="504" customFormat="false" ht="45" hidden="false" customHeight="true" outlineLevel="0" collapsed="false">
      <c r="A504" s="239"/>
      <c r="B504" s="239"/>
      <c r="C504" s="413"/>
      <c r="D504" s="414"/>
      <c r="E504" s="239"/>
      <c r="F504" s="415"/>
      <c r="G504" s="239"/>
      <c r="H504" s="414"/>
      <c r="I504" s="414"/>
      <c r="J504" s="239"/>
      <c r="K504" s="239"/>
      <c r="L504" s="239"/>
      <c r="M504" s="239"/>
      <c r="N504" s="239"/>
      <c r="O504" s="239"/>
      <c r="P504" s="239"/>
      <c r="Q504" s="239"/>
      <c r="R504" s="239"/>
      <c r="S504" s="239"/>
      <c r="T504" s="239"/>
      <c r="U504" s="239"/>
      <c r="V504" s="239"/>
      <c r="W504" s="239"/>
      <c r="X504" s="239"/>
      <c r="Y504" s="239"/>
      <c r="Z504" s="239"/>
      <c r="AA504" s="239"/>
      <c r="AB504" s="239"/>
      <c r="AC504" s="239"/>
      <c r="AD504" s="239"/>
    </row>
    <row r="505" customFormat="false" ht="45" hidden="false" customHeight="true" outlineLevel="0" collapsed="false">
      <c r="A505" s="378"/>
      <c r="B505" s="378"/>
      <c r="C505" s="410"/>
      <c r="D505" s="411"/>
      <c r="E505" s="378"/>
      <c r="F505" s="412"/>
      <c r="G505" s="378"/>
      <c r="H505" s="411"/>
      <c r="I505" s="411"/>
      <c r="J505" s="378"/>
      <c r="K505" s="378"/>
      <c r="L505" s="378"/>
      <c r="M505" s="378"/>
      <c r="N505" s="378"/>
      <c r="O505" s="378"/>
      <c r="P505" s="378"/>
      <c r="Q505" s="378"/>
      <c r="R505" s="378"/>
      <c r="S505" s="378"/>
      <c r="T505" s="378"/>
      <c r="U505" s="378"/>
      <c r="V505" s="378"/>
      <c r="W505" s="378"/>
      <c r="X505" s="378"/>
      <c r="Y505" s="378"/>
      <c r="Z505" s="378"/>
      <c r="AA505" s="378"/>
      <c r="AB505" s="378"/>
      <c r="AC505" s="378"/>
      <c r="AD505" s="378"/>
    </row>
    <row r="506" customFormat="false" ht="45" hidden="false" customHeight="true" outlineLevel="0" collapsed="false">
      <c r="A506" s="239"/>
      <c r="B506" s="239"/>
      <c r="C506" s="413"/>
      <c r="D506" s="414"/>
      <c r="E506" s="239"/>
      <c r="F506" s="415"/>
      <c r="G506" s="239"/>
      <c r="H506" s="414"/>
      <c r="I506" s="414"/>
      <c r="J506" s="239"/>
      <c r="K506" s="239"/>
      <c r="L506" s="239"/>
      <c r="M506" s="239"/>
      <c r="N506" s="239"/>
      <c r="O506" s="239"/>
      <c r="P506" s="239"/>
      <c r="Q506" s="239"/>
      <c r="R506" s="239"/>
      <c r="S506" s="239"/>
      <c r="T506" s="239"/>
      <c r="U506" s="239"/>
      <c r="V506" s="239"/>
      <c r="W506" s="239"/>
      <c r="X506" s="239"/>
      <c r="Y506" s="239"/>
      <c r="Z506" s="239"/>
      <c r="AA506" s="239"/>
      <c r="AB506" s="239"/>
      <c r="AC506" s="239"/>
      <c r="AD506" s="239"/>
    </row>
    <row r="507" customFormat="false" ht="45" hidden="false" customHeight="true" outlineLevel="0" collapsed="false">
      <c r="A507" s="378"/>
      <c r="B507" s="378"/>
      <c r="C507" s="410"/>
      <c r="D507" s="411"/>
      <c r="E507" s="378"/>
      <c r="F507" s="412"/>
      <c r="G507" s="378"/>
      <c r="H507" s="411"/>
      <c r="I507" s="411"/>
      <c r="J507" s="378"/>
      <c r="K507" s="378"/>
      <c r="L507" s="378"/>
      <c r="M507" s="378"/>
      <c r="N507" s="378"/>
      <c r="O507" s="378"/>
      <c r="P507" s="378"/>
      <c r="Q507" s="378"/>
      <c r="R507" s="378"/>
      <c r="S507" s="378"/>
      <c r="T507" s="378"/>
      <c r="U507" s="378"/>
      <c r="V507" s="378"/>
      <c r="W507" s="378"/>
      <c r="X507" s="378"/>
      <c r="Y507" s="378"/>
      <c r="Z507" s="378"/>
      <c r="AA507" s="378"/>
      <c r="AB507" s="378"/>
      <c r="AC507" s="378"/>
      <c r="AD507" s="378"/>
    </row>
    <row r="508" customFormat="false" ht="45" hidden="false" customHeight="true" outlineLevel="0" collapsed="false">
      <c r="A508" s="239"/>
      <c r="B508" s="239"/>
      <c r="C508" s="413"/>
      <c r="D508" s="414"/>
      <c r="E508" s="239"/>
      <c r="F508" s="415"/>
      <c r="G508" s="239"/>
      <c r="H508" s="414"/>
      <c r="I508" s="414"/>
      <c r="J508" s="239"/>
      <c r="K508" s="239"/>
      <c r="L508" s="239"/>
      <c r="M508" s="239"/>
      <c r="N508" s="239"/>
      <c r="O508" s="239"/>
      <c r="P508" s="239"/>
      <c r="Q508" s="239"/>
      <c r="R508" s="239"/>
      <c r="S508" s="239"/>
      <c r="T508" s="239"/>
      <c r="U508" s="239"/>
      <c r="V508" s="239"/>
      <c r="W508" s="239"/>
      <c r="X508" s="239"/>
      <c r="Y508" s="239"/>
      <c r="Z508" s="239"/>
      <c r="AA508" s="239"/>
      <c r="AB508" s="239"/>
      <c r="AC508" s="239"/>
      <c r="AD508" s="239"/>
    </row>
    <row r="509" customFormat="false" ht="45" hidden="false" customHeight="true" outlineLevel="0" collapsed="false">
      <c r="A509" s="378"/>
      <c r="B509" s="378"/>
      <c r="C509" s="410"/>
      <c r="D509" s="411"/>
      <c r="E509" s="378"/>
      <c r="F509" s="412"/>
      <c r="G509" s="378"/>
      <c r="H509" s="411"/>
      <c r="I509" s="411"/>
      <c r="J509" s="378"/>
      <c r="K509" s="378"/>
      <c r="L509" s="378"/>
      <c r="M509" s="378"/>
      <c r="N509" s="378"/>
      <c r="O509" s="378"/>
      <c r="P509" s="378"/>
      <c r="Q509" s="378"/>
      <c r="R509" s="378"/>
      <c r="S509" s="378"/>
      <c r="T509" s="378"/>
      <c r="U509" s="378"/>
      <c r="V509" s="378"/>
      <c r="W509" s="378"/>
      <c r="X509" s="378"/>
      <c r="Y509" s="378"/>
      <c r="Z509" s="378"/>
      <c r="AA509" s="378"/>
      <c r="AB509" s="378"/>
      <c r="AC509" s="378"/>
      <c r="AD509" s="378"/>
    </row>
    <row r="510" customFormat="false" ht="45" hidden="false" customHeight="true" outlineLevel="0" collapsed="false">
      <c r="A510" s="239"/>
      <c r="B510" s="239"/>
      <c r="C510" s="413"/>
      <c r="D510" s="414"/>
      <c r="E510" s="239"/>
      <c r="F510" s="415"/>
      <c r="G510" s="239"/>
      <c r="H510" s="414"/>
      <c r="I510" s="414"/>
      <c r="J510" s="239"/>
      <c r="K510" s="239"/>
      <c r="L510" s="239"/>
      <c r="M510" s="239"/>
      <c r="N510" s="239"/>
      <c r="O510" s="239"/>
      <c r="P510" s="239"/>
      <c r="Q510" s="239"/>
      <c r="R510" s="239"/>
      <c r="S510" s="239"/>
      <c r="T510" s="239"/>
      <c r="U510" s="239"/>
      <c r="V510" s="239"/>
      <c r="W510" s="239"/>
      <c r="X510" s="239"/>
      <c r="Y510" s="239"/>
      <c r="Z510" s="239"/>
      <c r="AA510" s="239"/>
      <c r="AB510" s="239"/>
      <c r="AC510" s="239"/>
      <c r="AD510" s="239"/>
    </row>
    <row r="511" customFormat="false" ht="45" hidden="false" customHeight="true" outlineLevel="0" collapsed="false">
      <c r="A511" s="378"/>
      <c r="B511" s="378"/>
      <c r="C511" s="410"/>
      <c r="D511" s="411"/>
      <c r="E511" s="378"/>
      <c r="F511" s="412"/>
      <c r="G511" s="378"/>
      <c r="H511" s="411"/>
      <c r="I511" s="411"/>
      <c r="J511" s="378"/>
      <c r="K511" s="378"/>
      <c r="L511" s="378"/>
      <c r="M511" s="378"/>
      <c r="N511" s="378"/>
      <c r="O511" s="378"/>
      <c r="P511" s="378"/>
      <c r="Q511" s="378"/>
      <c r="R511" s="378"/>
      <c r="S511" s="378"/>
      <c r="T511" s="378"/>
      <c r="U511" s="378"/>
      <c r="V511" s="378"/>
      <c r="W511" s="378"/>
      <c r="X511" s="378"/>
      <c r="Y511" s="378"/>
      <c r="Z511" s="378"/>
      <c r="AA511" s="378"/>
      <c r="AB511" s="378"/>
      <c r="AC511" s="378"/>
      <c r="AD511" s="378"/>
    </row>
    <row r="512" customFormat="false" ht="45" hidden="false" customHeight="true" outlineLevel="0" collapsed="false">
      <c r="A512" s="239"/>
      <c r="B512" s="239"/>
      <c r="C512" s="413"/>
      <c r="D512" s="414"/>
      <c r="E512" s="239"/>
      <c r="F512" s="415"/>
      <c r="G512" s="239"/>
      <c r="H512" s="414"/>
      <c r="I512" s="414"/>
      <c r="J512" s="239"/>
      <c r="K512" s="239"/>
      <c r="L512" s="239"/>
      <c r="M512" s="239"/>
      <c r="N512" s="239"/>
      <c r="O512" s="239"/>
      <c r="P512" s="239"/>
      <c r="Q512" s="239"/>
      <c r="R512" s="239"/>
      <c r="S512" s="239"/>
      <c r="T512" s="239"/>
      <c r="U512" s="239"/>
      <c r="V512" s="239"/>
      <c r="W512" s="239"/>
      <c r="X512" s="239"/>
      <c r="Y512" s="239"/>
      <c r="Z512" s="239"/>
      <c r="AA512" s="239"/>
      <c r="AB512" s="239"/>
      <c r="AC512" s="239"/>
      <c r="AD512" s="239"/>
    </row>
    <row r="513" customFormat="false" ht="45" hidden="false" customHeight="true" outlineLevel="0" collapsed="false">
      <c r="A513" s="378"/>
      <c r="B513" s="378"/>
      <c r="C513" s="410"/>
      <c r="D513" s="411"/>
      <c r="E513" s="378"/>
      <c r="F513" s="412"/>
      <c r="G513" s="378"/>
      <c r="H513" s="411"/>
      <c r="I513" s="411"/>
      <c r="J513" s="378"/>
      <c r="K513" s="378"/>
      <c r="L513" s="378"/>
      <c r="M513" s="378"/>
      <c r="N513" s="378"/>
      <c r="O513" s="378"/>
      <c r="P513" s="378"/>
      <c r="Q513" s="378"/>
      <c r="R513" s="378"/>
      <c r="S513" s="378"/>
      <c r="T513" s="378"/>
      <c r="U513" s="378"/>
      <c r="V513" s="378"/>
      <c r="W513" s="378"/>
      <c r="X513" s="378"/>
      <c r="Y513" s="378"/>
      <c r="Z513" s="378"/>
      <c r="AA513" s="378"/>
      <c r="AB513" s="378"/>
      <c r="AC513" s="378"/>
      <c r="AD513" s="378"/>
    </row>
    <row r="514" customFormat="false" ht="45" hidden="false" customHeight="true" outlineLevel="0" collapsed="false">
      <c r="A514" s="239"/>
      <c r="B514" s="239"/>
      <c r="C514" s="413"/>
      <c r="D514" s="414"/>
      <c r="E514" s="239"/>
      <c r="F514" s="415"/>
      <c r="G514" s="239"/>
      <c r="H514" s="414"/>
      <c r="I514" s="414"/>
      <c r="J514" s="239"/>
      <c r="K514" s="239"/>
      <c r="L514" s="239"/>
      <c r="M514" s="239"/>
      <c r="N514" s="239"/>
      <c r="O514" s="239"/>
      <c r="P514" s="239"/>
      <c r="Q514" s="239"/>
      <c r="R514" s="239"/>
      <c r="S514" s="239"/>
      <c r="T514" s="239"/>
      <c r="U514" s="239"/>
      <c r="V514" s="239"/>
      <c r="W514" s="239"/>
      <c r="X514" s="239"/>
      <c r="Y514" s="239"/>
      <c r="Z514" s="239"/>
      <c r="AA514" s="239"/>
      <c r="AB514" s="239"/>
      <c r="AC514" s="239"/>
      <c r="AD514" s="239"/>
    </row>
    <row r="515" customFormat="false" ht="45" hidden="false" customHeight="true" outlineLevel="0" collapsed="false">
      <c r="A515" s="378"/>
      <c r="B515" s="378"/>
      <c r="C515" s="410"/>
      <c r="D515" s="411"/>
      <c r="E515" s="378"/>
      <c r="F515" s="412"/>
      <c r="G515" s="378"/>
      <c r="H515" s="411"/>
      <c r="I515" s="411"/>
      <c r="J515" s="378"/>
      <c r="K515" s="378"/>
      <c r="L515" s="378"/>
      <c r="M515" s="378"/>
      <c r="N515" s="378"/>
      <c r="O515" s="378"/>
      <c r="P515" s="378"/>
      <c r="Q515" s="378"/>
      <c r="R515" s="378"/>
      <c r="S515" s="378"/>
      <c r="T515" s="378"/>
      <c r="U515" s="378"/>
      <c r="V515" s="378"/>
      <c r="W515" s="378"/>
      <c r="X515" s="378"/>
      <c r="Y515" s="378"/>
      <c r="Z515" s="378"/>
      <c r="AA515" s="378"/>
      <c r="AB515" s="378"/>
      <c r="AC515" s="378"/>
      <c r="AD515" s="378"/>
    </row>
    <row r="516" customFormat="false" ht="45" hidden="false" customHeight="true" outlineLevel="0" collapsed="false">
      <c r="A516" s="239"/>
      <c r="B516" s="239"/>
      <c r="C516" s="413"/>
      <c r="D516" s="414"/>
      <c r="E516" s="239"/>
      <c r="F516" s="415"/>
      <c r="G516" s="239"/>
      <c r="H516" s="414"/>
      <c r="I516" s="414"/>
      <c r="J516" s="239"/>
      <c r="K516" s="239"/>
      <c r="L516" s="239"/>
      <c r="M516" s="239"/>
      <c r="N516" s="239"/>
      <c r="O516" s="239"/>
      <c r="P516" s="239"/>
      <c r="Q516" s="239"/>
      <c r="R516" s="239"/>
      <c r="S516" s="239"/>
      <c r="T516" s="239"/>
      <c r="U516" s="239"/>
      <c r="V516" s="239"/>
      <c r="W516" s="239"/>
      <c r="X516" s="239"/>
      <c r="Y516" s="239"/>
      <c r="Z516" s="239"/>
      <c r="AA516" s="239"/>
      <c r="AB516" s="239"/>
      <c r="AC516" s="239"/>
      <c r="AD516" s="239"/>
    </row>
    <row r="517" customFormat="false" ht="45" hidden="false" customHeight="true" outlineLevel="0" collapsed="false">
      <c r="A517" s="378"/>
      <c r="B517" s="378"/>
      <c r="C517" s="410"/>
      <c r="D517" s="411"/>
      <c r="E517" s="378"/>
      <c r="F517" s="412"/>
      <c r="G517" s="378"/>
      <c r="H517" s="411"/>
      <c r="I517" s="411"/>
      <c r="J517" s="378"/>
      <c r="K517" s="378"/>
      <c r="L517" s="378"/>
      <c r="M517" s="378"/>
      <c r="N517" s="378"/>
      <c r="O517" s="378"/>
      <c r="P517" s="378"/>
      <c r="Q517" s="378"/>
      <c r="R517" s="378"/>
      <c r="S517" s="378"/>
      <c r="T517" s="378"/>
      <c r="U517" s="378"/>
      <c r="V517" s="378"/>
      <c r="W517" s="378"/>
      <c r="X517" s="378"/>
      <c r="Y517" s="378"/>
      <c r="Z517" s="378"/>
      <c r="AA517" s="378"/>
      <c r="AB517" s="378"/>
      <c r="AC517" s="378"/>
      <c r="AD517" s="378"/>
    </row>
    <row r="518" customFormat="false" ht="45" hidden="false" customHeight="true" outlineLevel="0" collapsed="false">
      <c r="A518" s="239"/>
      <c r="B518" s="239"/>
      <c r="C518" s="413"/>
      <c r="D518" s="414"/>
      <c r="E518" s="239"/>
      <c r="F518" s="415"/>
      <c r="G518" s="239"/>
      <c r="H518" s="414"/>
      <c r="I518" s="414"/>
      <c r="J518" s="239"/>
      <c r="K518" s="239"/>
      <c r="L518" s="239"/>
      <c r="M518" s="239"/>
      <c r="N518" s="239"/>
      <c r="O518" s="239"/>
      <c r="P518" s="239"/>
      <c r="Q518" s="239"/>
      <c r="R518" s="239"/>
      <c r="S518" s="239"/>
      <c r="T518" s="239"/>
      <c r="U518" s="239"/>
      <c r="V518" s="239"/>
      <c r="W518" s="239"/>
      <c r="X518" s="239"/>
      <c r="Y518" s="239"/>
      <c r="Z518" s="239"/>
      <c r="AA518" s="239"/>
      <c r="AB518" s="239"/>
      <c r="AC518" s="239"/>
      <c r="AD518" s="239"/>
    </row>
    <row r="519" customFormat="false" ht="45" hidden="false" customHeight="true" outlineLevel="0" collapsed="false">
      <c r="A519" s="378"/>
      <c r="B519" s="378"/>
      <c r="C519" s="410"/>
      <c r="D519" s="411"/>
      <c r="E519" s="378"/>
      <c r="F519" s="412"/>
      <c r="G519" s="378"/>
      <c r="H519" s="411"/>
      <c r="I519" s="411"/>
      <c r="J519" s="378"/>
      <c r="K519" s="378"/>
      <c r="L519" s="378"/>
      <c r="M519" s="378"/>
      <c r="N519" s="378"/>
      <c r="O519" s="378"/>
      <c r="P519" s="378"/>
      <c r="Q519" s="378"/>
      <c r="R519" s="378"/>
      <c r="S519" s="378"/>
      <c r="T519" s="378"/>
      <c r="U519" s="378"/>
      <c r="V519" s="378"/>
      <c r="W519" s="378"/>
      <c r="X519" s="378"/>
      <c r="Y519" s="378"/>
      <c r="Z519" s="378"/>
      <c r="AA519" s="378"/>
      <c r="AB519" s="378"/>
      <c r="AC519" s="378"/>
      <c r="AD519" s="378"/>
    </row>
    <row r="520" customFormat="false" ht="45" hidden="false" customHeight="true" outlineLevel="0" collapsed="false">
      <c r="A520" s="239"/>
      <c r="B520" s="239"/>
      <c r="C520" s="413"/>
      <c r="D520" s="414"/>
      <c r="E520" s="239"/>
      <c r="F520" s="415"/>
      <c r="G520" s="239"/>
      <c r="H520" s="414"/>
      <c r="I520" s="414"/>
      <c r="J520" s="239"/>
      <c r="K520" s="239"/>
      <c r="L520" s="239"/>
      <c r="M520" s="239"/>
      <c r="N520" s="239"/>
      <c r="O520" s="239"/>
      <c r="P520" s="239"/>
      <c r="Q520" s="239"/>
      <c r="R520" s="239"/>
      <c r="S520" s="239"/>
      <c r="T520" s="239"/>
      <c r="U520" s="239"/>
      <c r="V520" s="239"/>
      <c r="W520" s="239"/>
      <c r="X520" s="239"/>
      <c r="Y520" s="239"/>
      <c r="Z520" s="239"/>
      <c r="AA520" s="239"/>
      <c r="AB520" s="239"/>
      <c r="AC520" s="239"/>
      <c r="AD520" s="239"/>
    </row>
    <row r="521" customFormat="false" ht="45" hidden="false" customHeight="true" outlineLevel="0" collapsed="false">
      <c r="A521" s="378"/>
      <c r="B521" s="378"/>
      <c r="C521" s="410"/>
      <c r="D521" s="411"/>
      <c r="E521" s="378"/>
      <c r="F521" s="412"/>
      <c r="G521" s="378"/>
      <c r="H521" s="411"/>
      <c r="I521" s="411"/>
      <c r="J521" s="378"/>
      <c r="K521" s="378"/>
      <c r="L521" s="378"/>
      <c r="M521" s="378"/>
      <c r="N521" s="378"/>
      <c r="O521" s="378"/>
      <c r="P521" s="378"/>
      <c r="Q521" s="378"/>
      <c r="R521" s="378"/>
      <c r="S521" s="378"/>
      <c r="T521" s="378"/>
      <c r="U521" s="378"/>
      <c r="V521" s="378"/>
      <c r="W521" s="378"/>
      <c r="X521" s="378"/>
      <c r="Y521" s="378"/>
      <c r="Z521" s="378"/>
      <c r="AA521" s="378"/>
      <c r="AB521" s="378"/>
      <c r="AC521" s="378"/>
      <c r="AD521" s="378"/>
    </row>
    <row r="522" customFormat="false" ht="45" hidden="false" customHeight="true" outlineLevel="0" collapsed="false">
      <c r="A522" s="239"/>
      <c r="B522" s="239"/>
      <c r="C522" s="413"/>
      <c r="D522" s="414"/>
      <c r="E522" s="239"/>
      <c r="F522" s="415"/>
      <c r="G522" s="239"/>
      <c r="H522" s="414"/>
      <c r="I522" s="414"/>
      <c r="J522" s="239"/>
      <c r="K522" s="239"/>
      <c r="L522" s="239"/>
      <c r="M522" s="239"/>
      <c r="N522" s="239"/>
      <c r="O522" s="239"/>
      <c r="P522" s="239"/>
      <c r="Q522" s="239"/>
      <c r="R522" s="239"/>
      <c r="S522" s="239"/>
      <c r="T522" s="239"/>
      <c r="U522" s="239"/>
      <c r="V522" s="239"/>
      <c r="W522" s="239"/>
      <c r="X522" s="239"/>
      <c r="Y522" s="239"/>
      <c r="Z522" s="239"/>
      <c r="AA522" s="239"/>
      <c r="AB522" s="239"/>
      <c r="AC522" s="239"/>
      <c r="AD522" s="239"/>
    </row>
    <row r="523" customFormat="false" ht="45" hidden="false" customHeight="true" outlineLevel="0" collapsed="false">
      <c r="A523" s="378"/>
      <c r="B523" s="378"/>
      <c r="C523" s="410"/>
      <c r="D523" s="411"/>
      <c r="E523" s="378"/>
      <c r="F523" s="412"/>
      <c r="G523" s="378"/>
      <c r="H523" s="411"/>
      <c r="I523" s="411"/>
      <c r="J523" s="378"/>
      <c r="K523" s="378"/>
      <c r="L523" s="378"/>
      <c r="M523" s="378"/>
      <c r="N523" s="378"/>
      <c r="O523" s="378"/>
      <c r="P523" s="378"/>
      <c r="Q523" s="378"/>
      <c r="R523" s="378"/>
      <c r="S523" s="378"/>
      <c r="T523" s="378"/>
      <c r="U523" s="378"/>
      <c r="V523" s="378"/>
      <c r="W523" s="378"/>
      <c r="X523" s="378"/>
      <c r="Y523" s="378"/>
      <c r="Z523" s="378"/>
      <c r="AA523" s="378"/>
      <c r="AB523" s="378"/>
      <c r="AC523" s="378"/>
      <c r="AD523" s="378"/>
    </row>
    <row r="524" customFormat="false" ht="45" hidden="false" customHeight="true" outlineLevel="0" collapsed="false">
      <c r="A524" s="239"/>
      <c r="B524" s="239"/>
      <c r="C524" s="413"/>
      <c r="D524" s="414"/>
      <c r="E524" s="239"/>
      <c r="F524" s="415"/>
      <c r="G524" s="239"/>
      <c r="H524" s="414"/>
      <c r="I524" s="414"/>
      <c r="J524" s="239"/>
      <c r="K524" s="239"/>
      <c r="L524" s="239"/>
      <c r="M524" s="239"/>
      <c r="N524" s="239"/>
      <c r="O524" s="239"/>
      <c r="P524" s="239"/>
      <c r="Q524" s="239"/>
      <c r="R524" s="239"/>
      <c r="S524" s="239"/>
      <c r="T524" s="239"/>
      <c r="U524" s="239"/>
      <c r="V524" s="239"/>
      <c r="W524" s="239"/>
      <c r="X524" s="239"/>
      <c r="Y524" s="239"/>
      <c r="Z524" s="239"/>
      <c r="AA524" s="239"/>
      <c r="AB524" s="239"/>
      <c r="AC524" s="239"/>
      <c r="AD524" s="239"/>
    </row>
    <row r="525" customFormat="false" ht="45" hidden="false" customHeight="true" outlineLevel="0" collapsed="false">
      <c r="A525" s="378"/>
      <c r="B525" s="378"/>
      <c r="C525" s="410"/>
      <c r="D525" s="411"/>
      <c r="E525" s="378"/>
      <c r="F525" s="412"/>
      <c r="G525" s="378"/>
      <c r="H525" s="411"/>
      <c r="I525" s="411"/>
      <c r="J525" s="378"/>
      <c r="K525" s="378"/>
      <c r="L525" s="378"/>
      <c r="M525" s="378"/>
      <c r="N525" s="378"/>
      <c r="O525" s="378"/>
      <c r="P525" s="378"/>
      <c r="Q525" s="378"/>
      <c r="R525" s="378"/>
      <c r="S525" s="378"/>
      <c r="T525" s="378"/>
      <c r="U525" s="378"/>
      <c r="V525" s="378"/>
      <c r="W525" s="378"/>
      <c r="X525" s="378"/>
      <c r="Y525" s="378"/>
      <c r="Z525" s="378"/>
      <c r="AA525" s="378"/>
      <c r="AB525" s="378"/>
      <c r="AC525" s="378"/>
      <c r="AD525" s="378"/>
    </row>
    <row r="526" customFormat="false" ht="45" hidden="false" customHeight="true" outlineLevel="0" collapsed="false">
      <c r="A526" s="239"/>
      <c r="B526" s="239"/>
      <c r="C526" s="413"/>
      <c r="D526" s="414"/>
      <c r="E526" s="239"/>
      <c r="F526" s="415"/>
      <c r="G526" s="239"/>
      <c r="H526" s="414"/>
      <c r="I526" s="414"/>
      <c r="J526" s="239"/>
      <c r="K526" s="239"/>
      <c r="L526" s="239"/>
      <c r="M526" s="239"/>
      <c r="N526" s="239"/>
      <c r="O526" s="239"/>
      <c r="P526" s="239"/>
      <c r="Q526" s="239"/>
      <c r="R526" s="239"/>
      <c r="S526" s="239"/>
      <c r="T526" s="239"/>
      <c r="U526" s="239"/>
      <c r="V526" s="239"/>
      <c r="W526" s="239"/>
      <c r="X526" s="239"/>
      <c r="Y526" s="239"/>
      <c r="Z526" s="239"/>
      <c r="AA526" s="239"/>
      <c r="AB526" s="239"/>
      <c r="AC526" s="239"/>
      <c r="AD526" s="239"/>
    </row>
    <row r="527" customFormat="false" ht="45" hidden="false" customHeight="true" outlineLevel="0" collapsed="false">
      <c r="A527" s="378"/>
      <c r="B527" s="378"/>
      <c r="C527" s="410"/>
      <c r="D527" s="411"/>
      <c r="E527" s="378"/>
      <c r="F527" s="412"/>
      <c r="G527" s="378"/>
      <c r="H527" s="411"/>
      <c r="I527" s="411"/>
      <c r="J527" s="378"/>
      <c r="K527" s="378"/>
      <c r="L527" s="378"/>
      <c r="M527" s="378"/>
      <c r="N527" s="378"/>
      <c r="O527" s="378"/>
      <c r="P527" s="378"/>
      <c r="Q527" s="378"/>
      <c r="R527" s="378"/>
      <c r="S527" s="378"/>
      <c r="T527" s="378"/>
      <c r="U527" s="378"/>
      <c r="V527" s="378"/>
      <c r="W527" s="378"/>
      <c r="X527" s="378"/>
      <c r="Y527" s="378"/>
      <c r="Z527" s="378"/>
      <c r="AA527" s="378"/>
      <c r="AB527" s="378"/>
      <c r="AC527" s="378"/>
      <c r="AD527" s="378"/>
    </row>
    <row r="528" customFormat="false" ht="45" hidden="false" customHeight="true" outlineLevel="0" collapsed="false">
      <c r="A528" s="239"/>
      <c r="B528" s="239"/>
      <c r="C528" s="413"/>
      <c r="D528" s="414"/>
      <c r="E528" s="239"/>
      <c r="F528" s="415"/>
      <c r="G528" s="239"/>
      <c r="H528" s="414"/>
      <c r="I528" s="414"/>
      <c r="J528" s="239"/>
      <c r="K528" s="239"/>
      <c r="L528" s="239"/>
      <c r="M528" s="239"/>
      <c r="N528" s="239"/>
      <c r="O528" s="239"/>
      <c r="P528" s="239"/>
      <c r="Q528" s="239"/>
      <c r="R528" s="239"/>
      <c r="S528" s="239"/>
      <c r="T528" s="239"/>
      <c r="U528" s="239"/>
      <c r="V528" s="239"/>
      <c r="W528" s="239"/>
      <c r="X528" s="239"/>
      <c r="Y528" s="239"/>
      <c r="Z528" s="239"/>
      <c r="AA528" s="239"/>
      <c r="AB528" s="239"/>
      <c r="AC528" s="239"/>
      <c r="AD528" s="239"/>
    </row>
    <row r="529" customFormat="false" ht="45" hidden="false" customHeight="true" outlineLevel="0" collapsed="false">
      <c r="A529" s="378"/>
      <c r="B529" s="378"/>
      <c r="C529" s="410"/>
      <c r="D529" s="411"/>
      <c r="E529" s="378"/>
      <c r="F529" s="412"/>
      <c r="G529" s="378"/>
      <c r="H529" s="411"/>
      <c r="I529" s="411"/>
      <c r="J529" s="378"/>
      <c r="K529" s="378"/>
      <c r="L529" s="378"/>
      <c r="M529" s="378"/>
      <c r="N529" s="378"/>
      <c r="O529" s="378"/>
      <c r="P529" s="378"/>
      <c r="Q529" s="378"/>
      <c r="R529" s="378"/>
      <c r="S529" s="378"/>
      <c r="T529" s="378"/>
      <c r="U529" s="378"/>
      <c r="V529" s="378"/>
      <c r="W529" s="378"/>
      <c r="X529" s="378"/>
      <c r="Y529" s="378"/>
      <c r="Z529" s="378"/>
      <c r="AA529" s="378"/>
      <c r="AB529" s="378"/>
      <c r="AC529" s="378"/>
      <c r="AD529" s="378"/>
    </row>
    <row r="530" customFormat="false" ht="45" hidden="false" customHeight="true" outlineLevel="0" collapsed="false">
      <c r="A530" s="239"/>
      <c r="B530" s="239"/>
      <c r="C530" s="413"/>
      <c r="D530" s="414"/>
      <c r="E530" s="239"/>
      <c r="F530" s="415"/>
      <c r="G530" s="239"/>
      <c r="H530" s="414"/>
      <c r="I530" s="414"/>
      <c r="J530" s="239"/>
      <c r="K530" s="239"/>
      <c r="L530" s="239"/>
      <c r="M530" s="239"/>
      <c r="N530" s="239"/>
      <c r="O530" s="239"/>
      <c r="P530" s="239"/>
      <c r="Q530" s="239"/>
      <c r="R530" s="239"/>
      <c r="S530" s="239"/>
      <c r="T530" s="239"/>
      <c r="U530" s="239"/>
      <c r="V530" s="239"/>
      <c r="W530" s="239"/>
      <c r="X530" s="239"/>
      <c r="Y530" s="239"/>
      <c r="Z530" s="239"/>
      <c r="AA530" s="239"/>
      <c r="AB530" s="239"/>
      <c r="AC530" s="239"/>
      <c r="AD530" s="239"/>
    </row>
    <row r="531" customFormat="false" ht="45" hidden="false" customHeight="true" outlineLevel="0" collapsed="false">
      <c r="A531" s="378"/>
      <c r="B531" s="378"/>
      <c r="C531" s="410"/>
      <c r="D531" s="411"/>
      <c r="E531" s="378"/>
      <c r="F531" s="412"/>
      <c r="G531" s="378"/>
      <c r="H531" s="411"/>
      <c r="I531" s="411"/>
      <c r="J531" s="378"/>
      <c r="K531" s="378"/>
      <c r="L531" s="378"/>
      <c r="M531" s="378"/>
      <c r="N531" s="378"/>
      <c r="O531" s="378"/>
      <c r="P531" s="378"/>
      <c r="Q531" s="378"/>
      <c r="R531" s="378"/>
      <c r="S531" s="378"/>
      <c r="T531" s="378"/>
      <c r="U531" s="378"/>
      <c r="V531" s="378"/>
      <c r="W531" s="378"/>
      <c r="X531" s="378"/>
      <c r="Y531" s="378"/>
      <c r="Z531" s="378"/>
      <c r="AA531" s="378"/>
      <c r="AB531" s="378"/>
      <c r="AC531" s="378"/>
      <c r="AD531" s="378"/>
    </row>
    <row r="532" customFormat="false" ht="45" hidden="false" customHeight="true" outlineLevel="0" collapsed="false">
      <c r="A532" s="239"/>
      <c r="B532" s="239"/>
      <c r="C532" s="413"/>
      <c r="D532" s="414"/>
      <c r="E532" s="239"/>
      <c r="F532" s="415"/>
      <c r="G532" s="239"/>
      <c r="H532" s="414"/>
      <c r="I532" s="414"/>
      <c r="J532" s="239"/>
      <c r="K532" s="239"/>
      <c r="L532" s="239"/>
      <c r="M532" s="239"/>
      <c r="N532" s="239"/>
      <c r="O532" s="239"/>
      <c r="P532" s="239"/>
      <c r="Q532" s="239"/>
      <c r="R532" s="239"/>
      <c r="S532" s="239"/>
      <c r="T532" s="239"/>
      <c r="U532" s="239"/>
      <c r="V532" s="239"/>
      <c r="W532" s="239"/>
      <c r="X532" s="239"/>
      <c r="Y532" s="239"/>
      <c r="Z532" s="239"/>
      <c r="AA532" s="239"/>
      <c r="AB532" s="239"/>
      <c r="AC532" s="239"/>
      <c r="AD532" s="239"/>
    </row>
    <row r="533" customFormat="false" ht="45" hidden="false" customHeight="true" outlineLevel="0" collapsed="false">
      <c r="A533" s="378"/>
      <c r="B533" s="378"/>
      <c r="C533" s="410"/>
      <c r="D533" s="411"/>
      <c r="E533" s="378"/>
      <c r="F533" s="412"/>
      <c r="G533" s="378"/>
      <c r="H533" s="411"/>
      <c r="I533" s="411"/>
      <c r="J533" s="378"/>
      <c r="K533" s="378"/>
      <c r="L533" s="378"/>
      <c r="M533" s="378"/>
      <c r="N533" s="378"/>
      <c r="O533" s="378"/>
      <c r="P533" s="378"/>
      <c r="Q533" s="378"/>
      <c r="R533" s="378"/>
      <c r="S533" s="378"/>
      <c r="T533" s="378"/>
      <c r="U533" s="378"/>
      <c r="V533" s="378"/>
      <c r="W533" s="378"/>
      <c r="X533" s="378"/>
      <c r="Y533" s="378"/>
      <c r="Z533" s="378"/>
      <c r="AA533" s="378"/>
      <c r="AB533" s="378"/>
      <c r="AC533" s="378"/>
      <c r="AD533" s="378"/>
    </row>
    <row r="534" customFormat="false" ht="45" hidden="false" customHeight="true" outlineLevel="0" collapsed="false">
      <c r="A534" s="239"/>
      <c r="B534" s="239"/>
      <c r="C534" s="413"/>
      <c r="D534" s="414"/>
      <c r="E534" s="239"/>
      <c r="F534" s="415"/>
      <c r="G534" s="239"/>
      <c r="H534" s="414"/>
      <c r="I534" s="414"/>
      <c r="J534" s="239"/>
      <c r="K534" s="239"/>
      <c r="L534" s="239"/>
      <c r="M534" s="239"/>
      <c r="N534" s="239"/>
      <c r="O534" s="239"/>
      <c r="P534" s="239"/>
      <c r="Q534" s="239"/>
      <c r="R534" s="239"/>
      <c r="S534" s="239"/>
      <c r="T534" s="239"/>
      <c r="U534" s="239"/>
      <c r="V534" s="239"/>
      <c r="W534" s="239"/>
      <c r="X534" s="239"/>
      <c r="Y534" s="239"/>
      <c r="Z534" s="239"/>
      <c r="AA534" s="239"/>
      <c r="AB534" s="239"/>
      <c r="AC534" s="239"/>
      <c r="AD534" s="239"/>
    </row>
    <row r="535" customFormat="false" ht="45" hidden="false" customHeight="true" outlineLevel="0" collapsed="false">
      <c r="A535" s="378"/>
      <c r="B535" s="378"/>
      <c r="C535" s="410"/>
      <c r="D535" s="411"/>
      <c r="E535" s="378"/>
      <c r="F535" s="412"/>
      <c r="G535" s="378"/>
      <c r="H535" s="411"/>
      <c r="I535" s="411"/>
      <c r="J535" s="378"/>
      <c r="K535" s="378"/>
      <c r="L535" s="378"/>
      <c r="M535" s="378"/>
      <c r="N535" s="378"/>
      <c r="O535" s="378"/>
      <c r="P535" s="378"/>
      <c r="Q535" s="378"/>
      <c r="R535" s="378"/>
      <c r="S535" s="378"/>
      <c r="T535" s="378"/>
      <c r="U535" s="378"/>
      <c r="V535" s="378"/>
      <c r="W535" s="378"/>
      <c r="X535" s="378"/>
      <c r="Y535" s="378"/>
      <c r="Z535" s="378"/>
      <c r="AA535" s="378"/>
      <c r="AB535" s="378"/>
      <c r="AC535" s="378"/>
      <c r="AD535" s="378"/>
    </row>
    <row r="536" customFormat="false" ht="45" hidden="false" customHeight="true" outlineLevel="0" collapsed="false">
      <c r="A536" s="239"/>
      <c r="B536" s="239"/>
      <c r="C536" s="413"/>
      <c r="D536" s="414"/>
      <c r="E536" s="239"/>
      <c r="F536" s="415"/>
      <c r="G536" s="239"/>
      <c r="H536" s="414"/>
      <c r="I536" s="414"/>
      <c r="J536" s="239"/>
      <c r="K536" s="239"/>
      <c r="L536" s="239"/>
      <c r="M536" s="239"/>
      <c r="N536" s="239"/>
      <c r="O536" s="239"/>
      <c r="P536" s="239"/>
      <c r="Q536" s="239"/>
      <c r="R536" s="239"/>
      <c r="S536" s="239"/>
      <c r="T536" s="239"/>
      <c r="U536" s="239"/>
      <c r="V536" s="239"/>
      <c r="W536" s="239"/>
      <c r="X536" s="239"/>
      <c r="Y536" s="239"/>
      <c r="Z536" s="239"/>
      <c r="AA536" s="239"/>
      <c r="AB536" s="239"/>
      <c r="AC536" s="239"/>
      <c r="AD536" s="239"/>
    </row>
    <row r="537" customFormat="false" ht="45" hidden="false" customHeight="true" outlineLevel="0" collapsed="false">
      <c r="A537" s="378"/>
      <c r="B537" s="378"/>
      <c r="C537" s="410"/>
      <c r="D537" s="411"/>
      <c r="E537" s="378"/>
      <c r="F537" s="412"/>
      <c r="G537" s="378"/>
      <c r="H537" s="411"/>
      <c r="I537" s="411"/>
      <c r="J537" s="378"/>
      <c r="K537" s="378"/>
      <c r="L537" s="378"/>
      <c r="M537" s="378"/>
      <c r="N537" s="378"/>
      <c r="O537" s="378"/>
      <c r="P537" s="378"/>
      <c r="Q537" s="378"/>
      <c r="R537" s="378"/>
      <c r="S537" s="378"/>
      <c r="T537" s="378"/>
      <c r="U537" s="378"/>
      <c r="V537" s="378"/>
      <c r="W537" s="378"/>
      <c r="X537" s="378"/>
      <c r="Y537" s="378"/>
      <c r="Z537" s="378"/>
      <c r="AA537" s="378"/>
      <c r="AB537" s="378"/>
      <c r="AC537" s="378"/>
      <c r="AD537" s="378"/>
    </row>
    <row r="538" customFormat="false" ht="45" hidden="false" customHeight="true" outlineLevel="0" collapsed="false">
      <c r="A538" s="239"/>
      <c r="B538" s="239"/>
      <c r="C538" s="413"/>
      <c r="D538" s="414"/>
      <c r="E538" s="239"/>
      <c r="F538" s="415"/>
      <c r="G538" s="239"/>
      <c r="H538" s="414"/>
      <c r="I538" s="414"/>
      <c r="J538" s="239"/>
      <c r="K538" s="239"/>
      <c r="L538" s="239"/>
      <c r="M538" s="239"/>
      <c r="N538" s="239"/>
      <c r="O538" s="239"/>
      <c r="P538" s="239"/>
      <c r="Q538" s="239"/>
      <c r="R538" s="239"/>
      <c r="S538" s="239"/>
      <c r="T538" s="239"/>
      <c r="U538" s="239"/>
      <c r="V538" s="239"/>
      <c r="W538" s="239"/>
      <c r="X538" s="239"/>
      <c r="Y538" s="239"/>
      <c r="Z538" s="239"/>
      <c r="AA538" s="239"/>
      <c r="AB538" s="239"/>
      <c r="AC538" s="239"/>
      <c r="AD538" s="239"/>
    </row>
    <row r="539" customFormat="false" ht="45" hidden="false" customHeight="true" outlineLevel="0" collapsed="false">
      <c r="A539" s="378"/>
      <c r="B539" s="378"/>
      <c r="C539" s="410"/>
      <c r="D539" s="411"/>
      <c r="E539" s="378"/>
      <c r="F539" s="412"/>
      <c r="G539" s="378"/>
      <c r="H539" s="411"/>
      <c r="I539" s="411"/>
      <c r="J539" s="378"/>
      <c r="K539" s="378"/>
      <c r="L539" s="378"/>
      <c r="M539" s="378"/>
      <c r="N539" s="378"/>
      <c r="O539" s="378"/>
      <c r="P539" s="378"/>
      <c r="Q539" s="378"/>
      <c r="R539" s="378"/>
      <c r="S539" s="378"/>
      <c r="T539" s="378"/>
      <c r="U539" s="378"/>
      <c r="V539" s="378"/>
      <c r="W539" s="378"/>
      <c r="X539" s="378"/>
      <c r="Y539" s="378"/>
      <c r="Z539" s="378"/>
      <c r="AA539" s="378"/>
      <c r="AB539" s="378"/>
      <c r="AC539" s="378"/>
      <c r="AD539" s="378"/>
    </row>
    <row r="540" customFormat="false" ht="45" hidden="false" customHeight="true" outlineLevel="0" collapsed="false">
      <c r="A540" s="239"/>
      <c r="B540" s="239"/>
      <c r="C540" s="413"/>
      <c r="D540" s="414"/>
      <c r="E540" s="239"/>
      <c r="F540" s="415"/>
      <c r="G540" s="239"/>
      <c r="H540" s="414"/>
      <c r="I540" s="414"/>
      <c r="J540" s="239"/>
      <c r="K540" s="239"/>
      <c r="L540" s="239"/>
      <c r="M540" s="239"/>
      <c r="N540" s="239"/>
      <c r="O540" s="239"/>
      <c r="P540" s="239"/>
      <c r="Q540" s="239"/>
      <c r="R540" s="239"/>
      <c r="S540" s="239"/>
      <c r="T540" s="239"/>
      <c r="U540" s="239"/>
      <c r="V540" s="239"/>
      <c r="W540" s="239"/>
      <c r="X540" s="239"/>
      <c r="Y540" s="239"/>
      <c r="Z540" s="239"/>
      <c r="AA540" s="239"/>
      <c r="AB540" s="239"/>
      <c r="AC540" s="239"/>
      <c r="AD540" s="239"/>
    </row>
    <row r="541" customFormat="false" ht="45" hidden="false" customHeight="true" outlineLevel="0" collapsed="false">
      <c r="A541" s="378"/>
      <c r="B541" s="378"/>
      <c r="C541" s="410"/>
      <c r="D541" s="411"/>
      <c r="E541" s="378"/>
      <c r="F541" s="412"/>
      <c r="G541" s="378"/>
      <c r="H541" s="411"/>
      <c r="I541" s="411"/>
      <c r="J541" s="378"/>
      <c r="K541" s="378"/>
      <c r="L541" s="378"/>
      <c r="M541" s="378"/>
      <c r="N541" s="378"/>
      <c r="O541" s="378"/>
      <c r="P541" s="378"/>
      <c r="Q541" s="378"/>
      <c r="R541" s="378"/>
      <c r="S541" s="378"/>
      <c r="T541" s="378"/>
      <c r="U541" s="378"/>
      <c r="V541" s="378"/>
      <c r="W541" s="378"/>
      <c r="X541" s="378"/>
      <c r="Y541" s="378"/>
      <c r="Z541" s="378"/>
      <c r="AA541" s="378"/>
      <c r="AB541" s="378"/>
      <c r="AC541" s="378"/>
      <c r="AD541" s="378"/>
    </row>
    <row r="542" customFormat="false" ht="45" hidden="false" customHeight="true" outlineLevel="0" collapsed="false">
      <c r="A542" s="239"/>
      <c r="B542" s="239"/>
      <c r="C542" s="413"/>
      <c r="D542" s="414"/>
      <c r="E542" s="239"/>
      <c r="F542" s="415"/>
      <c r="G542" s="239"/>
      <c r="H542" s="414"/>
      <c r="I542" s="414"/>
      <c r="J542" s="239"/>
      <c r="K542" s="239"/>
      <c r="L542" s="239"/>
      <c r="M542" s="239"/>
      <c r="N542" s="239"/>
      <c r="O542" s="239"/>
      <c r="P542" s="239"/>
      <c r="Q542" s="239"/>
      <c r="R542" s="239"/>
      <c r="S542" s="239"/>
      <c r="T542" s="239"/>
      <c r="U542" s="239"/>
      <c r="V542" s="239"/>
      <c r="W542" s="239"/>
      <c r="X542" s="239"/>
      <c r="Y542" s="239"/>
      <c r="Z542" s="239"/>
      <c r="AA542" s="239"/>
      <c r="AB542" s="239"/>
      <c r="AC542" s="239"/>
      <c r="AD542" s="239"/>
    </row>
    <row r="543" customFormat="false" ht="45" hidden="false" customHeight="true" outlineLevel="0" collapsed="false">
      <c r="A543" s="378"/>
      <c r="B543" s="378"/>
      <c r="C543" s="410"/>
      <c r="D543" s="411"/>
      <c r="E543" s="378"/>
      <c r="F543" s="412"/>
      <c r="G543" s="378"/>
      <c r="H543" s="411"/>
      <c r="I543" s="411"/>
      <c r="J543" s="378"/>
      <c r="K543" s="378"/>
      <c r="L543" s="378"/>
      <c r="M543" s="378"/>
      <c r="N543" s="378"/>
      <c r="O543" s="378"/>
      <c r="P543" s="378"/>
      <c r="Q543" s="378"/>
      <c r="R543" s="378"/>
      <c r="S543" s="378"/>
      <c r="T543" s="378"/>
      <c r="U543" s="378"/>
      <c r="V543" s="378"/>
      <c r="W543" s="378"/>
      <c r="X543" s="378"/>
      <c r="Y543" s="378"/>
      <c r="Z543" s="378"/>
      <c r="AA543" s="378"/>
      <c r="AB543" s="378"/>
      <c r="AC543" s="378"/>
      <c r="AD543" s="378"/>
    </row>
    <row r="544" customFormat="false" ht="45" hidden="false" customHeight="true" outlineLevel="0" collapsed="false">
      <c r="A544" s="239"/>
      <c r="B544" s="239"/>
      <c r="C544" s="413"/>
      <c r="D544" s="414"/>
      <c r="E544" s="239"/>
      <c r="F544" s="415"/>
      <c r="G544" s="239"/>
      <c r="H544" s="414"/>
      <c r="I544" s="414"/>
      <c r="J544" s="239"/>
      <c r="K544" s="239"/>
      <c r="L544" s="239"/>
      <c r="M544" s="239"/>
      <c r="N544" s="239"/>
      <c r="O544" s="239"/>
      <c r="P544" s="239"/>
      <c r="Q544" s="239"/>
      <c r="R544" s="239"/>
      <c r="S544" s="239"/>
      <c r="T544" s="239"/>
      <c r="U544" s="239"/>
      <c r="V544" s="239"/>
      <c r="W544" s="239"/>
      <c r="X544" s="239"/>
      <c r="Y544" s="239"/>
      <c r="Z544" s="239"/>
      <c r="AA544" s="239"/>
      <c r="AB544" s="239"/>
      <c r="AC544" s="239"/>
      <c r="AD544" s="239"/>
    </row>
    <row r="545" customFormat="false" ht="45" hidden="false" customHeight="true" outlineLevel="0" collapsed="false">
      <c r="A545" s="378"/>
      <c r="B545" s="378"/>
      <c r="C545" s="410"/>
      <c r="D545" s="411"/>
      <c r="E545" s="378"/>
      <c r="F545" s="412"/>
      <c r="G545" s="378"/>
      <c r="H545" s="411"/>
      <c r="I545" s="411"/>
      <c r="J545" s="378"/>
      <c r="K545" s="378"/>
      <c r="L545" s="378"/>
      <c r="M545" s="378"/>
      <c r="N545" s="378"/>
      <c r="O545" s="378"/>
      <c r="P545" s="378"/>
      <c r="Q545" s="378"/>
      <c r="R545" s="378"/>
      <c r="S545" s="378"/>
      <c r="T545" s="378"/>
      <c r="U545" s="378"/>
      <c r="V545" s="378"/>
      <c r="W545" s="378"/>
      <c r="X545" s="378"/>
      <c r="Y545" s="378"/>
      <c r="Z545" s="378"/>
      <c r="AA545" s="378"/>
      <c r="AB545" s="378"/>
      <c r="AC545" s="378"/>
      <c r="AD545" s="378"/>
    </row>
    <row r="546" customFormat="false" ht="45" hidden="false" customHeight="true" outlineLevel="0" collapsed="false">
      <c r="A546" s="239"/>
      <c r="B546" s="239"/>
      <c r="C546" s="413"/>
      <c r="D546" s="414"/>
      <c r="E546" s="239"/>
      <c r="F546" s="415"/>
      <c r="G546" s="239"/>
      <c r="H546" s="414"/>
      <c r="I546" s="414"/>
      <c r="J546" s="239"/>
      <c r="K546" s="239"/>
      <c r="L546" s="239"/>
      <c r="M546" s="239"/>
      <c r="N546" s="239"/>
      <c r="O546" s="239"/>
      <c r="P546" s="239"/>
      <c r="Q546" s="239"/>
      <c r="R546" s="239"/>
      <c r="S546" s="239"/>
      <c r="T546" s="239"/>
      <c r="U546" s="239"/>
      <c r="V546" s="239"/>
      <c r="W546" s="239"/>
      <c r="X546" s="239"/>
      <c r="Y546" s="239"/>
      <c r="Z546" s="239"/>
      <c r="AA546" s="239"/>
      <c r="AB546" s="239"/>
      <c r="AC546" s="239"/>
      <c r="AD546" s="239"/>
    </row>
    <row r="547" customFormat="false" ht="45" hidden="false" customHeight="true" outlineLevel="0" collapsed="false">
      <c r="A547" s="378"/>
      <c r="B547" s="378"/>
      <c r="C547" s="410"/>
      <c r="D547" s="411"/>
      <c r="E547" s="378"/>
      <c r="F547" s="412"/>
      <c r="G547" s="378"/>
      <c r="H547" s="411"/>
      <c r="I547" s="411"/>
      <c r="J547" s="378"/>
      <c r="K547" s="378"/>
      <c r="L547" s="378"/>
      <c r="M547" s="378"/>
      <c r="N547" s="378"/>
      <c r="O547" s="378"/>
      <c r="P547" s="378"/>
      <c r="Q547" s="378"/>
      <c r="R547" s="378"/>
      <c r="S547" s="378"/>
      <c r="T547" s="378"/>
      <c r="U547" s="378"/>
      <c r="V547" s="378"/>
      <c r="W547" s="378"/>
      <c r="X547" s="378"/>
      <c r="Y547" s="378"/>
      <c r="Z547" s="378"/>
      <c r="AA547" s="378"/>
      <c r="AB547" s="378"/>
      <c r="AC547" s="378"/>
      <c r="AD547" s="378"/>
    </row>
    <row r="548" customFormat="false" ht="45" hidden="false" customHeight="true" outlineLevel="0" collapsed="false">
      <c r="A548" s="239"/>
      <c r="B548" s="239"/>
      <c r="C548" s="413"/>
      <c r="D548" s="414"/>
      <c r="E548" s="239"/>
      <c r="F548" s="415"/>
      <c r="G548" s="239"/>
      <c r="H548" s="414"/>
      <c r="I548" s="414"/>
      <c r="J548" s="239"/>
      <c r="K548" s="239"/>
      <c r="L548" s="239"/>
      <c r="M548" s="239"/>
      <c r="N548" s="239"/>
      <c r="O548" s="239"/>
      <c r="P548" s="239"/>
      <c r="Q548" s="239"/>
      <c r="R548" s="239"/>
      <c r="S548" s="239"/>
      <c r="T548" s="239"/>
      <c r="U548" s="239"/>
      <c r="V548" s="239"/>
      <c r="W548" s="239"/>
      <c r="X548" s="239"/>
      <c r="Y548" s="239"/>
      <c r="Z548" s="239"/>
      <c r="AA548" s="239"/>
      <c r="AB548" s="239"/>
      <c r="AC548" s="239"/>
      <c r="AD548" s="239"/>
    </row>
    <row r="549" customFormat="false" ht="45" hidden="false" customHeight="true" outlineLevel="0" collapsed="false">
      <c r="A549" s="378"/>
      <c r="B549" s="378"/>
      <c r="C549" s="410"/>
      <c r="D549" s="411"/>
      <c r="E549" s="378"/>
      <c r="F549" s="412"/>
      <c r="G549" s="378"/>
      <c r="H549" s="411"/>
      <c r="I549" s="411"/>
      <c r="J549" s="378"/>
      <c r="K549" s="378"/>
      <c r="L549" s="378"/>
      <c r="M549" s="378"/>
      <c r="N549" s="378"/>
      <c r="O549" s="378"/>
      <c r="P549" s="378"/>
      <c r="Q549" s="378"/>
      <c r="R549" s="378"/>
      <c r="S549" s="378"/>
      <c r="T549" s="378"/>
      <c r="U549" s="378"/>
      <c r="V549" s="378"/>
      <c r="W549" s="378"/>
      <c r="X549" s="378"/>
      <c r="Y549" s="378"/>
      <c r="Z549" s="378"/>
      <c r="AA549" s="378"/>
      <c r="AB549" s="378"/>
      <c r="AC549" s="378"/>
      <c r="AD549" s="378"/>
    </row>
    <row r="550" customFormat="false" ht="45" hidden="false" customHeight="true" outlineLevel="0" collapsed="false">
      <c r="A550" s="239"/>
      <c r="B550" s="239"/>
      <c r="C550" s="413"/>
      <c r="D550" s="414"/>
      <c r="E550" s="239"/>
      <c r="F550" s="415"/>
      <c r="G550" s="239"/>
      <c r="H550" s="414"/>
      <c r="I550" s="414"/>
      <c r="J550" s="239"/>
      <c r="K550" s="239"/>
      <c r="L550" s="239"/>
      <c r="M550" s="239"/>
      <c r="N550" s="239"/>
      <c r="O550" s="239"/>
      <c r="P550" s="239"/>
      <c r="Q550" s="239"/>
      <c r="R550" s="239"/>
      <c r="S550" s="239"/>
      <c r="T550" s="239"/>
      <c r="U550" s="239"/>
      <c r="V550" s="239"/>
      <c r="W550" s="239"/>
      <c r="X550" s="239"/>
      <c r="Y550" s="239"/>
      <c r="Z550" s="239"/>
      <c r="AA550" s="239"/>
      <c r="AB550" s="239"/>
      <c r="AC550" s="239"/>
      <c r="AD550" s="239"/>
    </row>
    <row r="551" customFormat="false" ht="45" hidden="false" customHeight="true" outlineLevel="0" collapsed="false">
      <c r="A551" s="378"/>
      <c r="B551" s="378"/>
      <c r="C551" s="410"/>
      <c r="D551" s="411"/>
      <c r="E551" s="378"/>
      <c r="F551" s="412"/>
      <c r="G551" s="378"/>
      <c r="H551" s="411"/>
      <c r="I551" s="411"/>
      <c r="J551" s="378"/>
      <c r="K551" s="378"/>
      <c r="L551" s="378"/>
      <c r="M551" s="378"/>
      <c r="N551" s="378"/>
      <c r="O551" s="378"/>
      <c r="P551" s="378"/>
      <c r="Q551" s="378"/>
      <c r="R551" s="378"/>
      <c r="S551" s="378"/>
      <c r="T551" s="378"/>
      <c r="U551" s="378"/>
      <c r="V551" s="378"/>
      <c r="W551" s="378"/>
      <c r="X551" s="378"/>
      <c r="Y551" s="378"/>
      <c r="Z551" s="378"/>
      <c r="AA551" s="378"/>
      <c r="AB551" s="378"/>
      <c r="AC551" s="378"/>
      <c r="AD551" s="378"/>
    </row>
    <row r="552" customFormat="false" ht="45" hidden="false" customHeight="true" outlineLevel="0" collapsed="false">
      <c r="A552" s="239"/>
      <c r="B552" s="239"/>
      <c r="C552" s="413"/>
      <c r="D552" s="414"/>
      <c r="E552" s="239"/>
      <c r="F552" s="415"/>
      <c r="G552" s="239"/>
      <c r="H552" s="414"/>
      <c r="I552" s="414"/>
      <c r="J552" s="239"/>
      <c r="K552" s="239"/>
      <c r="L552" s="239"/>
      <c r="M552" s="239"/>
      <c r="N552" s="239"/>
      <c r="O552" s="239"/>
      <c r="P552" s="239"/>
      <c r="Q552" s="239"/>
      <c r="R552" s="239"/>
      <c r="S552" s="239"/>
      <c r="T552" s="239"/>
      <c r="U552" s="239"/>
      <c r="V552" s="239"/>
      <c r="W552" s="239"/>
      <c r="X552" s="239"/>
      <c r="Y552" s="239"/>
      <c r="Z552" s="239"/>
      <c r="AA552" s="239"/>
      <c r="AB552" s="239"/>
      <c r="AC552" s="239"/>
      <c r="AD552" s="239"/>
    </row>
    <row r="553" customFormat="false" ht="45" hidden="false" customHeight="true" outlineLevel="0" collapsed="false">
      <c r="A553" s="378"/>
      <c r="B553" s="378"/>
      <c r="C553" s="410"/>
      <c r="D553" s="411"/>
      <c r="E553" s="378"/>
      <c r="F553" s="412"/>
      <c r="G553" s="378"/>
      <c r="H553" s="411"/>
      <c r="I553" s="411"/>
      <c r="J553" s="378"/>
      <c r="K553" s="378"/>
      <c r="L553" s="378"/>
      <c r="M553" s="378"/>
      <c r="N553" s="378"/>
      <c r="O553" s="378"/>
      <c r="P553" s="378"/>
      <c r="Q553" s="378"/>
      <c r="R553" s="378"/>
      <c r="S553" s="378"/>
      <c r="T553" s="378"/>
      <c r="U553" s="378"/>
      <c r="V553" s="378"/>
      <c r="W553" s="378"/>
      <c r="X553" s="378"/>
      <c r="Y553" s="378"/>
      <c r="Z553" s="378"/>
      <c r="AA553" s="378"/>
      <c r="AB553" s="378"/>
      <c r="AC553" s="378"/>
      <c r="AD553" s="378"/>
    </row>
    <row r="554" customFormat="false" ht="45" hidden="false" customHeight="true" outlineLevel="0" collapsed="false">
      <c r="A554" s="239"/>
      <c r="B554" s="239"/>
      <c r="C554" s="413"/>
      <c r="D554" s="414"/>
      <c r="E554" s="239"/>
      <c r="F554" s="415"/>
      <c r="G554" s="239"/>
      <c r="H554" s="414"/>
      <c r="I554" s="414"/>
      <c r="J554" s="239"/>
      <c r="K554" s="239"/>
      <c r="L554" s="239"/>
      <c r="M554" s="239"/>
      <c r="N554" s="239"/>
      <c r="O554" s="239"/>
      <c r="P554" s="239"/>
      <c r="Q554" s="239"/>
      <c r="R554" s="239"/>
      <c r="S554" s="239"/>
      <c r="T554" s="239"/>
      <c r="U554" s="239"/>
      <c r="V554" s="239"/>
      <c r="W554" s="239"/>
      <c r="X554" s="239"/>
      <c r="Y554" s="239"/>
      <c r="Z554" s="239"/>
      <c r="AA554" s="239"/>
      <c r="AB554" s="239"/>
      <c r="AC554" s="239"/>
      <c r="AD554" s="239"/>
    </row>
    <row r="555" customFormat="false" ht="45" hidden="false" customHeight="true" outlineLevel="0" collapsed="false">
      <c r="A555" s="378"/>
      <c r="B555" s="378"/>
      <c r="C555" s="410"/>
      <c r="D555" s="411"/>
      <c r="E555" s="378"/>
      <c r="F555" s="412"/>
      <c r="G555" s="378"/>
      <c r="H555" s="411"/>
      <c r="I555" s="411"/>
      <c r="J555" s="378"/>
      <c r="K555" s="378"/>
      <c r="L555" s="378"/>
      <c r="M555" s="378"/>
      <c r="N555" s="378"/>
      <c r="O555" s="378"/>
      <c r="P555" s="378"/>
      <c r="Q555" s="378"/>
      <c r="R555" s="378"/>
      <c r="S555" s="378"/>
      <c r="T555" s="378"/>
      <c r="U555" s="378"/>
      <c r="V555" s="378"/>
      <c r="W555" s="378"/>
      <c r="X555" s="378"/>
      <c r="Y555" s="378"/>
      <c r="Z555" s="378"/>
      <c r="AA555" s="378"/>
      <c r="AB555" s="378"/>
      <c r="AC555" s="378"/>
      <c r="AD555" s="378"/>
    </row>
    <row r="556" customFormat="false" ht="45" hidden="false" customHeight="true" outlineLevel="0" collapsed="false">
      <c r="A556" s="239"/>
      <c r="B556" s="239"/>
      <c r="C556" s="413"/>
      <c r="D556" s="414"/>
      <c r="E556" s="239"/>
      <c r="F556" s="415"/>
      <c r="G556" s="239"/>
      <c r="H556" s="414"/>
      <c r="I556" s="414"/>
      <c r="J556" s="239"/>
      <c r="K556" s="239"/>
      <c r="L556" s="239"/>
      <c r="M556" s="239"/>
      <c r="N556" s="239"/>
      <c r="O556" s="239"/>
      <c r="P556" s="239"/>
      <c r="Q556" s="239"/>
      <c r="R556" s="239"/>
      <c r="S556" s="239"/>
      <c r="T556" s="239"/>
      <c r="U556" s="239"/>
      <c r="V556" s="239"/>
      <c r="W556" s="239"/>
      <c r="X556" s="239"/>
      <c r="Y556" s="239"/>
      <c r="Z556" s="239"/>
      <c r="AA556" s="239"/>
      <c r="AB556" s="239"/>
      <c r="AC556" s="239"/>
      <c r="AD556" s="239"/>
    </row>
    <row r="557" customFormat="false" ht="45" hidden="false" customHeight="true" outlineLevel="0" collapsed="false">
      <c r="A557" s="378"/>
      <c r="B557" s="378"/>
      <c r="C557" s="410"/>
      <c r="D557" s="411"/>
      <c r="E557" s="378"/>
      <c r="F557" s="412"/>
      <c r="G557" s="378"/>
      <c r="H557" s="411"/>
      <c r="I557" s="411"/>
      <c r="J557" s="378"/>
      <c r="K557" s="378"/>
      <c r="L557" s="378"/>
      <c r="M557" s="378"/>
      <c r="N557" s="378"/>
      <c r="O557" s="378"/>
      <c r="P557" s="378"/>
      <c r="Q557" s="378"/>
      <c r="R557" s="378"/>
      <c r="S557" s="378"/>
      <c r="T557" s="378"/>
      <c r="U557" s="378"/>
      <c r="V557" s="378"/>
      <c r="W557" s="378"/>
      <c r="X557" s="378"/>
      <c r="Y557" s="378"/>
      <c r="Z557" s="378"/>
      <c r="AA557" s="378"/>
      <c r="AB557" s="378"/>
      <c r="AC557" s="378"/>
      <c r="AD557" s="378"/>
    </row>
    <row r="558" customFormat="false" ht="45" hidden="false" customHeight="true" outlineLevel="0" collapsed="false">
      <c r="A558" s="239"/>
      <c r="B558" s="239"/>
      <c r="C558" s="413"/>
      <c r="D558" s="414"/>
      <c r="E558" s="239"/>
      <c r="F558" s="415"/>
      <c r="G558" s="239"/>
      <c r="H558" s="414"/>
      <c r="I558" s="414"/>
      <c r="J558" s="239"/>
      <c r="K558" s="239"/>
      <c r="L558" s="239"/>
      <c r="M558" s="239"/>
      <c r="N558" s="239"/>
      <c r="O558" s="239"/>
      <c r="P558" s="239"/>
      <c r="Q558" s="239"/>
      <c r="R558" s="239"/>
      <c r="S558" s="239"/>
      <c r="T558" s="239"/>
      <c r="U558" s="239"/>
      <c r="V558" s="239"/>
      <c r="W558" s="239"/>
      <c r="X558" s="239"/>
      <c r="Y558" s="239"/>
      <c r="Z558" s="239"/>
      <c r="AA558" s="239"/>
      <c r="AB558" s="239"/>
      <c r="AC558" s="239"/>
      <c r="AD558" s="239"/>
    </row>
    <row r="559" customFormat="false" ht="45" hidden="false" customHeight="true" outlineLevel="0" collapsed="false">
      <c r="A559" s="378"/>
      <c r="B559" s="378"/>
      <c r="C559" s="410"/>
      <c r="D559" s="411"/>
      <c r="E559" s="378"/>
      <c r="F559" s="412"/>
      <c r="G559" s="378"/>
      <c r="H559" s="411"/>
      <c r="I559" s="411"/>
      <c r="J559" s="378"/>
      <c r="K559" s="378"/>
      <c r="L559" s="378"/>
      <c r="M559" s="378"/>
      <c r="N559" s="378"/>
      <c r="O559" s="378"/>
      <c r="P559" s="378"/>
      <c r="Q559" s="378"/>
      <c r="R559" s="378"/>
      <c r="S559" s="378"/>
      <c r="T559" s="378"/>
      <c r="U559" s="378"/>
      <c r="V559" s="378"/>
      <c r="W559" s="378"/>
      <c r="X559" s="378"/>
      <c r="Y559" s="378"/>
      <c r="Z559" s="378"/>
      <c r="AA559" s="378"/>
      <c r="AB559" s="378"/>
      <c r="AC559" s="378"/>
      <c r="AD559" s="378"/>
    </row>
    <row r="560" customFormat="false" ht="45" hidden="false" customHeight="true" outlineLevel="0" collapsed="false">
      <c r="A560" s="239"/>
      <c r="B560" s="239"/>
      <c r="C560" s="413"/>
      <c r="D560" s="414"/>
      <c r="E560" s="239"/>
      <c r="F560" s="415"/>
      <c r="G560" s="239"/>
      <c r="H560" s="414"/>
      <c r="I560" s="414"/>
      <c r="J560" s="239"/>
      <c r="K560" s="239"/>
      <c r="L560" s="239"/>
      <c r="M560" s="239"/>
      <c r="N560" s="239"/>
      <c r="O560" s="239"/>
      <c r="P560" s="239"/>
      <c r="Q560" s="239"/>
      <c r="R560" s="239"/>
      <c r="S560" s="239"/>
      <c r="T560" s="239"/>
      <c r="U560" s="239"/>
      <c r="V560" s="239"/>
      <c r="W560" s="239"/>
      <c r="X560" s="239"/>
      <c r="Y560" s="239"/>
      <c r="Z560" s="239"/>
      <c r="AA560" s="239"/>
      <c r="AB560" s="239"/>
      <c r="AC560" s="239"/>
      <c r="AD560" s="239"/>
    </row>
    <row r="561" customFormat="false" ht="45" hidden="false" customHeight="true" outlineLevel="0" collapsed="false">
      <c r="A561" s="378"/>
      <c r="B561" s="378"/>
      <c r="C561" s="410"/>
      <c r="D561" s="411"/>
      <c r="E561" s="378"/>
      <c r="F561" s="412"/>
      <c r="G561" s="378"/>
      <c r="H561" s="411"/>
      <c r="I561" s="411"/>
      <c r="J561" s="378"/>
      <c r="K561" s="378"/>
      <c r="L561" s="378"/>
      <c r="M561" s="378"/>
      <c r="N561" s="378"/>
      <c r="O561" s="378"/>
      <c r="P561" s="378"/>
      <c r="Q561" s="378"/>
      <c r="R561" s="378"/>
      <c r="S561" s="378"/>
      <c r="T561" s="378"/>
      <c r="U561" s="378"/>
      <c r="V561" s="378"/>
      <c r="W561" s="378"/>
      <c r="X561" s="378"/>
      <c r="Y561" s="378"/>
      <c r="Z561" s="378"/>
      <c r="AA561" s="378"/>
      <c r="AB561" s="378"/>
      <c r="AC561" s="378"/>
      <c r="AD561" s="378"/>
    </row>
    <row r="562" customFormat="false" ht="45" hidden="false" customHeight="true" outlineLevel="0" collapsed="false">
      <c r="A562" s="239"/>
      <c r="B562" s="239"/>
      <c r="C562" s="413"/>
      <c r="D562" s="414"/>
      <c r="E562" s="239"/>
      <c r="F562" s="415"/>
      <c r="G562" s="239"/>
      <c r="H562" s="414"/>
      <c r="I562" s="414"/>
      <c r="J562" s="239"/>
      <c r="K562" s="239"/>
      <c r="L562" s="239"/>
      <c r="M562" s="239"/>
      <c r="N562" s="239"/>
      <c r="O562" s="239"/>
      <c r="P562" s="239"/>
      <c r="Q562" s="239"/>
      <c r="R562" s="239"/>
      <c r="S562" s="239"/>
      <c r="T562" s="239"/>
      <c r="U562" s="239"/>
      <c r="V562" s="239"/>
      <c r="W562" s="239"/>
      <c r="X562" s="239"/>
      <c r="Y562" s="239"/>
      <c r="Z562" s="239"/>
      <c r="AA562" s="239"/>
      <c r="AB562" s="239"/>
      <c r="AC562" s="239"/>
      <c r="AD562" s="239"/>
    </row>
    <row r="563" customFormat="false" ht="45" hidden="false" customHeight="true" outlineLevel="0" collapsed="false">
      <c r="A563" s="378"/>
      <c r="B563" s="378"/>
      <c r="C563" s="410"/>
      <c r="D563" s="411"/>
      <c r="E563" s="378"/>
      <c r="F563" s="412"/>
      <c r="G563" s="378"/>
      <c r="H563" s="411"/>
      <c r="I563" s="411"/>
      <c r="J563" s="378"/>
      <c r="K563" s="378"/>
      <c r="L563" s="378"/>
      <c r="M563" s="378"/>
      <c r="N563" s="378"/>
      <c r="O563" s="378"/>
      <c r="P563" s="378"/>
      <c r="Q563" s="378"/>
      <c r="R563" s="378"/>
      <c r="S563" s="378"/>
      <c r="T563" s="378"/>
      <c r="U563" s="378"/>
      <c r="V563" s="378"/>
      <c r="W563" s="378"/>
      <c r="X563" s="378"/>
      <c r="Y563" s="378"/>
      <c r="Z563" s="378"/>
      <c r="AA563" s="378"/>
      <c r="AB563" s="378"/>
      <c r="AC563" s="378"/>
      <c r="AD563" s="378"/>
    </row>
    <row r="564" customFormat="false" ht="45" hidden="false" customHeight="true" outlineLevel="0" collapsed="false">
      <c r="A564" s="239"/>
      <c r="B564" s="239"/>
      <c r="C564" s="413"/>
      <c r="D564" s="414"/>
      <c r="E564" s="239"/>
      <c r="F564" s="415"/>
      <c r="G564" s="239"/>
      <c r="H564" s="414"/>
      <c r="I564" s="414"/>
      <c r="J564" s="239"/>
      <c r="K564" s="239"/>
      <c r="L564" s="239"/>
      <c r="M564" s="239"/>
      <c r="N564" s="239"/>
      <c r="O564" s="239"/>
      <c r="P564" s="239"/>
      <c r="Q564" s="239"/>
      <c r="R564" s="239"/>
      <c r="S564" s="239"/>
      <c r="T564" s="239"/>
      <c r="U564" s="239"/>
      <c r="V564" s="239"/>
      <c r="W564" s="239"/>
      <c r="X564" s="239"/>
      <c r="Y564" s="239"/>
      <c r="Z564" s="239"/>
      <c r="AA564" s="239"/>
      <c r="AB564" s="239"/>
      <c r="AC564" s="239"/>
      <c r="AD564" s="239"/>
    </row>
    <row r="565" customFormat="false" ht="45" hidden="false" customHeight="true" outlineLevel="0" collapsed="false">
      <c r="A565" s="378"/>
      <c r="B565" s="378"/>
      <c r="C565" s="410"/>
      <c r="D565" s="411"/>
      <c r="E565" s="378"/>
      <c r="F565" s="412"/>
      <c r="G565" s="378"/>
      <c r="H565" s="411"/>
      <c r="I565" s="411"/>
      <c r="J565" s="378"/>
      <c r="K565" s="378"/>
      <c r="L565" s="378"/>
      <c r="M565" s="378"/>
      <c r="N565" s="378"/>
      <c r="O565" s="378"/>
      <c r="P565" s="378"/>
      <c r="Q565" s="378"/>
      <c r="R565" s="378"/>
      <c r="S565" s="378"/>
      <c r="T565" s="378"/>
      <c r="U565" s="378"/>
      <c r="V565" s="378"/>
      <c r="W565" s="378"/>
      <c r="X565" s="378"/>
      <c r="Y565" s="378"/>
      <c r="Z565" s="378"/>
      <c r="AA565" s="378"/>
      <c r="AB565" s="378"/>
      <c r="AC565" s="378"/>
      <c r="AD565" s="378"/>
    </row>
    <row r="566" customFormat="false" ht="45" hidden="false" customHeight="true" outlineLevel="0" collapsed="false">
      <c r="A566" s="239"/>
      <c r="B566" s="239"/>
      <c r="C566" s="413"/>
      <c r="D566" s="414"/>
      <c r="E566" s="239"/>
      <c r="F566" s="415"/>
      <c r="G566" s="239"/>
      <c r="H566" s="414"/>
      <c r="I566" s="414"/>
      <c r="J566" s="239"/>
      <c r="K566" s="239"/>
      <c r="L566" s="239"/>
      <c r="M566" s="239"/>
      <c r="N566" s="239"/>
      <c r="O566" s="239"/>
      <c r="P566" s="239"/>
      <c r="Q566" s="239"/>
      <c r="R566" s="239"/>
      <c r="S566" s="239"/>
      <c r="T566" s="239"/>
      <c r="U566" s="239"/>
      <c r="V566" s="239"/>
      <c r="W566" s="239"/>
      <c r="X566" s="239"/>
      <c r="Y566" s="239"/>
      <c r="Z566" s="239"/>
      <c r="AA566" s="239"/>
      <c r="AB566" s="239"/>
      <c r="AC566" s="239"/>
      <c r="AD566" s="239"/>
    </row>
    <row r="567" customFormat="false" ht="45" hidden="false" customHeight="true" outlineLevel="0" collapsed="false">
      <c r="A567" s="378"/>
      <c r="B567" s="378"/>
      <c r="C567" s="410"/>
      <c r="D567" s="411"/>
      <c r="E567" s="378"/>
      <c r="F567" s="412"/>
      <c r="G567" s="378"/>
      <c r="H567" s="411"/>
      <c r="I567" s="411"/>
      <c r="J567" s="378"/>
      <c r="K567" s="378"/>
      <c r="L567" s="378"/>
      <c r="M567" s="378"/>
      <c r="N567" s="378"/>
      <c r="O567" s="378"/>
      <c r="P567" s="378"/>
      <c r="Q567" s="378"/>
      <c r="R567" s="378"/>
      <c r="S567" s="378"/>
      <c r="T567" s="378"/>
      <c r="U567" s="378"/>
      <c r="V567" s="378"/>
      <c r="W567" s="378"/>
      <c r="X567" s="378"/>
      <c r="Y567" s="378"/>
      <c r="Z567" s="378"/>
      <c r="AA567" s="378"/>
      <c r="AB567" s="378"/>
      <c r="AC567" s="378"/>
      <c r="AD567" s="378"/>
    </row>
    <row r="568" customFormat="false" ht="45" hidden="false" customHeight="true" outlineLevel="0" collapsed="false">
      <c r="A568" s="239"/>
      <c r="B568" s="239"/>
      <c r="C568" s="413"/>
      <c r="D568" s="414"/>
      <c r="E568" s="239"/>
      <c r="F568" s="415"/>
      <c r="G568" s="239"/>
      <c r="H568" s="414"/>
      <c r="I568" s="414"/>
      <c r="J568" s="239"/>
      <c r="K568" s="239"/>
      <c r="L568" s="239"/>
      <c r="M568" s="239"/>
      <c r="N568" s="239"/>
      <c r="O568" s="239"/>
      <c r="P568" s="239"/>
      <c r="Q568" s="239"/>
      <c r="R568" s="239"/>
      <c r="S568" s="239"/>
      <c r="T568" s="239"/>
      <c r="U568" s="239"/>
      <c r="V568" s="239"/>
      <c r="W568" s="239"/>
      <c r="X568" s="239"/>
      <c r="Y568" s="239"/>
      <c r="Z568" s="239"/>
      <c r="AA568" s="239"/>
      <c r="AB568" s="239"/>
      <c r="AC568" s="239"/>
      <c r="AD568" s="239"/>
    </row>
    <row r="569" customFormat="false" ht="45" hidden="false" customHeight="true" outlineLevel="0" collapsed="false">
      <c r="A569" s="378"/>
      <c r="B569" s="378"/>
      <c r="C569" s="410"/>
      <c r="D569" s="411"/>
      <c r="E569" s="378"/>
      <c r="F569" s="412"/>
      <c r="G569" s="378"/>
      <c r="H569" s="411"/>
      <c r="I569" s="411"/>
      <c r="J569" s="378"/>
      <c r="K569" s="378"/>
      <c r="L569" s="378"/>
      <c r="M569" s="378"/>
      <c r="N569" s="378"/>
      <c r="O569" s="378"/>
      <c r="P569" s="378"/>
      <c r="Q569" s="378"/>
      <c r="R569" s="378"/>
      <c r="S569" s="378"/>
      <c r="T569" s="378"/>
      <c r="U569" s="378"/>
      <c r="V569" s="378"/>
      <c r="W569" s="378"/>
      <c r="X569" s="378"/>
      <c r="Y569" s="378"/>
      <c r="Z569" s="378"/>
      <c r="AA569" s="378"/>
      <c r="AB569" s="378"/>
      <c r="AC569" s="378"/>
      <c r="AD569" s="378"/>
    </row>
    <row r="570" customFormat="false" ht="45" hidden="false" customHeight="true" outlineLevel="0" collapsed="false">
      <c r="A570" s="239"/>
      <c r="B570" s="239"/>
      <c r="C570" s="413"/>
      <c r="D570" s="414"/>
      <c r="E570" s="239"/>
      <c r="F570" s="415"/>
      <c r="G570" s="239"/>
      <c r="H570" s="414"/>
      <c r="I570" s="414"/>
      <c r="J570" s="239"/>
      <c r="K570" s="239"/>
      <c r="L570" s="239"/>
      <c r="M570" s="239"/>
      <c r="N570" s="239"/>
      <c r="O570" s="239"/>
      <c r="P570" s="239"/>
      <c r="Q570" s="239"/>
      <c r="R570" s="239"/>
      <c r="S570" s="239"/>
      <c r="T570" s="239"/>
      <c r="U570" s="239"/>
      <c r="V570" s="239"/>
      <c r="W570" s="239"/>
      <c r="X570" s="239"/>
      <c r="Y570" s="239"/>
      <c r="Z570" s="239"/>
      <c r="AA570" s="239"/>
      <c r="AB570" s="239"/>
      <c r="AC570" s="239"/>
      <c r="AD570" s="239"/>
    </row>
    <row r="571" customFormat="false" ht="45" hidden="false" customHeight="true" outlineLevel="0" collapsed="false">
      <c r="A571" s="378"/>
      <c r="B571" s="378"/>
      <c r="C571" s="410"/>
      <c r="D571" s="411"/>
      <c r="E571" s="378"/>
      <c r="F571" s="412"/>
      <c r="G571" s="378"/>
      <c r="H571" s="411"/>
      <c r="I571" s="411"/>
      <c r="J571" s="378"/>
      <c r="K571" s="378"/>
      <c r="L571" s="378"/>
      <c r="M571" s="378"/>
      <c r="N571" s="378"/>
      <c r="O571" s="378"/>
      <c r="P571" s="378"/>
      <c r="Q571" s="378"/>
      <c r="R571" s="378"/>
      <c r="S571" s="378"/>
      <c r="T571" s="378"/>
      <c r="U571" s="378"/>
      <c r="V571" s="378"/>
      <c r="W571" s="378"/>
      <c r="X571" s="378"/>
      <c r="Y571" s="378"/>
      <c r="Z571" s="378"/>
      <c r="AA571" s="378"/>
      <c r="AB571" s="378"/>
      <c r="AC571" s="378"/>
      <c r="AD571" s="378"/>
    </row>
    <row r="572" customFormat="false" ht="45" hidden="false" customHeight="true" outlineLevel="0" collapsed="false">
      <c r="A572" s="239"/>
      <c r="B572" s="239"/>
      <c r="C572" s="413"/>
      <c r="D572" s="414"/>
      <c r="E572" s="239"/>
      <c r="F572" s="415"/>
      <c r="G572" s="239"/>
      <c r="H572" s="414"/>
      <c r="I572" s="414"/>
      <c r="J572" s="239"/>
      <c r="K572" s="239"/>
      <c r="L572" s="239"/>
      <c r="M572" s="239"/>
      <c r="N572" s="239"/>
      <c r="O572" s="239"/>
      <c r="P572" s="239"/>
      <c r="Q572" s="239"/>
      <c r="R572" s="239"/>
      <c r="S572" s="239"/>
      <c r="T572" s="239"/>
      <c r="U572" s="239"/>
      <c r="V572" s="239"/>
      <c r="W572" s="239"/>
      <c r="X572" s="239"/>
      <c r="Y572" s="239"/>
      <c r="Z572" s="239"/>
      <c r="AA572" s="239"/>
      <c r="AB572" s="239"/>
      <c r="AC572" s="239"/>
      <c r="AD572" s="239"/>
    </row>
    <row r="573" customFormat="false" ht="45" hidden="false" customHeight="true" outlineLevel="0" collapsed="false">
      <c r="A573" s="378"/>
      <c r="B573" s="378"/>
      <c r="C573" s="410"/>
      <c r="D573" s="411"/>
      <c r="E573" s="378"/>
      <c r="F573" s="412"/>
      <c r="G573" s="378"/>
      <c r="H573" s="411"/>
      <c r="I573" s="411"/>
      <c r="J573" s="378"/>
      <c r="K573" s="378"/>
      <c r="L573" s="378"/>
      <c r="M573" s="378"/>
      <c r="N573" s="378"/>
      <c r="O573" s="378"/>
      <c r="P573" s="378"/>
      <c r="Q573" s="378"/>
      <c r="R573" s="378"/>
      <c r="S573" s="378"/>
      <c r="T573" s="378"/>
      <c r="U573" s="378"/>
      <c r="V573" s="378"/>
      <c r="W573" s="378"/>
      <c r="X573" s="378"/>
      <c r="Y573" s="378"/>
      <c r="Z573" s="378"/>
      <c r="AA573" s="378"/>
      <c r="AB573" s="378"/>
      <c r="AC573" s="378"/>
      <c r="AD573" s="378"/>
    </row>
    <row r="574" customFormat="false" ht="45" hidden="false" customHeight="true" outlineLevel="0" collapsed="false">
      <c r="A574" s="239"/>
      <c r="B574" s="239"/>
      <c r="C574" s="413"/>
      <c r="D574" s="414"/>
      <c r="E574" s="239"/>
      <c r="F574" s="415"/>
      <c r="G574" s="239"/>
      <c r="H574" s="414"/>
      <c r="I574" s="414"/>
      <c r="J574" s="239"/>
      <c r="K574" s="239"/>
      <c r="L574" s="239"/>
      <c r="M574" s="239"/>
      <c r="N574" s="239"/>
      <c r="O574" s="239"/>
      <c r="P574" s="239"/>
      <c r="Q574" s="239"/>
      <c r="R574" s="239"/>
      <c r="S574" s="239"/>
      <c r="T574" s="239"/>
      <c r="U574" s="239"/>
      <c r="V574" s="239"/>
      <c r="W574" s="239"/>
      <c r="X574" s="239"/>
      <c r="Y574" s="239"/>
      <c r="Z574" s="239"/>
      <c r="AA574" s="239"/>
      <c r="AB574" s="239"/>
      <c r="AC574" s="239"/>
      <c r="AD574" s="239"/>
    </row>
    <row r="575" customFormat="false" ht="45" hidden="false" customHeight="true" outlineLevel="0" collapsed="false">
      <c r="A575" s="378"/>
      <c r="B575" s="378"/>
      <c r="C575" s="410"/>
      <c r="D575" s="411"/>
      <c r="E575" s="378"/>
      <c r="F575" s="412"/>
      <c r="G575" s="378"/>
      <c r="H575" s="411"/>
      <c r="I575" s="411"/>
      <c r="J575" s="378"/>
      <c r="K575" s="378"/>
      <c r="L575" s="378"/>
      <c r="M575" s="378"/>
      <c r="N575" s="378"/>
      <c r="O575" s="378"/>
      <c r="P575" s="378"/>
      <c r="Q575" s="378"/>
      <c r="R575" s="378"/>
      <c r="S575" s="378"/>
      <c r="T575" s="378"/>
      <c r="U575" s="378"/>
      <c r="V575" s="378"/>
      <c r="W575" s="378"/>
      <c r="X575" s="378"/>
      <c r="Y575" s="378"/>
      <c r="Z575" s="378"/>
      <c r="AA575" s="378"/>
      <c r="AB575" s="378"/>
      <c r="AC575" s="378"/>
      <c r="AD575" s="378"/>
    </row>
    <row r="576" customFormat="false" ht="45" hidden="false" customHeight="true" outlineLevel="0" collapsed="false">
      <c r="A576" s="239"/>
      <c r="B576" s="239"/>
      <c r="C576" s="413"/>
      <c r="D576" s="414"/>
      <c r="E576" s="239"/>
      <c r="F576" s="415"/>
      <c r="G576" s="239"/>
      <c r="H576" s="414"/>
      <c r="I576" s="414"/>
      <c r="J576" s="239"/>
      <c r="K576" s="239"/>
      <c r="L576" s="239"/>
      <c r="M576" s="239"/>
      <c r="N576" s="239"/>
      <c r="O576" s="239"/>
      <c r="P576" s="239"/>
      <c r="Q576" s="239"/>
      <c r="R576" s="239"/>
      <c r="S576" s="239"/>
      <c r="T576" s="239"/>
      <c r="U576" s="239"/>
      <c r="V576" s="239"/>
      <c r="W576" s="239"/>
      <c r="X576" s="239"/>
      <c r="Y576" s="239"/>
      <c r="Z576" s="239"/>
      <c r="AA576" s="239"/>
      <c r="AB576" s="239"/>
      <c r="AC576" s="239"/>
      <c r="AD576" s="239"/>
    </row>
    <row r="577" customFormat="false" ht="45" hidden="false" customHeight="true" outlineLevel="0" collapsed="false">
      <c r="A577" s="378"/>
      <c r="B577" s="378"/>
      <c r="C577" s="410"/>
      <c r="D577" s="411"/>
      <c r="E577" s="378"/>
      <c r="F577" s="412"/>
      <c r="G577" s="378"/>
      <c r="H577" s="411"/>
      <c r="I577" s="411"/>
      <c r="J577" s="378"/>
      <c r="K577" s="378"/>
      <c r="L577" s="378"/>
      <c r="M577" s="378"/>
      <c r="N577" s="378"/>
      <c r="O577" s="378"/>
      <c r="P577" s="378"/>
      <c r="Q577" s="378"/>
      <c r="R577" s="378"/>
      <c r="S577" s="378"/>
      <c r="T577" s="378"/>
      <c r="U577" s="378"/>
      <c r="V577" s="378"/>
      <c r="W577" s="378"/>
      <c r="X577" s="378"/>
      <c r="Y577" s="378"/>
      <c r="Z577" s="378"/>
      <c r="AA577" s="378"/>
      <c r="AB577" s="378"/>
      <c r="AC577" s="378"/>
      <c r="AD577" s="378"/>
    </row>
    <row r="578" customFormat="false" ht="45" hidden="false" customHeight="true" outlineLevel="0" collapsed="false">
      <c r="A578" s="239"/>
      <c r="B578" s="239"/>
      <c r="C578" s="413"/>
      <c r="D578" s="414"/>
      <c r="E578" s="239"/>
      <c r="F578" s="415"/>
      <c r="G578" s="239"/>
      <c r="H578" s="414"/>
      <c r="I578" s="414"/>
      <c r="J578" s="239"/>
      <c r="K578" s="239"/>
      <c r="L578" s="239"/>
      <c r="M578" s="239"/>
      <c r="N578" s="239"/>
      <c r="O578" s="239"/>
      <c r="P578" s="239"/>
      <c r="Q578" s="239"/>
      <c r="R578" s="239"/>
      <c r="S578" s="239"/>
      <c r="T578" s="239"/>
      <c r="U578" s="239"/>
      <c r="V578" s="239"/>
      <c r="W578" s="239"/>
      <c r="X578" s="239"/>
      <c r="Y578" s="239"/>
      <c r="Z578" s="239"/>
      <c r="AA578" s="239"/>
      <c r="AB578" s="239"/>
      <c r="AC578" s="239"/>
      <c r="AD578" s="239"/>
    </row>
    <row r="579" customFormat="false" ht="45" hidden="false" customHeight="true" outlineLevel="0" collapsed="false">
      <c r="A579" s="378"/>
      <c r="B579" s="378"/>
      <c r="C579" s="410"/>
      <c r="D579" s="411"/>
      <c r="E579" s="378"/>
      <c r="F579" s="412"/>
      <c r="G579" s="378"/>
      <c r="H579" s="411"/>
      <c r="I579" s="411"/>
      <c r="J579" s="378"/>
      <c r="K579" s="378"/>
      <c r="L579" s="378"/>
      <c r="M579" s="378"/>
      <c r="N579" s="378"/>
      <c r="O579" s="378"/>
      <c r="P579" s="378"/>
      <c r="Q579" s="378"/>
      <c r="R579" s="378"/>
      <c r="S579" s="378"/>
      <c r="T579" s="378"/>
      <c r="U579" s="378"/>
      <c r="V579" s="378"/>
      <c r="W579" s="378"/>
      <c r="X579" s="378"/>
      <c r="Y579" s="378"/>
      <c r="Z579" s="378"/>
      <c r="AA579" s="378"/>
      <c r="AB579" s="378"/>
      <c r="AC579" s="378"/>
      <c r="AD579" s="378"/>
    </row>
    <row r="580" customFormat="false" ht="45" hidden="false" customHeight="true" outlineLevel="0" collapsed="false">
      <c r="A580" s="239"/>
      <c r="B580" s="239"/>
      <c r="C580" s="413"/>
      <c r="D580" s="414"/>
      <c r="E580" s="239"/>
      <c r="F580" s="415"/>
      <c r="G580" s="239"/>
      <c r="H580" s="414"/>
      <c r="I580" s="414"/>
      <c r="J580" s="239"/>
      <c r="K580" s="239"/>
      <c r="L580" s="239"/>
      <c r="M580" s="239"/>
      <c r="N580" s="239"/>
      <c r="O580" s="239"/>
      <c r="P580" s="239"/>
      <c r="Q580" s="239"/>
      <c r="R580" s="239"/>
      <c r="S580" s="239"/>
      <c r="T580" s="239"/>
      <c r="U580" s="239"/>
      <c r="V580" s="239"/>
      <c r="W580" s="239"/>
      <c r="X580" s="239"/>
      <c r="Y580" s="239"/>
      <c r="Z580" s="239"/>
      <c r="AA580" s="239"/>
      <c r="AB580" s="239"/>
      <c r="AC580" s="239"/>
      <c r="AD580" s="239"/>
    </row>
    <row r="581" customFormat="false" ht="45" hidden="false" customHeight="true" outlineLevel="0" collapsed="false">
      <c r="A581" s="378"/>
      <c r="B581" s="378"/>
      <c r="C581" s="410"/>
      <c r="D581" s="411"/>
      <c r="E581" s="378"/>
      <c r="F581" s="412"/>
      <c r="G581" s="378"/>
      <c r="H581" s="411"/>
      <c r="I581" s="411"/>
      <c r="J581" s="378"/>
      <c r="K581" s="378"/>
      <c r="L581" s="378"/>
      <c r="M581" s="378"/>
      <c r="N581" s="378"/>
      <c r="O581" s="378"/>
      <c r="P581" s="378"/>
      <c r="Q581" s="378"/>
      <c r="R581" s="378"/>
      <c r="S581" s="378"/>
      <c r="T581" s="378"/>
      <c r="U581" s="378"/>
      <c r="V581" s="378"/>
      <c r="W581" s="378"/>
      <c r="X581" s="378"/>
      <c r="Y581" s="378"/>
      <c r="Z581" s="378"/>
      <c r="AA581" s="378"/>
      <c r="AB581" s="378"/>
      <c r="AC581" s="378"/>
      <c r="AD581" s="378"/>
    </row>
    <row r="582" customFormat="false" ht="45" hidden="false" customHeight="true" outlineLevel="0" collapsed="false">
      <c r="A582" s="239"/>
      <c r="B582" s="239"/>
      <c r="C582" s="413"/>
      <c r="D582" s="414"/>
      <c r="E582" s="239"/>
      <c r="F582" s="415"/>
      <c r="G582" s="239"/>
      <c r="H582" s="414"/>
      <c r="I582" s="414"/>
      <c r="J582" s="239"/>
      <c r="K582" s="239"/>
      <c r="L582" s="239"/>
      <c r="M582" s="239"/>
      <c r="N582" s="239"/>
      <c r="O582" s="239"/>
      <c r="P582" s="239"/>
      <c r="Q582" s="239"/>
      <c r="R582" s="239"/>
      <c r="S582" s="239"/>
      <c r="T582" s="239"/>
      <c r="U582" s="239"/>
      <c r="V582" s="239"/>
      <c r="W582" s="239"/>
      <c r="X582" s="239"/>
      <c r="Y582" s="239"/>
      <c r="Z582" s="239"/>
      <c r="AA582" s="239"/>
      <c r="AB582" s="239"/>
      <c r="AC582" s="239"/>
      <c r="AD582" s="239"/>
    </row>
    <row r="583" customFormat="false" ht="45" hidden="false" customHeight="true" outlineLevel="0" collapsed="false">
      <c r="A583" s="378"/>
      <c r="B583" s="378"/>
      <c r="C583" s="410"/>
      <c r="D583" s="411"/>
      <c r="E583" s="378"/>
      <c r="F583" s="412"/>
      <c r="G583" s="378"/>
      <c r="H583" s="411"/>
      <c r="I583" s="411"/>
      <c r="J583" s="378"/>
      <c r="K583" s="378"/>
      <c r="L583" s="378"/>
      <c r="M583" s="378"/>
      <c r="N583" s="378"/>
      <c r="O583" s="378"/>
      <c r="P583" s="378"/>
      <c r="Q583" s="378"/>
      <c r="R583" s="378"/>
      <c r="S583" s="378"/>
      <c r="T583" s="378"/>
      <c r="U583" s="378"/>
      <c r="V583" s="378"/>
      <c r="W583" s="378"/>
      <c r="X583" s="378"/>
      <c r="Y583" s="378"/>
      <c r="Z583" s="378"/>
      <c r="AA583" s="378"/>
      <c r="AB583" s="378"/>
      <c r="AC583" s="378"/>
      <c r="AD583" s="378"/>
    </row>
    <row r="584" customFormat="false" ht="45" hidden="false" customHeight="true" outlineLevel="0" collapsed="false">
      <c r="A584" s="239"/>
      <c r="B584" s="239"/>
      <c r="C584" s="413"/>
      <c r="D584" s="414"/>
      <c r="E584" s="239"/>
      <c r="F584" s="415"/>
      <c r="G584" s="239"/>
      <c r="H584" s="414"/>
      <c r="I584" s="414"/>
      <c r="J584" s="239"/>
      <c r="K584" s="239"/>
      <c r="L584" s="239"/>
      <c r="M584" s="239"/>
      <c r="N584" s="239"/>
      <c r="O584" s="239"/>
      <c r="P584" s="239"/>
      <c r="Q584" s="239"/>
      <c r="R584" s="239"/>
      <c r="S584" s="239"/>
      <c r="T584" s="239"/>
      <c r="U584" s="239"/>
      <c r="V584" s="239"/>
      <c r="W584" s="239"/>
      <c r="X584" s="239"/>
      <c r="Y584" s="239"/>
      <c r="Z584" s="239"/>
      <c r="AA584" s="239"/>
      <c r="AB584" s="239"/>
      <c r="AC584" s="239"/>
      <c r="AD584" s="239"/>
    </row>
    <row r="585" customFormat="false" ht="45" hidden="false" customHeight="true" outlineLevel="0" collapsed="false">
      <c r="A585" s="378"/>
      <c r="B585" s="378"/>
      <c r="C585" s="410"/>
      <c r="D585" s="411"/>
      <c r="E585" s="378"/>
      <c r="F585" s="412"/>
      <c r="G585" s="378"/>
      <c r="H585" s="411"/>
      <c r="I585" s="411"/>
      <c r="J585" s="378"/>
      <c r="K585" s="378"/>
      <c r="L585" s="378"/>
      <c r="M585" s="378"/>
      <c r="N585" s="378"/>
      <c r="O585" s="378"/>
      <c r="P585" s="378"/>
      <c r="Q585" s="378"/>
      <c r="R585" s="378"/>
      <c r="S585" s="378"/>
      <c r="T585" s="378"/>
      <c r="U585" s="378"/>
      <c r="V585" s="378"/>
      <c r="W585" s="378"/>
      <c r="X585" s="378"/>
      <c r="Y585" s="378"/>
      <c r="Z585" s="378"/>
      <c r="AA585" s="378"/>
      <c r="AB585" s="378"/>
      <c r="AC585" s="378"/>
      <c r="AD585" s="378"/>
    </row>
    <row r="586" customFormat="false" ht="45" hidden="false" customHeight="true" outlineLevel="0" collapsed="false">
      <c r="A586" s="239"/>
      <c r="B586" s="239"/>
      <c r="C586" s="413"/>
      <c r="D586" s="414"/>
      <c r="E586" s="239"/>
      <c r="F586" s="415"/>
      <c r="G586" s="239"/>
      <c r="H586" s="414"/>
      <c r="I586" s="414"/>
      <c r="J586" s="239"/>
      <c r="K586" s="239"/>
      <c r="L586" s="239"/>
      <c r="M586" s="239"/>
      <c r="N586" s="239"/>
      <c r="O586" s="239"/>
      <c r="P586" s="239"/>
      <c r="Q586" s="239"/>
      <c r="R586" s="239"/>
      <c r="S586" s="239"/>
      <c r="T586" s="239"/>
      <c r="U586" s="239"/>
      <c r="V586" s="239"/>
      <c r="W586" s="239"/>
      <c r="X586" s="239"/>
      <c r="Y586" s="239"/>
      <c r="Z586" s="239"/>
      <c r="AA586" s="239"/>
      <c r="AB586" s="239"/>
      <c r="AC586" s="239"/>
      <c r="AD586" s="239"/>
    </row>
    <row r="587" customFormat="false" ht="45" hidden="false" customHeight="true" outlineLevel="0" collapsed="false">
      <c r="A587" s="378"/>
      <c r="B587" s="378"/>
      <c r="C587" s="410"/>
      <c r="D587" s="411"/>
      <c r="E587" s="378"/>
      <c r="F587" s="412"/>
      <c r="G587" s="378"/>
      <c r="H587" s="411"/>
      <c r="I587" s="411"/>
      <c r="J587" s="378"/>
      <c r="K587" s="378"/>
      <c r="L587" s="378"/>
      <c r="M587" s="378"/>
      <c r="N587" s="378"/>
      <c r="O587" s="378"/>
      <c r="P587" s="378"/>
      <c r="Q587" s="378"/>
      <c r="R587" s="378"/>
      <c r="S587" s="378"/>
      <c r="T587" s="378"/>
      <c r="U587" s="378"/>
      <c r="V587" s="378"/>
      <c r="W587" s="378"/>
      <c r="X587" s="378"/>
      <c r="Y587" s="378"/>
      <c r="Z587" s="378"/>
      <c r="AA587" s="378"/>
      <c r="AB587" s="378"/>
      <c r="AC587" s="378"/>
      <c r="AD587" s="378"/>
    </row>
    <row r="588" customFormat="false" ht="45" hidden="false" customHeight="true" outlineLevel="0" collapsed="false">
      <c r="A588" s="239"/>
      <c r="B588" s="239"/>
      <c r="C588" s="413"/>
      <c r="D588" s="414"/>
      <c r="E588" s="239"/>
      <c r="F588" s="415"/>
      <c r="G588" s="239"/>
      <c r="H588" s="414"/>
      <c r="I588" s="414"/>
      <c r="J588" s="239"/>
      <c r="K588" s="239"/>
      <c r="L588" s="239"/>
      <c r="M588" s="239"/>
      <c r="N588" s="239"/>
      <c r="O588" s="239"/>
      <c r="P588" s="239"/>
      <c r="Q588" s="239"/>
      <c r="R588" s="239"/>
      <c r="S588" s="239"/>
      <c r="T588" s="239"/>
      <c r="U588" s="239"/>
      <c r="V588" s="239"/>
      <c r="W588" s="239"/>
      <c r="X588" s="239"/>
      <c r="Y588" s="239"/>
      <c r="Z588" s="239"/>
      <c r="AA588" s="239"/>
      <c r="AB588" s="239"/>
      <c r="AC588" s="239"/>
      <c r="AD588" s="239"/>
    </row>
    <row r="589" customFormat="false" ht="45" hidden="false" customHeight="true" outlineLevel="0" collapsed="false">
      <c r="A589" s="378"/>
      <c r="B589" s="378"/>
      <c r="C589" s="410"/>
      <c r="D589" s="411"/>
      <c r="E589" s="378"/>
      <c r="F589" s="412"/>
      <c r="G589" s="378"/>
      <c r="H589" s="411"/>
      <c r="I589" s="411"/>
      <c r="J589" s="378"/>
      <c r="K589" s="378"/>
      <c r="L589" s="378"/>
      <c r="M589" s="378"/>
      <c r="N589" s="378"/>
      <c r="O589" s="378"/>
      <c r="P589" s="378"/>
      <c r="Q589" s="378"/>
      <c r="R589" s="378"/>
      <c r="S589" s="378"/>
      <c r="T589" s="378"/>
      <c r="U589" s="378"/>
      <c r="V589" s="378"/>
      <c r="W589" s="378"/>
      <c r="X589" s="378"/>
      <c r="Y589" s="378"/>
      <c r="Z589" s="378"/>
      <c r="AA589" s="378"/>
      <c r="AB589" s="378"/>
      <c r="AC589" s="378"/>
      <c r="AD589" s="378"/>
    </row>
    <row r="590" customFormat="false" ht="45" hidden="false" customHeight="true" outlineLevel="0" collapsed="false">
      <c r="A590" s="239"/>
      <c r="B590" s="239"/>
      <c r="C590" s="413"/>
      <c r="D590" s="414"/>
      <c r="E590" s="239"/>
      <c r="F590" s="415"/>
      <c r="G590" s="239"/>
      <c r="H590" s="414"/>
      <c r="I590" s="414"/>
      <c r="J590" s="239"/>
      <c r="K590" s="239"/>
      <c r="L590" s="239"/>
      <c r="M590" s="239"/>
      <c r="N590" s="239"/>
      <c r="O590" s="239"/>
      <c r="P590" s="239"/>
      <c r="Q590" s="239"/>
      <c r="R590" s="239"/>
      <c r="S590" s="239"/>
      <c r="T590" s="239"/>
      <c r="U590" s="239"/>
      <c r="V590" s="239"/>
      <c r="W590" s="239"/>
      <c r="X590" s="239"/>
      <c r="Y590" s="239"/>
      <c r="Z590" s="239"/>
      <c r="AA590" s="239"/>
      <c r="AB590" s="239"/>
      <c r="AC590" s="239"/>
      <c r="AD590" s="239"/>
    </row>
    <row r="591" customFormat="false" ht="45" hidden="false" customHeight="true" outlineLevel="0" collapsed="false">
      <c r="A591" s="378"/>
      <c r="B591" s="378"/>
      <c r="C591" s="410"/>
      <c r="D591" s="411"/>
      <c r="E591" s="378"/>
      <c r="F591" s="412"/>
      <c r="G591" s="378"/>
      <c r="H591" s="411"/>
      <c r="I591" s="411"/>
      <c r="J591" s="378"/>
      <c r="K591" s="378"/>
      <c r="L591" s="378"/>
      <c r="M591" s="378"/>
      <c r="N591" s="378"/>
      <c r="O591" s="378"/>
      <c r="P591" s="378"/>
      <c r="Q591" s="378"/>
      <c r="R591" s="378"/>
      <c r="S591" s="378"/>
      <c r="T591" s="378"/>
      <c r="U591" s="378"/>
      <c r="V591" s="378"/>
      <c r="W591" s="378"/>
      <c r="X591" s="378"/>
      <c r="Y591" s="378"/>
      <c r="Z591" s="378"/>
      <c r="AA591" s="378"/>
      <c r="AB591" s="378"/>
      <c r="AC591" s="378"/>
      <c r="AD591" s="378"/>
    </row>
    <row r="592" customFormat="false" ht="45" hidden="false" customHeight="true" outlineLevel="0" collapsed="false">
      <c r="A592" s="239"/>
      <c r="B592" s="239"/>
      <c r="C592" s="413"/>
      <c r="D592" s="414"/>
      <c r="E592" s="239"/>
      <c r="F592" s="415"/>
      <c r="G592" s="239"/>
      <c r="H592" s="414"/>
      <c r="I592" s="414"/>
      <c r="J592" s="239"/>
      <c r="K592" s="239"/>
      <c r="L592" s="239"/>
      <c r="M592" s="239"/>
      <c r="N592" s="239"/>
      <c r="O592" s="239"/>
      <c r="P592" s="239"/>
      <c r="Q592" s="239"/>
      <c r="R592" s="239"/>
      <c r="S592" s="239"/>
      <c r="T592" s="239"/>
      <c r="U592" s="239"/>
      <c r="V592" s="239"/>
      <c r="W592" s="239"/>
      <c r="X592" s="239"/>
      <c r="Y592" s="239"/>
      <c r="Z592" s="239"/>
      <c r="AA592" s="239"/>
      <c r="AB592" s="239"/>
      <c r="AC592" s="239"/>
      <c r="AD592" s="239"/>
    </row>
    <row r="593" customFormat="false" ht="45" hidden="false" customHeight="true" outlineLevel="0" collapsed="false">
      <c r="A593" s="378"/>
      <c r="B593" s="378"/>
      <c r="C593" s="410"/>
      <c r="D593" s="411"/>
      <c r="E593" s="378"/>
      <c r="F593" s="412"/>
      <c r="G593" s="378"/>
      <c r="H593" s="411"/>
      <c r="I593" s="411"/>
      <c r="J593" s="378"/>
      <c r="K593" s="378"/>
      <c r="L593" s="378"/>
      <c r="M593" s="378"/>
      <c r="N593" s="378"/>
      <c r="O593" s="378"/>
      <c r="P593" s="378"/>
      <c r="Q593" s="378"/>
      <c r="R593" s="378"/>
      <c r="S593" s="378"/>
      <c r="T593" s="378"/>
      <c r="U593" s="378"/>
      <c r="V593" s="378"/>
      <c r="W593" s="378"/>
      <c r="X593" s="378"/>
      <c r="Y593" s="378"/>
      <c r="Z593" s="378"/>
      <c r="AA593" s="378"/>
      <c r="AB593" s="378"/>
      <c r="AC593" s="378"/>
      <c r="AD593" s="378"/>
    </row>
    <row r="594" customFormat="false" ht="45" hidden="false" customHeight="true" outlineLevel="0" collapsed="false">
      <c r="A594" s="239"/>
      <c r="B594" s="239"/>
      <c r="C594" s="413"/>
      <c r="D594" s="414"/>
      <c r="E594" s="239"/>
      <c r="F594" s="415"/>
      <c r="G594" s="239"/>
      <c r="H594" s="414"/>
      <c r="I594" s="414"/>
      <c r="J594" s="239"/>
      <c r="K594" s="239"/>
      <c r="L594" s="239"/>
      <c r="M594" s="239"/>
      <c r="N594" s="239"/>
      <c r="O594" s="239"/>
      <c r="P594" s="239"/>
      <c r="Q594" s="239"/>
      <c r="R594" s="239"/>
      <c r="S594" s="239"/>
      <c r="T594" s="239"/>
      <c r="U594" s="239"/>
      <c r="V594" s="239"/>
      <c r="W594" s="239"/>
      <c r="X594" s="239"/>
      <c r="Y594" s="239"/>
      <c r="Z594" s="239"/>
      <c r="AA594" s="239"/>
      <c r="AB594" s="239"/>
      <c r="AC594" s="239"/>
      <c r="AD594" s="239"/>
    </row>
    <row r="595" customFormat="false" ht="45" hidden="false" customHeight="true" outlineLevel="0" collapsed="false">
      <c r="A595" s="378"/>
      <c r="B595" s="378"/>
      <c r="C595" s="410"/>
      <c r="D595" s="411"/>
      <c r="E595" s="378"/>
      <c r="F595" s="412"/>
      <c r="G595" s="378"/>
      <c r="H595" s="411"/>
      <c r="I595" s="411"/>
      <c r="J595" s="378"/>
      <c r="K595" s="378"/>
      <c r="L595" s="378"/>
      <c r="M595" s="378"/>
      <c r="N595" s="378"/>
      <c r="O595" s="378"/>
      <c r="P595" s="378"/>
      <c r="Q595" s="378"/>
      <c r="R595" s="378"/>
      <c r="S595" s="378"/>
      <c r="T595" s="378"/>
      <c r="U595" s="378"/>
      <c r="V595" s="378"/>
      <c r="W595" s="378"/>
      <c r="X595" s="378"/>
      <c r="Y595" s="378"/>
      <c r="Z595" s="378"/>
      <c r="AA595" s="378"/>
      <c r="AB595" s="378"/>
      <c r="AC595" s="378"/>
      <c r="AD595" s="378"/>
    </row>
    <row r="596" customFormat="false" ht="45" hidden="false" customHeight="true" outlineLevel="0" collapsed="false">
      <c r="A596" s="239"/>
      <c r="B596" s="239"/>
      <c r="C596" s="413"/>
      <c r="D596" s="414"/>
      <c r="E596" s="239"/>
      <c r="F596" s="415"/>
      <c r="G596" s="239"/>
      <c r="H596" s="414"/>
      <c r="I596" s="414"/>
      <c r="J596" s="239"/>
      <c r="K596" s="239"/>
      <c r="L596" s="239"/>
      <c r="M596" s="239"/>
      <c r="N596" s="239"/>
      <c r="O596" s="239"/>
      <c r="P596" s="239"/>
      <c r="Q596" s="239"/>
      <c r="R596" s="239"/>
      <c r="S596" s="239"/>
      <c r="T596" s="239"/>
      <c r="U596" s="239"/>
      <c r="V596" s="239"/>
      <c r="W596" s="239"/>
      <c r="X596" s="239"/>
      <c r="Y596" s="239"/>
      <c r="Z596" s="239"/>
      <c r="AA596" s="239"/>
      <c r="AB596" s="239"/>
      <c r="AC596" s="239"/>
      <c r="AD596" s="239"/>
    </row>
    <row r="597" customFormat="false" ht="45" hidden="false" customHeight="true" outlineLevel="0" collapsed="false">
      <c r="A597" s="378"/>
      <c r="B597" s="378"/>
      <c r="C597" s="410"/>
      <c r="D597" s="411"/>
      <c r="E597" s="378"/>
      <c r="F597" s="412"/>
      <c r="G597" s="378"/>
      <c r="H597" s="411"/>
      <c r="I597" s="411"/>
      <c r="J597" s="378"/>
      <c r="K597" s="378"/>
      <c r="L597" s="378"/>
      <c r="M597" s="378"/>
      <c r="N597" s="378"/>
      <c r="O597" s="378"/>
      <c r="P597" s="378"/>
      <c r="Q597" s="378"/>
      <c r="R597" s="378"/>
      <c r="S597" s="378"/>
      <c r="T597" s="378"/>
      <c r="U597" s="378"/>
      <c r="V597" s="378"/>
      <c r="W597" s="378"/>
      <c r="X597" s="378"/>
      <c r="Y597" s="378"/>
      <c r="Z597" s="378"/>
      <c r="AA597" s="378"/>
      <c r="AB597" s="378"/>
      <c r="AC597" s="378"/>
      <c r="AD597" s="378"/>
    </row>
    <row r="598" customFormat="false" ht="45" hidden="false" customHeight="true" outlineLevel="0" collapsed="false">
      <c r="A598" s="239"/>
      <c r="B598" s="239"/>
      <c r="C598" s="413"/>
      <c r="D598" s="414"/>
      <c r="E598" s="239"/>
      <c r="F598" s="415"/>
      <c r="G598" s="239"/>
      <c r="H598" s="414"/>
      <c r="I598" s="414"/>
      <c r="J598" s="239"/>
      <c r="K598" s="239"/>
      <c r="L598" s="239"/>
      <c r="M598" s="239"/>
      <c r="N598" s="239"/>
      <c r="O598" s="239"/>
      <c r="P598" s="239"/>
      <c r="Q598" s="239"/>
      <c r="R598" s="239"/>
      <c r="S598" s="239"/>
      <c r="T598" s="239"/>
      <c r="U598" s="239"/>
      <c r="V598" s="239"/>
      <c r="W598" s="239"/>
      <c r="X598" s="239"/>
      <c r="Y598" s="239"/>
      <c r="Z598" s="239"/>
      <c r="AA598" s="239"/>
      <c r="AB598" s="239"/>
      <c r="AC598" s="239"/>
      <c r="AD598" s="239"/>
    </row>
    <row r="599" customFormat="false" ht="45" hidden="false" customHeight="true" outlineLevel="0" collapsed="false">
      <c r="A599" s="378"/>
      <c r="B599" s="378"/>
      <c r="C599" s="410"/>
      <c r="D599" s="411"/>
      <c r="E599" s="378"/>
      <c r="F599" s="412"/>
      <c r="G599" s="378"/>
      <c r="H599" s="411"/>
      <c r="I599" s="411"/>
      <c r="J599" s="378"/>
      <c r="K599" s="378"/>
      <c r="L599" s="378"/>
      <c r="M599" s="378"/>
      <c r="N599" s="378"/>
      <c r="O599" s="378"/>
      <c r="P599" s="378"/>
      <c r="Q599" s="378"/>
      <c r="R599" s="378"/>
      <c r="S599" s="378"/>
      <c r="T599" s="378"/>
      <c r="U599" s="378"/>
      <c r="V599" s="378"/>
      <c r="W599" s="378"/>
      <c r="X599" s="378"/>
      <c r="Y599" s="378"/>
      <c r="Z599" s="378"/>
      <c r="AA599" s="378"/>
      <c r="AB599" s="378"/>
      <c r="AC599" s="378"/>
      <c r="AD599" s="378"/>
    </row>
    <row r="600" customFormat="false" ht="45" hidden="false" customHeight="true" outlineLevel="0" collapsed="false">
      <c r="A600" s="239"/>
      <c r="B600" s="239"/>
      <c r="C600" s="413"/>
      <c r="D600" s="414"/>
      <c r="E600" s="239"/>
      <c r="F600" s="415"/>
      <c r="G600" s="239"/>
      <c r="H600" s="414"/>
      <c r="I600" s="414"/>
      <c r="J600" s="239"/>
      <c r="K600" s="239"/>
      <c r="L600" s="239"/>
      <c r="M600" s="239"/>
      <c r="N600" s="239"/>
      <c r="O600" s="239"/>
      <c r="P600" s="239"/>
      <c r="Q600" s="239"/>
      <c r="R600" s="239"/>
      <c r="S600" s="239"/>
      <c r="T600" s="239"/>
      <c r="U600" s="239"/>
      <c r="V600" s="239"/>
      <c r="W600" s="239"/>
      <c r="X600" s="239"/>
      <c r="Y600" s="239"/>
      <c r="Z600" s="239"/>
      <c r="AA600" s="239"/>
      <c r="AB600" s="239"/>
      <c r="AC600" s="239"/>
      <c r="AD600" s="239"/>
    </row>
    <row r="601" customFormat="false" ht="45" hidden="false" customHeight="true" outlineLevel="0" collapsed="false">
      <c r="A601" s="378"/>
      <c r="B601" s="378"/>
      <c r="C601" s="410"/>
      <c r="D601" s="411"/>
      <c r="E601" s="378"/>
      <c r="F601" s="412"/>
      <c r="G601" s="378"/>
      <c r="H601" s="411"/>
      <c r="I601" s="411"/>
      <c r="J601" s="378"/>
      <c r="K601" s="378"/>
      <c r="L601" s="378"/>
      <c r="M601" s="378"/>
      <c r="N601" s="378"/>
      <c r="O601" s="378"/>
      <c r="P601" s="378"/>
      <c r="Q601" s="378"/>
      <c r="R601" s="378"/>
      <c r="S601" s="378"/>
      <c r="T601" s="378"/>
      <c r="U601" s="378"/>
      <c r="V601" s="378"/>
      <c r="W601" s="378"/>
      <c r="X601" s="378"/>
      <c r="Y601" s="378"/>
      <c r="Z601" s="378"/>
      <c r="AA601" s="378"/>
      <c r="AB601" s="378"/>
      <c r="AC601" s="378"/>
      <c r="AD601" s="378"/>
    </row>
    <row r="602" customFormat="false" ht="45" hidden="false" customHeight="true" outlineLevel="0" collapsed="false">
      <c r="A602" s="239"/>
      <c r="B602" s="239"/>
      <c r="C602" s="413"/>
      <c r="D602" s="414"/>
      <c r="E602" s="239"/>
      <c r="F602" s="415"/>
      <c r="G602" s="239"/>
      <c r="H602" s="414"/>
      <c r="I602" s="414"/>
      <c r="J602" s="239"/>
      <c r="K602" s="239"/>
      <c r="L602" s="239"/>
      <c r="M602" s="239"/>
      <c r="N602" s="239"/>
      <c r="O602" s="239"/>
      <c r="P602" s="239"/>
      <c r="Q602" s="239"/>
      <c r="R602" s="239"/>
      <c r="S602" s="239"/>
      <c r="T602" s="239"/>
      <c r="U602" s="239"/>
      <c r="V602" s="239"/>
      <c r="W602" s="239"/>
      <c r="X602" s="239"/>
      <c r="Y602" s="239"/>
      <c r="Z602" s="239"/>
      <c r="AA602" s="239"/>
      <c r="AB602" s="239"/>
      <c r="AC602" s="239"/>
      <c r="AD602" s="239"/>
    </row>
    <row r="603" customFormat="false" ht="45" hidden="false" customHeight="true" outlineLevel="0" collapsed="false">
      <c r="A603" s="378"/>
      <c r="B603" s="378"/>
      <c r="C603" s="410"/>
      <c r="D603" s="411"/>
      <c r="E603" s="378"/>
      <c r="F603" s="412"/>
      <c r="G603" s="378"/>
      <c r="H603" s="411"/>
      <c r="I603" s="411"/>
      <c r="J603" s="378"/>
      <c r="K603" s="378"/>
      <c r="L603" s="378"/>
      <c r="M603" s="378"/>
      <c r="N603" s="378"/>
      <c r="O603" s="378"/>
      <c r="P603" s="378"/>
      <c r="Q603" s="378"/>
      <c r="R603" s="378"/>
      <c r="S603" s="378"/>
      <c r="T603" s="378"/>
      <c r="U603" s="378"/>
      <c r="V603" s="378"/>
      <c r="W603" s="378"/>
      <c r="X603" s="378"/>
      <c r="Y603" s="378"/>
      <c r="Z603" s="378"/>
      <c r="AA603" s="378"/>
      <c r="AB603" s="378"/>
      <c r="AC603" s="378"/>
      <c r="AD603" s="378"/>
    </row>
    <row r="604" customFormat="false" ht="45" hidden="false" customHeight="true" outlineLevel="0" collapsed="false">
      <c r="A604" s="239"/>
      <c r="B604" s="239"/>
      <c r="C604" s="413"/>
      <c r="D604" s="414"/>
      <c r="E604" s="239"/>
      <c r="F604" s="415"/>
      <c r="G604" s="239"/>
      <c r="H604" s="414"/>
      <c r="I604" s="414"/>
      <c r="J604" s="239"/>
      <c r="K604" s="239"/>
      <c r="L604" s="239"/>
      <c r="M604" s="239"/>
      <c r="N604" s="239"/>
      <c r="O604" s="239"/>
      <c r="P604" s="239"/>
      <c r="Q604" s="239"/>
      <c r="R604" s="239"/>
      <c r="S604" s="239"/>
      <c r="T604" s="239"/>
      <c r="U604" s="239"/>
      <c r="V604" s="239"/>
      <c r="W604" s="239"/>
      <c r="X604" s="239"/>
      <c r="Y604" s="239"/>
      <c r="Z604" s="239"/>
      <c r="AA604" s="239"/>
      <c r="AB604" s="239"/>
      <c r="AC604" s="239"/>
      <c r="AD604" s="239"/>
    </row>
    <row r="605" customFormat="false" ht="45" hidden="false" customHeight="true" outlineLevel="0" collapsed="false">
      <c r="A605" s="378"/>
      <c r="B605" s="378"/>
      <c r="C605" s="410"/>
      <c r="D605" s="411"/>
      <c r="E605" s="378"/>
      <c r="F605" s="412"/>
      <c r="G605" s="378"/>
      <c r="H605" s="411"/>
      <c r="I605" s="411"/>
      <c r="J605" s="378"/>
      <c r="K605" s="378"/>
      <c r="L605" s="378"/>
      <c r="M605" s="378"/>
      <c r="N605" s="378"/>
      <c r="O605" s="378"/>
      <c r="P605" s="378"/>
      <c r="Q605" s="378"/>
      <c r="R605" s="378"/>
      <c r="S605" s="378"/>
      <c r="T605" s="378"/>
      <c r="U605" s="378"/>
      <c r="V605" s="378"/>
      <c r="W605" s="378"/>
      <c r="X605" s="378"/>
      <c r="Y605" s="378"/>
      <c r="Z605" s="378"/>
      <c r="AA605" s="378"/>
      <c r="AB605" s="378"/>
      <c r="AC605" s="378"/>
      <c r="AD605" s="378"/>
    </row>
    <row r="606" customFormat="false" ht="45" hidden="false" customHeight="true" outlineLevel="0" collapsed="false">
      <c r="A606" s="239"/>
      <c r="B606" s="239"/>
      <c r="C606" s="413"/>
      <c r="D606" s="414"/>
      <c r="E606" s="239"/>
      <c r="F606" s="415"/>
      <c r="G606" s="239"/>
      <c r="H606" s="414"/>
      <c r="I606" s="414"/>
      <c r="J606" s="239"/>
      <c r="K606" s="239"/>
      <c r="L606" s="239"/>
      <c r="M606" s="239"/>
      <c r="N606" s="239"/>
      <c r="O606" s="239"/>
      <c r="P606" s="239"/>
      <c r="Q606" s="239"/>
      <c r="R606" s="239"/>
      <c r="S606" s="239"/>
      <c r="T606" s="239"/>
      <c r="U606" s="239"/>
      <c r="V606" s="239"/>
      <c r="W606" s="239"/>
      <c r="X606" s="239"/>
      <c r="Y606" s="239"/>
      <c r="Z606" s="239"/>
      <c r="AA606" s="239"/>
      <c r="AB606" s="239"/>
      <c r="AC606" s="239"/>
      <c r="AD606" s="239"/>
    </row>
    <row r="607" customFormat="false" ht="45" hidden="false" customHeight="true" outlineLevel="0" collapsed="false">
      <c r="A607" s="378"/>
      <c r="B607" s="378"/>
      <c r="C607" s="410"/>
      <c r="D607" s="411"/>
      <c r="E607" s="378"/>
      <c r="F607" s="412"/>
      <c r="G607" s="378"/>
      <c r="H607" s="411"/>
      <c r="I607" s="411"/>
      <c r="J607" s="378"/>
      <c r="K607" s="378"/>
      <c r="L607" s="378"/>
      <c r="M607" s="378"/>
      <c r="N607" s="378"/>
      <c r="O607" s="378"/>
      <c r="P607" s="378"/>
      <c r="Q607" s="378"/>
      <c r="R607" s="378"/>
      <c r="S607" s="378"/>
      <c r="T607" s="378"/>
      <c r="U607" s="378"/>
      <c r="V607" s="378"/>
      <c r="W607" s="378"/>
      <c r="X607" s="378"/>
      <c r="Y607" s="378"/>
      <c r="Z607" s="378"/>
      <c r="AA607" s="378"/>
      <c r="AB607" s="378"/>
      <c r="AC607" s="378"/>
      <c r="AD607" s="378"/>
    </row>
    <row r="608" customFormat="false" ht="45" hidden="false" customHeight="true" outlineLevel="0" collapsed="false">
      <c r="A608" s="239"/>
      <c r="B608" s="239"/>
      <c r="C608" s="413"/>
      <c r="D608" s="414"/>
      <c r="E608" s="239"/>
      <c r="F608" s="415"/>
      <c r="G608" s="239"/>
      <c r="H608" s="414"/>
      <c r="I608" s="414"/>
      <c r="J608" s="239"/>
      <c r="K608" s="239"/>
      <c r="L608" s="239"/>
      <c r="M608" s="239"/>
      <c r="N608" s="239"/>
      <c r="O608" s="239"/>
      <c r="P608" s="239"/>
      <c r="Q608" s="239"/>
      <c r="R608" s="239"/>
      <c r="S608" s="239"/>
      <c r="T608" s="239"/>
      <c r="U608" s="239"/>
      <c r="V608" s="239"/>
      <c r="W608" s="239"/>
      <c r="X608" s="239"/>
      <c r="Y608" s="239"/>
      <c r="Z608" s="239"/>
      <c r="AA608" s="239"/>
      <c r="AB608" s="239"/>
      <c r="AC608" s="239"/>
      <c r="AD608" s="239"/>
    </row>
    <row r="609" customFormat="false" ht="45" hidden="false" customHeight="true" outlineLevel="0" collapsed="false">
      <c r="A609" s="378"/>
      <c r="B609" s="378"/>
      <c r="C609" s="410"/>
      <c r="D609" s="411"/>
      <c r="E609" s="378"/>
      <c r="F609" s="412"/>
      <c r="G609" s="378"/>
      <c r="H609" s="411"/>
      <c r="I609" s="411"/>
      <c r="J609" s="378"/>
      <c r="K609" s="378"/>
      <c r="L609" s="378"/>
      <c r="M609" s="378"/>
      <c r="N609" s="378"/>
      <c r="O609" s="378"/>
      <c r="P609" s="378"/>
      <c r="Q609" s="378"/>
      <c r="R609" s="378"/>
      <c r="S609" s="378"/>
      <c r="T609" s="378"/>
      <c r="U609" s="378"/>
      <c r="V609" s="378"/>
      <c r="W609" s="378"/>
      <c r="X609" s="378"/>
      <c r="Y609" s="378"/>
      <c r="Z609" s="378"/>
      <c r="AA609" s="378"/>
      <c r="AB609" s="378"/>
      <c r="AC609" s="378"/>
      <c r="AD609" s="378"/>
    </row>
    <row r="610" customFormat="false" ht="45" hidden="false" customHeight="true" outlineLevel="0" collapsed="false">
      <c r="A610" s="239"/>
      <c r="B610" s="239"/>
      <c r="C610" s="413"/>
      <c r="D610" s="414"/>
      <c r="E610" s="239"/>
      <c r="F610" s="415"/>
      <c r="G610" s="239"/>
      <c r="H610" s="414"/>
      <c r="I610" s="414"/>
      <c r="J610" s="239"/>
      <c r="K610" s="239"/>
      <c r="L610" s="239"/>
      <c r="M610" s="239"/>
      <c r="N610" s="239"/>
      <c r="O610" s="239"/>
      <c r="P610" s="239"/>
      <c r="Q610" s="239"/>
      <c r="R610" s="239"/>
      <c r="S610" s="239"/>
      <c r="T610" s="239"/>
      <c r="U610" s="239"/>
      <c r="V610" s="239"/>
      <c r="W610" s="239"/>
      <c r="X610" s="239"/>
      <c r="Y610" s="239"/>
      <c r="Z610" s="239"/>
      <c r="AA610" s="239"/>
      <c r="AB610" s="239"/>
      <c r="AC610" s="239"/>
      <c r="AD610" s="239"/>
    </row>
    <row r="611" customFormat="false" ht="45" hidden="false" customHeight="true" outlineLevel="0" collapsed="false">
      <c r="A611" s="378"/>
      <c r="B611" s="378"/>
      <c r="C611" s="410"/>
      <c r="D611" s="411"/>
      <c r="E611" s="378"/>
      <c r="F611" s="412"/>
      <c r="G611" s="378"/>
      <c r="H611" s="411"/>
      <c r="I611" s="411"/>
      <c r="J611" s="378"/>
      <c r="K611" s="378"/>
      <c r="L611" s="378"/>
      <c r="M611" s="378"/>
      <c r="N611" s="378"/>
      <c r="O611" s="378"/>
      <c r="P611" s="378"/>
      <c r="Q611" s="378"/>
      <c r="R611" s="378"/>
      <c r="S611" s="378"/>
      <c r="T611" s="378"/>
      <c r="U611" s="378"/>
      <c r="V611" s="378"/>
      <c r="W611" s="378"/>
      <c r="X611" s="378"/>
      <c r="Y611" s="378"/>
      <c r="Z611" s="378"/>
      <c r="AA611" s="378"/>
      <c r="AB611" s="378"/>
      <c r="AC611" s="378"/>
      <c r="AD611" s="378"/>
    </row>
    <row r="612" customFormat="false" ht="45" hidden="false" customHeight="true" outlineLevel="0" collapsed="false">
      <c r="A612" s="239"/>
      <c r="B612" s="239"/>
      <c r="C612" s="413"/>
      <c r="D612" s="414"/>
      <c r="E612" s="239"/>
      <c r="F612" s="415"/>
      <c r="G612" s="239"/>
      <c r="H612" s="414"/>
      <c r="I612" s="414"/>
      <c r="J612" s="239"/>
      <c r="K612" s="239"/>
      <c r="L612" s="239"/>
      <c r="M612" s="239"/>
      <c r="N612" s="239"/>
      <c r="O612" s="239"/>
      <c r="P612" s="239"/>
      <c r="Q612" s="239"/>
      <c r="R612" s="239"/>
      <c r="S612" s="239"/>
      <c r="T612" s="239"/>
      <c r="U612" s="239"/>
      <c r="V612" s="239"/>
      <c r="W612" s="239"/>
      <c r="X612" s="239"/>
      <c r="Y612" s="239"/>
      <c r="Z612" s="239"/>
      <c r="AA612" s="239"/>
      <c r="AB612" s="239"/>
      <c r="AC612" s="239"/>
      <c r="AD612" s="239"/>
    </row>
    <row r="613" customFormat="false" ht="45" hidden="false" customHeight="true" outlineLevel="0" collapsed="false">
      <c r="A613" s="378"/>
      <c r="B613" s="378"/>
      <c r="C613" s="410"/>
      <c r="D613" s="411"/>
      <c r="E613" s="378"/>
      <c r="F613" s="412"/>
      <c r="G613" s="378"/>
      <c r="H613" s="411"/>
      <c r="I613" s="411"/>
      <c r="J613" s="378"/>
      <c r="K613" s="378"/>
      <c r="L613" s="378"/>
      <c r="M613" s="378"/>
      <c r="N613" s="378"/>
      <c r="O613" s="378"/>
      <c r="P613" s="378"/>
      <c r="Q613" s="378"/>
      <c r="R613" s="378"/>
      <c r="S613" s="378"/>
      <c r="T613" s="378"/>
      <c r="U613" s="378"/>
      <c r="V613" s="378"/>
      <c r="W613" s="378"/>
      <c r="X613" s="378"/>
      <c r="Y613" s="378"/>
      <c r="Z613" s="378"/>
      <c r="AA613" s="378"/>
      <c r="AB613" s="378"/>
      <c r="AC613" s="378"/>
      <c r="AD613" s="378"/>
    </row>
    <row r="614" customFormat="false" ht="45" hidden="false" customHeight="true" outlineLevel="0" collapsed="false">
      <c r="A614" s="239"/>
      <c r="B614" s="239"/>
      <c r="C614" s="413"/>
      <c r="D614" s="414"/>
      <c r="E614" s="239"/>
      <c r="F614" s="415"/>
      <c r="G614" s="239"/>
      <c r="H614" s="414"/>
      <c r="I614" s="414"/>
      <c r="J614" s="239"/>
      <c r="K614" s="239"/>
      <c r="L614" s="239"/>
      <c r="M614" s="239"/>
      <c r="N614" s="239"/>
      <c r="O614" s="239"/>
      <c r="P614" s="239"/>
      <c r="Q614" s="239"/>
      <c r="R614" s="239"/>
      <c r="S614" s="239"/>
      <c r="T614" s="239"/>
      <c r="U614" s="239"/>
      <c r="V614" s="239"/>
      <c r="W614" s="239"/>
      <c r="X614" s="239"/>
      <c r="Y614" s="239"/>
      <c r="Z614" s="239"/>
      <c r="AA614" s="239"/>
      <c r="AB614" s="239"/>
      <c r="AC614" s="239"/>
      <c r="AD614" s="239"/>
    </row>
    <row r="615" customFormat="false" ht="45" hidden="false" customHeight="true" outlineLevel="0" collapsed="false">
      <c r="A615" s="378"/>
      <c r="B615" s="378"/>
      <c r="C615" s="410"/>
      <c r="D615" s="411"/>
      <c r="E615" s="378"/>
      <c r="F615" s="412"/>
      <c r="G615" s="378"/>
      <c r="H615" s="411"/>
      <c r="I615" s="411"/>
      <c r="J615" s="378"/>
      <c r="K615" s="378"/>
      <c r="L615" s="378"/>
      <c r="M615" s="378"/>
      <c r="N615" s="378"/>
      <c r="O615" s="378"/>
      <c r="P615" s="378"/>
      <c r="Q615" s="378"/>
      <c r="R615" s="378"/>
      <c r="S615" s="378"/>
      <c r="T615" s="378"/>
      <c r="U615" s="378"/>
      <c r="V615" s="378"/>
      <c r="W615" s="378"/>
      <c r="X615" s="378"/>
      <c r="Y615" s="378"/>
      <c r="Z615" s="378"/>
      <c r="AA615" s="378"/>
      <c r="AB615" s="378"/>
      <c r="AC615" s="378"/>
      <c r="AD615" s="378"/>
    </row>
    <row r="616" customFormat="false" ht="45" hidden="false" customHeight="true" outlineLevel="0" collapsed="false">
      <c r="A616" s="239"/>
      <c r="B616" s="239"/>
      <c r="C616" s="413"/>
      <c r="D616" s="414"/>
      <c r="E616" s="239"/>
      <c r="F616" s="415"/>
      <c r="G616" s="239"/>
      <c r="H616" s="414"/>
      <c r="I616" s="414"/>
      <c r="J616" s="239"/>
      <c r="K616" s="239"/>
      <c r="L616" s="239"/>
      <c r="M616" s="239"/>
      <c r="N616" s="239"/>
      <c r="O616" s="239"/>
      <c r="P616" s="239"/>
      <c r="Q616" s="239"/>
      <c r="R616" s="239"/>
      <c r="S616" s="239"/>
      <c r="T616" s="239"/>
      <c r="U616" s="239"/>
      <c r="V616" s="239"/>
      <c r="W616" s="239"/>
      <c r="X616" s="239"/>
      <c r="Y616" s="239"/>
      <c r="Z616" s="239"/>
      <c r="AA616" s="239"/>
      <c r="AB616" s="239"/>
      <c r="AC616" s="239"/>
      <c r="AD616" s="239"/>
    </row>
    <row r="617" customFormat="false" ht="45" hidden="false" customHeight="true" outlineLevel="0" collapsed="false">
      <c r="A617" s="378"/>
      <c r="B617" s="378"/>
      <c r="C617" s="410"/>
      <c r="D617" s="411"/>
      <c r="E617" s="378"/>
      <c r="F617" s="412"/>
      <c r="G617" s="378"/>
      <c r="H617" s="411"/>
      <c r="I617" s="411"/>
      <c r="J617" s="378"/>
      <c r="K617" s="378"/>
      <c r="L617" s="378"/>
      <c r="M617" s="378"/>
      <c r="N617" s="378"/>
      <c r="O617" s="378"/>
      <c r="P617" s="378"/>
      <c r="Q617" s="378"/>
      <c r="R617" s="378"/>
      <c r="S617" s="378"/>
      <c r="T617" s="378"/>
      <c r="U617" s="378"/>
      <c r="V617" s="378"/>
      <c r="W617" s="378"/>
      <c r="X617" s="378"/>
      <c r="Y617" s="378"/>
      <c r="Z617" s="378"/>
      <c r="AA617" s="378"/>
      <c r="AB617" s="378"/>
      <c r="AC617" s="378"/>
      <c r="AD617" s="378"/>
    </row>
    <row r="618" customFormat="false" ht="45" hidden="false" customHeight="true" outlineLevel="0" collapsed="false">
      <c r="A618" s="239"/>
      <c r="B618" s="239"/>
      <c r="C618" s="413"/>
      <c r="D618" s="414"/>
      <c r="E618" s="239"/>
      <c r="F618" s="415"/>
      <c r="G618" s="239"/>
      <c r="H618" s="414"/>
      <c r="I618" s="414"/>
      <c r="J618" s="239"/>
      <c r="K618" s="239"/>
      <c r="L618" s="239"/>
      <c r="M618" s="239"/>
      <c r="N618" s="239"/>
      <c r="O618" s="239"/>
      <c r="P618" s="239"/>
      <c r="Q618" s="239"/>
      <c r="R618" s="239"/>
      <c r="S618" s="239"/>
      <c r="T618" s="239"/>
      <c r="U618" s="239"/>
      <c r="V618" s="239"/>
      <c r="W618" s="239"/>
      <c r="X618" s="239"/>
      <c r="Y618" s="239"/>
      <c r="Z618" s="239"/>
      <c r="AA618" s="239"/>
      <c r="AB618" s="239"/>
      <c r="AC618" s="239"/>
      <c r="AD618" s="239"/>
    </row>
    <row r="619" customFormat="false" ht="45" hidden="false" customHeight="true" outlineLevel="0" collapsed="false">
      <c r="A619" s="378"/>
      <c r="B619" s="378"/>
      <c r="C619" s="410"/>
      <c r="D619" s="411"/>
      <c r="E619" s="378"/>
      <c r="F619" s="412"/>
      <c r="G619" s="378"/>
      <c r="H619" s="411"/>
      <c r="I619" s="411"/>
      <c r="J619" s="378"/>
      <c r="K619" s="378"/>
      <c r="L619" s="378"/>
      <c r="M619" s="378"/>
      <c r="N619" s="378"/>
      <c r="O619" s="378"/>
      <c r="P619" s="378"/>
      <c r="Q619" s="378"/>
      <c r="R619" s="378"/>
      <c r="S619" s="378"/>
      <c r="T619" s="378"/>
      <c r="U619" s="378"/>
      <c r="V619" s="378"/>
      <c r="W619" s="378"/>
      <c r="X619" s="378"/>
      <c r="Y619" s="378"/>
      <c r="Z619" s="378"/>
      <c r="AA619" s="378"/>
      <c r="AB619" s="378"/>
      <c r="AC619" s="378"/>
      <c r="AD619" s="378"/>
    </row>
    <row r="620" customFormat="false" ht="45" hidden="false" customHeight="true" outlineLevel="0" collapsed="false">
      <c r="A620" s="239"/>
      <c r="B620" s="239"/>
      <c r="C620" s="413"/>
      <c r="D620" s="414"/>
      <c r="E620" s="239"/>
      <c r="F620" s="415"/>
      <c r="G620" s="239"/>
      <c r="H620" s="414"/>
      <c r="I620" s="414"/>
      <c r="J620" s="239"/>
      <c r="K620" s="239"/>
      <c r="L620" s="239"/>
      <c r="M620" s="239"/>
      <c r="N620" s="239"/>
      <c r="O620" s="239"/>
      <c r="P620" s="239"/>
      <c r="Q620" s="239"/>
      <c r="R620" s="239"/>
      <c r="S620" s="239"/>
      <c r="T620" s="239"/>
      <c r="U620" s="239"/>
      <c r="V620" s="239"/>
      <c r="W620" s="239"/>
      <c r="X620" s="239"/>
      <c r="Y620" s="239"/>
      <c r="Z620" s="239"/>
      <c r="AA620" s="239"/>
      <c r="AB620" s="239"/>
      <c r="AC620" s="239"/>
      <c r="AD620" s="239"/>
    </row>
    <row r="621" customFormat="false" ht="45" hidden="false" customHeight="true" outlineLevel="0" collapsed="false">
      <c r="A621" s="378"/>
      <c r="B621" s="378"/>
      <c r="C621" s="410"/>
      <c r="D621" s="411"/>
      <c r="E621" s="378"/>
      <c r="F621" s="412"/>
      <c r="G621" s="378"/>
      <c r="H621" s="411"/>
      <c r="I621" s="411"/>
      <c r="J621" s="378"/>
      <c r="K621" s="378"/>
      <c r="L621" s="378"/>
      <c r="M621" s="378"/>
      <c r="N621" s="378"/>
      <c r="O621" s="378"/>
      <c r="P621" s="378"/>
      <c r="Q621" s="378"/>
      <c r="R621" s="378"/>
      <c r="S621" s="378"/>
      <c r="T621" s="378"/>
      <c r="U621" s="378"/>
      <c r="V621" s="378"/>
      <c r="W621" s="378"/>
      <c r="X621" s="378"/>
      <c r="Y621" s="378"/>
      <c r="Z621" s="378"/>
      <c r="AA621" s="378"/>
      <c r="AB621" s="378"/>
      <c r="AC621" s="378"/>
      <c r="AD621" s="378"/>
    </row>
    <row r="622" customFormat="false" ht="45" hidden="false" customHeight="true" outlineLevel="0" collapsed="false">
      <c r="A622" s="239"/>
      <c r="B622" s="239"/>
      <c r="C622" s="413"/>
      <c r="D622" s="414"/>
      <c r="E622" s="239"/>
      <c r="F622" s="415"/>
      <c r="G622" s="239"/>
      <c r="H622" s="414"/>
      <c r="I622" s="414"/>
      <c r="J622" s="239"/>
      <c r="K622" s="239"/>
      <c r="L622" s="239"/>
      <c r="M622" s="239"/>
      <c r="N622" s="239"/>
      <c r="O622" s="239"/>
      <c r="P622" s="239"/>
      <c r="Q622" s="239"/>
      <c r="R622" s="239"/>
      <c r="S622" s="239"/>
      <c r="T622" s="239"/>
      <c r="U622" s="239"/>
      <c r="V622" s="239"/>
      <c r="W622" s="239"/>
      <c r="X622" s="239"/>
      <c r="Y622" s="239"/>
      <c r="Z622" s="239"/>
      <c r="AA622" s="239"/>
      <c r="AB622" s="239"/>
      <c r="AC622" s="239"/>
      <c r="AD622" s="239"/>
    </row>
    <row r="623" customFormat="false" ht="45" hidden="false" customHeight="true" outlineLevel="0" collapsed="false">
      <c r="A623" s="378"/>
      <c r="B623" s="378"/>
      <c r="C623" s="410"/>
      <c r="D623" s="411"/>
      <c r="E623" s="378"/>
      <c r="F623" s="412"/>
      <c r="G623" s="378"/>
      <c r="H623" s="411"/>
      <c r="I623" s="411"/>
      <c r="J623" s="378"/>
      <c r="K623" s="378"/>
      <c r="L623" s="378"/>
      <c r="M623" s="378"/>
      <c r="N623" s="378"/>
      <c r="O623" s="378"/>
      <c r="P623" s="378"/>
      <c r="Q623" s="378"/>
      <c r="R623" s="378"/>
      <c r="S623" s="378"/>
      <c r="T623" s="378"/>
      <c r="U623" s="378"/>
      <c r="V623" s="378"/>
      <c r="W623" s="378"/>
      <c r="X623" s="378"/>
      <c r="Y623" s="378"/>
      <c r="Z623" s="378"/>
      <c r="AA623" s="378"/>
      <c r="AB623" s="378"/>
      <c r="AC623" s="378"/>
      <c r="AD623" s="378"/>
    </row>
    <row r="624" customFormat="false" ht="45" hidden="false" customHeight="true" outlineLevel="0" collapsed="false">
      <c r="A624" s="239"/>
      <c r="B624" s="239"/>
      <c r="C624" s="413"/>
      <c r="D624" s="414"/>
      <c r="E624" s="239"/>
      <c r="F624" s="415"/>
      <c r="G624" s="239"/>
      <c r="H624" s="414"/>
      <c r="I624" s="414"/>
      <c r="J624" s="239"/>
      <c r="K624" s="239"/>
      <c r="L624" s="239"/>
      <c r="M624" s="239"/>
      <c r="N624" s="239"/>
      <c r="O624" s="239"/>
      <c r="P624" s="239"/>
      <c r="Q624" s="239"/>
      <c r="R624" s="239"/>
      <c r="S624" s="239"/>
      <c r="T624" s="239"/>
      <c r="U624" s="239"/>
      <c r="V624" s="239"/>
      <c r="W624" s="239"/>
      <c r="X624" s="239"/>
      <c r="Y624" s="239"/>
      <c r="Z624" s="239"/>
      <c r="AA624" s="239"/>
      <c r="AB624" s="239"/>
      <c r="AC624" s="239"/>
      <c r="AD624" s="239"/>
    </row>
    <row r="625" customFormat="false" ht="45" hidden="false" customHeight="true" outlineLevel="0" collapsed="false">
      <c r="A625" s="378"/>
      <c r="B625" s="378"/>
      <c r="C625" s="410"/>
      <c r="D625" s="411"/>
      <c r="E625" s="378"/>
      <c r="F625" s="412"/>
      <c r="G625" s="378"/>
      <c r="H625" s="411"/>
      <c r="I625" s="411"/>
      <c r="J625" s="378"/>
      <c r="K625" s="378"/>
      <c r="L625" s="378"/>
      <c r="M625" s="378"/>
      <c r="N625" s="378"/>
      <c r="O625" s="378"/>
      <c r="P625" s="378"/>
      <c r="Q625" s="378"/>
      <c r="R625" s="378"/>
      <c r="S625" s="378"/>
      <c r="T625" s="378"/>
      <c r="U625" s="378"/>
      <c r="V625" s="378"/>
      <c r="W625" s="378"/>
      <c r="X625" s="378"/>
      <c r="Y625" s="378"/>
      <c r="Z625" s="378"/>
      <c r="AA625" s="378"/>
      <c r="AB625" s="378"/>
      <c r="AC625" s="378"/>
      <c r="AD625" s="378"/>
    </row>
    <row r="626" customFormat="false" ht="45" hidden="false" customHeight="true" outlineLevel="0" collapsed="false">
      <c r="A626" s="239"/>
      <c r="B626" s="239"/>
      <c r="C626" s="413"/>
      <c r="D626" s="414"/>
      <c r="E626" s="239"/>
      <c r="F626" s="415"/>
      <c r="G626" s="239"/>
      <c r="H626" s="414"/>
      <c r="I626" s="414"/>
      <c r="J626" s="239"/>
      <c r="K626" s="239"/>
      <c r="L626" s="239"/>
      <c r="M626" s="239"/>
      <c r="N626" s="239"/>
      <c r="O626" s="239"/>
      <c r="P626" s="239"/>
      <c r="Q626" s="239"/>
      <c r="R626" s="239"/>
      <c r="S626" s="239"/>
      <c r="T626" s="239"/>
      <c r="U626" s="239"/>
      <c r="V626" s="239"/>
      <c r="W626" s="239"/>
      <c r="X626" s="239"/>
      <c r="Y626" s="239"/>
      <c r="Z626" s="239"/>
      <c r="AA626" s="239"/>
      <c r="AB626" s="239"/>
      <c r="AC626" s="239"/>
      <c r="AD626" s="239"/>
    </row>
    <row r="627" customFormat="false" ht="45" hidden="false" customHeight="true" outlineLevel="0" collapsed="false">
      <c r="A627" s="378"/>
      <c r="B627" s="378"/>
      <c r="C627" s="410"/>
      <c r="D627" s="411"/>
      <c r="E627" s="378"/>
      <c r="F627" s="412"/>
      <c r="G627" s="378"/>
      <c r="H627" s="411"/>
      <c r="I627" s="411"/>
      <c r="J627" s="378"/>
      <c r="K627" s="378"/>
      <c r="L627" s="378"/>
      <c r="M627" s="378"/>
      <c r="N627" s="378"/>
      <c r="O627" s="378"/>
      <c r="P627" s="378"/>
      <c r="Q627" s="378"/>
      <c r="R627" s="378"/>
      <c r="S627" s="378"/>
      <c r="T627" s="378"/>
      <c r="U627" s="378"/>
      <c r="V627" s="378"/>
      <c r="W627" s="378"/>
      <c r="X627" s="378"/>
      <c r="Y627" s="378"/>
      <c r="Z627" s="378"/>
      <c r="AA627" s="378"/>
      <c r="AB627" s="378"/>
      <c r="AC627" s="378"/>
      <c r="AD627" s="378"/>
    </row>
    <row r="628" customFormat="false" ht="45" hidden="false" customHeight="true" outlineLevel="0" collapsed="false">
      <c r="A628" s="239"/>
      <c r="B628" s="239"/>
      <c r="C628" s="413"/>
      <c r="D628" s="414"/>
      <c r="E628" s="239"/>
      <c r="F628" s="415"/>
      <c r="G628" s="239"/>
      <c r="H628" s="414"/>
      <c r="I628" s="414"/>
      <c r="J628" s="239"/>
      <c r="K628" s="239"/>
      <c r="L628" s="239"/>
      <c r="M628" s="239"/>
      <c r="N628" s="239"/>
      <c r="O628" s="239"/>
      <c r="P628" s="239"/>
      <c r="Q628" s="239"/>
      <c r="R628" s="239"/>
      <c r="S628" s="239"/>
      <c r="T628" s="239"/>
      <c r="U628" s="239"/>
      <c r="V628" s="239"/>
      <c r="W628" s="239"/>
      <c r="X628" s="239"/>
      <c r="Y628" s="239"/>
      <c r="Z628" s="239"/>
      <c r="AA628" s="239"/>
      <c r="AB628" s="239"/>
      <c r="AC628" s="239"/>
      <c r="AD628" s="239"/>
    </row>
    <row r="629" customFormat="false" ht="45" hidden="false" customHeight="true" outlineLevel="0" collapsed="false">
      <c r="A629" s="378"/>
      <c r="B629" s="378"/>
      <c r="C629" s="410"/>
      <c r="D629" s="411"/>
      <c r="E629" s="378"/>
      <c r="F629" s="412"/>
      <c r="G629" s="378"/>
      <c r="H629" s="411"/>
      <c r="I629" s="411"/>
      <c r="J629" s="378"/>
      <c r="K629" s="378"/>
      <c r="L629" s="378"/>
      <c r="M629" s="378"/>
      <c r="N629" s="378"/>
      <c r="O629" s="378"/>
      <c r="P629" s="378"/>
      <c r="Q629" s="378"/>
      <c r="R629" s="378"/>
      <c r="S629" s="378"/>
      <c r="T629" s="378"/>
      <c r="U629" s="378"/>
      <c r="V629" s="378"/>
      <c r="W629" s="378"/>
      <c r="X629" s="378"/>
      <c r="Y629" s="378"/>
      <c r="Z629" s="378"/>
      <c r="AA629" s="378"/>
      <c r="AB629" s="378"/>
      <c r="AC629" s="378"/>
      <c r="AD629" s="378"/>
    </row>
    <row r="630" customFormat="false" ht="45" hidden="false" customHeight="true" outlineLevel="0" collapsed="false">
      <c r="A630" s="239"/>
      <c r="B630" s="239"/>
      <c r="C630" s="413"/>
      <c r="D630" s="414"/>
      <c r="E630" s="239"/>
      <c r="F630" s="415"/>
      <c r="G630" s="239"/>
      <c r="H630" s="414"/>
      <c r="I630" s="414"/>
      <c r="J630" s="239"/>
      <c r="K630" s="239"/>
      <c r="L630" s="239"/>
      <c r="M630" s="239"/>
      <c r="N630" s="239"/>
      <c r="O630" s="239"/>
      <c r="P630" s="239"/>
      <c r="Q630" s="239"/>
      <c r="R630" s="239"/>
      <c r="S630" s="239"/>
      <c r="T630" s="239"/>
      <c r="U630" s="239"/>
      <c r="V630" s="239"/>
      <c r="W630" s="239"/>
      <c r="X630" s="239"/>
      <c r="Y630" s="239"/>
      <c r="Z630" s="239"/>
      <c r="AA630" s="239"/>
      <c r="AB630" s="239"/>
      <c r="AC630" s="239"/>
      <c r="AD630" s="239"/>
    </row>
    <row r="631" customFormat="false" ht="45" hidden="false" customHeight="true" outlineLevel="0" collapsed="false">
      <c r="A631" s="378"/>
      <c r="B631" s="378"/>
      <c r="C631" s="410"/>
      <c r="D631" s="411"/>
      <c r="E631" s="378"/>
      <c r="F631" s="412"/>
      <c r="G631" s="378"/>
      <c r="H631" s="411"/>
      <c r="I631" s="411"/>
      <c r="J631" s="378"/>
      <c r="K631" s="378"/>
      <c r="L631" s="378"/>
      <c r="M631" s="378"/>
      <c r="N631" s="378"/>
      <c r="O631" s="378"/>
      <c r="P631" s="378"/>
      <c r="Q631" s="378"/>
      <c r="R631" s="378"/>
      <c r="S631" s="378"/>
      <c r="T631" s="378"/>
      <c r="U631" s="378"/>
      <c r="V631" s="378"/>
      <c r="W631" s="378"/>
      <c r="X631" s="378"/>
      <c r="Y631" s="378"/>
      <c r="Z631" s="378"/>
      <c r="AA631" s="378"/>
      <c r="AB631" s="378"/>
      <c r="AC631" s="378"/>
      <c r="AD631" s="378"/>
    </row>
    <row r="632" customFormat="false" ht="45" hidden="false" customHeight="true" outlineLevel="0" collapsed="false">
      <c r="A632" s="239"/>
      <c r="B632" s="239"/>
      <c r="C632" s="413"/>
      <c r="D632" s="414"/>
      <c r="E632" s="239"/>
      <c r="F632" s="415"/>
      <c r="G632" s="239"/>
      <c r="H632" s="414"/>
      <c r="I632" s="414"/>
      <c r="J632" s="239"/>
      <c r="K632" s="239"/>
      <c r="L632" s="239"/>
      <c r="M632" s="239"/>
      <c r="N632" s="239"/>
      <c r="O632" s="239"/>
      <c r="P632" s="239"/>
      <c r="Q632" s="239"/>
      <c r="R632" s="239"/>
      <c r="S632" s="239"/>
      <c r="T632" s="239"/>
      <c r="U632" s="239"/>
      <c r="V632" s="239"/>
      <c r="W632" s="239"/>
      <c r="X632" s="239"/>
      <c r="Y632" s="239"/>
      <c r="Z632" s="239"/>
      <c r="AA632" s="239"/>
      <c r="AB632" s="239"/>
      <c r="AC632" s="239"/>
      <c r="AD632" s="239"/>
    </row>
    <row r="633" customFormat="false" ht="45" hidden="false" customHeight="true" outlineLevel="0" collapsed="false">
      <c r="A633" s="378"/>
      <c r="B633" s="378"/>
      <c r="C633" s="410"/>
      <c r="D633" s="411"/>
      <c r="E633" s="378"/>
      <c r="F633" s="412"/>
      <c r="G633" s="378"/>
      <c r="H633" s="411"/>
      <c r="I633" s="411"/>
      <c r="J633" s="378"/>
      <c r="K633" s="378"/>
      <c r="L633" s="378"/>
      <c r="M633" s="378"/>
      <c r="N633" s="378"/>
      <c r="O633" s="378"/>
      <c r="P633" s="378"/>
      <c r="Q633" s="378"/>
      <c r="R633" s="378"/>
      <c r="S633" s="378"/>
      <c r="T633" s="378"/>
      <c r="U633" s="378"/>
      <c r="V633" s="378"/>
      <c r="W633" s="378"/>
      <c r="X633" s="378"/>
      <c r="Y633" s="378"/>
      <c r="Z633" s="378"/>
      <c r="AA633" s="378"/>
      <c r="AB633" s="378"/>
      <c r="AC633" s="378"/>
      <c r="AD633" s="378"/>
    </row>
    <row r="634" customFormat="false" ht="45" hidden="false" customHeight="true" outlineLevel="0" collapsed="false">
      <c r="A634" s="239"/>
      <c r="B634" s="239"/>
      <c r="C634" s="413"/>
      <c r="D634" s="414"/>
      <c r="E634" s="239"/>
      <c r="F634" s="415"/>
      <c r="G634" s="239"/>
      <c r="H634" s="414"/>
      <c r="I634" s="414"/>
      <c r="J634" s="239"/>
      <c r="K634" s="239"/>
      <c r="L634" s="239"/>
      <c r="M634" s="239"/>
      <c r="N634" s="239"/>
      <c r="O634" s="239"/>
      <c r="P634" s="239"/>
      <c r="Q634" s="239"/>
      <c r="R634" s="239"/>
      <c r="S634" s="239"/>
      <c r="T634" s="239"/>
      <c r="U634" s="239"/>
      <c r="V634" s="239"/>
      <c r="W634" s="239"/>
      <c r="X634" s="239"/>
      <c r="Y634" s="239"/>
      <c r="Z634" s="239"/>
      <c r="AA634" s="239"/>
      <c r="AB634" s="239"/>
      <c r="AC634" s="239"/>
      <c r="AD634" s="239"/>
    </row>
    <row r="635" customFormat="false" ht="45" hidden="false" customHeight="true" outlineLevel="0" collapsed="false">
      <c r="A635" s="378"/>
      <c r="B635" s="378"/>
      <c r="C635" s="410"/>
      <c r="D635" s="411"/>
      <c r="E635" s="378"/>
      <c r="F635" s="412"/>
      <c r="G635" s="378"/>
      <c r="H635" s="411"/>
      <c r="I635" s="411"/>
      <c r="J635" s="378"/>
      <c r="K635" s="378"/>
      <c r="L635" s="378"/>
      <c r="M635" s="378"/>
      <c r="N635" s="378"/>
      <c r="O635" s="378"/>
      <c r="P635" s="378"/>
      <c r="Q635" s="378"/>
      <c r="R635" s="378"/>
      <c r="S635" s="378"/>
      <c r="T635" s="378"/>
      <c r="U635" s="378"/>
      <c r="V635" s="378"/>
      <c r="W635" s="378"/>
      <c r="X635" s="378"/>
      <c r="Y635" s="378"/>
      <c r="Z635" s="378"/>
      <c r="AA635" s="378"/>
      <c r="AB635" s="378"/>
      <c r="AC635" s="378"/>
      <c r="AD635" s="378"/>
    </row>
    <row r="636" customFormat="false" ht="45" hidden="false" customHeight="true" outlineLevel="0" collapsed="false">
      <c r="A636" s="239"/>
      <c r="B636" s="239"/>
      <c r="C636" s="413"/>
      <c r="D636" s="414"/>
      <c r="E636" s="239"/>
      <c r="F636" s="415"/>
      <c r="G636" s="239"/>
      <c r="H636" s="414"/>
      <c r="I636" s="414"/>
      <c r="J636" s="239"/>
      <c r="K636" s="239"/>
      <c r="L636" s="239"/>
      <c r="M636" s="239"/>
      <c r="N636" s="239"/>
      <c r="O636" s="239"/>
      <c r="P636" s="239"/>
      <c r="Q636" s="239"/>
      <c r="R636" s="239"/>
      <c r="S636" s="239"/>
      <c r="T636" s="239"/>
      <c r="U636" s="239"/>
      <c r="V636" s="239"/>
      <c r="W636" s="239"/>
      <c r="X636" s="239"/>
      <c r="Y636" s="239"/>
      <c r="Z636" s="239"/>
      <c r="AA636" s="239"/>
      <c r="AB636" s="239"/>
      <c r="AC636" s="239"/>
      <c r="AD636" s="239"/>
    </row>
    <row r="637" customFormat="false" ht="45" hidden="false" customHeight="true" outlineLevel="0" collapsed="false">
      <c r="A637" s="378"/>
      <c r="B637" s="378"/>
      <c r="C637" s="410"/>
      <c r="D637" s="411"/>
      <c r="E637" s="378"/>
      <c r="F637" s="412"/>
      <c r="G637" s="378"/>
      <c r="H637" s="411"/>
      <c r="I637" s="411"/>
      <c r="J637" s="378"/>
      <c r="K637" s="378"/>
      <c r="L637" s="378"/>
      <c r="M637" s="378"/>
      <c r="N637" s="378"/>
      <c r="O637" s="378"/>
      <c r="P637" s="378"/>
      <c r="Q637" s="378"/>
      <c r="R637" s="378"/>
      <c r="S637" s="378"/>
      <c r="T637" s="378"/>
      <c r="U637" s="378"/>
      <c r="V637" s="378"/>
      <c r="W637" s="378"/>
      <c r="X637" s="378"/>
      <c r="Y637" s="378"/>
      <c r="Z637" s="378"/>
      <c r="AA637" s="378"/>
      <c r="AB637" s="378"/>
      <c r="AC637" s="378"/>
      <c r="AD637" s="378"/>
    </row>
    <row r="638" customFormat="false" ht="45" hidden="false" customHeight="true" outlineLevel="0" collapsed="false">
      <c r="A638" s="239"/>
      <c r="B638" s="239"/>
      <c r="C638" s="413"/>
      <c r="D638" s="414"/>
      <c r="E638" s="239"/>
      <c r="F638" s="415"/>
      <c r="G638" s="239"/>
      <c r="H638" s="414"/>
      <c r="I638" s="414"/>
      <c r="J638" s="239"/>
      <c r="K638" s="239"/>
      <c r="L638" s="239"/>
      <c r="M638" s="239"/>
      <c r="N638" s="239"/>
      <c r="O638" s="239"/>
      <c r="P638" s="239"/>
      <c r="Q638" s="239"/>
      <c r="R638" s="239"/>
      <c r="S638" s="239"/>
      <c r="T638" s="239"/>
      <c r="U638" s="239"/>
      <c r="V638" s="239"/>
      <c r="W638" s="239"/>
      <c r="X638" s="239"/>
      <c r="Y638" s="239"/>
      <c r="Z638" s="239"/>
      <c r="AA638" s="239"/>
      <c r="AB638" s="239"/>
      <c r="AC638" s="239"/>
      <c r="AD638" s="239"/>
    </row>
    <row r="639" customFormat="false" ht="45" hidden="false" customHeight="true" outlineLevel="0" collapsed="false">
      <c r="A639" s="378"/>
      <c r="B639" s="378"/>
      <c r="C639" s="410"/>
      <c r="D639" s="411"/>
      <c r="E639" s="378"/>
      <c r="F639" s="412"/>
      <c r="G639" s="378"/>
      <c r="H639" s="411"/>
      <c r="I639" s="411"/>
      <c r="J639" s="378"/>
      <c r="K639" s="378"/>
      <c r="L639" s="378"/>
      <c r="M639" s="378"/>
      <c r="N639" s="378"/>
      <c r="O639" s="378"/>
      <c r="P639" s="378"/>
      <c r="Q639" s="378"/>
      <c r="R639" s="378"/>
      <c r="S639" s="378"/>
      <c r="T639" s="378"/>
      <c r="U639" s="378"/>
      <c r="V639" s="378"/>
      <c r="W639" s="378"/>
      <c r="X639" s="378"/>
      <c r="Y639" s="378"/>
      <c r="Z639" s="378"/>
      <c r="AA639" s="378"/>
      <c r="AB639" s="378"/>
      <c r="AC639" s="378"/>
      <c r="AD639" s="378"/>
    </row>
    <row r="640" customFormat="false" ht="45" hidden="false" customHeight="true" outlineLevel="0" collapsed="false">
      <c r="A640" s="239"/>
      <c r="B640" s="239"/>
      <c r="C640" s="413"/>
      <c r="D640" s="414"/>
      <c r="E640" s="239"/>
      <c r="F640" s="415"/>
      <c r="G640" s="239"/>
      <c r="H640" s="414"/>
      <c r="I640" s="414"/>
      <c r="J640" s="239"/>
      <c r="K640" s="239"/>
      <c r="L640" s="239"/>
      <c r="M640" s="239"/>
      <c r="N640" s="239"/>
      <c r="O640" s="239"/>
      <c r="P640" s="239"/>
      <c r="Q640" s="239"/>
      <c r="R640" s="239"/>
      <c r="S640" s="239"/>
      <c r="T640" s="239"/>
      <c r="U640" s="239"/>
      <c r="V640" s="239"/>
      <c r="W640" s="239"/>
      <c r="X640" s="239"/>
      <c r="Y640" s="239"/>
      <c r="Z640" s="239"/>
      <c r="AA640" s="239"/>
      <c r="AB640" s="239"/>
      <c r="AC640" s="239"/>
      <c r="AD640" s="239"/>
    </row>
    <row r="641" customFormat="false" ht="45" hidden="false" customHeight="true" outlineLevel="0" collapsed="false">
      <c r="A641" s="378"/>
      <c r="B641" s="378"/>
      <c r="C641" s="410"/>
      <c r="D641" s="411"/>
      <c r="E641" s="378"/>
      <c r="F641" s="412"/>
      <c r="G641" s="378"/>
      <c r="H641" s="411"/>
      <c r="I641" s="411"/>
      <c r="J641" s="378"/>
      <c r="K641" s="378"/>
      <c r="L641" s="378"/>
      <c r="M641" s="378"/>
      <c r="N641" s="378"/>
      <c r="O641" s="378"/>
      <c r="P641" s="378"/>
      <c r="Q641" s="378"/>
      <c r="R641" s="378"/>
      <c r="S641" s="378"/>
      <c r="T641" s="378"/>
      <c r="U641" s="378"/>
      <c r="V641" s="378"/>
      <c r="W641" s="378"/>
      <c r="X641" s="378"/>
      <c r="Y641" s="378"/>
      <c r="Z641" s="378"/>
      <c r="AA641" s="378"/>
      <c r="AB641" s="378"/>
      <c r="AC641" s="378"/>
      <c r="AD641" s="378"/>
    </row>
    <row r="642" customFormat="false" ht="45" hidden="false" customHeight="true" outlineLevel="0" collapsed="false">
      <c r="A642" s="239"/>
      <c r="B642" s="239"/>
      <c r="C642" s="413"/>
      <c r="D642" s="414"/>
      <c r="E642" s="239"/>
      <c r="F642" s="415"/>
      <c r="G642" s="239"/>
      <c r="H642" s="414"/>
      <c r="I642" s="414"/>
      <c r="J642" s="239"/>
      <c r="K642" s="239"/>
      <c r="L642" s="239"/>
      <c r="M642" s="239"/>
      <c r="N642" s="239"/>
      <c r="O642" s="239"/>
      <c r="P642" s="239"/>
      <c r="Q642" s="239"/>
      <c r="R642" s="239"/>
      <c r="S642" s="239"/>
      <c r="T642" s="239"/>
      <c r="U642" s="239"/>
      <c r="V642" s="239"/>
      <c r="W642" s="239"/>
      <c r="X642" s="239"/>
      <c r="Y642" s="239"/>
      <c r="Z642" s="239"/>
      <c r="AA642" s="239"/>
      <c r="AB642" s="239"/>
      <c r="AC642" s="239"/>
      <c r="AD642" s="239"/>
    </row>
    <row r="643" customFormat="false" ht="45" hidden="false" customHeight="true" outlineLevel="0" collapsed="false">
      <c r="A643" s="378"/>
      <c r="B643" s="378"/>
      <c r="C643" s="410"/>
      <c r="D643" s="411"/>
      <c r="E643" s="378"/>
      <c r="F643" s="412"/>
      <c r="G643" s="378"/>
      <c r="H643" s="411"/>
      <c r="I643" s="411"/>
      <c r="J643" s="378"/>
      <c r="K643" s="378"/>
      <c r="L643" s="378"/>
      <c r="M643" s="378"/>
      <c r="N643" s="378"/>
      <c r="O643" s="378"/>
      <c r="P643" s="378"/>
      <c r="Q643" s="378"/>
      <c r="R643" s="378"/>
      <c r="S643" s="378"/>
      <c r="T643" s="378"/>
      <c r="U643" s="378"/>
      <c r="V643" s="378"/>
      <c r="W643" s="378"/>
      <c r="X643" s="378"/>
      <c r="Y643" s="378"/>
      <c r="Z643" s="378"/>
      <c r="AA643" s="378"/>
      <c r="AB643" s="378"/>
      <c r="AC643" s="378"/>
      <c r="AD643" s="378"/>
    </row>
    <row r="644" customFormat="false" ht="45" hidden="false" customHeight="true" outlineLevel="0" collapsed="false">
      <c r="A644" s="239"/>
      <c r="B644" s="239"/>
      <c r="C644" s="413"/>
      <c r="D644" s="414"/>
      <c r="E644" s="239"/>
      <c r="F644" s="415"/>
      <c r="G644" s="239"/>
      <c r="H644" s="414"/>
      <c r="I644" s="414"/>
      <c r="J644" s="239"/>
      <c r="K644" s="239"/>
      <c r="L644" s="239"/>
      <c r="M644" s="239"/>
      <c r="N644" s="239"/>
      <c r="O644" s="239"/>
      <c r="P644" s="239"/>
      <c r="Q644" s="239"/>
      <c r="R644" s="239"/>
      <c r="S644" s="239"/>
      <c r="T644" s="239"/>
      <c r="U644" s="239"/>
      <c r="V644" s="239"/>
      <c r="W644" s="239"/>
      <c r="X644" s="239"/>
      <c r="Y644" s="239"/>
      <c r="Z644" s="239"/>
      <c r="AA644" s="239"/>
      <c r="AB644" s="239"/>
      <c r="AC644" s="239"/>
      <c r="AD644" s="239"/>
    </row>
    <row r="645" customFormat="false" ht="45" hidden="false" customHeight="true" outlineLevel="0" collapsed="false">
      <c r="A645" s="378"/>
      <c r="B645" s="378"/>
      <c r="C645" s="410"/>
      <c r="D645" s="411"/>
      <c r="E645" s="378"/>
      <c r="F645" s="412"/>
      <c r="G645" s="378"/>
      <c r="H645" s="411"/>
      <c r="I645" s="411"/>
      <c r="J645" s="378"/>
      <c r="K645" s="378"/>
      <c r="L645" s="378"/>
      <c r="M645" s="378"/>
      <c r="N645" s="378"/>
      <c r="O645" s="378"/>
      <c r="P645" s="378"/>
      <c r="Q645" s="378"/>
      <c r="R645" s="378"/>
      <c r="S645" s="378"/>
      <c r="T645" s="378"/>
      <c r="U645" s="378"/>
      <c r="V645" s="378"/>
      <c r="W645" s="378"/>
      <c r="X645" s="378"/>
      <c r="Y645" s="378"/>
      <c r="Z645" s="378"/>
      <c r="AA645" s="378"/>
      <c r="AB645" s="378"/>
      <c r="AC645" s="378"/>
      <c r="AD645" s="378"/>
    </row>
    <row r="646" customFormat="false" ht="45" hidden="false" customHeight="true" outlineLevel="0" collapsed="false">
      <c r="A646" s="239"/>
      <c r="B646" s="239"/>
      <c r="C646" s="413"/>
      <c r="D646" s="414"/>
      <c r="E646" s="239"/>
      <c r="F646" s="415"/>
      <c r="G646" s="239"/>
      <c r="H646" s="414"/>
      <c r="I646" s="414"/>
      <c r="J646" s="239"/>
      <c r="K646" s="239"/>
      <c r="L646" s="239"/>
      <c r="M646" s="239"/>
      <c r="N646" s="239"/>
      <c r="O646" s="239"/>
      <c r="P646" s="239"/>
      <c r="Q646" s="239"/>
      <c r="R646" s="239"/>
      <c r="S646" s="239"/>
      <c r="T646" s="239"/>
      <c r="U646" s="239"/>
      <c r="V646" s="239"/>
      <c r="W646" s="239"/>
      <c r="X646" s="239"/>
      <c r="Y646" s="239"/>
      <c r="Z646" s="239"/>
      <c r="AA646" s="239"/>
      <c r="AB646" s="239"/>
      <c r="AC646" s="239"/>
      <c r="AD646" s="239"/>
    </row>
    <row r="647" customFormat="false" ht="45" hidden="false" customHeight="true" outlineLevel="0" collapsed="false">
      <c r="A647" s="378"/>
      <c r="B647" s="378"/>
      <c r="C647" s="410"/>
      <c r="D647" s="411"/>
      <c r="E647" s="378"/>
      <c r="F647" s="412"/>
      <c r="G647" s="378"/>
      <c r="H647" s="411"/>
      <c r="I647" s="411"/>
      <c r="J647" s="378"/>
      <c r="K647" s="378"/>
      <c r="L647" s="378"/>
      <c r="M647" s="378"/>
      <c r="N647" s="378"/>
      <c r="O647" s="378"/>
      <c r="P647" s="378"/>
      <c r="Q647" s="378"/>
      <c r="R647" s="378"/>
      <c r="S647" s="378"/>
      <c r="T647" s="378"/>
      <c r="U647" s="378"/>
      <c r="V647" s="378"/>
      <c r="W647" s="378"/>
      <c r="X647" s="378"/>
      <c r="Y647" s="378"/>
      <c r="Z647" s="378"/>
      <c r="AA647" s="378"/>
      <c r="AB647" s="378"/>
      <c r="AC647" s="378"/>
      <c r="AD647" s="378"/>
    </row>
    <row r="648" customFormat="false" ht="45" hidden="false" customHeight="true" outlineLevel="0" collapsed="false">
      <c r="A648" s="239"/>
      <c r="B648" s="239"/>
      <c r="C648" s="413"/>
      <c r="D648" s="414"/>
      <c r="E648" s="239"/>
      <c r="F648" s="415"/>
      <c r="G648" s="239"/>
      <c r="H648" s="414"/>
      <c r="I648" s="414"/>
      <c r="J648" s="239"/>
      <c r="K648" s="239"/>
      <c r="L648" s="239"/>
      <c r="M648" s="239"/>
      <c r="N648" s="239"/>
      <c r="O648" s="239"/>
      <c r="P648" s="239"/>
      <c r="Q648" s="239"/>
      <c r="R648" s="239"/>
      <c r="S648" s="239"/>
      <c r="T648" s="239"/>
      <c r="U648" s="239"/>
      <c r="V648" s="239"/>
      <c r="W648" s="239"/>
      <c r="X648" s="239"/>
      <c r="Y648" s="239"/>
      <c r="Z648" s="239"/>
      <c r="AA648" s="239"/>
      <c r="AB648" s="239"/>
      <c r="AC648" s="239"/>
      <c r="AD648" s="239"/>
    </row>
    <row r="649" customFormat="false" ht="45" hidden="false" customHeight="true" outlineLevel="0" collapsed="false">
      <c r="A649" s="378"/>
      <c r="B649" s="378"/>
      <c r="C649" s="410"/>
      <c r="D649" s="411"/>
      <c r="E649" s="378"/>
      <c r="F649" s="412"/>
      <c r="G649" s="378"/>
      <c r="H649" s="411"/>
      <c r="I649" s="411"/>
      <c r="J649" s="378"/>
      <c r="K649" s="378"/>
      <c r="L649" s="378"/>
      <c r="M649" s="378"/>
      <c r="N649" s="378"/>
      <c r="O649" s="378"/>
      <c r="P649" s="378"/>
      <c r="Q649" s="378"/>
      <c r="R649" s="378"/>
      <c r="S649" s="378"/>
      <c r="T649" s="378"/>
      <c r="U649" s="378"/>
      <c r="V649" s="378"/>
      <c r="W649" s="378"/>
      <c r="X649" s="378"/>
      <c r="Y649" s="378"/>
      <c r="Z649" s="378"/>
      <c r="AA649" s="378"/>
      <c r="AB649" s="378"/>
      <c r="AC649" s="378"/>
      <c r="AD649" s="378"/>
    </row>
    <row r="650" customFormat="false" ht="45" hidden="false" customHeight="true" outlineLevel="0" collapsed="false">
      <c r="A650" s="239"/>
      <c r="B650" s="239"/>
      <c r="C650" s="413"/>
      <c r="D650" s="414"/>
      <c r="E650" s="239"/>
      <c r="F650" s="415"/>
      <c r="G650" s="239"/>
      <c r="H650" s="414"/>
      <c r="I650" s="414"/>
      <c r="J650" s="239"/>
      <c r="K650" s="239"/>
      <c r="L650" s="239"/>
      <c r="M650" s="239"/>
      <c r="N650" s="239"/>
      <c r="O650" s="239"/>
      <c r="P650" s="239"/>
      <c r="Q650" s="239"/>
      <c r="R650" s="239"/>
      <c r="S650" s="239"/>
      <c r="T650" s="239"/>
      <c r="U650" s="239"/>
      <c r="V650" s="239"/>
      <c r="W650" s="239"/>
      <c r="X650" s="239"/>
      <c r="Y650" s="239"/>
      <c r="Z650" s="239"/>
      <c r="AA650" s="239"/>
      <c r="AB650" s="239"/>
      <c r="AC650" s="239"/>
      <c r="AD650" s="239"/>
    </row>
    <row r="651" customFormat="false" ht="45" hidden="false" customHeight="true" outlineLevel="0" collapsed="false">
      <c r="A651" s="378"/>
      <c r="B651" s="378"/>
      <c r="C651" s="410"/>
      <c r="D651" s="411"/>
      <c r="E651" s="378"/>
      <c r="F651" s="412"/>
      <c r="G651" s="378"/>
      <c r="H651" s="411"/>
      <c r="I651" s="411"/>
      <c r="J651" s="378"/>
      <c r="K651" s="378"/>
      <c r="L651" s="378"/>
      <c r="M651" s="378"/>
      <c r="N651" s="378"/>
      <c r="O651" s="378"/>
      <c r="P651" s="378"/>
      <c r="Q651" s="378"/>
      <c r="R651" s="378"/>
      <c r="S651" s="378"/>
      <c r="T651" s="378"/>
      <c r="U651" s="378"/>
      <c r="V651" s="378"/>
      <c r="W651" s="378"/>
      <c r="X651" s="378"/>
      <c r="Y651" s="378"/>
      <c r="Z651" s="378"/>
      <c r="AA651" s="378"/>
      <c r="AB651" s="378"/>
      <c r="AC651" s="378"/>
      <c r="AD651" s="378"/>
    </row>
    <row r="652" customFormat="false" ht="45" hidden="false" customHeight="true" outlineLevel="0" collapsed="false">
      <c r="A652" s="239"/>
      <c r="B652" s="239"/>
      <c r="C652" s="413"/>
      <c r="D652" s="414"/>
      <c r="E652" s="239"/>
      <c r="F652" s="415"/>
      <c r="G652" s="239"/>
      <c r="H652" s="414"/>
      <c r="I652" s="414"/>
      <c r="J652" s="239"/>
      <c r="K652" s="239"/>
      <c r="L652" s="239"/>
      <c r="M652" s="239"/>
      <c r="N652" s="239"/>
      <c r="O652" s="239"/>
      <c r="P652" s="239"/>
      <c r="Q652" s="239"/>
      <c r="R652" s="239"/>
      <c r="S652" s="239"/>
      <c r="T652" s="239"/>
      <c r="U652" s="239"/>
      <c r="V652" s="239"/>
      <c r="W652" s="239"/>
      <c r="X652" s="239"/>
      <c r="Y652" s="239"/>
      <c r="Z652" s="239"/>
      <c r="AA652" s="239"/>
      <c r="AB652" s="239"/>
      <c r="AC652" s="239"/>
      <c r="AD652" s="239"/>
    </row>
    <row r="653" customFormat="false" ht="45" hidden="false" customHeight="true" outlineLevel="0" collapsed="false">
      <c r="A653" s="378"/>
      <c r="B653" s="378"/>
      <c r="C653" s="410"/>
      <c r="D653" s="411"/>
      <c r="E653" s="378"/>
      <c r="F653" s="412"/>
      <c r="G653" s="378"/>
      <c r="H653" s="411"/>
      <c r="I653" s="411"/>
      <c r="J653" s="378"/>
      <c r="K653" s="378"/>
      <c r="L653" s="378"/>
      <c r="M653" s="378"/>
      <c r="N653" s="378"/>
      <c r="O653" s="378"/>
      <c r="P653" s="378"/>
      <c r="Q653" s="378"/>
      <c r="R653" s="378"/>
      <c r="S653" s="378"/>
      <c r="T653" s="378"/>
      <c r="U653" s="378"/>
      <c r="V653" s="378"/>
      <c r="W653" s="378"/>
      <c r="X653" s="378"/>
      <c r="Y653" s="378"/>
      <c r="Z653" s="378"/>
      <c r="AA653" s="378"/>
      <c r="AB653" s="378"/>
      <c r="AC653" s="378"/>
      <c r="AD653" s="378"/>
    </row>
    <row r="654" customFormat="false" ht="45" hidden="false" customHeight="true" outlineLevel="0" collapsed="false">
      <c r="A654" s="239"/>
      <c r="B654" s="239"/>
      <c r="C654" s="413"/>
      <c r="D654" s="414"/>
      <c r="E654" s="239"/>
      <c r="F654" s="415"/>
      <c r="G654" s="239"/>
      <c r="H654" s="414"/>
      <c r="I654" s="414"/>
      <c r="J654" s="239"/>
      <c r="K654" s="239"/>
      <c r="L654" s="239"/>
      <c r="M654" s="239"/>
      <c r="N654" s="239"/>
      <c r="O654" s="239"/>
      <c r="P654" s="239"/>
      <c r="Q654" s="239"/>
      <c r="R654" s="239"/>
      <c r="S654" s="239"/>
      <c r="T654" s="239"/>
      <c r="U654" s="239"/>
      <c r="V654" s="239"/>
      <c r="W654" s="239"/>
      <c r="X654" s="239"/>
      <c r="Y654" s="239"/>
      <c r="Z654" s="239"/>
      <c r="AA654" s="239"/>
      <c r="AB654" s="239"/>
      <c r="AC654" s="239"/>
      <c r="AD654" s="239"/>
    </row>
    <row r="655" customFormat="false" ht="45" hidden="false" customHeight="true" outlineLevel="0" collapsed="false">
      <c r="A655" s="378"/>
      <c r="B655" s="378"/>
      <c r="C655" s="410"/>
      <c r="D655" s="411"/>
      <c r="E655" s="378"/>
      <c r="F655" s="412"/>
      <c r="G655" s="378"/>
      <c r="H655" s="411"/>
      <c r="I655" s="411"/>
      <c r="J655" s="378"/>
      <c r="K655" s="378"/>
      <c r="L655" s="378"/>
      <c r="M655" s="378"/>
      <c r="N655" s="378"/>
      <c r="O655" s="378"/>
      <c r="P655" s="378"/>
      <c r="Q655" s="378"/>
      <c r="R655" s="378"/>
      <c r="S655" s="378"/>
      <c r="T655" s="378"/>
      <c r="U655" s="378"/>
      <c r="V655" s="378"/>
      <c r="W655" s="378"/>
      <c r="X655" s="378"/>
      <c r="Y655" s="378"/>
      <c r="Z655" s="378"/>
      <c r="AA655" s="378"/>
      <c r="AB655" s="378"/>
      <c r="AC655" s="378"/>
      <c r="AD655" s="378"/>
    </row>
    <row r="656" customFormat="false" ht="45" hidden="false" customHeight="true" outlineLevel="0" collapsed="false">
      <c r="A656" s="239"/>
      <c r="B656" s="239"/>
      <c r="C656" s="413"/>
      <c r="D656" s="414"/>
      <c r="E656" s="239"/>
      <c r="F656" s="415"/>
      <c r="G656" s="239"/>
      <c r="H656" s="414"/>
      <c r="I656" s="414"/>
      <c r="J656" s="239"/>
      <c r="K656" s="239"/>
      <c r="L656" s="239"/>
      <c r="M656" s="239"/>
      <c r="N656" s="239"/>
      <c r="O656" s="239"/>
      <c r="P656" s="239"/>
      <c r="Q656" s="239"/>
      <c r="R656" s="239"/>
      <c r="S656" s="239"/>
      <c r="T656" s="239"/>
      <c r="U656" s="239"/>
      <c r="V656" s="239"/>
      <c r="W656" s="239"/>
      <c r="X656" s="239"/>
      <c r="Y656" s="239"/>
      <c r="Z656" s="239"/>
      <c r="AA656" s="239"/>
      <c r="AB656" s="239"/>
      <c r="AC656" s="239"/>
      <c r="AD656" s="239"/>
    </row>
    <row r="657" customFormat="false" ht="45" hidden="false" customHeight="true" outlineLevel="0" collapsed="false">
      <c r="A657" s="378"/>
      <c r="B657" s="378"/>
      <c r="C657" s="410"/>
      <c r="D657" s="411"/>
      <c r="E657" s="378"/>
      <c r="F657" s="412"/>
      <c r="G657" s="378"/>
      <c r="H657" s="411"/>
      <c r="I657" s="411"/>
      <c r="J657" s="378"/>
      <c r="K657" s="378"/>
      <c r="L657" s="378"/>
      <c r="M657" s="378"/>
      <c r="N657" s="378"/>
      <c r="O657" s="378"/>
      <c r="P657" s="378"/>
      <c r="Q657" s="378"/>
      <c r="R657" s="378"/>
      <c r="S657" s="378"/>
      <c r="T657" s="378"/>
      <c r="U657" s="378"/>
      <c r="V657" s="378"/>
      <c r="W657" s="378"/>
      <c r="X657" s="378"/>
      <c r="Y657" s="378"/>
      <c r="Z657" s="378"/>
      <c r="AA657" s="378"/>
      <c r="AB657" s="378"/>
      <c r="AC657" s="378"/>
      <c r="AD657" s="378"/>
    </row>
    <row r="658" customFormat="false" ht="45" hidden="false" customHeight="true" outlineLevel="0" collapsed="false">
      <c r="A658" s="239"/>
      <c r="B658" s="239"/>
      <c r="C658" s="413"/>
      <c r="D658" s="414"/>
      <c r="E658" s="239"/>
      <c r="F658" s="415"/>
      <c r="G658" s="239"/>
      <c r="H658" s="414"/>
      <c r="I658" s="414"/>
      <c r="J658" s="239"/>
      <c r="K658" s="239"/>
      <c r="L658" s="239"/>
      <c r="M658" s="239"/>
      <c r="N658" s="239"/>
      <c r="O658" s="239"/>
      <c r="P658" s="239"/>
      <c r="Q658" s="239"/>
      <c r="R658" s="239"/>
      <c r="S658" s="239"/>
      <c r="T658" s="239"/>
      <c r="U658" s="239"/>
      <c r="V658" s="239"/>
      <c r="W658" s="239"/>
      <c r="X658" s="239"/>
      <c r="Y658" s="239"/>
      <c r="Z658" s="239"/>
      <c r="AA658" s="239"/>
      <c r="AB658" s="239"/>
      <c r="AC658" s="239"/>
      <c r="AD658" s="239"/>
    </row>
    <row r="659" customFormat="false" ht="45" hidden="false" customHeight="true" outlineLevel="0" collapsed="false">
      <c r="A659" s="378"/>
      <c r="B659" s="378"/>
      <c r="C659" s="410"/>
      <c r="D659" s="411"/>
      <c r="E659" s="378"/>
      <c r="F659" s="412"/>
      <c r="G659" s="378"/>
      <c r="H659" s="411"/>
      <c r="I659" s="411"/>
      <c r="J659" s="378"/>
      <c r="K659" s="378"/>
      <c r="L659" s="378"/>
      <c r="M659" s="378"/>
      <c r="N659" s="378"/>
      <c r="O659" s="378"/>
      <c r="P659" s="378"/>
      <c r="Q659" s="378"/>
      <c r="R659" s="378"/>
      <c r="S659" s="378"/>
      <c r="T659" s="378"/>
      <c r="U659" s="378"/>
      <c r="V659" s="378"/>
      <c r="W659" s="378"/>
      <c r="X659" s="378"/>
      <c r="Y659" s="378"/>
      <c r="Z659" s="378"/>
      <c r="AA659" s="378"/>
      <c r="AB659" s="378"/>
      <c r="AC659" s="378"/>
      <c r="AD659" s="378"/>
    </row>
    <row r="660" customFormat="false" ht="45" hidden="false" customHeight="true" outlineLevel="0" collapsed="false">
      <c r="A660" s="239"/>
      <c r="B660" s="239"/>
      <c r="C660" s="413"/>
      <c r="D660" s="414"/>
      <c r="E660" s="239"/>
      <c r="F660" s="415"/>
      <c r="G660" s="239"/>
      <c r="H660" s="414"/>
      <c r="I660" s="414"/>
      <c r="J660" s="239"/>
      <c r="K660" s="239"/>
      <c r="L660" s="239"/>
      <c r="M660" s="239"/>
      <c r="N660" s="239"/>
      <c r="O660" s="239"/>
      <c r="P660" s="239"/>
      <c r="Q660" s="239"/>
      <c r="R660" s="239"/>
      <c r="S660" s="239"/>
      <c r="T660" s="239"/>
      <c r="U660" s="239"/>
      <c r="V660" s="239"/>
      <c r="W660" s="239"/>
      <c r="X660" s="239"/>
      <c r="Y660" s="239"/>
      <c r="Z660" s="239"/>
      <c r="AA660" s="239"/>
      <c r="AB660" s="239"/>
      <c r="AC660" s="239"/>
      <c r="AD660" s="239"/>
    </row>
    <row r="661" customFormat="false" ht="45" hidden="false" customHeight="true" outlineLevel="0" collapsed="false">
      <c r="A661" s="378"/>
      <c r="B661" s="378"/>
      <c r="C661" s="410"/>
      <c r="D661" s="411"/>
      <c r="E661" s="378"/>
      <c r="F661" s="412"/>
      <c r="G661" s="378"/>
      <c r="H661" s="411"/>
      <c r="I661" s="411"/>
      <c r="J661" s="378"/>
      <c r="K661" s="378"/>
      <c r="L661" s="378"/>
      <c r="M661" s="378"/>
      <c r="N661" s="378"/>
      <c r="O661" s="378"/>
      <c r="P661" s="378"/>
      <c r="Q661" s="378"/>
      <c r="R661" s="378"/>
      <c r="S661" s="378"/>
      <c r="T661" s="378"/>
      <c r="U661" s="378"/>
      <c r="V661" s="378"/>
      <c r="W661" s="378"/>
      <c r="X661" s="378"/>
      <c r="Y661" s="378"/>
      <c r="Z661" s="378"/>
      <c r="AA661" s="378"/>
      <c r="AB661" s="378"/>
      <c r="AC661" s="378"/>
      <c r="AD661" s="378"/>
    </row>
    <row r="662" customFormat="false" ht="45" hidden="false" customHeight="true" outlineLevel="0" collapsed="false">
      <c r="A662" s="239"/>
      <c r="B662" s="239"/>
      <c r="C662" s="413"/>
      <c r="D662" s="414"/>
      <c r="E662" s="239"/>
      <c r="F662" s="415"/>
      <c r="G662" s="239"/>
      <c r="H662" s="414"/>
      <c r="I662" s="414"/>
      <c r="J662" s="239"/>
      <c r="K662" s="239"/>
      <c r="L662" s="239"/>
      <c r="M662" s="239"/>
      <c r="N662" s="239"/>
      <c r="O662" s="239"/>
      <c r="P662" s="239"/>
      <c r="Q662" s="239"/>
      <c r="R662" s="239"/>
      <c r="S662" s="239"/>
      <c r="T662" s="239"/>
      <c r="U662" s="239"/>
      <c r="V662" s="239"/>
      <c r="W662" s="239"/>
      <c r="X662" s="239"/>
      <c r="Y662" s="239"/>
      <c r="Z662" s="239"/>
      <c r="AA662" s="239"/>
      <c r="AB662" s="239"/>
      <c r="AC662" s="239"/>
      <c r="AD662" s="239"/>
    </row>
    <row r="663" customFormat="false" ht="45" hidden="false" customHeight="true" outlineLevel="0" collapsed="false">
      <c r="A663" s="378"/>
      <c r="B663" s="378"/>
      <c r="C663" s="410"/>
      <c r="D663" s="411"/>
      <c r="E663" s="378"/>
      <c r="F663" s="412"/>
      <c r="G663" s="378"/>
      <c r="H663" s="411"/>
      <c r="I663" s="411"/>
      <c r="J663" s="378"/>
      <c r="K663" s="378"/>
      <c r="L663" s="378"/>
      <c r="M663" s="378"/>
      <c r="N663" s="378"/>
      <c r="O663" s="378"/>
      <c r="P663" s="378"/>
      <c r="Q663" s="378"/>
      <c r="R663" s="378"/>
      <c r="S663" s="378"/>
      <c r="T663" s="378"/>
      <c r="U663" s="378"/>
      <c r="V663" s="378"/>
      <c r="W663" s="378"/>
      <c r="X663" s="378"/>
      <c r="Y663" s="378"/>
      <c r="Z663" s="378"/>
      <c r="AA663" s="378"/>
      <c r="AB663" s="378"/>
      <c r="AC663" s="378"/>
      <c r="AD663" s="378"/>
    </row>
    <row r="664" customFormat="false" ht="45" hidden="false" customHeight="true" outlineLevel="0" collapsed="false">
      <c r="A664" s="239"/>
      <c r="B664" s="239"/>
      <c r="C664" s="413"/>
      <c r="D664" s="414"/>
      <c r="E664" s="239"/>
      <c r="F664" s="415"/>
      <c r="G664" s="239"/>
      <c r="H664" s="414"/>
      <c r="I664" s="414"/>
      <c r="J664" s="239"/>
      <c r="K664" s="239"/>
      <c r="L664" s="239"/>
      <c r="M664" s="239"/>
      <c r="N664" s="239"/>
      <c r="O664" s="239"/>
      <c r="P664" s="239"/>
      <c r="Q664" s="239"/>
      <c r="R664" s="239"/>
      <c r="S664" s="239"/>
      <c r="T664" s="239"/>
      <c r="U664" s="239"/>
      <c r="V664" s="239"/>
      <c r="W664" s="239"/>
      <c r="X664" s="239"/>
      <c r="Y664" s="239"/>
      <c r="Z664" s="239"/>
      <c r="AA664" s="239"/>
      <c r="AB664" s="239"/>
      <c r="AC664" s="239"/>
      <c r="AD664" s="239"/>
    </row>
    <row r="665" customFormat="false" ht="45" hidden="false" customHeight="true" outlineLevel="0" collapsed="false">
      <c r="A665" s="378"/>
      <c r="B665" s="378"/>
      <c r="C665" s="410"/>
      <c r="D665" s="411"/>
      <c r="E665" s="378"/>
      <c r="F665" s="412"/>
      <c r="G665" s="378"/>
      <c r="H665" s="411"/>
      <c r="I665" s="411"/>
      <c r="J665" s="378"/>
      <c r="K665" s="378"/>
      <c r="L665" s="378"/>
      <c r="M665" s="378"/>
      <c r="N665" s="378"/>
      <c r="O665" s="378"/>
      <c r="P665" s="378"/>
      <c r="Q665" s="378"/>
      <c r="R665" s="378"/>
      <c r="S665" s="378"/>
      <c r="T665" s="378"/>
      <c r="U665" s="378"/>
      <c r="V665" s="378"/>
      <c r="W665" s="378"/>
      <c r="X665" s="378"/>
      <c r="Y665" s="378"/>
      <c r="Z665" s="378"/>
      <c r="AA665" s="378"/>
      <c r="AB665" s="378"/>
      <c r="AC665" s="378"/>
      <c r="AD665" s="378"/>
    </row>
    <row r="666" customFormat="false" ht="45" hidden="false" customHeight="true" outlineLevel="0" collapsed="false">
      <c r="A666" s="239"/>
      <c r="B666" s="239"/>
      <c r="C666" s="413"/>
      <c r="D666" s="414"/>
      <c r="E666" s="239"/>
      <c r="F666" s="415"/>
      <c r="G666" s="239"/>
      <c r="H666" s="414"/>
      <c r="I666" s="414"/>
      <c r="J666" s="239"/>
      <c r="K666" s="239"/>
      <c r="L666" s="239"/>
      <c r="M666" s="239"/>
      <c r="N666" s="239"/>
      <c r="O666" s="239"/>
      <c r="P666" s="239"/>
      <c r="Q666" s="239"/>
      <c r="R666" s="239"/>
      <c r="S666" s="239"/>
      <c r="T666" s="239"/>
      <c r="U666" s="239"/>
      <c r="V666" s="239"/>
      <c r="W666" s="239"/>
      <c r="X666" s="239"/>
      <c r="Y666" s="239"/>
      <c r="Z666" s="239"/>
      <c r="AA666" s="239"/>
      <c r="AB666" s="239"/>
      <c r="AC666" s="239"/>
      <c r="AD666" s="239"/>
    </row>
    <row r="667" customFormat="false" ht="45" hidden="false" customHeight="true" outlineLevel="0" collapsed="false">
      <c r="A667" s="378"/>
      <c r="B667" s="378"/>
      <c r="C667" s="410"/>
      <c r="D667" s="411"/>
      <c r="E667" s="378"/>
      <c r="F667" s="412"/>
      <c r="G667" s="378"/>
      <c r="H667" s="411"/>
      <c r="I667" s="411"/>
      <c r="J667" s="378"/>
      <c r="K667" s="378"/>
      <c r="L667" s="378"/>
      <c r="M667" s="378"/>
      <c r="N667" s="378"/>
      <c r="O667" s="378"/>
      <c r="P667" s="378"/>
      <c r="Q667" s="378"/>
      <c r="R667" s="378"/>
      <c r="S667" s="378"/>
      <c r="T667" s="378"/>
      <c r="U667" s="378"/>
      <c r="V667" s="378"/>
      <c r="W667" s="378"/>
      <c r="X667" s="378"/>
      <c r="Y667" s="378"/>
      <c r="Z667" s="378"/>
      <c r="AA667" s="378"/>
      <c r="AB667" s="378"/>
      <c r="AC667" s="378"/>
      <c r="AD667" s="378"/>
    </row>
    <row r="668" customFormat="false" ht="45" hidden="false" customHeight="true" outlineLevel="0" collapsed="false">
      <c r="A668" s="239"/>
      <c r="B668" s="239"/>
      <c r="C668" s="413"/>
      <c r="D668" s="414"/>
      <c r="E668" s="239"/>
      <c r="F668" s="415"/>
      <c r="G668" s="239"/>
      <c r="H668" s="414"/>
      <c r="I668" s="414"/>
      <c r="J668" s="239"/>
      <c r="K668" s="239"/>
      <c r="L668" s="239"/>
      <c r="M668" s="239"/>
      <c r="N668" s="239"/>
      <c r="O668" s="239"/>
      <c r="P668" s="239"/>
      <c r="Q668" s="239"/>
      <c r="R668" s="239"/>
      <c r="S668" s="239"/>
      <c r="T668" s="239"/>
      <c r="U668" s="239"/>
      <c r="V668" s="239"/>
      <c r="W668" s="239"/>
      <c r="X668" s="239"/>
      <c r="Y668" s="239"/>
      <c r="Z668" s="239"/>
      <c r="AA668" s="239"/>
      <c r="AB668" s="239"/>
      <c r="AC668" s="239"/>
      <c r="AD668" s="239"/>
    </row>
    <row r="669" customFormat="false" ht="45" hidden="false" customHeight="true" outlineLevel="0" collapsed="false">
      <c r="A669" s="378"/>
      <c r="B669" s="378"/>
      <c r="C669" s="410"/>
      <c r="D669" s="411"/>
      <c r="E669" s="378"/>
      <c r="F669" s="412"/>
      <c r="G669" s="378"/>
      <c r="H669" s="411"/>
      <c r="I669" s="411"/>
      <c r="J669" s="378"/>
      <c r="K669" s="378"/>
      <c r="L669" s="378"/>
      <c r="M669" s="378"/>
      <c r="N669" s="378"/>
      <c r="O669" s="378"/>
      <c r="P669" s="378"/>
      <c r="Q669" s="378"/>
      <c r="R669" s="378"/>
      <c r="S669" s="378"/>
      <c r="T669" s="378"/>
      <c r="U669" s="378"/>
      <c r="V669" s="378"/>
      <c r="W669" s="378"/>
      <c r="X669" s="378"/>
      <c r="Y669" s="378"/>
      <c r="Z669" s="378"/>
      <c r="AA669" s="378"/>
      <c r="AB669" s="378"/>
      <c r="AC669" s="378"/>
      <c r="AD669" s="378"/>
    </row>
    <row r="670" customFormat="false" ht="45" hidden="false" customHeight="true" outlineLevel="0" collapsed="false">
      <c r="A670" s="239"/>
      <c r="B670" s="239"/>
      <c r="C670" s="413"/>
      <c r="D670" s="414"/>
      <c r="E670" s="239"/>
      <c r="F670" s="415"/>
      <c r="G670" s="239"/>
      <c r="H670" s="414"/>
      <c r="I670" s="414"/>
      <c r="J670" s="239"/>
      <c r="K670" s="239"/>
      <c r="L670" s="239"/>
      <c r="M670" s="239"/>
      <c r="N670" s="239"/>
      <c r="O670" s="239"/>
      <c r="P670" s="239"/>
      <c r="Q670" s="239"/>
      <c r="R670" s="239"/>
      <c r="S670" s="239"/>
      <c r="T670" s="239"/>
      <c r="U670" s="239"/>
      <c r="V670" s="239"/>
      <c r="W670" s="239"/>
      <c r="X670" s="239"/>
      <c r="Y670" s="239"/>
      <c r="Z670" s="239"/>
      <c r="AA670" s="239"/>
      <c r="AB670" s="239"/>
      <c r="AC670" s="239"/>
      <c r="AD670" s="239"/>
    </row>
    <row r="671" customFormat="false" ht="45" hidden="false" customHeight="true" outlineLevel="0" collapsed="false">
      <c r="A671" s="378"/>
      <c r="B671" s="378"/>
      <c r="C671" s="410"/>
      <c r="D671" s="411"/>
      <c r="E671" s="378"/>
      <c r="F671" s="412"/>
      <c r="G671" s="378"/>
      <c r="H671" s="411"/>
      <c r="I671" s="411"/>
      <c r="J671" s="378"/>
      <c r="K671" s="378"/>
      <c r="L671" s="378"/>
      <c r="M671" s="378"/>
      <c r="N671" s="378"/>
      <c r="O671" s="378"/>
      <c r="P671" s="378"/>
      <c r="Q671" s="378"/>
      <c r="R671" s="378"/>
      <c r="S671" s="378"/>
      <c r="T671" s="378"/>
      <c r="U671" s="378"/>
      <c r="V671" s="378"/>
      <c r="W671" s="378"/>
      <c r="X671" s="378"/>
      <c r="Y671" s="378"/>
      <c r="Z671" s="378"/>
      <c r="AA671" s="378"/>
      <c r="AB671" s="378"/>
      <c r="AC671" s="378"/>
      <c r="AD671" s="378"/>
    </row>
    <row r="672" customFormat="false" ht="45" hidden="false" customHeight="true" outlineLevel="0" collapsed="false">
      <c r="A672" s="239"/>
      <c r="B672" s="239"/>
      <c r="C672" s="413"/>
      <c r="D672" s="414"/>
      <c r="E672" s="239"/>
      <c r="F672" s="415"/>
      <c r="G672" s="239"/>
      <c r="H672" s="414"/>
      <c r="I672" s="414"/>
      <c r="J672" s="239"/>
      <c r="K672" s="239"/>
      <c r="L672" s="239"/>
      <c r="M672" s="239"/>
      <c r="N672" s="239"/>
      <c r="O672" s="239"/>
      <c r="P672" s="239"/>
      <c r="Q672" s="239"/>
      <c r="R672" s="239"/>
      <c r="S672" s="239"/>
      <c r="T672" s="239"/>
      <c r="U672" s="239"/>
      <c r="V672" s="239"/>
      <c r="W672" s="239"/>
      <c r="X672" s="239"/>
      <c r="Y672" s="239"/>
      <c r="Z672" s="239"/>
      <c r="AA672" s="239"/>
      <c r="AB672" s="239"/>
      <c r="AC672" s="239"/>
      <c r="AD672" s="239"/>
    </row>
    <row r="673" customFormat="false" ht="45" hidden="false" customHeight="true" outlineLevel="0" collapsed="false">
      <c r="A673" s="378"/>
      <c r="B673" s="378"/>
      <c r="C673" s="410"/>
      <c r="D673" s="411"/>
      <c r="E673" s="378"/>
      <c r="F673" s="412"/>
      <c r="G673" s="378"/>
      <c r="H673" s="411"/>
      <c r="I673" s="411"/>
      <c r="J673" s="378"/>
      <c r="K673" s="378"/>
      <c r="L673" s="378"/>
      <c r="M673" s="378"/>
      <c r="N673" s="378"/>
      <c r="O673" s="378"/>
      <c r="P673" s="378"/>
      <c r="Q673" s="378"/>
      <c r="R673" s="378"/>
      <c r="S673" s="378"/>
      <c r="T673" s="378"/>
      <c r="U673" s="378"/>
      <c r="V673" s="378"/>
      <c r="W673" s="378"/>
      <c r="X673" s="378"/>
      <c r="Y673" s="378"/>
      <c r="Z673" s="378"/>
      <c r="AA673" s="378"/>
      <c r="AB673" s="378"/>
      <c r="AC673" s="378"/>
      <c r="AD673" s="378"/>
    </row>
    <row r="674" customFormat="false" ht="45" hidden="false" customHeight="true" outlineLevel="0" collapsed="false">
      <c r="A674" s="239"/>
      <c r="B674" s="239"/>
      <c r="C674" s="413"/>
      <c r="D674" s="414"/>
      <c r="E674" s="239"/>
      <c r="F674" s="415"/>
      <c r="G674" s="239"/>
      <c r="H674" s="414"/>
      <c r="I674" s="414"/>
      <c r="J674" s="239"/>
      <c r="K674" s="239"/>
      <c r="L674" s="239"/>
      <c r="M674" s="239"/>
      <c r="N674" s="239"/>
      <c r="O674" s="239"/>
      <c r="P674" s="239"/>
      <c r="Q674" s="239"/>
      <c r="R674" s="239"/>
      <c r="S674" s="239"/>
      <c r="T674" s="239"/>
      <c r="U674" s="239"/>
      <c r="V674" s="239"/>
      <c r="W674" s="239"/>
      <c r="X674" s="239"/>
      <c r="Y674" s="239"/>
      <c r="Z674" s="239"/>
      <c r="AA674" s="239"/>
      <c r="AB674" s="239"/>
      <c r="AC674" s="239"/>
      <c r="AD674" s="239"/>
    </row>
    <row r="675" customFormat="false" ht="45" hidden="false" customHeight="true" outlineLevel="0" collapsed="false">
      <c r="A675" s="378"/>
      <c r="B675" s="378"/>
      <c r="C675" s="410"/>
      <c r="D675" s="411"/>
      <c r="E675" s="378"/>
      <c r="F675" s="412"/>
      <c r="G675" s="378"/>
      <c r="H675" s="411"/>
      <c r="I675" s="411"/>
      <c r="J675" s="378"/>
      <c r="K675" s="378"/>
      <c r="L675" s="378"/>
      <c r="M675" s="378"/>
      <c r="N675" s="378"/>
      <c r="O675" s="378"/>
      <c r="P675" s="378"/>
      <c r="Q675" s="378"/>
      <c r="R675" s="378"/>
      <c r="S675" s="378"/>
      <c r="T675" s="378"/>
      <c r="U675" s="378"/>
      <c r="V675" s="378"/>
      <c r="W675" s="378"/>
      <c r="X675" s="378"/>
      <c r="Y675" s="378"/>
      <c r="Z675" s="378"/>
      <c r="AA675" s="378"/>
      <c r="AB675" s="378"/>
      <c r="AC675" s="378"/>
      <c r="AD675" s="378"/>
    </row>
    <row r="676" customFormat="false" ht="45" hidden="false" customHeight="true" outlineLevel="0" collapsed="false">
      <c r="A676" s="239"/>
      <c r="B676" s="239"/>
      <c r="C676" s="413"/>
      <c r="D676" s="414"/>
      <c r="E676" s="239"/>
      <c r="F676" s="415"/>
      <c r="G676" s="239"/>
      <c r="H676" s="414"/>
      <c r="I676" s="414"/>
      <c r="J676" s="239"/>
      <c r="K676" s="239"/>
      <c r="L676" s="239"/>
      <c r="M676" s="239"/>
      <c r="N676" s="239"/>
      <c r="O676" s="239"/>
      <c r="P676" s="239"/>
      <c r="Q676" s="239"/>
      <c r="R676" s="239"/>
      <c r="S676" s="239"/>
      <c r="T676" s="239"/>
      <c r="U676" s="239"/>
      <c r="V676" s="239"/>
      <c r="W676" s="239"/>
      <c r="X676" s="239"/>
      <c r="Y676" s="239"/>
      <c r="Z676" s="239"/>
      <c r="AA676" s="239"/>
      <c r="AB676" s="239"/>
      <c r="AC676" s="239"/>
      <c r="AD676" s="239"/>
    </row>
    <row r="677" customFormat="false" ht="45" hidden="false" customHeight="true" outlineLevel="0" collapsed="false">
      <c r="A677" s="378"/>
      <c r="B677" s="378"/>
      <c r="C677" s="410"/>
      <c r="D677" s="411"/>
      <c r="E677" s="378"/>
      <c r="F677" s="412"/>
      <c r="G677" s="378"/>
      <c r="H677" s="411"/>
      <c r="I677" s="411"/>
      <c r="J677" s="378"/>
      <c r="K677" s="378"/>
      <c r="L677" s="378"/>
      <c r="M677" s="378"/>
      <c r="N677" s="378"/>
      <c r="O677" s="378"/>
      <c r="P677" s="378"/>
      <c r="Q677" s="378"/>
      <c r="R677" s="378"/>
      <c r="S677" s="378"/>
      <c r="T677" s="378"/>
      <c r="U677" s="378"/>
      <c r="V677" s="378"/>
      <c r="W677" s="378"/>
      <c r="X677" s="378"/>
      <c r="Y677" s="378"/>
      <c r="Z677" s="378"/>
      <c r="AA677" s="378"/>
      <c r="AB677" s="378"/>
      <c r="AC677" s="378"/>
      <c r="AD677" s="378"/>
    </row>
    <row r="678" customFormat="false" ht="45" hidden="false" customHeight="true" outlineLevel="0" collapsed="false">
      <c r="A678" s="239"/>
      <c r="B678" s="239"/>
      <c r="C678" s="413"/>
      <c r="D678" s="414"/>
      <c r="E678" s="239"/>
      <c r="F678" s="415"/>
      <c r="G678" s="239"/>
      <c r="H678" s="414"/>
      <c r="I678" s="414"/>
      <c r="J678" s="239"/>
      <c r="K678" s="239"/>
      <c r="L678" s="239"/>
      <c r="M678" s="239"/>
      <c r="N678" s="239"/>
      <c r="O678" s="239"/>
      <c r="P678" s="239"/>
      <c r="Q678" s="239"/>
      <c r="R678" s="239"/>
      <c r="S678" s="239"/>
      <c r="T678" s="239"/>
      <c r="U678" s="239"/>
      <c r="V678" s="239"/>
      <c r="W678" s="239"/>
      <c r="X678" s="239"/>
      <c r="Y678" s="239"/>
      <c r="Z678" s="239"/>
      <c r="AA678" s="239"/>
      <c r="AB678" s="239"/>
      <c r="AC678" s="239"/>
      <c r="AD678" s="239"/>
    </row>
    <row r="679" customFormat="false" ht="45" hidden="false" customHeight="true" outlineLevel="0" collapsed="false">
      <c r="A679" s="378"/>
      <c r="B679" s="378"/>
      <c r="C679" s="410"/>
      <c r="D679" s="411"/>
      <c r="E679" s="378"/>
      <c r="F679" s="412"/>
      <c r="G679" s="378"/>
      <c r="H679" s="411"/>
      <c r="I679" s="411"/>
      <c r="J679" s="378"/>
      <c r="K679" s="378"/>
      <c r="L679" s="378"/>
      <c r="M679" s="378"/>
      <c r="N679" s="378"/>
      <c r="O679" s="378"/>
      <c r="P679" s="378"/>
      <c r="Q679" s="378"/>
      <c r="R679" s="378"/>
      <c r="S679" s="378"/>
      <c r="T679" s="378"/>
      <c r="U679" s="378"/>
      <c r="V679" s="378"/>
      <c r="W679" s="378"/>
      <c r="X679" s="378"/>
      <c r="Y679" s="378"/>
      <c r="Z679" s="378"/>
      <c r="AA679" s="378"/>
      <c r="AB679" s="378"/>
      <c r="AC679" s="378"/>
      <c r="AD679" s="378"/>
    </row>
    <row r="680" customFormat="false" ht="45" hidden="false" customHeight="true" outlineLevel="0" collapsed="false">
      <c r="A680" s="239"/>
      <c r="B680" s="239"/>
      <c r="C680" s="413"/>
      <c r="D680" s="414"/>
      <c r="E680" s="239"/>
      <c r="F680" s="415"/>
      <c r="G680" s="239"/>
      <c r="H680" s="414"/>
      <c r="I680" s="414"/>
      <c r="J680" s="239"/>
      <c r="K680" s="239"/>
      <c r="L680" s="239"/>
      <c r="M680" s="239"/>
      <c r="N680" s="239"/>
      <c r="O680" s="239"/>
      <c r="P680" s="239"/>
      <c r="Q680" s="239"/>
      <c r="R680" s="239"/>
      <c r="S680" s="239"/>
      <c r="T680" s="239"/>
      <c r="U680" s="239"/>
      <c r="V680" s="239"/>
      <c r="W680" s="239"/>
      <c r="X680" s="239"/>
      <c r="Y680" s="239"/>
      <c r="Z680" s="239"/>
      <c r="AA680" s="239"/>
      <c r="AB680" s="239"/>
      <c r="AC680" s="239"/>
      <c r="AD680" s="239"/>
    </row>
    <row r="681" customFormat="false" ht="45" hidden="false" customHeight="true" outlineLevel="0" collapsed="false">
      <c r="A681" s="378"/>
      <c r="B681" s="378"/>
      <c r="C681" s="410"/>
      <c r="D681" s="411"/>
      <c r="E681" s="378"/>
      <c r="F681" s="412"/>
      <c r="G681" s="378"/>
      <c r="H681" s="411"/>
      <c r="I681" s="411"/>
      <c r="J681" s="378"/>
      <c r="K681" s="378"/>
      <c r="L681" s="378"/>
      <c r="M681" s="378"/>
      <c r="N681" s="378"/>
      <c r="O681" s="378"/>
      <c r="P681" s="378"/>
      <c r="Q681" s="378"/>
      <c r="R681" s="378"/>
      <c r="S681" s="378"/>
      <c r="T681" s="378"/>
      <c r="U681" s="378"/>
      <c r="V681" s="378"/>
      <c r="W681" s="378"/>
      <c r="X681" s="378"/>
      <c r="Y681" s="378"/>
      <c r="Z681" s="378"/>
      <c r="AA681" s="378"/>
      <c r="AB681" s="378"/>
      <c r="AC681" s="378"/>
      <c r="AD681" s="378"/>
    </row>
    <row r="682" customFormat="false" ht="45" hidden="false" customHeight="true" outlineLevel="0" collapsed="false">
      <c r="A682" s="239"/>
      <c r="B682" s="239"/>
      <c r="C682" s="413"/>
      <c r="D682" s="414"/>
      <c r="E682" s="239"/>
      <c r="F682" s="415"/>
      <c r="G682" s="239"/>
      <c r="H682" s="414"/>
      <c r="I682" s="414"/>
      <c r="J682" s="239"/>
      <c r="K682" s="239"/>
      <c r="L682" s="239"/>
      <c r="M682" s="239"/>
      <c r="N682" s="239"/>
      <c r="O682" s="239"/>
      <c r="P682" s="239"/>
      <c r="Q682" s="239"/>
      <c r="R682" s="239"/>
      <c r="S682" s="239"/>
      <c r="T682" s="239"/>
      <c r="U682" s="239"/>
      <c r="V682" s="239"/>
      <c r="W682" s="239"/>
      <c r="X682" s="239"/>
      <c r="Y682" s="239"/>
      <c r="Z682" s="239"/>
      <c r="AA682" s="239"/>
      <c r="AB682" s="239"/>
      <c r="AC682" s="239"/>
      <c r="AD682" s="239"/>
    </row>
    <row r="683" customFormat="false" ht="45" hidden="false" customHeight="true" outlineLevel="0" collapsed="false">
      <c r="A683" s="378"/>
      <c r="B683" s="378"/>
      <c r="C683" s="410"/>
      <c r="D683" s="411"/>
      <c r="E683" s="378"/>
      <c r="F683" s="412"/>
      <c r="G683" s="378"/>
      <c r="H683" s="411"/>
      <c r="I683" s="411"/>
      <c r="J683" s="378"/>
      <c r="K683" s="378"/>
      <c r="L683" s="378"/>
      <c r="M683" s="378"/>
      <c r="N683" s="378"/>
      <c r="O683" s="378"/>
      <c r="P683" s="378"/>
      <c r="Q683" s="378"/>
      <c r="R683" s="378"/>
      <c r="S683" s="378"/>
      <c r="T683" s="378"/>
      <c r="U683" s="378"/>
      <c r="V683" s="378"/>
      <c r="W683" s="378"/>
      <c r="X683" s="378"/>
      <c r="Y683" s="378"/>
      <c r="Z683" s="378"/>
      <c r="AA683" s="378"/>
      <c r="AB683" s="378"/>
      <c r="AC683" s="378"/>
      <c r="AD683" s="378"/>
    </row>
    <row r="684" customFormat="false" ht="45" hidden="false" customHeight="true" outlineLevel="0" collapsed="false">
      <c r="A684" s="239"/>
      <c r="B684" s="239"/>
      <c r="C684" s="413"/>
      <c r="D684" s="414"/>
      <c r="E684" s="239"/>
      <c r="F684" s="415"/>
      <c r="G684" s="239"/>
      <c r="H684" s="414"/>
      <c r="I684" s="414"/>
      <c r="J684" s="239"/>
      <c r="K684" s="239"/>
      <c r="L684" s="239"/>
      <c r="M684" s="239"/>
      <c r="N684" s="239"/>
      <c r="O684" s="239"/>
      <c r="P684" s="239"/>
      <c r="Q684" s="239"/>
      <c r="R684" s="239"/>
      <c r="S684" s="239"/>
      <c r="T684" s="239"/>
      <c r="U684" s="239"/>
      <c r="V684" s="239"/>
      <c r="W684" s="239"/>
      <c r="X684" s="239"/>
      <c r="Y684" s="239"/>
      <c r="Z684" s="239"/>
      <c r="AA684" s="239"/>
      <c r="AB684" s="239"/>
      <c r="AC684" s="239"/>
      <c r="AD684" s="239"/>
    </row>
    <row r="685" customFormat="false" ht="45" hidden="false" customHeight="true" outlineLevel="0" collapsed="false">
      <c r="A685" s="378"/>
      <c r="B685" s="378"/>
      <c r="C685" s="410"/>
      <c r="D685" s="411"/>
      <c r="E685" s="378"/>
      <c r="F685" s="412"/>
      <c r="G685" s="378"/>
      <c r="H685" s="411"/>
      <c r="I685" s="411"/>
      <c r="J685" s="378"/>
      <c r="K685" s="378"/>
      <c r="L685" s="378"/>
      <c r="M685" s="378"/>
      <c r="N685" s="378"/>
      <c r="O685" s="378"/>
      <c r="P685" s="378"/>
      <c r="Q685" s="378"/>
      <c r="R685" s="378"/>
      <c r="S685" s="378"/>
      <c r="T685" s="378"/>
      <c r="U685" s="378"/>
      <c r="V685" s="378"/>
      <c r="W685" s="378"/>
      <c r="X685" s="378"/>
      <c r="Y685" s="378"/>
      <c r="Z685" s="378"/>
      <c r="AA685" s="378"/>
      <c r="AB685" s="378"/>
      <c r="AC685" s="378"/>
      <c r="AD685" s="378"/>
    </row>
    <row r="686" customFormat="false" ht="45" hidden="false" customHeight="true" outlineLevel="0" collapsed="false">
      <c r="A686" s="239"/>
      <c r="B686" s="239"/>
      <c r="C686" s="413"/>
      <c r="D686" s="414"/>
      <c r="E686" s="239"/>
      <c r="F686" s="415"/>
      <c r="G686" s="239"/>
      <c r="H686" s="414"/>
      <c r="I686" s="414"/>
      <c r="J686" s="239"/>
      <c r="K686" s="239"/>
      <c r="L686" s="239"/>
      <c r="M686" s="239"/>
      <c r="N686" s="239"/>
      <c r="O686" s="239"/>
      <c r="P686" s="239"/>
      <c r="Q686" s="239"/>
      <c r="R686" s="239"/>
      <c r="S686" s="239"/>
      <c r="T686" s="239"/>
      <c r="U686" s="239"/>
      <c r="V686" s="239"/>
      <c r="W686" s="239"/>
      <c r="X686" s="239"/>
      <c r="Y686" s="239"/>
      <c r="Z686" s="239"/>
      <c r="AA686" s="239"/>
      <c r="AB686" s="239"/>
      <c r="AC686" s="239"/>
      <c r="AD686" s="239"/>
    </row>
    <row r="687" customFormat="false" ht="45" hidden="false" customHeight="true" outlineLevel="0" collapsed="false">
      <c r="A687" s="378"/>
      <c r="B687" s="378"/>
      <c r="C687" s="410"/>
      <c r="D687" s="411"/>
      <c r="E687" s="378"/>
      <c r="F687" s="412"/>
      <c r="G687" s="378"/>
      <c r="H687" s="411"/>
      <c r="I687" s="411"/>
      <c r="J687" s="378"/>
      <c r="K687" s="378"/>
      <c r="L687" s="378"/>
      <c r="M687" s="378"/>
      <c r="N687" s="378"/>
      <c r="O687" s="378"/>
      <c r="P687" s="378"/>
      <c r="Q687" s="378"/>
      <c r="R687" s="378"/>
      <c r="S687" s="378"/>
      <c r="T687" s="378"/>
      <c r="U687" s="378"/>
      <c r="V687" s="378"/>
      <c r="W687" s="378"/>
      <c r="X687" s="378"/>
      <c r="Y687" s="378"/>
      <c r="Z687" s="378"/>
      <c r="AA687" s="378"/>
      <c r="AB687" s="378"/>
      <c r="AC687" s="378"/>
      <c r="AD687" s="378"/>
    </row>
    <row r="688" customFormat="false" ht="45" hidden="false" customHeight="true" outlineLevel="0" collapsed="false">
      <c r="A688" s="239"/>
      <c r="B688" s="239"/>
      <c r="C688" s="413"/>
      <c r="D688" s="414"/>
      <c r="E688" s="239"/>
      <c r="F688" s="415"/>
      <c r="G688" s="239"/>
      <c r="H688" s="414"/>
      <c r="I688" s="414"/>
      <c r="J688" s="239"/>
      <c r="K688" s="239"/>
      <c r="L688" s="239"/>
      <c r="M688" s="239"/>
      <c r="N688" s="239"/>
      <c r="O688" s="239"/>
      <c r="P688" s="239"/>
      <c r="Q688" s="239"/>
      <c r="R688" s="239"/>
      <c r="S688" s="239"/>
      <c r="T688" s="239"/>
      <c r="U688" s="239"/>
      <c r="V688" s="239"/>
      <c r="W688" s="239"/>
      <c r="X688" s="239"/>
      <c r="Y688" s="239"/>
      <c r="Z688" s="239"/>
      <c r="AA688" s="239"/>
      <c r="AB688" s="239"/>
      <c r="AC688" s="239"/>
      <c r="AD688" s="239"/>
    </row>
    <row r="689" customFormat="false" ht="45" hidden="false" customHeight="true" outlineLevel="0" collapsed="false">
      <c r="A689" s="378"/>
      <c r="B689" s="378"/>
      <c r="C689" s="410"/>
      <c r="D689" s="411"/>
      <c r="E689" s="378"/>
      <c r="F689" s="412"/>
      <c r="G689" s="378"/>
      <c r="H689" s="411"/>
      <c r="I689" s="411"/>
      <c r="J689" s="378"/>
      <c r="K689" s="378"/>
      <c r="L689" s="378"/>
      <c r="M689" s="378"/>
      <c r="N689" s="378"/>
      <c r="O689" s="378"/>
      <c r="P689" s="378"/>
      <c r="Q689" s="378"/>
      <c r="R689" s="378"/>
      <c r="S689" s="378"/>
      <c r="T689" s="378"/>
      <c r="U689" s="378"/>
      <c r="V689" s="378"/>
      <c r="W689" s="378"/>
      <c r="X689" s="378"/>
      <c r="Y689" s="378"/>
      <c r="Z689" s="378"/>
      <c r="AA689" s="378"/>
      <c r="AB689" s="378"/>
      <c r="AC689" s="378"/>
      <c r="AD689" s="378"/>
    </row>
    <row r="690" customFormat="false" ht="45" hidden="false" customHeight="true" outlineLevel="0" collapsed="false">
      <c r="A690" s="239"/>
      <c r="B690" s="239"/>
      <c r="C690" s="413"/>
      <c r="D690" s="414"/>
      <c r="E690" s="239"/>
      <c r="F690" s="415"/>
      <c r="G690" s="239"/>
      <c r="H690" s="414"/>
      <c r="I690" s="414"/>
      <c r="J690" s="239"/>
      <c r="K690" s="239"/>
      <c r="L690" s="239"/>
      <c r="M690" s="239"/>
      <c r="N690" s="239"/>
      <c r="O690" s="239"/>
      <c r="P690" s="239"/>
      <c r="Q690" s="239"/>
      <c r="R690" s="239"/>
      <c r="S690" s="239"/>
      <c r="T690" s="239"/>
      <c r="U690" s="239"/>
      <c r="V690" s="239"/>
      <c r="W690" s="239"/>
      <c r="X690" s="239"/>
      <c r="Y690" s="239"/>
      <c r="Z690" s="239"/>
      <c r="AA690" s="239"/>
      <c r="AB690" s="239"/>
      <c r="AC690" s="239"/>
      <c r="AD690" s="239"/>
    </row>
    <row r="691" customFormat="false" ht="45" hidden="false" customHeight="true" outlineLevel="0" collapsed="false">
      <c r="A691" s="378"/>
      <c r="B691" s="378"/>
      <c r="C691" s="410"/>
      <c r="D691" s="411"/>
      <c r="E691" s="378"/>
      <c r="F691" s="412"/>
      <c r="G691" s="378"/>
      <c r="H691" s="411"/>
      <c r="I691" s="411"/>
      <c r="J691" s="378"/>
      <c r="K691" s="378"/>
      <c r="L691" s="378"/>
      <c r="M691" s="378"/>
      <c r="N691" s="378"/>
      <c r="O691" s="378"/>
      <c r="P691" s="378"/>
      <c r="Q691" s="378"/>
      <c r="R691" s="378"/>
      <c r="S691" s="378"/>
      <c r="T691" s="378"/>
      <c r="U691" s="378"/>
      <c r="V691" s="378"/>
      <c r="W691" s="378"/>
      <c r="X691" s="378"/>
      <c r="Y691" s="378"/>
      <c r="Z691" s="378"/>
      <c r="AA691" s="378"/>
      <c r="AB691" s="378"/>
      <c r="AC691" s="378"/>
      <c r="AD691" s="378"/>
    </row>
    <row r="692" customFormat="false" ht="45" hidden="false" customHeight="true" outlineLevel="0" collapsed="false">
      <c r="A692" s="239"/>
      <c r="B692" s="239"/>
      <c r="C692" s="413"/>
      <c r="D692" s="414"/>
      <c r="E692" s="239"/>
      <c r="F692" s="415"/>
      <c r="G692" s="239"/>
      <c r="H692" s="414"/>
      <c r="I692" s="414"/>
      <c r="J692" s="239"/>
      <c r="K692" s="239"/>
      <c r="L692" s="239"/>
      <c r="M692" s="239"/>
      <c r="N692" s="239"/>
      <c r="O692" s="239"/>
      <c r="P692" s="239"/>
      <c r="Q692" s="239"/>
      <c r="R692" s="239"/>
      <c r="S692" s="239"/>
      <c r="T692" s="239"/>
      <c r="U692" s="239"/>
      <c r="V692" s="239"/>
      <c r="W692" s="239"/>
      <c r="X692" s="239"/>
      <c r="Y692" s="239"/>
      <c r="Z692" s="239"/>
      <c r="AA692" s="239"/>
      <c r="AB692" s="239"/>
      <c r="AC692" s="239"/>
      <c r="AD692" s="239"/>
    </row>
    <row r="693" customFormat="false" ht="45" hidden="false" customHeight="true" outlineLevel="0" collapsed="false">
      <c r="A693" s="378"/>
      <c r="B693" s="378"/>
      <c r="C693" s="410"/>
      <c r="D693" s="411"/>
      <c r="E693" s="378"/>
      <c r="F693" s="412"/>
      <c r="G693" s="378"/>
      <c r="H693" s="411"/>
      <c r="I693" s="411"/>
      <c r="J693" s="378"/>
      <c r="K693" s="378"/>
      <c r="L693" s="378"/>
      <c r="M693" s="378"/>
      <c r="N693" s="378"/>
      <c r="O693" s="378"/>
      <c r="P693" s="378"/>
      <c r="Q693" s="378"/>
      <c r="R693" s="378"/>
      <c r="S693" s="378"/>
      <c r="T693" s="378"/>
      <c r="U693" s="378"/>
      <c r="V693" s="378"/>
      <c r="W693" s="378"/>
      <c r="X693" s="378"/>
      <c r="Y693" s="378"/>
      <c r="Z693" s="378"/>
      <c r="AA693" s="378"/>
      <c r="AB693" s="378"/>
      <c r="AC693" s="378"/>
      <c r="AD693" s="378"/>
    </row>
    <row r="694" customFormat="false" ht="45" hidden="false" customHeight="true" outlineLevel="0" collapsed="false">
      <c r="A694" s="239"/>
      <c r="B694" s="239"/>
      <c r="C694" s="413"/>
      <c r="D694" s="414"/>
      <c r="E694" s="239"/>
      <c r="F694" s="415"/>
      <c r="G694" s="239"/>
      <c r="H694" s="414"/>
      <c r="I694" s="414"/>
      <c r="J694" s="239"/>
      <c r="K694" s="239"/>
      <c r="L694" s="239"/>
      <c r="M694" s="239"/>
      <c r="N694" s="239"/>
      <c r="O694" s="239"/>
      <c r="P694" s="239"/>
      <c r="Q694" s="239"/>
      <c r="R694" s="239"/>
      <c r="S694" s="239"/>
      <c r="T694" s="239"/>
      <c r="U694" s="239"/>
      <c r="V694" s="239"/>
      <c r="W694" s="239"/>
      <c r="X694" s="239"/>
      <c r="Y694" s="239"/>
      <c r="Z694" s="239"/>
      <c r="AA694" s="239"/>
      <c r="AB694" s="239"/>
      <c r="AC694" s="239"/>
      <c r="AD694" s="239"/>
    </row>
    <row r="695" customFormat="false" ht="45" hidden="false" customHeight="true" outlineLevel="0" collapsed="false">
      <c r="A695" s="378"/>
      <c r="B695" s="378"/>
      <c r="C695" s="410"/>
      <c r="D695" s="411"/>
      <c r="E695" s="378"/>
      <c r="F695" s="412"/>
      <c r="G695" s="378"/>
      <c r="H695" s="411"/>
      <c r="I695" s="411"/>
      <c r="J695" s="378"/>
      <c r="K695" s="378"/>
      <c r="L695" s="378"/>
      <c r="M695" s="378"/>
      <c r="N695" s="378"/>
      <c r="O695" s="378"/>
      <c r="P695" s="378"/>
      <c r="Q695" s="378"/>
      <c r="R695" s="378"/>
      <c r="S695" s="378"/>
      <c r="T695" s="378"/>
      <c r="U695" s="378"/>
      <c r="V695" s="378"/>
      <c r="W695" s="378"/>
      <c r="X695" s="378"/>
      <c r="Y695" s="378"/>
      <c r="Z695" s="378"/>
      <c r="AA695" s="378"/>
      <c r="AB695" s="378"/>
      <c r="AC695" s="378"/>
      <c r="AD695" s="378"/>
    </row>
    <row r="696" customFormat="false" ht="45" hidden="false" customHeight="true" outlineLevel="0" collapsed="false">
      <c r="A696" s="239"/>
      <c r="B696" s="239"/>
      <c r="C696" s="413"/>
      <c r="D696" s="414"/>
      <c r="E696" s="239"/>
      <c r="F696" s="415"/>
      <c r="G696" s="239"/>
      <c r="H696" s="414"/>
      <c r="I696" s="414"/>
      <c r="J696" s="239"/>
      <c r="K696" s="239"/>
      <c r="L696" s="239"/>
      <c r="M696" s="239"/>
      <c r="N696" s="239"/>
      <c r="O696" s="239"/>
      <c r="P696" s="239"/>
      <c r="Q696" s="239"/>
      <c r="R696" s="239"/>
      <c r="S696" s="239"/>
      <c r="T696" s="239"/>
      <c r="U696" s="239"/>
      <c r="V696" s="239"/>
      <c r="W696" s="239"/>
      <c r="X696" s="239"/>
      <c r="Y696" s="239"/>
      <c r="Z696" s="239"/>
      <c r="AA696" s="239"/>
      <c r="AB696" s="239"/>
      <c r="AC696" s="239"/>
      <c r="AD696" s="239"/>
    </row>
    <row r="697" customFormat="false" ht="45" hidden="false" customHeight="true" outlineLevel="0" collapsed="false">
      <c r="A697" s="378"/>
      <c r="B697" s="378"/>
      <c r="C697" s="410"/>
      <c r="D697" s="411"/>
      <c r="E697" s="378"/>
      <c r="F697" s="412"/>
      <c r="G697" s="378"/>
      <c r="H697" s="411"/>
      <c r="I697" s="411"/>
      <c r="J697" s="378"/>
      <c r="K697" s="378"/>
      <c r="L697" s="378"/>
      <c r="M697" s="378"/>
      <c r="N697" s="378"/>
      <c r="O697" s="378"/>
      <c r="P697" s="378"/>
      <c r="Q697" s="378"/>
      <c r="R697" s="378"/>
      <c r="S697" s="378"/>
      <c r="T697" s="378"/>
      <c r="U697" s="378"/>
      <c r="V697" s="378"/>
      <c r="W697" s="378"/>
      <c r="X697" s="378"/>
      <c r="Y697" s="378"/>
      <c r="Z697" s="378"/>
      <c r="AA697" s="378"/>
      <c r="AB697" s="378"/>
      <c r="AC697" s="378"/>
      <c r="AD697" s="378"/>
    </row>
    <row r="698" customFormat="false" ht="45" hidden="false" customHeight="true" outlineLevel="0" collapsed="false">
      <c r="A698" s="239"/>
      <c r="B698" s="239"/>
      <c r="C698" s="413"/>
      <c r="D698" s="414"/>
      <c r="E698" s="239"/>
      <c r="F698" s="415"/>
      <c r="G698" s="239"/>
      <c r="H698" s="414"/>
      <c r="I698" s="414"/>
      <c r="J698" s="239"/>
      <c r="K698" s="239"/>
      <c r="L698" s="239"/>
      <c r="M698" s="239"/>
      <c r="N698" s="239"/>
      <c r="O698" s="239"/>
      <c r="P698" s="239"/>
      <c r="Q698" s="239"/>
      <c r="R698" s="239"/>
      <c r="S698" s="239"/>
      <c r="T698" s="239"/>
      <c r="U698" s="239"/>
      <c r="V698" s="239"/>
      <c r="W698" s="239"/>
      <c r="X698" s="239"/>
      <c r="Y698" s="239"/>
      <c r="Z698" s="239"/>
      <c r="AA698" s="239"/>
      <c r="AB698" s="239"/>
      <c r="AC698" s="239"/>
      <c r="AD698" s="239"/>
    </row>
    <row r="699" customFormat="false" ht="45" hidden="false" customHeight="true" outlineLevel="0" collapsed="false">
      <c r="A699" s="378"/>
      <c r="B699" s="378"/>
      <c r="C699" s="410"/>
      <c r="D699" s="411"/>
      <c r="E699" s="378"/>
      <c r="F699" s="412"/>
      <c r="G699" s="378"/>
      <c r="H699" s="411"/>
      <c r="I699" s="411"/>
      <c r="J699" s="378"/>
      <c r="K699" s="378"/>
      <c r="L699" s="378"/>
      <c r="M699" s="378"/>
      <c r="N699" s="378"/>
      <c r="O699" s="378"/>
      <c r="P699" s="378"/>
      <c r="Q699" s="378"/>
      <c r="R699" s="378"/>
      <c r="S699" s="378"/>
      <c r="T699" s="378"/>
      <c r="U699" s="378"/>
      <c r="V699" s="378"/>
      <c r="W699" s="378"/>
      <c r="X699" s="378"/>
      <c r="Y699" s="378"/>
      <c r="Z699" s="378"/>
      <c r="AA699" s="378"/>
      <c r="AB699" s="378"/>
      <c r="AC699" s="378"/>
      <c r="AD699" s="378"/>
    </row>
    <row r="700" customFormat="false" ht="45" hidden="false" customHeight="true" outlineLevel="0" collapsed="false">
      <c r="A700" s="239"/>
      <c r="B700" s="239"/>
      <c r="C700" s="413"/>
      <c r="D700" s="414"/>
      <c r="E700" s="239"/>
      <c r="F700" s="415"/>
      <c r="G700" s="239"/>
      <c r="H700" s="414"/>
      <c r="I700" s="414"/>
      <c r="J700" s="239"/>
      <c r="K700" s="239"/>
      <c r="L700" s="239"/>
      <c r="M700" s="239"/>
      <c r="N700" s="239"/>
      <c r="O700" s="239"/>
      <c r="P700" s="239"/>
      <c r="Q700" s="239"/>
      <c r="R700" s="239"/>
      <c r="S700" s="239"/>
      <c r="T700" s="239"/>
      <c r="U700" s="239"/>
      <c r="V700" s="239"/>
      <c r="W700" s="239"/>
      <c r="X700" s="239"/>
      <c r="Y700" s="239"/>
      <c r="Z700" s="239"/>
      <c r="AA700" s="239"/>
      <c r="AB700" s="239"/>
      <c r="AC700" s="239"/>
      <c r="AD700" s="239"/>
    </row>
    <row r="701" customFormat="false" ht="45" hidden="false" customHeight="true" outlineLevel="0" collapsed="false">
      <c r="A701" s="378"/>
      <c r="B701" s="378"/>
      <c r="C701" s="410"/>
      <c r="D701" s="411"/>
      <c r="E701" s="378"/>
      <c r="F701" s="412"/>
      <c r="G701" s="378"/>
      <c r="H701" s="411"/>
      <c r="I701" s="411"/>
      <c r="J701" s="378"/>
      <c r="K701" s="378"/>
      <c r="L701" s="378"/>
      <c r="M701" s="378"/>
      <c r="N701" s="378"/>
      <c r="O701" s="378"/>
      <c r="P701" s="378"/>
      <c r="Q701" s="378"/>
      <c r="R701" s="378"/>
      <c r="S701" s="378"/>
      <c r="T701" s="378"/>
      <c r="U701" s="378"/>
      <c r="V701" s="378"/>
      <c r="W701" s="378"/>
      <c r="X701" s="378"/>
      <c r="Y701" s="378"/>
      <c r="Z701" s="378"/>
      <c r="AA701" s="378"/>
      <c r="AB701" s="378"/>
      <c r="AC701" s="378"/>
      <c r="AD701" s="378"/>
    </row>
    <row r="702" customFormat="false" ht="45" hidden="false" customHeight="true" outlineLevel="0" collapsed="false">
      <c r="A702" s="239"/>
      <c r="B702" s="239"/>
      <c r="C702" s="413"/>
      <c r="D702" s="414"/>
      <c r="E702" s="239"/>
      <c r="F702" s="415"/>
      <c r="G702" s="239"/>
      <c r="H702" s="414"/>
      <c r="I702" s="414"/>
      <c r="J702" s="239"/>
      <c r="K702" s="239"/>
      <c r="L702" s="239"/>
      <c r="M702" s="239"/>
      <c r="N702" s="239"/>
      <c r="O702" s="239"/>
      <c r="P702" s="239"/>
      <c r="Q702" s="239"/>
      <c r="R702" s="239"/>
      <c r="S702" s="239"/>
      <c r="T702" s="239"/>
      <c r="U702" s="239"/>
      <c r="V702" s="239"/>
      <c r="W702" s="239"/>
      <c r="X702" s="239"/>
      <c r="Y702" s="239"/>
      <c r="Z702" s="239"/>
      <c r="AA702" s="239"/>
      <c r="AB702" s="239"/>
      <c r="AC702" s="239"/>
      <c r="AD702" s="239"/>
    </row>
    <row r="703" customFormat="false" ht="45" hidden="false" customHeight="true" outlineLevel="0" collapsed="false">
      <c r="A703" s="378"/>
      <c r="B703" s="378"/>
      <c r="C703" s="410"/>
      <c r="D703" s="411"/>
      <c r="E703" s="378"/>
      <c r="F703" s="412"/>
      <c r="G703" s="378"/>
      <c r="H703" s="411"/>
      <c r="I703" s="411"/>
      <c r="J703" s="378"/>
      <c r="K703" s="378"/>
      <c r="L703" s="378"/>
      <c r="M703" s="378"/>
      <c r="N703" s="378"/>
      <c r="O703" s="378"/>
      <c r="P703" s="378"/>
      <c r="Q703" s="378"/>
      <c r="R703" s="378"/>
      <c r="S703" s="378"/>
      <c r="T703" s="378"/>
      <c r="U703" s="378"/>
      <c r="V703" s="378"/>
      <c r="W703" s="378"/>
      <c r="X703" s="378"/>
      <c r="Y703" s="378"/>
      <c r="Z703" s="378"/>
      <c r="AA703" s="378"/>
      <c r="AB703" s="378"/>
      <c r="AC703" s="378"/>
      <c r="AD703" s="378"/>
    </row>
    <row r="704" customFormat="false" ht="45" hidden="false" customHeight="true" outlineLevel="0" collapsed="false">
      <c r="A704" s="239"/>
      <c r="B704" s="239"/>
      <c r="C704" s="413"/>
      <c r="D704" s="414"/>
      <c r="E704" s="239"/>
      <c r="F704" s="415"/>
      <c r="G704" s="239"/>
      <c r="H704" s="414"/>
      <c r="I704" s="414"/>
      <c r="J704" s="239"/>
      <c r="K704" s="239"/>
      <c r="L704" s="239"/>
      <c r="M704" s="239"/>
      <c r="N704" s="239"/>
      <c r="O704" s="239"/>
      <c r="P704" s="239"/>
      <c r="Q704" s="239"/>
      <c r="R704" s="239"/>
      <c r="S704" s="239"/>
      <c r="T704" s="239"/>
      <c r="U704" s="239"/>
      <c r="V704" s="239"/>
      <c r="W704" s="239"/>
      <c r="X704" s="239"/>
      <c r="Y704" s="239"/>
      <c r="Z704" s="239"/>
      <c r="AA704" s="239"/>
      <c r="AB704" s="239"/>
      <c r="AC704" s="239"/>
      <c r="AD704" s="239"/>
    </row>
    <row r="705" customFormat="false" ht="45" hidden="false" customHeight="true" outlineLevel="0" collapsed="false">
      <c r="A705" s="378"/>
      <c r="B705" s="378"/>
      <c r="C705" s="410"/>
      <c r="D705" s="411"/>
      <c r="E705" s="378"/>
      <c r="F705" s="412"/>
      <c r="G705" s="378"/>
      <c r="H705" s="411"/>
      <c r="I705" s="411"/>
      <c r="J705" s="378"/>
      <c r="K705" s="378"/>
      <c r="L705" s="378"/>
      <c r="M705" s="378"/>
      <c r="N705" s="378"/>
      <c r="O705" s="378"/>
      <c r="P705" s="378"/>
      <c r="Q705" s="378"/>
      <c r="R705" s="378"/>
      <c r="S705" s="378"/>
      <c r="T705" s="378"/>
      <c r="U705" s="378"/>
      <c r="V705" s="378"/>
      <c r="W705" s="378"/>
      <c r="X705" s="378"/>
      <c r="Y705" s="378"/>
      <c r="Z705" s="378"/>
      <c r="AA705" s="378"/>
      <c r="AB705" s="378"/>
      <c r="AC705" s="378"/>
      <c r="AD705" s="378"/>
    </row>
    <row r="706" customFormat="false" ht="45" hidden="false" customHeight="true" outlineLevel="0" collapsed="false">
      <c r="A706" s="239"/>
      <c r="B706" s="239"/>
      <c r="C706" s="413"/>
      <c r="D706" s="414"/>
      <c r="E706" s="239"/>
      <c r="F706" s="415"/>
      <c r="G706" s="239"/>
      <c r="H706" s="414"/>
      <c r="I706" s="414"/>
      <c r="J706" s="239"/>
      <c r="K706" s="239"/>
      <c r="L706" s="239"/>
      <c r="M706" s="239"/>
      <c r="N706" s="239"/>
      <c r="O706" s="239"/>
      <c r="P706" s="239"/>
      <c r="Q706" s="239"/>
      <c r="R706" s="239"/>
      <c r="S706" s="239"/>
      <c r="T706" s="239"/>
      <c r="U706" s="239"/>
      <c r="V706" s="239"/>
      <c r="W706" s="239"/>
      <c r="X706" s="239"/>
      <c r="Y706" s="239"/>
      <c r="Z706" s="239"/>
      <c r="AA706" s="239"/>
      <c r="AB706" s="239"/>
      <c r="AC706" s="239"/>
      <c r="AD706" s="239"/>
    </row>
    <row r="707" customFormat="false" ht="45" hidden="false" customHeight="true" outlineLevel="0" collapsed="false">
      <c r="A707" s="378"/>
      <c r="B707" s="378"/>
      <c r="C707" s="410"/>
      <c r="D707" s="411"/>
      <c r="E707" s="378"/>
      <c r="F707" s="412"/>
      <c r="G707" s="378"/>
      <c r="H707" s="411"/>
      <c r="I707" s="411"/>
      <c r="J707" s="378"/>
      <c r="K707" s="378"/>
      <c r="L707" s="378"/>
      <c r="M707" s="378"/>
      <c r="N707" s="378"/>
      <c r="O707" s="378"/>
      <c r="P707" s="378"/>
      <c r="Q707" s="378"/>
      <c r="R707" s="378"/>
      <c r="S707" s="378"/>
      <c r="T707" s="378"/>
      <c r="U707" s="378"/>
      <c r="V707" s="378"/>
      <c r="W707" s="378"/>
      <c r="X707" s="378"/>
      <c r="Y707" s="378"/>
      <c r="Z707" s="378"/>
      <c r="AA707" s="378"/>
      <c r="AB707" s="378"/>
      <c r="AC707" s="378"/>
      <c r="AD707" s="378"/>
    </row>
    <row r="708" customFormat="false" ht="45" hidden="false" customHeight="true" outlineLevel="0" collapsed="false">
      <c r="A708" s="239"/>
      <c r="B708" s="239"/>
      <c r="C708" s="413"/>
      <c r="D708" s="414"/>
      <c r="E708" s="239"/>
      <c r="F708" s="415"/>
      <c r="G708" s="239"/>
      <c r="H708" s="414"/>
      <c r="I708" s="414"/>
      <c r="J708" s="239"/>
      <c r="K708" s="239"/>
      <c r="L708" s="239"/>
      <c r="M708" s="239"/>
      <c r="N708" s="239"/>
      <c r="O708" s="239"/>
      <c r="P708" s="239"/>
      <c r="Q708" s="239"/>
      <c r="R708" s="239"/>
      <c r="S708" s="239"/>
      <c r="T708" s="239"/>
      <c r="U708" s="239"/>
      <c r="V708" s="239"/>
      <c r="W708" s="239"/>
      <c r="X708" s="239"/>
      <c r="Y708" s="239"/>
      <c r="Z708" s="239"/>
      <c r="AA708" s="239"/>
      <c r="AB708" s="239"/>
      <c r="AC708" s="239"/>
      <c r="AD708" s="239"/>
    </row>
    <row r="709" customFormat="false" ht="45" hidden="false" customHeight="true" outlineLevel="0" collapsed="false">
      <c r="A709" s="378"/>
      <c r="B709" s="378"/>
      <c r="C709" s="410"/>
      <c r="D709" s="411"/>
      <c r="E709" s="378"/>
      <c r="F709" s="412"/>
      <c r="G709" s="378"/>
      <c r="H709" s="411"/>
      <c r="I709" s="411"/>
      <c r="J709" s="378"/>
      <c r="K709" s="378"/>
      <c r="L709" s="378"/>
      <c r="M709" s="378"/>
      <c r="N709" s="378"/>
      <c r="O709" s="378"/>
      <c r="P709" s="378"/>
      <c r="Q709" s="378"/>
      <c r="R709" s="378"/>
      <c r="S709" s="378"/>
      <c r="T709" s="378"/>
      <c r="U709" s="378"/>
      <c r="V709" s="378"/>
      <c r="W709" s="378"/>
      <c r="X709" s="378"/>
      <c r="Y709" s="378"/>
      <c r="Z709" s="378"/>
      <c r="AA709" s="378"/>
      <c r="AB709" s="378"/>
      <c r="AC709" s="378"/>
      <c r="AD709" s="378"/>
    </row>
    <row r="710" customFormat="false" ht="45" hidden="false" customHeight="true" outlineLevel="0" collapsed="false">
      <c r="A710" s="239"/>
      <c r="B710" s="239"/>
      <c r="C710" s="413"/>
      <c r="D710" s="414"/>
      <c r="E710" s="239"/>
      <c r="F710" s="415"/>
      <c r="G710" s="239"/>
      <c r="H710" s="414"/>
      <c r="I710" s="414"/>
      <c r="J710" s="239"/>
      <c r="K710" s="239"/>
      <c r="L710" s="239"/>
      <c r="M710" s="239"/>
      <c r="N710" s="239"/>
      <c r="O710" s="239"/>
      <c r="P710" s="239"/>
      <c r="Q710" s="239"/>
      <c r="R710" s="239"/>
      <c r="S710" s="239"/>
      <c r="T710" s="239"/>
      <c r="U710" s="239"/>
      <c r="V710" s="239"/>
      <c r="W710" s="239"/>
      <c r="X710" s="239"/>
      <c r="Y710" s="239"/>
      <c r="Z710" s="239"/>
      <c r="AA710" s="239"/>
      <c r="AB710" s="239"/>
      <c r="AC710" s="239"/>
      <c r="AD710" s="239"/>
    </row>
    <row r="711" customFormat="false" ht="45" hidden="false" customHeight="true" outlineLevel="0" collapsed="false">
      <c r="A711" s="378"/>
      <c r="B711" s="378"/>
      <c r="C711" s="410"/>
      <c r="D711" s="411"/>
      <c r="E711" s="378"/>
      <c r="F711" s="412"/>
      <c r="G711" s="378"/>
      <c r="H711" s="411"/>
      <c r="I711" s="411"/>
      <c r="J711" s="378"/>
      <c r="K711" s="378"/>
      <c r="L711" s="378"/>
      <c r="M711" s="378"/>
      <c r="N711" s="378"/>
      <c r="O711" s="378"/>
      <c r="P711" s="378"/>
      <c r="Q711" s="378"/>
      <c r="R711" s="378"/>
      <c r="S711" s="378"/>
      <c r="T711" s="378"/>
      <c r="U711" s="378"/>
      <c r="V711" s="378"/>
      <c r="W711" s="378"/>
      <c r="X711" s="378"/>
      <c r="Y711" s="378"/>
      <c r="Z711" s="378"/>
      <c r="AA711" s="378"/>
      <c r="AB711" s="378"/>
      <c r="AC711" s="378"/>
      <c r="AD711" s="378"/>
    </row>
    <row r="712" customFormat="false" ht="45" hidden="false" customHeight="true" outlineLevel="0" collapsed="false">
      <c r="A712" s="239"/>
      <c r="B712" s="239"/>
      <c r="C712" s="413"/>
      <c r="D712" s="414"/>
      <c r="E712" s="239"/>
      <c r="F712" s="415"/>
      <c r="G712" s="239"/>
      <c r="H712" s="414"/>
      <c r="I712" s="414"/>
      <c r="J712" s="239"/>
      <c r="K712" s="239"/>
      <c r="L712" s="239"/>
      <c r="M712" s="239"/>
      <c r="N712" s="239"/>
      <c r="O712" s="239"/>
      <c r="P712" s="239"/>
      <c r="Q712" s="239"/>
      <c r="R712" s="239"/>
      <c r="S712" s="239"/>
      <c r="T712" s="239"/>
      <c r="U712" s="239"/>
      <c r="V712" s="239"/>
      <c r="W712" s="239"/>
      <c r="X712" s="239"/>
      <c r="Y712" s="239"/>
      <c r="Z712" s="239"/>
      <c r="AA712" s="239"/>
      <c r="AB712" s="239"/>
      <c r="AC712" s="239"/>
      <c r="AD712" s="239"/>
    </row>
    <row r="713" customFormat="false" ht="45" hidden="false" customHeight="true" outlineLevel="0" collapsed="false">
      <c r="A713" s="378"/>
      <c r="B713" s="378"/>
      <c r="C713" s="410"/>
      <c r="D713" s="411"/>
      <c r="E713" s="378"/>
      <c r="F713" s="412"/>
      <c r="G713" s="378"/>
      <c r="H713" s="411"/>
      <c r="I713" s="411"/>
      <c r="J713" s="378"/>
      <c r="K713" s="378"/>
      <c r="L713" s="378"/>
      <c r="M713" s="378"/>
      <c r="N713" s="378"/>
      <c r="O713" s="378"/>
      <c r="P713" s="378"/>
      <c r="Q713" s="378"/>
      <c r="R713" s="378"/>
      <c r="S713" s="378"/>
      <c r="T713" s="378"/>
      <c r="U713" s="378"/>
      <c r="V713" s="378"/>
      <c r="W713" s="378"/>
      <c r="X713" s="378"/>
      <c r="Y713" s="378"/>
      <c r="Z713" s="378"/>
      <c r="AA713" s="378"/>
      <c r="AB713" s="378"/>
      <c r="AC713" s="378"/>
      <c r="AD713" s="378"/>
    </row>
    <row r="714" customFormat="false" ht="45" hidden="false" customHeight="true" outlineLevel="0" collapsed="false">
      <c r="A714" s="239"/>
      <c r="B714" s="239"/>
      <c r="C714" s="413"/>
      <c r="D714" s="414"/>
      <c r="E714" s="239"/>
      <c r="F714" s="415"/>
      <c r="G714" s="239"/>
      <c r="H714" s="414"/>
      <c r="I714" s="414"/>
      <c r="J714" s="239"/>
      <c r="K714" s="239"/>
      <c r="L714" s="239"/>
      <c r="M714" s="239"/>
      <c r="N714" s="239"/>
      <c r="O714" s="239"/>
      <c r="P714" s="239"/>
      <c r="Q714" s="239"/>
      <c r="R714" s="239"/>
      <c r="S714" s="239"/>
      <c r="T714" s="239"/>
      <c r="U714" s="239"/>
      <c r="V714" s="239"/>
      <c r="W714" s="239"/>
      <c r="X714" s="239"/>
      <c r="Y714" s="239"/>
      <c r="Z714" s="239"/>
      <c r="AA714" s="239"/>
      <c r="AB714" s="239"/>
      <c r="AC714" s="239"/>
      <c r="AD714" s="239"/>
    </row>
    <row r="715" customFormat="false" ht="45" hidden="false" customHeight="true" outlineLevel="0" collapsed="false">
      <c r="A715" s="378"/>
      <c r="B715" s="378"/>
      <c r="C715" s="410"/>
      <c r="D715" s="411"/>
      <c r="E715" s="378"/>
      <c r="F715" s="412"/>
      <c r="G715" s="378"/>
      <c r="H715" s="411"/>
      <c r="I715" s="411"/>
      <c r="J715" s="378"/>
      <c r="K715" s="378"/>
      <c r="L715" s="378"/>
      <c r="M715" s="378"/>
      <c r="N715" s="378"/>
      <c r="O715" s="378"/>
      <c r="P715" s="378"/>
      <c r="Q715" s="378"/>
      <c r="R715" s="378"/>
      <c r="S715" s="378"/>
      <c r="T715" s="378"/>
      <c r="U715" s="378"/>
      <c r="V715" s="378"/>
      <c r="W715" s="378"/>
      <c r="X715" s="378"/>
      <c r="Y715" s="378"/>
      <c r="Z715" s="378"/>
      <c r="AA715" s="378"/>
      <c r="AB715" s="378"/>
      <c r="AC715" s="378"/>
      <c r="AD715" s="378"/>
    </row>
    <row r="716" customFormat="false" ht="45" hidden="false" customHeight="true" outlineLevel="0" collapsed="false">
      <c r="A716" s="239"/>
      <c r="B716" s="239"/>
      <c r="C716" s="413"/>
      <c r="D716" s="414"/>
      <c r="E716" s="239"/>
      <c r="F716" s="415"/>
      <c r="G716" s="239"/>
      <c r="H716" s="414"/>
      <c r="I716" s="414"/>
      <c r="J716" s="239"/>
      <c r="K716" s="239"/>
      <c r="L716" s="239"/>
      <c r="M716" s="239"/>
      <c r="N716" s="239"/>
      <c r="O716" s="239"/>
      <c r="P716" s="239"/>
      <c r="Q716" s="239"/>
      <c r="R716" s="239"/>
      <c r="S716" s="239"/>
      <c r="T716" s="239"/>
      <c r="U716" s="239"/>
      <c r="V716" s="239"/>
      <c r="W716" s="239"/>
      <c r="X716" s="239"/>
      <c r="Y716" s="239"/>
      <c r="Z716" s="239"/>
      <c r="AA716" s="239"/>
      <c r="AB716" s="239"/>
      <c r="AC716" s="239"/>
      <c r="AD716" s="239"/>
    </row>
    <row r="717" customFormat="false" ht="45" hidden="false" customHeight="true" outlineLevel="0" collapsed="false">
      <c r="A717" s="378"/>
      <c r="B717" s="378"/>
      <c r="C717" s="410"/>
      <c r="D717" s="411"/>
      <c r="E717" s="378"/>
      <c r="F717" s="412"/>
      <c r="G717" s="378"/>
      <c r="H717" s="411"/>
      <c r="I717" s="411"/>
      <c r="J717" s="378"/>
      <c r="K717" s="378"/>
      <c r="L717" s="378"/>
      <c r="M717" s="378"/>
      <c r="N717" s="378"/>
      <c r="O717" s="378"/>
      <c r="P717" s="378"/>
      <c r="Q717" s="378"/>
      <c r="R717" s="378"/>
      <c r="S717" s="378"/>
      <c r="T717" s="378"/>
      <c r="U717" s="378"/>
      <c r="V717" s="378"/>
      <c r="W717" s="378"/>
      <c r="X717" s="378"/>
      <c r="Y717" s="378"/>
      <c r="Z717" s="378"/>
      <c r="AA717" s="378"/>
      <c r="AB717" s="378"/>
      <c r="AC717" s="378"/>
      <c r="AD717" s="378"/>
    </row>
    <row r="718" customFormat="false" ht="45" hidden="false" customHeight="true" outlineLevel="0" collapsed="false">
      <c r="A718" s="239"/>
      <c r="B718" s="239"/>
      <c r="C718" s="413"/>
      <c r="D718" s="414"/>
      <c r="E718" s="239"/>
      <c r="F718" s="415"/>
      <c r="G718" s="239"/>
      <c r="H718" s="414"/>
      <c r="I718" s="414"/>
      <c r="J718" s="239"/>
      <c r="K718" s="239"/>
      <c r="L718" s="239"/>
      <c r="M718" s="239"/>
      <c r="N718" s="239"/>
      <c r="O718" s="239"/>
      <c r="P718" s="239"/>
      <c r="Q718" s="239"/>
      <c r="R718" s="239"/>
      <c r="S718" s="239"/>
      <c r="T718" s="239"/>
      <c r="U718" s="239"/>
      <c r="V718" s="239"/>
      <c r="W718" s="239"/>
      <c r="X718" s="239"/>
      <c r="Y718" s="239"/>
      <c r="Z718" s="239"/>
      <c r="AA718" s="239"/>
      <c r="AB718" s="239"/>
      <c r="AC718" s="239"/>
      <c r="AD718" s="239"/>
    </row>
    <row r="719" customFormat="false" ht="45" hidden="false" customHeight="true" outlineLevel="0" collapsed="false">
      <c r="A719" s="378"/>
      <c r="B719" s="378"/>
      <c r="C719" s="410"/>
      <c r="D719" s="411"/>
      <c r="E719" s="378"/>
      <c r="F719" s="412"/>
      <c r="G719" s="378"/>
      <c r="H719" s="411"/>
      <c r="I719" s="411"/>
      <c r="J719" s="378"/>
      <c r="K719" s="378"/>
      <c r="L719" s="378"/>
      <c r="M719" s="378"/>
      <c r="N719" s="378"/>
      <c r="O719" s="378"/>
      <c r="P719" s="378"/>
      <c r="Q719" s="378"/>
      <c r="R719" s="378"/>
      <c r="S719" s="378"/>
      <c r="T719" s="378"/>
      <c r="U719" s="378"/>
      <c r="V719" s="378"/>
      <c r="W719" s="378"/>
      <c r="X719" s="378"/>
      <c r="Y719" s="378"/>
      <c r="Z719" s="378"/>
      <c r="AA719" s="378"/>
      <c r="AB719" s="378"/>
      <c r="AC719" s="378"/>
      <c r="AD719" s="378"/>
    </row>
    <row r="720" customFormat="false" ht="45" hidden="false" customHeight="true" outlineLevel="0" collapsed="false">
      <c r="A720" s="239"/>
      <c r="B720" s="239"/>
      <c r="C720" s="413"/>
      <c r="D720" s="414"/>
      <c r="E720" s="239"/>
      <c r="F720" s="415"/>
      <c r="G720" s="239"/>
      <c r="H720" s="414"/>
      <c r="I720" s="414"/>
      <c r="J720" s="239"/>
      <c r="K720" s="239"/>
      <c r="L720" s="239"/>
      <c r="M720" s="239"/>
      <c r="N720" s="239"/>
      <c r="O720" s="239"/>
      <c r="P720" s="239"/>
      <c r="Q720" s="239"/>
      <c r="R720" s="239"/>
      <c r="S720" s="239"/>
      <c r="T720" s="239"/>
      <c r="U720" s="239"/>
      <c r="V720" s="239"/>
      <c r="W720" s="239"/>
      <c r="X720" s="239"/>
      <c r="Y720" s="239"/>
      <c r="Z720" s="239"/>
      <c r="AA720" s="239"/>
      <c r="AB720" s="239"/>
      <c r="AC720" s="239"/>
      <c r="AD720" s="239"/>
    </row>
    <row r="721" customFormat="false" ht="45" hidden="false" customHeight="true" outlineLevel="0" collapsed="false">
      <c r="A721" s="378"/>
      <c r="B721" s="378"/>
      <c r="C721" s="410"/>
      <c r="D721" s="411"/>
      <c r="E721" s="378"/>
      <c r="F721" s="412"/>
      <c r="G721" s="378"/>
      <c r="H721" s="411"/>
      <c r="I721" s="411"/>
      <c r="J721" s="378"/>
      <c r="K721" s="378"/>
      <c r="L721" s="378"/>
      <c r="M721" s="378"/>
      <c r="N721" s="378"/>
      <c r="O721" s="378"/>
      <c r="P721" s="378"/>
      <c r="Q721" s="378"/>
      <c r="R721" s="378"/>
      <c r="S721" s="378"/>
      <c r="T721" s="378"/>
      <c r="U721" s="378"/>
      <c r="V721" s="378"/>
      <c r="W721" s="378"/>
      <c r="X721" s="378"/>
      <c r="Y721" s="378"/>
      <c r="Z721" s="378"/>
      <c r="AA721" s="378"/>
      <c r="AB721" s="378"/>
      <c r="AC721" s="378"/>
      <c r="AD721" s="378"/>
    </row>
    <row r="722" customFormat="false" ht="45" hidden="false" customHeight="true" outlineLevel="0" collapsed="false">
      <c r="A722" s="239"/>
      <c r="B722" s="239"/>
      <c r="C722" s="413"/>
      <c r="D722" s="414"/>
      <c r="E722" s="239"/>
      <c r="F722" s="415"/>
      <c r="G722" s="239"/>
      <c r="H722" s="414"/>
      <c r="I722" s="414"/>
      <c r="J722" s="239"/>
      <c r="K722" s="239"/>
      <c r="L722" s="239"/>
      <c r="M722" s="239"/>
      <c r="N722" s="239"/>
      <c r="O722" s="239"/>
      <c r="P722" s="239"/>
      <c r="Q722" s="239"/>
      <c r="R722" s="239"/>
      <c r="S722" s="239"/>
      <c r="T722" s="239"/>
      <c r="U722" s="239"/>
      <c r="V722" s="239"/>
      <c r="W722" s="239"/>
      <c r="X722" s="239"/>
      <c r="Y722" s="239"/>
      <c r="Z722" s="239"/>
      <c r="AA722" s="239"/>
      <c r="AB722" s="239"/>
      <c r="AC722" s="239"/>
      <c r="AD722" s="239"/>
    </row>
    <row r="723" customFormat="false" ht="45" hidden="false" customHeight="true" outlineLevel="0" collapsed="false">
      <c r="A723" s="378"/>
      <c r="B723" s="378"/>
      <c r="C723" s="410"/>
      <c r="D723" s="411"/>
      <c r="E723" s="378"/>
      <c r="F723" s="412"/>
      <c r="G723" s="378"/>
      <c r="H723" s="411"/>
      <c r="I723" s="411"/>
      <c r="J723" s="378"/>
      <c r="K723" s="378"/>
      <c r="L723" s="378"/>
      <c r="M723" s="378"/>
      <c r="N723" s="378"/>
      <c r="O723" s="378"/>
      <c r="P723" s="378"/>
      <c r="Q723" s="378"/>
      <c r="R723" s="378"/>
      <c r="S723" s="378"/>
      <c r="T723" s="378"/>
      <c r="U723" s="378"/>
      <c r="V723" s="378"/>
      <c r="W723" s="378"/>
      <c r="X723" s="378"/>
      <c r="Y723" s="378"/>
      <c r="Z723" s="378"/>
      <c r="AA723" s="378"/>
      <c r="AB723" s="378"/>
      <c r="AC723" s="378"/>
      <c r="AD723" s="378"/>
    </row>
    <row r="724" customFormat="false" ht="45" hidden="false" customHeight="true" outlineLevel="0" collapsed="false">
      <c r="A724" s="239"/>
      <c r="B724" s="239"/>
      <c r="C724" s="413"/>
      <c r="D724" s="414"/>
      <c r="E724" s="239"/>
      <c r="F724" s="415"/>
      <c r="G724" s="239"/>
      <c r="H724" s="414"/>
      <c r="I724" s="414"/>
      <c r="J724" s="239"/>
      <c r="K724" s="239"/>
      <c r="L724" s="239"/>
      <c r="M724" s="239"/>
      <c r="N724" s="239"/>
      <c r="O724" s="239"/>
      <c r="P724" s="239"/>
      <c r="Q724" s="239"/>
      <c r="R724" s="239"/>
      <c r="S724" s="239"/>
      <c r="T724" s="239"/>
      <c r="U724" s="239"/>
      <c r="V724" s="239"/>
      <c r="W724" s="239"/>
      <c r="X724" s="239"/>
      <c r="Y724" s="239"/>
      <c r="Z724" s="239"/>
      <c r="AA724" s="239"/>
      <c r="AB724" s="239"/>
      <c r="AC724" s="239"/>
      <c r="AD724" s="239"/>
    </row>
    <row r="725" customFormat="false" ht="45" hidden="false" customHeight="true" outlineLevel="0" collapsed="false">
      <c r="A725" s="378"/>
      <c r="B725" s="378"/>
      <c r="C725" s="410"/>
      <c r="D725" s="411"/>
      <c r="E725" s="378"/>
      <c r="F725" s="412"/>
      <c r="G725" s="378"/>
      <c r="H725" s="411"/>
      <c r="I725" s="411"/>
      <c r="J725" s="378"/>
      <c r="K725" s="378"/>
      <c r="L725" s="378"/>
      <c r="M725" s="378"/>
      <c r="N725" s="378"/>
      <c r="O725" s="378"/>
      <c r="P725" s="378"/>
      <c r="Q725" s="378"/>
      <c r="R725" s="378"/>
      <c r="S725" s="378"/>
      <c r="T725" s="378"/>
      <c r="U725" s="378"/>
      <c r="V725" s="378"/>
      <c r="W725" s="378"/>
      <c r="X725" s="378"/>
      <c r="Y725" s="378"/>
      <c r="Z725" s="378"/>
      <c r="AA725" s="378"/>
      <c r="AB725" s="378"/>
      <c r="AC725" s="378"/>
      <c r="AD725" s="378"/>
    </row>
    <row r="726" customFormat="false" ht="45" hidden="false" customHeight="true" outlineLevel="0" collapsed="false">
      <c r="A726" s="239"/>
      <c r="B726" s="239"/>
      <c r="C726" s="413"/>
      <c r="D726" s="414"/>
      <c r="E726" s="239"/>
      <c r="F726" s="415"/>
      <c r="G726" s="239"/>
      <c r="H726" s="414"/>
      <c r="I726" s="414"/>
      <c r="J726" s="239"/>
      <c r="K726" s="239"/>
      <c r="L726" s="239"/>
      <c r="M726" s="239"/>
      <c r="N726" s="239"/>
      <c r="O726" s="239"/>
      <c r="P726" s="239"/>
      <c r="Q726" s="239"/>
      <c r="R726" s="239"/>
      <c r="S726" s="239"/>
      <c r="T726" s="239"/>
      <c r="U726" s="239"/>
      <c r="V726" s="239"/>
      <c r="W726" s="239"/>
      <c r="X726" s="239"/>
      <c r="Y726" s="239"/>
      <c r="Z726" s="239"/>
      <c r="AA726" s="239"/>
      <c r="AB726" s="239"/>
      <c r="AC726" s="239"/>
      <c r="AD726" s="239"/>
    </row>
    <row r="727" customFormat="false" ht="45" hidden="false" customHeight="true" outlineLevel="0" collapsed="false">
      <c r="A727" s="378"/>
      <c r="B727" s="378"/>
      <c r="C727" s="410"/>
      <c r="D727" s="411"/>
      <c r="E727" s="378"/>
      <c r="F727" s="412"/>
      <c r="G727" s="378"/>
      <c r="H727" s="411"/>
      <c r="I727" s="411"/>
      <c r="J727" s="378"/>
      <c r="K727" s="378"/>
      <c r="L727" s="378"/>
      <c r="M727" s="378"/>
      <c r="N727" s="378"/>
      <c r="O727" s="378"/>
      <c r="P727" s="378"/>
      <c r="Q727" s="378"/>
      <c r="R727" s="378"/>
      <c r="S727" s="378"/>
      <c r="T727" s="378"/>
      <c r="U727" s="378"/>
      <c r="V727" s="378"/>
      <c r="W727" s="378"/>
      <c r="X727" s="378"/>
      <c r="Y727" s="378"/>
      <c r="Z727" s="378"/>
      <c r="AA727" s="378"/>
      <c r="AB727" s="378"/>
      <c r="AC727" s="378"/>
      <c r="AD727" s="378"/>
    </row>
    <row r="728" customFormat="false" ht="45" hidden="false" customHeight="true" outlineLevel="0" collapsed="false">
      <c r="A728" s="239"/>
      <c r="B728" s="239"/>
      <c r="C728" s="413"/>
      <c r="D728" s="414"/>
      <c r="E728" s="239"/>
      <c r="F728" s="415"/>
      <c r="G728" s="239"/>
      <c r="H728" s="414"/>
      <c r="I728" s="414"/>
      <c r="J728" s="239"/>
      <c r="K728" s="239"/>
      <c r="L728" s="239"/>
      <c r="M728" s="239"/>
      <c r="N728" s="239"/>
      <c r="O728" s="239"/>
      <c r="P728" s="239"/>
      <c r="Q728" s="239"/>
      <c r="R728" s="239"/>
      <c r="S728" s="239"/>
      <c r="T728" s="239"/>
      <c r="U728" s="239"/>
      <c r="V728" s="239"/>
      <c r="W728" s="239"/>
      <c r="X728" s="239"/>
      <c r="Y728" s="239"/>
      <c r="Z728" s="239"/>
      <c r="AA728" s="239"/>
      <c r="AB728" s="239"/>
      <c r="AC728" s="239"/>
      <c r="AD728" s="239"/>
    </row>
    <row r="729" customFormat="false" ht="45" hidden="false" customHeight="true" outlineLevel="0" collapsed="false">
      <c r="A729" s="378"/>
      <c r="B729" s="378"/>
      <c r="C729" s="410"/>
      <c r="D729" s="411"/>
      <c r="E729" s="378"/>
      <c r="F729" s="412"/>
      <c r="G729" s="378"/>
      <c r="H729" s="411"/>
      <c r="I729" s="411"/>
      <c r="J729" s="378"/>
      <c r="K729" s="378"/>
      <c r="L729" s="378"/>
      <c r="M729" s="378"/>
      <c r="N729" s="378"/>
      <c r="O729" s="378"/>
      <c r="P729" s="378"/>
      <c r="Q729" s="378"/>
      <c r="R729" s="378"/>
      <c r="S729" s="378"/>
      <c r="T729" s="378"/>
      <c r="U729" s="378"/>
      <c r="V729" s="378"/>
      <c r="W729" s="378"/>
      <c r="X729" s="378"/>
      <c r="Y729" s="378"/>
      <c r="Z729" s="378"/>
      <c r="AA729" s="378"/>
      <c r="AB729" s="378"/>
      <c r="AC729" s="378"/>
      <c r="AD729" s="378"/>
    </row>
    <row r="730" customFormat="false" ht="45" hidden="false" customHeight="true" outlineLevel="0" collapsed="false">
      <c r="A730" s="239"/>
      <c r="B730" s="239"/>
      <c r="C730" s="413"/>
      <c r="D730" s="414"/>
      <c r="E730" s="239"/>
      <c r="F730" s="415"/>
      <c r="G730" s="239"/>
      <c r="H730" s="414"/>
      <c r="I730" s="414"/>
      <c r="J730" s="239"/>
      <c r="K730" s="239"/>
      <c r="L730" s="239"/>
      <c r="M730" s="239"/>
      <c r="N730" s="239"/>
      <c r="O730" s="239"/>
      <c r="P730" s="239"/>
      <c r="Q730" s="239"/>
      <c r="R730" s="239"/>
      <c r="S730" s="239"/>
      <c r="T730" s="239"/>
      <c r="U730" s="239"/>
      <c r="V730" s="239"/>
      <c r="W730" s="239"/>
      <c r="X730" s="239"/>
      <c r="Y730" s="239"/>
      <c r="Z730" s="239"/>
      <c r="AA730" s="239"/>
      <c r="AB730" s="239"/>
      <c r="AC730" s="239"/>
      <c r="AD730" s="239"/>
    </row>
    <row r="731" customFormat="false" ht="45" hidden="false" customHeight="true" outlineLevel="0" collapsed="false">
      <c r="A731" s="378"/>
      <c r="B731" s="378"/>
      <c r="C731" s="410"/>
      <c r="D731" s="411"/>
      <c r="E731" s="378"/>
      <c r="F731" s="412"/>
      <c r="G731" s="378"/>
      <c r="H731" s="411"/>
      <c r="I731" s="411"/>
      <c r="J731" s="378"/>
      <c r="K731" s="378"/>
      <c r="L731" s="378"/>
      <c r="M731" s="378"/>
      <c r="N731" s="378"/>
      <c r="O731" s="378"/>
      <c r="P731" s="378"/>
      <c r="Q731" s="378"/>
      <c r="R731" s="378"/>
      <c r="S731" s="378"/>
      <c r="T731" s="378"/>
      <c r="U731" s="378"/>
      <c r="V731" s="378"/>
      <c r="W731" s="378"/>
      <c r="X731" s="378"/>
      <c r="Y731" s="378"/>
      <c r="Z731" s="378"/>
      <c r="AA731" s="378"/>
      <c r="AB731" s="378"/>
      <c r="AC731" s="378"/>
      <c r="AD731" s="378"/>
    </row>
    <row r="732" customFormat="false" ht="45" hidden="false" customHeight="true" outlineLevel="0" collapsed="false">
      <c r="A732" s="239"/>
      <c r="B732" s="239"/>
      <c r="C732" s="413"/>
      <c r="D732" s="414"/>
      <c r="E732" s="239"/>
      <c r="F732" s="415"/>
      <c r="G732" s="239"/>
      <c r="H732" s="414"/>
      <c r="I732" s="414"/>
      <c r="J732" s="239"/>
      <c r="K732" s="239"/>
      <c r="L732" s="239"/>
      <c r="M732" s="239"/>
      <c r="N732" s="239"/>
      <c r="O732" s="239"/>
      <c r="P732" s="239"/>
      <c r="Q732" s="239"/>
      <c r="R732" s="239"/>
      <c r="S732" s="239"/>
      <c r="T732" s="239"/>
      <c r="U732" s="239"/>
      <c r="V732" s="239"/>
      <c r="W732" s="239"/>
      <c r="X732" s="239"/>
      <c r="Y732" s="239"/>
      <c r="Z732" s="239"/>
      <c r="AA732" s="239"/>
      <c r="AB732" s="239"/>
      <c r="AC732" s="239"/>
      <c r="AD732" s="239"/>
    </row>
    <row r="733" customFormat="false" ht="45" hidden="false" customHeight="true" outlineLevel="0" collapsed="false">
      <c r="A733" s="378"/>
      <c r="B733" s="378"/>
      <c r="C733" s="410"/>
      <c r="D733" s="411"/>
      <c r="E733" s="378"/>
      <c r="F733" s="412"/>
      <c r="G733" s="378"/>
      <c r="H733" s="411"/>
      <c r="I733" s="411"/>
      <c r="J733" s="378"/>
      <c r="K733" s="378"/>
      <c r="L733" s="378"/>
      <c r="M733" s="378"/>
      <c r="N733" s="378"/>
      <c r="O733" s="378"/>
      <c r="P733" s="378"/>
      <c r="Q733" s="378"/>
      <c r="R733" s="378"/>
      <c r="S733" s="378"/>
      <c r="T733" s="378"/>
      <c r="U733" s="378"/>
      <c r="V733" s="378"/>
      <c r="W733" s="378"/>
      <c r="X733" s="378"/>
      <c r="Y733" s="378"/>
      <c r="Z733" s="378"/>
      <c r="AA733" s="378"/>
      <c r="AB733" s="378"/>
      <c r="AC733" s="378"/>
      <c r="AD733" s="378"/>
    </row>
    <row r="734" customFormat="false" ht="45" hidden="false" customHeight="true" outlineLevel="0" collapsed="false">
      <c r="A734" s="239"/>
      <c r="B734" s="239"/>
      <c r="C734" s="413"/>
      <c r="D734" s="414"/>
      <c r="E734" s="239"/>
      <c r="F734" s="415"/>
      <c r="G734" s="239"/>
      <c r="H734" s="414"/>
      <c r="I734" s="414"/>
      <c r="J734" s="239"/>
      <c r="K734" s="239"/>
      <c r="L734" s="239"/>
      <c r="M734" s="239"/>
      <c r="N734" s="239"/>
      <c r="O734" s="239"/>
      <c r="P734" s="239"/>
      <c r="Q734" s="239"/>
      <c r="R734" s="239"/>
      <c r="S734" s="239"/>
      <c r="T734" s="239"/>
      <c r="U734" s="239"/>
      <c r="V734" s="239"/>
      <c r="W734" s="239"/>
      <c r="X734" s="239"/>
      <c r="Y734" s="239"/>
      <c r="Z734" s="239"/>
      <c r="AA734" s="239"/>
      <c r="AB734" s="239"/>
      <c r="AC734" s="239"/>
      <c r="AD734" s="239"/>
    </row>
    <row r="735" customFormat="false" ht="45" hidden="false" customHeight="true" outlineLevel="0" collapsed="false">
      <c r="A735" s="378"/>
      <c r="B735" s="378"/>
      <c r="C735" s="410"/>
      <c r="D735" s="411"/>
      <c r="E735" s="378"/>
      <c r="F735" s="412"/>
      <c r="G735" s="378"/>
      <c r="H735" s="411"/>
      <c r="I735" s="411"/>
      <c r="J735" s="378"/>
      <c r="K735" s="378"/>
      <c r="L735" s="378"/>
      <c r="M735" s="378"/>
      <c r="N735" s="378"/>
      <c r="O735" s="378"/>
      <c r="P735" s="378"/>
      <c r="Q735" s="378"/>
      <c r="R735" s="378"/>
      <c r="S735" s="378"/>
      <c r="T735" s="378"/>
      <c r="U735" s="378"/>
      <c r="V735" s="378"/>
      <c r="W735" s="378"/>
      <c r="X735" s="378"/>
      <c r="Y735" s="378"/>
      <c r="Z735" s="378"/>
      <c r="AA735" s="378"/>
      <c r="AB735" s="378"/>
      <c r="AC735" s="378"/>
      <c r="AD735" s="378"/>
    </row>
    <row r="736" customFormat="false" ht="45" hidden="false" customHeight="true" outlineLevel="0" collapsed="false">
      <c r="A736" s="239"/>
      <c r="B736" s="239"/>
      <c r="C736" s="413"/>
      <c r="D736" s="414"/>
      <c r="E736" s="239"/>
      <c r="F736" s="415"/>
      <c r="G736" s="239"/>
      <c r="H736" s="414"/>
      <c r="I736" s="414"/>
      <c r="J736" s="239"/>
      <c r="K736" s="239"/>
      <c r="L736" s="239"/>
      <c r="M736" s="239"/>
      <c r="N736" s="239"/>
      <c r="O736" s="239"/>
      <c r="P736" s="239"/>
      <c r="Q736" s="239"/>
      <c r="R736" s="239"/>
      <c r="S736" s="239"/>
      <c r="T736" s="239"/>
      <c r="U736" s="239"/>
      <c r="V736" s="239"/>
      <c r="W736" s="239"/>
      <c r="X736" s="239"/>
      <c r="Y736" s="239"/>
      <c r="Z736" s="239"/>
      <c r="AA736" s="239"/>
      <c r="AB736" s="239"/>
      <c r="AC736" s="239"/>
      <c r="AD736" s="239"/>
    </row>
    <row r="737" customFormat="false" ht="45" hidden="false" customHeight="true" outlineLevel="0" collapsed="false">
      <c r="A737" s="378"/>
      <c r="B737" s="378"/>
      <c r="C737" s="410"/>
      <c r="D737" s="411"/>
      <c r="E737" s="378"/>
      <c r="F737" s="412"/>
      <c r="G737" s="378"/>
      <c r="H737" s="411"/>
      <c r="I737" s="411"/>
      <c r="J737" s="378"/>
      <c r="K737" s="378"/>
      <c r="L737" s="378"/>
      <c r="M737" s="378"/>
      <c r="N737" s="378"/>
      <c r="O737" s="378"/>
      <c r="P737" s="378"/>
      <c r="Q737" s="378"/>
      <c r="R737" s="378"/>
      <c r="S737" s="378"/>
      <c r="T737" s="378"/>
      <c r="U737" s="378"/>
      <c r="V737" s="378"/>
      <c r="W737" s="378"/>
      <c r="X737" s="378"/>
      <c r="Y737" s="378"/>
      <c r="Z737" s="378"/>
      <c r="AA737" s="378"/>
      <c r="AB737" s="378"/>
      <c r="AC737" s="378"/>
      <c r="AD737" s="378"/>
    </row>
    <row r="738" customFormat="false" ht="45" hidden="false" customHeight="true" outlineLevel="0" collapsed="false">
      <c r="A738" s="239"/>
      <c r="B738" s="239"/>
      <c r="C738" s="413"/>
      <c r="D738" s="414"/>
      <c r="E738" s="239"/>
      <c r="F738" s="415"/>
      <c r="G738" s="239"/>
      <c r="H738" s="414"/>
      <c r="I738" s="414"/>
      <c r="J738" s="239"/>
      <c r="K738" s="239"/>
      <c r="L738" s="239"/>
      <c r="M738" s="239"/>
      <c r="N738" s="239"/>
      <c r="O738" s="239"/>
      <c r="P738" s="239"/>
      <c r="Q738" s="239"/>
      <c r="R738" s="239"/>
      <c r="S738" s="239"/>
      <c r="T738" s="239"/>
      <c r="U738" s="239"/>
      <c r="V738" s="239"/>
      <c r="W738" s="239"/>
      <c r="X738" s="239"/>
      <c r="Y738" s="239"/>
      <c r="Z738" s="239"/>
      <c r="AA738" s="239"/>
      <c r="AB738" s="239"/>
      <c r="AC738" s="239"/>
      <c r="AD738" s="239"/>
    </row>
    <row r="739" customFormat="false" ht="45" hidden="false" customHeight="true" outlineLevel="0" collapsed="false">
      <c r="A739" s="378"/>
      <c r="B739" s="378"/>
      <c r="C739" s="410"/>
      <c r="D739" s="411"/>
      <c r="E739" s="378"/>
      <c r="F739" s="412"/>
      <c r="G739" s="378"/>
      <c r="H739" s="411"/>
      <c r="I739" s="411"/>
      <c r="J739" s="378"/>
      <c r="K739" s="378"/>
      <c r="L739" s="378"/>
      <c r="M739" s="378"/>
      <c r="N739" s="378"/>
      <c r="O739" s="378"/>
      <c r="P739" s="378"/>
      <c r="Q739" s="378"/>
      <c r="R739" s="378"/>
      <c r="S739" s="378"/>
      <c r="T739" s="378"/>
      <c r="U739" s="378"/>
      <c r="V739" s="378"/>
      <c r="W739" s="378"/>
      <c r="X739" s="378"/>
      <c r="Y739" s="378"/>
      <c r="Z739" s="378"/>
      <c r="AA739" s="378"/>
      <c r="AB739" s="378"/>
      <c r="AC739" s="378"/>
      <c r="AD739" s="378"/>
    </row>
    <row r="740" customFormat="false" ht="45" hidden="false" customHeight="true" outlineLevel="0" collapsed="false">
      <c r="A740" s="239"/>
      <c r="B740" s="239"/>
      <c r="C740" s="413"/>
      <c r="D740" s="414"/>
      <c r="E740" s="239"/>
      <c r="F740" s="415"/>
      <c r="G740" s="239"/>
      <c r="H740" s="414"/>
      <c r="I740" s="414"/>
      <c r="J740" s="239"/>
      <c r="K740" s="239"/>
      <c r="L740" s="239"/>
      <c r="M740" s="239"/>
      <c r="N740" s="239"/>
      <c r="O740" s="239"/>
      <c r="P740" s="239"/>
      <c r="Q740" s="239"/>
      <c r="R740" s="239"/>
      <c r="S740" s="239"/>
      <c r="T740" s="239"/>
      <c r="U740" s="239"/>
      <c r="V740" s="239"/>
      <c r="W740" s="239"/>
      <c r="X740" s="239"/>
      <c r="Y740" s="239"/>
      <c r="Z740" s="239"/>
      <c r="AA740" s="239"/>
      <c r="AB740" s="239"/>
      <c r="AC740" s="239"/>
      <c r="AD740" s="239"/>
    </row>
    <row r="741" customFormat="false" ht="45" hidden="false" customHeight="true" outlineLevel="0" collapsed="false">
      <c r="A741" s="378"/>
      <c r="B741" s="378"/>
      <c r="C741" s="410"/>
      <c r="D741" s="411"/>
      <c r="E741" s="378"/>
      <c r="F741" s="412"/>
      <c r="G741" s="378"/>
      <c r="H741" s="411"/>
      <c r="I741" s="411"/>
      <c r="J741" s="378"/>
      <c r="K741" s="378"/>
      <c r="L741" s="378"/>
      <c r="M741" s="378"/>
      <c r="N741" s="378"/>
      <c r="O741" s="378"/>
      <c r="P741" s="378"/>
      <c r="Q741" s="378"/>
      <c r="R741" s="378"/>
      <c r="S741" s="378"/>
      <c r="T741" s="378"/>
      <c r="U741" s="378"/>
      <c r="V741" s="378"/>
      <c r="W741" s="378"/>
      <c r="X741" s="378"/>
      <c r="Y741" s="378"/>
      <c r="Z741" s="378"/>
      <c r="AA741" s="378"/>
      <c r="AB741" s="378"/>
      <c r="AC741" s="378"/>
      <c r="AD741" s="378"/>
    </row>
    <row r="742" customFormat="false" ht="45" hidden="false" customHeight="true" outlineLevel="0" collapsed="false">
      <c r="A742" s="239"/>
      <c r="B742" s="239"/>
      <c r="C742" s="413"/>
      <c r="D742" s="414"/>
      <c r="E742" s="239"/>
      <c r="F742" s="415"/>
      <c r="G742" s="239"/>
      <c r="H742" s="414"/>
      <c r="I742" s="414"/>
      <c r="J742" s="239"/>
      <c r="K742" s="239"/>
      <c r="L742" s="239"/>
      <c r="M742" s="239"/>
      <c r="N742" s="239"/>
      <c r="O742" s="239"/>
      <c r="P742" s="239"/>
      <c r="Q742" s="239"/>
      <c r="R742" s="239"/>
      <c r="S742" s="239"/>
      <c r="T742" s="239"/>
      <c r="U742" s="239"/>
      <c r="V742" s="239"/>
      <c r="W742" s="239"/>
      <c r="X742" s="239"/>
      <c r="Y742" s="239"/>
      <c r="Z742" s="239"/>
      <c r="AA742" s="239"/>
      <c r="AB742" s="239"/>
      <c r="AC742" s="239"/>
      <c r="AD742" s="239"/>
    </row>
    <row r="743" customFormat="false" ht="45" hidden="false" customHeight="true" outlineLevel="0" collapsed="false">
      <c r="A743" s="378"/>
      <c r="B743" s="378"/>
      <c r="C743" s="410"/>
      <c r="D743" s="411"/>
      <c r="E743" s="378"/>
      <c r="F743" s="412"/>
      <c r="G743" s="378"/>
      <c r="H743" s="411"/>
      <c r="I743" s="411"/>
      <c r="J743" s="378"/>
      <c r="K743" s="378"/>
      <c r="L743" s="378"/>
      <c r="M743" s="378"/>
      <c r="N743" s="378"/>
      <c r="O743" s="378"/>
      <c r="P743" s="378"/>
      <c r="Q743" s="378"/>
      <c r="R743" s="378"/>
      <c r="S743" s="378"/>
      <c r="T743" s="378"/>
      <c r="U743" s="378"/>
      <c r="V743" s="378"/>
      <c r="W743" s="378"/>
      <c r="X743" s="378"/>
      <c r="Y743" s="378"/>
      <c r="Z743" s="378"/>
      <c r="AA743" s="378"/>
      <c r="AB743" s="378"/>
      <c r="AC743" s="378"/>
      <c r="AD743" s="378"/>
    </row>
    <row r="744" customFormat="false" ht="45" hidden="false" customHeight="true" outlineLevel="0" collapsed="false">
      <c r="A744" s="239"/>
      <c r="B744" s="239"/>
      <c r="C744" s="413"/>
      <c r="D744" s="414"/>
      <c r="E744" s="239"/>
      <c r="F744" s="415"/>
      <c r="G744" s="239"/>
      <c r="H744" s="414"/>
      <c r="I744" s="414"/>
      <c r="J744" s="239"/>
      <c r="K744" s="239"/>
      <c r="L744" s="239"/>
      <c r="M744" s="239"/>
      <c r="N744" s="239"/>
      <c r="O744" s="239"/>
      <c r="P744" s="239"/>
      <c r="Q744" s="239"/>
      <c r="R744" s="239"/>
      <c r="S744" s="239"/>
      <c r="T744" s="239"/>
      <c r="U744" s="239"/>
      <c r="V744" s="239"/>
      <c r="W744" s="239"/>
      <c r="X744" s="239"/>
      <c r="Y744" s="239"/>
      <c r="Z744" s="239"/>
      <c r="AA744" s="239"/>
      <c r="AB744" s="239"/>
      <c r="AC744" s="239"/>
      <c r="AD744" s="239"/>
    </row>
    <row r="745" customFormat="false" ht="45" hidden="false" customHeight="true" outlineLevel="0" collapsed="false">
      <c r="A745" s="378"/>
      <c r="B745" s="378"/>
      <c r="C745" s="410"/>
      <c r="D745" s="411"/>
      <c r="E745" s="378"/>
      <c r="F745" s="412"/>
      <c r="G745" s="378"/>
      <c r="H745" s="411"/>
      <c r="I745" s="411"/>
      <c r="J745" s="378"/>
      <c r="K745" s="378"/>
      <c r="L745" s="378"/>
      <c r="M745" s="378"/>
      <c r="N745" s="378"/>
      <c r="O745" s="378"/>
      <c r="P745" s="378"/>
      <c r="Q745" s="378"/>
      <c r="R745" s="378"/>
      <c r="S745" s="378"/>
      <c r="T745" s="378"/>
      <c r="U745" s="378"/>
      <c r="V745" s="378"/>
      <c r="W745" s="378"/>
      <c r="X745" s="378"/>
      <c r="Y745" s="378"/>
      <c r="Z745" s="378"/>
      <c r="AA745" s="378"/>
      <c r="AB745" s="378"/>
      <c r="AC745" s="378"/>
      <c r="AD745" s="378"/>
    </row>
    <row r="746" customFormat="false" ht="45" hidden="false" customHeight="true" outlineLevel="0" collapsed="false">
      <c r="A746" s="239"/>
      <c r="B746" s="239"/>
      <c r="C746" s="413"/>
      <c r="D746" s="414"/>
      <c r="E746" s="239"/>
      <c r="F746" s="415"/>
      <c r="G746" s="239"/>
      <c r="H746" s="414"/>
      <c r="I746" s="414"/>
      <c r="J746" s="239"/>
      <c r="K746" s="239"/>
      <c r="L746" s="239"/>
      <c r="M746" s="239"/>
      <c r="N746" s="239"/>
      <c r="O746" s="239"/>
      <c r="P746" s="239"/>
      <c r="Q746" s="239"/>
      <c r="R746" s="239"/>
      <c r="S746" s="239"/>
      <c r="T746" s="239"/>
      <c r="U746" s="239"/>
      <c r="V746" s="239"/>
      <c r="W746" s="239"/>
      <c r="X746" s="239"/>
      <c r="Y746" s="239"/>
      <c r="Z746" s="239"/>
      <c r="AA746" s="239"/>
      <c r="AB746" s="239"/>
      <c r="AC746" s="239"/>
      <c r="AD746" s="239"/>
    </row>
    <row r="747" customFormat="false" ht="45" hidden="false" customHeight="true" outlineLevel="0" collapsed="false">
      <c r="A747" s="378"/>
      <c r="B747" s="378"/>
      <c r="C747" s="410"/>
      <c r="D747" s="411"/>
      <c r="E747" s="378"/>
      <c r="F747" s="412"/>
      <c r="G747" s="378"/>
      <c r="H747" s="411"/>
      <c r="I747" s="411"/>
      <c r="J747" s="378"/>
      <c r="K747" s="378"/>
      <c r="L747" s="378"/>
      <c r="M747" s="378"/>
      <c r="N747" s="378"/>
      <c r="O747" s="378"/>
      <c r="P747" s="378"/>
      <c r="Q747" s="378"/>
      <c r="R747" s="378"/>
      <c r="S747" s="378"/>
      <c r="T747" s="378"/>
      <c r="U747" s="378"/>
      <c r="V747" s="378"/>
      <c r="W747" s="378"/>
      <c r="X747" s="378"/>
      <c r="Y747" s="378"/>
      <c r="Z747" s="378"/>
      <c r="AA747" s="378"/>
      <c r="AB747" s="378"/>
      <c r="AC747" s="378"/>
      <c r="AD747" s="378"/>
    </row>
    <row r="748" customFormat="false" ht="45" hidden="false" customHeight="true" outlineLevel="0" collapsed="false">
      <c r="A748" s="239"/>
      <c r="B748" s="239"/>
      <c r="C748" s="413"/>
      <c r="D748" s="414"/>
      <c r="E748" s="239"/>
      <c r="F748" s="415"/>
      <c r="G748" s="239"/>
      <c r="H748" s="414"/>
      <c r="I748" s="414"/>
      <c r="J748" s="239"/>
      <c r="K748" s="239"/>
      <c r="L748" s="239"/>
      <c r="M748" s="239"/>
      <c r="N748" s="239"/>
      <c r="O748" s="239"/>
      <c r="P748" s="239"/>
      <c r="Q748" s="239"/>
      <c r="R748" s="239"/>
      <c r="S748" s="239"/>
      <c r="T748" s="239"/>
      <c r="U748" s="239"/>
      <c r="V748" s="239"/>
      <c r="W748" s="239"/>
      <c r="X748" s="239"/>
      <c r="Y748" s="239"/>
      <c r="Z748" s="239"/>
      <c r="AA748" s="239"/>
      <c r="AB748" s="239"/>
      <c r="AC748" s="239"/>
      <c r="AD748" s="239"/>
    </row>
    <row r="749" customFormat="false" ht="45" hidden="false" customHeight="true" outlineLevel="0" collapsed="false">
      <c r="A749" s="378"/>
      <c r="B749" s="378"/>
      <c r="C749" s="410"/>
      <c r="D749" s="411"/>
      <c r="E749" s="378"/>
      <c r="F749" s="412"/>
      <c r="G749" s="378"/>
      <c r="H749" s="411"/>
      <c r="I749" s="411"/>
      <c r="J749" s="378"/>
      <c r="K749" s="378"/>
      <c r="L749" s="378"/>
      <c r="M749" s="378"/>
      <c r="N749" s="378"/>
      <c r="O749" s="378"/>
      <c r="P749" s="378"/>
      <c r="Q749" s="378"/>
      <c r="R749" s="378"/>
      <c r="S749" s="378"/>
      <c r="T749" s="378"/>
      <c r="U749" s="378"/>
      <c r="V749" s="378"/>
      <c r="W749" s="378"/>
      <c r="X749" s="378"/>
      <c r="Y749" s="378"/>
      <c r="Z749" s="378"/>
      <c r="AA749" s="378"/>
      <c r="AB749" s="378"/>
      <c r="AC749" s="378"/>
      <c r="AD749" s="378"/>
    </row>
    <row r="750" customFormat="false" ht="45" hidden="false" customHeight="true" outlineLevel="0" collapsed="false">
      <c r="A750" s="239"/>
      <c r="B750" s="239"/>
      <c r="C750" s="413"/>
      <c r="D750" s="414"/>
      <c r="E750" s="239"/>
      <c r="F750" s="415"/>
      <c r="G750" s="239"/>
      <c r="H750" s="414"/>
      <c r="I750" s="414"/>
      <c r="J750" s="239"/>
      <c r="K750" s="239"/>
      <c r="L750" s="239"/>
      <c r="M750" s="239"/>
      <c r="N750" s="239"/>
      <c r="O750" s="239"/>
      <c r="P750" s="239"/>
      <c r="Q750" s="239"/>
      <c r="R750" s="239"/>
      <c r="S750" s="239"/>
      <c r="T750" s="239"/>
      <c r="U750" s="239"/>
      <c r="V750" s="239"/>
      <c r="W750" s="239"/>
      <c r="X750" s="239"/>
      <c r="Y750" s="239"/>
      <c r="Z750" s="239"/>
      <c r="AA750" s="239"/>
      <c r="AB750" s="239"/>
      <c r="AC750" s="239"/>
      <c r="AD750" s="239"/>
    </row>
    <row r="751" customFormat="false" ht="45" hidden="false" customHeight="true" outlineLevel="0" collapsed="false">
      <c r="A751" s="378"/>
      <c r="B751" s="378"/>
      <c r="C751" s="410"/>
      <c r="D751" s="411"/>
      <c r="E751" s="378"/>
      <c r="F751" s="412"/>
      <c r="G751" s="378"/>
      <c r="H751" s="411"/>
      <c r="I751" s="411"/>
      <c r="J751" s="378"/>
      <c r="K751" s="378"/>
      <c r="L751" s="378"/>
      <c r="M751" s="378"/>
      <c r="N751" s="378"/>
      <c r="O751" s="378"/>
      <c r="P751" s="378"/>
      <c r="Q751" s="378"/>
      <c r="R751" s="378"/>
      <c r="S751" s="378"/>
      <c r="T751" s="378"/>
      <c r="U751" s="378"/>
      <c r="V751" s="378"/>
      <c r="W751" s="378"/>
      <c r="X751" s="378"/>
      <c r="Y751" s="378"/>
      <c r="Z751" s="378"/>
      <c r="AA751" s="378"/>
      <c r="AB751" s="378"/>
      <c r="AC751" s="378"/>
      <c r="AD751" s="378"/>
    </row>
    <row r="752" customFormat="false" ht="45" hidden="false" customHeight="true" outlineLevel="0" collapsed="false">
      <c r="A752" s="239"/>
      <c r="B752" s="239"/>
      <c r="C752" s="413"/>
      <c r="D752" s="414"/>
      <c r="E752" s="239"/>
      <c r="F752" s="415"/>
      <c r="G752" s="239"/>
      <c r="H752" s="414"/>
      <c r="I752" s="414"/>
      <c r="J752" s="239"/>
      <c r="K752" s="239"/>
      <c r="L752" s="239"/>
      <c r="M752" s="239"/>
      <c r="N752" s="239"/>
      <c r="O752" s="239"/>
      <c r="P752" s="239"/>
      <c r="Q752" s="239"/>
      <c r="R752" s="239"/>
      <c r="S752" s="239"/>
      <c r="T752" s="239"/>
      <c r="U752" s="239"/>
      <c r="V752" s="239"/>
      <c r="W752" s="239"/>
      <c r="X752" s="239"/>
      <c r="Y752" s="239"/>
      <c r="Z752" s="239"/>
      <c r="AA752" s="239"/>
      <c r="AB752" s="239"/>
      <c r="AC752" s="239"/>
      <c r="AD752" s="239"/>
    </row>
    <row r="753" customFormat="false" ht="45" hidden="false" customHeight="true" outlineLevel="0" collapsed="false">
      <c r="A753" s="378"/>
      <c r="B753" s="378"/>
      <c r="C753" s="410"/>
      <c r="D753" s="411"/>
      <c r="E753" s="378"/>
      <c r="F753" s="412"/>
      <c r="G753" s="378"/>
      <c r="H753" s="411"/>
      <c r="I753" s="411"/>
      <c r="J753" s="378"/>
      <c r="K753" s="378"/>
      <c r="L753" s="378"/>
      <c r="M753" s="378"/>
      <c r="N753" s="378"/>
      <c r="O753" s="378"/>
      <c r="P753" s="378"/>
      <c r="Q753" s="378"/>
      <c r="R753" s="378"/>
      <c r="S753" s="378"/>
      <c r="T753" s="378"/>
      <c r="U753" s="378"/>
      <c r="V753" s="378"/>
      <c r="W753" s="378"/>
      <c r="X753" s="378"/>
      <c r="Y753" s="378"/>
      <c r="Z753" s="378"/>
      <c r="AA753" s="378"/>
      <c r="AB753" s="378"/>
      <c r="AC753" s="378"/>
      <c r="AD753" s="378"/>
    </row>
    <row r="754" customFormat="false" ht="45" hidden="false" customHeight="true" outlineLevel="0" collapsed="false">
      <c r="A754" s="239"/>
      <c r="B754" s="239"/>
      <c r="C754" s="413"/>
      <c r="D754" s="414"/>
      <c r="E754" s="239"/>
      <c r="F754" s="415"/>
      <c r="G754" s="239"/>
      <c r="H754" s="414"/>
      <c r="I754" s="414"/>
      <c r="J754" s="239"/>
      <c r="K754" s="239"/>
      <c r="L754" s="239"/>
      <c r="M754" s="239"/>
      <c r="N754" s="239"/>
      <c r="O754" s="239"/>
      <c r="P754" s="239"/>
      <c r="Q754" s="239"/>
      <c r="R754" s="239"/>
      <c r="S754" s="239"/>
      <c r="T754" s="239"/>
      <c r="U754" s="239"/>
      <c r="V754" s="239"/>
      <c r="W754" s="239"/>
      <c r="X754" s="239"/>
      <c r="Y754" s="239"/>
      <c r="Z754" s="239"/>
      <c r="AA754" s="239"/>
      <c r="AB754" s="239"/>
      <c r="AC754" s="239"/>
      <c r="AD754" s="239"/>
    </row>
    <row r="755" customFormat="false" ht="45" hidden="false" customHeight="true" outlineLevel="0" collapsed="false">
      <c r="A755" s="378"/>
      <c r="B755" s="378"/>
      <c r="C755" s="410"/>
      <c r="D755" s="411"/>
      <c r="E755" s="378"/>
      <c r="F755" s="412"/>
      <c r="G755" s="378"/>
      <c r="H755" s="411"/>
      <c r="I755" s="411"/>
      <c r="J755" s="378"/>
      <c r="K755" s="378"/>
      <c r="L755" s="378"/>
      <c r="M755" s="378"/>
      <c r="N755" s="378"/>
      <c r="O755" s="378"/>
      <c r="P755" s="378"/>
      <c r="Q755" s="378"/>
      <c r="R755" s="378"/>
      <c r="S755" s="378"/>
      <c r="T755" s="378"/>
      <c r="U755" s="378"/>
      <c r="V755" s="378"/>
      <c r="W755" s="378"/>
      <c r="X755" s="378"/>
      <c r="Y755" s="378"/>
      <c r="Z755" s="378"/>
      <c r="AA755" s="378"/>
      <c r="AB755" s="378"/>
      <c r="AC755" s="378"/>
      <c r="AD755" s="378"/>
    </row>
    <row r="756" customFormat="false" ht="45" hidden="false" customHeight="true" outlineLevel="0" collapsed="false">
      <c r="A756" s="239"/>
      <c r="B756" s="239"/>
      <c r="C756" s="413"/>
      <c r="D756" s="414"/>
      <c r="E756" s="239"/>
      <c r="F756" s="415"/>
      <c r="G756" s="239"/>
      <c r="H756" s="414"/>
      <c r="I756" s="414"/>
      <c r="J756" s="239"/>
      <c r="K756" s="239"/>
      <c r="L756" s="239"/>
      <c r="M756" s="239"/>
      <c r="N756" s="239"/>
      <c r="O756" s="239"/>
      <c r="P756" s="239"/>
      <c r="Q756" s="239"/>
      <c r="R756" s="239"/>
      <c r="S756" s="239"/>
      <c r="T756" s="239"/>
      <c r="U756" s="239"/>
      <c r="V756" s="239"/>
      <c r="W756" s="239"/>
      <c r="X756" s="239"/>
      <c r="Y756" s="239"/>
      <c r="Z756" s="239"/>
      <c r="AA756" s="239"/>
      <c r="AB756" s="239"/>
      <c r="AC756" s="239"/>
      <c r="AD756" s="239"/>
    </row>
    <row r="757" customFormat="false" ht="45" hidden="false" customHeight="true" outlineLevel="0" collapsed="false">
      <c r="A757" s="378"/>
      <c r="B757" s="378"/>
      <c r="C757" s="410"/>
      <c r="D757" s="411"/>
      <c r="E757" s="378"/>
      <c r="F757" s="412"/>
      <c r="G757" s="378"/>
      <c r="H757" s="411"/>
      <c r="I757" s="411"/>
      <c r="J757" s="378"/>
      <c r="K757" s="378"/>
      <c r="L757" s="378"/>
      <c r="M757" s="378"/>
      <c r="N757" s="378"/>
      <c r="O757" s="378"/>
      <c r="P757" s="378"/>
      <c r="Q757" s="378"/>
      <c r="R757" s="378"/>
      <c r="S757" s="378"/>
      <c r="T757" s="378"/>
      <c r="U757" s="378"/>
      <c r="V757" s="378"/>
      <c r="W757" s="378"/>
      <c r="X757" s="378"/>
      <c r="Y757" s="378"/>
      <c r="Z757" s="378"/>
      <c r="AA757" s="378"/>
      <c r="AB757" s="378"/>
      <c r="AC757" s="378"/>
      <c r="AD757" s="378"/>
    </row>
    <row r="758" customFormat="false" ht="45" hidden="false" customHeight="true" outlineLevel="0" collapsed="false">
      <c r="A758" s="239"/>
      <c r="B758" s="239"/>
      <c r="C758" s="413"/>
      <c r="D758" s="414"/>
      <c r="E758" s="239"/>
      <c r="F758" s="415"/>
      <c r="G758" s="239"/>
      <c r="H758" s="414"/>
      <c r="I758" s="414"/>
      <c r="J758" s="239"/>
      <c r="K758" s="239"/>
      <c r="L758" s="239"/>
      <c r="M758" s="239"/>
      <c r="N758" s="239"/>
      <c r="O758" s="239"/>
      <c r="P758" s="239"/>
      <c r="Q758" s="239"/>
      <c r="R758" s="239"/>
      <c r="S758" s="239"/>
      <c r="T758" s="239"/>
      <c r="U758" s="239"/>
      <c r="V758" s="239"/>
      <c r="W758" s="239"/>
      <c r="X758" s="239"/>
      <c r="Y758" s="239"/>
      <c r="Z758" s="239"/>
      <c r="AA758" s="239"/>
      <c r="AB758" s="239"/>
      <c r="AC758" s="239"/>
      <c r="AD758" s="239"/>
    </row>
    <row r="759" customFormat="false" ht="45" hidden="false" customHeight="true" outlineLevel="0" collapsed="false">
      <c r="A759" s="378"/>
      <c r="B759" s="378"/>
      <c r="C759" s="410"/>
      <c r="D759" s="411"/>
      <c r="E759" s="378"/>
      <c r="F759" s="412"/>
      <c r="G759" s="378"/>
      <c r="H759" s="411"/>
      <c r="I759" s="411"/>
      <c r="J759" s="378"/>
      <c r="K759" s="378"/>
      <c r="L759" s="378"/>
      <c r="M759" s="378"/>
      <c r="N759" s="378"/>
      <c r="O759" s="378"/>
      <c r="P759" s="378"/>
      <c r="Q759" s="378"/>
      <c r="R759" s="378"/>
      <c r="S759" s="378"/>
      <c r="T759" s="378"/>
      <c r="U759" s="378"/>
      <c r="V759" s="378"/>
      <c r="W759" s="378"/>
      <c r="X759" s="378"/>
      <c r="Y759" s="378"/>
      <c r="Z759" s="378"/>
      <c r="AA759" s="378"/>
      <c r="AB759" s="378"/>
      <c r="AC759" s="378"/>
      <c r="AD759" s="378"/>
    </row>
    <row r="760" customFormat="false" ht="45" hidden="false" customHeight="true" outlineLevel="0" collapsed="false">
      <c r="A760" s="239"/>
      <c r="B760" s="239"/>
      <c r="C760" s="413"/>
      <c r="D760" s="414"/>
      <c r="E760" s="239"/>
      <c r="F760" s="415"/>
      <c r="G760" s="239"/>
      <c r="H760" s="414"/>
      <c r="I760" s="414"/>
      <c r="J760" s="239"/>
      <c r="K760" s="239"/>
      <c r="L760" s="239"/>
      <c r="M760" s="239"/>
      <c r="N760" s="239"/>
      <c r="O760" s="239"/>
      <c r="P760" s="239"/>
      <c r="Q760" s="239"/>
      <c r="R760" s="239"/>
      <c r="S760" s="239"/>
      <c r="T760" s="239"/>
      <c r="U760" s="239"/>
      <c r="V760" s="239"/>
      <c r="W760" s="239"/>
      <c r="X760" s="239"/>
      <c r="Y760" s="239"/>
      <c r="Z760" s="239"/>
      <c r="AA760" s="239"/>
      <c r="AB760" s="239"/>
      <c r="AC760" s="239"/>
      <c r="AD760" s="239"/>
    </row>
    <row r="761" customFormat="false" ht="45" hidden="false" customHeight="true" outlineLevel="0" collapsed="false">
      <c r="A761" s="378"/>
      <c r="B761" s="378"/>
      <c r="C761" s="410"/>
      <c r="D761" s="411"/>
      <c r="E761" s="378"/>
      <c r="F761" s="412"/>
      <c r="G761" s="378"/>
      <c r="H761" s="411"/>
      <c r="I761" s="411"/>
      <c r="J761" s="378"/>
      <c r="K761" s="378"/>
      <c r="L761" s="378"/>
      <c r="M761" s="378"/>
      <c r="N761" s="378"/>
      <c r="O761" s="378"/>
      <c r="P761" s="378"/>
      <c r="Q761" s="378"/>
      <c r="R761" s="378"/>
      <c r="S761" s="378"/>
      <c r="T761" s="378"/>
      <c r="U761" s="378"/>
      <c r="V761" s="378"/>
      <c r="W761" s="378"/>
      <c r="X761" s="378"/>
      <c r="Y761" s="378"/>
      <c r="Z761" s="378"/>
      <c r="AA761" s="378"/>
      <c r="AB761" s="378"/>
      <c r="AC761" s="378"/>
      <c r="AD761" s="378"/>
    </row>
    <row r="762" customFormat="false" ht="45" hidden="false" customHeight="true" outlineLevel="0" collapsed="false">
      <c r="A762" s="239"/>
      <c r="B762" s="239"/>
      <c r="C762" s="413"/>
      <c r="D762" s="414"/>
      <c r="E762" s="239"/>
      <c r="F762" s="415"/>
      <c r="G762" s="239"/>
      <c r="H762" s="414"/>
      <c r="I762" s="414"/>
      <c r="J762" s="239"/>
      <c r="K762" s="239"/>
      <c r="L762" s="239"/>
      <c r="M762" s="239"/>
      <c r="N762" s="239"/>
      <c r="O762" s="239"/>
      <c r="P762" s="239"/>
      <c r="Q762" s="239"/>
      <c r="R762" s="239"/>
      <c r="S762" s="239"/>
      <c r="T762" s="239"/>
      <c r="U762" s="239"/>
      <c r="V762" s="239"/>
      <c r="W762" s="239"/>
      <c r="X762" s="239"/>
      <c r="Y762" s="239"/>
      <c r="Z762" s="239"/>
      <c r="AA762" s="239"/>
      <c r="AB762" s="239"/>
      <c r="AC762" s="239"/>
      <c r="AD762" s="239"/>
    </row>
    <row r="763" customFormat="false" ht="45" hidden="false" customHeight="true" outlineLevel="0" collapsed="false">
      <c r="A763" s="378"/>
      <c r="B763" s="378"/>
      <c r="C763" s="410"/>
      <c r="D763" s="411"/>
      <c r="E763" s="378"/>
      <c r="F763" s="412"/>
      <c r="G763" s="378"/>
      <c r="H763" s="411"/>
      <c r="I763" s="411"/>
      <c r="J763" s="378"/>
      <c r="K763" s="378"/>
      <c r="L763" s="378"/>
      <c r="M763" s="378"/>
      <c r="N763" s="378"/>
      <c r="O763" s="378"/>
      <c r="P763" s="378"/>
      <c r="Q763" s="378"/>
      <c r="R763" s="378"/>
      <c r="S763" s="378"/>
      <c r="T763" s="378"/>
      <c r="U763" s="378"/>
      <c r="V763" s="378"/>
      <c r="W763" s="378"/>
      <c r="X763" s="378"/>
      <c r="Y763" s="378"/>
      <c r="Z763" s="378"/>
      <c r="AA763" s="378"/>
      <c r="AB763" s="378"/>
      <c r="AC763" s="378"/>
      <c r="AD763" s="378"/>
    </row>
    <row r="764" customFormat="false" ht="45" hidden="false" customHeight="true" outlineLevel="0" collapsed="false">
      <c r="A764" s="239"/>
      <c r="B764" s="239"/>
      <c r="C764" s="413"/>
      <c r="D764" s="414"/>
      <c r="E764" s="239"/>
      <c r="F764" s="415"/>
      <c r="G764" s="239"/>
      <c r="H764" s="414"/>
      <c r="I764" s="414"/>
      <c r="J764" s="239"/>
      <c r="K764" s="239"/>
      <c r="L764" s="239"/>
      <c r="M764" s="239"/>
      <c r="N764" s="239"/>
      <c r="O764" s="239"/>
      <c r="P764" s="239"/>
      <c r="Q764" s="239"/>
      <c r="R764" s="239"/>
      <c r="S764" s="239"/>
      <c r="T764" s="239"/>
      <c r="U764" s="239"/>
      <c r="V764" s="239"/>
      <c r="W764" s="239"/>
      <c r="X764" s="239"/>
      <c r="Y764" s="239"/>
      <c r="Z764" s="239"/>
      <c r="AA764" s="239"/>
      <c r="AB764" s="239"/>
      <c r="AC764" s="239"/>
      <c r="AD764" s="239"/>
    </row>
    <row r="765" customFormat="false" ht="45" hidden="false" customHeight="true" outlineLevel="0" collapsed="false">
      <c r="A765" s="378"/>
      <c r="B765" s="378"/>
      <c r="C765" s="410"/>
      <c r="D765" s="411"/>
      <c r="E765" s="378"/>
      <c r="F765" s="412"/>
      <c r="G765" s="378"/>
      <c r="H765" s="411"/>
      <c r="I765" s="411"/>
      <c r="J765" s="378"/>
      <c r="K765" s="378"/>
      <c r="L765" s="378"/>
      <c r="M765" s="378"/>
      <c r="N765" s="378"/>
      <c r="O765" s="378"/>
      <c r="P765" s="378"/>
      <c r="Q765" s="378"/>
      <c r="R765" s="378"/>
      <c r="S765" s="378"/>
      <c r="T765" s="378"/>
      <c r="U765" s="378"/>
      <c r="V765" s="378"/>
      <c r="W765" s="378"/>
      <c r="X765" s="378"/>
      <c r="Y765" s="378"/>
      <c r="Z765" s="378"/>
      <c r="AA765" s="378"/>
      <c r="AB765" s="378"/>
      <c r="AC765" s="378"/>
      <c r="AD765" s="378"/>
    </row>
    <row r="766" customFormat="false" ht="45" hidden="false" customHeight="true" outlineLevel="0" collapsed="false">
      <c r="A766" s="239"/>
      <c r="B766" s="239"/>
      <c r="C766" s="413"/>
      <c r="D766" s="414"/>
      <c r="E766" s="239"/>
      <c r="F766" s="415"/>
      <c r="G766" s="239"/>
      <c r="H766" s="414"/>
      <c r="I766" s="414"/>
      <c r="J766" s="239"/>
      <c r="K766" s="239"/>
      <c r="L766" s="239"/>
      <c r="M766" s="239"/>
      <c r="N766" s="239"/>
      <c r="O766" s="239"/>
      <c r="P766" s="239"/>
      <c r="Q766" s="239"/>
      <c r="R766" s="239"/>
      <c r="S766" s="239"/>
      <c r="T766" s="239"/>
      <c r="U766" s="239"/>
      <c r="V766" s="239"/>
      <c r="W766" s="239"/>
      <c r="X766" s="239"/>
      <c r="Y766" s="239"/>
      <c r="Z766" s="239"/>
      <c r="AA766" s="239"/>
      <c r="AB766" s="239"/>
      <c r="AC766" s="239"/>
      <c r="AD766" s="239"/>
    </row>
    <row r="767" customFormat="false" ht="45" hidden="false" customHeight="true" outlineLevel="0" collapsed="false">
      <c r="A767" s="378"/>
      <c r="B767" s="378"/>
      <c r="C767" s="410"/>
      <c r="D767" s="411"/>
      <c r="E767" s="378"/>
      <c r="F767" s="412"/>
      <c r="G767" s="378"/>
      <c r="H767" s="411"/>
      <c r="I767" s="411"/>
      <c r="J767" s="378"/>
      <c r="K767" s="378"/>
      <c r="L767" s="378"/>
      <c r="M767" s="378"/>
      <c r="N767" s="378"/>
      <c r="O767" s="378"/>
      <c r="P767" s="378"/>
      <c r="Q767" s="378"/>
      <c r="R767" s="378"/>
      <c r="S767" s="378"/>
      <c r="T767" s="378"/>
      <c r="U767" s="378"/>
      <c r="V767" s="378"/>
      <c r="W767" s="378"/>
      <c r="X767" s="378"/>
      <c r="Y767" s="378"/>
      <c r="Z767" s="378"/>
      <c r="AA767" s="378"/>
      <c r="AB767" s="378"/>
      <c r="AC767" s="378"/>
      <c r="AD767" s="378"/>
    </row>
    <row r="768" customFormat="false" ht="45" hidden="false" customHeight="true" outlineLevel="0" collapsed="false">
      <c r="A768" s="239"/>
      <c r="B768" s="239"/>
      <c r="C768" s="413"/>
      <c r="D768" s="414"/>
      <c r="E768" s="239"/>
      <c r="F768" s="415"/>
      <c r="G768" s="239"/>
      <c r="H768" s="414"/>
      <c r="I768" s="414"/>
      <c r="J768" s="239"/>
      <c r="K768" s="239"/>
      <c r="L768" s="239"/>
      <c r="M768" s="239"/>
      <c r="N768" s="239"/>
      <c r="O768" s="239"/>
      <c r="P768" s="239"/>
      <c r="Q768" s="239"/>
      <c r="R768" s="239"/>
      <c r="S768" s="239"/>
      <c r="T768" s="239"/>
      <c r="U768" s="239"/>
      <c r="V768" s="239"/>
      <c r="W768" s="239"/>
      <c r="X768" s="239"/>
      <c r="Y768" s="239"/>
      <c r="Z768" s="239"/>
      <c r="AA768" s="239"/>
      <c r="AB768" s="239"/>
      <c r="AC768" s="239"/>
      <c r="AD768" s="239"/>
    </row>
    <row r="769" customFormat="false" ht="45" hidden="false" customHeight="true" outlineLevel="0" collapsed="false">
      <c r="A769" s="378"/>
      <c r="B769" s="378"/>
      <c r="C769" s="410"/>
      <c r="D769" s="411"/>
      <c r="E769" s="378"/>
      <c r="F769" s="412"/>
      <c r="G769" s="378"/>
      <c r="H769" s="411"/>
      <c r="I769" s="411"/>
      <c r="J769" s="378"/>
      <c r="K769" s="378"/>
      <c r="L769" s="378"/>
      <c r="M769" s="378"/>
      <c r="N769" s="378"/>
      <c r="O769" s="378"/>
      <c r="P769" s="378"/>
      <c r="Q769" s="378"/>
      <c r="R769" s="378"/>
      <c r="S769" s="378"/>
      <c r="T769" s="378"/>
      <c r="U769" s="378"/>
      <c r="V769" s="378"/>
      <c r="W769" s="378"/>
      <c r="X769" s="378"/>
      <c r="Y769" s="378"/>
      <c r="Z769" s="378"/>
      <c r="AA769" s="378"/>
      <c r="AB769" s="378"/>
      <c r="AC769" s="378"/>
      <c r="AD769" s="378"/>
    </row>
    <row r="770" customFormat="false" ht="45" hidden="false" customHeight="true" outlineLevel="0" collapsed="false">
      <c r="A770" s="239"/>
      <c r="B770" s="239"/>
      <c r="C770" s="413"/>
      <c r="D770" s="414"/>
      <c r="E770" s="239"/>
      <c r="F770" s="415"/>
      <c r="G770" s="239"/>
      <c r="H770" s="414"/>
      <c r="I770" s="414"/>
      <c r="J770" s="239"/>
      <c r="K770" s="239"/>
      <c r="L770" s="239"/>
      <c r="M770" s="239"/>
      <c r="N770" s="239"/>
      <c r="O770" s="239"/>
      <c r="P770" s="239"/>
      <c r="Q770" s="239"/>
      <c r="R770" s="239"/>
      <c r="S770" s="239"/>
      <c r="T770" s="239"/>
      <c r="U770" s="239"/>
      <c r="V770" s="239"/>
      <c r="W770" s="239"/>
      <c r="X770" s="239"/>
      <c r="Y770" s="239"/>
      <c r="Z770" s="239"/>
      <c r="AA770" s="239"/>
      <c r="AB770" s="239"/>
      <c r="AC770" s="239"/>
      <c r="AD770" s="239"/>
    </row>
    <row r="771" customFormat="false" ht="45" hidden="false" customHeight="true" outlineLevel="0" collapsed="false">
      <c r="A771" s="378"/>
      <c r="B771" s="378"/>
      <c r="C771" s="410"/>
      <c r="D771" s="411"/>
      <c r="E771" s="378"/>
      <c r="F771" s="412"/>
      <c r="G771" s="378"/>
      <c r="H771" s="411"/>
      <c r="I771" s="411"/>
      <c r="J771" s="378"/>
      <c r="K771" s="378"/>
      <c r="L771" s="378"/>
      <c r="M771" s="378"/>
      <c r="N771" s="378"/>
      <c r="O771" s="378"/>
      <c r="P771" s="378"/>
      <c r="Q771" s="378"/>
      <c r="R771" s="378"/>
      <c r="S771" s="378"/>
      <c r="T771" s="378"/>
      <c r="U771" s="378"/>
      <c r="V771" s="378"/>
      <c r="W771" s="378"/>
      <c r="X771" s="378"/>
      <c r="Y771" s="378"/>
      <c r="Z771" s="378"/>
      <c r="AA771" s="378"/>
      <c r="AB771" s="378"/>
      <c r="AC771" s="378"/>
      <c r="AD771" s="378"/>
    </row>
    <row r="772" customFormat="false" ht="45" hidden="false" customHeight="true" outlineLevel="0" collapsed="false">
      <c r="A772" s="239"/>
      <c r="B772" s="239"/>
      <c r="C772" s="413"/>
      <c r="D772" s="414"/>
      <c r="E772" s="239"/>
      <c r="F772" s="415"/>
      <c r="G772" s="239"/>
      <c r="H772" s="414"/>
      <c r="I772" s="414"/>
      <c r="J772" s="239"/>
      <c r="K772" s="239"/>
      <c r="L772" s="239"/>
      <c r="M772" s="239"/>
      <c r="N772" s="239"/>
      <c r="O772" s="239"/>
      <c r="P772" s="239"/>
      <c r="Q772" s="239"/>
      <c r="R772" s="239"/>
      <c r="S772" s="239"/>
      <c r="T772" s="239"/>
      <c r="U772" s="239"/>
      <c r="V772" s="239"/>
      <c r="W772" s="239"/>
      <c r="X772" s="239"/>
      <c r="Y772" s="239"/>
      <c r="Z772" s="239"/>
      <c r="AA772" s="239"/>
      <c r="AB772" s="239"/>
      <c r="AC772" s="239"/>
      <c r="AD772" s="239"/>
    </row>
    <row r="773" customFormat="false" ht="45" hidden="false" customHeight="true" outlineLevel="0" collapsed="false">
      <c r="A773" s="378"/>
      <c r="B773" s="378"/>
      <c r="C773" s="410"/>
      <c r="D773" s="411"/>
      <c r="E773" s="378"/>
      <c r="F773" s="412"/>
      <c r="G773" s="378"/>
      <c r="H773" s="411"/>
      <c r="I773" s="411"/>
      <c r="J773" s="378"/>
      <c r="K773" s="378"/>
      <c r="L773" s="378"/>
      <c r="M773" s="378"/>
      <c r="N773" s="378"/>
      <c r="O773" s="378"/>
      <c r="P773" s="378"/>
      <c r="Q773" s="378"/>
      <c r="R773" s="378"/>
      <c r="S773" s="378"/>
      <c r="T773" s="378"/>
      <c r="U773" s="378"/>
      <c r="V773" s="378"/>
      <c r="W773" s="378"/>
      <c r="X773" s="378"/>
      <c r="Y773" s="378"/>
      <c r="Z773" s="378"/>
      <c r="AA773" s="378"/>
      <c r="AB773" s="378"/>
      <c r="AC773" s="378"/>
      <c r="AD773" s="378"/>
    </row>
    <row r="774" customFormat="false" ht="45" hidden="false" customHeight="true" outlineLevel="0" collapsed="false">
      <c r="A774" s="239"/>
      <c r="B774" s="239"/>
      <c r="C774" s="413"/>
      <c r="D774" s="414"/>
      <c r="E774" s="239"/>
      <c r="F774" s="415"/>
      <c r="G774" s="239"/>
      <c r="H774" s="414"/>
      <c r="I774" s="414"/>
      <c r="J774" s="239"/>
      <c r="K774" s="239"/>
      <c r="L774" s="239"/>
      <c r="M774" s="239"/>
      <c r="N774" s="239"/>
      <c r="O774" s="239"/>
      <c r="P774" s="239"/>
      <c r="Q774" s="239"/>
      <c r="R774" s="239"/>
      <c r="S774" s="239"/>
      <c r="T774" s="239"/>
      <c r="U774" s="239"/>
      <c r="V774" s="239"/>
      <c r="W774" s="239"/>
      <c r="X774" s="239"/>
      <c r="Y774" s="239"/>
      <c r="Z774" s="239"/>
      <c r="AA774" s="239"/>
      <c r="AB774" s="239"/>
      <c r="AC774" s="239"/>
      <c r="AD774" s="239"/>
    </row>
    <row r="775" customFormat="false" ht="45" hidden="false" customHeight="true" outlineLevel="0" collapsed="false">
      <c r="A775" s="378"/>
      <c r="B775" s="378"/>
      <c r="C775" s="410"/>
      <c r="D775" s="411"/>
      <c r="E775" s="378"/>
      <c r="F775" s="412"/>
      <c r="G775" s="378"/>
      <c r="H775" s="411"/>
      <c r="I775" s="411"/>
      <c r="J775" s="378"/>
      <c r="K775" s="378"/>
      <c r="L775" s="378"/>
      <c r="M775" s="378"/>
      <c r="N775" s="378"/>
      <c r="O775" s="378"/>
      <c r="P775" s="378"/>
      <c r="Q775" s="378"/>
      <c r="R775" s="378"/>
      <c r="S775" s="378"/>
      <c r="T775" s="378"/>
      <c r="U775" s="378"/>
      <c r="V775" s="378"/>
      <c r="W775" s="378"/>
      <c r="X775" s="378"/>
      <c r="Y775" s="378"/>
      <c r="Z775" s="378"/>
      <c r="AA775" s="378"/>
      <c r="AB775" s="378"/>
      <c r="AC775" s="378"/>
      <c r="AD775" s="378"/>
    </row>
    <row r="776" customFormat="false" ht="45" hidden="false" customHeight="true" outlineLevel="0" collapsed="false">
      <c r="A776" s="239"/>
      <c r="B776" s="239"/>
      <c r="C776" s="413"/>
      <c r="D776" s="414"/>
      <c r="E776" s="239"/>
      <c r="F776" s="415"/>
      <c r="G776" s="239"/>
      <c r="H776" s="414"/>
      <c r="I776" s="414"/>
      <c r="J776" s="239"/>
      <c r="K776" s="239"/>
      <c r="L776" s="239"/>
      <c r="M776" s="239"/>
      <c r="N776" s="239"/>
      <c r="O776" s="239"/>
      <c r="P776" s="239"/>
      <c r="Q776" s="239"/>
      <c r="R776" s="239"/>
      <c r="S776" s="239"/>
      <c r="T776" s="239"/>
      <c r="U776" s="239"/>
      <c r="V776" s="239"/>
      <c r="W776" s="239"/>
      <c r="X776" s="239"/>
      <c r="Y776" s="239"/>
      <c r="Z776" s="239"/>
      <c r="AA776" s="239"/>
      <c r="AB776" s="239"/>
      <c r="AC776" s="239"/>
      <c r="AD776" s="239"/>
    </row>
    <row r="777" customFormat="false" ht="45" hidden="false" customHeight="true" outlineLevel="0" collapsed="false">
      <c r="A777" s="378"/>
      <c r="B777" s="378"/>
      <c r="C777" s="410"/>
      <c r="D777" s="411"/>
      <c r="E777" s="378"/>
      <c r="F777" s="412"/>
      <c r="G777" s="378"/>
      <c r="H777" s="411"/>
      <c r="I777" s="411"/>
      <c r="J777" s="378"/>
      <c r="K777" s="378"/>
      <c r="L777" s="378"/>
      <c r="M777" s="378"/>
      <c r="N777" s="378"/>
      <c r="O777" s="378"/>
      <c r="P777" s="378"/>
      <c r="Q777" s="378"/>
      <c r="R777" s="378"/>
      <c r="S777" s="378"/>
      <c r="T777" s="378"/>
      <c r="U777" s="378"/>
      <c r="V777" s="378"/>
      <c r="W777" s="378"/>
      <c r="X777" s="378"/>
      <c r="Y777" s="378"/>
      <c r="Z777" s="378"/>
      <c r="AA777" s="378"/>
      <c r="AB777" s="378"/>
      <c r="AC777" s="378"/>
      <c r="AD777" s="378"/>
    </row>
    <row r="778" customFormat="false" ht="45" hidden="false" customHeight="true" outlineLevel="0" collapsed="false">
      <c r="A778" s="239"/>
      <c r="B778" s="239"/>
      <c r="C778" s="413"/>
      <c r="D778" s="414"/>
      <c r="E778" s="239"/>
      <c r="F778" s="415"/>
      <c r="G778" s="239"/>
      <c r="H778" s="414"/>
      <c r="I778" s="414"/>
      <c r="J778" s="239"/>
      <c r="K778" s="239"/>
      <c r="L778" s="239"/>
      <c r="M778" s="239"/>
      <c r="N778" s="239"/>
      <c r="O778" s="239"/>
      <c r="P778" s="239"/>
      <c r="Q778" s="239"/>
      <c r="R778" s="239"/>
      <c r="S778" s="239"/>
      <c r="T778" s="239"/>
      <c r="U778" s="239"/>
      <c r="V778" s="239"/>
      <c r="W778" s="239"/>
      <c r="X778" s="239"/>
      <c r="Y778" s="239"/>
      <c r="Z778" s="239"/>
      <c r="AA778" s="239"/>
      <c r="AB778" s="239"/>
      <c r="AC778" s="239"/>
      <c r="AD778" s="239"/>
    </row>
    <row r="779" customFormat="false" ht="45" hidden="false" customHeight="true" outlineLevel="0" collapsed="false">
      <c r="A779" s="378"/>
      <c r="B779" s="378"/>
      <c r="C779" s="410"/>
      <c r="D779" s="411"/>
      <c r="E779" s="378"/>
      <c r="F779" s="412"/>
      <c r="G779" s="378"/>
      <c r="H779" s="411"/>
      <c r="I779" s="411"/>
      <c r="J779" s="378"/>
      <c r="K779" s="378"/>
      <c r="L779" s="378"/>
      <c r="M779" s="378"/>
      <c r="N779" s="378"/>
      <c r="O779" s="378"/>
      <c r="P779" s="378"/>
      <c r="Q779" s="378"/>
      <c r="R779" s="378"/>
      <c r="S779" s="378"/>
      <c r="T779" s="378"/>
      <c r="U779" s="378"/>
      <c r="V779" s="378"/>
      <c r="W779" s="378"/>
      <c r="X779" s="378"/>
      <c r="Y779" s="378"/>
      <c r="Z779" s="378"/>
      <c r="AA779" s="378"/>
      <c r="AB779" s="378"/>
      <c r="AC779" s="378"/>
      <c r="AD779" s="378"/>
    </row>
    <row r="780" customFormat="false" ht="45" hidden="false" customHeight="true" outlineLevel="0" collapsed="false">
      <c r="A780" s="239"/>
      <c r="B780" s="239"/>
      <c r="C780" s="413"/>
      <c r="D780" s="414"/>
      <c r="E780" s="239"/>
      <c r="F780" s="415"/>
      <c r="G780" s="239"/>
      <c r="H780" s="414"/>
      <c r="I780" s="414"/>
      <c r="J780" s="239"/>
      <c r="K780" s="239"/>
      <c r="L780" s="239"/>
      <c r="M780" s="239"/>
      <c r="N780" s="239"/>
      <c r="O780" s="239"/>
      <c r="P780" s="239"/>
      <c r="Q780" s="239"/>
      <c r="R780" s="239"/>
      <c r="S780" s="239"/>
      <c r="T780" s="239"/>
      <c r="U780" s="239"/>
      <c r="V780" s="239"/>
      <c r="W780" s="239"/>
      <c r="X780" s="239"/>
      <c r="Y780" s="239"/>
      <c r="Z780" s="239"/>
      <c r="AA780" s="239"/>
      <c r="AB780" s="239"/>
      <c r="AC780" s="239"/>
      <c r="AD780" s="239"/>
    </row>
    <row r="781" customFormat="false" ht="45" hidden="false" customHeight="true" outlineLevel="0" collapsed="false">
      <c r="A781" s="378"/>
      <c r="B781" s="378"/>
      <c r="C781" s="410"/>
      <c r="D781" s="411"/>
      <c r="E781" s="378"/>
      <c r="F781" s="412"/>
      <c r="G781" s="378"/>
      <c r="H781" s="411"/>
      <c r="I781" s="411"/>
      <c r="J781" s="378"/>
      <c r="K781" s="378"/>
      <c r="L781" s="378"/>
      <c r="M781" s="378"/>
      <c r="N781" s="378"/>
      <c r="O781" s="378"/>
      <c r="P781" s="378"/>
      <c r="Q781" s="378"/>
      <c r="R781" s="378"/>
      <c r="S781" s="378"/>
      <c r="T781" s="378"/>
      <c r="U781" s="378"/>
      <c r="V781" s="378"/>
      <c r="W781" s="378"/>
      <c r="X781" s="378"/>
      <c r="Y781" s="378"/>
      <c r="Z781" s="378"/>
      <c r="AA781" s="378"/>
      <c r="AB781" s="378"/>
      <c r="AC781" s="378"/>
      <c r="AD781" s="378"/>
    </row>
    <row r="782" customFormat="false" ht="45" hidden="false" customHeight="true" outlineLevel="0" collapsed="false">
      <c r="A782" s="239"/>
      <c r="B782" s="239"/>
      <c r="C782" s="413"/>
      <c r="D782" s="414"/>
      <c r="E782" s="239"/>
      <c r="F782" s="415"/>
      <c r="G782" s="239"/>
      <c r="H782" s="414"/>
      <c r="I782" s="414"/>
      <c r="J782" s="239"/>
      <c r="K782" s="239"/>
      <c r="L782" s="239"/>
      <c r="M782" s="239"/>
      <c r="N782" s="239"/>
      <c r="O782" s="239"/>
      <c r="P782" s="239"/>
      <c r="Q782" s="239"/>
      <c r="R782" s="239"/>
      <c r="S782" s="239"/>
      <c r="T782" s="239"/>
      <c r="U782" s="239"/>
      <c r="V782" s="239"/>
      <c r="W782" s="239"/>
      <c r="X782" s="239"/>
      <c r="Y782" s="239"/>
      <c r="Z782" s="239"/>
      <c r="AA782" s="239"/>
      <c r="AB782" s="239"/>
      <c r="AC782" s="239"/>
      <c r="AD782" s="239"/>
    </row>
    <row r="783" customFormat="false" ht="45" hidden="false" customHeight="true" outlineLevel="0" collapsed="false">
      <c r="A783" s="378"/>
      <c r="B783" s="378"/>
      <c r="C783" s="410"/>
      <c r="D783" s="411"/>
      <c r="E783" s="378"/>
      <c r="F783" s="412"/>
      <c r="G783" s="378"/>
      <c r="H783" s="411"/>
      <c r="I783" s="411"/>
      <c r="J783" s="378"/>
      <c r="K783" s="378"/>
      <c r="L783" s="378"/>
      <c r="M783" s="378"/>
      <c r="N783" s="378"/>
      <c r="O783" s="378"/>
      <c r="P783" s="378"/>
      <c r="Q783" s="378"/>
      <c r="R783" s="378"/>
      <c r="S783" s="378"/>
      <c r="T783" s="378"/>
      <c r="U783" s="378"/>
      <c r="V783" s="378"/>
      <c r="W783" s="378"/>
      <c r="X783" s="378"/>
      <c r="Y783" s="378"/>
      <c r="Z783" s="378"/>
      <c r="AA783" s="378"/>
      <c r="AB783" s="378"/>
      <c r="AC783" s="378"/>
      <c r="AD783" s="378"/>
    </row>
    <row r="784" customFormat="false" ht="45" hidden="false" customHeight="true" outlineLevel="0" collapsed="false">
      <c r="A784" s="239"/>
      <c r="B784" s="239"/>
      <c r="C784" s="413"/>
      <c r="D784" s="414"/>
      <c r="E784" s="239"/>
      <c r="F784" s="415"/>
      <c r="G784" s="239"/>
      <c r="H784" s="414"/>
      <c r="I784" s="414"/>
      <c r="J784" s="239"/>
      <c r="K784" s="239"/>
      <c r="L784" s="239"/>
      <c r="M784" s="239"/>
      <c r="N784" s="239"/>
      <c r="O784" s="239"/>
      <c r="P784" s="239"/>
      <c r="Q784" s="239"/>
      <c r="R784" s="239"/>
      <c r="S784" s="239"/>
      <c r="T784" s="239"/>
      <c r="U784" s="239"/>
      <c r="V784" s="239"/>
      <c r="W784" s="239"/>
      <c r="X784" s="239"/>
      <c r="Y784" s="239"/>
      <c r="Z784" s="239"/>
      <c r="AA784" s="239"/>
      <c r="AB784" s="239"/>
      <c r="AC784" s="239"/>
      <c r="AD784" s="239"/>
    </row>
    <row r="785" customFormat="false" ht="45" hidden="false" customHeight="true" outlineLevel="0" collapsed="false">
      <c r="A785" s="378"/>
      <c r="B785" s="378"/>
      <c r="C785" s="410"/>
      <c r="D785" s="411"/>
      <c r="E785" s="378"/>
      <c r="F785" s="412"/>
      <c r="G785" s="378"/>
      <c r="H785" s="411"/>
      <c r="I785" s="411"/>
      <c r="J785" s="378"/>
      <c r="K785" s="378"/>
      <c r="L785" s="378"/>
      <c r="M785" s="378"/>
      <c r="N785" s="378"/>
      <c r="O785" s="378"/>
      <c r="P785" s="378"/>
      <c r="Q785" s="378"/>
      <c r="R785" s="378"/>
      <c r="S785" s="378"/>
      <c r="T785" s="378"/>
      <c r="U785" s="378"/>
      <c r="V785" s="378"/>
      <c r="W785" s="378"/>
      <c r="X785" s="378"/>
      <c r="Y785" s="378"/>
      <c r="Z785" s="378"/>
      <c r="AA785" s="378"/>
      <c r="AB785" s="378"/>
      <c r="AC785" s="378"/>
      <c r="AD785" s="378"/>
    </row>
    <row r="786" customFormat="false" ht="45" hidden="false" customHeight="true" outlineLevel="0" collapsed="false">
      <c r="A786" s="239"/>
      <c r="B786" s="239"/>
      <c r="C786" s="413"/>
      <c r="D786" s="414"/>
      <c r="E786" s="239"/>
      <c r="F786" s="415"/>
      <c r="G786" s="239"/>
      <c r="H786" s="414"/>
      <c r="I786" s="414"/>
      <c r="J786" s="239"/>
      <c r="K786" s="239"/>
      <c r="L786" s="239"/>
      <c r="M786" s="239"/>
      <c r="N786" s="239"/>
      <c r="O786" s="239"/>
      <c r="P786" s="239"/>
      <c r="Q786" s="239"/>
      <c r="R786" s="239"/>
      <c r="S786" s="239"/>
      <c r="T786" s="239"/>
      <c r="U786" s="239"/>
      <c r="V786" s="239"/>
      <c r="W786" s="239"/>
      <c r="X786" s="239"/>
      <c r="Y786" s="239"/>
      <c r="Z786" s="239"/>
      <c r="AA786" s="239"/>
      <c r="AB786" s="239"/>
      <c r="AC786" s="239"/>
      <c r="AD786" s="239"/>
    </row>
    <row r="787" customFormat="false" ht="45" hidden="false" customHeight="true" outlineLevel="0" collapsed="false">
      <c r="A787" s="378"/>
      <c r="B787" s="378"/>
      <c r="C787" s="410"/>
      <c r="D787" s="411"/>
      <c r="E787" s="378"/>
      <c r="F787" s="412"/>
      <c r="G787" s="378"/>
      <c r="H787" s="411"/>
      <c r="I787" s="411"/>
      <c r="J787" s="378"/>
      <c r="K787" s="378"/>
      <c r="L787" s="378"/>
      <c r="M787" s="378"/>
      <c r="N787" s="378"/>
      <c r="O787" s="378"/>
      <c r="P787" s="378"/>
      <c r="Q787" s="378"/>
      <c r="R787" s="378"/>
      <c r="S787" s="378"/>
      <c r="T787" s="378"/>
      <c r="U787" s="378"/>
      <c r="V787" s="378"/>
      <c r="W787" s="378"/>
      <c r="X787" s="378"/>
      <c r="Y787" s="378"/>
      <c r="Z787" s="378"/>
      <c r="AA787" s="378"/>
      <c r="AB787" s="378"/>
      <c r="AC787" s="378"/>
      <c r="AD787" s="378"/>
    </row>
    <row r="788" customFormat="false" ht="45" hidden="false" customHeight="true" outlineLevel="0" collapsed="false">
      <c r="A788" s="239"/>
      <c r="B788" s="239"/>
      <c r="C788" s="413"/>
      <c r="D788" s="414"/>
      <c r="E788" s="239"/>
      <c r="F788" s="415"/>
      <c r="G788" s="239"/>
      <c r="H788" s="414"/>
      <c r="I788" s="414"/>
      <c r="J788" s="239"/>
      <c r="K788" s="239"/>
      <c r="L788" s="239"/>
      <c r="M788" s="239"/>
      <c r="N788" s="239"/>
      <c r="O788" s="239"/>
      <c r="P788" s="239"/>
      <c r="Q788" s="239"/>
      <c r="R788" s="239"/>
      <c r="S788" s="239"/>
      <c r="T788" s="239"/>
      <c r="U788" s="239"/>
      <c r="V788" s="239"/>
      <c r="W788" s="239"/>
      <c r="X788" s="239"/>
      <c r="Y788" s="239"/>
      <c r="Z788" s="239"/>
      <c r="AA788" s="239"/>
      <c r="AB788" s="239"/>
      <c r="AC788" s="239"/>
      <c r="AD788" s="239"/>
    </row>
    <row r="789" customFormat="false" ht="45" hidden="false" customHeight="true" outlineLevel="0" collapsed="false">
      <c r="A789" s="378"/>
      <c r="B789" s="378"/>
      <c r="C789" s="410"/>
      <c r="D789" s="411"/>
      <c r="E789" s="378"/>
      <c r="F789" s="412"/>
      <c r="G789" s="378"/>
      <c r="H789" s="411"/>
      <c r="I789" s="411"/>
      <c r="J789" s="378"/>
      <c r="K789" s="378"/>
      <c r="L789" s="378"/>
      <c r="M789" s="378"/>
      <c r="N789" s="378"/>
      <c r="O789" s="378"/>
      <c r="P789" s="378"/>
      <c r="Q789" s="378"/>
      <c r="R789" s="378"/>
      <c r="S789" s="378"/>
      <c r="T789" s="378"/>
      <c r="U789" s="378"/>
      <c r="V789" s="378"/>
      <c r="W789" s="378"/>
      <c r="X789" s="378"/>
      <c r="Y789" s="378"/>
      <c r="Z789" s="378"/>
      <c r="AA789" s="378"/>
      <c r="AB789" s="378"/>
      <c r="AC789" s="378"/>
      <c r="AD789" s="378"/>
    </row>
    <row r="790" customFormat="false" ht="45" hidden="false" customHeight="true" outlineLevel="0" collapsed="false">
      <c r="A790" s="239"/>
      <c r="B790" s="239"/>
      <c r="C790" s="413"/>
      <c r="D790" s="414"/>
      <c r="E790" s="239"/>
      <c r="F790" s="415"/>
      <c r="G790" s="239"/>
      <c r="H790" s="414"/>
      <c r="I790" s="414"/>
      <c r="J790" s="239"/>
      <c r="K790" s="239"/>
      <c r="L790" s="239"/>
      <c r="M790" s="239"/>
      <c r="N790" s="239"/>
      <c r="O790" s="239"/>
      <c r="P790" s="239"/>
      <c r="Q790" s="239"/>
      <c r="R790" s="239"/>
      <c r="S790" s="239"/>
      <c r="T790" s="239"/>
      <c r="U790" s="239"/>
      <c r="V790" s="239"/>
      <c r="W790" s="239"/>
      <c r="X790" s="239"/>
      <c r="Y790" s="239"/>
      <c r="Z790" s="239"/>
      <c r="AA790" s="239"/>
      <c r="AB790" s="239"/>
      <c r="AC790" s="239"/>
      <c r="AD790" s="239"/>
    </row>
    <row r="791" customFormat="false" ht="45" hidden="false" customHeight="true" outlineLevel="0" collapsed="false">
      <c r="A791" s="378"/>
      <c r="B791" s="378"/>
      <c r="C791" s="410"/>
      <c r="D791" s="411"/>
      <c r="E791" s="378"/>
      <c r="F791" s="412"/>
      <c r="G791" s="378"/>
      <c r="H791" s="411"/>
      <c r="I791" s="411"/>
      <c r="J791" s="378"/>
      <c r="K791" s="378"/>
      <c r="L791" s="378"/>
      <c r="M791" s="378"/>
      <c r="N791" s="378"/>
      <c r="O791" s="378"/>
      <c r="P791" s="378"/>
      <c r="Q791" s="378"/>
      <c r="R791" s="378"/>
      <c r="S791" s="378"/>
      <c r="T791" s="378"/>
      <c r="U791" s="378"/>
      <c r="V791" s="378"/>
      <c r="W791" s="378"/>
      <c r="X791" s="378"/>
      <c r="Y791" s="378"/>
      <c r="Z791" s="378"/>
      <c r="AA791" s="378"/>
      <c r="AB791" s="378"/>
      <c r="AC791" s="378"/>
      <c r="AD791" s="378"/>
    </row>
    <row r="792" customFormat="false" ht="45" hidden="false" customHeight="true" outlineLevel="0" collapsed="false">
      <c r="A792" s="239"/>
      <c r="B792" s="239"/>
      <c r="C792" s="413"/>
      <c r="D792" s="414"/>
      <c r="E792" s="239"/>
      <c r="F792" s="415"/>
      <c r="G792" s="239"/>
      <c r="H792" s="414"/>
      <c r="I792" s="414"/>
      <c r="J792" s="239"/>
      <c r="K792" s="239"/>
      <c r="L792" s="239"/>
      <c r="M792" s="239"/>
      <c r="N792" s="239"/>
      <c r="O792" s="239"/>
      <c r="P792" s="239"/>
      <c r="Q792" s="239"/>
      <c r="R792" s="239"/>
      <c r="S792" s="239"/>
      <c r="T792" s="239"/>
      <c r="U792" s="239"/>
      <c r="V792" s="239"/>
      <c r="W792" s="239"/>
      <c r="X792" s="239"/>
      <c r="Y792" s="239"/>
      <c r="Z792" s="239"/>
      <c r="AA792" s="239"/>
      <c r="AB792" s="239"/>
      <c r="AC792" s="239"/>
      <c r="AD792" s="239"/>
    </row>
    <row r="793" customFormat="false" ht="45" hidden="false" customHeight="true" outlineLevel="0" collapsed="false">
      <c r="A793" s="378"/>
      <c r="B793" s="378"/>
      <c r="C793" s="410"/>
      <c r="D793" s="411"/>
      <c r="E793" s="378"/>
      <c r="F793" s="412"/>
      <c r="G793" s="378"/>
      <c r="H793" s="411"/>
      <c r="I793" s="411"/>
      <c r="J793" s="378"/>
      <c r="K793" s="378"/>
      <c r="L793" s="378"/>
      <c r="M793" s="378"/>
      <c r="N793" s="378"/>
      <c r="O793" s="378"/>
      <c r="P793" s="378"/>
      <c r="Q793" s="378"/>
      <c r="R793" s="378"/>
      <c r="S793" s="378"/>
      <c r="T793" s="378"/>
      <c r="U793" s="378"/>
      <c r="V793" s="378"/>
      <c r="W793" s="378"/>
      <c r="X793" s="378"/>
      <c r="Y793" s="378"/>
      <c r="Z793" s="378"/>
      <c r="AA793" s="378"/>
      <c r="AB793" s="378"/>
      <c r="AC793" s="378"/>
      <c r="AD793" s="378"/>
    </row>
    <row r="794" customFormat="false" ht="45" hidden="false" customHeight="true" outlineLevel="0" collapsed="false">
      <c r="A794" s="239"/>
      <c r="B794" s="239"/>
      <c r="C794" s="413"/>
      <c r="D794" s="414"/>
      <c r="E794" s="239"/>
      <c r="F794" s="415"/>
      <c r="G794" s="239"/>
      <c r="H794" s="414"/>
      <c r="I794" s="414"/>
      <c r="J794" s="239"/>
      <c r="K794" s="239"/>
      <c r="L794" s="239"/>
      <c r="M794" s="239"/>
      <c r="N794" s="239"/>
      <c r="O794" s="239"/>
      <c r="P794" s="239"/>
      <c r="Q794" s="239"/>
      <c r="R794" s="239"/>
      <c r="S794" s="239"/>
      <c r="T794" s="239"/>
      <c r="U794" s="239"/>
      <c r="V794" s="239"/>
      <c r="W794" s="239"/>
      <c r="X794" s="239"/>
      <c r="Y794" s="239"/>
      <c r="Z794" s="239"/>
      <c r="AA794" s="239"/>
      <c r="AB794" s="239"/>
      <c r="AC794" s="239"/>
      <c r="AD794" s="239"/>
    </row>
    <row r="795" customFormat="false" ht="45" hidden="false" customHeight="true" outlineLevel="0" collapsed="false">
      <c r="A795" s="378"/>
      <c r="B795" s="378"/>
      <c r="C795" s="410"/>
      <c r="D795" s="411"/>
      <c r="E795" s="378"/>
      <c r="F795" s="412"/>
      <c r="G795" s="378"/>
      <c r="H795" s="411"/>
      <c r="I795" s="411"/>
      <c r="J795" s="378"/>
      <c r="K795" s="378"/>
      <c r="L795" s="378"/>
      <c r="M795" s="378"/>
      <c r="N795" s="378"/>
      <c r="O795" s="378"/>
      <c r="P795" s="378"/>
      <c r="Q795" s="378"/>
      <c r="R795" s="378"/>
      <c r="S795" s="378"/>
      <c r="T795" s="378"/>
      <c r="U795" s="378"/>
      <c r="V795" s="378"/>
      <c r="W795" s="378"/>
      <c r="X795" s="378"/>
      <c r="Y795" s="378"/>
      <c r="Z795" s="378"/>
      <c r="AA795" s="378"/>
      <c r="AB795" s="378"/>
      <c r="AC795" s="378"/>
      <c r="AD795" s="378"/>
    </row>
    <row r="796" customFormat="false" ht="45" hidden="false" customHeight="true" outlineLevel="0" collapsed="false">
      <c r="A796" s="239"/>
      <c r="B796" s="239"/>
      <c r="C796" s="413"/>
      <c r="D796" s="414"/>
      <c r="E796" s="239"/>
      <c r="F796" s="415"/>
      <c r="G796" s="239"/>
      <c r="H796" s="414"/>
      <c r="I796" s="414"/>
      <c r="J796" s="239"/>
      <c r="K796" s="239"/>
      <c r="L796" s="239"/>
      <c r="M796" s="239"/>
      <c r="N796" s="239"/>
      <c r="O796" s="239"/>
      <c r="P796" s="239"/>
      <c r="Q796" s="239"/>
      <c r="R796" s="239"/>
      <c r="S796" s="239"/>
      <c r="T796" s="239"/>
      <c r="U796" s="239"/>
      <c r="V796" s="239"/>
      <c r="W796" s="239"/>
      <c r="X796" s="239"/>
      <c r="Y796" s="239"/>
      <c r="Z796" s="239"/>
      <c r="AA796" s="239"/>
      <c r="AB796" s="239"/>
      <c r="AC796" s="239"/>
      <c r="AD796" s="239"/>
    </row>
    <row r="797" customFormat="false" ht="45" hidden="false" customHeight="true" outlineLevel="0" collapsed="false">
      <c r="A797" s="378"/>
      <c r="B797" s="378"/>
      <c r="C797" s="410"/>
      <c r="D797" s="411"/>
      <c r="E797" s="378"/>
      <c r="F797" s="412"/>
      <c r="G797" s="378"/>
      <c r="H797" s="411"/>
      <c r="I797" s="411"/>
      <c r="J797" s="378"/>
      <c r="K797" s="378"/>
      <c r="L797" s="378"/>
      <c r="M797" s="378"/>
      <c r="N797" s="378"/>
      <c r="O797" s="378"/>
      <c r="P797" s="378"/>
      <c r="Q797" s="378"/>
      <c r="R797" s="378"/>
      <c r="S797" s="378"/>
      <c r="T797" s="378"/>
      <c r="U797" s="378"/>
      <c r="V797" s="378"/>
      <c r="W797" s="378"/>
      <c r="X797" s="378"/>
      <c r="Y797" s="378"/>
      <c r="Z797" s="378"/>
      <c r="AA797" s="378"/>
      <c r="AB797" s="378"/>
      <c r="AC797" s="378"/>
      <c r="AD797" s="378"/>
    </row>
    <row r="798" customFormat="false" ht="45" hidden="false" customHeight="true" outlineLevel="0" collapsed="false">
      <c r="A798" s="239"/>
      <c r="B798" s="239"/>
      <c r="C798" s="413"/>
      <c r="D798" s="414"/>
      <c r="E798" s="239"/>
      <c r="F798" s="415"/>
      <c r="G798" s="239"/>
      <c r="H798" s="414"/>
      <c r="I798" s="414"/>
      <c r="J798" s="239"/>
      <c r="K798" s="239"/>
      <c r="L798" s="239"/>
      <c r="M798" s="239"/>
      <c r="N798" s="239"/>
      <c r="O798" s="239"/>
      <c r="P798" s="239"/>
      <c r="Q798" s="239"/>
      <c r="R798" s="239"/>
      <c r="S798" s="239"/>
      <c r="T798" s="239"/>
      <c r="U798" s="239"/>
      <c r="V798" s="239"/>
      <c r="W798" s="239"/>
      <c r="X798" s="239"/>
      <c r="Y798" s="239"/>
      <c r="Z798" s="239"/>
      <c r="AA798" s="239"/>
      <c r="AB798" s="239"/>
      <c r="AC798" s="239"/>
      <c r="AD798" s="239"/>
    </row>
    <row r="799" customFormat="false" ht="45" hidden="false" customHeight="true" outlineLevel="0" collapsed="false">
      <c r="A799" s="378"/>
      <c r="B799" s="378"/>
      <c r="C799" s="410"/>
      <c r="D799" s="411"/>
      <c r="E799" s="378"/>
      <c r="F799" s="412"/>
      <c r="G799" s="378"/>
      <c r="H799" s="411"/>
      <c r="I799" s="411"/>
      <c r="J799" s="378"/>
      <c r="K799" s="378"/>
      <c r="L799" s="378"/>
      <c r="M799" s="378"/>
      <c r="N799" s="378"/>
      <c r="O799" s="378"/>
      <c r="P799" s="378"/>
      <c r="Q799" s="378"/>
      <c r="R799" s="378"/>
      <c r="S799" s="378"/>
      <c r="T799" s="378"/>
      <c r="U799" s="378"/>
      <c r="V799" s="378"/>
      <c r="W799" s="378"/>
      <c r="X799" s="378"/>
      <c r="Y799" s="378"/>
      <c r="Z799" s="378"/>
      <c r="AA799" s="378"/>
      <c r="AB799" s="378"/>
      <c r="AC799" s="378"/>
      <c r="AD799" s="378"/>
    </row>
    <row r="800" customFormat="false" ht="45" hidden="false" customHeight="true" outlineLevel="0" collapsed="false">
      <c r="A800" s="239"/>
      <c r="B800" s="239"/>
      <c r="C800" s="413"/>
      <c r="D800" s="414"/>
      <c r="E800" s="239"/>
      <c r="F800" s="415"/>
      <c r="G800" s="239"/>
      <c r="H800" s="414"/>
      <c r="I800" s="414"/>
      <c r="J800" s="239"/>
      <c r="K800" s="239"/>
      <c r="L800" s="239"/>
      <c r="M800" s="239"/>
      <c r="N800" s="239"/>
      <c r="O800" s="239"/>
      <c r="P800" s="239"/>
      <c r="Q800" s="239"/>
      <c r="R800" s="239"/>
      <c r="S800" s="239"/>
      <c r="T800" s="239"/>
      <c r="U800" s="239"/>
      <c r="V800" s="239"/>
      <c r="W800" s="239"/>
      <c r="X800" s="239"/>
      <c r="Y800" s="239"/>
      <c r="Z800" s="239"/>
      <c r="AA800" s="239"/>
      <c r="AB800" s="239"/>
      <c r="AC800" s="239"/>
      <c r="AD800" s="239"/>
    </row>
    <row r="801" customFormat="false" ht="45" hidden="false" customHeight="true" outlineLevel="0" collapsed="false">
      <c r="A801" s="378"/>
      <c r="B801" s="378"/>
      <c r="C801" s="410"/>
      <c r="D801" s="411"/>
      <c r="E801" s="378"/>
      <c r="F801" s="412"/>
      <c r="G801" s="378"/>
      <c r="H801" s="411"/>
      <c r="I801" s="411"/>
      <c r="J801" s="378"/>
      <c r="K801" s="378"/>
      <c r="L801" s="378"/>
      <c r="M801" s="378"/>
      <c r="N801" s="378"/>
      <c r="O801" s="378"/>
      <c r="P801" s="378"/>
      <c r="Q801" s="378"/>
      <c r="R801" s="378"/>
      <c r="S801" s="378"/>
      <c r="T801" s="378"/>
      <c r="U801" s="378"/>
      <c r="V801" s="378"/>
      <c r="W801" s="378"/>
      <c r="X801" s="378"/>
      <c r="Y801" s="378"/>
      <c r="Z801" s="378"/>
      <c r="AA801" s="378"/>
      <c r="AB801" s="378"/>
      <c r="AC801" s="378"/>
      <c r="AD801" s="378"/>
    </row>
    <row r="802" customFormat="false" ht="45" hidden="false" customHeight="true" outlineLevel="0" collapsed="false">
      <c r="A802" s="239"/>
      <c r="B802" s="239"/>
      <c r="C802" s="413"/>
      <c r="D802" s="414"/>
      <c r="E802" s="239"/>
      <c r="F802" s="415"/>
      <c r="G802" s="239"/>
      <c r="H802" s="414"/>
      <c r="I802" s="414"/>
      <c r="J802" s="239"/>
      <c r="K802" s="239"/>
      <c r="L802" s="239"/>
      <c r="M802" s="239"/>
      <c r="N802" s="239"/>
      <c r="O802" s="239"/>
      <c r="P802" s="239"/>
      <c r="Q802" s="239"/>
      <c r="R802" s="239"/>
      <c r="S802" s="239"/>
      <c r="T802" s="239"/>
      <c r="U802" s="239"/>
      <c r="V802" s="239"/>
      <c r="W802" s="239"/>
      <c r="X802" s="239"/>
      <c r="Y802" s="239"/>
      <c r="Z802" s="239"/>
      <c r="AA802" s="239"/>
      <c r="AB802" s="239"/>
      <c r="AC802" s="239"/>
      <c r="AD802" s="239"/>
    </row>
    <row r="803" customFormat="false" ht="45" hidden="false" customHeight="true" outlineLevel="0" collapsed="false">
      <c r="A803" s="378"/>
      <c r="B803" s="378"/>
      <c r="C803" s="410"/>
      <c r="D803" s="411"/>
      <c r="E803" s="378"/>
      <c r="F803" s="412"/>
      <c r="G803" s="378"/>
      <c r="H803" s="411"/>
      <c r="I803" s="411"/>
      <c r="J803" s="378"/>
      <c r="K803" s="378"/>
      <c r="L803" s="378"/>
      <c r="M803" s="378"/>
      <c r="N803" s="378"/>
      <c r="O803" s="378"/>
      <c r="P803" s="378"/>
      <c r="Q803" s="378"/>
      <c r="R803" s="378"/>
      <c r="S803" s="378"/>
      <c r="T803" s="378"/>
      <c r="U803" s="378"/>
      <c r="V803" s="378"/>
      <c r="W803" s="378"/>
      <c r="X803" s="378"/>
      <c r="Y803" s="378"/>
      <c r="Z803" s="378"/>
      <c r="AA803" s="378"/>
      <c r="AB803" s="378"/>
      <c r="AC803" s="378"/>
      <c r="AD803" s="378"/>
    </row>
    <row r="804" customFormat="false" ht="45" hidden="false" customHeight="true" outlineLevel="0" collapsed="false">
      <c r="A804" s="239"/>
      <c r="B804" s="239"/>
      <c r="C804" s="413"/>
      <c r="D804" s="414"/>
      <c r="E804" s="239"/>
      <c r="F804" s="415"/>
      <c r="G804" s="239"/>
      <c r="H804" s="414"/>
      <c r="I804" s="414"/>
      <c r="J804" s="239"/>
      <c r="K804" s="239"/>
      <c r="L804" s="239"/>
      <c r="M804" s="239"/>
      <c r="N804" s="239"/>
      <c r="O804" s="239"/>
      <c r="P804" s="239"/>
      <c r="Q804" s="239"/>
      <c r="R804" s="239"/>
      <c r="S804" s="239"/>
      <c r="T804" s="239"/>
      <c r="U804" s="239"/>
      <c r="V804" s="239"/>
      <c r="W804" s="239"/>
      <c r="X804" s="239"/>
      <c r="Y804" s="239"/>
      <c r="Z804" s="239"/>
      <c r="AA804" s="239"/>
      <c r="AB804" s="239"/>
      <c r="AC804" s="239"/>
      <c r="AD804" s="239"/>
    </row>
    <row r="805" customFormat="false" ht="45" hidden="false" customHeight="true" outlineLevel="0" collapsed="false">
      <c r="A805" s="378"/>
      <c r="B805" s="378"/>
      <c r="C805" s="410"/>
      <c r="D805" s="411"/>
      <c r="E805" s="378"/>
      <c r="F805" s="412"/>
      <c r="G805" s="378"/>
      <c r="H805" s="411"/>
      <c r="I805" s="411"/>
      <c r="J805" s="378"/>
      <c r="K805" s="378"/>
      <c r="L805" s="378"/>
      <c r="M805" s="378"/>
      <c r="N805" s="378"/>
      <c r="O805" s="378"/>
      <c r="P805" s="378"/>
      <c r="Q805" s="378"/>
      <c r="R805" s="378"/>
      <c r="S805" s="378"/>
      <c r="T805" s="378"/>
      <c r="U805" s="378"/>
      <c r="V805" s="378"/>
      <c r="W805" s="378"/>
      <c r="X805" s="378"/>
      <c r="Y805" s="378"/>
      <c r="Z805" s="378"/>
      <c r="AA805" s="378"/>
      <c r="AB805" s="378"/>
      <c r="AC805" s="378"/>
      <c r="AD805" s="378"/>
    </row>
    <row r="806" customFormat="false" ht="45" hidden="false" customHeight="true" outlineLevel="0" collapsed="false">
      <c r="A806" s="239"/>
      <c r="B806" s="239"/>
      <c r="C806" s="413"/>
      <c r="D806" s="414"/>
      <c r="E806" s="239"/>
      <c r="F806" s="415"/>
      <c r="G806" s="239"/>
      <c r="H806" s="414"/>
      <c r="I806" s="414"/>
      <c r="J806" s="239"/>
      <c r="K806" s="239"/>
      <c r="L806" s="239"/>
      <c r="M806" s="239"/>
      <c r="N806" s="239"/>
      <c r="O806" s="239"/>
      <c r="P806" s="239"/>
      <c r="Q806" s="239"/>
      <c r="R806" s="239"/>
      <c r="S806" s="239"/>
      <c r="T806" s="239"/>
      <c r="U806" s="239"/>
      <c r="V806" s="239"/>
      <c r="W806" s="239"/>
      <c r="X806" s="239"/>
      <c r="Y806" s="239"/>
      <c r="Z806" s="239"/>
      <c r="AA806" s="239"/>
      <c r="AB806" s="239"/>
      <c r="AC806" s="239"/>
      <c r="AD806" s="239"/>
    </row>
    <row r="807" customFormat="false" ht="45" hidden="false" customHeight="true" outlineLevel="0" collapsed="false">
      <c r="A807" s="378"/>
      <c r="B807" s="378"/>
      <c r="C807" s="410"/>
      <c r="D807" s="411"/>
      <c r="E807" s="378"/>
      <c r="F807" s="412"/>
      <c r="G807" s="378"/>
      <c r="H807" s="411"/>
      <c r="I807" s="411"/>
      <c r="J807" s="378"/>
      <c r="K807" s="378"/>
      <c r="L807" s="378"/>
      <c r="M807" s="378"/>
      <c r="N807" s="378"/>
      <c r="O807" s="378"/>
      <c r="P807" s="378"/>
      <c r="Q807" s="378"/>
      <c r="R807" s="378"/>
      <c r="S807" s="378"/>
      <c r="T807" s="378"/>
      <c r="U807" s="378"/>
      <c r="V807" s="378"/>
      <c r="W807" s="378"/>
      <c r="X807" s="378"/>
      <c r="Y807" s="378"/>
      <c r="Z807" s="378"/>
      <c r="AA807" s="378"/>
      <c r="AB807" s="378"/>
      <c r="AC807" s="378"/>
      <c r="AD807" s="378"/>
    </row>
    <row r="808" customFormat="false" ht="45" hidden="false" customHeight="true" outlineLevel="0" collapsed="false">
      <c r="A808" s="239"/>
      <c r="B808" s="239"/>
      <c r="C808" s="413"/>
      <c r="D808" s="414"/>
      <c r="E808" s="239"/>
      <c r="F808" s="415"/>
      <c r="G808" s="239"/>
      <c r="H808" s="414"/>
      <c r="I808" s="414"/>
      <c r="J808" s="239"/>
      <c r="K808" s="239"/>
      <c r="L808" s="239"/>
      <c r="M808" s="239"/>
      <c r="N808" s="239"/>
      <c r="O808" s="239"/>
      <c r="P808" s="239"/>
      <c r="Q808" s="239"/>
      <c r="R808" s="239"/>
      <c r="S808" s="239"/>
      <c r="T808" s="239"/>
      <c r="U808" s="239"/>
      <c r="V808" s="239"/>
      <c r="W808" s="239"/>
      <c r="X808" s="239"/>
      <c r="Y808" s="239"/>
      <c r="Z808" s="239"/>
      <c r="AA808" s="239"/>
      <c r="AB808" s="239"/>
      <c r="AC808" s="239"/>
      <c r="AD808" s="239"/>
    </row>
    <row r="809" customFormat="false" ht="45" hidden="false" customHeight="true" outlineLevel="0" collapsed="false">
      <c r="A809" s="378"/>
      <c r="B809" s="378"/>
      <c r="C809" s="410"/>
      <c r="D809" s="411"/>
      <c r="E809" s="378"/>
      <c r="F809" s="412"/>
      <c r="G809" s="378"/>
      <c r="H809" s="411"/>
      <c r="I809" s="411"/>
      <c r="J809" s="378"/>
      <c r="K809" s="378"/>
      <c r="L809" s="378"/>
      <c r="M809" s="378"/>
      <c r="N809" s="378"/>
      <c r="O809" s="378"/>
      <c r="P809" s="378"/>
      <c r="Q809" s="378"/>
      <c r="R809" s="378"/>
      <c r="S809" s="378"/>
      <c r="T809" s="378"/>
      <c r="U809" s="378"/>
      <c r="V809" s="378"/>
      <c r="W809" s="378"/>
      <c r="X809" s="378"/>
      <c r="Y809" s="378"/>
      <c r="Z809" s="378"/>
      <c r="AA809" s="378"/>
      <c r="AB809" s="378"/>
      <c r="AC809" s="378"/>
      <c r="AD809" s="378"/>
    </row>
    <row r="810" customFormat="false" ht="45" hidden="false" customHeight="true" outlineLevel="0" collapsed="false">
      <c r="A810" s="239"/>
      <c r="B810" s="239"/>
      <c r="C810" s="413"/>
      <c r="D810" s="414"/>
      <c r="E810" s="239"/>
      <c r="F810" s="415"/>
      <c r="G810" s="239"/>
      <c r="H810" s="414"/>
      <c r="I810" s="414"/>
      <c r="J810" s="239"/>
      <c r="K810" s="239"/>
      <c r="L810" s="239"/>
      <c r="M810" s="239"/>
      <c r="N810" s="239"/>
      <c r="O810" s="239"/>
      <c r="P810" s="239"/>
      <c r="Q810" s="239"/>
      <c r="R810" s="239"/>
      <c r="S810" s="239"/>
      <c r="T810" s="239"/>
      <c r="U810" s="239"/>
      <c r="V810" s="239"/>
      <c r="W810" s="239"/>
      <c r="X810" s="239"/>
      <c r="Y810" s="239"/>
      <c r="Z810" s="239"/>
      <c r="AA810" s="239"/>
      <c r="AB810" s="239"/>
      <c r="AC810" s="239"/>
      <c r="AD810" s="239"/>
    </row>
    <row r="811" customFormat="false" ht="45" hidden="false" customHeight="true" outlineLevel="0" collapsed="false">
      <c r="A811" s="378"/>
      <c r="B811" s="378"/>
      <c r="C811" s="410"/>
      <c r="D811" s="411"/>
      <c r="E811" s="378"/>
      <c r="F811" s="412"/>
      <c r="G811" s="378"/>
      <c r="H811" s="411"/>
      <c r="I811" s="411"/>
      <c r="J811" s="378"/>
      <c r="K811" s="378"/>
      <c r="L811" s="378"/>
      <c r="M811" s="378"/>
      <c r="N811" s="378"/>
      <c r="O811" s="378"/>
      <c r="P811" s="378"/>
      <c r="Q811" s="378"/>
      <c r="R811" s="378"/>
      <c r="S811" s="378"/>
      <c r="T811" s="378"/>
      <c r="U811" s="378"/>
      <c r="V811" s="378"/>
      <c r="W811" s="378"/>
      <c r="X811" s="378"/>
      <c r="Y811" s="378"/>
      <c r="Z811" s="378"/>
      <c r="AA811" s="378"/>
      <c r="AB811" s="378"/>
      <c r="AC811" s="378"/>
      <c r="AD811" s="378"/>
    </row>
    <row r="812" customFormat="false" ht="45" hidden="false" customHeight="true" outlineLevel="0" collapsed="false">
      <c r="A812" s="239"/>
      <c r="B812" s="239"/>
      <c r="C812" s="413"/>
      <c r="D812" s="414"/>
      <c r="E812" s="239"/>
      <c r="F812" s="415"/>
      <c r="G812" s="239"/>
      <c r="H812" s="414"/>
      <c r="I812" s="414"/>
      <c r="J812" s="239"/>
      <c r="K812" s="239"/>
      <c r="L812" s="239"/>
      <c r="M812" s="239"/>
      <c r="N812" s="239"/>
      <c r="O812" s="239"/>
      <c r="P812" s="239"/>
      <c r="Q812" s="239"/>
      <c r="R812" s="239"/>
      <c r="S812" s="239"/>
      <c r="T812" s="239"/>
      <c r="U812" s="239"/>
      <c r="V812" s="239"/>
      <c r="W812" s="239"/>
      <c r="X812" s="239"/>
      <c r="Y812" s="239"/>
      <c r="Z812" s="239"/>
      <c r="AA812" s="239"/>
      <c r="AB812" s="239"/>
      <c r="AC812" s="239"/>
      <c r="AD812" s="239"/>
    </row>
    <row r="813" customFormat="false" ht="45" hidden="false" customHeight="true" outlineLevel="0" collapsed="false">
      <c r="A813" s="378"/>
      <c r="B813" s="378"/>
      <c r="C813" s="410"/>
      <c r="D813" s="411"/>
      <c r="E813" s="378"/>
      <c r="F813" s="412"/>
      <c r="G813" s="378"/>
      <c r="H813" s="411"/>
      <c r="I813" s="411"/>
      <c r="J813" s="378"/>
      <c r="K813" s="378"/>
      <c r="L813" s="378"/>
      <c r="M813" s="378"/>
      <c r="N813" s="378"/>
      <c r="O813" s="378"/>
      <c r="P813" s="378"/>
      <c r="Q813" s="378"/>
      <c r="R813" s="378"/>
      <c r="S813" s="378"/>
      <c r="T813" s="378"/>
      <c r="U813" s="378"/>
      <c r="V813" s="378"/>
      <c r="W813" s="378"/>
      <c r="X813" s="378"/>
      <c r="Y813" s="378"/>
      <c r="Z813" s="378"/>
      <c r="AA813" s="378"/>
      <c r="AB813" s="378"/>
      <c r="AC813" s="378"/>
      <c r="AD813" s="378"/>
    </row>
    <row r="814" customFormat="false" ht="45" hidden="false" customHeight="true" outlineLevel="0" collapsed="false">
      <c r="A814" s="239"/>
      <c r="B814" s="239"/>
      <c r="C814" s="413"/>
      <c r="D814" s="414"/>
      <c r="E814" s="239"/>
      <c r="F814" s="415"/>
      <c r="G814" s="239"/>
      <c r="H814" s="414"/>
      <c r="I814" s="414"/>
      <c r="J814" s="239"/>
      <c r="K814" s="239"/>
      <c r="L814" s="239"/>
      <c r="M814" s="239"/>
      <c r="N814" s="239"/>
      <c r="O814" s="239"/>
      <c r="P814" s="239"/>
      <c r="Q814" s="239"/>
      <c r="R814" s="239"/>
      <c r="S814" s="239"/>
      <c r="T814" s="239"/>
      <c r="U814" s="239"/>
      <c r="V814" s="239"/>
      <c r="W814" s="239"/>
      <c r="X814" s="239"/>
      <c r="Y814" s="239"/>
      <c r="Z814" s="239"/>
      <c r="AA814" s="239"/>
      <c r="AB814" s="239"/>
      <c r="AC814" s="239"/>
      <c r="AD814" s="239"/>
    </row>
    <row r="815" customFormat="false" ht="45" hidden="false" customHeight="true" outlineLevel="0" collapsed="false">
      <c r="A815" s="378"/>
      <c r="B815" s="378"/>
      <c r="C815" s="410"/>
      <c r="D815" s="411"/>
      <c r="E815" s="378"/>
      <c r="F815" s="412"/>
      <c r="G815" s="378"/>
      <c r="H815" s="411"/>
      <c r="I815" s="411"/>
      <c r="J815" s="378"/>
      <c r="K815" s="378"/>
      <c r="L815" s="378"/>
      <c r="M815" s="378"/>
      <c r="N815" s="378"/>
      <c r="O815" s="378"/>
      <c r="P815" s="378"/>
      <c r="Q815" s="378"/>
      <c r="R815" s="378"/>
      <c r="S815" s="378"/>
      <c r="T815" s="378"/>
      <c r="U815" s="378"/>
      <c r="V815" s="378"/>
      <c r="W815" s="378"/>
      <c r="X815" s="378"/>
      <c r="Y815" s="378"/>
      <c r="Z815" s="378"/>
      <c r="AA815" s="378"/>
      <c r="AB815" s="378"/>
      <c r="AC815" s="378"/>
      <c r="AD815" s="378"/>
    </row>
    <row r="816" customFormat="false" ht="45" hidden="false" customHeight="true" outlineLevel="0" collapsed="false">
      <c r="A816" s="239"/>
      <c r="B816" s="239"/>
      <c r="C816" s="413"/>
      <c r="D816" s="414"/>
      <c r="E816" s="239"/>
      <c r="F816" s="415"/>
      <c r="G816" s="239"/>
      <c r="H816" s="414"/>
      <c r="I816" s="414"/>
      <c r="J816" s="239"/>
      <c r="K816" s="239"/>
      <c r="L816" s="239"/>
      <c r="M816" s="239"/>
      <c r="N816" s="239"/>
      <c r="O816" s="239"/>
      <c r="P816" s="239"/>
      <c r="Q816" s="239"/>
      <c r="R816" s="239"/>
      <c r="S816" s="239"/>
      <c r="T816" s="239"/>
      <c r="U816" s="239"/>
      <c r="V816" s="239"/>
      <c r="W816" s="239"/>
      <c r="X816" s="239"/>
      <c r="Y816" s="239"/>
      <c r="Z816" s="239"/>
      <c r="AA816" s="239"/>
      <c r="AB816" s="239"/>
      <c r="AC816" s="239"/>
      <c r="AD816" s="239"/>
    </row>
    <row r="817" customFormat="false" ht="45" hidden="false" customHeight="true" outlineLevel="0" collapsed="false">
      <c r="A817" s="378"/>
      <c r="B817" s="378"/>
      <c r="C817" s="410"/>
      <c r="D817" s="411"/>
      <c r="E817" s="378"/>
      <c r="F817" s="412"/>
      <c r="G817" s="378"/>
      <c r="H817" s="411"/>
      <c r="I817" s="411"/>
      <c r="J817" s="378"/>
      <c r="K817" s="378"/>
      <c r="L817" s="378"/>
      <c r="M817" s="378"/>
      <c r="N817" s="378"/>
      <c r="O817" s="378"/>
      <c r="P817" s="378"/>
      <c r="Q817" s="378"/>
      <c r="R817" s="378"/>
      <c r="S817" s="378"/>
      <c r="T817" s="378"/>
      <c r="U817" s="378"/>
      <c r="V817" s="378"/>
      <c r="W817" s="378"/>
      <c r="X817" s="378"/>
      <c r="Y817" s="378"/>
      <c r="Z817" s="378"/>
      <c r="AA817" s="378"/>
      <c r="AB817" s="378"/>
      <c r="AC817" s="378"/>
      <c r="AD817" s="378"/>
    </row>
    <row r="818" customFormat="false" ht="45" hidden="false" customHeight="true" outlineLevel="0" collapsed="false">
      <c r="A818" s="239"/>
      <c r="B818" s="239"/>
      <c r="C818" s="413"/>
      <c r="D818" s="414"/>
      <c r="E818" s="239"/>
      <c r="F818" s="415"/>
      <c r="G818" s="239"/>
      <c r="H818" s="414"/>
      <c r="I818" s="414"/>
      <c r="J818" s="239"/>
      <c r="K818" s="239"/>
      <c r="L818" s="239"/>
      <c r="M818" s="239"/>
      <c r="N818" s="239"/>
      <c r="O818" s="239"/>
      <c r="P818" s="239"/>
      <c r="Q818" s="239"/>
      <c r="R818" s="239"/>
      <c r="S818" s="239"/>
      <c r="T818" s="239"/>
      <c r="U818" s="239"/>
      <c r="V818" s="239"/>
      <c r="W818" s="239"/>
      <c r="X818" s="239"/>
      <c r="Y818" s="239"/>
      <c r="Z818" s="239"/>
      <c r="AA818" s="239"/>
      <c r="AB818" s="239"/>
      <c r="AC818" s="239"/>
      <c r="AD818" s="239"/>
    </row>
    <row r="819" customFormat="false" ht="45" hidden="false" customHeight="true" outlineLevel="0" collapsed="false">
      <c r="A819" s="378"/>
      <c r="B819" s="378"/>
      <c r="C819" s="410"/>
      <c r="D819" s="411"/>
      <c r="E819" s="378"/>
      <c r="F819" s="412"/>
      <c r="G819" s="378"/>
      <c r="H819" s="411"/>
      <c r="I819" s="411"/>
      <c r="J819" s="378"/>
      <c r="K819" s="378"/>
      <c r="L819" s="378"/>
      <c r="M819" s="378"/>
      <c r="N819" s="378"/>
      <c r="O819" s="378"/>
      <c r="P819" s="378"/>
      <c r="Q819" s="378"/>
      <c r="R819" s="378"/>
      <c r="S819" s="378"/>
      <c r="T819" s="378"/>
      <c r="U819" s="378"/>
      <c r="V819" s="378"/>
      <c r="W819" s="378"/>
      <c r="X819" s="378"/>
      <c r="Y819" s="378"/>
      <c r="Z819" s="378"/>
      <c r="AA819" s="378"/>
      <c r="AB819" s="378"/>
      <c r="AC819" s="378"/>
      <c r="AD819" s="378"/>
    </row>
    <row r="820" customFormat="false" ht="45" hidden="false" customHeight="true" outlineLevel="0" collapsed="false">
      <c r="A820" s="239"/>
      <c r="B820" s="239"/>
      <c r="C820" s="413"/>
      <c r="D820" s="414"/>
      <c r="E820" s="239"/>
      <c r="F820" s="415"/>
      <c r="G820" s="239"/>
      <c r="H820" s="414"/>
      <c r="I820" s="414"/>
      <c r="J820" s="239"/>
      <c r="K820" s="239"/>
      <c r="L820" s="239"/>
      <c r="M820" s="239"/>
      <c r="N820" s="239"/>
      <c r="O820" s="239"/>
      <c r="P820" s="239"/>
      <c r="Q820" s="239"/>
      <c r="R820" s="239"/>
      <c r="S820" s="239"/>
      <c r="T820" s="239"/>
      <c r="U820" s="239"/>
      <c r="V820" s="239"/>
      <c r="W820" s="239"/>
      <c r="X820" s="239"/>
      <c r="Y820" s="239"/>
      <c r="Z820" s="239"/>
      <c r="AA820" s="239"/>
      <c r="AB820" s="239"/>
      <c r="AC820" s="239"/>
      <c r="AD820" s="239"/>
    </row>
    <row r="821" customFormat="false" ht="45" hidden="false" customHeight="true" outlineLevel="0" collapsed="false">
      <c r="A821" s="378"/>
      <c r="B821" s="378"/>
      <c r="C821" s="410"/>
      <c r="D821" s="411"/>
      <c r="E821" s="378"/>
      <c r="F821" s="412"/>
      <c r="G821" s="378"/>
      <c r="H821" s="411"/>
      <c r="I821" s="411"/>
      <c r="J821" s="378"/>
      <c r="K821" s="378"/>
      <c r="L821" s="378"/>
      <c r="M821" s="378"/>
      <c r="N821" s="378"/>
      <c r="O821" s="378"/>
      <c r="P821" s="378"/>
      <c r="Q821" s="378"/>
      <c r="R821" s="378"/>
      <c r="S821" s="378"/>
      <c r="T821" s="378"/>
      <c r="U821" s="378"/>
      <c r="V821" s="378"/>
      <c r="W821" s="378"/>
      <c r="X821" s="378"/>
      <c r="Y821" s="378"/>
      <c r="Z821" s="378"/>
      <c r="AA821" s="378"/>
      <c r="AB821" s="378"/>
      <c r="AC821" s="378"/>
      <c r="AD821" s="378"/>
    </row>
    <row r="822" customFormat="false" ht="45" hidden="false" customHeight="true" outlineLevel="0" collapsed="false">
      <c r="A822" s="239"/>
      <c r="B822" s="239"/>
      <c r="C822" s="413"/>
      <c r="D822" s="414"/>
      <c r="E822" s="239"/>
      <c r="F822" s="415"/>
      <c r="G822" s="239"/>
      <c r="H822" s="414"/>
      <c r="I822" s="414"/>
      <c r="J822" s="239"/>
      <c r="K822" s="239"/>
      <c r="L822" s="239"/>
      <c r="M822" s="239"/>
      <c r="N822" s="239"/>
      <c r="O822" s="239"/>
      <c r="P822" s="239"/>
      <c r="Q822" s="239"/>
      <c r="R822" s="239"/>
      <c r="S822" s="239"/>
      <c r="T822" s="239"/>
      <c r="U822" s="239"/>
      <c r="V822" s="239"/>
      <c r="W822" s="239"/>
      <c r="X822" s="239"/>
      <c r="Y822" s="239"/>
      <c r="Z822" s="239"/>
      <c r="AA822" s="239"/>
      <c r="AB822" s="239"/>
      <c r="AC822" s="239"/>
      <c r="AD822" s="239"/>
    </row>
    <row r="823" customFormat="false" ht="45" hidden="false" customHeight="true" outlineLevel="0" collapsed="false">
      <c r="A823" s="378"/>
      <c r="B823" s="378"/>
      <c r="C823" s="410"/>
      <c r="D823" s="411"/>
      <c r="E823" s="378"/>
      <c r="F823" s="412"/>
      <c r="G823" s="378"/>
      <c r="H823" s="411"/>
      <c r="I823" s="411"/>
      <c r="J823" s="378"/>
      <c r="K823" s="378"/>
      <c r="L823" s="378"/>
      <c r="M823" s="378"/>
      <c r="N823" s="378"/>
      <c r="O823" s="378"/>
      <c r="P823" s="378"/>
      <c r="Q823" s="378"/>
      <c r="R823" s="378"/>
      <c r="S823" s="378"/>
      <c r="T823" s="378"/>
      <c r="U823" s="378"/>
      <c r="V823" s="378"/>
      <c r="W823" s="378"/>
      <c r="X823" s="378"/>
      <c r="Y823" s="378"/>
      <c r="Z823" s="378"/>
      <c r="AA823" s="378"/>
      <c r="AB823" s="378"/>
      <c r="AC823" s="378"/>
      <c r="AD823" s="378"/>
    </row>
    <row r="824" customFormat="false" ht="45" hidden="false" customHeight="true" outlineLevel="0" collapsed="false">
      <c r="A824" s="239"/>
      <c r="B824" s="239"/>
      <c r="C824" s="413"/>
      <c r="D824" s="414"/>
      <c r="E824" s="239"/>
      <c r="F824" s="415"/>
      <c r="G824" s="239"/>
      <c r="H824" s="414"/>
      <c r="I824" s="414"/>
      <c r="J824" s="239"/>
      <c r="K824" s="239"/>
      <c r="L824" s="239"/>
      <c r="M824" s="239"/>
      <c r="N824" s="239"/>
      <c r="O824" s="239"/>
      <c r="P824" s="239"/>
      <c r="Q824" s="239"/>
      <c r="R824" s="239"/>
      <c r="S824" s="239"/>
      <c r="T824" s="239"/>
      <c r="U824" s="239"/>
      <c r="V824" s="239"/>
      <c r="W824" s="239"/>
      <c r="X824" s="239"/>
      <c r="Y824" s="239"/>
      <c r="Z824" s="239"/>
      <c r="AA824" s="239"/>
      <c r="AB824" s="239"/>
      <c r="AC824" s="239"/>
      <c r="AD824" s="239"/>
    </row>
    <row r="825" customFormat="false" ht="45" hidden="false" customHeight="true" outlineLevel="0" collapsed="false">
      <c r="A825" s="378"/>
      <c r="B825" s="378"/>
      <c r="C825" s="410"/>
      <c r="D825" s="411"/>
      <c r="E825" s="378"/>
      <c r="F825" s="412"/>
      <c r="G825" s="378"/>
      <c r="H825" s="411"/>
      <c r="I825" s="411"/>
      <c r="J825" s="378"/>
      <c r="K825" s="378"/>
      <c r="L825" s="378"/>
      <c r="M825" s="378"/>
      <c r="N825" s="378"/>
      <c r="O825" s="378"/>
      <c r="P825" s="378"/>
      <c r="Q825" s="378"/>
      <c r="R825" s="378"/>
      <c r="S825" s="378"/>
      <c r="T825" s="378"/>
      <c r="U825" s="378"/>
      <c r="V825" s="378"/>
      <c r="W825" s="378"/>
      <c r="X825" s="378"/>
      <c r="Y825" s="378"/>
      <c r="Z825" s="378"/>
      <c r="AA825" s="378"/>
      <c r="AB825" s="378"/>
      <c r="AC825" s="378"/>
      <c r="AD825" s="378"/>
    </row>
    <row r="826" customFormat="false" ht="45" hidden="false" customHeight="true" outlineLevel="0" collapsed="false">
      <c r="A826" s="239"/>
      <c r="B826" s="239"/>
      <c r="C826" s="413"/>
      <c r="D826" s="414"/>
      <c r="E826" s="239"/>
      <c r="F826" s="415"/>
      <c r="G826" s="239"/>
      <c r="H826" s="414"/>
      <c r="I826" s="414"/>
      <c r="J826" s="239"/>
      <c r="K826" s="239"/>
      <c r="L826" s="239"/>
      <c r="M826" s="239"/>
      <c r="N826" s="239"/>
      <c r="O826" s="239"/>
      <c r="P826" s="239"/>
      <c r="Q826" s="239"/>
      <c r="R826" s="239"/>
      <c r="S826" s="239"/>
      <c r="T826" s="239"/>
      <c r="U826" s="239"/>
      <c r="V826" s="239"/>
      <c r="W826" s="239"/>
      <c r="X826" s="239"/>
      <c r="Y826" s="239"/>
      <c r="Z826" s="239"/>
      <c r="AA826" s="239"/>
      <c r="AB826" s="239"/>
      <c r="AC826" s="239"/>
      <c r="AD826" s="239"/>
    </row>
    <row r="827" customFormat="false" ht="45" hidden="false" customHeight="true" outlineLevel="0" collapsed="false">
      <c r="A827" s="378"/>
      <c r="B827" s="378"/>
      <c r="C827" s="410"/>
      <c r="D827" s="411"/>
      <c r="E827" s="378"/>
      <c r="F827" s="412"/>
      <c r="G827" s="378"/>
      <c r="H827" s="411"/>
      <c r="I827" s="411"/>
      <c r="J827" s="378"/>
      <c r="K827" s="378"/>
      <c r="L827" s="378"/>
      <c r="M827" s="378"/>
      <c r="N827" s="378"/>
      <c r="O827" s="378"/>
      <c r="P827" s="378"/>
      <c r="Q827" s="378"/>
      <c r="R827" s="378"/>
      <c r="S827" s="378"/>
      <c r="T827" s="378"/>
      <c r="U827" s="378"/>
      <c r="V827" s="378"/>
      <c r="W827" s="378"/>
      <c r="X827" s="378"/>
      <c r="Y827" s="378"/>
      <c r="Z827" s="378"/>
      <c r="AA827" s="378"/>
      <c r="AB827" s="378"/>
      <c r="AC827" s="378"/>
      <c r="AD827" s="378"/>
    </row>
    <row r="828" customFormat="false" ht="45" hidden="false" customHeight="true" outlineLevel="0" collapsed="false">
      <c r="A828" s="239"/>
      <c r="B828" s="239"/>
      <c r="C828" s="413"/>
      <c r="D828" s="414"/>
      <c r="E828" s="239"/>
      <c r="F828" s="415"/>
      <c r="G828" s="239"/>
      <c r="H828" s="414"/>
      <c r="I828" s="414"/>
      <c r="J828" s="239"/>
      <c r="K828" s="239"/>
      <c r="L828" s="239"/>
      <c r="M828" s="239"/>
      <c r="N828" s="239"/>
      <c r="O828" s="239"/>
      <c r="P828" s="239"/>
      <c r="Q828" s="239"/>
      <c r="R828" s="239"/>
      <c r="S828" s="239"/>
      <c r="T828" s="239"/>
      <c r="U828" s="239"/>
      <c r="V828" s="239"/>
      <c r="W828" s="239"/>
      <c r="X828" s="239"/>
      <c r="Y828" s="239"/>
      <c r="Z828" s="239"/>
      <c r="AA828" s="239"/>
      <c r="AB828" s="239"/>
      <c r="AC828" s="239"/>
      <c r="AD828" s="239"/>
    </row>
    <row r="829" customFormat="false" ht="45" hidden="false" customHeight="true" outlineLevel="0" collapsed="false">
      <c r="A829" s="378"/>
      <c r="B829" s="378"/>
      <c r="C829" s="410"/>
      <c r="D829" s="411"/>
      <c r="E829" s="378"/>
      <c r="F829" s="412"/>
      <c r="G829" s="378"/>
      <c r="H829" s="411"/>
      <c r="I829" s="411"/>
      <c r="J829" s="378"/>
      <c r="K829" s="378"/>
      <c r="L829" s="378"/>
      <c r="M829" s="378"/>
      <c r="N829" s="378"/>
      <c r="O829" s="378"/>
      <c r="P829" s="378"/>
      <c r="Q829" s="378"/>
      <c r="R829" s="378"/>
      <c r="S829" s="378"/>
      <c r="T829" s="378"/>
      <c r="U829" s="378"/>
      <c r="V829" s="378"/>
      <c r="W829" s="378"/>
      <c r="X829" s="378"/>
      <c r="Y829" s="378"/>
      <c r="Z829" s="378"/>
      <c r="AA829" s="378"/>
      <c r="AB829" s="378"/>
      <c r="AC829" s="378"/>
      <c r="AD829" s="378"/>
    </row>
    <row r="830" customFormat="false" ht="45" hidden="false" customHeight="true" outlineLevel="0" collapsed="false">
      <c r="A830" s="239"/>
      <c r="B830" s="239"/>
      <c r="C830" s="413"/>
      <c r="D830" s="414"/>
      <c r="E830" s="239"/>
      <c r="F830" s="415"/>
      <c r="G830" s="239"/>
      <c r="H830" s="414"/>
      <c r="I830" s="414"/>
      <c r="J830" s="239"/>
      <c r="K830" s="239"/>
      <c r="L830" s="239"/>
      <c r="M830" s="239"/>
      <c r="N830" s="239"/>
      <c r="O830" s="239"/>
      <c r="P830" s="239"/>
      <c r="Q830" s="239"/>
      <c r="R830" s="239"/>
      <c r="S830" s="239"/>
      <c r="T830" s="239"/>
      <c r="U830" s="239"/>
      <c r="V830" s="239"/>
      <c r="W830" s="239"/>
      <c r="X830" s="239"/>
      <c r="Y830" s="239"/>
      <c r="Z830" s="239"/>
      <c r="AA830" s="239"/>
      <c r="AB830" s="239"/>
      <c r="AC830" s="239"/>
      <c r="AD830" s="239"/>
    </row>
    <row r="831" customFormat="false" ht="45" hidden="false" customHeight="true" outlineLevel="0" collapsed="false">
      <c r="A831" s="378"/>
      <c r="B831" s="378"/>
      <c r="C831" s="410"/>
      <c r="D831" s="411"/>
      <c r="E831" s="378"/>
      <c r="F831" s="412"/>
      <c r="G831" s="378"/>
      <c r="H831" s="411"/>
      <c r="I831" s="411"/>
      <c r="J831" s="378"/>
      <c r="K831" s="378"/>
      <c r="L831" s="378"/>
      <c r="M831" s="378"/>
      <c r="N831" s="378"/>
      <c r="O831" s="378"/>
      <c r="P831" s="378"/>
      <c r="Q831" s="378"/>
      <c r="R831" s="378"/>
      <c r="S831" s="378"/>
      <c r="T831" s="378"/>
      <c r="U831" s="378"/>
      <c r="V831" s="378"/>
      <c r="W831" s="378"/>
      <c r="X831" s="378"/>
      <c r="Y831" s="378"/>
      <c r="Z831" s="378"/>
      <c r="AA831" s="378"/>
      <c r="AB831" s="378"/>
      <c r="AC831" s="378"/>
      <c r="AD831" s="378"/>
    </row>
    <row r="832" customFormat="false" ht="45" hidden="false" customHeight="true" outlineLevel="0" collapsed="false">
      <c r="A832" s="239"/>
      <c r="B832" s="239"/>
      <c r="C832" s="413"/>
      <c r="D832" s="414"/>
      <c r="E832" s="239"/>
      <c r="F832" s="415"/>
      <c r="G832" s="239"/>
      <c r="H832" s="414"/>
      <c r="I832" s="414"/>
      <c r="J832" s="239"/>
      <c r="K832" s="239"/>
      <c r="L832" s="239"/>
      <c r="M832" s="239"/>
      <c r="N832" s="239"/>
      <c r="O832" s="239"/>
      <c r="P832" s="239"/>
      <c r="Q832" s="239"/>
      <c r="R832" s="239"/>
      <c r="S832" s="239"/>
      <c r="T832" s="239"/>
      <c r="U832" s="239"/>
      <c r="V832" s="239"/>
      <c r="W832" s="239"/>
      <c r="X832" s="239"/>
      <c r="Y832" s="239"/>
      <c r="Z832" s="239"/>
      <c r="AA832" s="239"/>
      <c r="AB832" s="239"/>
      <c r="AC832" s="239"/>
      <c r="AD832" s="239"/>
    </row>
    <row r="833" customFormat="false" ht="45" hidden="false" customHeight="true" outlineLevel="0" collapsed="false">
      <c r="A833" s="378"/>
      <c r="B833" s="378"/>
      <c r="C833" s="410"/>
      <c r="D833" s="411"/>
      <c r="E833" s="378"/>
      <c r="F833" s="412"/>
      <c r="G833" s="378"/>
      <c r="H833" s="411"/>
      <c r="I833" s="411"/>
      <c r="J833" s="378"/>
      <c r="K833" s="378"/>
      <c r="L833" s="378"/>
      <c r="M833" s="378"/>
      <c r="N833" s="378"/>
      <c r="O833" s="378"/>
      <c r="P833" s="378"/>
      <c r="Q833" s="378"/>
      <c r="R833" s="378"/>
      <c r="S833" s="378"/>
      <c r="T833" s="378"/>
      <c r="U833" s="378"/>
      <c r="V833" s="378"/>
      <c r="W833" s="378"/>
      <c r="X833" s="378"/>
      <c r="Y833" s="378"/>
      <c r="Z833" s="378"/>
      <c r="AA833" s="378"/>
      <c r="AB833" s="378"/>
      <c r="AC833" s="378"/>
      <c r="AD833" s="378"/>
    </row>
    <row r="834" customFormat="false" ht="45" hidden="false" customHeight="true" outlineLevel="0" collapsed="false">
      <c r="A834" s="239"/>
      <c r="B834" s="239"/>
      <c r="C834" s="413"/>
      <c r="D834" s="414"/>
      <c r="E834" s="239"/>
      <c r="F834" s="415"/>
      <c r="G834" s="239"/>
      <c r="H834" s="414"/>
      <c r="I834" s="414"/>
      <c r="J834" s="239"/>
      <c r="K834" s="239"/>
      <c r="L834" s="239"/>
      <c r="M834" s="239"/>
      <c r="N834" s="239"/>
      <c r="O834" s="239"/>
      <c r="P834" s="239"/>
      <c r="Q834" s="239"/>
      <c r="R834" s="239"/>
      <c r="S834" s="239"/>
      <c r="T834" s="239"/>
      <c r="U834" s="239"/>
      <c r="V834" s="239"/>
      <c r="W834" s="239"/>
      <c r="X834" s="239"/>
      <c r="Y834" s="239"/>
      <c r="Z834" s="239"/>
      <c r="AA834" s="239"/>
      <c r="AB834" s="239"/>
      <c r="AC834" s="239"/>
      <c r="AD834" s="239"/>
    </row>
    <row r="835" customFormat="false" ht="45" hidden="false" customHeight="true" outlineLevel="0" collapsed="false">
      <c r="A835" s="378"/>
      <c r="B835" s="378"/>
      <c r="C835" s="410"/>
      <c r="D835" s="411"/>
      <c r="E835" s="378"/>
      <c r="F835" s="412"/>
      <c r="G835" s="378"/>
      <c r="H835" s="411"/>
      <c r="I835" s="411"/>
      <c r="J835" s="378"/>
      <c r="K835" s="378"/>
      <c r="L835" s="378"/>
      <c r="M835" s="378"/>
      <c r="N835" s="378"/>
      <c r="O835" s="378"/>
      <c r="P835" s="378"/>
      <c r="Q835" s="378"/>
      <c r="R835" s="378"/>
      <c r="S835" s="378"/>
      <c r="T835" s="378"/>
      <c r="U835" s="378"/>
      <c r="V835" s="378"/>
      <c r="W835" s="378"/>
      <c r="X835" s="378"/>
      <c r="Y835" s="378"/>
      <c r="Z835" s="378"/>
      <c r="AA835" s="378"/>
      <c r="AB835" s="378"/>
      <c r="AC835" s="378"/>
      <c r="AD835" s="378"/>
    </row>
    <row r="836" customFormat="false" ht="45" hidden="false" customHeight="true" outlineLevel="0" collapsed="false">
      <c r="A836" s="239"/>
      <c r="B836" s="239"/>
      <c r="C836" s="413"/>
      <c r="D836" s="414"/>
      <c r="E836" s="239"/>
      <c r="F836" s="415"/>
      <c r="G836" s="239"/>
      <c r="H836" s="414"/>
      <c r="I836" s="414"/>
      <c r="J836" s="239"/>
      <c r="K836" s="239"/>
      <c r="L836" s="239"/>
      <c r="M836" s="239"/>
      <c r="N836" s="239"/>
      <c r="O836" s="239"/>
      <c r="P836" s="239"/>
      <c r="Q836" s="239"/>
      <c r="R836" s="239"/>
      <c r="S836" s="239"/>
      <c r="T836" s="239"/>
      <c r="U836" s="239"/>
      <c r="V836" s="239"/>
      <c r="W836" s="239"/>
      <c r="X836" s="239"/>
      <c r="Y836" s="239"/>
      <c r="Z836" s="239"/>
      <c r="AA836" s="239"/>
      <c r="AB836" s="239"/>
      <c r="AC836" s="239"/>
      <c r="AD836" s="239"/>
    </row>
    <row r="837" customFormat="false" ht="45" hidden="false" customHeight="true" outlineLevel="0" collapsed="false">
      <c r="A837" s="378"/>
      <c r="B837" s="378"/>
      <c r="C837" s="410"/>
      <c r="D837" s="411"/>
      <c r="E837" s="378"/>
      <c r="F837" s="412"/>
      <c r="G837" s="378"/>
      <c r="H837" s="411"/>
      <c r="I837" s="411"/>
      <c r="J837" s="378"/>
      <c r="K837" s="378"/>
      <c r="L837" s="378"/>
      <c r="M837" s="378"/>
      <c r="N837" s="378"/>
      <c r="O837" s="378"/>
      <c r="P837" s="378"/>
      <c r="Q837" s="378"/>
      <c r="R837" s="378"/>
      <c r="S837" s="378"/>
      <c r="T837" s="378"/>
      <c r="U837" s="378"/>
      <c r="V837" s="378"/>
      <c r="W837" s="378"/>
      <c r="X837" s="378"/>
      <c r="Y837" s="378"/>
      <c r="Z837" s="378"/>
      <c r="AA837" s="378"/>
      <c r="AB837" s="378"/>
      <c r="AC837" s="378"/>
      <c r="AD837" s="378"/>
    </row>
    <row r="838" customFormat="false" ht="45" hidden="false" customHeight="true" outlineLevel="0" collapsed="false">
      <c r="A838" s="239"/>
      <c r="B838" s="239"/>
      <c r="C838" s="413"/>
      <c r="D838" s="414"/>
      <c r="E838" s="239"/>
      <c r="F838" s="415"/>
      <c r="G838" s="239"/>
      <c r="H838" s="414"/>
      <c r="I838" s="414"/>
      <c r="J838" s="239"/>
      <c r="K838" s="239"/>
      <c r="L838" s="239"/>
      <c r="M838" s="239"/>
      <c r="N838" s="239"/>
      <c r="O838" s="239"/>
      <c r="P838" s="239"/>
      <c r="Q838" s="239"/>
      <c r="R838" s="239"/>
      <c r="S838" s="239"/>
      <c r="T838" s="239"/>
      <c r="U838" s="239"/>
      <c r="V838" s="239"/>
      <c r="W838" s="239"/>
      <c r="X838" s="239"/>
      <c r="Y838" s="239"/>
      <c r="Z838" s="239"/>
      <c r="AA838" s="239"/>
      <c r="AB838" s="239"/>
      <c r="AC838" s="239"/>
      <c r="AD838" s="239"/>
    </row>
    <row r="839" customFormat="false" ht="45" hidden="false" customHeight="true" outlineLevel="0" collapsed="false">
      <c r="A839" s="378"/>
      <c r="B839" s="378"/>
      <c r="C839" s="410"/>
      <c r="D839" s="411"/>
      <c r="E839" s="378"/>
      <c r="F839" s="412"/>
      <c r="G839" s="378"/>
      <c r="H839" s="411"/>
      <c r="I839" s="411"/>
      <c r="J839" s="378"/>
      <c r="K839" s="378"/>
      <c r="L839" s="378"/>
      <c r="M839" s="378"/>
      <c r="N839" s="378"/>
      <c r="O839" s="378"/>
      <c r="P839" s="378"/>
      <c r="Q839" s="378"/>
      <c r="R839" s="378"/>
      <c r="S839" s="378"/>
      <c r="T839" s="378"/>
      <c r="U839" s="378"/>
      <c r="V839" s="378"/>
      <c r="W839" s="378"/>
      <c r="X839" s="378"/>
      <c r="Y839" s="378"/>
      <c r="Z839" s="378"/>
      <c r="AA839" s="378"/>
      <c r="AB839" s="378"/>
      <c r="AC839" s="378"/>
      <c r="AD839" s="378"/>
    </row>
    <row r="840" customFormat="false" ht="45" hidden="false" customHeight="true" outlineLevel="0" collapsed="false">
      <c r="A840" s="239"/>
      <c r="B840" s="239"/>
      <c r="C840" s="413"/>
      <c r="D840" s="414"/>
      <c r="E840" s="239"/>
      <c r="F840" s="415"/>
      <c r="G840" s="239"/>
      <c r="H840" s="414"/>
      <c r="I840" s="414"/>
      <c r="J840" s="239"/>
      <c r="K840" s="239"/>
      <c r="L840" s="239"/>
      <c r="M840" s="239"/>
      <c r="N840" s="239"/>
      <c r="O840" s="239"/>
      <c r="P840" s="239"/>
      <c r="Q840" s="239"/>
      <c r="R840" s="239"/>
      <c r="S840" s="239"/>
      <c r="T840" s="239"/>
      <c r="U840" s="239"/>
      <c r="V840" s="239"/>
      <c r="W840" s="239"/>
      <c r="X840" s="239"/>
      <c r="Y840" s="239"/>
      <c r="Z840" s="239"/>
      <c r="AA840" s="239"/>
      <c r="AB840" s="239"/>
      <c r="AC840" s="239"/>
      <c r="AD840" s="239"/>
    </row>
    <row r="841" customFormat="false" ht="45" hidden="false" customHeight="true" outlineLevel="0" collapsed="false">
      <c r="A841" s="378"/>
      <c r="B841" s="378"/>
      <c r="C841" s="410"/>
      <c r="D841" s="411"/>
      <c r="E841" s="378"/>
      <c r="F841" s="412"/>
      <c r="G841" s="378"/>
      <c r="H841" s="411"/>
      <c r="I841" s="411"/>
      <c r="J841" s="378"/>
      <c r="K841" s="378"/>
      <c r="L841" s="378"/>
      <c r="M841" s="378"/>
      <c r="N841" s="378"/>
      <c r="O841" s="378"/>
      <c r="P841" s="378"/>
      <c r="Q841" s="378"/>
      <c r="R841" s="378"/>
      <c r="S841" s="378"/>
      <c r="T841" s="378"/>
      <c r="U841" s="378"/>
      <c r="V841" s="378"/>
      <c r="W841" s="378"/>
      <c r="X841" s="378"/>
      <c r="Y841" s="378"/>
      <c r="Z841" s="378"/>
      <c r="AA841" s="378"/>
      <c r="AB841" s="378"/>
      <c r="AC841" s="378"/>
      <c r="AD841" s="378"/>
    </row>
    <row r="842" customFormat="false" ht="45" hidden="false" customHeight="true" outlineLevel="0" collapsed="false">
      <c r="A842" s="239"/>
      <c r="B842" s="239"/>
      <c r="C842" s="413"/>
      <c r="D842" s="414"/>
      <c r="E842" s="239"/>
      <c r="F842" s="415"/>
      <c r="G842" s="239"/>
      <c r="H842" s="414"/>
      <c r="I842" s="414"/>
      <c r="J842" s="239"/>
      <c r="K842" s="239"/>
      <c r="L842" s="239"/>
      <c r="M842" s="239"/>
      <c r="N842" s="239"/>
      <c r="O842" s="239"/>
      <c r="P842" s="239"/>
      <c r="Q842" s="239"/>
      <c r="R842" s="239"/>
      <c r="S842" s="239"/>
      <c r="T842" s="239"/>
      <c r="U842" s="239"/>
      <c r="V842" s="239"/>
      <c r="W842" s="239"/>
      <c r="X842" s="239"/>
      <c r="Y842" s="239"/>
      <c r="Z842" s="239"/>
      <c r="AA842" s="239"/>
      <c r="AB842" s="239"/>
      <c r="AC842" s="239"/>
      <c r="AD842" s="239"/>
    </row>
    <row r="843" customFormat="false" ht="45" hidden="false" customHeight="true" outlineLevel="0" collapsed="false">
      <c r="A843" s="378"/>
      <c r="B843" s="378"/>
      <c r="C843" s="410"/>
      <c r="D843" s="411"/>
      <c r="E843" s="378"/>
      <c r="F843" s="412"/>
      <c r="G843" s="378"/>
      <c r="H843" s="411"/>
      <c r="I843" s="411"/>
      <c r="J843" s="378"/>
      <c r="K843" s="378"/>
      <c r="L843" s="378"/>
      <c r="M843" s="378"/>
      <c r="N843" s="378"/>
      <c r="O843" s="378"/>
      <c r="P843" s="378"/>
      <c r="Q843" s="378"/>
      <c r="R843" s="378"/>
      <c r="S843" s="378"/>
      <c r="T843" s="378"/>
      <c r="U843" s="378"/>
      <c r="V843" s="378"/>
      <c r="W843" s="378"/>
      <c r="X843" s="378"/>
      <c r="Y843" s="378"/>
      <c r="Z843" s="378"/>
      <c r="AA843" s="378"/>
      <c r="AB843" s="378"/>
      <c r="AC843" s="378"/>
      <c r="AD843" s="378"/>
    </row>
    <row r="844" customFormat="false" ht="45" hidden="false" customHeight="true" outlineLevel="0" collapsed="false">
      <c r="A844" s="239"/>
      <c r="B844" s="239"/>
      <c r="C844" s="413"/>
      <c r="D844" s="414"/>
      <c r="E844" s="239"/>
      <c r="F844" s="415"/>
      <c r="G844" s="239"/>
      <c r="H844" s="414"/>
      <c r="I844" s="414"/>
      <c r="J844" s="239"/>
      <c r="K844" s="239"/>
      <c r="L844" s="239"/>
      <c r="M844" s="239"/>
      <c r="N844" s="239"/>
      <c r="O844" s="239"/>
      <c r="P844" s="239"/>
      <c r="Q844" s="239"/>
      <c r="R844" s="239"/>
      <c r="S844" s="239"/>
      <c r="T844" s="239"/>
      <c r="U844" s="239"/>
      <c r="V844" s="239"/>
      <c r="W844" s="239"/>
      <c r="X844" s="239"/>
      <c r="Y844" s="239"/>
      <c r="Z844" s="239"/>
      <c r="AA844" s="239"/>
      <c r="AB844" s="239"/>
      <c r="AC844" s="239"/>
      <c r="AD844" s="239"/>
    </row>
    <row r="845" customFormat="false" ht="45" hidden="false" customHeight="true" outlineLevel="0" collapsed="false">
      <c r="A845" s="378"/>
      <c r="B845" s="378"/>
      <c r="C845" s="410"/>
      <c r="D845" s="411"/>
      <c r="E845" s="378"/>
      <c r="F845" s="412"/>
      <c r="G845" s="378"/>
      <c r="H845" s="411"/>
      <c r="I845" s="411"/>
      <c r="J845" s="378"/>
      <c r="K845" s="378"/>
      <c r="L845" s="378"/>
      <c r="M845" s="378"/>
      <c r="N845" s="378"/>
      <c r="O845" s="378"/>
      <c r="P845" s="378"/>
      <c r="Q845" s="378"/>
      <c r="R845" s="378"/>
      <c r="S845" s="378"/>
      <c r="T845" s="378"/>
      <c r="U845" s="378"/>
      <c r="V845" s="378"/>
      <c r="W845" s="378"/>
      <c r="X845" s="378"/>
      <c r="Y845" s="378"/>
      <c r="Z845" s="378"/>
      <c r="AA845" s="378"/>
      <c r="AB845" s="378"/>
      <c r="AC845" s="378"/>
      <c r="AD845" s="378"/>
    </row>
    <row r="846" customFormat="false" ht="45" hidden="false" customHeight="true" outlineLevel="0" collapsed="false">
      <c r="A846" s="239"/>
      <c r="B846" s="239"/>
      <c r="C846" s="413"/>
      <c r="D846" s="414"/>
      <c r="E846" s="239"/>
      <c r="F846" s="415"/>
      <c r="G846" s="239"/>
      <c r="H846" s="414"/>
      <c r="I846" s="414"/>
      <c r="J846" s="239"/>
      <c r="K846" s="239"/>
      <c r="L846" s="239"/>
      <c r="M846" s="239"/>
      <c r="N846" s="239"/>
      <c r="O846" s="239"/>
      <c r="P846" s="239"/>
      <c r="Q846" s="239"/>
      <c r="R846" s="239"/>
      <c r="S846" s="239"/>
      <c r="T846" s="239"/>
      <c r="U846" s="239"/>
      <c r="V846" s="239"/>
      <c r="W846" s="239"/>
      <c r="X846" s="239"/>
      <c r="Y846" s="239"/>
      <c r="Z846" s="239"/>
      <c r="AA846" s="239"/>
      <c r="AB846" s="239"/>
      <c r="AC846" s="239"/>
      <c r="AD846" s="239"/>
    </row>
    <row r="847" customFormat="false" ht="45" hidden="false" customHeight="true" outlineLevel="0" collapsed="false">
      <c r="A847" s="378"/>
      <c r="B847" s="378"/>
      <c r="C847" s="410"/>
      <c r="D847" s="411"/>
      <c r="E847" s="378"/>
      <c r="F847" s="412"/>
      <c r="G847" s="378"/>
      <c r="H847" s="411"/>
      <c r="I847" s="411"/>
      <c r="J847" s="378"/>
      <c r="K847" s="378"/>
      <c r="L847" s="378"/>
      <c r="M847" s="378"/>
      <c r="N847" s="378"/>
      <c r="O847" s="378"/>
      <c r="P847" s="378"/>
      <c r="Q847" s="378"/>
      <c r="R847" s="378"/>
      <c r="S847" s="378"/>
      <c r="T847" s="378"/>
      <c r="U847" s="378"/>
      <c r="V847" s="378"/>
      <c r="W847" s="378"/>
      <c r="X847" s="378"/>
      <c r="Y847" s="378"/>
      <c r="Z847" s="378"/>
      <c r="AA847" s="378"/>
      <c r="AB847" s="378"/>
      <c r="AC847" s="378"/>
      <c r="AD847" s="378"/>
    </row>
    <row r="848" customFormat="false" ht="45" hidden="false" customHeight="true" outlineLevel="0" collapsed="false">
      <c r="A848" s="239"/>
      <c r="B848" s="239"/>
      <c r="C848" s="413"/>
      <c r="D848" s="414"/>
      <c r="E848" s="239"/>
      <c r="F848" s="415"/>
      <c r="G848" s="239"/>
      <c r="H848" s="414"/>
      <c r="I848" s="414"/>
      <c r="J848" s="239"/>
      <c r="K848" s="239"/>
      <c r="L848" s="239"/>
      <c r="M848" s="239"/>
      <c r="N848" s="239"/>
      <c r="O848" s="239"/>
      <c r="P848" s="239"/>
      <c r="Q848" s="239"/>
      <c r="R848" s="239"/>
      <c r="S848" s="239"/>
      <c r="T848" s="239"/>
      <c r="U848" s="239"/>
      <c r="V848" s="239"/>
      <c r="W848" s="239"/>
      <c r="X848" s="239"/>
      <c r="Y848" s="239"/>
      <c r="Z848" s="239"/>
      <c r="AA848" s="239"/>
      <c r="AB848" s="239"/>
      <c r="AC848" s="239"/>
      <c r="AD848" s="239"/>
    </row>
    <row r="849" customFormat="false" ht="45" hidden="false" customHeight="true" outlineLevel="0" collapsed="false">
      <c r="A849" s="378"/>
      <c r="B849" s="378"/>
      <c r="C849" s="410"/>
      <c r="D849" s="411"/>
      <c r="E849" s="378"/>
      <c r="F849" s="412"/>
      <c r="G849" s="378"/>
      <c r="H849" s="411"/>
      <c r="I849" s="411"/>
      <c r="J849" s="378"/>
      <c r="K849" s="378"/>
      <c r="L849" s="378"/>
      <c r="M849" s="378"/>
      <c r="N849" s="378"/>
      <c r="O849" s="378"/>
      <c r="P849" s="378"/>
      <c r="Q849" s="378"/>
      <c r="R849" s="378"/>
      <c r="S849" s="378"/>
      <c r="T849" s="378"/>
      <c r="U849" s="378"/>
      <c r="V849" s="378"/>
      <c r="W849" s="378"/>
      <c r="X849" s="378"/>
      <c r="Y849" s="378"/>
      <c r="Z849" s="378"/>
      <c r="AA849" s="378"/>
      <c r="AB849" s="378"/>
      <c r="AC849" s="378"/>
      <c r="AD849" s="378"/>
    </row>
    <row r="850" customFormat="false" ht="45" hidden="false" customHeight="true" outlineLevel="0" collapsed="false">
      <c r="A850" s="239"/>
      <c r="B850" s="239"/>
      <c r="C850" s="413"/>
      <c r="D850" s="414"/>
      <c r="E850" s="239"/>
      <c r="F850" s="415"/>
      <c r="G850" s="239"/>
      <c r="H850" s="414"/>
      <c r="I850" s="414"/>
      <c r="J850" s="239"/>
      <c r="K850" s="239"/>
      <c r="L850" s="239"/>
      <c r="M850" s="239"/>
      <c r="N850" s="239"/>
      <c r="O850" s="239"/>
      <c r="P850" s="239"/>
      <c r="Q850" s="239"/>
      <c r="R850" s="239"/>
      <c r="S850" s="239"/>
      <c r="T850" s="239"/>
      <c r="U850" s="239"/>
      <c r="V850" s="239"/>
      <c r="W850" s="239"/>
      <c r="X850" s="239"/>
      <c r="Y850" s="239"/>
      <c r="Z850" s="239"/>
      <c r="AA850" s="239"/>
      <c r="AB850" s="239"/>
      <c r="AC850" s="239"/>
      <c r="AD850" s="239"/>
    </row>
    <row r="851" customFormat="false" ht="45" hidden="false" customHeight="true" outlineLevel="0" collapsed="false">
      <c r="A851" s="378"/>
      <c r="B851" s="378"/>
      <c r="C851" s="410"/>
      <c r="D851" s="411"/>
      <c r="E851" s="378"/>
      <c r="F851" s="412"/>
      <c r="G851" s="378"/>
      <c r="H851" s="411"/>
      <c r="I851" s="411"/>
      <c r="J851" s="378"/>
      <c r="K851" s="378"/>
      <c r="L851" s="378"/>
      <c r="M851" s="378"/>
      <c r="N851" s="378"/>
      <c r="O851" s="378"/>
      <c r="P851" s="378"/>
      <c r="Q851" s="378"/>
      <c r="R851" s="378"/>
      <c r="S851" s="378"/>
      <c r="T851" s="378"/>
      <c r="U851" s="378"/>
      <c r="V851" s="378"/>
      <c r="W851" s="378"/>
      <c r="X851" s="378"/>
      <c r="Y851" s="378"/>
      <c r="Z851" s="378"/>
      <c r="AA851" s="378"/>
      <c r="AB851" s="378"/>
      <c r="AC851" s="378"/>
      <c r="AD851" s="378"/>
    </row>
    <row r="852" customFormat="false" ht="45" hidden="false" customHeight="true" outlineLevel="0" collapsed="false">
      <c r="A852" s="239"/>
      <c r="B852" s="239"/>
      <c r="C852" s="413"/>
      <c r="D852" s="414"/>
      <c r="E852" s="239"/>
      <c r="F852" s="415"/>
      <c r="G852" s="239"/>
      <c r="H852" s="414"/>
      <c r="I852" s="414"/>
      <c r="J852" s="239"/>
      <c r="K852" s="239"/>
      <c r="L852" s="239"/>
      <c r="M852" s="239"/>
      <c r="N852" s="239"/>
      <c r="O852" s="239"/>
      <c r="P852" s="239"/>
      <c r="Q852" s="239"/>
      <c r="R852" s="239"/>
      <c r="S852" s="239"/>
      <c r="T852" s="239"/>
      <c r="U852" s="239"/>
      <c r="V852" s="239"/>
      <c r="W852" s="239"/>
      <c r="X852" s="239"/>
      <c r="Y852" s="239"/>
      <c r="Z852" s="239"/>
      <c r="AA852" s="239"/>
      <c r="AB852" s="239"/>
      <c r="AC852" s="239"/>
      <c r="AD852" s="239"/>
    </row>
    <row r="853" customFormat="false" ht="45" hidden="false" customHeight="true" outlineLevel="0" collapsed="false">
      <c r="A853" s="378"/>
      <c r="B853" s="378"/>
      <c r="C853" s="410"/>
      <c r="D853" s="411"/>
      <c r="E853" s="378"/>
      <c r="F853" s="412"/>
      <c r="G853" s="378"/>
      <c r="H853" s="411"/>
      <c r="I853" s="411"/>
      <c r="J853" s="378"/>
      <c r="K853" s="378"/>
      <c r="L853" s="378"/>
      <c r="M853" s="378"/>
      <c r="N853" s="378"/>
      <c r="O853" s="378"/>
      <c r="P853" s="378"/>
      <c r="Q853" s="378"/>
      <c r="R853" s="378"/>
      <c r="S853" s="378"/>
      <c r="T853" s="378"/>
      <c r="U853" s="378"/>
      <c r="V853" s="378"/>
      <c r="W853" s="378"/>
      <c r="X853" s="378"/>
      <c r="Y853" s="378"/>
      <c r="Z853" s="378"/>
      <c r="AA853" s="378"/>
      <c r="AB853" s="378"/>
      <c r="AC853" s="378"/>
      <c r="AD853" s="378"/>
    </row>
    <row r="854" customFormat="false" ht="45" hidden="false" customHeight="true" outlineLevel="0" collapsed="false">
      <c r="A854" s="239"/>
      <c r="B854" s="239"/>
      <c r="C854" s="413"/>
      <c r="D854" s="414"/>
      <c r="E854" s="239"/>
      <c r="F854" s="415"/>
      <c r="G854" s="239"/>
      <c r="H854" s="414"/>
      <c r="I854" s="414"/>
      <c r="J854" s="239"/>
      <c r="K854" s="239"/>
      <c r="L854" s="239"/>
      <c r="M854" s="239"/>
      <c r="N854" s="239"/>
      <c r="O854" s="239"/>
      <c r="P854" s="239"/>
      <c r="Q854" s="239"/>
      <c r="R854" s="239"/>
      <c r="S854" s="239"/>
      <c r="T854" s="239"/>
      <c r="U854" s="239"/>
      <c r="V854" s="239"/>
      <c r="W854" s="239"/>
      <c r="X854" s="239"/>
      <c r="Y854" s="239"/>
      <c r="Z854" s="239"/>
      <c r="AA854" s="239"/>
      <c r="AB854" s="239"/>
      <c r="AC854" s="239"/>
      <c r="AD854" s="239"/>
    </row>
    <row r="855" customFormat="false" ht="45" hidden="false" customHeight="true" outlineLevel="0" collapsed="false">
      <c r="A855" s="378"/>
      <c r="B855" s="378"/>
      <c r="C855" s="410"/>
      <c r="D855" s="411"/>
      <c r="E855" s="378"/>
      <c r="F855" s="412"/>
      <c r="G855" s="378"/>
      <c r="H855" s="411"/>
      <c r="I855" s="411"/>
      <c r="J855" s="378"/>
      <c r="K855" s="378"/>
      <c r="L855" s="378"/>
      <c r="M855" s="378"/>
      <c r="N855" s="378"/>
      <c r="O855" s="378"/>
      <c r="P855" s="378"/>
      <c r="Q855" s="378"/>
      <c r="R855" s="378"/>
      <c r="S855" s="378"/>
      <c r="T855" s="378"/>
      <c r="U855" s="378"/>
      <c r="V855" s="378"/>
      <c r="W855" s="378"/>
      <c r="X855" s="378"/>
      <c r="Y855" s="378"/>
      <c r="Z855" s="378"/>
      <c r="AA855" s="378"/>
      <c r="AB855" s="378"/>
      <c r="AC855" s="378"/>
      <c r="AD855" s="378"/>
    </row>
    <row r="856" customFormat="false" ht="45" hidden="false" customHeight="true" outlineLevel="0" collapsed="false">
      <c r="A856" s="239"/>
      <c r="B856" s="239"/>
      <c r="C856" s="413"/>
      <c r="D856" s="414"/>
      <c r="E856" s="239"/>
      <c r="F856" s="415"/>
      <c r="G856" s="239"/>
      <c r="H856" s="414"/>
      <c r="I856" s="414"/>
      <c r="J856" s="239"/>
      <c r="K856" s="239"/>
      <c r="L856" s="239"/>
      <c r="M856" s="239"/>
      <c r="N856" s="239"/>
      <c r="O856" s="239"/>
      <c r="P856" s="239"/>
      <c r="Q856" s="239"/>
      <c r="R856" s="239"/>
      <c r="S856" s="239"/>
      <c r="T856" s="239"/>
      <c r="U856" s="239"/>
      <c r="V856" s="239"/>
      <c r="W856" s="239"/>
      <c r="X856" s="239"/>
      <c r="Y856" s="239"/>
      <c r="Z856" s="239"/>
      <c r="AA856" s="239"/>
      <c r="AB856" s="239"/>
      <c r="AC856" s="239"/>
      <c r="AD856" s="239"/>
    </row>
    <row r="857" customFormat="false" ht="45" hidden="false" customHeight="true" outlineLevel="0" collapsed="false">
      <c r="A857" s="378"/>
      <c r="B857" s="378"/>
      <c r="C857" s="410"/>
      <c r="D857" s="411"/>
      <c r="E857" s="378"/>
      <c r="F857" s="412"/>
      <c r="G857" s="378"/>
      <c r="H857" s="411"/>
      <c r="I857" s="411"/>
      <c r="J857" s="378"/>
      <c r="K857" s="378"/>
      <c r="L857" s="378"/>
      <c r="M857" s="378"/>
      <c r="N857" s="378"/>
      <c r="O857" s="378"/>
      <c r="P857" s="378"/>
      <c r="Q857" s="378"/>
      <c r="R857" s="378"/>
      <c r="S857" s="378"/>
      <c r="T857" s="378"/>
      <c r="U857" s="378"/>
      <c r="V857" s="378"/>
      <c r="W857" s="378"/>
      <c r="X857" s="378"/>
      <c r="Y857" s="378"/>
      <c r="Z857" s="378"/>
      <c r="AA857" s="378"/>
      <c r="AB857" s="378"/>
      <c r="AC857" s="378"/>
      <c r="AD857" s="378"/>
    </row>
    <row r="858" customFormat="false" ht="45" hidden="false" customHeight="true" outlineLevel="0" collapsed="false">
      <c r="A858" s="239"/>
      <c r="B858" s="239"/>
      <c r="C858" s="413"/>
      <c r="D858" s="414"/>
      <c r="E858" s="239"/>
      <c r="F858" s="415"/>
      <c r="G858" s="239"/>
      <c r="H858" s="414"/>
      <c r="I858" s="414"/>
      <c r="J858" s="239"/>
      <c r="K858" s="239"/>
      <c r="L858" s="239"/>
      <c r="M858" s="239"/>
      <c r="N858" s="239"/>
      <c r="O858" s="239"/>
      <c r="P858" s="239"/>
      <c r="Q858" s="239"/>
      <c r="R858" s="239"/>
      <c r="S858" s="239"/>
      <c r="T858" s="239"/>
      <c r="U858" s="239"/>
      <c r="V858" s="239"/>
      <c r="W858" s="239"/>
      <c r="X858" s="239"/>
      <c r="Y858" s="239"/>
      <c r="Z858" s="239"/>
      <c r="AA858" s="239"/>
      <c r="AB858" s="239"/>
      <c r="AC858" s="239"/>
      <c r="AD858" s="239"/>
    </row>
    <row r="859" customFormat="false" ht="45" hidden="false" customHeight="true" outlineLevel="0" collapsed="false">
      <c r="A859" s="378"/>
      <c r="B859" s="378"/>
      <c r="C859" s="410"/>
      <c r="D859" s="411"/>
      <c r="E859" s="378"/>
      <c r="F859" s="412"/>
      <c r="G859" s="378"/>
      <c r="H859" s="411"/>
      <c r="I859" s="411"/>
      <c r="J859" s="378"/>
      <c r="K859" s="378"/>
      <c r="L859" s="378"/>
      <c r="M859" s="378"/>
      <c r="N859" s="378"/>
      <c r="O859" s="378"/>
      <c r="P859" s="378"/>
      <c r="Q859" s="378"/>
      <c r="R859" s="378"/>
      <c r="S859" s="378"/>
      <c r="T859" s="378"/>
      <c r="U859" s="378"/>
      <c r="V859" s="378"/>
      <c r="W859" s="378"/>
      <c r="X859" s="378"/>
      <c r="Y859" s="378"/>
      <c r="Z859" s="378"/>
      <c r="AA859" s="378"/>
      <c r="AB859" s="378"/>
      <c r="AC859" s="378"/>
      <c r="AD859" s="378"/>
    </row>
    <row r="860" customFormat="false" ht="45" hidden="false" customHeight="true" outlineLevel="0" collapsed="false">
      <c r="A860" s="239"/>
      <c r="B860" s="239"/>
      <c r="C860" s="413"/>
      <c r="D860" s="414"/>
      <c r="E860" s="239"/>
      <c r="F860" s="415"/>
      <c r="G860" s="239"/>
      <c r="H860" s="414"/>
      <c r="I860" s="414"/>
      <c r="J860" s="239"/>
      <c r="K860" s="239"/>
      <c r="L860" s="239"/>
      <c r="M860" s="239"/>
      <c r="N860" s="239"/>
      <c r="O860" s="239"/>
      <c r="P860" s="239"/>
      <c r="Q860" s="239"/>
      <c r="R860" s="239"/>
      <c r="S860" s="239"/>
      <c r="T860" s="239"/>
      <c r="U860" s="239"/>
      <c r="V860" s="239"/>
      <c r="W860" s="239"/>
      <c r="X860" s="239"/>
      <c r="Y860" s="239"/>
      <c r="Z860" s="239"/>
      <c r="AA860" s="239"/>
      <c r="AB860" s="239"/>
      <c r="AC860" s="239"/>
      <c r="AD860" s="239"/>
    </row>
    <row r="861" customFormat="false" ht="45" hidden="false" customHeight="true" outlineLevel="0" collapsed="false">
      <c r="A861" s="378"/>
      <c r="B861" s="378"/>
      <c r="C861" s="410"/>
      <c r="D861" s="411"/>
      <c r="E861" s="378"/>
      <c r="F861" s="412"/>
      <c r="G861" s="378"/>
      <c r="H861" s="411"/>
      <c r="I861" s="411"/>
      <c r="J861" s="378"/>
      <c r="K861" s="378"/>
      <c r="L861" s="378"/>
      <c r="M861" s="378"/>
      <c r="N861" s="378"/>
      <c r="O861" s="378"/>
      <c r="P861" s="378"/>
      <c r="Q861" s="378"/>
      <c r="R861" s="378"/>
      <c r="S861" s="378"/>
      <c r="T861" s="378"/>
      <c r="U861" s="378"/>
      <c r="V861" s="378"/>
      <c r="W861" s="378"/>
      <c r="X861" s="378"/>
      <c r="Y861" s="378"/>
      <c r="Z861" s="378"/>
      <c r="AA861" s="378"/>
      <c r="AB861" s="378"/>
      <c r="AC861" s="378"/>
      <c r="AD861" s="378"/>
    </row>
    <row r="862" customFormat="false" ht="45" hidden="false" customHeight="true" outlineLevel="0" collapsed="false">
      <c r="A862" s="239"/>
      <c r="B862" s="239"/>
      <c r="C862" s="413"/>
      <c r="D862" s="414"/>
      <c r="E862" s="239"/>
      <c r="F862" s="415"/>
      <c r="G862" s="239"/>
      <c r="H862" s="414"/>
      <c r="I862" s="414"/>
      <c r="J862" s="239"/>
      <c r="K862" s="239"/>
      <c r="L862" s="239"/>
      <c r="M862" s="239"/>
      <c r="N862" s="239"/>
      <c r="O862" s="239"/>
      <c r="P862" s="239"/>
      <c r="Q862" s="239"/>
      <c r="R862" s="239"/>
      <c r="S862" s="239"/>
      <c r="T862" s="239"/>
      <c r="U862" s="239"/>
      <c r="V862" s="239"/>
      <c r="W862" s="239"/>
      <c r="X862" s="239"/>
      <c r="Y862" s="239"/>
      <c r="Z862" s="239"/>
      <c r="AA862" s="239"/>
      <c r="AB862" s="239"/>
      <c r="AC862" s="239"/>
      <c r="AD862" s="239"/>
    </row>
    <row r="863" customFormat="false" ht="45" hidden="false" customHeight="true" outlineLevel="0" collapsed="false">
      <c r="A863" s="378"/>
      <c r="B863" s="378"/>
      <c r="C863" s="410"/>
      <c r="D863" s="411"/>
      <c r="E863" s="378"/>
      <c r="F863" s="412"/>
      <c r="G863" s="378"/>
      <c r="H863" s="411"/>
      <c r="I863" s="411"/>
      <c r="J863" s="378"/>
      <c r="K863" s="378"/>
      <c r="L863" s="378"/>
      <c r="M863" s="378"/>
      <c r="N863" s="378"/>
      <c r="O863" s="378"/>
      <c r="P863" s="378"/>
      <c r="Q863" s="378"/>
      <c r="R863" s="378"/>
      <c r="S863" s="378"/>
      <c r="T863" s="378"/>
      <c r="U863" s="378"/>
      <c r="V863" s="378"/>
      <c r="W863" s="378"/>
      <c r="X863" s="378"/>
      <c r="Y863" s="378"/>
      <c r="Z863" s="378"/>
      <c r="AA863" s="378"/>
      <c r="AB863" s="378"/>
      <c r="AC863" s="378"/>
      <c r="AD863" s="378"/>
    </row>
    <row r="864" customFormat="false" ht="45" hidden="false" customHeight="true" outlineLevel="0" collapsed="false">
      <c r="A864" s="239"/>
      <c r="B864" s="239"/>
      <c r="C864" s="413"/>
      <c r="D864" s="414"/>
      <c r="E864" s="239"/>
      <c r="F864" s="415"/>
      <c r="G864" s="239"/>
      <c r="H864" s="414"/>
      <c r="I864" s="414"/>
      <c r="J864" s="239"/>
      <c r="K864" s="239"/>
      <c r="L864" s="239"/>
      <c r="M864" s="239"/>
      <c r="N864" s="239"/>
      <c r="O864" s="239"/>
      <c r="P864" s="239"/>
      <c r="Q864" s="239"/>
      <c r="R864" s="239"/>
      <c r="S864" s="239"/>
      <c r="T864" s="239"/>
      <c r="U864" s="239"/>
      <c r="V864" s="239"/>
      <c r="W864" s="239"/>
      <c r="X864" s="239"/>
      <c r="Y864" s="239"/>
      <c r="Z864" s="239"/>
      <c r="AA864" s="239"/>
      <c r="AB864" s="239"/>
      <c r="AC864" s="239"/>
      <c r="AD864" s="239"/>
    </row>
    <row r="865" customFormat="false" ht="45" hidden="false" customHeight="true" outlineLevel="0" collapsed="false">
      <c r="A865" s="378"/>
      <c r="B865" s="378"/>
      <c r="C865" s="410"/>
      <c r="D865" s="411"/>
      <c r="E865" s="378"/>
      <c r="F865" s="412"/>
      <c r="G865" s="378"/>
      <c r="H865" s="411"/>
      <c r="I865" s="411"/>
      <c r="J865" s="378"/>
      <c r="K865" s="378"/>
      <c r="L865" s="378"/>
      <c r="M865" s="378"/>
      <c r="N865" s="378"/>
      <c r="O865" s="378"/>
      <c r="P865" s="378"/>
      <c r="Q865" s="378"/>
      <c r="R865" s="378"/>
      <c r="S865" s="378"/>
      <c r="T865" s="378"/>
      <c r="U865" s="378"/>
      <c r="V865" s="378"/>
      <c r="W865" s="378"/>
      <c r="X865" s="378"/>
      <c r="Y865" s="378"/>
      <c r="Z865" s="378"/>
      <c r="AA865" s="378"/>
      <c r="AB865" s="378"/>
      <c r="AC865" s="378"/>
      <c r="AD865" s="378"/>
    </row>
    <row r="866" customFormat="false" ht="45" hidden="false" customHeight="true" outlineLevel="0" collapsed="false">
      <c r="A866" s="239"/>
      <c r="B866" s="239"/>
      <c r="C866" s="413"/>
      <c r="D866" s="414"/>
      <c r="E866" s="239"/>
      <c r="F866" s="415"/>
      <c r="G866" s="239"/>
      <c r="H866" s="414"/>
      <c r="I866" s="414"/>
      <c r="J866" s="239"/>
      <c r="K866" s="239"/>
      <c r="L866" s="239"/>
      <c r="M866" s="239"/>
      <c r="N866" s="239"/>
      <c r="O866" s="239"/>
      <c r="P866" s="239"/>
      <c r="Q866" s="239"/>
      <c r="R866" s="239"/>
      <c r="S866" s="239"/>
      <c r="T866" s="239"/>
      <c r="U866" s="239"/>
      <c r="V866" s="239"/>
      <c r="W866" s="239"/>
      <c r="X866" s="239"/>
      <c r="Y866" s="239"/>
      <c r="Z866" s="239"/>
      <c r="AA866" s="239"/>
      <c r="AB866" s="239"/>
      <c r="AC866" s="239"/>
      <c r="AD866" s="239"/>
    </row>
    <row r="867" customFormat="false" ht="45" hidden="false" customHeight="true" outlineLevel="0" collapsed="false">
      <c r="A867" s="378"/>
      <c r="B867" s="378"/>
      <c r="C867" s="410"/>
      <c r="D867" s="411"/>
      <c r="E867" s="378"/>
      <c r="F867" s="412"/>
      <c r="G867" s="378"/>
      <c r="H867" s="411"/>
      <c r="I867" s="411"/>
      <c r="J867" s="378"/>
      <c r="K867" s="378"/>
      <c r="L867" s="378"/>
      <c r="M867" s="378"/>
      <c r="N867" s="378"/>
      <c r="O867" s="378"/>
      <c r="P867" s="378"/>
      <c r="Q867" s="378"/>
      <c r="R867" s="378"/>
      <c r="S867" s="378"/>
      <c r="T867" s="378"/>
      <c r="U867" s="378"/>
      <c r="V867" s="378"/>
      <c r="W867" s="378"/>
      <c r="X867" s="378"/>
      <c r="Y867" s="378"/>
      <c r="Z867" s="378"/>
      <c r="AA867" s="378"/>
      <c r="AB867" s="378"/>
      <c r="AC867" s="378"/>
      <c r="AD867" s="378"/>
    </row>
    <row r="868" customFormat="false" ht="45" hidden="false" customHeight="true" outlineLevel="0" collapsed="false">
      <c r="A868" s="239"/>
      <c r="B868" s="239"/>
      <c r="C868" s="413"/>
      <c r="D868" s="414"/>
      <c r="E868" s="239"/>
      <c r="F868" s="415"/>
      <c r="G868" s="239"/>
      <c r="H868" s="414"/>
      <c r="I868" s="414"/>
      <c r="J868" s="239"/>
      <c r="K868" s="239"/>
      <c r="L868" s="239"/>
      <c r="M868" s="239"/>
      <c r="N868" s="239"/>
      <c r="O868" s="239"/>
      <c r="P868" s="239"/>
      <c r="Q868" s="239"/>
      <c r="R868" s="239"/>
      <c r="S868" s="239"/>
      <c r="T868" s="239"/>
      <c r="U868" s="239"/>
      <c r="V868" s="239"/>
      <c r="W868" s="239"/>
      <c r="X868" s="239"/>
      <c r="Y868" s="239"/>
      <c r="Z868" s="239"/>
      <c r="AA868" s="239"/>
      <c r="AB868" s="239"/>
      <c r="AC868" s="239"/>
      <c r="AD868" s="239"/>
    </row>
    <row r="869" customFormat="false" ht="45" hidden="false" customHeight="true" outlineLevel="0" collapsed="false">
      <c r="A869" s="378"/>
      <c r="B869" s="378"/>
      <c r="C869" s="410"/>
      <c r="D869" s="411"/>
      <c r="E869" s="378"/>
      <c r="F869" s="412"/>
      <c r="G869" s="378"/>
      <c r="H869" s="411"/>
      <c r="I869" s="411"/>
      <c r="J869" s="378"/>
      <c r="K869" s="378"/>
      <c r="L869" s="378"/>
      <c r="M869" s="378"/>
      <c r="N869" s="378"/>
      <c r="O869" s="378"/>
      <c r="P869" s="378"/>
      <c r="Q869" s="378"/>
      <c r="R869" s="378"/>
      <c r="S869" s="378"/>
      <c r="T869" s="378"/>
      <c r="U869" s="378"/>
      <c r="V869" s="378"/>
      <c r="W869" s="378"/>
      <c r="X869" s="378"/>
      <c r="Y869" s="378"/>
      <c r="Z869" s="378"/>
      <c r="AA869" s="378"/>
      <c r="AB869" s="378"/>
      <c r="AC869" s="378"/>
      <c r="AD869" s="378"/>
    </row>
    <row r="870" customFormat="false" ht="45" hidden="false" customHeight="true" outlineLevel="0" collapsed="false">
      <c r="A870" s="239"/>
      <c r="B870" s="239"/>
      <c r="C870" s="413"/>
      <c r="D870" s="414"/>
      <c r="E870" s="239"/>
      <c r="F870" s="415"/>
      <c r="G870" s="239"/>
      <c r="H870" s="414"/>
      <c r="I870" s="414"/>
      <c r="J870" s="239"/>
      <c r="K870" s="239"/>
      <c r="L870" s="239"/>
      <c r="M870" s="239"/>
      <c r="N870" s="239"/>
      <c r="O870" s="239"/>
      <c r="P870" s="239"/>
      <c r="Q870" s="239"/>
      <c r="R870" s="239"/>
      <c r="S870" s="239"/>
      <c r="T870" s="239"/>
      <c r="U870" s="239"/>
      <c r="V870" s="239"/>
      <c r="W870" s="239"/>
      <c r="X870" s="239"/>
      <c r="Y870" s="239"/>
      <c r="Z870" s="239"/>
      <c r="AA870" s="239"/>
      <c r="AB870" s="239"/>
      <c r="AC870" s="239"/>
      <c r="AD870" s="239"/>
    </row>
    <row r="871" customFormat="false" ht="45" hidden="false" customHeight="true" outlineLevel="0" collapsed="false">
      <c r="A871" s="378"/>
      <c r="B871" s="378"/>
      <c r="C871" s="410"/>
      <c r="D871" s="411"/>
      <c r="E871" s="378"/>
      <c r="F871" s="412"/>
      <c r="G871" s="378"/>
      <c r="H871" s="411"/>
      <c r="I871" s="411"/>
      <c r="J871" s="378"/>
      <c r="K871" s="378"/>
      <c r="L871" s="378"/>
      <c r="M871" s="378"/>
      <c r="N871" s="378"/>
      <c r="O871" s="378"/>
      <c r="P871" s="378"/>
      <c r="Q871" s="378"/>
      <c r="R871" s="378"/>
      <c r="S871" s="378"/>
      <c r="T871" s="378"/>
      <c r="U871" s="378"/>
      <c r="V871" s="378"/>
      <c r="W871" s="378"/>
      <c r="X871" s="378"/>
      <c r="Y871" s="378"/>
      <c r="Z871" s="378"/>
      <c r="AA871" s="378"/>
      <c r="AB871" s="378"/>
      <c r="AC871" s="378"/>
      <c r="AD871" s="378"/>
    </row>
    <row r="872" customFormat="false" ht="45" hidden="false" customHeight="true" outlineLevel="0" collapsed="false">
      <c r="A872" s="239"/>
      <c r="B872" s="239"/>
      <c r="C872" s="413"/>
      <c r="D872" s="414"/>
      <c r="E872" s="239"/>
      <c r="F872" s="415"/>
      <c r="G872" s="239"/>
      <c r="H872" s="414"/>
      <c r="I872" s="414"/>
      <c r="J872" s="239"/>
      <c r="K872" s="239"/>
      <c r="L872" s="239"/>
      <c r="M872" s="239"/>
      <c r="N872" s="239"/>
      <c r="O872" s="239"/>
      <c r="P872" s="239"/>
      <c r="Q872" s="239"/>
      <c r="R872" s="239"/>
      <c r="S872" s="239"/>
      <c r="T872" s="239"/>
      <c r="U872" s="239"/>
      <c r="V872" s="239"/>
      <c r="W872" s="239"/>
      <c r="X872" s="239"/>
      <c r="Y872" s="239"/>
      <c r="Z872" s="239"/>
      <c r="AA872" s="239"/>
      <c r="AB872" s="239"/>
      <c r="AC872" s="239"/>
      <c r="AD872" s="239"/>
    </row>
    <row r="873" customFormat="false" ht="45" hidden="false" customHeight="true" outlineLevel="0" collapsed="false">
      <c r="A873" s="378"/>
      <c r="B873" s="378"/>
      <c r="C873" s="410"/>
      <c r="D873" s="411"/>
      <c r="E873" s="378"/>
      <c r="F873" s="412"/>
      <c r="G873" s="378"/>
      <c r="H873" s="411"/>
      <c r="I873" s="411"/>
      <c r="J873" s="378"/>
      <c r="K873" s="378"/>
      <c r="L873" s="378"/>
      <c r="M873" s="378"/>
      <c r="N873" s="378"/>
      <c r="O873" s="378"/>
      <c r="P873" s="378"/>
      <c r="Q873" s="378"/>
      <c r="R873" s="378"/>
      <c r="S873" s="378"/>
      <c r="T873" s="378"/>
      <c r="U873" s="378"/>
      <c r="V873" s="378"/>
      <c r="W873" s="378"/>
      <c r="X873" s="378"/>
      <c r="Y873" s="378"/>
      <c r="Z873" s="378"/>
      <c r="AA873" s="378"/>
      <c r="AB873" s="378"/>
      <c r="AC873" s="378"/>
      <c r="AD873" s="378"/>
    </row>
    <row r="874" customFormat="false" ht="45" hidden="false" customHeight="true" outlineLevel="0" collapsed="false">
      <c r="A874" s="239"/>
      <c r="B874" s="239"/>
      <c r="C874" s="413"/>
      <c r="D874" s="414"/>
      <c r="E874" s="239"/>
      <c r="F874" s="415"/>
      <c r="G874" s="239"/>
      <c r="H874" s="414"/>
      <c r="I874" s="414"/>
      <c r="J874" s="239"/>
      <c r="K874" s="239"/>
      <c r="L874" s="239"/>
      <c r="M874" s="239"/>
      <c r="N874" s="239"/>
      <c r="O874" s="239"/>
      <c r="P874" s="239"/>
      <c r="Q874" s="239"/>
      <c r="R874" s="239"/>
      <c r="S874" s="239"/>
      <c r="T874" s="239"/>
      <c r="U874" s="239"/>
      <c r="V874" s="239"/>
      <c r="W874" s="239"/>
      <c r="X874" s="239"/>
      <c r="Y874" s="239"/>
      <c r="Z874" s="239"/>
      <c r="AA874" s="239"/>
      <c r="AB874" s="239"/>
      <c r="AC874" s="239"/>
      <c r="AD874" s="239"/>
    </row>
    <row r="875" customFormat="false" ht="45" hidden="false" customHeight="true" outlineLevel="0" collapsed="false">
      <c r="A875" s="378"/>
      <c r="B875" s="378"/>
      <c r="C875" s="410"/>
      <c r="D875" s="411"/>
      <c r="E875" s="378"/>
      <c r="F875" s="412"/>
      <c r="G875" s="378"/>
      <c r="H875" s="411"/>
      <c r="I875" s="411"/>
      <c r="J875" s="378"/>
      <c r="K875" s="378"/>
      <c r="L875" s="378"/>
      <c r="M875" s="378"/>
      <c r="N875" s="378"/>
      <c r="O875" s="378"/>
      <c r="P875" s="378"/>
      <c r="Q875" s="378"/>
      <c r="R875" s="378"/>
      <c r="S875" s="378"/>
      <c r="T875" s="378"/>
      <c r="U875" s="378"/>
      <c r="V875" s="378"/>
      <c r="W875" s="378"/>
      <c r="X875" s="378"/>
      <c r="Y875" s="378"/>
      <c r="Z875" s="378"/>
      <c r="AA875" s="378"/>
      <c r="AB875" s="378"/>
      <c r="AC875" s="378"/>
      <c r="AD875" s="378"/>
    </row>
    <row r="876" customFormat="false" ht="45" hidden="false" customHeight="true" outlineLevel="0" collapsed="false">
      <c r="A876" s="239"/>
      <c r="B876" s="239"/>
      <c r="C876" s="413"/>
      <c r="D876" s="414"/>
      <c r="E876" s="239"/>
      <c r="F876" s="415"/>
      <c r="G876" s="239"/>
      <c r="H876" s="414"/>
      <c r="I876" s="414"/>
      <c r="J876" s="239"/>
      <c r="K876" s="239"/>
      <c r="L876" s="239"/>
      <c r="M876" s="239"/>
      <c r="N876" s="239"/>
      <c r="O876" s="239"/>
      <c r="P876" s="239"/>
      <c r="Q876" s="239"/>
      <c r="R876" s="239"/>
      <c r="S876" s="239"/>
      <c r="T876" s="239"/>
      <c r="U876" s="239"/>
      <c r="V876" s="239"/>
      <c r="W876" s="239"/>
      <c r="X876" s="239"/>
      <c r="Y876" s="239"/>
      <c r="Z876" s="239"/>
      <c r="AA876" s="239"/>
      <c r="AB876" s="239"/>
      <c r="AC876" s="239"/>
      <c r="AD876" s="239"/>
    </row>
    <row r="877" customFormat="false" ht="45" hidden="false" customHeight="true" outlineLevel="0" collapsed="false">
      <c r="A877" s="378"/>
      <c r="B877" s="378"/>
      <c r="C877" s="410"/>
      <c r="D877" s="411"/>
      <c r="E877" s="378"/>
      <c r="F877" s="412"/>
      <c r="G877" s="378"/>
      <c r="H877" s="411"/>
      <c r="I877" s="411"/>
      <c r="J877" s="378"/>
      <c r="K877" s="378"/>
      <c r="L877" s="378"/>
      <c r="M877" s="378"/>
      <c r="N877" s="378"/>
      <c r="O877" s="378"/>
      <c r="P877" s="378"/>
      <c r="Q877" s="378"/>
      <c r="R877" s="378"/>
      <c r="S877" s="378"/>
      <c r="T877" s="378"/>
      <c r="U877" s="378"/>
      <c r="V877" s="378"/>
      <c r="W877" s="378"/>
      <c r="X877" s="378"/>
      <c r="Y877" s="378"/>
      <c r="Z877" s="378"/>
      <c r="AA877" s="378"/>
      <c r="AB877" s="378"/>
      <c r="AC877" s="378"/>
      <c r="AD877" s="378"/>
    </row>
    <row r="878" customFormat="false" ht="45" hidden="false" customHeight="true" outlineLevel="0" collapsed="false">
      <c r="A878" s="239"/>
      <c r="B878" s="239"/>
      <c r="C878" s="413"/>
      <c r="D878" s="414"/>
      <c r="E878" s="239"/>
      <c r="F878" s="415"/>
      <c r="G878" s="239"/>
      <c r="H878" s="414"/>
      <c r="I878" s="414"/>
      <c r="J878" s="239"/>
      <c r="K878" s="239"/>
      <c r="L878" s="239"/>
      <c r="M878" s="239"/>
      <c r="N878" s="239"/>
      <c r="O878" s="239"/>
      <c r="P878" s="239"/>
      <c r="Q878" s="239"/>
      <c r="R878" s="239"/>
      <c r="S878" s="239"/>
      <c r="T878" s="239"/>
      <c r="U878" s="239"/>
      <c r="V878" s="239"/>
      <c r="W878" s="239"/>
      <c r="X878" s="239"/>
      <c r="Y878" s="239"/>
      <c r="Z878" s="239"/>
      <c r="AA878" s="239"/>
      <c r="AB878" s="239"/>
      <c r="AC878" s="239"/>
      <c r="AD878" s="239"/>
    </row>
    <row r="879" customFormat="false" ht="45" hidden="false" customHeight="true" outlineLevel="0" collapsed="false">
      <c r="A879" s="378"/>
      <c r="B879" s="378"/>
      <c r="C879" s="410"/>
      <c r="D879" s="411"/>
      <c r="E879" s="378"/>
      <c r="F879" s="412"/>
      <c r="G879" s="378"/>
      <c r="H879" s="411"/>
      <c r="I879" s="411"/>
      <c r="J879" s="378"/>
      <c r="K879" s="378"/>
      <c r="L879" s="378"/>
      <c r="M879" s="378"/>
      <c r="N879" s="378"/>
      <c r="O879" s="378"/>
      <c r="P879" s="378"/>
      <c r="Q879" s="378"/>
      <c r="R879" s="378"/>
      <c r="S879" s="378"/>
      <c r="T879" s="378"/>
      <c r="U879" s="378"/>
      <c r="V879" s="378"/>
      <c r="W879" s="378"/>
      <c r="X879" s="378"/>
      <c r="Y879" s="378"/>
      <c r="Z879" s="378"/>
      <c r="AA879" s="378"/>
      <c r="AB879" s="378"/>
      <c r="AC879" s="378"/>
      <c r="AD879" s="378"/>
    </row>
    <row r="880" customFormat="false" ht="45" hidden="false" customHeight="true" outlineLevel="0" collapsed="false">
      <c r="A880" s="239"/>
      <c r="B880" s="239"/>
      <c r="C880" s="413"/>
      <c r="D880" s="414"/>
      <c r="E880" s="239"/>
      <c r="F880" s="415"/>
      <c r="G880" s="239"/>
      <c r="H880" s="414"/>
      <c r="I880" s="414"/>
      <c r="J880" s="239"/>
      <c r="K880" s="239"/>
      <c r="L880" s="239"/>
      <c r="M880" s="239"/>
      <c r="N880" s="239"/>
      <c r="O880" s="239"/>
      <c r="P880" s="239"/>
      <c r="Q880" s="239"/>
      <c r="R880" s="239"/>
      <c r="S880" s="239"/>
      <c r="T880" s="239"/>
      <c r="U880" s="239"/>
      <c r="V880" s="239"/>
      <c r="W880" s="239"/>
      <c r="X880" s="239"/>
      <c r="Y880" s="239"/>
      <c r="Z880" s="239"/>
      <c r="AA880" s="239"/>
      <c r="AB880" s="239"/>
      <c r="AC880" s="239"/>
      <c r="AD880" s="239"/>
    </row>
    <row r="881" customFormat="false" ht="45" hidden="false" customHeight="true" outlineLevel="0" collapsed="false">
      <c r="A881" s="378"/>
      <c r="B881" s="378"/>
      <c r="C881" s="410"/>
      <c r="D881" s="411"/>
      <c r="E881" s="378"/>
      <c r="F881" s="412"/>
      <c r="G881" s="378"/>
      <c r="H881" s="411"/>
      <c r="I881" s="411"/>
      <c r="J881" s="378"/>
      <c r="K881" s="378"/>
      <c r="L881" s="378"/>
      <c r="M881" s="378"/>
      <c r="N881" s="378"/>
      <c r="O881" s="378"/>
      <c r="P881" s="378"/>
      <c r="Q881" s="378"/>
      <c r="R881" s="378"/>
      <c r="S881" s="378"/>
      <c r="T881" s="378"/>
      <c r="U881" s="378"/>
      <c r="V881" s="378"/>
      <c r="W881" s="378"/>
      <c r="X881" s="378"/>
      <c r="Y881" s="378"/>
      <c r="Z881" s="378"/>
      <c r="AA881" s="378"/>
      <c r="AB881" s="378"/>
      <c r="AC881" s="378"/>
      <c r="AD881" s="378"/>
    </row>
    <row r="882" customFormat="false" ht="45" hidden="false" customHeight="true" outlineLevel="0" collapsed="false">
      <c r="A882" s="239"/>
      <c r="B882" s="239"/>
      <c r="C882" s="413"/>
      <c r="D882" s="414"/>
      <c r="E882" s="239"/>
      <c r="F882" s="415"/>
      <c r="G882" s="239"/>
      <c r="H882" s="414"/>
      <c r="I882" s="414"/>
      <c r="J882" s="239"/>
      <c r="K882" s="239"/>
      <c r="L882" s="239"/>
      <c r="M882" s="239"/>
      <c r="N882" s="239"/>
      <c r="O882" s="239"/>
      <c r="P882" s="239"/>
      <c r="Q882" s="239"/>
      <c r="R882" s="239"/>
      <c r="S882" s="239"/>
      <c r="T882" s="239"/>
      <c r="U882" s="239"/>
      <c r="V882" s="239"/>
      <c r="W882" s="239"/>
      <c r="X882" s="239"/>
      <c r="Y882" s="239"/>
      <c r="Z882" s="239"/>
      <c r="AA882" s="239"/>
      <c r="AB882" s="239"/>
      <c r="AC882" s="239"/>
      <c r="AD882" s="239"/>
    </row>
    <row r="883" customFormat="false" ht="45" hidden="false" customHeight="true" outlineLevel="0" collapsed="false">
      <c r="A883" s="378"/>
      <c r="B883" s="378"/>
      <c r="C883" s="410"/>
      <c r="D883" s="411"/>
      <c r="E883" s="378"/>
      <c r="F883" s="412"/>
      <c r="G883" s="378"/>
      <c r="H883" s="411"/>
      <c r="I883" s="411"/>
      <c r="J883" s="378"/>
      <c r="K883" s="378"/>
      <c r="L883" s="378"/>
      <c r="M883" s="378"/>
      <c r="N883" s="378"/>
      <c r="O883" s="378"/>
      <c r="P883" s="378"/>
      <c r="Q883" s="378"/>
      <c r="R883" s="378"/>
      <c r="S883" s="378"/>
      <c r="T883" s="378"/>
      <c r="U883" s="378"/>
      <c r="V883" s="378"/>
      <c r="W883" s="378"/>
      <c r="X883" s="378"/>
      <c r="Y883" s="378"/>
      <c r="Z883" s="378"/>
      <c r="AA883" s="378"/>
      <c r="AB883" s="378"/>
      <c r="AC883" s="378"/>
      <c r="AD883" s="378"/>
    </row>
    <row r="884" customFormat="false" ht="45" hidden="false" customHeight="true" outlineLevel="0" collapsed="false">
      <c r="A884" s="239"/>
      <c r="B884" s="239"/>
      <c r="C884" s="413"/>
      <c r="D884" s="414"/>
      <c r="E884" s="239"/>
      <c r="F884" s="415"/>
      <c r="G884" s="239"/>
      <c r="H884" s="414"/>
      <c r="I884" s="414"/>
      <c r="J884" s="239"/>
      <c r="K884" s="239"/>
      <c r="L884" s="239"/>
      <c r="M884" s="239"/>
      <c r="N884" s="239"/>
      <c r="O884" s="239"/>
      <c r="P884" s="239"/>
      <c r="Q884" s="239"/>
      <c r="R884" s="239"/>
      <c r="S884" s="239"/>
      <c r="T884" s="239"/>
      <c r="U884" s="239"/>
      <c r="V884" s="239"/>
      <c r="W884" s="239"/>
      <c r="X884" s="239"/>
      <c r="Y884" s="239"/>
      <c r="Z884" s="239"/>
      <c r="AA884" s="239"/>
      <c r="AB884" s="239"/>
      <c r="AC884" s="239"/>
      <c r="AD884" s="239"/>
    </row>
    <row r="885" customFormat="false" ht="45" hidden="false" customHeight="true" outlineLevel="0" collapsed="false">
      <c r="A885" s="378"/>
      <c r="B885" s="378"/>
      <c r="C885" s="410"/>
      <c r="D885" s="411"/>
      <c r="E885" s="378"/>
      <c r="F885" s="412"/>
      <c r="G885" s="378"/>
      <c r="H885" s="411"/>
      <c r="I885" s="411"/>
      <c r="J885" s="378"/>
      <c r="K885" s="378"/>
      <c r="L885" s="378"/>
      <c r="M885" s="378"/>
      <c r="N885" s="378"/>
      <c r="O885" s="378"/>
      <c r="P885" s="378"/>
      <c r="Q885" s="378"/>
      <c r="R885" s="378"/>
      <c r="S885" s="378"/>
      <c r="T885" s="378"/>
      <c r="U885" s="378"/>
      <c r="V885" s="378"/>
      <c r="W885" s="378"/>
      <c r="X885" s="378"/>
      <c r="Y885" s="378"/>
      <c r="Z885" s="378"/>
      <c r="AA885" s="378"/>
      <c r="AB885" s="378"/>
      <c r="AC885" s="378"/>
      <c r="AD885" s="378"/>
    </row>
    <row r="886" customFormat="false" ht="45" hidden="false" customHeight="true" outlineLevel="0" collapsed="false">
      <c r="A886" s="239"/>
      <c r="B886" s="239"/>
      <c r="C886" s="413"/>
      <c r="D886" s="414"/>
      <c r="E886" s="239"/>
      <c r="F886" s="415"/>
      <c r="G886" s="239"/>
      <c r="H886" s="414"/>
      <c r="I886" s="414"/>
      <c r="J886" s="239"/>
      <c r="K886" s="239"/>
      <c r="L886" s="239"/>
      <c r="M886" s="239"/>
      <c r="N886" s="239"/>
      <c r="O886" s="239"/>
      <c r="P886" s="239"/>
      <c r="Q886" s="239"/>
      <c r="R886" s="239"/>
      <c r="S886" s="239"/>
      <c r="T886" s="239"/>
      <c r="U886" s="239"/>
      <c r="V886" s="239"/>
      <c r="W886" s="239"/>
      <c r="X886" s="239"/>
      <c r="Y886" s="239"/>
      <c r="Z886" s="239"/>
      <c r="AA886" s="239"/>
      <c r="AB886" s="239"/>
      <c r="AC886" s="239"/>
      <c r="AD886" s="239"/>
    </row>
    <row r="887" customFormat="false" ht="45" hidden="false" customHeight="true" outlineLevel="0" collapsed="false">
      <c r="A887" s="378"/>
      <c r="B887" s="378"/>
      <c r="C887" s="410"/>
      <c r="D887" s="411"/>
      <c r="E887" s="378"/>
      <c r="F887" s="412"/>
      <c r="G887" s="378"/>
      <c r="H887" s="411"/>
      <c r="I887" s="411"/>
      <c r="J887" s="378"/>
      <c r="K887" s="378"/>
      <c r="L887" s="378"/>
      <c r="M887" s="378"/>
      <c r="N887" s="378"/>
      <c r="O887" s="378"/>
      <c r="P887" s="378"/>
      <c r="Q887" s="378"/>
      <c r="R887" s="378"/>
      <c r="S887" s="378"/>
      <c r="T887" s="378"/>
      <c r="U887" s="378"/>
      <c r="V887" s="378"/>
      <c r="W887" s="378"/>
      <c r="X887" s="378"/>
      <c r="Y887" s="378"/>
      <c r="Z887" s="378"/>
      <c r="AA887" s="378"/>
      <c r="AB887" s="378"/>
      <c r="AC887" s="378"/>
      <c r="AD887" s="378"/>
    </row>
    <row r="888" customFormat="false" ht="45" hidden="false" customHeight="true" outlineLevel="0" collapsed="false">
      <c r="A888" s="239"/>
      <c r="B888" s="239"/>
      <c r="C888" s="413"/>
      <c r="D888" s="414"/>
      <c r="E888" s="239"/>
      <c r="F888" s="415"/>
      <c r="G888" s="239"/>
      <c r="H888" s="414"/>
      <c r="I888" s="414"/>
      <c r="J888" s="239"/>
      <c r="K888" s="239"/>
      <c r="L888" s="239"/>
      <c r="M888" s="239"/>
      <c r="N888" s="239"/>
      <c r="O888" s="239"/>
      <c r="P888" s="239"/>
      <c r="Q888" s="239"/>
      <c r="R888" s="239"/>
      <c r="S888" s="239"/>
      <c r="T888" s="239"/>
      <c r="U888" s="239"/>
      <c r="V888" s="239"/>
      <c r="W888" s="239"/>
      <c r="X888" s="239"/>
      <c r="Y888" s="239"/>
      <c r="Z888" s="239"/>
      <c r="AA888" s="239"/>
      <c r="AB888" s="239"/>
      <c r="AC888" s="239"/>
      <c r="AD888" s="239"/>
    </row>
    <row r="889" customFormat="false" ht="45" hidden="false" customHeight="true" outlineLevel="0" collapsed="false">
      <c r="A889" s="378"/>
      <c r="B889" s="378"/>
      <c r="C889" s="410"/>
      <c r="D889" s="411"/>
      <c r="E889" s="378"/>
      <c r="F889" s="412"/>
      <c r="G889" s="378"/>
      <c r="H889" s="411"/>
      <c r="I889" s="411"/>
      <c r="J889" s="378"/>
      <c r="K889" s="378"/>
      <c r="L889" s="378"/>
      <c r="M889" s="378"/>
      <c r="N889" s="378"/>
      <c r="O889" s="378"/>
      <c r="P889" s="378"/>
      <c r="Q889" s="378"/>
      <c r="R889" s="378"/>
      <c r="S889" s="378"/>
      <c r="T889" s="378"/>
      <c r="U889" s="378"/>
      <c r="V889" s="378"/>
      <c r="W889" s="378"/>
      <c r="X889" s="378"/>
      <c r="Y889" s="378"/>
      <c r="Z889" s="378"/>
      <c r="AA889" s="378"/>
      <c r="AB889" s="378"/>
      <c r="AC889" s="378"/>
      <c r="AD889" s="378"/>
    </row>
    <row r="890" customFormat="false" ht="45" hidden="false" customHeight="true" outlineLevel="0" collapsed="false">
      <c r="A890" s="239"/>
      <c r="B890" s="239"/>
      <c r="C890" s="413"/>
      <c r="D890" s="414"/>
      <c r="E890" s="239"/>
      <c r="F890" s="415"/>
      <c r="G890" s="239"/>
      <c r="H890" s="414"/>
      <c r="I890" s="414"/>
      <c r="J890" s="239"/>
      <c r="K890" s="239"/>
      <c r="L890" s="239"/>
      <c r="M890" s="239"/>
      <c r="N890" s="239"/>
      <c r="O890" s="239"/>
      <c r="P890" s="239"/>
      <c r="Q890" s="239"/>
      <c r="R890" s="239"/>
      <c r="S890" s="239"/>
      <c r="T890" s="239"/>
      <c r="U890" s="239"/>
      <c r="V890" s="239"/>
      <c r="W890" s="239"/>
      <c r="X890" s="239"/>
      <c r="Y890" s="239"/>
      <c r="Z890" s="239"/>
      <c r="AA890" s="239"/>
      <c r="AB890" s="239"/>
      <c r="AC890" s="239"/>
      <c r="AD890" s="239"/>
    </row>
    <row r="891" customFormat="false" ht="45" hidden="false" customHeight="true" outlineLevel="0" collapsed="false">
      <c r="A891" s="378"/>
      <c r="B891" s="378"/>
      <c r="C891" s="410"/>
      <c r="D891" s="411"/>
      <c r="E891" s="378"/>
      <c r="F891" s="412"/>
      <c r="G891" s="378"/>
      <c r="H891" s="411"/>
      <c r="I891" s="411"/>
      <c r="J891" s="378"/>
      <c r="K891" s="378"/>
      <c r="L891" s="378"/>
      <c r="M891" s="378"/>
      <c r="N891" s="378"/>
      <c r="O891" s="378"/>
      <c r="P891" s="378"/>
      <c r="Q891" s="378"/>
      <c r="R891" s="378"/>
      <c r="S891" s="378"/>
      <c r="T891" s="378"/>
      <c r="U891" s="378"/>
      <c r="V891" s="378"/>
      <c r="W891" s="378"/>
      <c r="X891" s="378"/>
      <c r="Y891" s="378"/>
      <c r="Z891" s="378"/>
      <c r="AA891" s="378"/>
      <c r="AB891" s="378"/>
      <c r="AC891" s="378"/>
      <c r="AD891" s="378"/>
    </row>
    <row r="892" customFormat="false" ht="45" hidden="false" customHeight="true" outlineLevel="0" collapsed="false">
      <c r="A892" s="239"/>
      <c r="B892" s="239"/>
      <c r="C892" s="413"/>
      <c r="D892" s="414"/>
      <c r="E892" s="239"/>
      <c r="F892" s="415"/>
      <c r="G892" s="239"/>
      <c r="H892" s="414"/>
      <c r="I892" s="414"/>
      <c r="J892" s="239"/>
      <c r="K892" s="239"/>
      <c r="L892" s="239"/>
      <c r="M892" s="239"/>
      <c r="N892" s="239"/>
      <c r="O892" s="239"/>
      <c r="P892" s="239"/>
      <c r="Q892" s="239"/>
      <c r="R892" s="239"/>
      <c r="S892" s="239"/>
      <c r="T892" s="239"/>
      <c r="U892" s="239"/>
      <c r="V892" s="239"/>
      <c r="W892" s="239"/>
      <c r="X892" s="239"/>
      <c r="Y892" s="239"/>
      <c r="Z892" s="239"/>
      <c r="AA892" s="239"/>
      <c r="AB892" s="239"/>
      <c r="AC892" s="239"/>
      <c r="AD892" s="239"/>
    </row>
    <row r="893" customFormat="false" ht="45" hidden="false" customHeight="true" outlineLevel="0" collapsed="false">
      <c r="A893" s="378"/>
      <c r="B893" s="378"/>
      <c r="C893" s="410"/>
      <c r="D893" s="411"/>
      <c r="E893" s="378"/>
      <c r="F893" s="412"/>
      <c r="G893" s="378"/>
      <c r="H893" s="411"/>
      <c r="I893" s="411"/>
      <c r="J893" s="378"/>
      <c r="K893" s="378"/>
      <c r="L893" s="378"/>
      <c r="M893" s="378"/>
      <c r="N893" s="378"/>
      <c r="O893" s="378"/>
      <c r="P893" s="378"/>
      <c r="Q893" s="378"/>
      <c r="R893" s="378"/>
      <c r="S893" s="378"/>
      <c r="T893" s="378"/>
      <c r="U893" s="378"/>
      <c r="V893" s="378"/>
      <c r="W893" s="378"/>
      <c r="X893" s="378"/>
      <c r="Y893" s="378"/>
      <c r="Z893" s="378"/>
      <c r="AA893" s="378"/>
      <c r="AB893" s="378"/>
      <c r="AC893" s="378"/>
      <c r="AD893" s="378"/>
    </row>
    <row r="894" customFormat="false" ht="45" hidden="false" customHeight="true" outlineLevel="0" collapsed="false">
      <c r="A894" s="239"/>
      <c r="B894" s="239"/>
      <c r="C894" s="413"/>
      <c r="D894" s="414"/>
      <c r="E894" s="239"/>
      <c r="F894" s="415"/>
      <c r="G894" s="239"/>
      <c r="H894" s="414"/>
      <c r="I894" s="414"/>
      <c r="J894" s="239"/>
      <c r="K894" s="239"/>
      <c r="L894" s="239"/>
      <c r="M894" s="239"/>
      <c r="N894" s="239"/>
      <c r="O894" s="239"/>
      <c r="P894" s="239"/>
      <c r="Q894" s="239"/>
      <c r="R894" s="239"/>
      <c r="S894" s="239"/>
      <c r="T894" s="239"/>
      <c r="U894" s="239"/>
      <c r="V894" s="239"/>
      <c r="W894" s="239"/>
      <c r="X894" s="239"/>
      <c r="Y894" s="239"/>
      <c r="Z894" s="239"/>
      <c r="AA894" s="239"/>
      <c r="AB894" s="239"/>
      <c r="AC894" s="239"/>
      <c r="AD894" s="239"/>
    </row>
    <row r="895" customFormat="false" ht="45" hidden="false" customHeight="true" outlineLevel="0" collapsed="false">
      <c r="A895" s="378"/>
      <c r="B895" s="378"/>
      <c r="C895" s="410"/>
      <c r="D895" s="411"/>
      <c r="E895" s="378"/>
      <c r="F895" s="412"/>
      <c r="G895" s="378"/>
      <c r="H895" s="411"/>
      <c r="I895" s="411"/>
      <c r="J895" s="378"/>
      <c r="K895" s="378"/>
      <c r="L895" s="378"/>
      <c r="M895" s="378"/>
      <c r="N895" s="378"/>
      <c r="O895" s="378"/>
      <c r="P895" s="378"/>
      <c r="Q895" s="378"/>
      <c r="R895" s="378"/>
      <c r="S895" s="378"/>
      <c r="T895" s="378"/>
      <c r="U895" s="378"/>
      <c r="V895" s="378"/>
      <c r="W895" s="378"/>
      <c r="X895" s="378"/>
      <c r="Y895" s="378"/>
      <c r="Z895" s="378"/>
      <c r="AA895" s="378"/>
      <c r="AB895" s="378"/>
      <c r="AC895" s="378"/>
      <c r="AD895" s="378"/>
    </row>
    <row r="896" customFormat="false" ht="45" hidden="false" customHeight="true" outlineLevel="0" collapsed="false">
      <c r="A896" s="239"/>
      <c r="B896" s="239"/>
      <c r="C896" s="413"/>
      <c r="D896" s="414"/>
      <c r="E896" s="239"/>
      <c r="F896" s="415"/>
      <c r="G896" s="239"/>
      <c r="H896" s="414"/>
      <c r="I896" s="414"/>
      <c r="J896" s="239"/>
      <c r="K896" s="239"/>
      <c r="L896" s="239"/>
      <c r="M896" s="239"/>
      <c r="N896" s="239"/>
      <c r="O896" s="239"/>
      <c r="P896" s="239"/>
      <c r="Q896" s="239"/>
      <c r="R896" s="239"/>
      <c r="S896" s="239"/>
      <c r="T896" s="239"/>
      <c r="U896" s="239"/>
      <c r="V896" s="239"/>
      <c r="W896" s="239"/>
      <c r="X896" s="239"/>
      <c r="Y896" s="239"/>
      <c r="Z896" s="239"/>
      <c r="AA896" s="239"/>
      <c r="AB896" s="239"/>
      <c r="AC896" s="239"/>
      <c r="AD896" s="239"/>
    </row>
    <row r="897" customFormat="false" ht="45" hidden="false" customHeight="true" outlineLevel="0" collapsed="false">
      <c r="A897" s="378"/>
      <c r="B897" s="378"/>
      <c r="C897" s="410"/>
      <c r="D897" s="411"/>
      <c r="E897" s="378"/>
      <c r="F897" s="412"/>
      <c r="G897" s="378"/>
      <c r="H897" s="411"/>
      <c r="I897" s="411"/>
      <c r="J897" s="378"/>
      <c r="K897" s="378"/>
      <c r="L897" s="378"/>
      <c r="M897" s="378"/>
      <c r="N897" s="378"/>
      <c r="O897" s="378"/>
      <c r="P897" s="378"/>
      <c r="Q897" s="378"/>
      <c r="R897" s="378"/>
      <c r="S897" s="378"/>
      <c r="T897" s="378"/>
      <c r="U897" s="378"/>
      <c r="V897" s="378"/>
      <c r="W897" s="378"/>
      <c r="X897" s="378"/>
      <c r="Y897" s="378"/>
      <c r="Z897" s="378"/>
      <c r="AA897" s="378"/>
      <c r="AB897" s="378"/>
      <c r="AC897" s="378"/>
      <c r="AD897" s="378"/>
    </row>
    <row r="898" customFormat="false" ht="45" hidden="false" customHeight="true" outlineLevel="0" collapsed="false">
      <c r="A898" s="239"/>
      <c r="B898" s="239"/>
      <c r="C898" s="413"/>
      <c r="D898" s="414"/>
      <c r="E898" s="239"/>
      <c r="F898" s="415"/>
      <c r="G898" s="239"/>
      <c r="H898" s="414"/>
      <c r="I898" s="414"/>
      <c r="J898" s="239"/>
      <c r="K898" s="239"/>
      <c r="L898" s="239"/>
      <c r="M898" s="239"/>
      <c r="N898" s="239"/>
      <c r="O898" s="239"/>
      <c r="P898" s="239"/>
      <c r="Q898" s="239"/>
      <c r="R898" s="239"/>
      <c r="S898" s="239"/>
      <c r="T898" s="239"/>
      <c r="U898" s="239"/>
      <c r="V898" s="239"/>
      <c r="W898" s="239"/>
      <c r="X898" s="239"/>
      <c r="Y898" s="239"/>
      <c r="Z898" s="239"/>
      <c r="AA898" s="239"/>
      <c r="AB898" s="239"/>
      <c r="AC898" s="239"/>
      <c r="AD898" s="239"/>
    </row>
    <row r="899" customFormat="false" ht="45" hidden="false" customHeight="true" outlineLevel="0" collapsed="false">
      <c r="A899" s="378"/>
      <c r="B899" s="378"/>
      <c r="C899" s="410"/>
      <c r="D899" s="411"/>
      <c r="E899" s="378"/>
      <c r="F899" s="412"/>
      <c r="G899" s="378"/>
      <c r="H899" s="411"/>
      <c r="I899" s="411"/>
      <c r="J899" s="378"/>
      <c r="K899" s="378"/>
      <c r="L899" s="378"/>
      <c r="M899" s="378"/>
      <c r="N899" s="378"/>
      <c r="O899" s="378"/>
      <c r="P899" s="378"/>
      <c r="Q899" s="378"/>
      <c r="R899" s="378"/>
      <c r="S899" s="378"/>
      <c r="T899" s="378"/>
      <c r="U899" s="378"/>
      <c r="V899" s="378"/>
      <c r="W899" s="378"/>
      <c r="X899" s="378"/>
      <c r="Y899" s="378"/>
      <c r="Z899" s="378"/>
      <c r="AA899" s="378"/>
      <c r="AB899" s="378"/>
      <c r="AC899" s="378"/>
      <c r="AD899" s="378"/>
    </row>
    <row r="900" customFormat="false" ht="45" hidden="false" customHeight="true" outlineLevel="0" collapsed="false">
      <c r="A900" s="239"/>
      <c r="B900" s="239"/>
      <c r="C900" s="413"/>
      <c r="D900" s="414"/>
      <c r="E900" s="239"/>
      <c r="F900" s="415"/>
      <c r="G900" s="239"/>
      <c r="H900" s="414"/>
      <c r="I900" s="414"/>
      <c r="J900" s="239"/>
      <c r="K900" s="239"/>
      <c r="L900" s="239"/>
      <c r="M900" s="239"/>
      <c r="N900" s="239"/>
      <c r="O900" s="239"/>
      <c r="P900" s="239"/>
      <c r="Q900" s="239"/>
      <c r="R900" s="239"/>
      <c r="S900" s="239"/>
      <c r="T900" s="239"/>
      <c r="U900" s="239"/>
      <c r="V900" s="239"/>
      <c r="W900" s="239"/>
      <c r="X900" s="239"/>
      <c r="Y900" s="239"/>
      <c r="Z900" s="239"/>
      <c r="AA900" s="239"/>
      <c r="AB900" s="239"/>
      <c r="AC900" s="239"/>
      <c r="AD900" s="239"/>
    </row>
    <row r="901" customFormat="false" ht="45" hidden="false" customHeight="true" outlineLevel="0" collapsed="false">
      <c r="A901" s="378"/>
      <c r="B901" s="378"/>
      <c r="C901" s="410"/>
      <c r="D901" s="411"/>
      <c r="E901" s="378"/>
      <c r="F901" s="412"/>
      <c r="G901" s="378"/>
      <c r="H901" s="411"/>
      <c r="I901" s="411"/>
      <c r="J901" s="378"/>
      <c r="K901" s="378"/>
      <c r="L901" s="378"/>
      <c r="M901" s="378"/>
      <c r="N901" s="378"/>
      <c r="O901" s="378"/>
      <c r="P901" s="378"/>
      <c r="Q901" s="378"/>
      <c r="R901" s="378"/>
      <c r="S901" s="378"/>
      <c r="T901" s="378"/>
      <c r="U901" s="378"/>
      <c r="V901" s="378"/>
      <c r="W901" s="378"/>
      <c r="X901" s="378"/>
      <c r="Y901" s="378"/>
      <c r="Z901" s="378"/>
      <c r="AA901" s="378"/>
      <c r="AB901" s="378"/>
      <c r="AC901" s="378"/>
      <c r="AD901" s="378"/>
    </row>
    <row r="902" customFormat="false" ht="45" hidden="false" customHeight="true" outlineLevel="0" collapsed="false">
      <c r="A902" s="239"/>
      <c r="B902" s="239"/>
      <c r="C902" s="413"/>
      <c r="D902" s="414"/>
      <c r="E902" s="239"/>
      <c r="F902" s="415"/>
      <c r="G902" s="239"/>
      <c r="H902" s="414"/>
      <c r="I902" s="414"/>
      <c r="J902" s="239"/>
      <c r="K902" s="239"/>
      <c r="L902" s="239"/>
      <c r="M902" s="239"/>
      <c r="N902" s="239"/>
      <c r="O902" s="239"/>
      <c r="P902" s="239"/>
      <c r="Q902" s="239"/>
      <c r="R902" s="239"/>
      <c r="S902" s="239"/>
      <c r="T902" s="239"/>
      <c r="U902" s="239"/>
      <c r="V902" s="239"/>
      <c r="W902" s="239"/>
      <c r="X902" s="239"/>
      <c r="Y902" s="239"/>
      <c r="Z902" s="239"/>
      <c r="AA902" s="239"/>
      <c r="AB902" s="239"/>
      <c r="AC902" s="239"/>
      <c r="AD902" s="239"/>
    </row>
    <row r="903" customFormat="false" ht="45" hidden="false" customHeight="true" outlineLevel="0" collapsed="false">
      <c r="A903" s="378"/>
      <c r="B903" s="378"/>
      <c r="C903" s="410"/>
      <c r="D903" s="411"/>
      <c r="E903" s="378"/>
      <c r="F903" s="412"/>
      <c r="G903" s="378"/>
      <c r="H903" s="411"/>
      <c r="I903" s="411"/>
      <c r="J903" s="378"/>
      <c r="K903" s="378"/>
      <c r="L903" s="378"/>
      <c r="M903" s="378"/>
      <c r="N903" s="378"/>
      <c r="O903" s="378"/>
      <c r="P903" s="378"/>
      <c r="Q903" s="378"/>
      <c r="R903" s="378"/>
      <c r="S903" s="378"/>
      <c r="T903" s="378"/>
      <c r="U903" s="378"/>
      <c r="V903" s="378"/>
      <c r="W903" s="378"/>
      <c r="X903" s="378"/>
      <c r="Y903" s="378"/>
      <c r="Z903" s="378"/>
      <c r="AA903" s="378"/>
      <c r="AB903" s="378"/>
      <c r="AC903" s="378"/>
      <c r="AD903" s="378"/>
    </row>
    <row r="904" customFormat="false" ht="45" hidden="false" customHeight="true" outlineLevel="0" collapsed="false">
      <c r="A904" s="239"/>
      <c r="B904" s="239"/>
      <c r="C904" s="413"/>
      <c r="D904" s="414"/>
      <c r="E904" s="239"/>
      <c r="F904" s="415"/>
      <c r="G904" s="239"/>
      <c r="H904" s="414"/>
      <c r="I904" s="414"/>
      <c r="J904" s="239"/>
      <c r="K904" s="239"/>
      <c r="L904" s="239"/>
      <c r="M904" s="239"/>
      <c r="N904" s="239"/>
      <c r="O904" s="239"/>
      <c r="P904" s="239"/>
      <c r="Q904" s="239"/>
      <c r="R904" s="239"/>
      <c r="S904" s="239"/>
      <c r="T904" s="239"/>
      <c r="U904" s="239"/>
      <c r="V904" s="239"/>
      <c r="W904" s="239"/>
      <c r="X904" s="239"/>
      <c r="Y904" s="239"/>
      <c r="Z904" s="239"/>
      <c r="AA904" s="239"/>
      <c r="AB904" s="239"/>
      <c r="AC904" s="239"/>
      <c r="AD904" s="239"/>
    </row>
    <row r="905" customFormat="false" ht="45" hidden="false" customHeight="true" outlineLevel="0" collapsed="false">
      <c r="A905" s="378"/>
      <c r="B905" s="378"/>
      <c r="C905" s="410"/>
      <c r="D905" s="411"/>
      <c r="E905" s="378"/>
      <c r="F905" s="412"/>
      <c r="G905" s="378"/>
      <c r="H905" s="411"/>
      <c r="I905" s="411"/>
      <c r="J905" s="378"/>
      <c r="K905" s="378"/>
      <c r="L905" s="378"/>
      <c r="M905" s="378"/>
      <c r="N905" s="378"/>
      <c r="O905" s="378"/>
      <c r="P905" s="378"/>
      <c r="Q905" s="378"/>
      <c r="R905" s="378"/>
      <c r="S905" s="378"/>
      <c r="T905" s="378"/>
      <c r="U905" s="378"/>
      <c r="V905" s="378"/>
      <c r="W905" s="378"/>
      <c r="X905" s="378"/>
      <c r="Y905" s="378"/>
      <c r="Z905" s="378"/>
      <c r="AA905" s="378"/>
      <c r="AB905" s="378"/>
      <c r="AC905" s="378"/>
      <c r="AD905" s="378"/>
    </row>
    <row r="906" customFormat="false" ht="45" hidden="false" customHeight="true" outlineLevel="0" collapsed="false">
      <c r="A906" s="239"/>
      <c r="B906" s="239"/>
      <c r="C906" s="413"/>
      <c r="D906" s="414"/>
      <c r="E906" s="239"/>
      <c r="F906" s="415"/>
      <c r="G906" s="239"/>
      <c r="H906" s="414"/>
      <c r="I906" s="414"/>
      <c r="J906" s="239"/>
      <c r="K906" s="239"/>
      <c r="L906" s="239"/>
      <c r="M906" s="239"/>
      <c r="N906" s="239"/>
      <c r="O906" s="239"/>
      <c r="P906" s="239"/>
      <c r="Q906" s="239"/>
      <c r="R906" s="239"/>
      <c r="S906" s="239"/>
      <c r="T906" s="239"/>
      <c r="U906" s="239"/>
      <c r="V906" s="239"/>
      <c r="W906" s="239"/>
      <c r="X906" s="239"/>
      <c r="Y906" s="239"/>
      <c r="Z906" s="239"/>
      <c r="AA906" s="239"/>
      <c r="AB906" s="239"/>
      <c r="AC906" s="239"/>
      <c r="AD906" s="239"/>
    </row>
    <row r="907" customFormat="false" ht="45" hidden="false" customHeight="true" outlineLevel="0" collapsed="false">
      <c r="A907" s="378"/>
      <c r="B907" s="378"/>
      <c r="C907" s="410"/>
      <c r="D907" s="411"/>
      <c r="E907" s="378"/>
      <c r="F907" s="412"/>
      <c r="G907" s="378"/>
      <c r="H907" s="411"/>
      <c r="I907" s="411"/>
      <c r="J907" s="378"/>
      <c r="K907" s="378"/>
      <c r="L907" s="378"/>
      <c r="M907" s="378"/>
      <c r="N907" s="378"/>
      <c r="O907" s="378"/>
      <c r="P907" s="378"/>
      <c r="Q907" s="378"/>
      <c r="R907" s="378"/>
      <c r="S907" s="378"/>
      <c r="T907" s="378"/>
      <c r="U907" s="378"/>
      <c r="V907" s="378"/>
      <c r="W907" s="378"/>
      <c r="X907" s="378"/>
      <c r="Y907" s="378"/>
      <c r="Z907" s="378"/>
      <c r="AA907" s="378"/>
      <c r="AB907" s="378"/>
      <c r="AC907" s="378"/>
      <c r="AD907" s="378"/>
    </row>
    <row r="908" customFormat="false" ht="45" hidden="false" customHeight="true" outlineLevel="0" collapsed="false">
      <c r="A908" s="239"/>
      <c r="B908" s="239"/>
      <c r="C908" s="413"/>
      <c r="D908" s="414"/>
      <c r="E908" s="239"/>
      <c r="F908" s="415"/>
      <c r="G908" s="239"/>
      <c r="H908" s="414"/>
      <c r="I908" s="414"/>
      <c r="J908" s="239"/>
      <c r="K908" s="239"/>
      <c r="L908" s="239"/>
      <c r="M908" s="239"/>
      <c r="N908" s="239"/>
      <c r="O908" s="239"/>
      <c r="P908" s="239"/>
      <c r="Q908" s="239"/>
      <c r="R908" s="239"/>
      <c r="S908" s="239"/>
      <c r="T908" s="239"/>
      <c r="U908" s="239"/>
      <c r="V908" s="239"/>
      <c r="W908" s="239"/>
      <c r="X908" s="239"/>
      <c r="Y908" s="239"/>
      <c r="Z908" s="239"/>
      <c r="AA908" s="239"/>
      <c r="AB908" s="239"/>
      <c r="AC908" s="239"/>
      <c r="AD908" s="239"/>
    </row>
    <row r="909" customFormat="false" ht="45" hidden="false" customHeight="true" outlineLevel="0" collapsed="false">
      <c r="A909" s="378"/>
      <c r="B909" s="378"/>
      <c r="C909" s="410"/>
      <c r="D909" s="411"/>
      <c r="E909" s="378"/>
      <c r="F909" s="412"/>
      <c r="G909" s="378"/>
      <c r="H909" s="411"/>
      <c r="I909" s="411"/>
      <c r="J909" s="378"/>
      <c r="K909" s="378"/>
      <c r="L909" s="378"/>
      <c r="M909" s="378"/>
      <c r="N909" s="378"/>
      <c r="O909" s="378"/>
      <c r="P909" s="378"/>
      <c r="Q909" s="378"/>
      <c r="R909" s="378"/>
      <c r="S909" s="378"/>
      <c r="T909" s="378"/>
      <c r="U909" s="378"/>
      <c r="V909" s="378"/>
      <c r="W909" s="378"/>
      <c r="X909" s="378"/>
      <c r="Y909" s="378"/>
      <c r="Z909" s="378"/>
      <c r="AA909" s="378"/>
      <c r="AB909" s="378"/>
      <c r="AC909" s="378"/>
      <c r="AD909" s="378"/>
    </row>
    <row r="910" customFormat="false" ht="45" hidden="false" customHeight="true" outlineLevel="0" collapsed="false">
      <c r="A910" s="239"/>
      <c r="B910" s="239"/>
      <c r="C910" s="413"/>
      <c r="D910" s="414"/>
      <c r="E910" s="239"/>
      <c r="F910" s="415"/>
      <c r="G910" s="239"/>
      <c r="H910" s="414"/>
      <c r="I910" s="414"/>
      <c r="J910" s="239"/>
      <c r="K910" s="239"/>
      <c r="L910" s="239"/>
      <c r="M910" s="239"/>
      <c r="N910" s="239"/>
      <c r="O910" s="239"/>
      <c r="P910" s="239"/>
      <c r="Q910" s="239"/>
      <c r="R910" s="239"/>
      <c r="S910" s="239"/>
      <c r="T910" s="239"/>
      <c r="U910" s="239"/>
      <c r="V910" s="239"/>
      <c r="W910" s="239"/>
      <c r="X910" s="239"/>
      <c r="Y910" s="239"/>
      <c r="Z910" s="239"/>
      <c r="AA910" s="239"/>
      <c r="AB910" s="239"/>
      <c r="AC910" s="239"/>
      <c r="AD910" s="239"/>
    </row>
    <row r="911" customFormat="false" ht="45" hidden="false" customHeight="true" outlineLevel="0" collapsed="false">
      <c r="A911" s="378"/>
      <c r="B911" s="378"/>
      <c r="C911" s="410"/>
      <c r="D911" s="411"/>
      <c r="E911" s="378"/>
      <c r="F911" s="412"/>
      <c r="G911" s="378"/>
      <c r="H911" s="411"/>
      <c r="I911" s="411"/>
      <c r="J911" s="378"/>
      <c r="K911" s="378"/>
      <c r="L911" s="378"/>
      <c r="M911" s="378"/>
      <c r="N911" s="378"/>
      <c r="O911" s="378"/>
      <c r="P911" s="378"/>
      <c r="Q911" s="378"/>
      <c r="R911" s="378"/>
      <c r="S911" s="378"/>
      <c r="T911" s="378"/>
      <c r="U911" s="378"/>
      <c r="V911" s="378"/>
      <c r="W911" s="378"/>
      <c r="X911" s="378"/>
      <c r="Y911" s="378"/>
      <c r="Z911" s="378"/>
      <c r="AA911" s="378"/>
      <c r="AB911" s="378"/>
      <c r="AC911" s="378"/>
      <c r="AD911" s="378"/>
    </row>
    <row r="912" customFormat="false" ht="45" hidden="false" customHeight="true" outlineLevel="0" collapsed="false">
      <c r="A912" s="239"/>
      <c r="B912" s="239"/>
      <c r="C912" s="413"/>
      <c r="D912" s="414"/>
      <c r="E912" s="239"/>
      <c r="F912" s="415"/>
      <c r="G912" s="239"/>
      <c r="H912" s="414"/>
      <c r="I912" s="414"/>
      <c r="J912" s="239"/>
      <c r="K912" s="239"/>
      <c r="L912" s="239"/>
      <c r="M912" s="239"/>
      <c r="N912" s="239"/>
      <c r="O912" s="239"/>
      <c r="P912" s="239"/>
      <c r="Q912" s="239"/>
      <c r="R912" s="239"/>
      <c r="S912" s="239"/>
      <c r="T912" s="239"/>
      <c r="U912" s="239"/>
      <c r="V912" s="239"/>
      <c r="W912" s="239"/>
      <c r="X912" s="239"/>
      <c r="Y912" s="239"/>
      <c r="Z912" s="239"/>
      <c r="AA912" s="239"/>
      <c r="AB912" s="239"/>
      <c r="AC912" s="239"/>
      <c r="AD912" s="239"/>
    </row>
    <row r="913" customFormat="false" ht="45" hidden="false" customHeight="true" outlineLevel="0" collapsed="false">
      <c r="A913" s="378"/>
      <c r="B913" s="378"/>
      <c r="C913" s="410"/>
      <c r="D913" s="411"/>
      <c r="E913" s="378"/>
      <c r="F913" s="412"/>
      <c r="G913" s="378"/>
      <c r="H913" s="411"/>
      <c r="I913" s="411"/>
      <c r="J913" s="378"/>
      <c r="K913" s="378"/>
      <c r="L913" s="378"/>
      <c r="M913" s="378"/>
      <c r="N913" s="378"/>
      <c r="O913" s="378"/>
      <c r="P913" s="378"/>
      <c r="Q913" s="378"/>
      <c r="R913" s="378"/>
      <c r="S913" s="378"/>
      <c r="T913" s="378"/>
      <c r="U913" s="378"/>
      <c r="V913" s="378"/>
      <c r="W913" s="378"/>
      <c r="X913" s="378"/>
      <c r="Y913" s="378"/>
      <c r="Z913" s="378"/>
      <c r="AA913" s="378"/>
      <c r="AB913" s="378"/>
      <c r="AC913" s="378"/>
      <c r="AD913" s="378"/>
    </row>
    <row r="914" customFormat="false" ht="45" hidden="false" customHeight="true" outlineLevel="0" collapsed="false">
      <c r="A914" s="239"/>
      <c r="B914" s="239"/>
      <c r="C914" s="413"/>
      <c r="D914" s="414"/>
      <c r="E914" s="239"/>
      <c r="F914" s="415"/>
      <c r="G914" s="239"/>
      <c r="H914" s="414"/>
      <c r="I914" s="414"/>
      <c r="J914" s="239"/>
      <c r="K914" s="239"/>
      <c r="L914" s="239"/>
      <c r="M914" s="239"/>
      <c r="N914" s="239"/>
      <c r="O914" s="239"/>
      <c r="P914" s="239"/>
      <c r="Q914" s="239"/>
      <c r="R914" s="239"/>
      <c r="S914" s="239"/>
      <c r="T914" s="239"/>
      <c r="U914" s="239"/>
      <c r="V914" s="239"/>
      <c r="W914" s="239"/>
      <c r="X914" s="239"/>
      <c r="Y914" s="239"/>
      <c r="Z914" s="239"/>
      <c r="AA914" s="239"/>
      <c r="AB914" s="239"/>
      <c r="AC914" s="239"/>
      <c r="AD914" s="239"/>
    </row>
    <row r="915" customFormat="false" ht="45" hidden="false" customHeight="true" outlineLevel="0" collapsed="false">
      <c r="A915" s="378"/>
      <c r="B915" s="378"/>
      <c r="C915" s="410"/>
      <c r="D915" s="411"/>
      <c r="E915" s="378"/>
      <c r="F915" s="412"/>
      <c r="G915" s="378"/>
      <c r="H915" s="411"/>
      <c r="I915" s="411"/>
      <c r="J915" s="378"/>
      <c r="K915" s="378"/>
      <c r="L915" s="378"/>
      <c r="M915" s="378"/>
      <c r="N915" s="378"/>
      <c r="O915" s="378"/>
      <c r="P915" s="378"/>
      <c r="Q915" s="378"/>
      <c r="R915" s="378"/>
      <c r="S915" s="378"/>
      <c r="T915" s="378"/>
      <c r="U915" s="378"/>
      <c r="V915" s="378"/>
      <c r="W915" s="378"/>
      <c r="X915" s="378"/>
      <c r="Y915" s="378"/>
      <c r="Z915" s="378"/>
      <c r="AA915" s="378"/>
      <c r="AB915" s="378"/>
      <c r="AC915" s="378"/>
      <c r="AD915" s="378"/>
    </row>
    <row r="916" customFormat="false" ht="45" hidden="false" customHeight="true" outlineLevel="0" collapsed="false">
      <c r="A916" s="239"/>
      <c r="B916" s="239"/>
      <c r="C916" s="413"/>
      <c r="D916" s="414"/>
      <c r="E916" s="239"/>
      <c r="F916" s="415"/>
      <c r="G916" s="239"/>
      <c r="H916" s="414"/>
      <c r="I916" s="414"/>
      <c r="J916" s="239"/>
      <c r="K916" s="239"/>
      <c r="L916" s="239"/>
      <c r="M916" s="239"/>
      <c r="N916" s="239"/>
      <c r="O916" s="239"/>
      <c r="P916" s="239"/>
      <c r="Q916" s="239"/>
      <c r="R916" s="239"/>
      <c r="S916" s="239"/>
      <c r="T916" s="239"/>
      <c r="U916" s="239"/>
      <c r="V916" s="239"/>
      <c r="W916" s="239"/>
      <c r="X916" s="239"/>
      <c r="Y916" s="239"/>
      <c r="Z916" s="239"/>
      <c r="AA916" s="239"/>
      <c r="AB916" s="239"/>
      <c r="AC916" s="239"/>
      <c r="AD916" s="239"/>
    </row>
    <row r="917" customFormat="false" ht="45" hidden="false" customHeight="true" outlineLevel="0" collapsed="false">
      <c r="A917" s="378"/>
      <c r="B917" s="378"/>
      <c r="C917" s="410"/>
      <c r="D917" s="411"/>
      <c r="E917" s="378"/>
      <c r="F917" s="412"/>
      <c r="G917" s="378"/>
      <c r="H917" s="411"/>
      <c r="I917" s="411"/>
      <c r="J917" s="378"/>
      <c r="K917" s="378"/>
      <c r="L917" s="378"/>
      <c r="M917" s="378"/>
      <c r="N917" s="378"/>
      <c r="O917" s="378"/>
      <c r="P917" s="378"/>
      <c r="Q917" s="378"/>
      <c r="R917" s="378"/>
      <c r="S917" s="378"/>
      <c r="T917" s="378"/>
      <c r="U917" s="378"/>
      <c r="V917" s="378"/>
      <c r="W917" s="378"/>
      <c r="X917" s="378"/>
      <c r="Y917" s="378"/>
      <c r="Z917" s="378"/>
      <c r="AA917" s="378"/>
      <c r="AB917" s="378"/>
      <c r="AC917" s="378"/>
      <c r="AD917" s="378"/>
    </row>
    <row r="918" customFormat="false" ht="45" hidden="false" customHeight="true" outlineLevel="0" collapsed="false">
      <c r="A918" s="239"/>
      <c r="B918" s="239"/>
      <c r="C918" s="413"/>
      <c r="D918" s="414"/>
      <c r="E918" s="239"/>
      <c r="F918" s="415"/>
      <c r="G918" s="239"/>
      <c r="H918" s="414"/>
      <c r="I918" s="414"/>
      <c r="J918" s="239"/>
      <c r="K918" s="239"/>
      <c r="L918" s="239"/>
      <c r="M918" s="239"/>
      <c r="N918" s="239"/>
      <c r="O918" s="239"/>
      <c r="P918" s="239"/>
      <c r="Q918" s="239"/>
      <c r="R918" s="239"/>
      <c r="S918" s="239"/>
      <c r="T918" s="239"/>
      <c r="U918" s="239"/>
      <c r="V918" s="239"/>
      <c r="W918" s="239"/>
      <c r="X918" s="239"/>
      <c r="Y918" s="239"/>
      <c r="Z918" s="239"/>
      <c r="AA918" s="239"/>
      <c r="AB918" s="239"/>
      <c r="AC918" s="239"/>
      <c r="AD918" s="239"/>
    </row>
    <row r="919" customFormat="false" ht="45" hidden="false" customHeight="true" outlineLevel="0" collapsed="false">
      <c r="A919" s="378"/>
      <c r="B919" s="378"/>
      <c r="C919" s="410"/>
      <c r="D919" s="411"/>
      <c r="E919" s="378"/>
      <c r="F919" s="412"/>
      <c r="G919" s="378"/>
      <c r="H919" s="411"/>
      <c r="I919" s="411"/>
      <c r="J919" s="378"/>
      <c r="K919" s="378"/>
      <c r="L919" s="378"/>
      <c r="M919" s="378"/>
      <c r="N919" s="378"/>
      <c r="O919" s="378"/>
      <c r="P919" s="378"/>
      <c r="Q919" s="378"/>
      <c r="R919" s="378"/>
      <c r="S919" s="378"/>
      <c r="T919" s="378"/>
      <c r="U919" s="378"/>
      <c r="V919" s="378"/>
      <c r="W919" s="378"/>
      <c r="X919" s="378"/>
      <c r="Y919" s="378"/>
      <c r="Z919" s="378"/>
      <c r="AA919" s="378"/>
      <c r="AB919" s="378"/>
      <c r="AC919" s="378"/>
      <c r="AD919" s="378"/>
    </row>
    <row r="920" customFormat="false" ht="45" hidden="false" customHeight="true" outlineLevel="0" collapsed="false">
      <c r="A920" s="239"/>
      <c r="B920" s="239"/>
      <c r="C920" s="413"/>
      <c r="D920" s="414"/>
      <c r="E920" s="239"/>
      <c r="F920" s="415"/>
      <c r="G920" s="239"/>
      <c r="H920" s="414"/>
      <c r="I920" s="414"/>
      <c r="J920" s="239"/>
      <c r="K920" s="239"/>
      <c r="L920" s="239"/>
      <c r="M920" s="239"/>
      <c r="N920" s="239"/>
      <c r="O920" s="239"/>
      <c r="P920" s="239"/>
      <c r="Q920" s="239"/>
      <c r="R920" s="239"/>
      <c r="S920" s="239"/>
      <c r="T920" s="239"/>
      <c r="U920" s="239"/>
      <c r="V920" s="239"/>
      <c r="W920" s="239"/>
      <c r="X920" s="239"/>
      <c r="Y920" s="239"/>
      <c r="Z920" s="239"/>
      <c r="AA920" s="239"/>
      <c r="AB920" s="239"/>
      <c r="AC920" s="239"/>
      <c r="AD920" s="239"/>
    </row>
    <row r="921" customFormat="false" ht="45" hidden="false" customHeight="true" outlineLevel="0" collapsed="false">
      <c r="A921" s="378"/>
      <c r="B921" s="378"/>
      <c r="C921" s="410"/>
      <c r="D921" s="411"/>
      <c r="E921" s="378"/>
      <c r="F921" s="412"/>
      <c r="G921" s="378"/>
      <c r="H921" s="411"/>
      <c r="I921" s="411"/>
      <c r="J921" s="378"/>
      <c r="K921" s="378"/>
      <c r="L921" s="378"/>
      <c r="M921" s="378"/>
      <c r="N921" s="378"/>
      <c r="O921" s="378"/>
      <c r="P921" s="378"/>
      <c r="Q921" s="378"/>
      <c r="R921" s="378"/>
      <c r="S921" s="378"/>
      <c r="T921" s="378"/>
      <c r="U921" s="378"/>
      <c r="V921" s="378"/>
      <c r="W921" s="378"/>
      <c r="X921" s="378"/>
      <c r="Y921" s="378"/>
      <c r="Z921" s="378"/>
      <c r="AA921" s="378"/>
      <c r="AB921" s="378"/>
      <c r="AC921" s="378"/>
      <c r="AD921" s="378"/>
    </row>
    <row r="922" customFormat="false" ht="45" hidden="false" customHeight="true" outlineLevel="0" collapsed="false">
      <c r="A922" s="239"/>
      <c r="B922" s="239"/>
      <c r="C922" s="413"/>
      <c r="D922" s="414"/>
      <c r="E922" s="239"/>
      <c r="F922" s="415"/>
      <c r="G922" s="239"/>
      <c r="H922" s="414"/>
      <c r="I922" s="414"/>
      <c r="J922" s="239"/>
      <c r="K922" s="239"/>
      <c r="L922" s="239"/>
      <c r="M922" s="239"/>
      <c r="N922" s="239"/>
      <c r="O922" s="239"/>
      <c r="P922" s="239"/>
      <c r="Q922" s="239"/>
      <c r="R922" s="239"/>
      <c r="S922" s="239"/>
      <c r="T922" s="239"/>
      <c r="U922" s="239"/>
      <c r="V922" s="239"/>
      <c r="W922" s="239"/>
      <c r="X922" s="239"/>
      <c r="Y922" s="239"/>
      <c r="Z922" s="239"/>
      <c r="AA922" s="239"/>
      <c r="AB922" s="239"/>
      <c r="AC922" s="239"/>
      <c r="AD922" s="239"/>
    </row>
    <row r="923" customFormat="false" ht="45" hidden="false" customHeight="true" outlineLevel="0" collapsed="false">
      <c r="A923" s="378"/>
      <c r="B923" s="378"/>
      <c r="C923" s="410"/>
      <c r="D923" s="411"/>
      <c r="E923" s="378"/>
      <c r="F923" s="412"/>
      <c r="G923" s="378"/>
      <c r="H923" s="411"/>
      <c r="I923" s="411"/>
      <c r="J923" s="378"/>
      <c r="K923" s="378"/>
      <c r="L923" s="378"/>
      <c r="M923" s="378"/>
      <c r="N923" s="378"/>
      <c r="O923" s="378"/>
      <c r="P923" s="378"/>
      <c r="Q923" s="378"/>
      <c r="R923" s="378"/>
      <c r="S923" s="378"/>
      <c r="T923" s="378"/>
      <c r="U923" s="378"/>
      <c r="V923" s="378"/>
      <c r="W923" s="378"/>
      <c r="X923" s="378"/>
      <c r="Y923" s="378"/>
      <c r="Z923" s="378"/>
      <c r="AA923" s="378"/>
      <c r="AB923" s="378"/>
      <c r="AC923" s="378"/>
      <c r="AD923" s="378"/>
    </row>
    <row r="924" customFormat="false" ht="45" hidden="false" customHeight="true" outlineLevel="0" collapsed="false">
      <c r="A924" s="239"/>
      <c r="B924" s="239"/>
      <c r="C924" s="413"/>
      <c r="D924" s="414"/>
      <c r="E924" s="239"/>
      <c r="F924" s="415"/>
      <c r="G924" s="239"/>
      <c r="H924" s="414"/>
      <c r="I924" s="414"/>
      <c r="J924" s="239"/>
      <c r="K924" s="239"/>
      <c r="L924" s="239"/>
      <c r="M924" s="239"/>
      <c r="N924" s="239"/>
      <c r="O924" s="239"/>
      <c r="P924" s="239"/>
      <c r="Q924" s="239"/>
      <c r="R924" s="239"/>
      <c r="S924" s="239"/>
      <c r="T924" s="239"/>
      <c r="U924" s="239"/>
      <c r="V924" s="239"/>
      <c r="W924" s="239"/>
      <c r="X924" s="239"/>
      <c r="Y924" s="239"/>
      <c r="Z924" s="239"/>
      <c r="AA924" s="239"/>
      <c r="AB924" s="239"/>
      <c r="AC924" s="239"/>
      <c r="AD924" s="239"/>
    </row>
    <row r="925" customFormat="false" ht="45" hidden="false" customHeight="true" outlineLevel="0" collapsed="false">
      <c r="A925" s="378"/>
      <c r="B925" s="378"/>
      <c r="C925" s="410"/>
      <c r="D925" s="411"/>
      <c r="E925" s="378"/>
      <c r="F925" s="412"/>
      <c r="G925" s="378"/>
      <c r="H925" s="411"/>
      <c r="I925" s="411"/>
      <c r="J925" s="378"/>
      <c r="K925" s="378"/>
      <c r="L925" s="378"/>
      <c r="M925" s="378"/>
      <c r="N925" s="378"/>
      <c r="O925" s="378"/>
      <c r="P925" s="378"/>
      <c r="Q925" s="378"/>
      <c r="R925" s="378"/>
      <c r="S925" s="378"/>
      <c r="T925" s="378"/>
      <c r="U925" s="378"/>
      <c r="V925" s="378"/>
      <c r="W925" s="378"/>
      <c r="X925" s="378"/>
      <c r="Y925" s="378"/>
      <c r="Z925" s="378"/>
      <c r="AA925" s="378"/>
      <c r="AB925" s="378"/>
      <c r="AC925" s="378"/>
      <c r="AD925" s="378"/>
    </row>
    <row r="926" customFormat="false" ht="45" hidden="false" customHeight="true" outlineLevel="0" collapsed="false">
      <c r="A926" s="239"/>
      <c r="B926" s="239"/>
      <c r="C926" s="413"/>
      <c r="D926" s="414"/>
      <c r="E926" s="239"/>
      <c r="F926" s="415"/>
      <c r="G926" s="239"/>
      <c r="H926" s="414"/>
      <c r="I926" s="414"/>
      <c r="J926" s="239"/>
      <c r="K926" s="239"/>
      <c r="L926" s="239"/>
      <c r="M926" s="239"/>
      <c r="N926" s="239"/>
      <c r="O926" s="239"/>
      <c r="P926" s="239"/>
      <c r="Q926" s="239"/>
      <c r="R926" s="239"/>
      <c r="S926" s="239"/>
      <c r="T926" s="239"/>
      <c r="U926" s="239"/>
      <c r="V926" s="239"/>
      <c r="W926" s="239"/>
      <c r="X926" s="239"/>
      <c r="Y926" s="239"/>
      <c r="Z926" s="239"/>
      <c r="AA926" s="239"/>
      <c r="AB926" s="239"/>
      <c r="AC926" s="239"/>
      <c r="AD926" s="239"/>
    </row>
    <row r="927" customFormat="false" ht="45" hidden="false" customHeight="true" outlineLevel="0" collapsed="false">
      <c r="A927" s="378"/>
      <c r="B927" s="378"/>
      <c r="C927" s="410"/>
      <c r="D927" s="411"/>
      <c r="E927" s="378"/>
      <c r="F927" s="412"/>
      <c r="G927" s="378"/>
      <c r="H927" s="411"/>
      <c r="I927" s="411"/>
      <c r="J927" s="378"/>
      <c r="K927" s="378"/>
      <c r="L927" s="378"/>
      <c r="M927" s="378"/>
      <c r="N927" s="378"/>
      <c r="O927" s="378"/>
      <c r="P927" s="378"/>
      <c r="Q927" s="378"/>
      <c r="R927" s="378"/>
      <c r="S927" s="378"/>
      <c r="T927" s="378"/>
      <c r="U927" s="378"/>
      <c r="V927" s="378"/>
      <c r="W927" s="378"/>
      <c r="X927" s="378"/>
      <c r="Y927" s="378"/>
      <c r="Z927" s="378"/>
      <c r="AA927" s="378"/>
      <c r="AB927" s="378"/>
      <c r="AC927" s="378"/>
      <c r="AD927" s="378"/>
    </row>
    <row r="928" customFormat="false" ht="45" hidden="false" customHeight="true" outlineLevel="0" collapsed="false">
      <c r="A928" s="239"/>
      <c r="B928" s="239"/>
      <c r="C928" s="413"/>
      <c r="D928" s="414"/>
      <c r="E928" s="239"/>
      <c r="F928" s="415"/>
      <c r="G928" s="239"/>
      <c r="H928" s="414"/>
      <c r="I928" s="414"/>
      <c r="J928" s="239"/>
      <c r="K928" s="239"/>
      <c r="L928" s="239"/>
      <c r="M928" s="239"/>
      <c r="N928" s="239"/>
      <c r="O928" s="239"/>
      <c r="P928" s="239"/>
      <c r="Q928" s="239"/>
      <c r="R928" s="239"/>
      <c r="S928" s="239"/>
      <c r="T928" s="239"/>
      <c r="U928" s="239"/>
      <c r="V928" s="239"/>
      <c r="W928" s="239"/>
      <c r="X928" s="239"/>
      <c r="Y928" s="239"/>
      <c r="Z928" s="239"/>
      <c r="AA928" s="239"/>
      <c r="AB928" s="239"/>
      <c r="AC928" s="239"/>
      <c r="AD928" s="239"/>
    </row>
    <row r="929" customFormat="false" ht="45" hidden="false" customHeight="true" outlineLevel="0" collapsed="false">
      <c r="A929" s="378"/>
      <c r="B929" s="378"/>
      <c r="C929" s="410"/>
      <c r="D929" s="411"/>
      <c r="E929" s="378"/>
      <c r="F929" s="412"/>
      <c r="G929" s="378"/>
      <c r="H929" s="411"/>
      <c r="I929" s="411"/>
      <c r="J929" s="378"/>
      <c r="K929" s="378"/>
      <c r="L929" s="378"/>
      <c r="M929" s="378"/>
      <c r="N929" s="378"/>
      <c r="O929" s="378"/>
      <c r="P929" s="378"/>
      <c r="Q929" s="378"/>
      <c r="R929" s="378"/>
      <c r="S929" s="378"/>
      <c r="T929" s="378"/>
      <c r="U929" s="378"/>
      <c r="V929" s="378"/>
      <c r="W929" s="378"/>
      <c r="X929" s="378"/>
      <c r="Y929" s="378"/>
      <c r="Z929" s="378"/>
      <c r="AA929" s="378"/>
      <c r="AB929" s="378"/>
      <c r="AC929" s="378"/>
      <c r="AD929" s="378"/>
    </row>
    <row r="930" customFormat="false" ht="45" hidden="false" customHeight="true" outlineLevel="0" collapsed="false">
      <c r="A930" s="239"/>
      <c r="B930" s="239"/>
      <c r="C930" s="413"/>
      <c r="D930" s="414"/>
      <c r="E930" s="239"/>
      <c r="F930" s="415"/>
      <c r="G930" s="239"/>
      <c r="H930" s="414"/>
      <c r="I930" s="414"/>
      <c r="J930" s="239"/>
      <c r="K930" s="239"/>
      <c r="L930" s="239"/>
      <c r="M930" s="239"/>
      <c r="N930" s="239"/>
      <c r="O930" s="239"/>
      <c r="P930" s="239"/>
      <c r="Q930" s="239"/>
      <c r="R930" s="239"/>
      <c r="S930" s="239"/>
      <c r="T930" s="239"/>
      <c r="U930" s="239"/>
      <c r="V930" s="239"/>
      <c r="W930" s="239"/>
      <c r="X930" s="239"/>
      <c r="Y930" s="239"/>
      <c r="Z930" s="239"/>
      <c r="AA930" s="239"/>
      <c r="AB930" s="239"/>
      <c r="AC930" s="239"/>
      <c r="AD930" s="239"/>
    </row>
    <row r="931" customFormat="false" ht="45" hidden="false" customHeight="true" outlineLevel="0" collapsed="false">
      <c r="A931" s="378"/>
      <c r="B931" s="378"/>
      <c r="C931" s="410"/>
      <c r="D931" s="411"/>
      <c r="E931" s="378"/>
      <c r="F931" s="412"/>
      <c r="G931" s="378"/>
      <c r="H931" s="411"/>
      <c r="I931" s="411"/>
      <c r="J931" s="378"/>
      <c r="K931" s="378"/>
      <c r="L931" s="378"/>
      <c r="M931" s="378"/>
      <c r="N931" s="378"/>
      <c r="O931" s="378"/>
      <c r="P931" s="378"/>
      <c r="Q931" s="378"/>
      <c r="R931" s="378"/>
      <c r="S931" s="378"/>
      <c r="T931" s="378"/>
      <c r="U931" s="378"/>
      <c r="V931" s="378"/>
      <c r="W931" s="378"/>
      <c r="X931" s="378"/>
      <c r="Y931" s="378"/>
      <c r="Z931" s="378"/>
      <c r="AA931" s="378"/>
      <c r="AB931" s="378"/>
      <c r="AC931" s="378"/>
      <c r="AD931" s="378"/>
    </row>
    <row r="932" customFormat="false" ht="45" hidden="false" customHeight="true" outlineLevel="0" collapsed="false">
      <c r="A932" s="239"/>
      <c r="B932" s="239"/>
      <c r="C932" s="413"/>
      <c r="D932" s="414"/>
      <c r="E932" s="239"/>
      <c r="F932" s="415"/>
      <c r="G932" s="239"/>
      <c r="H932" s="414"/>
      <c r="I932" s="414"/>
      <c r="J932" s="239"/>
      <c r="K932" s="239"/>
      <c r="L932" s="239"/>
      <c r="M932" s="239"/>
      <c r="N932" s="239"/>
      <c r="O932" s="239"/>
      <c r="P932" s="239"/>
      <c r="Q932" s="239"/>
      <c r="R932" s="239"/>
      <c r="S932" s="239"/>
      <c r="T932" s="239"/>
      <c r="U932" s="239"/>
      <c r="V932" s="239"/>
      <c r="W932" s="239"/>
      <c r="X932" s="239"/>
      <c r="Y932" s="239"/>
      <c r="Z932" s="239"/>
      <c r="AA932" s="239"/>
      <c r="AB932" s="239"/>
      <c r="AC932" s="239"/>
      <c r="AD932" s="239"/>
    </row>
    <row r="933" customFormat="false" ht="45" hidden="false" customHeight="true" outlineLevel="0" collapsed="false">
      <c r="A933" s="378"/>
      <c r="B933" s="378"/>
      <c r="C933" s="410"/>
      <c r="D933" s="411"/>
      <c r="E933" s="378"/>
      <c r="F933" s="412"/>
      <c r="G933" s="378"/>
      <c r="H933" s="411"/>
      <c r="I933" s="411"/>
      <c r="J933" s="378"/>
      <c r="K933" s="378"/>
      <c r="L933" s="378"/>
      <c r="M933" s="378"/>
      <c r="N933" s="378"/>
      <c r="O933" s="378"/>
      <c r="P933" s="378"/>
      <c r="Q933" s="378"/>
      <c r="R933" s="378"/>
      <c r="S933" s="378"/>
      <c r="T933" s="378"/>
      <c r="U933" s="378"/>
      <c r="V933" s="378"/>
      <c r="W933" s="378"/>
      <c r="X933" s="378"/>
      <c r="Y933" s="378"/>
      <c r="Z933" s="378"/>
      <c r="AA933" s="378"/>
      <c r="AB933" s="378"/>
      <c r="AC933" s="378"/>
      <c r="AD933" s="378"/>
    </row>
    <row r="934" customFormat="false" ht="45" hidden="false" customHeight="true" outlineLevel="0" collapsed="false">
      <c r="A934" s="239"/>
      <c r="B934" s="239"/>
      <c r="C934" s="413"/>
      <c r="D934" s="414"/>
      <c r="E934" s="239"/>
      <c r="F934" s="415"/>
      <c r="G934" s="239"/>
      <c r="H934" s="414"/>
      <c r="I934" s="414"/>
      <c r="J934" s="239"/>
      <c r="K934" s="239"/>
      <c r="L934" s="239"/>
      <c r="M934" s="239"/>
      <c r="N934" s="239"/>
      <c r="O934" s="239"/>
      <c r="P934" s="239"/>
      <c r="Q934" s="239"/>
      <c r="R934" s="239"/>
      <c r="S934" s="239"/>
      <c r="T934" s="239"/>
      <c r="U934" s="239"/>
      <c r="V934" s="239"/>
      <c r="W934" s="239"/>
      <c r="X934" s="239"/>
      <c r="Y934" s="239"/>
      <c r="Z934" s="239"/>
      <c r="AA934" s="239"/>
      <c r="AB934" s="239"/>
      <c r="AC934" s="239"/>
      <c r="AD934" s="239"/>
    </row>
    <row r="935" customFormat="false" ht="45" hidden="false" customHeight="true" outlineLevel="0" collapsed="false">
      <c r="A935" s="378"/>
      <c r="B935" s="378"/>
      <c r="C935" s="410"/>
      <c r="D935" s="411"/>
      <c r="E935" s="378"/>
      <c r="F935" s="412"/>
      <c r="G935" s="378"/>
      <c r="H935" s="411"/>
      <c r="I935" s="411"/>
      <c r="J935" s="378"/>
      <c r="K935" s="378"/>
      <c r="L935" s="378"/>
      <c r="M935" s="378"/>
      <c r="N935" s="378"/>
      <c r="O935" s="378"/>
      <c r="P935" s="378"/>
      <c r="Q935" s="378"/>
      <c r="R935" s="378"/>
      <c r="S935" s="378"/>
      <c r="T935" s="378"/>
      <c r="U935" s="378"/>
      <c r="V935" s="378"/>
      <c r="W935" s="378"/>
      <c r="X935" s="378"/>
      <c r="Y935" s="378"/>
      <c r="Z935" s="378"/>
      <c r="AA935" s="378"/>
      <c r="AB935" s="378"/>
      <c r="AC935" s="378"/>
      <c r="AD935" s="378"/>
    </row>
    <row r="936" customFormat="false" ht="45" hidden="false" customHeight="true" outlineLevel="0" collapsed="false">
      <c r="A936" s="239"/>
      <c r="B936" s="239"/>
      <c r="C936" s="413"/>
      <c r="D936" s="414"/>
      <c r="E936" s="239"/>
      <c r="F936" s="415"/>
      <c r="G936" s="239"/>
      <c r="H936" s="414"/>
      <c r="I936" s="414"/>
      <c r="J936" s="239"/>
      <c r="K936" s="239"/>
      <c r="L936" s="239"/>
      <c r="M936" s="239"/>
      <c r="N936" s="239"/>
      <c r="O936" s="239"/>
      <c r="P936" s="239"/>
      <c r="Q936" s="239"/>
      <c r="R936" s="239"/>
      <c r="S936" s="239"/>
      <c r="T936" s="239"/>
      <c r="U936" s="239"/>
      <c r="V936" s="239"/>
      <c r="W936" s="239"/>
      <c r="X936" s="239"/>
      <c r="Y936" s="239"/>
      <c r="Z936" s="239"/>
      <c r="AA936" s="239"/>
      <c r="AB936" s="239"/>
      <c r="AC936" s="239"/>
      <c r="AD936" s="239"/>
    </row>
    <row r="937" customFormat="false" ht="45" hidden="false" customHeight="true" outlineLevel="0" collapsed="false">
      <c r="A937" s="378"/>
      <c r="B937" s="378"/>
      <c r="C937" s="410"/>
      <c r="D937" s="411"/>
      <c r="E937" s="378"/>
      <c r="F937" s="412"/>
      <c r="G937" s="378"/>
      <c r="H937" s="411"/>
      <c r="I937" s="411"/>
      <c r="J937" s="378"/>
      <c r="K937" s="378"/>
      <c r="L937" s="378"/>
      <c r="M937" s="378"/>
      <c r="N937" s="378"/>
      <c r="O937" s="378"/>
      <c r="P937" s="378"/>
      <c r="Q937" s="378"/>
      <c r="R937" s="378"/>
      <c r="S937" s="378"/>
      <c r="T937" s="378"/>
      <c r="U937" s="378"/>
      <c r="V937" s="378"/>
      <c r="W937" s="378"/>
      <c r="X937" s="378"/>
      <c r="Y937" s="378"/>
      <c r="Z937" s="378"/>
      <c r="AA937" s="378"/>
      <c r="AB937" s="378"/>
      <c r="AC937" s="378"/>
      <c r="AD937" s="378"/>
    </row>
    <row r="938" customFormat="false" ht="45" hidden="false" customHeight="true" outlineLevel="0" collapsed="false">
      <c r="A938" s="239"/>
      <c r="B938" s="239"/>
      <c r="C938" s="413"/>
      <c r="D938" s="414"/>
      <c r="E938" s="239"/>
      <c r="F938" s="415"/>
      <c r="G938" s="239"/>
      <c r="H938" s="414"/>
      <c r="I938" s="414"/>
      <c r="J938" s="239"/>
      <c r="K938" s="239"/>
      <c r="L938" s="239"/>
      <c r="M938" s="239"/>
      <c r="N938" s="239"/>
      <c r="O938" s="239"/>
      <c r="P938" s="239"/>
      <c r="Q938" s="239"/>
      <c r="R938" s="239"/>
      <c r="S938" s="239"/>
      <c r="T938" s="239"/>
      <c r="U938" s="239"/>
      <c r="V938" s="239"/>
      <c r="W938" s="239"/>
      <c r="X938" s="239"/>
      <c r="Y938" s="239"/>
      <c r="Z938" s="239"/>
      <c r="AA938" s="239"/>
      <c r="AB938" s="239"/>
      <c r="AC938" s="239"/>
      <c r="AD938" s="239"/>
    </row>
    <row r="939" customFormat="false" ht="45" hidden="false" customHeight="true" outlineLevel="0" collapsed="false">
      <c r="A939" s="378"/>
      <c r="B939" s="378"/>
      <c r="C939" s="410"/>
      <c r="D939" s="411"/>
      <c r="E939" s="378"/>
      <c r="F939" s="412"/>
      <c r="G939" s="378"/>
      <c r="H939" s="411"/>
      <c r="I939" s="411"/>
      <c r="J939" s="378"/>
      <c r="K939" s="378"/>
      <c r="L939" s="378"/>
      <c r="M939" s="378"/>
      <c r="N939" s="378"/>
      <c r="O939" s="378"/>
      <c r="P939" s="378"/>
      <c r="Q939" s="378"/>
      <c r="R939" s="378"/>
      <c r="S939" s="378"/>
      <c r="T939" s="378"/>
      <c r="U939" s="378"/>
      <c r="V939" s="378"/>
      <c r="W939" s="378"/>
      <c r="X939" s="378"/>
      <c r="Y939" s="378"/>
      <c r="Z939" s="378"/>
      <c r="AA939" s="378"/>
      <c r="AB939" s="378"/>
      <c r="AC939" s="378"/>
      <c r="AD939" s="378"/>
    </row>
    <row r="940" customFormat="false" ht="45" hidden="false" customHeight="true" outlineLevel="0" collapsed="false">
      <c r="A940" s="239"/>
      <c r="B940" s="239"/>
      <c r="C940" s="413"/>
      <c r="D940" s="414"/>
      <c r="E940" s="239"/>
      <c r="F940" s="415"/>
      <c r="G940" s="239"/>
      <c r="H940" s="414"/>
      <c r="I940" s="414"/>
      <c r="J940" s="239"/>
      <c r="K940" s="239"/>
      <c r="L940" s="239"/>
      <c r="M940" s="239"/>
      <c r="N940" s="239"/>
      <c r="O940" s="239"/>
      <c r="P940" s="239"/>
      <c r="Q940" s="239"/>
      <c r="R940" s="239"/>
      <c r="S940" s="239"/>
      <c r="T940" s="239"/>
      <c r="U940" s="239"/>
      <c r="V940" s="239"/>
      <c r="W940" s="239"/>
      <c r="X940" s="239"/>
      <c r="Y940" s="239"/>
      <c r="Z940" s="239"/>
      <c r="AA940" s="239"/>
      <c r="AB940" s="239"/>
      <c r="AC940" s="239"/>
      <c r="AD940" s="239"/>
    </row>
    <row r="941" customFormat="false" ht="45" hidden="false" customHeight="true" outlineLevel="0" collapsed="false">
      <c r="A941" s="378"/>
      <c r="B941" s="378"/>
      <c r="C941" s="410"/>
      <c r="D941" s="411"/>
      <c r="E941" s="378"/>
      <c r="F941" s="412"/>
      <c r="G941" s="378"/>
      <c r="H941" s="411"/>
      <c r="I941" s="411"/>
      <c r="J941" s="378"/>
      <c r="K941" s="378"/>
      <c r="L941" s="378"/>
      <c r="M941" s="378"/>
      <c r="N941" s="378"/>
      <c r="O941" s="378"/>
      <c r="P941" s="378"/>
      <c r="Q941" s="378"/>
      <c r="R941" s="378"/>
      <c r="S941" s="378"/>
      <c r="T941" s="378"/>
      <c r="U941" s="378"/>
      <c r="V941" s="378"/>
      <c r="W941" s="378"/>
      <c r="X941" s="378"/>
      <c r="Y941" s="378"/>
      <c r="Z941" s="378"/>
      <c r="AA941" s="378"/>
      <c r="AB941" s="378"/>
      <c r="AC941" s="378"/>
      <c r="AD941" s="378"/>
    </row>
    <row r="942" customFormat="false" ht="45" hidden="false" customHeight="true" outlineLevel="0" collapsed="false">
      <c r="A942" s="239"/>
      <c r="B942" s="239"/>
      <c r="C942" s="413"/>
      <c r="D942" s="414"/>
      <c r="E942" s="239"/>
      <c r="F942" s="415"/>
      <c r="G942" s="239"/>
      <c r="H942" s="414"/>
      <c r="I942" s="414"/>
      <c r="J942" s="239"/>
      <c r="K942" s="239"/>
      <c r="L942" s="239"/>
      <c r="M942" s="239"/>
      <c r="N942" s="239"/>
      <c r="O942" s="239"/>
      <c r="P942" s="239"/>
      <c r="Q942" s="239"/>
      <c r="R942" s="239"/>
      <c r="S942" s="239"/>
      <c r="T942" s="239"/>
      <c r="U942" s="239"/>
      <c r="V942" s="239"/>
      <c r="W942" s="239"/>
      <c r="X942" s="239"/>
      <c r="Y942" s="239"/>
      <c r="Z942" s="239"/>
      <c r="AA942" s="239"/>
      <c r="AB942" s="239"/>
      <c r="AC942" s="239"/>
      <c r="AD942" s="239"/>
    </row>
    <row r="943" customFormat="false" ht="45" hidden="false" customHeight="true" outlineLevel="0" collapsed="false">
      <c r="A943" s="378"/>
      <c r="B943" s="378"/>
      <c r="C943" s="410"/>
      <c r="D943" s="411"/>
      <c r="E943" s="378"/>
      <c r="F943" s="412"/>
      <c r="G943" s="378"/>
      <c r="H943" s="411"/>
      <c r="I943" s="411"/>
      <c r="J943" s="378"/>
      <c r="K943" s="378"/>
      <c r="L943" s="378"/>
      <c r="M943" s="378"/>
      <c r="N943" s="378"/>
      <c r="O943" s="378"/>
      <c r="P943" s="378"/>
      <c r="Q943" s="378"/>
      <c r="R943" s="378"/>
      <c r="S943" s="378"/>
      <c r="T943" s="378"/>
      <c r="U943" s="378"/>
      <c r="V943" s="378"/>
      <c r="W943" s="378"/>
      <c r="X943" s="378"/>
      <c r="Y943" s="378"/>
      <c r="Z943" s="378"/>
      <c r="AA943" s="378"/>
      <c r="AB943" s="378"/>
      <c r="AC943" s="378"/>
      <c r="AD943" s="378"/>
    </row>
    <row r="944" customFormat="false" ht="45" hidden="false" customHeight="true" outlineLevel="0" collapsed="false">
      <c r="A944" s="239"/>
      <c r="B944" s="239"/>
      <c r="C944" s="413"/>
      <c r="D944" s="414"/>
      <c r="E944" s="239"/>
      <c r="F944" s="415"/>
      <c r="G944" s="239"/>
      <c r="H944" s="414"/>
      <c r="I944" s="414"/>
      <c r="J944" s="239"/>
      <c r="K944" s="239"/>
      <c r="L944" s="239"/>
      <c r="M944" s="239"/>
      <c r="N944" s="239"/>
      <c r="O944" s="239"/>
      <c r="P944" s="239"/>
      <c r="Q944" s="239"/>
      <c r="R944" s="239"/>
      <c r="S944" s="239"/>
      <c r="T944" s="239"/>
      <c r="U944" s="239"/>
      <c r="V944" s="239"/>
      <c r="W944" s="239"/>
      <c r="X944" s="239"/>
      <c r="Y944" s="239"/>
      <c r="Z944" s="239"/>
      <c r="AA944" s="239"/>
      <c r="AB944" s="239"/>
      <c r="AC944" s="239"/>
      <c r="AD944" s="239"/>
    </row>
    <row r="945" customFormat="false" ht="45" hidden="false" customHeight="true" outlineLevel="0" collapsed="false">
      <c r="A945" s="378"/>
      <c r="B945" s="378"/>
      <c r="C945" s="410"/>
      <c r="D945" s="411"/>
      <c r="E945" s="378"/>
      <c r="F945" s="412"/>
      <c r="G945" s="378"/>
      <c r="H945" s="411"/>
      <c r="I945" s="411"/>
      <c r="J945" s="378"/>
      <c r="K945" s="378"/>
      <c r="L945" s="378"/>
      <c r="M945" s="378"/>
      <c r="N945" s="378"/>
      <c r="O945" s="378"/>
      <c r="P945" s="378"/>
      <c r="Q945" s="378"/>
      <c r="R945" s="378"/>
      <c r="S945" s="378"/>
      <c r="T945" s="378"/>
      <c r="U945" s="378"/>
      <c r="V945" s="378"/>
      <c r="W945" s="378"/>
      <c r="X945" s="378"/>
      <c r="Y945" s="378"/>
      <c r="Z945" s="378"/>
      <c r="AA945" s="378"/>
      <c r="AB945" s="378"/>
      <c r="AC945" s="378"/>
      <c r="AD945" s="378"/>
    </row>
    <row r="946" customFormat="false" ht="45" hidden="false" customHeight="true" outlineLevel="0" collapsed="false">
      <c r="A946" s="239"/>
      <c r="B946" s="239"/>
      <c r="C946" s="413"/>
      <c r="D946" s="414"/>
      <c r="E946" s="239"/>
      <c r="F946" s="415"/>
      <c r="G946" s="239"/>
      <c r="H946" s="414"/>
      <c r="I946" s="414"/>
      <c r="J946" s="239"/>
      <c r="K946" s="239"/>
      <c r="L946" s="239"/>
      <c r="M946" s="239"/>
      <c r="N946" s="239"/>
      <c r="O946" s="239"/>
      <c r="P946" s="239"/>
      <c r="Q946" s="239"/>
      <c r="R946" s="239"/>
      <c r="S946" s="239"/>
      <c r="T946" s="239"/>
      <c r="U946" s="239"/>
      <c r="V946" s="239"/>
      <c r="W946" s="239"/>
      <c r="X946" s="239"/>
      <c r="Y946" s="239"/>
      <c r="Z946" s="239"/>
      <c r="AA946" s="239"/>
      <c r="AB946" s="239"/>
      <c r="AC946" s="239"/>
      <c r="AD946" s="239"/>
    </row>
    <row r="947" customFormat="false" ht="45" hidden="false" customHeight="true" outlineLevel="0" collapsed="false">
      <c r="A947" s="378"/>
      <c r="B947" s="378"/>
      <c r="C947" s="410"/>
      <c r="D947" s="411"/>
      <c r="E947" s="378"/>
      <c r="F947" s="412"/>
      <c r="G947" s="378"/>
      <c r="H947" s="411"/>
      <c r="I947" s="411"/>
      <c r="J947" s="378"/>
      <c r="K947" s="378"/>
      <c r="L947" s="378"/>
      <c r="M947" s="378"/>
      <c r="N947" s="378"/>
      <c r="O947" s="378"/>
      <c r="P947" s="378"/>
      <c r="Q947" s="378"/>
      <c r="R947" s="378"/>
      <c r="S947" s="378"/>
      <c r="T947" s="378"/>
      <c r="U947" s="378"/>
      <c r="V947" s="378"/>
      <c r="W947" s="378"/>
      <c r="X947" s="378"/>
      <c r="Y947" s="378"/>
      <c r="Z947" s="378"/>
      <c r="AA947" s="378"/>
      <c r="AB947" s="378"/>
      <c r="AC947" s="378"/>
      <c r="AD947" s="378"/>
    </row>
    <row r="948" customFormat="false" ht="45" hidden="false" customHeight="true" outlineLevel="0" collapsed="false">
      <c r="A948" s="239"/>
      <c r="B948" s="239"/>
      <c r="C948" s="413"/>
      <c r="D948" s="414"/>
      <c r="E948" s="239"/>
      <c r="F948" s="415"/>
      <c r="G948" s="239"/>
      <c r="H948" s="414"/>
      <c r="I948" s="414"/>
      <c r="J948" s="239"/>
      <c r="K948" s="239"/>
      <c r="L948" s="239"/>
      <c r="M948" s="239"/>
      <c r="N948" s="239"/>
      <c r="O948" s="239"/>
      <c r="P948" s="239"/>
      <c r="Q948" s="239"/>
      <c r="R948" s="239"/>
      <c r="S948" s="239"/>
      <c r="T948" s="239"/>
      <c r="U948" s="239"/>
      <c r="V948" s="239"/>
      <c r="W948" s="239"/>
      <c r="X948" s="239"/>
      <c r="Y948" s="239"/>
      <c r="Z948" s="239"/>
      <c r="AA948" s="239"/>
      <c r="AB948" s="239"/>
      <c r="AC948" s="239"/>
      <c r="AD948" s="239"/>
    </row>
    <row r="949" customFormat="false" ht="45" hidden="false" customHeight="true" outlineLevel="0" collapsed="false">
      <c r="A949" s="378"/>
      <c r="B949" s="378"/>
      <c r="C949" s="410"/>
      <c r="D949" s="411"/>
      <c r="E949" s="378"/>
      <c r="F949" s="412"/>
      <c r="G949" s="378"/>
      <c r="H949" s="411"/>
      <c r="I949" s="411"/>
      <c r="J949" s="378"/>
      <c r="K949" s="378"/>
      <c r="L949" s="378"/>
      <c r="M949" s="378"/>
      <c r="N949" s="378"/>
      <c r="O949" s="378"/>
      <c r="P949" s="378"/>
      <c r="Q949" s="378"/>
      <c r="R949" s="378"/>
      <c r="S949" s="378"/>
      <c r="T949" s="378"/>
      <c r="U949" s="378"/>
      <c r="V949" s="378"/>
      <c r="W949" s="378"/>
      <c r="X949" s="378"/>
      <c r="Y949" s="378"/>
      <c r="Z949" s="378"/>
      <c r="AA949" s="378"/>
      <c r="AB949" s="378"/>
      <c r="AC949" s="378"/>
      <c r="AD949" s="378"/>
    </row>
    <row r="950" customFormat="false" ht="45" hidden="false" customHeight="true" outlineLevel="0" collapsed="false">
      <c r="A950" s="239"/>
      <c r="B950" s="239"/>
      <c r="C950" s="413"/>
      <c r="D950" s="414"/>
      <c r="E950" s="239"/>
      <c r="F950" s="415"/>
      <c r="G950" s="239"/>
      <c r="H950" s="414"/>
      <c r="I950" s="414"/>
      <c r="J950" s="239"/>
      <c r="K950" s="239"/>
      <c r="L950" s="239"/>
      <c r="M950" s="239"/>
      <c r="N950" s="239"/>
      <c r="O950" s="239"/>
      <c r="P950" s="239"/>
      <c r="Q950" s="239"/>
      <c r="R950" s="239"/>
      <c r="S950" s="239"/>
      <c r="T950" s="239"/>
      <c r="U950" s="239"/>
      <c r="V950" s="239"/>
      <c r="W950" s="239"/>
      <c r="X950" s="239"/>
      <c r="Y950" s="239"/>
      <c r="Z950" s="239"/>
      <c r="AA950" s="239"/>
      <c r="AB950" s="239"/>
      <c r="AC950" s="239"/>
      <c r="AD950" s="239"/>
    </row>
    <row r="951" customFormat="false" ht="45" hidden="false" customHeight="true" outlineLevel="0" collapsed="false">
      <c r="A951" s="378"/>
      <c r="B951" s="378"/>
      <c r="C951" s="410"/>
      <c r="D951" s="411"/>
      <c r="E951" s="378"/>
      <c r="F951" s="412"/>
      <c r="G951" s="378"/>
      <c r="H951" s="411"/>
      <c r="I951" s="411"/>
      <c r="J951" s="378"/>
      <c r="K951" s="378"/>
      <c r="L951" s="378"/>
      <c r="M951" s="378"/>
      <c r="N951" s="378"/>
      <c r="O951" s="378"/>
      <c r="P951" s="378"/>
      <c r="Q951" s="378"/>
      <c r="R951" s="378"/>
      <c r="S951" s="378"/>
      <c r="T951" s="378"/>
      <c r="U951" s="378"/>
      <c r="V951" s="378"/>
      <c r="W951" s="378"/>
      <c r="X951" s="378"/>
      <c r="Y951" s="378"/>
      <c r="Z951" s="378"/>
      <c r="AA951" s="378"/>
      <c r="AB951" s="378"/>
      <c r="AC951" s="378"/>
      <c r="AD951" s="378"/>
    </row>
    <row r="952" customFormat="false" ht="45" hidden="false" customHeight="true" outlineLevel="0" collapsed="false">
      <c r="A952" s="239"/>
      <c r="B952" s="239"/>
      <c r="C952" s="413"/>
      <c r="D952" s="414"/>
      <c r="E952" s="239"/>
      <c r="F952" s="415"/>
      <c r="G952" s="239"/>
      <c r="H952" s="414"/>
      <c r="I952" s="414"/>
      <c r="J952" s="239"/>
      <c r="K952" s="239"/>
      <c r="L952" s="239"/>
      <c r="M952" s="239"/>
      <c r="N952" s="239"/>
      <c r="O952" s="239"/>
      <c r="P952" s="239"/>
      <c r="Q952" s="239"/>
      <c r="R952" s="239"/>
      <c r="S952" s="239"/>
      <c r="T952" s="239"/>
      <c r="U952" s="239"/>
      <c r="V952" s="239"/>
      <c r="W952" s="239"/>
      <c r="X952" s="239"/>
      <c r="Y952" s="239"/>
      <c r="Z952" s="239"/>
      <c r="AA952" s="239"/>
      <c r="AB952" s="239"/>
      <c r="AC952" s="239"/>
      <c r="AD952" s="239"/>
    </row>
    <row r="953" customFormat="false" ht="45" hidden="false" customHeight="true" outlineLevel="0" collapsed="false">
      <c r="A953" s="378"/>
      <c r="B953" s="378"/>
      <c r="C953" s="410"/>
      <c r="D953" s="411"/>
      <c r="E953" s="378"/>
      <c r="F953" s="412"/>
      <c r="G953" s="378"/>
      <c r="H953" s="411"/>
      <c r="I953" s="411"/>
      <c r="J953" s="378"/>
      <c r="K953" s="378"/>
      <c r="L953" s="378"/>
      <c r="M953" s="378"/>
      <c r="N953" s="378"/>
      <c r="O953" s="378"/>
      <c r="P953" s="378"/>
      <c r="Q953" s="378"/>
      <c r="R953" s="378"/>
      <c r="S953" s="378"/>
      <c r="T953" s="378"/>
      <c r="U953" s="378"/>
      <c r="V953" s="378"/>
      <c r="W953" s="378"/>
      <c r="X953" s="378"/>
      <c r="Y953" s="378"/>
      <c r="Z953" s="378"/>
      <c r="AA953" s="378"/>
      <c r="AB953" s="378"/>
      <c r="AC953" s="378"/>
      <c r="AD953" s="378"/>
    </row>
    <row r="954" customFormat="false" ht="45" hidden="false" customHeight="true" outlineLevel="0" collapsed="false">
      <c r="A954" s="239"/>
      <c r="B954" s="239"/>
      <c r="C954" s="413"/>
      <c r="D954" s="414"/>
      <c r="E954" s="239"/>
      <c r="F954" s="415"/>
      <c r="G954" s="239"/>
      <c r="H954" s="414"/>
      <c r="I954" s="414"/>
      <c r="J954" s="239"/>
      <c r="K954" s="239"/>
      <c r="L954" s="239"/>
      <c r="M954" s="239"/>
      <c r="N954" s="239"/>
      <c r="O954" s="239"/>
      <c r="P954" s="239"/>
      <c r="Q954" s="239"/>
      <c r="R954" s="239"/>
      <c r="S954" s="239"/>
      <c r="T954" s="239"/>
      <c r="U954" s="239"/>
      <c r="V954" s="239"/>
      <c r="W954" s="239"/>
      <c r="X954" s="239"/>
      <c r="Y954" s="239"/>
      <c r="Z954" s="239"/>
      <c r="AA954" s="239"/>
      <c r="AB954" s="239"/>
      <c r="AC954" s="239"/>
      <c r="AD954" s="239"/>
    </row>
    <row r="955" customFormat="false" ht="45" hidden="false" customHeight="true" outlineLevel="0" collapsed="false">
      <c r="A955" s="378"/>
      <c r="B955" s="378"/>
      <c r="C955" s="410"/>
      <c r="D955" s="411"/>
      <c r="E955" s="378"/>
      <c r="F955" s="412"/>
      <c r="G955" s="378"/>
      <c r="H955" s="411"/>
      <c r="I955" s="411"/>
      <c r="J955" s="378"/>
      <c r="K955" s="378"/>
      <c r="L955" s="378"/>
      <c r="M955" s="378"/>
      <c r="N955" s="378"/>
      <c r="O955" s="378"/>
      <c r="P955" s="378"/>
      <c r="Q955" s="378"/>
      <c r="R955" s="378"/>
      <c r="S955" s="378"/>
      <c r="T955" s="378"/>
      <c r="U955" s="378"/>
      <c r="V955" s="378"/>
      <c r="W955" s="378"/>
      <c r="X955" s="378"/>
      <c r="Y955" s="378"/>
      <c r="Z955" s="378"/>
      <c r="AA955" s="378"/>
      <c r="AB955" s="378"/>
      <c r="AC955" s="378"/>
      <c r="AD955" s="378"/>
    </row>
    <row r="956" customFormat="false" ht="45" hidden="false" customHeight="true" outlineLevel="0" collapsed="false">
      <c r="A956" s="239"/>
      <c r="B956" s="239"/>
      <c r="C956" s="413"/>
      <c r="D956" s="414"/>
      <c r="E956" s="239"/>
      <c r="F956" s="415"/>
      <c r="G956" s="239"/>
      <c r="H956" s="414"/>
      <c r="I956" s="414"/>
      <c r="J956" s="239"/>
      <c r="K956" s="239"/>
      <c r="L956" s="239"/>
      <c r="M956" s="239"/>
      <c r="N956" s="239"/>
      <c r="O956" s="239"/>
      <c r="P956" s="239"/>
      <c r="Q956" s="239"/>
      <c r="R956" s="239"/>
      <c r="S956" s="239"/>
      <c r="T956" s="239"/>
      <c r="U956" s="239"/>
      <c r="V956" s="239"/>
      <c r="W956" s="239"/>
      <c r="X956" s="239"/>
      <c r="Y956" s="239"/>
      <c r="Z956" s="239"/>
      <c r="AA956" s="239"/>
      <c r="AB956" s="239"/>
      <c r="AC956" s="239"/>
      <c r="AD956" s="239"/>
    </row>
    <row r="957" customFormat="false" ht="45" hidden="false" customHeight="true" outlineLevel="0" collapsed="false">
      <c r="A957" s="378"/>
      <c r="B957" s="378"/>
      <c r="C957" s="410"/>
      <c r="D957" s="411"/>
      <c r="E957" s="378"/>
      <c r="F957" s="412"/>
      <c r="G957" s="378"/>
      <c r="H957" s="411"/>
      <c r="I957" s="411"/>
      <c r="J957" s="378"/>
      <c r="K957" s="378"/>
      <c r="L957" s="378"/>
      <c r="M957" s="378"/>
      <c r="N957" s="378"/>
      <c r="O957" s="378"/>
      <c r="P957" s="378"/>
      <c r="Q957" s="378"/>
      <c r="R957" s="378"/>
      <c r="S957" s="378"/>
      <c r="T957" s="378"/>
      <c r="U957" s="378"/>
      <c r="V957" s="378"/>
      <c r="W957" s="378"/>
      <c r="X957" s="378"/>
      <c r="Y957" s="378"/>
      <c r="Z957" s="378"/>
      <c r="AA957" s="378"/>
      <c r="AB957" s="378"/>
      <c r="AC957" s="378"/>
      <c r="AD957" s="378"/>
    </row>
    <row r="958" customFormat="false" ht="45" hidden="false" customHeight="true" outlineLevel="0" collapsed="false">
      <c r="A958" s="239"/>
      <c r="B958" s="239"/>
      <c r="C958" s="413"/>
      <c r="D958" s="414"/>
      <c r="E958" s="239"/>
      <c r="F958" s="415"/>
      <c r="G958" s="239"/>
      <c r="H958" s="414"/>
      <c r="I958" s="414"/>
      <c r="J958" s="239"/>
      <c r="K958" s="239"/>
      <c r="L958" s="239"/>
      <c r="M958" s="239"/>
      <c r="N958" s="239"/>
      <c r="O958" s="239"/>
      <c r="P958" s="239"/>
      <c r="Q958" s="239"/>
      <c r="R958" s="239"/>
      <c r="S958" s="239"/>
      <c r="T958" s="239"/>
      <c r="U958" s="239"/>
      <c r="V958" s="239"/>
      <c r="W958" s="239"/>
      <c r="X958" s="239"/>
      <c r="Y958" s="239"/>
      <c r="Z958" s="239"/>
      <c r="AA958" s="239"/>
      <c r="AB958" s="239"/>
      <c r="AC958" s="239"/>
      <c r="AD958" s="239"/>
    </row>
    <row r="959" customFormat="false" ht="45" hidden="false" customHeight="true" outlineLevel="0" collapsed="false">
      <c r="A959" s="378"/>
      <c r="B959" s="378"/>
      <c r="C959" s="410"/>
      <c r="D959" s="411"/>
      <c r="E959" s="378"/>
      <c r="F959" s="412"/>
      <c r="G959" s="378"/>
      <c r="H959" s="411"/>
      <c r="I959" s="411"/>
      <c r="J959" s="378"/>
      <c r="K959" s="378"/>
      <c r="L959" s="378"/>
      <c r="M959" s="378"/>
      <c r="N959" s="378"/>
      <c r="O959" s="378"/>
      <c r="P959" s="378"/>
      <c r="Q959" s="378"/>
      <c r="R959" s="378"/>
      <c r="S959" s="378"/>
      <c r="T959" s="378"/>
      <c r="U959" s="378"/>
      <c r="V959" s="378"/>
      <c r="W959" s="378"/>
      <c r="X959" s="378"/>
      <c r="Y959" s="378"/>
      <c r="Z959" s="378"/>
      <c r="AA959" s="378"/>
      <c r="AB959" s="378"/>
      <c r="AC959" s="378"/>
      <c r="AD959" s="378"/>
    </row>
    <row r="960" customFormat="false" ht="45" hidden="false" customHeight="true" outlineLevel="0" collapsed="false">
      <c r="A960" s="239"/>
      <c r="B960" s="239"/>
      <c r="C960" s="413"/>
      <c r="D960" s="414"/>
      <c r="E960" s="239"/>
      <c r="F960" s="415"/>
      <c r="G960" s="239"/>
      <c r="H960" s="414"/>
      <c r="I960" s="414"/>
      <c r="J960" s="239"/>
      <c r="K960" s="239"/>
      <c r="L960" s="239"/>
      <c r="M960" s="239"/>
      <c r="N960" s="239"/>
      <c r="O960" s="239"/>
      <c r="P960" s="239"/>
      <c r="Q960" s="239"/>
      <c r="R960" s="239"/>
      <c r="S960" s="239"/>
      <c r="T960" s="239"/>
      <c r="U960" s="239"/>
      <c r="V960" s="239"/>
      <c r="W960" s="239"/>
      <c r="X960" s="239"/>
      <c r="Y960" s="239"/>
      <c r="Z960" s="239"/>
      <c r="AA960" s="239"/>
      <c r="AB960" s="239"/>
      <c r="AC960" s="239"/>
      <c r="AD960" s="239"/>
    </row>
    <row r="961" customFormat="false" ht="45" hidden="false" customHeight="true" outlineLevel="0" collapsed="false">
      <c r="A961" s="378"/>
      <c r="B961" s="378"/>
      <c r="C961" s="410"/>
      <c r="D961" s="411"/>
      <c r="E961" s="378"/>
      <c r="F961" s="412"/>
      <c r="G961" s="378"/>
      <c r="H961" s="411"/>
      <c r="I961" s="411"/>
      <c r="J961" s="378"/>
      <c r="K961" s="378"/>
      <c r="L961" s="378"/>
      <c r="M961" s="378"/>
      <c r="N961" s="378"/>
      <c r="O961" s="378"/>
      <c r="P961" s="378"/>
      <c r="Q961" s="378"/>
      <c r="R961" s="378"/>
      <c r="S961" s="378"/>
      <c r="T961" s="378"/>
      <c r="U961" s="378"/>
      <c r="V961" s="378"/>
      <c r="W961" s="378"/>
      <c r="X961" s="378"/>
      <c r="Y961" s="378"/>
      <c r="Z961" s="378"/>
      <c r="AA961" s="378"/>
      <c r="AB961" s="378"/>
      <c r="AC961" s="378"/>
      <c r="AD961" s="378"/>
    </row>
    <row r="962" customFormat="false" ht="45" hidden="false" customHeight="true" outlineLevel="0" collapsed="false">
      <c r="A962" s="239"/>
      <c r="B962" s="239"/>
      <c r="C962" s="413"/>
      <c r="D962" s="414"/>
      <c r="E962" s="239"/>
      <c r="F962" s="415"/>
      <c r="G962" s="239"/>
      <c r="H962" s="414"/>
      <c r="I962" s="414"/>
      <c r="J962" s="239"/>
      <c r="K962" s="239"/>
      <c r="L962" s="239"/>
      <c r="M962" s="239"/>
      <c r="N962" s="239"/>
      <c r="O962" s="239"/>
      <c r="P962" s="239"/>
      <c r="Q962" s="239"/>
      <c r="R962" s="239"/>
      <c r="S962" s="239"/>
      <c r="T962" s="239"/>
      <c r="U962" s="239"/>
      <c r="V962" s="239"/>
      <c r="W962" s="239"/>
      <c r="X962" s="239"/>
      <c r="Y962" s="239"/>
      <c r="Z962" s="239"/>
      <c r="AA962" s="239"/>
      <c r="AB962" s="239"/>
      <c r="AC962" s="239"/>
      <c r="AD962" s="239"/>
    </row>
    <row r="963" customFormat="false" ht="45" hidden="false" customHeight="true" outlineLevel="0" collapsed="false">
      <c r="A963" s="378"/>
      <c r="B963" s="378"/>
      <c r="C963" s="410"/>
      <c r="D963" s="411"/>
      <c r="E963" s="378"/>
      <c r="F963" s="412"/>
      <c r="G963" s="378"/>
      <c r="H963" s="411"/>
      <c r="I963" s="411"/>
      <c r="J963" s="378"/>
      <c r="K963" s="378"/>
      <c r="L963" s="378"/>
      <c r="M963" s="378"/>
      <c r="N963" s="378"/>
      <c r="O963" s="378"/>
      <c r="P963" s="378"/>
      <c r="Q963" s="378"/>
      <c r="R963" s="378"/>
      <c r="S963" s="378"/>
      <c r="T963" s="378"/>
      <c r="U963" s="378"/>
      <c r="V963" s="378"/>
      <c r="W963" s="378"/>
      <c r="X963" s="378"/>
      <c r="Y963" s="378"/>
      <c r="Z963" s="378"/>
      <c r="AA963" s="378"/>
      <c r="AB963" s="378"/>
      <c r="AC963" s="378"/>
      <c r="AD963" s="378"/>
    </row>
    <row r="964" customFormat="false" ht="45" hidden="false" customHeight="true" outlineLevel="0" collapsed="false">
      <c r="A964" s="239"/>
      <c r="B964" s="239"/>
      <c r="C964" s="413"/>
      <c r="D964" s="414"/>
      <c r="E964" s="239"/>
      <c r="F964" s="415"/>
      <c r="G964" s="239"/>
      <c r="H964" s="414"/>
      <c r="I964" s="414"/>
      <c r="J964" s="239"/>
      <c r="K964" s="239"/>
      <c r="L964" s="239"/>
      <c r="M964" s="239"/>
      <c r="N964" s="239"/>
      <c r="O964" s="239"/>
      <c r="P964" s="239"/>
      <c r="Q964" s="239"/>
      <c r="R964" s="239"/>
      <c r="S964" s="239"/>
      <c r="T964" s="239"/>
      <c r="U964" s="239"/>
      <c r="V964" s="239"/>
      <c r="W964" s="239"/>
      <c r="X964" s="239"/>
      <c r="Y964" s="239"/>
      <c r="Z964" s="239"/>
      <c r="AA964" s="239"/>
      <c r="AB964" s="239"/>
      <c r="AC964" s="239"/>
      <c r="AD964" s="239"/>
    </row>
    <row r="965" customFormat="false" ht="45" hidden="false" customHeight="true" outlineLevel="0" collapsed="false">
      <c r="A965" s="378"/>
      <c r="B965" s="378"/>
      <c r="C965" s="410"/>
      <c r="D965" s="411"/>
      <c r="E965" s="378"/>
      <c r="F965" s="412"/>
      <c r="G965" s="378"/>
      <c r="H965" s="411"/>
      <c r="I965" s="411"/>
      <c r="J965" s="378"/>
      <c r="K965" s="378"/>
      <c r="L965" s="378"/>
      <c r="M965" s="378"/>
      <c r="N965" s="378"/>
      <c r="O965" s="378"/>
      <c r="P965" s="378"/>
      <c r="Q965" s="378"/>
      <c r="R965" s="378"/>
      <c r="S965" s="378"/>
      <c r="T965" s="378"/>
      <c r="U965" s="378"/>
      <c r="V965" s="378"/>
      <c r="W965" s="378"/>
      <c r="X965" s="378"/>
      <c r="Y965" s="378"/>
      <c r="Z965" s="378"/>
      <c r="AA965" s="378"/>
      <c r="AB965" s="378"/>
      <c r="AC965" s="378"/>
      <c r="AD965" s="378"/>
    </row>
    <row r="966" customFormat="false" ht="45" hidden="false" customHeight="true" outlineLevel="0" collapsed="false">
      <c r="A966" s="239"/>
      <c r="B966" s="239"/>
      <c r="C966" s="413"/>
      <c r="D966" s="414"/>
      <c r="E966" s="239"/>
      <c r="F966" s="415"/>
      <c r="G966" s="239"/>
      <c r="H966" s="414"/>
      <c r="I966" s="414"/>
      <c r="J966" s="239"/>
      <c r="K966" s="239"/>
      <c r="L966" s="239"/>
      <c r="M966" s="239"/>
      <c r="N966" s="239"/>
      <c r="O966" s="239"/>
      <c r="P966" s="239"/>
      <c r="Q966" s="239"/>
      <c r="R966" s="239"/>
      <c r="S966" s="239"/>
      <c r="T966" s="239"/>
      <c r="U966" s="239"/>
      <c r="V966" s="239"/>
      <c r="W966" s="239"/>
      <c r="X966" s="239"/>
      <c r="Y966" s="239"/>
      <c r="Z966" s="239"/>
      <c r="AA966" s="239"/>
      <c r="AB966" s="239"/>
      <c r="AC966" s="239"/>
      <c r="AD966" s="239"/>
    </row>
    <row r="967" customFormat="false" ht="45" hidden="false" customHeight="true" outlineLevel="0" collapsed="false">
      <c r="A967" s="378"/>
      <c r="B967" s="378"/>
      <c r="C967" s="410"/>
      <c r="D967" s="411"/>
      <c r="E967" s="378"/>
      <c r="F967" s="412"/>
      <c r="G967" s="378"/>
      <c r="H967" s="411"/>
      <c r="I967" s="411"/>
      <c r="J967" s="378"/>
      <c r="K967" s="378"/>
      <c r="L967" s="378"/>
      <c r="M967" s="378"/>
      <c r="N967" s="378"/>
      <c r="O967" s="378"/>
      <c r="P967" s="378"/>
      <c r="Q967" s="378"/>
      <c r="R967" s="378"/>
      <c r="S967" s="378"/>
      <c r="T967" s="378"/>
      <c r="U967" s="378"/>
      <c r="V967" s="378"/>
      <c r="W967" s="378"/>
      <c r="X967" s="378"/>
      <c r="Y967" s="378"/>
      <c r="Z967" s="378"/>
      <c r="AA967" s="378"/>
      <c r="AB967" s="378"/>
      <c r="AC967" s="378"/>
      <c r="AD967" s="378"/>
    </row>
    <row r="968" customFormat="false" ht="45" hidden="false" customHeight="true" outlineLevel="0" collapsed="false">
      <c r="A968" s="239"/>
      <c r="B968" s="239"/>
      <c r="C968" s="413"/>
      <c r="D968" s="414"/>
      <c r="E968" s="239"/>
      <c r="F968" s="415"/>
      <c r="G968" s="239"/>
      <c r="H968" s="414"/>
      <c r="I968" s="414"/>
      <c r="J968" s="239"/>
      <c r="K968" s="239"/>
      <c r="L968" s="239"/>
      <c r="M968" s="239"/>
      <c r="N968" s="239"/>
      <c r="O968" s="239"/>
      <c r="P968" s="239"/>
      <c r="Q968" s="239"/>
      <c r="R968" s="239"/>
      <c r="S968" s="239"/>
      <c r="T968" s="239"/>
      <c r="U968" s="239"/>
      <c r="V968" s="239"/>
      <c r="W968" s="239"/>
      <c r="X968" s="239"/>
      <c r="Y968" s="239"/>
      <c r="Z968" s="239"/>
      <c r="AA968" s="239"/>
      <c r="AB968" s="239"/>
      <c r="AC968" s="239"/>
      <c r="AD968" s="239"/>
    </row>
    <row r="969" customFormat="false" ht="45" hidden="false" customHeight="true" outlineLevel="0" collapsed="false">
      <c r="A969" s="378"/>
      <c r="B969" s="378"/>
      <c r="C969" s="410"/>
      <c r="D969" s="411"/>
      <c r="E969" s="378"/>
      <c r="F969" s="412"/>
      <c r="G969" s="378"/>
      <c r="H969" s="411"/>
      <c r="I969" s="411"/>
      <c r="J969" s="378"/>
      <c r="K969" s="378"/>
      <c r="L969" s="378"/>
      <c r="M969" s="378"/>
      <c r="N969" s="378"/>
      <c r="O969" s="378"/>
      <c r="P969" s="378"/>
      <c r="Q969" s="378"/>
      <c r="R969" s="378"/>
      <c r="S969" s="378"/>
      <c r="T969" s="378"/>
      <c r="U969" s="378"/>
      <c r="V969" s="378"/>
      <c r="W969" s="378"/>
      <c r="X969" s="378"/>
      <c r="Y969" s="378"/>
      <c r="Z969" s="378"/>
      <c r="AA969" s="378"/>
      <c r="AB969" s="378"/>
      <c r="AC969" s="378"/>
      <c r="AD969" s="378"/>
    </row>
    <row r="970" customFormat="false" ht="45" hidden="false" customHeight="true" outlineLevel="0" collapsed="false">
      <c r="A970" s="239"/>
      <c r="B970" s="239"/>
      <c r="C970" s="413"/>
      <c r="D970" s="414"/>
      <c r="E970" s="239"/>
      <c r="F970" s="415"/>
      <c r="G970" s="239"/>
      <c r="H970" s="414"/>
      <c r="I970" s="414"/>
      <c r="J970" s="239"/>
      <c r="K970" s="239"/>
      <c r="L970" s="239"/>
      <c r="M970" s="239"/>
      <c r="N970" s="239"/>
      <c r="O970" s="239"/>
      <c r="P970" s="239"/>
      <c r="Q970" s="239"/>
      <c r="R970" s="239"/>
      <c r="S970" s="239"/>
      <c r="T970" s="239"/>
      <c r="U970" s="239"/>
      <c r="V970" s="239"/>
      <c r="W970" s="239"/>
      <c r="X970" s="239"/>
      <c r="Y970" s="239"/>
      <c r="Z970" s="239"/>
      <c r="AA970" s="239"/>
      <c r="AB970" s="239"/>
      <c r="AC970" s="239"/>
      <c r="AD970" s="239"/>
    </row>
    <row r="971" customFormat="false" ht="45" hidden="false" customHeight="true" outlineLevel="0" collapsed="false">
      <c r="A971" s="378"/>
      <c r="B971" s="378"/>
      <c r="C971" s="410"/>
      <c r="D971" s="411"/>
      <c r="E971" s="378"/>
      <c r="F971" s="412"/>
      <c r="G971" s="378"/>
      <c r="H971" s="411"/>
      <c r="I971" s="411"/>
      <c r="J971" s="378"/>
      <c r="K971" s="378"/>
      <c r="L971" s="378"/>
      <c r="M971" s="378"/>
      <c r="N971" s="378"/>
      <c r="O971" s="378"/>
      <c r="P971" s="378"/>
      <c r="Q971" s="378"/>
      <c r="R971" s="378"/>
      <c r="S971" s="378"/>
      <c r="T971" s="378"/>
      <c r="U971" s="378"/>
      <c r="V971" s="378"/>
      <c r="W971" s="378"/>
      <c r="X971" s="378"/>
      <c r="Y971" s="378"/>
      <c r="Z971" s="378"/>
      <c r="AA971" s="378"/>
      <c r="AB971" s="378"/>
      <c r="AC971" s="378"/>
      <c r="AD971" s="378"/>
    </row>
    <row r="972" customFormat="false" ht="45" hidden="false" customHeight="true" outlineLevel="0" collapsed="false">
      <c r="A972" s="239"/>
      <c r="B972" s="239"/>
      <c r="C972" s="413"/>
      <c r="D972" s="414"/>
      <c r="E972" s="239"/>
      <c r="F972" s="415"/>
      <c r="G972" s="239"/>
      <c r="H972" s="414"/>
      <c r="I972" s="414"/>
      <c r="J972" s="239"/>
      <c r="K972" s="239"/>
      <c r="L972" s="239"/>
      <c r="M972" s="239"/>
      <c r="N972" s="239"/>
      <c r="O972" s="239"/>
      <c r="P972" s="239"/>
      <c r="Q972" s="239"/>
      <c r="R972" s="239"/>
      <c r="S972" s="239"/>
      <c r="T972" s="239"/>
      <c r="U972" s="239"/>
      <c r="V972" s="239"/>
      <c r="W972" s="239"/>
      <c r="X972" s="239"/>
      <c r="Y972" s="239"/>
      <c r="Z972" s="239"/>
      <c r="AA972" s="239"/>
      <c r="AB972" s="239"/>
      <c r="AC972" s="239"/>
      <c r="AD972" s="239"/>
    </row>
    <row r="973" customFormat="false" ht="45" hidden="false" customHeight="true" outlineLevel="0" collapsed="false">
      <c r="A973" s="378"/>
      <c r="B973" s="378"/>
      <c r="C973" s="410"/>
      <c r="D973" s="411"/>
      <c r="E973" s="378"/>
      <c r="F973" s="412"/>
      <c r="G973" s="378"/>
      <c r="H973" s="411"/>
      <c r="I973" s="411"/>
      <c r="J973" s="378"/>
      <c r="K973" s="378"/>
      <c r="L973" s="378"/>
      <c r="M973" s="378"/>
      <c r="N973" s="378"/>
      <c r="O973" s="378"/>
      <c r="P973" s="378"/>
      <c r="Q973" s="378"/>
      <c r="R973" s="378"/>
      <c r="S973" s="378"/>
      <c r="T973" s="378"/>
      <c r="U973" s="378"/>
      <c r="V973" s="378"/>
      <c r="W973" s="378"/>
      <c r="X973" s="378"/>
      <c r="Y973" s="378"/>
      <c r="Z973" s="378"/>
      <c r="AA973" s="378"/>
      <c r="AB973" s="378"/>
      <c r="AC973" s="378"/>
      <c r="AD973" s="378"/>
    </row>
    <row r="974" customFormat="false" ht="45" hidden="false" customHeight="true" outlineLevel="0" collapsed="false">
      <c r="A974" s="239"/>
      <c r="B974" s="239"/>
      <c r="C974" s="413"/>
      <c r="D974" s="414"/>
      <c r="E974" s="239"/>
      <c r="F974" s="415"/>
      <c r="G974" s="239"/>
      <c r="H974" s="414"/>
      <c r="I974" s="414"/>
      <c r="J974" s="239"/>
      <c r="K974" s="239"/>
      <c r="L974" s="239"/>
      <c r="M974" s="239"/>
      <c r="N974" s="239"/>
      <c r="O974" s="239"/>
      <c r="P974" s="239"/>
      <c r="Q974" s="239"/>
      <c r="R974" s="239"/>
      <c r="S974" s="239"/>
      <c r="T974" s="239"/>
      <c r="U974" s="239"/>
      <c r="V974" s="239"/>
      <c r="W974" s="239"/>
      <c r="X974" s="239"/>
      <c r="Y974" s="239"/>
      <c r="Z974" s="239"/>
      <c r="AA974" s="239"/>
      <c r="AB974" s="239"/>
      <c r="AC974" s="239"/>
      <c r="AD974" s="239"/>
    </row>
    <row r="975" customFormat="false" ht="45" hidden="false" customHeight="true" outlineLevel="0" collapsed="false">
      <c r="A975" s="378"/>
      <c r="B975" s="378"/>
      <c r="C975" s="410"/>
      <c r="D975" s="411"/>
      <c r="E975" s="378"/>
      <c r="F975" s="412"/>
      <c r="G975" s="378"/>
      <c r="H975" s="411"/>
      <c r="I975" s="411"/>
      <c r="J975" s="378"/>
      <c r="K975" s="378"/>
      <c r="L975" s="378"/>
      <c r="M975" s="378"/>
      <c r="N975" s="378"/>
      <c r="O975" s="378"/>
      <c r="P975" s="378"/>
      <c r="Q975" s="378"/>
      <c r="R975" s="378"/>
      <c r="S975" s="378"/>
      <c r="T975" s="378"/>
      <c r="U975" s="378"/>
      <c r="V975" s="378"/>
      <c r="W975" s="378"/>
      <c r="X975" s="378"/>
      <c r="Y975" s="378"/>
      <c r="Z975" s="378"/>
      <c r="AA975" s="378"/>
      <c r="AB975" s="378"/>
      <c r="AC975" s="378"/>
      <c r="AD975" s="378"/>
    </row>
    <row r="976" customFormat="false" ht="45" hidden="false" customHeight="true" outlineLevel="0" collapsed="false">
      <c r="A976" s="239"/>
      <c r="B976" s="239"/>
      <c r="C976" s="413"/>
      <c r="D976" s="414"/>
      <c r="E976" s="239"/>
      <c r="F976" s="415"/>
      <c r="G976" s="239"/>
      <c r="H976" s="414"/>
      <c r="I976" s="414"/>
      <c r="J976" s="239"/>
      <c r="K976" s="239"/>
      <c r="L976" s="239"/>
      <c r="M976" s="239"/>
      <c r="N976" s="239"/>
      <c r="O976" s="239"/>
      <c r="P976" s="239"/>
      <c r="Q976" s="239"/>
      <c r="R976" s="239"/>
      <c r="S976" s="239"/>
      <c r="T976" s="239"/>
      <c r="U976" s="239"/>
      <c r="V976" s="239"/>
      <c r="W976" s="239"/>
      <c r="X976" s="239"/>
      <c r="Y976" s="239"/>
      <c r="Z976" s="239"/>
      <c r="AA976" s="239"/>
      <c r="AB976" s="239"/>
      <c r="AC976" s="239"/>
      <c r="AD976" s="239"/>
    </row>
    <row r="977" customFormat="false" ht="45" hidden="false" customHeight="true" outlineLevel="0" collapsed="false">
      <c r="A977" s="378"/>
      <c r="B977" s="378"/>
      <c r="C977" s="410"/>
      <c r="D977" s="411"/>
      <c r="E977" s="378"/>
      <c r="F977" s="412"/>
      <c r="G977" s="378"/>
      <c r="H977" s="411"/>
      <c r="I977" s="411"/>
      <c r="J977" s="378"/>
      <c r="K977" s="378"/>
      <c r="L977" s="378"/>
      <c r="M977" s="378"/>
      <c r="N977" s="378"/>
      <c r="O977" s="378"/>
      <c r="P977" s="378"/>
      <c r="Q977" s="378"/>
      <c r="R977" s="378"/>
      <c r="S977" s="378"/>
      <c r="T977" s="378"/>
      <c r="U977" s="378"/>
      <c r="V977" s="378"/>
      <c r="W977" s="378"/>
      <c r="X977" s="378"/>
      <c r="Y977" s="378"/>
      <c r="Z977" s="378"/>
      <c r="AA977" s="378"/>
      <c r="AB977" s="378"/>
      <c r="AC977" s="378"/>
      <c r="AD977" s="378"/>
    </row>
    <row r="978" customFormat="false" ht="45" hidden="false" customHeight="true" outlineLevel="0" collapsed="false">
      <c r="A978" s="239"/>
      <c r="B978" s="239"/>
      <c r="C978" s="413"/>
      <c r="D978" s="414"/>
      <c r="E978" s="239"/>
      <c r="F978" s="415"/>
      <c r="G978" s="239"/>
      <c r="H978" s="414"/>
      <c r="I978" s="414"/>
      <c r="J978" s="239"/>
      <c r="K978" s="239"/>
      <c r="L978" s="239"/>
      <c r="M978" s="239"/>
      <c r="N978" s="239"/>
      <c r="O978" s="239"/>
      <c r="P978" s="239"/>
      <c r="Q978" s="239"/>
      <c r="R978" s="239"/>
      <c r="S978" s="239"/>
      <c r="T978" s="239"/>
      <c r="U978" s="239"/>
      <c r="V978" s="239"/>
      <c r="W978" s="239"/>
      <c r="X978" s="239"/>
      <c r="Y978" s="239"/>
      <c r="Z978" s="239"/>
      <c r="AA978" s="239"/>
      <c r="AB978" s="239"/>
      <c r="AC978" s="239"/>
      <c r="AD978" s="239"/>
    </row>
    <row r="979" customFormat="false" ht="45" hidden="false" customHeight="true" outlineLevel="0" collapsed="false">
      <c r="A979" s="378"/>
      <c r="B979" s="378"/>
      <c r="C979" s="410"/>
      <c r="D979" s="411"/>
      <c r="E979" s="378"/>
      <c r="F979" s="412"/>
      <c r="G979" s="378"/>
      <c r="H979" s="411"/>
      <c r="I979" s="411"/>
      <c r="J979" s="378"/>
      <c r="K979" s="378"/>
      <c r="L979" s="378"/>
      <c r="M979" s="378"/>
      <c r="N979" s="378"/>
      <c r="O979" s="378"/>
      <c r="P979" s="378"/>
      <c r="Q979" s="378"/>
      <c r="R979" s="378"/>
      <c r="S979" s="378"/>
      <c r="T979" s="378"/>
      <c r="U979" s="378"/>
      <c r="V979" s="378"/>
      <c r="W979" s="378"/>
      <c r="X979" s="378"/>
      <c r="Y979" s="378"/>
      <c r="Z979" s="378"/>
      <c r="AA979" s="378"/>
      <c r="AB979" s="378"/>
      <c r="AC979" s="378"/>
      <c r="AD979" s="378"/>
    </row>
    <row r="980" customFormat="false" ht="45" hidden="false" customHeight="true" outlineLevel="0" collapsed="false">
      <c r="A980" s="239"/>
      <c r="B980" s="239"/>
      <c r="C980" s="413"/>
      <c r="D980" s="414"/>
      <c r="E980" s="239"/>
      <c r="F980" s="415"/>
      <c r="G980" s="239"/>
      <c r="H980" s="414"/>
      <c r="I980" s="414"/>
      <c r="J980" s="239"/>
      <c r="K980" s="239"/>
      <c r="L980" s="239"/>
      <c r="M980" s="239"/>
      <c r="N980" s="239"/>
      <c r="O980" s="239"/>
      <c r="P980" s="239"/>
      <c r="Q980" s="239"/>
      <c r="R980" s="239"/>
      <c r="S980" s="239"/>
      <c r="T980" s="239"/>
      <c r="U980" s="239"/>
      <c r="V980" s="239"/>
      <c r="W980" s="239"/>
      <c r="X980" s="239"/>
      <c r="Y980" s="239"/>
      <c r="Z980" s="239"/>
      <c r="AA980" s="239"/>
      <c r="AB980" s="239"/>
      <c r="AC980" s="239"/>
      <c r="AD980" s="239"/>
    </row>
    <row r="981" customFormat="false" ht="45" hidden="false" customHeight="true" outlineLevel="0" collapsed="false">
      <c r="A981" s="378"/>
      <c r="B981" s="378"/>
      <c r="C981" s="410"/>
      <c r="D981" s="411"/>
      <c r="E981" s="378"/>
      <c r="F981" s="412"/>
      <c r="G981" s="378"/>
      <c r="H981" s="411"/>
      <c r="I981" s="411"/>
      <c r="J981" s="378"/>
      <c r="K981" s="378"/>
      <c r="L981" s="378"/>
      <c r="M981" s="378"/>
      <c r="N981" s="378"/>
      <c r="O981" s="378"/>
      <c r="P981" s="378"/>
      <c r="Q981" s="378"/>
      <c r="R981" s="378"/>
      <c r="S981" s="378"/>
      <c r="T981" s="378"/>
      <c r="U981" s="378"/>
      <c r="V981" s="378"/>
      <c r="W981" s="378"/>
      <c r="X981" s="378"/>
      <c r="Y981" s="378"/>
      <c r="Z981" s="378"/>
      <c r="AA981" s="378"/>
      <c r="AB981" s="378"/>
      <c r="AC981" s="378"/>
      <c r="AD981" s="378"/>
    </row>
    <row r="982" customFormat="false" ht="45" hidden="false" customHeight="true" outlineLevel="0" collapsed="false">
      <c r="A982" s="239"/>
      <c r="B982" s="239"/>
      <c r="C982" s="413"/>
      <c r="D982" s="414"/>
      <c r="E982" s="239"/>
      <c r="F982" s="415"/>
      <c r="G982" s="239"/>
      <c r="H982" s="414"/>
      <c r="I982" s="414"/>
      <c r="J982" s="239"/>
      <c r="K982" s="239"/>
      <c r="L982" s="239"/>
      <c r="M982" s="239"/>
      <c r="N982" s="239"/>
      <c r="O982" s="239"/>
      <c r="P982" s="239"/>
      <c r="Q982" s="239"/>
      <c r="R982" s="239"/>
      <c r="S982" s="239"/>
      <c r="T982" s="239"/>
      <c r="U982" s="239"/>
      <c r="V982" s="239"/>
      <c r="W982" s="239"/>
      <c r="X982" s="239"/>
      <c r="Y982" s="239"/>
      <c r="Z982" s="239"/>
      <c r="AA982" s="239"/>
      <c r="AB982" s="239"/>
      <c r="AC982" s="239"/>
      <c r="AD982" s="239"/>
    </row>
    <row r="983" customFormat="false" ht="45" hidden="false" customHeight="true" outlineLevel="0" collapsed="false">
      <c r="A983" s="378"/>
      <c r="B983" s="378"/>
      <c r="C983" s="410"/>
      <c r="D983" s="411"/>
      <c r="E983" s="378"/>
      <c r="F983" s="412"/>
      <c r="G983" s="378"/>
      <c r="H983" s="411"/>
      <c r="I983" s="411"/>
      <c r="J983" s="378"/>
      <c r="K983" s="378"/>
      <c r="L983" s="378"/>
      <c r="M983" s="378"/>
      <c r="N983" s="378"/>
      <c r="O983" s="378"/>
      <c r="P983" s="378"/>
      <c r="Q983" s="378"/>
      <c r="R983" s="378"/>
      <c r="S983" s="378"/>
      <c r="T983" s="378"/>
      <c r="U983" s="378"/>
      <c r="V983" s="378"/>
      <c r="W983" s="378"/>
      <c r="X983" s="378"/>
      <c r="Y983" s="378"/>
      <c r="Z983" s="378"/>
      <c r="AA983" s="378"/>
      <c r="AB983" s="378"/>
      <c r="AC983" s="378"/>
      <c r="AD983" s="378"/>
    </row>
    <row r="984" customFormat="false" ht="45" hidden="false" customHeight="true" outlineLevel="0" collapsed="false">
      <c r="A984" s="239"/>
      <c r="B984" s="239"/>
      <c r="C984" s="413"/>
      <c r="D984" s="414"/>
      <c r="E984" s="239"/>
      <c r="F984" s="415"/>
      <c r="G984" s="239"/>
      <c r="H984" s="414"/>
      <c r="I984" s="414"/>
      <c r="J984" s="239"/>
      <c r="K984" s="239"/>
      <c r="L984" s="239"/>
      <c r="M984" s="239"/>
      <c r="N984" s="239"/>
      <c r="O984" s="239"/>
      <c r="P984" s="239"/>
      <c r="Q984" s="239"/>
      <c r="R984" s="239"/>
      <c r="S984" s="239"/>
      <c r="T984" s="239"/>
      <c r="U984" s="239"/>
      <c r="V984" s="239"/>
      <c r="W984" s="239"/>
      <c r="X984" s="239"/>
      <c r="Y984" s="239"/>
      <c r="Z984" s="239"/>
      <c r="AA984" s="239"/>
      <c r="AB984" s="239"/>
      <c r="AC984" s="239"/>
      <c r="AD984" s="239"/>
    </row>
    <row r="985" customFormat="false" ht="45" hidden="false" customHeight="true" outlineLevel="0" collapsed="false">
      <c r="A985" s="378"/>
      <c r="B985" s="378"/>
      <c r="C985" s="410"/>
      <c r="D985" s="411"/>
      <c r="E985" s="378"/>
      <c r="F985" s="378"/>
      <c r="G985" s="378"/>
      <c r="H985" s="411"/>
      <c r="I985" s="411"/>
      <c r="J985" s="378"/>
      <c r="K985" s="378"/>
      <c r="L985" s="378"/>
      <c r="M985" s="378"/>
      <c r="N985" s="378"/>
      <c r="O985" s="378"/>
      <c r="P985" s="378"/>
      <c r="Q985" s="378"/>
      <c r="R985" s="378"/>
      <c r="S985" s="378"/>
      <c r="T985" s="378"/>
      <c r="U985" s="378"/>
      <c r="V985" s="378"/>
      <c r="W985" s="378"/>
      <c r="X985" s="378"/>
      <c r="Y985" s="378"/>
      <c r="Z985" s="378"/>
      <c r="AA985" s="378"/>
      <c r="AB985" s="378"/>
      <c r="AC985" s="378"/>
      <c r="AD985" s="378"/>
    </row>
    <row r="986" customFormat="false" ht="45" hidden="false" customHeight="true" outlineLevel="0" collapsed="false">
      <c r="A986" s="239"/>
      <c r="B986" s="239"/>
      <c r="C986" s="413"/>
      <c r="D986" s="414"/>
      <c r="E986" s="239"/>
      <c r="F986" s="239"/>
      <c r="G986" s="239"/>
      <c r="H986" s="414"/>
      <c r="I986" s="414"/>
      <c r="J986" s="239"/>
      <c r="K986" s="239"/>
      <c r="L986" s="239"/>
      <c r="M986" s="239"/>
      <c r="N986" s="239"/>
      <c r="O986" s="239"/>
      <c r="P986" s="239"/>
      <c r="Q986" s="239"/>
      <c r="R986" s="239"/>
      <c r="S986" s="239"/>
      <c r="T986" s="239"/>
      <c r="U986" s="239"/>
      <c r="V986" s="239"/>
      <c r="W986" s="239"/>
      <c r="X986" s="239"/>
      <c r="Y986" s="239"/>
      <c r="Z986" s="239"/>
      <c r="AA986" s="239"/>
      <c r="AB986" s="239"/>
      <c r="AC986" s="239"/>
      <c r="AD986" s="239"/>
    </row>
    <row r="987" customFormat="false" ht="45" hidden="false" customHeight="true" outlineLevel="0" collapsed="false">
      <c r="A987" s="378"/>
      <c r="B987" s="378"/>
      <c r="C987" s="410"/>
      <c r="D987" s="411"/>
      <c r="E987" s="378"/>
      <c r="F987" s="378"/>
      <c r="G987" s="378"/>
      <c r="H987" s="411"/>
      <c r="I987" s="411"/>
      <c r="J987" s="378"/>
      <c r="K987" s="378"/>
      <c r="L987" s="378"/>
      <c r="M987" s="378"/>
      <c r="N987" s="378"/>
      <c r="O987" s="378"/>
      <c r="P987" s="378"/>
      <c r="Q987" s="378"/>
      <c r="R987" s="378"/>
      <c r="S987" s="378"/>
      <c r="T987" s="378"/>
      <c r="U987" s="378"/>
      <c r="V987" s="378"/>
      <c r="W987" s="378"/>
      <c r="X987" s="378"/>
      <c r="Y987" s="378"/>
      <c r="Z987" s="378"/>
      <c r="AA987" s="378"/>
      <c r="AB987" s="378"/>
      <c r="AC987" s="378"/>
      <c r="AD987" s="378"/>
    </row>
    <row r="988" customFormat="false" ht="45" hidden="false" customHeight="true" outlineLevel="0" collapsed="false">
      <c r="A988" s="239"/>
      <c r="B988" s="239"/>
      <c r="C988" s="413"/>
      <c r="D988" s="414"/>
      <c r="E988" s="239"/>
      <c r="F988" s="239"/>
      <c r="G988" s="239"/>
      <c r="H988" s="414"/>
      <c r="I988" s="414"/>
      <c r="J988" s="239"/>
      <c r="K988" s="239"/>
      <c r="L988" s="239"/>
      <c r="M988" s="239"/>
      <c r="N988" s="239"/>
      <c r="O988" s="239"/>
      <c r="P988" s="239"/>
      <c r="Q988" s="239"/>
      <c r="R988" s="239"/>
      <c r="S988" s="239"/>
      <c r="T988" s="239"/>
      <c r="U988" s="239"/>
      <c r="V988" s="239"/>
      <c r="W988" s="239"/>
      <c r="X988" s="239"/>
      <c r="Y988" s="239"/>
      <c r="Z988" s="239"/>
      <c r="AA988" s="239"/>
      <c r="AB988" s="239"/>
      <c r="AC988" s="239"/>
      <c r="AD988" s="239"/>
    </row>
    <row r="989" customFormat="false" ht="45" hidden="false" customHeight="true" outlineLevel="0" collapsed="false">
      <c r="A989" s="378"/>
      <c r="B989" s="378"/>
      <c r="C989" s="410"/>
      <c r="D989" s="411"/>
      <c r="E989" s="378"/>
      <c r="F989" s="378"/>
      <c r="G989" s="378"/>
      <c r="H989" s="411"/>
      <c r="I989" s="411"/>
      <c r="J989" s="378"/>
      <c r="K989" s="378"/>
      <c r="L989" s="378"/>
      <c r="M989" s="378"/>
      <c r="N989" s="378"/>
      <c r="O989" s="378"/>
      <c r="P989" s="378"/>
      <c r="Q989" s="378"/>
      <c r="R989" s="378"/>
      <c r="S989" s="378"/>
      <c r="T989" s="378"/>
      <c r="U989" s="378"/>
      <c r="V989" s="378"/>
      <c r="W989" s="378"/>
      <c r="X989" s="378"/>
      <c r="Y989" s="378"/>
      <c r="Z989" s="378"/>
      <c r="AA989" s="378"/>
      <c r="AB989" s="378"/>
      <c r="AC989" s="378"/>
      <c r="AD989" s="378"/>
    </row>
    <row r="990" customFormat="false" ht="45" hidden="false" customHeight="true" outlineLevel="0" collapsed="false">
      <c r="A990" s="239"/>
      <c r="B990" s="239"/>
      <c r="C990" s="413"/>
      <c r="D990" s="414"/>
      <c r="E990" s="239"/>
      <c r="F990" s="239"/>
      <c r="G990" s="239"/>
      <c r="H990" s="414"/>
      <c r="I990" s="414"/>
      <c r="J990" s="239"/>
      <c r="K990" s="239"/>
      <c r="L990" s="239"/>
      <c r="M990" s="239"/>
      <c r="N990" s="239"/>
      <c r="O990" s="239"/>
      <c r="P990" s="239"/>
      <c r="Q990" s="239"/>
      <c r="R990" s="239"/>
      <c r="S990" s="239"/>
      <c r="T990" s="239"/>
      <c r="U990" s="239"/>
      <c r="V990" s="239"/>
      <c r="W990" s="239"/>
      <c r="X990" s="239"/>
      <c r="Y990" s="239"/>
      <c r="Z990" s="239"/>
      <c r="AA990" s="239"/>
      <c r="AB990" s="239"/>
      <c r="AC990" s="239"/>
      <c r="AD990" s="239"/>
    </row>
    <row r="991" customFormat="false" ht="45" hidden="false" customHeight="true" outlineLevel="0" collapsed="false">
      <c r="A991" s="378"/>
      <c r="B991" s="378"/>
      <c r="C991" s="410"/>
      <c r="D991" s="411"/>
      <c r="E991" s="378"/>
      <c r="F991" s="378"/>
      <c r="G991" s="378"/>
      <c r="H991" s="411"/>
      <c r="I991" s="411"/>
      <c r="J991" s="378"/>
      <c r="K991" s="378"/>
      <c r="L991" s="378"/>
      <c r="M991" s="378"/>
      <c r="N991" s="378"/>
      <c r="O991" s="378"/>
      <c r="P991" s="378"/>
      <c r="Q991" s="378"/>
      <c r="R991" s="378"/>
      <c r="S991" s="378"/>
      <c r="T991" s="378"/>
      <c r="U991" s="378"/>
      <c r="V991" s="378"/>
      <c r="W991" s="378"/>
      <c r="X991" s="378"/>
      <c r="Y991" s="378"/>
      <c r="Z991" s="378"/>
      <c r="AA991" s="378"/>
      <c r="AB991" s="378"/>
      <c r="AC991" s="378"/>
      <c r="AD991" s="378"/>
    </row>
    <row r="992" customFormat="false" ht="45" hidden="false" customHeight="true" outlineLevel="0" collapsed="false">
      <c r="A992" s="239"/>
      <c r="B992" s="239"/>
      <c r="C992" s="413"/>
      <c r="D992" s="414"/>
      <c r="E992" s="239"/>
      <c r="F992" s="239"/>
      <c r="G992" s="239"/>
      <c r="H992" s="414"/>
      <c r="I992" s="414"/>
      <c r="J992" s="239"/>
      <c r="K992" s="239"/>
      <c r="L992" s="239"/>
      <c r="M992" s="239"/>
      <c r="N992" s="239"/>
      <c r="O992" s="239"/>
      <c r="P992" s="239"/>
      <c r="Q992" s="239"/>
      <c r="R992" s="239"/>
      <c r="S992" s="239"/>
      <c r="T992" s="239"/>
      <c r="U992" s="239"/>
      <c r="V992" s="239"/>
      <c r="W992" s="239"/>
      <c r="X992" s="239"/>
      <c r="Y992" s="239"/>
      <c r="Z992" s="239"/>
      <c r="AA992" s="239"/>
      <c r="AB992" s="239"/>
      <c r="AC992" s="239"/>
      <c r="AD992" s="239"/>
    </row>
    <row r="993" customFormat="false" ht="45" hidden="false" customHeight="true" outlineLevel="0" collapsed="false">
      <c r="A993" s="378"/>
      <c r="B993" s="378"/>
      <c r="C993" s="410"/>
      <c r="D993" s="411"/>
      <c r="E993" s="378"/>
      <c r="F993" s="378"/>
      <c r="G993" s="378"/>
      <c r="H993" s="411"/>
      <c r="I993" s="411"/>
      <c r="J993" s="378"/>
      <c r="K993" s="378"/>
      <c r="L993" s="378"/>
      <c r="M993" s="378"/>
      <c r="N993" s="378"/>
      <c r="O993" s="378"/>
      <c r="P993" s="378"/>
      <c r="Q993" s="378"/>
      <c r="R993" s="378"/>
      <c r="S993" s="378"/>
      <c r="T993" s="378"/>
      <c r="U993" s="378"/>
      <c r="V993" s="378"/>
      <c r="W993" s="378"/>
      <c r="X993" s="378"/>
      <c r="Y993" s="378"/>
      <c r="Z993" s="378"/>
      <c r="AA993" s="378"/>
      <c r="AB993" s="378"/>
      <c r="AC993" s="378"/>
      <c r="AD993" s="378"/>
    </row>
    <row r="994" customFormat="false" ht="45" hidden="false" customHeight="true" outlineLevel="0" collapsed="false">
      <c r="A994" s="239"/>
      <c r="B994" s="239"/>
      <c r="C994" s="413"/>
      <c r="D994" s="414"/>
      <c r="E994" s="239"/>
      <c r="F994" s="239"/>
      <c r="G994" s="239"/>
      <c r="H994" s="414"/>
      <c r="I994" s="414"/>
      <c r="J994" s="239"/>
      <c r="K994" s="239"/>
      <c r="L994" s="239"/>
      <c r="M994" s="239"/>
      <c r="N994" s="239"/>
      <c r="O994" s="239"/>
      <c r="P994" s="239"/>
      <c r="Q994" s="239"/>
      <c r="R994" s="239"/>
      <c r="S994" s="239"/>
      <c r="T994" s="239"/>
      <c r="U994" s="239"/>
      <c r="V994" s="239"/>
      <c r="W994" s="239"/>
      <c r="X994" s="239"/>
      <c r="Y994" s="239"/>
      <c r="Z994" s="239"/>
      <c r="AA994" s="239"/>
      <c r="AB994" s="239"/>
      <c r="AC994" s="239"/>
      <c r="AD994" s="239"/>
    </row>
    <row r="995" customFormat="false" ht="45" hidden="false" customHeight="true" outlineLevel="0" collapsed="false">
      <c r="A995" s="378"/>
      <c r="B995" s="378"/>
      <c r="C995" s="410"/>
      <c r="D995" s="411"/>
      <c r="E995" s="378"/>
      <c r="F995" s="378"/>
      <c r="G995" s="378"/>
      <c r="H995" s="411"/>
      <c r="I995" s="411"/>
      <c r="J995" s="378"/>
      <c r="K995" s="378"/>
      <c r="L995" s="378"/>
      <c r="M995" s="378"/>
      <c r="N995" s="378"/>
      <c r="O995" s="378"/>
      <c r="P995" s="378"/>
      <c r="Q995" s="378"/>
      <c r="R995" s="378"/>
      <c r="S995" s="378"/>
      <c r="T995" s="378"/>
      <c r="U995" s="378"/>
      <c r="V995" s="378"/>
      <c r="W995" s="378"/>
      <c r="X995" s="378"/>
      <c r="Y995" s="378"/>
      <c r="Z995" s="378"/>
      <c r="AA995" s="378"/>
      <c r="AB995" s="378"/>
      <c r="AC995" s="378"/>
      <c r="AD995" s="378"/>
    </row>
    <row r="996" customFormat="false" ht="45" hidden="false" customHeight="true" outlineLevel="0" collapsed="false">
      <c r="A996" s="239"/>
      <c r="B996" s="239"/>
      <c r="C996" s="413"/>
      <c r="D996" s="414"/>
      <c r="E996" s="239"/>
      <c r="F996" s="239"/>
      <c r="G996" s="239"/>
      <c r="H996" s="414"/>
      <c r="I996" s="414"/>
      <c r="J996" s="239"/>
      <c r="K996" s="239"/>
      <c r="L996" s="239"/>
      <c r="M996" s="239"/>
      <c r="N996" s="239"/>
      <c r="O996" s="239"/>
      <c r="P996" s="239"/>
      <c r="Q996" s="239"/>
      <c r="R996" s="239"/>
      <c r="S996" s="239"/>
      <c r="T996" s="239"/>
      <c r="U996" s="239"/>
      <c r="V996" s="239"/>
      <c r="W996" s="239"/>
      <c r="X996" s="239"/>
      <c r="Y996" s="239"/>
      <c r="Z996" s="239"/>
      <c r="AA996" s="239"/>
      <c r="AB996" s="239"/>
      <c r="AC996" s="239"/>
      <c r="AD996" s="239"/>
    </row>
    <row r="997" customFormat="false" ht="45" hidden="false" customHeight="true" outlineLevel="0" collapsed="false">
      <c r="A997" s="378"/>
      <c r="B997" s="378"/>
      <c r="C997" s="410"/>
      <c r="D997" s="411"/>
      <c r="E997" s="378"/>
      <c r="F997" s="378"/>
      <c r="G997" s="378"/>
      <c r="H997" s="411"/>
      <c r="I997" s="411"/>
      <c r="J997" s="378"/>
      <c r="K997" s="378"/>
      <c r="L997" s="378"/>
      <c r="M997" s="378"/>
      <c r="N997" s="378"/>
      <c r="O997" s="378"/>
      <c r="P997" s="378"/>
      <c r="Q997" s="378"/>
      <c r="R997" s="378"/>
      <c r="S997" s="378"/>
      <c r="T997" s="378"/>
      <c r="U997" s="378"/>
      <c r="V997" s="378"/>
      <c r="W997" s="378"/>
      <c r="X997" s="378"/>
      <c r="Y997" s="378"/>
      <c r="Z997" s="378"/>
      <c r="AA997" s="378"/>
      <c r="AB997" s="378"/>
      <c r="AC997" s="378"/>
      <c r="AD997" s="378"/>
    </row>
    <row r="998" customFormat="false" ht="45" hidden="false" customHeight="true" outlineLevel="0" collapsed="false">
      <c r="A998" s="239"/>
      <c r="B998" s="239"/>
      <c r="C998" s="413"/>
      <c r="D998" s="414"/>
      <c r="E998" s="239"/>
      <c r="F998" s="239"/>
      <c r="G998" s="239"/>
      <c r="H998" s="414"/>
      <c r="I998" s="414"/>
      <c r="J998" s="239"/>
      <c r="K998" s="239"/>
      <c r="L998" s="239"/>
      <c r="M998" s="239"/>
      <c r="N998" s="239"/>
      <c r="O998" s="239"/>
      <c r="P998" s="239"/>
      <c r="Q998" s="239"/>
      <c r="R998" s="239"/>
      <c r="S998" s="239"/>
      <c r="T998" s="239"/>
      <c r="U998" s="239"/>
      <c r="V998" s="239"/>
      <c r="W998" s="239"/>
      <c r="X998" s="239"/>
      <c r="Y998" s="239"/>
      <c r="Z998" s="239"/>
      <c r="AA998" s="239"/>
      <c r="AB998" s="239"/>
      <c r="AC998" s="239"/>
      <c r="AD998" s="239"/>
    </row>
    <row r="999" customFormat="false" ht="45" hidden="false" customHeight="true" outlineLevel="0" collapsed="false">
      <c r="A999" s="378"/>
      <c r="B999" s="378"/>
      <c r="C999" s="410"/>
      <c r="D999" s="411"/>
      <c r="E999" s="378"/>
      <c r="F999" s="378"/>
      <c r="G999" s="378"/>
      <c r="H999" s="411"/>
      <c r="I999" s="411"/>
      <c r="J999" s="378"/>
      <c r="K999" s="378"/>
      <c r="L999" s="378"/>
      <c r="M999" s="378"/>
      <c r="N999" s="378"/>
      <c r="O999" s="378"/>
      <c r="P999" s="378"/>
      <c r="Q999" s="378"/>
      <c r="R999" s="378"/>
      <c r="S999" s="378"/>
      <c r="T999" s="378"/>
      <c r="U999" s="378"/>
      <c r="V999" s="378"/>
      <c r="W999" s="378"/>
      <c r="X999" s="378"/>
      <c r="Y999" s="378"/>
      <c r="Z999" s="378"/>
      <c r="AA999" s="378"/>
      <c r="AB999" s="378"/>
      <c r="AC999" s="378"/>
      <c r="AD999" s="378"/>
    </row>
    <row r="1000" customFormat="false" ht="45" hidden="false" customHeight="true" outlineLevel="0" collapsed="false">
      <c r="A1000" s="239"/>
      <c r="B1000" s="239"/>
      <c r="C1000" s="413"/>
      <c r="D1000" s="414"/>
      <c r="E1000" s="239"/>
      <c r="F1000" s="239"/>
      <c r="G1000" s="239"/>
      <c r="H1000" s="414"/>
      <c r="I1000" s="414"/>
      <c r="J1000" s="239"/>
      <c r="K1000" s="239"/>
      <c r="L1000" s="239"/>
      <c r="M1000" s="239"/>
      <c r="N1000" s="239"/>
      <c r="O1000" s="239"/>
      <c r="P1000" s="239"/>
      <c r="Q1000" s="239"/>
      <c r="R1000" s="239"/>
      <c r="S1000" s="239"/>
      <c r="T1000" s="239"/>
      <c r="U1000" s="239"/>
      <c r="V1000" s="239"/>
      <c r="W1000" s="239"/>
      <c r="X1000" s="239"/>
      <c r="Y1000" s="239"/>
      <c r="Z1000" s="239"/>
      <c r="AA1000" s="239"/>
      <c r="AB1000" s="239"/>
      <c r="AC1000" s="239"/>
      <c r="AD1000" s="239"/>
    </row>
    <row r="1001" customFormat="false" ht="45" hidden="false" customHeight="true" outlineLevel="0" collapsed="false">
      <c r="A1001" s="378"/>
      <c r="B1001" s="378"/>
      <c r="C1001" s="410"/>
      <c r="D1001" s="411"/>
      <c r="E1001" s="378"/>
      <c r="F1001" s="378"/>
      <c r="G1001" s="378"/>
      <c r="H1001" s="411"/>
      <c r="I1001" s="411"/>
      <c r="J1001" s="378"/>
      <c r="K1001" s="378"/>
      <c r="L1001" s="378"/>
      <c r="M1001" s="378"/>
      <c r="N1001" s="378"/>
      <c r="O1001" s="378"/>
      <c r="P1001" s="378"/>
      <c r="Q1001" s="378"/>
      <c r="R1001" s="378"/>
      <c r="S1001" s="378"/>
      <c r="T1001" s="378"/>
      <c r="U1001" s="378"/>
      <c r="V1001" s="378"/>
      <c r="W1001" s="378"/>
      <c r="X1001" s="378"/>
      <c r="Y1001" s="378"/>
      <c r="Z1001" s="378"/>
      <c r="AA1001" s="378"/>
      <c r="AB1001" s="378"/>
      <c r="AC1001" s="378"/>
      <c r="AD1001" s="378"/>
    </row>
    <row r="1002" customFormat="false" ht="45" hidden="false" customHeight="true" outlineLevel="0" collapsed="false">
      <c r="A1002" s="239"/>
      <c r="B1002" s="239"/>
      <c r="C1002" s="413"/>
      <c r="D1002" s="414"/>
      <c r="E1002" s="239"/>
      <c r="F1002" s="239"/>
      <c r="G1002" s="239"/>
      <c r="H1002" s="414"/>
      <c r="I1002" s="414"/>
      <c r="J1002" s="239"/>
      <c r="K1002" s="239"/>
      <c r="L1002" s="239"/>
      <c r="M1002" s="239"/>
      <c r="N1002" s="239"/>
      <c r="O1002" s="239"/>
      <c r="P1002" s="239"/>
      <c r="Q1002" s="239"/>
      <c r="R1002" s="239"/>
      <c r="S1002" s="239"/>
      <c r="T1002" s="239"/>
      <c r="U1002" s="239"/>
      <c r="V1002" s="239"/>
      <c r="W1002" s="239"/>
      <c r="X1002" s="239"/>
      <c r="Y1002" s="239"/>
      <c r="Z1002" s="239"/>
      <c r="AA1002" s="239"/>
      <c r="AB1002" s="239"/>
      <c r="AC1002" s="239"/>
      <c r="AD1002" s="239"/>
    </row>
    <row r="1003" customFormat="false" ht="45" hidden="false" customHeight="true" outlineLevel="0" collapsed="false">
      <c r="A1003" s="378"/>
      <c r="B1003" s="378"/>
      <c r="C1003" s="410"/>
      <c r="D1003" s="411"/>
      <c r="E1003" s="378"/>
      <c r="F1003" s="378"/>
      <c r="G1003" s="378"/>
      <c r="H1003" s="411"/>
      <c r="I1003" s="411"/>
      <c r="J1003" s="378"/>
      <c r="K1003" s="378"/>
      <c r="L1003" s="378"/>
      <c r="M1003" s="378"/>
      <c r="N1003" s="378"/>
      <c r="O1003" s="378"/>
      <c r="P1003" s="378"/>
      <c r="Q1003" s="378"/>
      <c r="R1003" s="378"/>
      <c r="S1003" s="378"/>
      <c r="T1003" s="378"/>
      <c r="U1003" s="378"/>
      <c r="V1003" s="378"/>
      <c r="W1003" s="378"/>
      <c r="X1003" s="378"/>
      <c r="Y1003" s="378"/>
      <c r="Z1003" s="378"/>
      <c r="AA1003" s="378"/>
      <c r="AB1003" s="378"/>
      <c r="AC1003" s="378"/>
      <c r="AD1003" s="378"/>
    </row>
    <row r="1004" customFormat="false" ht="45" hidden="false" customHeight="true" outlineLevel="0" collapsed="false">
      <c r="A1004" s="239"/>
      <c r="B1004" s="239"/>
      <c r="C1004" s="413"/>
      <c r="D1004" s="414"/>
      <c r="E1004" s="239"/>
      <c r="F1004" s="239"/>
      <c r="G1004" s="239"/>
      <c r="H1004" s="414"/>
      <c r="I1004" s="414"/>
      <c r="J1004" s="239"/>
      <c r="K1004" s="239"/>
      <c r="L1004" s="239"/>
      <c r="M1004" s="239"/>
      <c r="N1004" s="239"/>
      <c r="O1004" s="239"/>
      <c r="P1004" s="239"/>
      <c r="Q1004" s="239"/>
      <c r="R1004" s="239"/>
      <c r="S1004" s="239"/>
      <c r="T1004" s="239"/>
      <c r="U1004" s="239"/>
      <c r="V1004" s="239"/>
      <c r="W1004" s="239"/>
      <c r="X1004" s="239"/>
      <c r="Y1004" s="239"/>
      <c r="Z1004" s="239"/>
      <c r="AA1004" s="239"/>
      <c r="AB1004" s="239"/>
      <c r="AC1004" s="239"/>
      <c r="AD1004" s="239"/>
    </row>
    <row r="1005" customFormat="false" ht="45" hidden="false" customHeight="true" outlineLevel="0" collapsed="false">
      <c r="A1005" s="378"/>
      <c r="B1005" s="378"/>
      <c r="C1005" s="410"/>
      <c r="D1005" s="411"/>
      <c r="E1005" s="378"/>
      <c r="F1005" s="378"/>
      <c r="G1005" s="378"/>
      <c r="H1005" s="411"/>
      <c r="I1005" s="411"/>
      <c r="J1005" s="378"/>
      <c r="K1005" s="378"/>
      <c r="L1005" s="378"/>
      <c r="M1005" s="378"/>
      <c r="N1005" s="378"/>
      <c r="O1005" s="378"/>
      <c r="P1005" s="378"/>
      <c r="Q1005" s="378"/>
      <c r="R1005" s="378"/>
      <c r="S1005" s="378"/>
      <c r="T1005" s="378"/>
      <c r="U1005" s="378"/>
      <c r="V1005" s="378"/>
      <c r="W1005" s="378"/>
      <c r="X1005" s="378"/>
      <c r="Y1005" s="378"/>
      <c r="Z1005" s="378"/>
      <c r="AA1005" s="378"/>
      <c r="AB1005" s="378"/>
      <c r="AC1005" s="378"/>
      <c r="AD1005" s="378"/>
    </row>
    <row r="1006" customFormat="false" ht="45" hidden="false" customHeight="true" outlineLevel="0" collapsed="false">
      <c r="A1006" s="239"/>
      <c r="B1006" s="239"/>
      <c r="C1006" s="413"/>
      <c r="D1006" s="414"/>
      <c r="E1006" s="239"/>
      <c r="F1006" s="239"/>
      <c r="G1006" s="239"/>
      <c r="H1006" s="414"/>
      <c r="I1006" s="414"/>
      <c r="J1006" s="239"/>
      <c r="K1006" s="239"/>
      <c r="L1006" s="239"/>
      <c r="M1006" s="239"/>
      <c r="N1006" s="239"/>
      <c r="O1006" s="239"/>
      <c r="P1006" s="239"/>
      <c r="Q1006" s="239"/>
      <c r="R1006" s="239"/>
      <c r="S1006" s="239"/>
      <c r="T1006" s="239"/>
      <c r="U1006" s="239"/>
      <c r="V1006" s="239"/>
      <c r="W1006" s="239"/>
      <c r="X1006" s="239"/>
      <c r="Y1006" s="239"/>
      <c r="Z1006" s="239"/>
      <c r="AA1006" s="239"/>
      <c r="AB1006" s="239"/>
      <c r="AC1006" s="239"/>
      <c r="AD1006" s="239"/>
    </row>
    <row r="1007" customFormat="false" ht="45" hidden="false" customHeight="true" outlineLevel="0" collapsed="false">
      <c r="A1007" s="378"/>
      <c r="B1007" s="378"/>
      <c r="C1007" s="410"/>
      <c r="D1007" s="411"/>
      <c r="E1007" s="378"/>
      <c r="F1007" s="378"/>
      <c r="G1007" s="378"/>
      <c r="H1007" s="411"/>
      <c r="I1007" s="411"/>
      <c r="J1007" s="378"/>
      <c r="K1007" s="378"/>
      <c r="L1007" s="378"/>
      <c r="M1007" s="378"/>
      <c r="N1007" s="378"/>
      <c r="O1007" s="378"/>
      <c r="P1007" s="378"/>
      <c r="Q1007" s="378"/>
      <c r="R1007" s="378"/>
      <c r="S1007" s="378"/>
      <c r="T1007" s="378"/>
      <c r="U1007" s="378"/>
      <c r="V1007" s="378"/>
      <c r="W1007" s="378"/>
      <c r="X1007" s="378"/>
      <c r="Y1007" s="378"/>
      <c r="Z1007" s="378"/>
      <c r="AA1007" s="378"/>
      <c r="AB1007" s="378"/>
      <c r="AC1007" s="378"/>
      <c r="AD1007" s="378"/>
    </row>
    <row r="1008" customFormat="false" ht="45" hidden="false" customHeight="true" outlineLevel="0" collapsed="false">
      <c r="A1008" s="239"/>
      <c r="B1008" s="239"/>
      <c r="C1008" s="413"/>
      <c r="D1008" s="414"/>
      <c r="E1008" s="239"/>
      <c r="F1008" s="239"/>
      <c r="G1008" s="239"/>
      <c r="H1008" s="414"/>
      <c r="I1008" s="414"/>
      <c r="J1008" s="239"/>
      <c r="K1008" s="239"/>
      <c r="L1008" s="239"/>
      <c r="M1008" s="239"/>
      <c r="N1008" s="239"/>
      <c r="O1008" s="239"/>
      <c r="P1008" s="239"/>
      <c r="Q1008" s="239"/>
      <c r="R1008" s="239"/>
      <c r="S1008" s="239"/>
      <c r="T1008" s="239"/>
      <c r="U1008" s="239"/>
      <c r="V1008" s="239"/>
      <c r="W1008" s="239"/>
      <c r="X1008" s="239"/>
      <c r="Y1008" s="239"/>
      <c r="Z1008" s="239"/>
      <c r="AA1008" s="239"/>
      <c r="AB1008" s="239"/>
      <c r="AC1008" s="239"/>
      <c r="AD1008" s="239"/>
    </row>
    <row r="1009" customFormat="false" ht="45" hidden="false" customHeight="true" outlineLevel="0" collapsed="false">
      <c r="A1009" s="378"/>
      <c r="B1009" s="378"/>
      <c r="C1009" s="410"/>
      <c r="D1009" s="411"/>
      <c r="E1009" s="378"/>
      <c r="F1009" s="378"/>
      <c r="G1009" s="378"/>
      <c r="H1009" s="411"/>
      <c r="I1009" s="411"/>
      <c r="J1009" s="378"/>
      <c r="K1009" s="378"/>
      <c r="L1009" s="378"/>
      <c r="M1009" s="378"/>
      <c r="N1009" s="378"/>
      <c r="O1009" s="378"/>
      <c r="P1009" s="378"/>
      <c r="Q1009" s="378"/>
      <c r="R1009" s="378"/>
      <c r="S1009" s="378"/>
      <c r="T1009" s="378"/>
      <c r="U1009" s="378"/>
      <c r="V1009" s="378"/>
      <c r="W1009" s="378"/>
      <c r="X1009" s="378"/>
      <c r="Y1009" s="378"/>
      <c r="Z1009" s="378"/>
      <c r="AA1009" s="378"/>
      <c r="AB1009" s="378"/>
      <c r="AC1009" s="378"/>
      <c r="AD1009" s="378"/>
    </row>
    <row r="1010" customFormat="false" ht="45" hidden="false" customHeight="true" outlineLevel="0" collapsed="false">
      <c r="A1010" s="239"/>
      <c r="B1010" s="239"/>
      <c r="C1010" s="413"/>
      <c r="D1010" s="414"/>
      <c r="E1010" s="239"/>
      <c r="F1010" s="239"/>
      <c r="G1010" s="239"/>
      <c r="H1010" s="414"/>
      <c r="I1010" s="414"/>
      <c r="J1010" s="239"/>
      <c r="K1010" s="239"/>
      <c r="L1010" s="239"/>
      <c r="M1010" s="239"/>
      <c r="N1010" s="239"/>
      <c r="O1010" s="239"/>
      <c r="P1010" s="239"/>
      <c r="Q1010" s="239"/>
      <c r="R1010" s="239"/>
      <c r="S1010" s="239"/>
      <c r="T1010" s="239"/>
      <c r="U1010" s="239"/>
      <c r="V1010" s="239"/>
      <c r="W1010" s="239"/>
      <c r="X1010" s="239"/>
      <c r="Y1010" s="239"/>
      <c r="Z1010" s="239"/>
      <c r="AA1010" s="239"/>
      <c r="AB1010" s="239"/>
      <c r="AC1010" s="239"/>
      <c r="AD1010" s="239"/>
    </row>
    <row r="1011" customFormat="false" ht="45" hidden="false" customHeight="true" outlineLevel="0" collapsed="false">
      <c r="A1011" s="378"/>
      <c r="B1011" s="378"/>
      <c r="C1011" s="410"/>
      <c r="D1011" s="411"/>
      <c r="E1011" s="378"/>
      <c r="F1011" s="378"/>
      <c r="G1011" s="378"/>
      <c r="H1011" s="411"/>
      <c r="I1011" s="411"/>
      <c r="J1011" s="378"/>
      <c r="K1011" s="378"/>
      <c r="L1011" s="378"/>
      <c r="M1011" s="378"/>
      <c r="N1011" s="378"/>
      <c r="O1011" s="378"/>
      <c r="P1011" s="378"/>
      <c r="Q1011" s="378"/>
      <c r="R1011" s="378"/>
      <c r="S1011" s="378"/>
      <c r="T1011" s="378"/>
      <c r="U1011" s="378"/>
      <c r="V1011" s="378"/>
      <c r="W1011" s="378"/>
      <c r="X1011" s="378"/>
      <c r="Y1011" s="378"/>
      <c r="Z1011" s="378"/>
      <c r="AA1011" s="378"/>
      <c r="AB1011" s="378"/>
      <c r="AC1011" s="378"/>
      <c r="AD1011" s="378"/>
    </row>
    <row r="1012" customFormat="false" ht="45" hidden="false" customHeight="true" outlineLevel="0" collapsed="false">
      <c r="A1012" s="239"/>
      <c r="B1012" s="239"/>
      <c r="C1012" s="413"/>
      <c r="D1012" s="414"/>
      <c r="E1012" s="239"/>
      <c r="F1012" s="239"/>
      <c r="G1012" s="239"/>
      <c r="H1012" s="414"/>
      <c r="I1012" s="414"/>
      <c r="J1012" s="239"/>
      <c r="K1012" s="239"/>
      <c r="L1012" s="239"/>
      <c r="M1012" s="239"/>
      <c r="N1012" s="239"/>
      <c r="O1012" s="239"/>
      <c r="P1012" s="239"/>
      <c r="Q1012" s="239"/>
      <c r="R1012" s="239"/>
      <c r="S1012" s="239"/>
      <c r="T1012" s="239"/>
      <c r="U1012" s="239"/>
      <c r="V1012" s="239"/>
      <c r="W1012" s="239"/>
      <c r="X1012" s="239"/>
      <c r="Y1012" s="239"/>
      <c r="Z1012" s="239"/>
      <c r="AA1012" s="239"/>
      <c r="AB1012" s="239"/>
      <c r="AC1012" s="239"/>
      <c r="AD1012" s="239"/>
    </row>
    <row r="1013" customFormat="false" ht="45" hidden="false" customHeight="true" outlineLevel="0" collapsed="false">
      <c r="A1013" s="378"/>
      <c r="B1013" s="378"/>
      <c r="C1013" s="410"/>
      <c r="D1013" s="411"/>
      <c r="E1013" s="378"/>
      <c r="F1013" s="378"/>
      <c r="G1013" s="378"/>
      <c r="H1013" s="411"/>
      <c r="I1013" s="411"/>
      <c r="J1013" s="378"/>
      <c r="K1013" s="378"/>
      <c r="L1013" s="378"/>
      <c r="M1013" s="378"/>
      <c r="N1013" s="378"/>
      <c r="O1013" s="378"/>
      <c r="P1013" s="378"/>
      <c r="Q1013" s="378"/>
      <c r="R1013" s="378"/>
      <c r="S1013" s="378"/>
      <c r="T1013" s="378"/>
      <c r="U1013" s="378"/>
      <c r="V1013" s="378"/>
      <c r="W1013" s="378"/>
      <c r="X1013" s="378"/>
      <c r="Y1013" s="378"/>
      <c r="Z1013" s="378"/>
      <c r="AA1013" s="378"/>
      <c r="AB1013" s="378"/>
      <c r="AC1013" s="378"/>
      <c r="AD1013" s="378"/>
    </row>
    <row r="1014" customFormat="false" ht="45" hidden="false" customHeight="true" outlineLevel="0" collapsed="false">
      <c r="A1014" s="239"/>
      <c r="B1014" s="239"/>
      <c r="C1014" s="413"/>
      <c r="D1014" s="414"/>
      <c r="E1014" s="239"/>
      <c r="F1014" s="239"/>
      <c r="G1014" s="239"/>
      <c r="H1014" s="414"/>
      <c r="I1014" s="414"/>
      <c r="J1014" s="239"/>
      <c r="K1014" s="239"/>
      <c r="L1014" s="239"/>
      <c r="M1014" s="239"/>
      <c r="N1014" s="239"/>
      <c r="O1014" s="239"/>
      <c r="P1014" s="239"/>
      <c r="Q1014" s="239"/>
      <c r="R1014" s="239"/>
      <c r="S1014" s="239"/>
      <c r="T1014" s="239"/>
      <c r="U1014" s="239"/>
      <c r="V1014" s="239"/>
      <c r="W1014" s="239"/>
      <c r="X1014" s="239"/>
      <c r="Y1014" s="239"/>
      <c r="Z1014" s="239"/>
      <c r="AA1014" s="239"/>
      <c r="AB1014" s="239"/>
      <c r="AC1014" s="239"/>
      <c r="AD1014" s="239"/>
    </row>
    <row r="1015" customFormat="false" ht="45" hidden="false" customHeight="true" outlineLevel="0" collapsed="false">
      <c r="A1015" s="378"/>
      <c r="B1015" s="378"/>
      <c r="C1015" s="410"/>
      <c r="D1015" s="411"/>
      <c r="E1015" s="378"/>
      <c r="F1015" s="378"/>
      <c r="G1015" s="378"/>
      <c r="H1015" s="411"/>
      <c r="I1015" s="411"/>
      <c r="J1015" s="378"/>
      <c r="K1015" s="378"/>
      <c r="L1015" s="378"/>
      <c r="M1015" s="378"/>
      <c r="N1015" s="378"/>
      <c r="O1015" s="378"/>
      <c r="P1015" s="378"/>
      <c r="Q1015" s="378"/>
      <c r="R1015" s="378"/>
      <c r="S1015" s="378"/>
      <c r="T1015" s="378"/>
      <c r="U1015" s="378"/>
      <c r="V1015" s="378"/>
      <c r="W1015" s="378"/>
      <c r="X1015" s="378"/>
      <c r="Y1015" s="378"/>
      <c r="Z1015" s="378"/>
      <c r="AA1015" s="378"/>
      <c r="AB1015" s="378"/>
      <c r="AC1015" s="378"/>
      <c r="AD1015" s="378"/>
    </row>
    <row r="1016" customFormat="false" ht="45" hidden="false" customHeight="true" outlineLevel="0" collapsed="false">
      <c r="A1016" s="239"/>
      <c r="B1016" s="239"/>
      <c r="C1016" s="413"/>
      <c r="D1016" s="414"/>
      <c r="E1016" s="239"/>
      <c r="F1016" s="239"/>
      <c r="G1016" s="239"/>
      <c r="H1016" s="414"/>
      <c r="I1016" s="414"/>
      <c r="J1016" s="239"/>
      <c r="K1016" s="239"/>
      <c r="L1016" s="239"/>
      <c r="M1016" s="239"/>
      <c r="N1016" s="239"/>
      <c r="O1016" s="239"/>
      <c r="P1016" s="239"/>
      <c r="Q1016" s="239"/>
      <c r="R1016" s="239"/>
      <c r="S1016" s="239"/>
      <c r="T1016" s="239"/>
      <c r="U1016" s="239"/>
      <c r="V1016" s="239"/>
      <c r="W1016" s="239"/>
      <c r="X1016" s="239"/>
      <c r="Y1016" s="239"/>
      <c r="Z1016" s="239"/>
      <c r="AA1016" s="239"/>
      <c r="AB1016" s="239"/>
      <c r="AC1016" s="239"/>
      <c r="AD1016" s="239"/>
    </row>
    <row r="1017" customFormat="false" ht="45" hidden="false" customHeight="true" outlineLevel="0" collapsed="false">
      <c r="A1017" s="378"/>
      <c r="B1017" s="378"/>
      <c r="C1017" s="410"/>
      <c r="D1017" s="411"/>
      <c r="E1017" s="378"/>
      <c r="F1017" s="378"/>
      <c r="G1017" s="378"/>
      <c r="H1017" s="411"/>
      <c r="I1017" s="411"/>
      <c r="J1017" s="378"/>
      <c r="K1017" s="378"/>
      <c r="L1017" s="378"/>
      <c r="M1017" s="378"/>
      <c r="N1017" s="378"/>
      <c r="O1017" s="378"/>
      <c r="P1017" s="378"/>
      <c r="Q1017" s="378"/>
      <c r="R1017" s="378"/>
      <c r="S1017" s="378"/>
      <c r="T1017" s="378"/>
      <c r="U1017" s="378"/>
      <c r="V1017" s="378"/>
      <c r="W1017" s="378"/>
      <c r="X1017" s="378"/>
      <c r="Y1017" s="378"/>
      <c r="Z1017" s="378"/>
      <c r="AA1017" s="378"/>
      <c r="AB1017" s="378"/>
      <c r="AC1017" s="378"/>
      <c r="AD1017" s="378"/>
    </row>
    <row r="1018" customFormat="false" ht="45" hidden="false" customHeight="true" outlineLevel="0" collapsed="false">
      <c r="A1018" s="239"/>
      <c r="B1018" s="239"/>
      <c r="C1018" s="413"/>
      <c r="D1018" s="414"/>
      <c r="E1018" s="239"/>
      <c r="F1018" s="239"/>
      <c r="G1018" s="239"/>
      <c r="H1018" s="414"/>
      <c r="I1018" s="414"/>
      <c r="J1018" s="239"/>
      <c r="K1018" s="239"/>
      <c r="L1018" s="239"/>
      <c r="M1018" s="239"/>
      <c r="N1018" s="239"/>
      <c r="O1018" s="239"/>
      <c r="P1018" s="239"/>
      <c r="Q1018" s="239"/>
      <c r="R1018" s="239"/>
      <c r="S1018" s="239"/>
      <c r="T1018" s="239"/>
      <c r="U1018" s="239"/>
      <c r="V1018" s="239"/>
      <c r="W1018" s="239"/>
      <c r="X1018" s="239"/>
      <c r="Y1018" s="239"/>
      <c r="Z1018" s="239"/>
      <c r="AA1018" s="239"/>
      <c r="AB1018" s="239"/>
      <c r="AC1018" s="239"/>
      <c r="AD1018" s="239"/>
    </row>
    <row r="1019" customFormat="false" ht="45" hidden="false" customHeight="true" outlineLevel="0" collapsed="false">
      <c r="A1019" s="378"/>
      <c r="B1019" s="378"/>
      <c r="C1019" s="410"/>
      <c r="D1019" s="411"/>
      <c r="E1019" s="378"/>
      <c r="F1019" s="378"/>
      <c r="G1019" s="378"/>
      <c r="H1019" s="411"/>
      <c r="I1019" s="411"/>
      <c r="J1019" s="378"/>
      <c r="K1019" s="378"/>
      <c r="L1019" s="378"/>
      <c r="M1019" s="378"/>
      <c r="N1019" s="378"/>
      <c r="O1019" s="378"/>
      <c r="P1019" s="378"/>
      <c r="Q1019" s="378"/>
      <c r="R1019" s="378"/>
      <c r="S1019" s="378"/>
      <c r="T1019" s="378"/>
      <c r="U1019" s="378"/>
      <c r="V1019" s="378"/>
      <c r="W1019" s="378"/>
      <c r="X1019" s="378"/>
      <c r="Y1019" s="378"/>
      <c r="Z1019" s="378"/>
      <c r="AA1019" s="378"/>
      <c r="AB1019" s="378"/>
      <c r="AC1019" s="378"/>
      <c r="AD1019" s="378"/>
    </row>
    <row r="1020" customFormat="false" ht="45" hidden="false" customHeight="true" outlineLevel="0" collapsed="false">
      <c r="A1020" s="239"/>
      <c r="B1020" s="239"/>
      <c r="C1020" s="413"/>
      <c r="D1020" s="414"/>
      <c r="E1020" s="239"/>
      <c r="F1020" s="239"/>
      <c r="G1020" s="239"/>
      <c r="H1020" s="414"/>
      <c r="I1020" s="414"/>
      <c r="J1020" s="239"/>
      <c r="K1020" s="239"/>
      <c r="L1020" s="239"/>
      <c r="M1020" s="239"/>
      <c r="N1020" s="239"/>
      <c r="O1020" s="239"/>
      <c r="P1020" s="239"/>
      <c r="Q1020" s="239"/>
      <c r="R1020" s="239"/>
      <c r="S1020" s="239"/>
      <c r="T1020" s="239"/>
      <c r="U1020" s="239"/>
      <c r="V1020" s="239"/>
      <c r="W1020" s="239"/>
      <c r="X1020" s="239"/>
      <c r="Y1020" s="239"/>
      <c r="Z1020" s="239"/>
      <c r="AA1020" s="239"/>
      <c r="AB1020" s="239"/>
      <c r="AC1020" s="239"/>
      <c r="AD1020" s="239"/>
    </row>
    <row r="1021" customFormat="false" ht="45" hidden="false" customHeight="true" outlineLevel="0" collapsed="false">
      <c r="A1021" s="378"/>
      <c r="B1021" s="378"/>
      <c r="C1021" s="410"/>
      <c r="D1021" s="411"/>
      <c r="E1021" s="378"/>
      <c r="F1021" s="378"/>
      <c r="G1021" s="378"/>
      <c r="H1021" s="411"/>
      <c r="I1021" s="411"/>
      <c r="J1021" s="378"/>
      <c r="K1021" s="378"/>
      <c r="L1021" s="378"/>
      <c r="M1021" s="378"/>
      <c r="N1021" s="378"/>
      <c r="O1021" s="378"/>
      <c r="P1021" s="378"/>
      <c r="Q1021" s="378"/>
      <c r="R1021" s="378"/>
      <c r="S1021" s="378"/>
      <c r="T1021" s="378"/>
      <c r="U1021" s="378"/>
      <c r="V1021" s="378"/>
      <c r="W1021" s="378"/>
      <c r="X1021" s="378"/>
      <c r="Y1021" s="378"/>
      <c r="Z1021" s="378"/>
      <c r="AA1021" s="378"/>
      <c r="AB1021" s="378"/>
      <c r="AC1021" s="378"/>
      <c r="AD1021" s="378"/>
    </row>
    <row r="1022" customFormat="false" ht="45" hidden="false" customHeight="true" outlineLevel="0" collapsed="false">
      <c r="A1022" s="239"/>
      <c r="B1022" s="239"/>
      <c r="C1022" s="413"/>
      <c r="D1022" s="414"/>
      <c r="E1022" s="239"/>
      <c r="F1022" s="239"/>
      <c r="G1022" s="239"/>
      <c r="H1022" s="414"/>
      <c r="I1022" s="414"/>
      <c r="J1022" s="239"/>
      <c r="K1022" s="239"/>
      <c r="L1022" s="239"/>
      <c r="M1022" s="239"/>
      <c r="N1022" s="239"/>
      <c r="O1022" s="239"/>
      <c r="P1022" s="239"/>
      <c r="Q1022" s="239"/>
      <c r="R1022" s="239"/>
      <c r="S1022" s="239"/>
      <c r="T1022" s="239"/>
      <c r="U1022" s="239"/>
      <c r="V1022" s="239"/>
      <c r="W1022" s="239"/>
      <c r="X1022" s="239"/>
      <c r="Y1022" s="239"/>
      <c r="Z1022" s="239"/>
      <c r="AA1022" s="239"/>
      <c r="AB1022" s="239"/>
      <c r="AC1022" s="239"/>
      <c r="AD1022" s="239"/>
    </row>
    <row r="1023" customFormat="false" ht="45" hidden="false" customHeight="true" outlineLevel="0" collapsed="false">
      <c r="A1023" s="378"/>
      <c r="B1023" s="378"/>
      <c r="C1023" s="410"/>
      <c r="D1023" s="411"/>
      <c r="E1023" s="378"/>
      <c r="F1023" s="378"/>
      <c r="G1023" s="378"/>
      <c r="H1023" s="411"/>
      <c r="I1023" s="411"/>
      <c r="J1023" s="378"/>
      <c r="K1023" s="378"/>
      <c r="L1023" s="378"/>
      <c r="M1023" s="378"/>
      <c r="N1023" s="378"/>
      <c r="O1023" s="378"/>
      <c r="P1023" s="378"/>
      <c r="Q1023" s="378"/>
      <c r="R1023" s="378"/>
      <c r="S1023" s="378"/>
      <c r="T1023" s="378"/>
      <c r="U1023" s="378"/>
      <c r="V1023" s="378"/>
      <c r="W1023" s="378"/>
      <c r="X1023" s="378"/>
      <c r="Y1023" s="378"/>
      <c r="Z1023" s="378"/>
      <c r="AA1023" s="378"/>
      <c r="AB1023" s="378"/>
      <c r="AC1023" s="378"/>
      <c r="AD1023" s="378"/>
    </row>
    <row r="1024" customFormat="false" ht="45" hidden="false" customHeight="true" outlineLevel="0" collapsed="false">
      <c r="A1024" s="239"/>
      <c r="B1024" s="239"/>
      <c r="C1024" s="413"/>
      <c r="D1024" s="414"/>
      <c r="E1024" s="239"/>
      <c r="F1024" s="239"/>
      <c r="G1024" s="239"/>
      <c r="H1024" s="414"/>
      <c r="I1024" s="414"/>
      <c r="J1024" s="239"/>
      <c r="K1024" s="239"/>
      <c r="L1024" s="239"/>
      <c r="M1024" s="239"/>
      <c r="N1024" s="239"/>
      <c r="O1024" s="239"/>
      <c r="P1024" s="239"/>
      <c r="Q1024" s="239"/>
      <c r="R1024" s="239"/>
      <c r="S1024" s="239"/>
      <c r="T1024" s="239"/>
      <c r="U1024" s="239"/>
      <c r="V1024" s="239"/>
      <c r="W1024" s="239"/>
      <c r="X1024" s="239"/>
      <c r="Y1024" s="239"/>
      <c r="Z1024" s="239"/>
      <c r="AA1024" s="239"/>
      <c r="AB1024" s="239"/>
      <c r="AC1024" s="239"/>
      <c r="AD1024" s="239"/>
    </row>
    <row r="1025" customFormat="false" ht="45" hidden="false" customHeight="true" outlineLevel="0" collapsed="false">
      <c r="A1025" s="378"/>
      <c r="B1025" s="378"/>
      <c r="C1025" s="410"/>
      <c r="D1025" s="411"/>
      <c r="E1025" s="378"/>
      <c r="F1025" s="378"/>
      <c r="G1025" s="378"/>
      <c r="H1025" s="411"/>
      <c r="I1025" s="411"/>
      <c r="J1025" s="378"/>
      <c r="K1025" s="378"/>
      <c r="L1025" s="378"/>
      <c r="M1025" s="378"/>
      <c r="N1025" s="378"/>
      <c r="O1025" s="378"/>
      <c r="P1025" s="378"/>
      <c r="Q1025" s="378"/>
      <c r="R1025" s="378"/>
      <c r="S1025" s="378"/>
      <c r="T1025" s="378"/>
      <c r="U1025" s="378"/>
      <c r="V1025" s="378"/>
      <c r="W1025" s="378"/>
      <c r="X1025" s="378"/>
      <c r="Y1025" s="378"/>
      <c r="Z1025" s="378"/>
      <c r="AA1025" s="378"/>
      <c r="AB1025" s="378"/>
      <c r="AC1025" s="378"/>
      <c r="AD1025" s="378"/>
    </row>
    <row r="1026" customFormat="false" ht="45" hidden="false" customHeight="true" outlineLevel="0" collapsed="false">
      <c r="A1026" s="239"/>
      <c r="B1026" s="239"/>
      <c r="C1026" s="413"/>
      <c r="D1026" s="414"/>
      <c r="E1026" s="239"/>
      <c r="F1026" s="239"/>
      <c r="G1026" s="239"/>
      <c r="H1026" s="414"/>
      <c r="I1026" s="414"/>
      <c r="J1026" s="239"/>
      <c r="K1026" s="239"/>
      <c r="L1026" s="239"/>
      <c r="M1026" s="239"/>
      <c r="N1026" s="239"/>
      <c r="O1026" s="239"/>
      <c r="P1026" s="239"/>
      <c r="Q1026" s="239"/>
      <c r="R1026" s="239"/>
      <c r="S1026" s="239"/>
      <c r="T1026" s="239"/>
      <c r="U1026" s="239"/>
      <c r="V1026" s="239"/>
      <c r="W1026" s="239"/>
      <c r="X1026" s="239"/>
      <c r="Y1026" s="239"/>
      <c r="Z1026" s="239"/>
      <c r="AA1026" s="239"/>
      <c r="AB1026" s="239"/>
      <c r="AC1026" s="239"/>
      <c r="AD1026" s="239"/>
    </row>
    <row r="1027" customFormat="false" ht="45" hidden="false" customHeight="true" outlineLevel="0" collapsed="false">
      <c r="A1027" s="378"/>
      <c r="B1027" s="378"/>
      <c r="C1027" s="410"/>
      <c r="D1027" s="411"/>
      <c r="E1027" s="378"/>
      <c r="F1027" s="378"/>
      <c r="G1027" s="378"/>
      <c r="H1027" s="411"/>
      <c r="I1027" s="411"/>
      <c r="J1027" s="378"/>
      <c r="K1027" s="378"/>
      <c r="L1027" s="378"/>
      <c r="M1027" s="378"/>
      <c r="N1027" s="378"/>
      <c r="O1027" s="378"/>
      <c r="P1027" s="378"/>
      <c r="Q1027" s="378"/>
      <c r="R1027" s="378"/>
      <c r="S1027" s="378"/>
      <c r="T1027" s="378"/>
      <c r="U1027" s="378"/>
      <c r="V1027" s="378"/>
      <c r="W1027" s="378"/>
      <c r="X1027" s="378"/>
      <c r="Y1027" s="378"/>
      <c r="Z1027" s="378"/>
      <c r="AA1027" s="378"/>
      <c r="AB1027" s="378"/>
      <c r="AC1027" s="378"/>
      <c r="AD1027" s="378"/>
    </row>
    <row r="1028" customFormat="false" ht="45" hidden="false" customHeight="true" outlineLevel="0" collapsed="false">
      <c r="A1028" s="239"/>
      <c r="B1028" s="239"/>
      <c r="C1028" s="413"/>
      <c r="D1028" s="414"/>
      <c r="E1028" s="239"/>
      <c r="F1028" s="239"/>
      <c r="G1028" s="239"/>
      <c r="H1028" s="414"/>
      <c r="I1028" s="414"/>
      <c r="J1028" s="239"/>
      <c r="K1028" s="239"/>
      <c r="L1028" s="239"/>
      <c r="M1028" s="239"/>
      <c r="N1028" s="239"/>
      <c r="O1028" s="239"/>
      <c r="P1028" s="239"/>
      <c r="Q1028" s="239"/>
      <c r="R1028" s="239"/>
      <c r="S1028" s="239"/>
      <c r="T1028" s="239"/>
      <c r="U1028" s="239"/>
      <c r="V1028" s="239"/>
      <c r="W1028" s="239"/>
      <c r="X1028" s="239"/>
      <c r="Y1028" s="239"/>
      <c r="Z1028" s="239"/>
      <c r="AA1028" s="239"/>
      <c r="AB1028" s="239"/>
      <c r="AC1028" s="239"/>
      <c r="AD1028" s="239"/>
    </row>
    <row r="1029" customFormat="false" ht="45" hidden="false" customHeight="true" outlineLevel="0" collapsed="false">
      <c r="A1029" s="378"/>
      <c r="B1029" s="378"/>
      <c r="C1029" s="410"/>
      <c r="D1029" s="411"/>
      <c r="E1029" s="378"/>
      <c r="F1029" s="378"/>
      <c r="G1029" s="378"/>
      <c r="H1029" s="411"/>
      <c r="I1029" s="411"/>
      <c r="J1029" s="378"/>
      <c r="K1029" s="378"/>
      <c r="L1029" s="378"/>
      <c r="M1029" s="378"/>
      <c r="N1029" s="378"/>
      <c r="O1029" s="378"/>
      <c r="P1029" s="378"/>
      <c r="Q1029" s="378"/>
      <c r="R1029" s="378"/>
      <c r="S1029" s="378"/>
      <c r="T1029" s="378"/>
      <c r="U1029" s="378"/>
      <c r="V1029" s="378"/>
      <c r="W1029" s="378"/>
      <c r="X1029" s="378"/>
      <c r="Y1029" s="378"/>
      <c r="Z1029" s="378"/>
      <c r="AA1029" s="378"/>
      <c r="AB1029" s="378"/>
      <c r="AC1029" s="378"/>
      <c r="AD1029" s="378"/>
    </row>
    <row r="1030" customFormat="false" ht="45" hidden="false" customHeight="true" outlineLevel="0" collapsed="false">
      <c r="A1030" s="239"/>
      <c r="B1030" s="239"/>
      <c r="C1030" s="413"/>
      <c r="D1030" s="414"/>
      <c r="E1030" s="239"/>
      <c r="F1030" s="239"/>
      <c r="G1030" s="239"/>
      <c r="H1030" s="414"/>
      <c r="I1030" s="414"/>
      <c r="J1030" s="239"/>
      <c r="K1030" s="239"/>
      <c r="L1030" s="239"/>
      <c r="M1030" s="239"/>
      <c r="N1030" s="239"/>
      <c r="O1030" s="239"/>
      <c r="P1030" s="239"/>
      <c r="Q1030" s="239"/>
      <c r="R1030" s="239"/>
      <c r="S1030" s="239"/>
      <c r="T1030" s="239"/>
      <c r="U1030" s="239"/>
      <c r="V1030" s="239"/>
      <c r="W1030" s="239"/>
      <c r="X1030" s="239"/>
      <c r="Y1030" s="239"/>
      <c r="Z1030" s="239"/>
      <c r="AA1030" s="239"/>
      <c r="AB1030" s="239"/>
      <c r="AC1030" s="239"/>
      <c r="AD1030" s="239"/>
    </row>
    <row r="1031" customFormat="false" ht="45" hidden="false" customHeight="true" outlineLevel="0" collapsed="false">
      <c r="A1031" s="378"/>
      <c r="B1031" s="378"/>
      <c r="C1031" s="410"/>
      <c r="D1031" s="411"/>
      <c r="E1031" s="378"/>
      <c r="F1031" s="378"/>
      <c r="G1031" s="378"/>
      <c r="H1031" s="411"/>
      <c r="I1031" s="411"/>
      <c r="J1031" s="378"/>
      <c r="K1031" s="378"/>
      <c r="L1031" s="378"/>
      <c r="M1031" s="378"/>
      <c r="N1031" s="378"/>
      <c r="O1031" s="378"/>
      <c r="P1031" s="378"/>
      <c r="Q1031" s="378"/>
      <c r="R1031" s="378"/>
      <c r="S1031" s="378"/>
      <c r="T1031" s="378"/>
      <c r="U1031" s="378"/>
      <c r="V1031" s="378"/>
      <c r="W1031" s="378"/>
      <c r="X1031" s="378"/>
      <c r="Y1031" s="378"/>
      <c r="Z1031" s="378"/>
      <c r="AA1031" s="378"/>
      <c r="AB1031" s="378"/>
      <c r="AC1031" s="378"/>
      <c r="AD1031" s="378"/>
    </row>
    <row r="1032" customFormat="false" ht="45" hidden="false" customHeight="true" outlineLevel="0" collapsed="false">
      <c r="A1032" s="239"/>
      <c r="B1032" s="239"/>
      <c r="C1032" s="413"/>
      <c r="D1032" s="414"/>
      <c r="E1032" s="239"/>
      <c r="F1032" s="239"/>
      <c r="G1032" s="239"/>
      <c r="H1032" s="414"/>
      <c r="I1032" s="414"/>
      <c r="J1032" s="239"/>
      <c r="K1032" s="239"/>
      <c r="L1032" s="239"/>
      <c r="M1032" s="239"/>
      <c r="N1032" s="239"/>
      <c r="O1032" s="239"/>
      <c r="P1032" s="239"/>
      <c r="Q1032" s="239"/>
      <c r="R1032" s="239"/>
      <c r="S1032" s="239"/>
      <c r="T1032" s="239"/>
      <c r="U1032" s="239"/>
      <c r="V1032" s="239"/>
      <c r="W1032" s="239"/>
      <c r="X1032" s="239"/>
      <c r="Y1032" s="239"/>
      <c r="Z1032" s="239"/>
      <c r="AA1032" s="239"/>
      <c r="AB1032" s="239"/>
      <c r="AC1032" s="239"/>
      <c r="AD1032" s="239"/>
    </row>
    <row r="1033" customFormat="false" ht="45" hidden="false" customHeight="true" outlineLevel="0" collapsed="false">
      <c r="A1033" s="378"/>
      <c r="B1033" s="378"/>
      <c r="C1033" s="410"/>
      <c r="D1033" s="411"/>
      <c r="E1033" s="378"/>
      <c r="F1033" s="378"/>
      <c r="G1033" s="378"/>
      <c r="H1033" s="411"/>
      <c r="I1033" s="411"/>
      <c r="J1033" s="378"/>
      <c r="K1033" s="378"/>
      <c r="L1033" s="378"/>
      <c r="M1033" s="378"/>
      <c r="N1033" s="378"/>
      <c r="O1033" s="378"/>
      <c r="P1033" s="378"/>
      <c r="Q1033" s="378"/>
      <c r="R1033" s="378"/>
      <c r="S1033" s="378"/>
      <c r="T1033" s="378"/>
      <c r="U1033" s="378"/>
      <c r="V1033" s="378"/>
      <c r="W1033" s="378"/>
      <c r="X1033" s="378"/>
      <c r="Y1033" s="378"/>
      <c r="Z1033" s="378"/>
      <c r="AA1033" s="378"/>
      <c r="AB1033" s="378"/>
      <c r="AC1033" s="378"/>
      <c r="AD1033" s="378"/>
    </row>
    <row r="1034" customFormat="false" ht="45" hidden="false" customHeight="true" outlineLevel="0" collapsed="false">
      <c r="A1034" s="239"/>
      <c r="B1034" s="239"/>
      <c r="C1034" s="413"/>
      <c r="D1034" s="414"/>
      <c r="E1034" s="239"/>
      <c r="F1034" s="239"/>
      <c r="G1034" s="239"/>
      <c r="H1034" s="414"/>
      <c r="I1034" s="414"/>
      <c r="J1034" s="239"/>
      <c r="K1034" s="239"/>
      <c r="L1034" s="239"/>
      <c r="M1034" s="239"/>
      <c r="N1034" s="239"/>
      <c r="O1034" s="239"/>
      <c r="P1034" s="239"/>
      <c r="Q1034" s="239"/>
      <c r="R1034" s="239"/>
      <c r="S1034" s="239"/>
      <c r="T1034" s="239"/>
      <c r="U1034" s="239"/>
      <c r="V1034" s="239"/>
      <c r="W1034" s="239"/>
      <c r="X1034" s="239"/>
      <c r="Y1034" s="239"/>
      <c r="Z1034" s="239"/>
      <c r="AA1034" s="239"/>
      <c r="AB1034" s="239"/>
      <c r="AC1034" s="239"/>
      <c r="AD1034" s="239"/>
    </row>
    <row r="1035" customFormat="false" ht="45" hidden="false" customHeight="true" outlineLevel="0" collapsed="false">
      <c r="A1035" s="378"/>
      <c r="B1035" s="378"/>
      <c r="C1035" s="410"/>
      <c r="D1035" s="411"/>
      <c r="E1035" s="378"/>
      <c r="F1035" s="378"/>
      <c r="G1035" s="378"/>
      <c r="H1035" s="411"/>
      <c r="I1035" s="411"/>
      <c r="J1035" s="378"/>
      <c r="K1035" s="378"/>
      <c r="L1035" s="378"/>
      <c r="M1035" s="378"/>
      <c r="N1035" s="378"/>
      <c r="O1035" s="378"/>
      <c r="P1035" s="378"/>
      <c r="Q1035" s="378"/>
      <c r="R1035" s="378"/>
      <c r="S1035" s="378"/>
      <c r="T1035" s="378"/>
      <c r="U1035" s="378"/>
      <c r="V1035" s="378"/>
      <c r="W1035" s="378"/>
      <c r="X1035" s="378"/>
      <c r="Y1035" s="378"/>
      <c r="Z1035" s="378"/>
      <c r="AA1035" s="378"/>
      <c r="AB1035" s="378"/>
      <c r="AC1035" s="378"/>
      <c r="AD1035" s="378"/>
    </row>
    <row r="1036" customFormat="false" ht="45" hidden="false" customHeight="true" outlineLevel="0" collapsed="false">
      <c r="A1036" s="239"/>
      <c r="B1036" s="239"/>
      <c r="C1036" s="413"/>
      <c r="D1036" s="414"/>
      <c r="E1036" s="239"/>
      <c r="F1036" s="239"/>
      <c r="G1036" s="239"/>
      <c r="H1036" s="414"/>
      <c r="I1036" s="414"/>
      <c r="J1036" s="239"/>
      <c r="K1036" s="239"/>
      <c r="L1036" s="239"/>
      <c r="M1036" s="239"/>
      <c r="N1036" s="239"/>
      <c r="O1036" s="239"/>
      <c r="P1036" s="239"/>
      <c r="Q1036" s="239"/>
      <c r="R1036" s="239"/>
      <c r="S1036" s="239"/>
      <c r="T1036" s="239"/>
      <c r="U1036" s="239"/>
      <c r="V1036" s="239"/>
      <c r="W1036" s="239"/>
      <c r="X1036" s="239"/>
      <c r="Y1036" s="239"/>
      <c r="Z1036" s="239"/>
      <c r="AA1036" s="239"/>
      <c r="AB1036" s="239"/>
      <c r="AC1036" s="239"/>
      <c r="AD1036" s="239"/>
    </row>
    <row r="1037" customFormat="false" ht="45" hidden="false" customHeight="true" outlineLevel="0" collapsed="false">
      <c r="A1037" s="378"/>
      <c r="B1037" s="378"/>
      <c r="C1037" s="410"/>
      <c r="D1037" s="411"/>
      <c r="E1037" s="378"/>
      <c r="F1037" s="378"/>
      <c r="G1037" s="378"/>
      <c r="H1037" s="411"/>
      <c r="I1037" s="411"/>
      <c r="J1037" s="378"/>
      <c r="K1037" s="378"/>
      <c r="L1037" s="378"/>
      <c r="M1037" s="378"/>
      <c r="N1037" s="378"/>
      <c r="O1037" s="378"/>
      <c r="P1037" s="378"/>
      <c r="Q1037" s="378"/>
      <c r="R1037" s="378"/>
      <c r="S1037" s="378"/>
      <c r="T1037" s="378"/>
      <c r="U1037" s="378"/>
      <c r="V1037" s="378"/>
      <c r="W1037" s="378"/>
      <c r="X1037" s="378"/>
      <c r="Y1037" s="378"/>
      <c r="Z1037" s="378"/>
      <c r="AA1037" s="378"/>
      <c r="AB1037" s="378"/>
      <c r="AC1037" s="378"/>
      <c r="AD1037" s="378"/>
    </row>
    <row r="1038" customFormat="false" ht="45" hidden="false" customHeight="true" outlineLevel="0" collapsed="false">
      <c r="A1038" s="239"/>
      <c r="B1038" s="239"/>
      <c r="C1038" s="413"/>
      <c r="D1038" s="414"/>
      <c r="E1038" s="239"/>
      <c r="F1038" s="239"/>
      <c r="G1038" s="239"/>
      <c r="H1038" s="414"/>
      <c r="I1038" s="414"/>
      <c r="J1038" s="239"/>
      <c r="K1038" s="239"/>
      <c r="L1038" s="239"/>
      <c r="M1038" s="239"/>
      <c r="N1038" s="239"/>
      <c r="O1038" s="239"/>
      <c r="P1038" s="239"/>
      <c r="Q1038" s="239"/>
      <c r="R1038" s="239"/>
      <c r="S1038" s="239"/>
      <c r="T1038" s="239"/>
      <c r="U1038" s="239"/>
      <c r="V1038" s="239"/>
      <c r="W1038" s="239"/>
      <c r="X1038" s="239"/>
      <c r="Y1038" s="239"/>
      <c r="Z1038" s="239"/>
      <c r="AA1038" s="239"/>
      <c r="AB1038" s="239"/>
      <c r="AC1038" s="239"/>
      <c r="AD1038" s="239"/>
    </row>
    <row r="1039" customFormat="false" ht="45" hidden="false" customHeight="true" outlineLevel="0" collapsed="false">
      <c r="A1039" s="378"/>
      <c r="B1039" s="378"/>
      <c r="C1039" s="410"/>
      <c r="D1039" s="411"/>
      <c r="E1039" s="378"/>
      <c r="F1039" s="378"/>
      <c r="G1039" s="378"/>
      <c r="H1039" s="411"/>
      <c r="I1039" s="411"/>
      <c r="J1039" s="378"/>
      <c r="K1039" s="378"/>
      <c r="L1039" s="378"/>
      <c r="M1039" s="378"/>
      <c r="N1039" s="378"/>
      <c r="O1039" s="378"/>
      <c r="P1039" s="378"/>
      <c r="Q1039" s="378"/>
      <c r="R1039" s="378"/>
      <c r="S1039" s="378"/>
      <c r="T1039" s="378"/>
      <c r="U1039" s="378"/>
      <c r="V1039" s="378"/>
      <c r="W1039" s="378"/>
      <c r="X1039" s="378"/>
      <c r="Y1039" s="378"/>
      <c r="Z1039" s="378"/>
      <c r="AA1039" s="378"/>
      <c r="AB1039" s="378"/>
      <c r="AC1039" s="378"/>
      <c r="AD1039" s="378"/>
    </row>
    <row r="1040" customFormat="false" ht="45" hidden="false" customHeight="true" outlineLevel="0" collapsed="false">
      <c r="A1040" s="239"/>
      <c r="B1040" s="239"/>
      <c r="C1040" s="413"/>
      <c r="D1040" s="414"/>
      <c r="E1040" s="239"/>
      <c r="F1040" s="239"/>
      <c r="G1040" s="239"/>
      <c r="H1040" s="414"/>
      <c r="I1040" s="414"/>
      <c r="J1040" s="239"/>
      <c r="K1040" s="239"/>
      <c r="L1040" s="239"/>
      <c r="M1040" s="239"/>
      <c r="N1040" s="239"/>
      <c r="O1040" s="239"/>
      <c r="P1040" s="239"/>
      <c r="Q1040" s="239"/>
      <c r="R1040" s="239"/>
      <c r="S1040" s="239"/>
      <c r="T1040" s="239"/>
      <c r="U1040" s="239"/>
      <c r="V1040" s="239"/>
      <c r="W1040" s="239"/>
      <c r="X1040" s="239"/>
      <c r="Y1040" s="239"/>
      <c r="Z1040" s="239"/>
      <c r="AA1040" s="239"/>
      <c r="AB1040" s="239"/>
      <c r="AC1040" s="239"/>
      <c r="AD1040" s="239"/>
    </row>
    <row r="1041" customFormat="false" ht="45" hidden="false" customHeight="true" outlineLevel="0" collapsed="false">
      <c r="A1041" s="378"/>
      <c r="B1041" s="378"/>
      <c r="C1041" s="410"/>
      <c r="D1041" s="411"/>
      <c r="E1041" s="378"/>
      <c r="F1041" s="378"/>
      <c r="G1041" s="378"/>
      <c r="H1041" s="411"/>
      <c r="I1041" s="411"/>
      <c r="J1041" s="378"/>
      <c r="K1041" s="378"/>
      <c r="L1041" s="378"/>
      <c r="M1041" s="378"/>
      <c r="N1041" s="378"/>
      <c r="O1041" s="378"/>
      <c r="P1041" s="378"/>
      <c r="Q1041" s="378"/>
      <c r="R1041" s="378"/>
      <c r="S1041" s="378"/>
      <c r="T1041" s="378"/>
      <c r="U1041" s="378"/>
      <c r="V1041" s="378"/>
      <c r="W1041" s="378"/>
      <c r="X1041" s="378"/>
      <c r="Y1041" s="378"/>
      <c r="Z1041" s="378"/>
      <c r="AA1041" s="378"/>
      <c r="AB1041" s="378"/>
      <c r="AC1041" s="378"/>
      <c r="AD1041" s="378"/>
    </row>
    <row r="1042" customFormat="false" ht="45" hidden="false" customHeight="true" outlineLevel="0" collapsed="false">
      <c r="A1042" s="239"/>
      <c r="B1042" s="239"/>
      <c r="C1042" s="413"/>
      <c r="D1042" s="414"/>
      <c r="E1042" s="239"/>
      <c r="F1042" s="239"/>
      <c r="G1042" s="239"/>
      <c r="H1042" s="414"/>
      <c r="I1042" s="414"/>
      <c r="J1042" s="239"/>
      <c r="K1042" s="239"/>
      <c r="L1042" s="239"/>
      <c r="M1042" s="239"/>
      <c r="N1042" s="239"/>
      <c r="O1042" s="239"/>
      <c r="P1042" s="239"/>
      <c r="Q1042" s="239"/>
      <c r="R1042" s="239"/>
      <c r="S1042" s="239"/>
      <c r="T1042" s="239"/>
      <c r="U1042" s="239"/>
      <c r="V1042" s="239"/>
      <c r="W1042" s="239"/>
      <c r="X1042" s="239"/>
      <c r="Y1042" s="239"/>
      <c r="Z1042" s="239"/>
      <c r="AA1042" s="239"/>
      <c r="AB1042" s="239"/>
      <c r="AC1042" s="239"/>
      <c r="AD1042" s="239"/>
    </row>
    <row r="1043" customFormat="false" ht="45" hidden="false" customHeight="true" outlineLevel="0" collapsed="false">
      <c r="A1043" s="378"/>
      <c r="B1043" s="378"/>
      <c r="C1043" s="410"/>
      <c r="D1043" s="411"/>
      <c r="E1043" s="378"/>
      <c r="F1043" s="378"/>
      <c r="G1043" s="378"/>
      <c r="H1043" s="411"/>
      <c r="I1043" s="411"/>
      <c r="J1043" s="378"/>
      <c r="K1043" s="378"/>
      <c r="L1043" s="378"/>
      <c r="M1043" s="378"/>
      <c r="N1043" s="378"/>
      <c r="O1043" s="378"/>
      <c r="P1043" s="378"/>
      <c r="Q1043" s="378"/>
      <c r="R1043" s="378"/>
      <c r="S1043" s="378"/>
      <c r="T1043" s="378"/>
      <c r="U1043" s="378"/>
      <c r="V1043" s="378"/>
      <c r="W1043" s="378"/>
      <c r="X1043" s="378"/>
      <c r="Y1043" s="378"/>
      <c r="Z1043" s="378"/>
      <c r="AA1043" s="378"/>
      <c r="AB1043" s="378"/>
      <c r="AC1043" s="378"/>
      <c r="AD1043" s="378"/>
    </row>
    <row r="1044" customFormat="false" ht="45" hidden="false" customHeight="true" outlineLevel="0" collapsed="false">
      <c r="A1044" s="239"/>
      <c r="B1044" s="239"/>
      <c r="C1044" s="413"/>
      <c r="D1044" s="414"/>
      <c r="E1044" s="239"/>
      <c r="F1044" s="239"/>
      <c r="G1044" s="239"/>
      <c r="H1044" s="414"/>
      <c r="I1044" s="414"/>
      <c r="J1044" s="239"/>
      <c r="K1044" s="239"/>
      <c r="L1044" s="239"/>
      <c r="M1044" s="239"/>
      <c r="N1044" s="239"/>
      <c r="O1044" s="239"/>
      <c r="P1044" s="239"/>
      <c r="Q1044" s="239"/>
      <c r="R1044" s="239"/>
      <c r="S1044" s="239"/>
      <c r="T1044" s="239"/>
      <c r="U1044" s="239"/>
      <c r="V1044" s="239"/>
      <c r="W1044" s="239"/>
      <c r="X1044" s="239"/>
      <c r="Y1044" s="239"/>
      <c r="Z1044" s="239"/>
      <c r="AA1044" s="239"/>
      <c r="AB1044" s="239"/>
      <c r="AC1044" s="239"/>
      <c r="AD1044" s="239"/>
    </row>
    <row r="1045" customFormat="false" ht="45" hidden="false" customHeight="true" outlineLevel="0" collapsed="false">
      <c r="A1045" s="378"/>
      <c r="B1045" s="378"/>
      <c r="C1045" s="410"/>
      <c r="D1045" s="411"/>
      <c r="E1045" s="378"/>
      <c r="F1045" s="378"/>
      <c r="G1045" s="378"/>
      <c r="H1045" s="411"/>
      <c r="I1045" s="411"/>
      <c r="J1045" s="378"/>
      <c r="K1045" s="378"/>
      <c r="L1045" s="378"/>
      <c r="M1045" s="378"/>
      <c r="N1045" s="378"/>
      <c r="O1045" s="378"/>
      <c r="P1045" s="378"/>
      <c r="Q1045" s="378"/>
      <c r="R1045" s="378"/>
      <c r="S1045" s="378"/>
      <c r="T1045" s="378"/>
      <c r="U1045" s="378"/>
      <c r="V1045" s="378"/>
      <c r="W1045" s="378"/>
      <c r="X1045" s="378"/>
      <c r="Y1045" s="378"/>
      <c r="Z1045" s="378"/>
      <c r="AA1045" s="378"/>
      <c r="AB1045" s="378"/>
      <c r="AC1045" s="378"/>
      <c r="AD1045" s="378"/>
    </row>
    <row r="1046" customFormat="false" ht="45" hidden="false" customHeight="true" outlineLevel="0" collapsed="false">
      <c r="A1046" s="239"/>
      <c r="B1046" s="239"/>
      <c r="C1046" s="413"/>
      <c r="D1046" s="414"/>
      <c r="E1046" s="239"/>
      <c r="F1046" s="239"/>
      <c r="G1046" s="239"/>
      <c r="H1046" s="414"/>
      <c r="I1046" s="414"/>
      <c r="J1046" s="239"/>
      <c r="K1046" s="239"/>
      <c r="L1046" s="239"/>
      <c r="M1046" s="239"/>
      <c r="N1046" s="239"/>
      <c r="O1046" s="239"/>
      <c r="P1046" s="239"/>
      <c r="Q1046" s="239"/>
      <c r="R1046" s="239"/>
      <c r="S1046" s="239"/>
      <c r="T1046" s="239"/>
      <c r="U1046" s="239"/>
      <c r="V1046" s="239"/>
      <c r="W1046" s="239"/>
      <c r="X1046" s="239"/>
      <c r="Y1046" s="239"/>
      <c r="Z1046" s="239"/>
      <c r="AA1046" s="239"/>
      <c r="AB1046" s="239"/>
      <c r="AC1046" s="239"/>
      <c r="AD1046" s="239"/>
    </row>
    <row r="1047" customFormat="false" ht="45" hidden="false" customHeight="true" outlineLevel="0" collapsed="false">
      <c r="A1047" s="378"/>
      <c r="B1047" s="378"/>
      <c r="C1047" s="410"/>
      <c r="D1047" s="411"/>
      <c r="E1047" s="378"/>
      <c r="F1047" s="378"/>
      <c r="G1047" s="378"/>
      <c r="H1047" s="411"/>
      <c r="I1047" s="411"/>
      <c r="J1047" s="378"/>
      <c r="K1047" s="378"/>
      <c r="L1047" s="378"/>
      <c r="M1047" s="378"/>
      <c r="N1047" s="378"/>
      <c r="O1047" s="378"/>
      <c r="P1047" s="378"/>
      <c r="Q1047" s="378"/>
      <c r="R1047" s="378"/>
      <c r="S1047" s="378"/>
      <c r="T1047" s="378"/>
      <c r="U1047" s="378"/>
      <c r="V1047" s="378"/>
      <c r="W1047" s="378"/>
      <c r="X1047" s="378"/>
      <c r="Y1047" s="378"/>
      <c r="Z1047" s="378"/>
      <c r="AA1047" s="378"/>
      <c r="AB1047" s="378"/>
      <c r="AC1047" s="378"/>
      <c r="AD1047" s="378"/>
    </row>
    <row r="1048" customFormat="false" ht="45" hidden="false" customHeight="true" outlineLevel="0" collapsed="false">
      <c r="A1048" s="239"/>
      <c r="B1048" s="239"/>
      <c r="C1048" s="413"/>
      <c r="D1048" s="414"/>
      <c r="E1048" s="239"/>
      <c r="F1048" s="239"/>
      <c r="G1048" s="239"/>
      <c r="H1048" s="414"/>
      <c r="I1048" s="414"/>
      <c r="J1048" s="239"/>
      <c r="K1048" s="239"/>
      <c r="L1048" s="239"/>
      <c r="M1048" s="239"/>
      <c r="N1048" s="239"/>
      <c r="O1048" s="239"/>
      <c r="P1048" s="239"/>
      <c r="Q1048" s="239"/>
      <c r="R1048" s="239"/>
      <c r="S1048" s="239"/>
      <c r="T1048" s="239"/>
      <c r="U1048" s="239"/>
      <c r="V1048" s="239"/>
      <c r="W1048" s="239"/>
      <c r="X1048" s="239"/>
      <c r="Y1048" s="239"/>
      <c r="Z1048" s="239"/>
      <c r="AA1048" s="239"/>
      <c r="AB1048" s="239"/>
      <c r="AC1048" s="239"/>
      <c r="AD1048" s="239"/>
    </row>
    <row r="1049" customFormat="false" ht="45" hidden="false" customHeight="true" outlineLevel="0" collapsed="false">
      <c r="A1049" s="378"/>
      <c r="B1049" s="378"/>
      <c r="C1049" s="410"/>
      <c r="D1049" s="411"/>
      <c r="E1049" s="378"/>
      <c r="F1049" s="378"/>
      <c r="G1049" s="378"/>
      <c r="H1049" s="411"/>
      <c r="I1049" s="411"/>
      <c r="J1049" s="378"/>
      <c r="K1049" s="378"/>
      <c r="L1049" s="378"/>
      <c r="M1049" s="378"/>
      <c r="N1049" s="378"/>
      <c r="O1049" s="378"/>
      <c r="P1049" s="378"/>
      <c r="Q1049" s="378"/>
      <c r="R1049" s="378"/>
      <c r="S1049" s="378"/>
      <c r="T1049" s="378"/>
      <c r="U1049" s="378"/>
      <c r="V1049" s="378"/>
      <c r="W1049" s="378"/>
      <c r="X1049" s="378"/>
      <c r="Y1049" s="378"/>
      <c r="Z1049" s="378"/>
      <c r="AA1049" s="378"/>
      <c r="AB1049" s="378"/>
      <c r="AC1049" s="378"/>
      <c r="AD1049" s="378"/>
    </row>
    <row r="1050" customFormat="false" ht="45" hidden="false" customHeight="true" outlineLevel="0" collapsed="false">
      <c r="A1050" s="239"/>
      <c r="B1050" s="239"/>
      <c r="C1050" s="413"/>
      <c r="D1050" s="414"/>
      <c r="E1050" s="239"/>
      <c r="F1050" s="239"/>
      <c r="G1050" s="239"/>
      <c r="H1050" s="414"/>
      <c r="I1050" s="414"/>
      <c r="J1050" s="239"/>
      <c r="K1050" s="239"/>
      <c r="L1050" s="239"/>
      <c r="M1050" s="239"/>
      <c r="N1050" s="239"/>
      <c r="O1050" s="239"/>
      <c r="P1050" s="239"/>
      <c r="Q1050" s="239"/>
      <c r="R1050" s="239"/>
      <c r="S1050" s="239"/>
      <c r="T1050" s="239"/>
      <c r="U1050" s="239"/>
      <c r="V1050" s="239"/>
      <c r="W1050" s="239"/>
      <c r="X1050" s="239"/>
      <c r="Y1050" s="239"/>
      <c r="Z1050" s="239"/>
      <c r="AA1050" s="239"/>
      <c r="AB1050" s="239"/>
      <c r="AC1050" s="239"/>
      <c r="AD1050" s="239"/>
    </row>
    <row r="1051" customFormat="false" ht="45" hidden="false" customHeight="true" outlineLevel="0" collapsed="false">
      <c r="A1051" s="378"/>
      <c r="B1051" s="378"/>
      <c r="C1051" s="410"/>
      <c r="D1051" s="411"/>
      <c r="E1051" s="378"/>
      <c r="F1051" s="378"/>
      <c r="G1051" s="378"/>
      <c r="H1051" s="411"/>
      <c r="I1051" s="411"/>
      <c r="J1051" s="378"/>
      <c r="K1051" s="378"/>
      <c r="L1051" s="378"/>
      <c r="M1051" s="378"/>
      <c r="N1051" s="378"/>
      <c r="O1051" s="378"/>
      <c r="P1051" s="378"/>
      <c r="Q1051" s="378"/>
      <c r="R1051" s="378"/>
      <c r="S1051" s="378"/>
      <c r="T1051" s="378"/>
      <c r="U1051" s="378"/>
      <c r="V1051" s="378"/>
      <c r="W1051" s="378"/>
      <c r="X1051" s="378"/>
      <c r="Y1051" s="378"/>
      <c r="Z1051" s="378"/>
      <c r="AA1051" s="378"/>
      <c r="AB1051" s="378"/>
      <c r="AC1051" s="378"/>
      <c r="AD1051" s="378"/>
    </row>
    <row r="1052" customFormat="false" ht="45" hidden="false" customHeight="true" outlineLevel="0" collapsed="false">
      <c r="A1052" s="239"/>
      <c r="B1052" s="239"/>
      <c r="C1052" s="413"/>
      <c r="D1052" s="414"/>
      <c r="E1052" s="239"/>
      <c r="F1052" s="239"/>
      <c r="G1052" s="239"/>
      <c r="H1052" s="414"/>
      <c r="I1052" s="414"/>
      <c r="J1052" s="239"/>
      <c r="K1052" s="239"/>
      <c r="L1052" s="239"/>
      <c r="M1052" s="239"/>
      <c r="N1052" s="239"/>
      <c r="O1052" s="239"/>
      <c r="P1052" s="239"/>
      <c r="Q1052" s="239"/>
      <c r="R1052" s="239"/>
      <c r="S1052" s="239"/>
      <c r="T1052" s="239"/>
      <c r="U1052" s="239"/>
      <c r="V1052" s="239"/>
      <c r="W1052" s="239"/>
      <c r="X1052" s="239"/>
      <c r="Y1052" s="239"/>
      <c r="Z1052" s="239"/>
      <c r="AA1052" s="239"/>
      <c r="AB1052" s="239"/>
      <c r="AC1052" s="239"/>
      <c r="AD1052" s="239"/>
    </row>
    <row r="1053" customFormat="false" ht="45" hidden="false" customHeight="true" outlineLevel="0" collapsed="false">
      <c r="A1053" s="378"/>
      <c r="B1053" s="378"/>
      <c r="C1053" s="410"/>
      <c r="D1053" s="411"/>
      <c r="E1053" s="378"/>
      <c r="F1053" s="378"/>
      <c r="G1053" s="378"/>
      <c r="H1053" s="411"/>
      <c r="I1053" s="411"/>
      <c r="J1053" s="378"/>
      <c r="K1053" s="378"/>
      <c r="L1053" s="378"/>
      <c r="M1053" s="378"/>
      <c r="N1053" s="378"/>
      <c r="O1053" s="378"/>
      <c r="P1053" s="378"/>
      <c r="Q1053" s="378"/>
      <c r="R1053" s="378"/>
      <c r="S1053" s="378"/>
      <c r="T1053" s="378"/>
      <c r="U1053" s="378"/>
      <c r="V1053" s="378"/>
      <c r="W1053" s="378"/>
      <c r="X1053" s="378"/>
      <c r="Y1053" s="378"/>
      <c r="Z1053" s="378"/>
      <c r="AA1053" s="378"/>
      <c r="AB1053" s="378"/>
      <c r="AC1053" s="378"/>
      <c r="AD1053" s="378"/>
    </row>
    <row r="1054" customFormat="false" ht="45" hidden="false" customHeight="true" outlineLevel="0" collapsed="false">
      <c r="A1054" s="239"/>
      <c r="B1054" s="239"/>
      <c r="C1054" s="413"/>
      <c r="D1054" s="414"/>
      <c r="E1054" s="239"/>
      <c r="F1054" s="239"/>
      <c r="G1054" s="239"/>
      <c r="H1054" s="414"/>
      <c r="I1054" s="414"/>
      <c r="J1054" s="239"/>
      <c r="K1054" s="239"/>
      <c r="L1054" s="239"/>
      <c r="M1054" s="239"/>
      <c r="N1054" s="239"/>
      <c r="O1054" s="239"/>
      <c r="P1054" s="239"/>
      <c r="Q1054" s="239"/>
      <c r="R1054" s="239"/>
      <c r="S1054" s="239"/>
      <c r="T1054" s="239"/>
      <c r="U1054" s="239"/>
      <c r="V1054" s="239"/>
      <c r="W1054" s="239"/>
      <c r="X1054" s="239"/>
      <c r="Y1054" s="239"/>
      <c r="Z1054" s="239"/>
      <c r="AA1054" s="239"/>
      <c r="AB1054" s="239"/>
      <c r="AC1054" s="239"/>
      <c r="AD1054" s="239"/>
    </row>
    <row r="1055" customFormat="false" ht="45" hidden="false" customHeight="true" outlineLevel="0" collapsed="false">
      <c r="A1055" s="378"/>
      <c r="B1055" s="378"/>
      <c r="C1055" s="410"/>
      <c r="D1055" s="411"/>
      <c r="E1055" s="378"/>
      <c r="F1055" s="378"/>
      <c r="G1055" s="378"/>
      <c r="H1055" s="411"/>
      <c r="I1055" s="411"/>
      <c r="J1055" s="378"/>
      <c r="K1055" s="378"/>
      <c r="L1055" s="378"/>
      <c r="M1055" s="378"/>
      <c r="N1055" s="378"/>
      <c r="O1055" s="378"/>
      <c r="P1055" s="378"/>
      <c r="Q1055" s="378"/>
      <c r="R1055" s="378"/>
      <c r="S1055" s="378"/>
      <c r="T1055" s="378"/>
      <c r="U1055" s="378"/>
      <c r="V1055" s="378"/>
      <c r="W1055" s="378"/>
      <c r="X1055" s="378"/>
      <c r="Y1055" s="378"/>
      <c r="Z1055" s="378"/>
      <c r="AA1055" s="378"/>
      <c r="AB1055" s="378"/>
      <c r="AC1055" s="378"/>
      <c r="AD1055" s="378"/>
    </row>
    <row r="1056" customFormat="false" ht="45" hidden="false" customHeight="true" outlineLevel="0" collapsed="false">
      <c r="A1056" s="239"/>
      <c r="B1056" s="239"/>
      <c r="C1056" s="413"/>
      <c r="D1056" s="414"/>
      <c r="E1056" s="239"/>
      <c r="F1056" s="239"/>
      <c r="G1056" s="239"/>
      <c r="H1056" s="414"/>
      <c r="I1056" s="414"/>
      <c r="J1056" s="239"/>
      <c r="K1056" s="239"/>
      <c r="L1056" s="239"/>
      <c r="M1056" s="239"/>
      <c r="N1056" s="239"/>
      <c r="O1056" s="239"/>
      <c r="P1056" s="239"/>
      <c r="Q1056" s="239"/>
      <c r="R1056" s="239"/>
      <c r="S1056" s="239"/>
      <c r="T1056" s="239"/>
      <c r="U1056" s="239"/>
      <c r="V1056" s="239"/>
      <c r="W1056" s="239"/>
      <c r="X1056" s="239"/>
      <c r="Y1056" s="239"/>
      <c r="Z1056" s="239"/>
      <c r="AA1056" s="239"/>
      <c r="AB1056" s="239"/>
      <c r="AC1056" s="239"/>
      <c r="AD1056" s="239"/>
    </row>
    <row r="1057" customFormat="false" ht="45" hidden="false" customHeight="true" outlineLevel="0" collapsed="false">
      <c r="A1057" s="378"/>
      <c r="B1057" s="378"/>
      <c r="C1057" s="410"/>
      <c r="D1057" s="411"/>
      <c r="E1057" s="378"/>
      <c r="F1057" s="378"/>
      <c r="G1057" s="378"/>
      <c r="H1057" s="411"/>
      <c r="I1057" s="411"/>
      <c r="J1057" s="378"/>
      <c r="K1057" s="378"/>
      <c r="L1057" s="378"/>
      <c r="M1057" s="378"/>
      <c r="N1057" s="378"/>
      <c r="O1057" s="378"/>
      <c r="P1057" s="378"/>
      <c r="Q1057" s="378"/>
      <c r="R1057" s="378"/>
      <c r="S1057" s="378"/>
      <c r="T1057" s="378"/>
      <c r="U1057" s="378"/>
      <c r="V1057" s="378"/>
      <c r="W1057" s="378"/>
      <c r="X1057" s="378"/>
      <c r="Y1057" s="378"/>
      <c r="Z1057" s="378"/>
      <c r="AA1057" s="378"/>
      <c r="AB1057" s="378"/>
      <c r="AC1057" s="378"/>
      <c r="AD1057" s="378"/>
    </row>
    <row r="1058" customFormat="false" ht="45" hidden="false" customHeight="true" outlineLevel="0" collapsed="false">
      <c r="A1058" s="239"/>
      <c r="B1058" s="239"/>
      <c r="C1058" s="413"/>
      <c r="D1058" s="414"/>
      <c r="E1058" s="239"/>
      <c r="F1058" s="239"/>
      <c r="G1058" s="239"/>
      <c r="H1058" s="414"/>
      <c r="I1058" s="414"/>
      <c r="J1058" s="239"/>
      <c r="K1058" s="239"/>
      <c r="L1058" s="239"/>
      <c r="M1058" s="239"/>
      <c r="N1058" s="239"/>
      <c r="O1058" s="239"/>
      <c r="P1058" s="239"/>
      <c r="Q1058" s="239"/>
      <c r="R1058" s="239"/>
      <c r="S1058" s="239"/>
      <c r="T1058" s="239"/>
      <c r="U1058" s="239"/>
      <c r="V1058" s="239"/>
      <c r="W1058" s="239"/>
      <c r="X1058" s="239"/>
      <c r="Y1058" s="239"/>
      <c r="Z1058" s="239"/>
      <c r="AA1058" s="239"/>
      <c r="AB1058" s="239"/>
      <c r="AC1058" s="239"/>
      <c r="AD1058" s="239"/>
    </row>
    <row r="1059" customFormat="false" ht="45" hidden="false" customHeight="true" outlineLevel="0" collapsed="false">
      <c r="A1059" s="378"/>
      <c r="B1059" s="378"/>
      <c r="C1059" s="410"/>
      <c r="D1059" s="411"/>
      <c r="E1059" s="378"/>
      <c r="F1059" s="378"/>
      <c r="G1059" s="378"/>
      <c r="H1059" s="411"/>
      <c r="I1059" s="411"/>
      <c r="J1059" s="378"/>
      <c r="K1059" s="378"/>
      <c r="L1059" s="378"/>
      <c r="M1059" s="378"/>
      <c r="N1059" s="378"/>
      <c r="O1059" s="378"/>
      <c r="P1059" s="378"/>
      <c r="Q1059" s="378"/>
      <c r="R1059" s="378"/>
      <c r="S1059" s="378"/>
      <c r="T1059" s="378"/>
      <c r="U1059" s="378"/>
      <c r="V1059" s="378"/>
      <c r="W1059" s="378"/>
      <c r="X1059" s="378"/>
      <c r="Y1059" s="378"/>
      <c r="Z1059" s="378"/>
      <c r="AA1059" s="378"/>
      <c r="AB1059" s="378"/>
      <c r="AC1059" s="378"/>
      <c r="AD1059" s="378"/>
    </row>
    <row r="1060" customFormat="false" ht="45" hidden="false" customHeight="true" outlineLevel="0" collapsed="false">
      <c r="A1060" s="239"/>
      <c r="B1060" s="239"/>
      <c r="C1060" s="413"/>
      <c r="D1060" s="414"/>
      <c r="E1060" s="239"/>
      <c r="F1060" s="239"/>
      <c r="G1060" s="239"/>
      <c r="H1060" s="414"/>
      <c r="I1060" s="414"/>
      <c r="J1060" s="239"/>
      <c r="K1060" s="239"/>
      <c r="L1060" s="239"/>
      <c r="M1060" s="239"/>
      <c r="N1060" s="239"/>
      <c r="O1060" s="239"/>
      <c r="P1060" s="239"/>
      <c r="Q1060" s="239"/>
      <c r="R1060" s="239"/>
      <c r="S1060" s="239"/>
      <c r="T1060" s="239"/>
      <c r="U1060" s="239"/>
      <c r="V1060" s="239"/>
      <c r="W1060" s="239"/>
      <c r="X1060" s="239"/>
      <c r="Y1060" s="239"/>
      <c r="Z1060" s="239"/>
      <c r="AA1060" s="239"/>
      <c r="AB1060" s="239"/>
      <c r="AC1060" s="239"/>
      <c r="AD1060" s="239"/>
    </row>
    <row r="1061" customFormat="false" ht="45" hidden="false" customHeight="true" outlineLevel="0" collapsed="false">
      <c r="A1061" s="378"/>
      <c r="B1061" s="378"/>
      <c r="C1061" s="410"/>
      <c r="D1061" s="411"/>
      <c r="E1061" s="378"/>
      <c r="F1061" s="378"/>
      <c r="G1061" s="378"/>
      <c r="H1061" s="411"/>
      <c r="I1061" s="411"/>
      <c r="J1061" s="378"/>
      <c r="K1061" s="378"/>
      <c r="L1061" s="378"/>
      <c r="M1061" s="378"/>
      <c r="N1061" s="378"/>
      <c r="O1061" s="378"/>
      <c r="P1061" s="378"/>
      <c r="Q1061" s="378"/>
      <c r="R1061" s="378"/>
      <c r="S1061" s="378"/>
      <c r="T1061" s="378"/>
      <c r="U1061" s="378"/>
      <c r="V1061" s="378"/>
      <c r="W1061" s="378"/>
      <c r="X1061" s="378"/>
      <c r="Y1061" s="378"/>
      <c r="Z1061" s="378"/>
      <c r="AA1061" s="378"/>
      <c r="AB1061" s="378"/>
      <c r="AC1061" s="378"/>
      <c r="AD1061" s="378"/>
    </row>
    <row r="1062" customFormat="false" ht="45" hidden="false" customHeight="true" outlineLevel="0" collapsed="false">
      <c r="A1062" s="239"/>
      <c r="B1062" s="239"/>
      <c r="C1062" s="413"/>
      <c r="D1062" s="414"/>
      <c r="E1062" s="239"/>
      <c r="F1062" s="239"/>
      <c r="G1062" s="239"/>
      <c r="H1062" s="414"/>
      <c r="I1062" s="414"/>
      <c r="J1062" s="239"/>
      <c r="K1062" s="239"/>
      <c r="L1062" s="239"/>
      <c r="M1062" s="239"/>
      <c r="N1062" s="239"/>
      <c r="O1062" s="239"/>
      <c r="P1062" s="239"/>
      <c r="Q1062" s="239"/>
      <c r="R1062" s="239"/>
      <c r="S1062" s="239"/>
      <c r="T1062" s="239"/>
      <c r="U1062" s="239"/>
      <c r="V1062" s="239"/>
      <c r="W1062" s="239"/>
      <c r="X1062" s="239"/>
      <c r="Y1062" s="239"/>
      <c r="Z1062" s="239"/>
      <c r="AA1062" s="239"/>
      <c r="AB1062" s="239"/>
      <c r="AC1062" s="239"/>
      <c r="AD1062" s="239"/>
    </row>
    <row r="1063" customFormat="false" ht="45" hidden="false" customHeight="true" outlineLevel="0" collapsed="false">
      <c r="A1063" s="378"/>
      <c r="B1063" s="378"/>
      <c r="C1063" s="410"/>
      <c r="D1063" s="411"/>
      <c r="E1063" s="378"/>
      <c r="F1063" s="378"/>
      <c r="G1063" s="378"/>
      <c r="H1063" s="411"/>
      <c r="I1063" s="411"/>
      <c r="J1063" s="378"/>
      <c r="K1063" s="378"/>
      <c r="L1063" s="378"/>
      <c r="M1063" s="378"/>
      <c r="N1063" s="378"/>
      <c r="O1063" s="378"/>
      <c r="P1063" s="378"/>
      <c r="Q1063" s="378"/>
      <c r="R1063" s="378"/>
      <c r="S1063" s="378"/>
      <c r="T1063" s="378"/>
      <c r="U1063" s="378"/>
      <c r="V1063" s="378"/>
      <c r="W1063" s="378"/>
      <c r="X1063" s="378"/>
      <c r="Y1063" s="378"/>
      <c r="Z1063" s="378"/>
      <c r="AA1063" s="378"/>
      <c r="AB1063" s="378"/>
      <c r="AC1063" s="378"/>
      <c r="AD1063" s="378"/>
    </row>
    <row r="1064" customFormat="false" ht="45" hidden="false" customHeight="true" outlineLevel="0" collapsed="false">
      <c r="A1064" s="239"/>
      <c r="B1064" s="239"/>
      <c r="C1064" s="413"/>
      <c r="D1064" s="414"/>
      <c r="E1064" s="239"/>
      <c r="F1064" s="239"/>
      <c r="G1064" s="239"/>
      <c r="H1064" s="414"/>
      <c r="I1064" s="414"/>
      <c r="J1064" s="239"/>
      <c r="K1064" s="239"/>
      <c r="L1064" s="239"/>
      <c r="M1064" s="239"/>
      <c r="N1064" s="239"/>
      <c r="O1064" s="239"/>
      <c r="P1064" s="239"/>
      <c r="Q1064" s="239"/>
      <c r="R1064" s="239"/>
      <c r="S1064" s="239"/>
      <c r="T1064" s="239"/>
      <c r="U1064" s="239"/>
      <c r="V1064" s="239"/>
      <c r="W1064" s="239"/>
      <c r="X1064" s="239"/>
      <c r="Y1064" s="239"/>
      <c r="Z1064" s="239"/>
      <c r="AA1064" s="239"/>
      <c r="AB1064" s="239"/>
      <c r="AC1064" s="239"/>
      <c r="AD1064" s="239"/>
    </row>
    <row r="1065" customFormat="false" ht="45" hidden="false" customHeight="true" outlineLevel="0" collapsed="false">
      <c r="A1065" s="378"/>
      <c r="B1065" s="378"/>
      <c r="C1065" s="410"/>
      <c r="D1065" s="411"/>
      <c r="E1065" s="378"/>
      <c r="F1065" s="378"/>
      <c r="G1065" s="378"/>
      <c r="H1065" s="411"/>
      <c r="I1065" s="411"/>
      <c r="J1065" s="378"/>
      <c r="K1065" s="378"/>
      <c r="L1065" s="378"/>
      <c r="M1065" s="378"/>
      <c r="N1065" s="378"/>
      <c r="O1065" s="378"/>
      <c r="P1065" s="378"/>
      <c r="Q1065" s="378"/>
      <c r="R1065" s="378"/>
      <c r="S1065" s="378"/>
      <c r="T1065" s="378"/>
      <c r="U1065" s="378"/>
      <c r="V1065" s="378"/>
      <c r="W1065" s="378"/>
      <c r="X1065" s="378"/>
      <c r="Y1065" s="378"/>
      <c r="Z1065" s="378"/>
      <c r="AA1065" s="378"/>
      <c r="AB1065" s="378"/>
      <c r="AC1065" s="378"/>
      <c r="AD1065" s="378"/>
    </row>
    <row r="1066" customFormat="false" ht="45" hidden="false" customHeight="true" outlineLevel="0" collapsed="false">
      <c r="A1066" s="239"/>
      <c r="B1066" s="239"/>
      <c r="C1066" s="413"/>
      <c r="D1066" s="414"/>
      <c r="E1066" s="239"/>
      <c r="F1066" s="239"/>
      <c r="G1066" s="239"/>
      <c r="H1066" s="414"/>
      <c r="I1066" s="414"/>
      <c r="J1066" s="239"/>
      <c r="K1066" s="239"/>
      <c r="L1066" s="239"/>
      <c r="M1066" s="239"/>
      <c r="N1066" s="239"/>
      <c r="O1066" s="239"/>
      <c r="P1066" s="239"/>
      <c r="Q1066" s="239"/>
      <c r="R1066" s="239"/>
      <c r="S1066" s="239"/>
      <c r="T1066" s="239"/>
      <c r="U1066" s="239"/>
      <c r="V1066" s="239"/>
      <c r="W1066" s="239"/>
      <c r="X1066" s="239"/>
      <c r="Y1066" s="239"/>
      <c r="Z1066" s="239"/>
      <c r="AA1066" s="239"/>
      <c r="AB1066" s="239"/>
      <c r="AC1066" s="239"/>
      <c r="AD1066" s="239"/>
    </row>
    <row r="1067" customFormat="false" ht="45" hidden="false" customHeight="true" outlineLevel="0" collapsed="false">
      <c r="A1067" s="378"/>
      <c r="B1067" s="378"/>
      <c r="C1067" s="410"/>
      <c r="D1067" s="411"/>
      <c r="E1067" s="378"/>
      <c r="F1067" s="378"/>
      <c r="G1067" s="378"/>
      <c r="H1067" s="411"/>
      <c r="I1067" s="411"/>
      <c r="J1067" s="378"/>
      <c r="K1067" s="378"/>
      <c r="L1067" s="378"/>
      <c r="M1067" s="378"/>
      <c r="N1067" s="378"/>
      <c r="O1067" s="378"/>
      <c r="P1067" s="378"/>
      <c r="Q1067" s="378"/>
      <c r="R1067" s="378"/>
      <c r="S1067" s="378"/>
      <c r="T1067" s="378"/>
      <c r="U1067" s="378"/>
      <c r="V1067" s="378"/>
      <c r="W1067" s="378"/>
      <c r="X1067" s="378"/>
      <c r="Y1067" s="378"/>
      <c r="Z1067" s="378"/>
      <c r="AA1067" s="378"/>
      <c r="AB1067" s="378"/>
      <c r="AC1067" s="378"/>
      <c r="AD1067" s="378"/>
    </row>
    <row r="1068" customFormat="false" ht="45" hidden="false" customHeight="true" outlineLevel="0" collapsed="false">
      <c r="A1068" s="239"/>
      <c r="B1068" s="239"/>
      <c r="C1068" s="413"/>
      <c r="D1068" s="414"/>
      <c r="E1068" s="239"/>
      <c r="F1068" s="239"/>
      <c r="G1068" s="239"/>
      <c r="H1068" s="414"/>
      <c r="I1068" s="414"/>
      <c r="J1068" s="239"/>
      <c r="K1068" s="239"/>
      <c r="L1068" s="239"/>
      <c r="M1068" s="239"/>
      <c r="N1068" s="239"/>
      <c r="O1068" s="239"/>
      <c r="P1068" s="239"/>
      <c r="Q1068" s="239"/>
      <c r="R1068" s="239"/>
      <c r="S1068" s="239"/>
      <c r="T1068" s="239"/>
      <c r="U1068" s="239"/>
      <c r="V1068" s="239"/>
      <c r="W1068" s="239"/>
      <c r="X1068" s="239"/>
      <c r="Y1068" s="239"/>
      <c r="Z1068" s="239"/>
      <c r="AA1068" s="239"/>
      <c r="AB1068" s="239"/>
      <c r="AC1068" s="239"/>
      <c r="AD1068" s="239"/>
    </row>
    <row r="1069" customFormat="false" ht="45" hidden="false" customHeight="true" outlineLevel="0" collapsed="false">
      <c r="A1069" s="378"/>
      <c r="B1069" s="378"/>
      <c r="C1069" s="410"/>
      <c r="D1069" s="411"/>
      <c r="E1069" s="378"/>
      <c r="F1069" s="378"/>
      <c r="G1069" s="378"/>
      <c r="H1069" s="411"/>
      <c r="I1069" s="411"/>
      <c r="J1069" s="378"/>
      <c r="K1069" s="378"/>
      <c r="L1069" s="378"/>
      <c r="M1069" s="378"/>
      <c r="N1069" s="378"/>
      <c r="O1069" s="378"/>
      <c r="P1069" s="378"/>
      <c r="Q1069" s="378"/>
      <c r="R1069" s="378"/>
      <c r="S1069" s="378"/>
      <c r="T1069" s="378"/>
      <c r="U1069" s="378"/>
      <c r="V1069" s="378"/>
      <c r="W1069" s="378"/>
      <c r="X1069" s="378"/>
      <c r="Y1069" s="378"/>
      <c r="Z1069" s="378"/>
      <c r="AA1069" s="378"/>
      <c r="AB1069" s="378"/>
      <c r="AC1069" s="378"/>
      <c r="AD1069" s="378"/>
    </row>
    <row r="1070" customFormat="false" ht="45" hidden="false" customHeight="true" outlineLevel="0" collapsed="false">
      <c r="A1070" s="239"/>
      <c r="B1070" s="239"/>
      <c r="C1070" s="413"/>
      <c r="D1070" s="414"/>
      <c r="E1070" s="239"/>
      <c r="F1070" s="239"/>
      <c r="G1070" s="239"/>
      <c r="H1070" s="414"/>
      <c r="I1070" s="414"/>
      <c r="J1070" s="239"/>
      <c r="K1070" s="239"/>
      <c r="L1070" s="239"/>
      <c r="M1070" s="239"/>
      <c r="N1070" s="239"/>
      <c r="O1070" s="239"/>
      <c r="P1070" s="239"/>
      <c r="Q1070" s="239"/>
      <c r="R1070" s="239"/>
      <c r="S1070" s="239"/>
      <c r="T1070" s="239"/>
      <c r="U1070" s="239"/>
      <c r="V1070" s="239"/>
      <c r="W1070" s="239"/>
      <c r="X1070" s="239"/>
      <c r="Y1070" s="239"/>
      <c r="Z1070" s="239"/>
      <c r="AA1070" s="239"/>
      <c r="AB1070" s="239"/>
      <c r="AC1070" s="239"/>
      <c r="AD1070" s="239"/>
    </row>
    <row r="1071" customFormat="false" ht="45" hidden="false" customHeight="true" outlineLevel="0" collapsed="false">
      <c r="A1071" s="378"/>
      <c r="B1071" s="378"/>
      <c r="C1071" s="410"/>
      <c r="D1071" s="411"/>
      <c r="E1071" s="378"/>
      <c r="F1071" s="378"/>
      <c r="G1071" s="378"/>
      <c r="H1071" s="411"/>
      <c r="I1071" s="411"/>
      <c r="J1071" s="378"/>
      <c r="K1071" s="378"/>
      <c r="L1071" s="378"/>
      <c r="M1071" s="378"/>
      <c r="N1071" s="378"/>
      <c r="O1071" s="378"/>
      <c r="P1071" s="378"/>
      <c r="Q1071" s="378"/>
      <c r="R1071" s="378"/>
      <c r="S1071" s="378"/>
      <c r="T1071" s="378"/>
      <c r="U1071" s="378"/>
      <c r="V1071" s="378"/>
      <c r="W1071" s="378"/>
      <c r="X1071" s="378"/>
      <c r="Y1071" s="378"/>
      <c r="Z1071" s="378"/>
      <c r="AA1071" s="378"/>
      <c r="AB1071" s="378"/>
      <c r="AC1071" s="378"/>
      <c r="AD1071" s="378"/>
    </row>
    <row r="1072" customFormat="false" ht="45" hidden="false" customHeight="true" outlineLevel="0" collapsed="false">
      <c r="A1072" s="239"/>
      <c r="B1072" s="239"/>
      <c r="C1072" s="413"/>
      <c r="D1072" s="414"/>
      <c r="E1072" s="239"/>
      <c r="F1072" s="239"/>
      <c r="G1072" s="239"/>
      <c r="H1072" s="414"/>
      <c r="I1072" s="414"/>
      <c r="J1072" s="239"/>
      <c r="K1072" s="239"/>
      <c r="L1072" s="239"/>
      <c r="M1072" s="239"/>
      <c r="N1072" s="239"/>
      <c r="O1072" s="239"/>
      <c r="P1072" s="239"/>
      <c r="Q1072" s="239"/>
      <c r="R1072" s="239"/>
      <c r="S1072" s="239"/>
      <c r="T1072" s="239"/>
      <c r="U1072" s="239"/>
      <c r="V1072" s="239"/>
      <c r="W1072" s="239"/>
      <c r="X1072" s="239"/>
      <c r="Y1072" s="239"/>
      <c r="Z1072" s="239"/>
      <c r="AA1072" s="239"/>
      <c r="AB1072" s="239"/>
      <c r="AC1072" s="239"/>
      <c r="AD1072" s="239"/>
    </row>
    <row r="1073" customFormat="false" ht="45" hidden="false" customHeight="true" outlineLevel="0" collapsed="false">
      <c r="A1073" s="378"/>
      <c r="B1073" s="378"/>
      <c r="C1073" s="410"/>
      <c r="D1073" s="411"/>
      <c r="E1073" s="378"/>
      <c r="F1073" s="378"/>
      <c r="G1073" s="378"/>
      <c r="H1073" s="411"/>
      <c r="I1073" s="411"/>
      <c r="J1073" s="378"/>
      <c r="K1073" s="378"/>
      <c r="L1073" s="378"/>
      <c r="M1073" s="378"/>
      <c r="N1073" s="378"/>
      <c r="O1073" s="378"/>
      <c r="P1073" s="378"/>
      <c r="Q1073" s="378"/>
      <c r="R1073" s="378"/>
      <c r="S1073" s="378"/>
      <c r="T1073" s="378"/>
      <c r="U1073" s="378"/>
      <c r="V1073" s="378"/>
      <c r="W1073" s="378"/>
      <c r="X1073" s="378"/>
      <c r="Y1073" s="378"/>
      <c r="Z1073" s="378"/>
      <c r="AA1073" s="378"/>
      <c r="AB1073" s="378"/>
      <c r="AC1073" s="378"/>
      <c r="AD1073" s="378"/>
    </row>
    <row r="1074" customFormat="false" ht="45" hidden="false" customHeight="true" outlineLevel="0" collapsed="false">
      <c r="A1074" s="239"/>
      <c r="B1074" s="239"/>
      <c r="C1074" s="413"/>
      <c r="D1074" s="414"/>
      <c r="E1074" s="239"/>
      <c r="F1074" s="239"/>
      <c r="G1074" s="239"/>
      <c r="H1074" s="414"/>
      <c r="I1074" s="414"/>
      <c r="J1074" s="239"/>
      <c r="K1074" s="239"/>
      <c r="L1074" s="239"/>
      <c r="M1074" s="239"/>
      <c r="N1074" s="239"/>
      <c r="O1074" s="239"/>
      <c r="P1074" s="239"/>
      <c r="Q1074" s="239"/>
      <c r="R1074" s="239"/>
      <c r="S1074" s="239"/>
      <c r="T1074" s="239"/>
      <c r="U1074" s="239"/>
      <c r="V1074" s="239"/>
      <c r="W1074" s="239"/>
      <c r="X1074" s="239"/>
      <c r="Y1074" s="239"/>
      <c r="Z1074" s="239"/>
      <c r="AA1074" s="239"/>
      <c r="AB1074" s="239"/>
      <c r="AC1074" s="239"/>
      <c r="AD1074" s="239"/>
    </row>
    <row r="1075" customFormat="false" ht="45" hidden="false" customHeight="true" outlineLevel="0" collapsed="false">
      <c r="A1075" s="378"/>
      <c r="B1075" s="378"/>
      <c r="C1075" s="410"/>
      <c r="D1075" s="411"/>
      <c r="E1075" s="378"/>
      <c r="F1075" s="378"/>
      <c r="G1075" s="378"/>
      <c r="H1075" s="411"/>
      <c r="I1075" s="411"/>
      <c r="J1075" s="378"/>
      <c r="K1075" s="378"/>
      <c r="L1075" s="378"/>
      <c r="M1075" s="378"/>
      <c r="N1075" s="378"/>
      <c r="O1075" s="378"/>
      <c r="P1075" s="378"/>
      <c r="Q1075" s="378"/>
      <c r="R1075" s="378"/>
      <c r="S1075" s="378"/>
      <c r="T1075" s="378"/>
      <c r="U1075" s="378"/>
      <c r="V1075" s="378"/>
      <c r="W1075" s="378"/>
      <c r="X1075" s="378"/>
      <c r="Y1075" s="378"/>
      <c r="Z1075" s="378"/>
      <c r="AA1075" s="378"/>
      <c r="AB1075" s="378"/>
      <c r="AC1075" s="378"/>
      <c r="AD1075" s="378"/>
    </row>
    <row r="1076" customFormat="false" ht="45" hidden="false" customHeight="true" outlineLevel="0" collapsed="false">
      <c r="A1076" s="239"/>
      <c r="B1076" s="239"/>
      <c r="C1076" s="413"/>
      <c r="D1076" s="414"/>
      <c r="E1076" s="239"/>
      <c r="F1076" s="239"/>
      <c r="G1076" s="239"/>
      <c r="H1076" s="414"/>
      <c r="I1076" s="414"/>
      <c r="J1076" s="239"/>
      <c r="K1076" s="239"/>
      <c r="L1076" s="239"/>
      <c r="M1076" s="239"/>
      <c r="N1076" s="239"/>
      <c r="O1076" s="239"/>
      <c r="P1076" s="239"/>
      <c r="Q1076" s="239"/>
      <c r="R1076" s="239"/>
      <c r="S1076" s="239"/>
      <c r="T1076" s="239"/>
      <c r="U1076" s="239"/>
      <c r="V1076" s="239"/>
      <c r="W1076" s="239"/>
      <c r="X1076" s="239"/>
      <c r="Y1076" s="239"/>
      <c r="Z1076" s="239"/>
      <c r="AA1076" s="239"/>
      <c r="AB1076" s="239"/>
      <c r="AC1076" s="239"/>
      <c r="AD1076" s="239"/>
    </row>
    <row r="1077" customFormat="false" ht="45" hidden="false" customHeight="true" outlineLevel="0" collapsed="false">
      <c r="A1077" s="378"/>
      <c r="B1077" s="378"/>
      <c r="C1077" s="410"/>
      <c r="D1077" s="411"/>
      <c r="E1077" s="378"/>
      <c r="F1077" s="378"/>
      <c r="G1077" s="378"/>
      <c r="H1077" s="411"/>
      <c r="I1077" s="411"/>
      <c r="J1077" s="378"/>
      <c r="K1077" s="378"/>
      <c r="L1077" s="378"/>
      <c r="M1077" s="378"/>
      <c r="N1077" s="378"/>
      <c r="O1077" s="378"/>
      <c r="P1077" s="378"/>
      <c r="Q1077" s="378"/>
      <c r="R1077" s="378"/>
      <c r="S1077" s="378"/>
      <c r="T1077" s="378"/>
      <c r="U1077" s="378"/>
      <c r="V1077" s="378"/>
      <c r="W1077" s="378"/>
      <c r="X1077" s="378"/>
      <c r="Y1077" s="378"/>
      <c r="Z1077" s="378"/>
      <c r="AA1077" s="378"/>
      <c r="AB1077" s="378"/>
      <c r="AC1077" s="378"/>
      <c r="AD1077" s="378"/>
    </row>
    <row r="1078" customFormat="false" ht="45" hidden="false" customHeight="true" outlineLevel="0" collapsed="false">
      <c r="A1078" s="239"/>
      <c r="B1078" s="239"/>
      <c r="C1078" s="413"/>
      <c r="D1078" s="414"/>
      <c r="E1078" s="239"/>
      <c r="F1078" s="239"/>
      <c r="G1078" s="239"/>
      <c r="H1078" s="414"/>
      <c r="I1078" s="414"/>
      <c r="J1078" s="239"/>
      <c r="K1078" s="239"/>
      <c r="L1078" s="239"/>
      <c r="M1078" s="239"/>
      <c r="N1078" s="239"/>
      <c r="O1078" s="239"/>
      <c r="P1078" s="239"/>
      <c r="Q1078" s="239"/>
      <c r="R1078" s="239"/>
      <c r="S1078" s="239"/>
      <c r="T1078" s="239"/>
      <c r="U1078" s="239"/>
      <c r="V1078" s="239"/>
      <c r="W1078" s="239"/>
      <c r="X1078" s="239"/>
      <c r="Y1078" s="239"/>
      <c r="Z1078" s="239"/>
      <c r="AA1078" s="239"/>
      <c r="AB1078" s="239"/>
      <c r="AC1078" s="239"/>
      <c r="AD1078" s="239"/>
    </row>
    <row r="1079" customFormat="false" ht="45" hidden="false" customHeight="true" outlineLevel="0" collapsed="false">
      <c r="A1079" s="378"/>
      <c r="B1079" s="378"/>
      <c r="C1079" s="410"/>
      <c r="D1079" s="411"/>
      <c r="E1079" s="378"/>
      <c r="F1079" s="378"/>
      <c r="G1079" s="378"/>
      <c r="H1079" s="411"/>
      <c r="I1079" s="411"/>
      <c r="J1079" s="378"/>
      <c r="K1079" s="378"/>
      <c r="L1079" s="378"/>
      <c r="M1079" s="378"/>
      <c r="N1079" s="378"/>
      <c r="O1079" s="378"/>
      <c r="P1079" s="378"/>
      <c r="Q1079" s="378"/>
      <c r="R1079" s="378"/>
      <c r="S1079" s="378"/>
      <c r="T1079" s="378"/>
      <c r="U1079" s="378"/>
      <c r="V1079" s="378"/>
      <c r="W1079" s="378"/>
      <c r="X1079" s="378"/>
      <c r="Y1079" s="378"/>
      <c r="Z1079" s="378"/>
      <c r="AA1079" s="378"/>
      <c r="AB1079" s="378"/>
      <c r="AC1079" s="378"/>
      <c r="AD1079" s="378"/>
    </row>
    <row r="1080" customFormat="false" ht="45" hidden="false" customHeight="true" outlineLevel="0" collapsed="false">
      <c r="A1080" s="239"/>
      <c r="B1080" s="239"/>
      <c r="C1080" s="413"/>
      <c r="D1080" s="414"/>
      <c r="E1080" s="239"/>
      <c r="F1080" s="239"/>
      <c r="G1080" s="239"/>
      <c r="H1080" s="414"/>
      <c r="I1080" s="414"/>
      <c r="J1080" s="239"/>
      <c r="K1080" s="239"/>
      <c r="L1080" s="239"/>
      <c r="M1080" s="239"/>
      <c r="N1080" s="239"/>
      <c r="O1080" s="239"/>
      <c r="P1080" s="239"/>
      <c r="Q1080" s="239"/>
      <c r="R1080" s="239"/>
      <c r="S1080" s="239"/>
      <c r="T1080" s="239"/>
      <c r="U1080" s="239"/>
      <c r="V1080" s="239"/>
      <c r="W1080" s="239"/>
      <c r="X1080" s="239"/>
      <c r="Y1080" s="239"/>
      <c r="Z1080" s="239"/>
      <c r="AA1080" s="239"/>
      <c r="AB1080" s="239"/>
      <c r="AC1080" s="239"/>
      <c r="AD1080" s="239"/>
    </row>
    <row r="1081" customFormat="false" ht="45" hidden="false" customHeight="true" outlineLevel="0" collapsed="false">
      <c r="A1081" s="378"/>
      <c r="B1081" s="378"/>
      <c r="C1081" s="410"/>
      <c r="D1081" s="411"/>
      <c r="E1081" s="378"/>
      <c r="F1081" s="378"/>
      <c r="G1081" s="378"/>
      <c r="H1081" s="411"/>
      <c r="I1081" s="411"/>
      <c r="J1081" s="378"/>
      <c r="K1081" s="378"/>
      <c r="L1081" s="378"/>
      <c r="M1081" s="378"/>
      <c r="N1081" s="378"/>
      <c r="O1081" s="378"/>
      <c r="P1081" s="378"/>
      <c r="Q1081" s="378"/>
      <c r="R1081" s="378"/>
      <c r="S1081" s="378"/>
      <c r="T1081" s="378"/>
      <c r="U1081" s="378"/>
      <c r="V1081" s="378"/>
      <c r="W1081" s="378"/>
      <c r="X1081" s="378"/>
      <c r="Y1081" s="378"/>
      <c r="Z1081" s="378"/>
      <c r="AA1081" s="378"/>
      <c r="AB1081" s="378"/>
      <c r="AC1081" s="378"/>
      <c r="AD1081" s="378"/>
    </row>
    <row r="1082" customFormat="false" ht="45" hidden="false" customHeight="true" outlineLevel="0" collapsed="false">
      <c r="A1082" s="415"/>
      <c r="B1082" s="416"/>
      <c r="C1082" s="413"/>
      <c r="D1082" s="414"/>
      <c r="E1082" s="415"/>
      <c r="F1082" s="417"/>
      <c r="G1082" s="415"/>
      <c r="H1082" s="414"/>
      <c r="I1082" s="414"/>
      <c r="J1082" s="415"/>
      <c r="K1082" s="416"/>
      <c r="L1082" s="415"/>
      <c r="M1082" s="415"/>
      <c r="N1082" s="239"/>
      <c r="O1082" s="239"/>
      <c r="P1082" s="239"/>
      <c r="Q1082" s="239"/>
      <c r="R1082" s="239"/>
      <c r="S1082" s="239"/>
      <c r="T1082" s="239"/>
      <c r="U1082" s="239"/>
      <c r="V1082" s="239"/>
      <c r="W1082" s="239"/>
      <c r="X1082" s="239"/>
      <c r="Y1082" s="239"/>
      <c r="Z1082" s="239"/>
      <c r="AA1082" s="239"/>
      <c r="AB1082" s="239"/>
      <c r="AC1082" s="239"/>
      <c r="AD1082" s="239"/>
    </row>
    <row r="1083" customFormat="false" ht="45" hidden="false" customHeight="true" outlineLevel="0" collapsed="false">
      <c r="A1083" s="412"/>
      <c r="B1083" s="418"/>
      <c r="C1083" s="410"/>
      <c r="D1083" s="411"/>
      <c r="E1083" s="412"/>
      <c r="F1083" s="419"/>
      <c r="G1083" s="412"/>
      <c r="H1083" s="411"/>
      <c r="I1083" s="411"/>
      <c r="J1083" s="412"/>
      <c r="K1083" s="418"/>
      <c r="L1083" s="412"/>
      <c r="M1083" s="412"/>
      <c r="N1083" s="378"/>
      <c r="O1083" s="378"/>
      <c r="P1083" s="378"/>
      <c r="Q1083" s="378"/>
      <c r="R1083" s="378"/>
      <c r="S1083" s="378"/>
      <c r="T1083" s="378"/>
      <c r="U1083" s="378"/>
      <c r="V1083" s="378"/>
      <c r="W1083" s="378"/>
      <c r="X1083" s="378"/>
      <c r="Y1083" s="378"/>
      <c r="Z1083" s="378"/>
      <c r="AA1083" s="378"/>
      <c r="AB1083" s="378"/>
      <c r="AC1083" s="378"/>
      <c r="AD1083" s="378"/>
    </row>
    <row r="1084" customFormat="false" ht="45" hidden="false" customHeight="true" outlineLevel="0" collapsed="false">
      <c r="A1084" s="415"/>
      <c r="B1084" s="416"/>
      <c r="C1084" s="413"/>
      <c r="D1084" s="414"/>
      <c r="E1084" s="415"/>
      <c r="F1084" s="417"/>
      <c r="G1084" s="415"/>
      <c r="H1084" s="414"/>
      <c r="I1084" s="414"/>
      <c r="J1084" s="415"/>
      <c r="K1084" s="416"/>
      <c r="L1084" s="415"/>
      <c r="M1084" s="415"/>
      <c r="N1084" s="239"/>
      <c r="O1084" s="239"/>
      <c r="P1084" s="239"/>
      <c r="Q1084" s="239"/>
      <c r="R1084" s="239"/>
      <c r="S1084" s="239"/>
      <c r="T1084" s="239"/>
      <c r="U1084" s="239"/>
      <c r="V1084" s="239"/>
      <c r="W1084" s="239"/>
      <c r="X1084" s="239"/>
      <c r="Y1084" s="239"/>
      <c r="Z1084" s="239"/>
      <c r="AA1084" s="239"/>
      <c r="AB1084" s="239"/>
      <c r="AC1084" s="239"/>
      <c r="AD1084" s="239"/>
    </row>
    <row r="1085" customFormat="false" ht="45" hidden="false" customHeight="true" outlineLevel="0" collapsed="false">
      <c r="A1085" s="412"/>
      <c r="B1085" s="418"/>
      <c r="C1085" s="410"/>
      <c r="D1085" s="411"/>
      <c r="E1085" s="412"/>
      <c r="F1085" s="419"/>
      <c r="G1085" s="412"/>
      <c r="H1085" s="411"/>
      <c r="I1085" s="411"/>
      <c r="J1085" s="412"/>
      <c r="K1085" s="418"/>
      <c r="L1085" s="412"/>
      <c r="M1085" s="412"/>
      <c r="N1085" s="378"/>
      <c r="O1085" s="378"/>
      <c r="P1085" s="378"/>
      <c r="Q1085" s="378"/>
      <c r="R1085" s="378"/>
      <c r="S1085" s="378"/>
      <c r="T1085" s="378"/>
      <c r="U1085" s="378"/>
      <c r="V1085" s="378"/>
      <c r="W1085" s="378"/>
      <c r="X1085" s="378"/>
      <c r="Y1085" s="378"/>
      <c r="Z1085" s="378"/>
      <c r="AA1085" s="378"/>
      <c r="AB1085" s="378"/>
      <c r="AC1085" s="378"/>
      <c r="AD1085" s="378"/>
    </row>
    <row r="1086" customFormat="false" ht="45" hidden="false" customHeight="true" outlineLevel="0" collapsed="false">
      <c r="A1086" s="415"/>
      <c r="B1086" s="416"/>
      <c r="C1086" s="413"/>
      <c r="D1086" s="414"/>
      <c r="E1086" s="415"/>
      <c r="F1086" s="417"/>
      <c r="G1086" s="415"/>
      <c r="H1086" s="414"/>
      <c r="I1086" s="414"/>
      <c r="J1086" s="415"/>
      <c r="K1086" s="416"/>
      <c r="L1086" s="415"/>
      <c r="M1086" s="415"/>
      <c r="N1086" s="239"/>
      <c r="O1086" s="239"/>
      <c r="P1086" s="239"/>
      <c r="Q1086" s="239"/>
      <c r="R1086" s="239"/>
      <c r="S1086" s="239"/>
      <c r="T1086" s="239"/>
      <c r="U1086" s="239"/>
      <c r="V1086" s="239"/>
      <c r="W1086" s="239"/>
      <c r="X1086" s="239"/>
      <c r="Y1086" s="239"/>
      <c r="Z1086" s="239"/>
      <c r="AA1086" s="239"/>
      <c r="AB1086" s="239"/>
      <c r="AC1086" s="239"/>
      <c r="AD1086" s="239"/>
    </row>
    <row r="1087" customFormat="false" ht="45" hidden="false" customHeight="true" outlineLevel="0" collapsed="false">
      <c r="A1087" s="412"/>
      <c r="B1087" s="418"/>
      <c r="C1087" s="410"/>
      <c r="D1087" s="411"/>
      <c r="E1087" s="412"/>
      <c r="F1087" s="419"/>
      <c r="G1087" s="412"/>
      <c r="H1087" s="411"/>
      <c r="I1087" s="411"/>
      <c r="J1087" s="412"/>
      <c r="K1087" s="418"/>
      <c r="L1087" s="412"/>
      <c r="M1087" s="412"/>
      <c r="N1087" s="378"/>
      <c r="O1087" s="378"/>
      <c r="P1087" s="378"/>
      <c r="Q1087" s="378"/>
      <c r="R1087" s="378"/>
      <c r="S1087" s="378"/>
      <c r="T1087" s="378"/>
      <c r="U1087" s="378"/>
      <c r="V1087" s="378"/>
      <c r="W1087" s="378"/>
      <c r="X1087" s="378"/>
      <c r="Y1087" s="378"/>
      <c r="Z1087" s="378"/>
      <c r="AA1087" s="378"/>
      <c r="AB1087" s="378"/>
      <c r="AC1087" s="378"/>
      <c r="AD1087" s="378"/>
    </row>
    <row r="1088" customFormat="false" ht="45" hidden="false" customHeight="true" outlineLevel="0" collapsed="false">
      <c r="A1088" s="415"/>
      <c r="B1088" s="416"/>
      <c r="C1088" s="413"/>
      <c r="D1088" s="414"/>
      <c r="E1088" s="415"/>
      <c r="F1088" s="417"/>
      <c r="G1088" s="415"/>
      <c r="H1088" s="414"/>
      <c r="I1088" s="414"/>
      <c r="J1088" s="415"/>
      <c r="K1088" s="416"/>
      <c r="L1088" s="415"/>
      <c r="M1088" s="415"/>
      <c r="N1088" s="239"/>
      <c r="O1088" s="239"/>
      <c r="P1088" s="239"/>
      <c r="Q1088" s="239"/>
      <c r="R1088" s="239"/>
      <c r="S1088" s="239"/>
      <c r="T1088" s="239"/>
      <c r="U1088" s="239"/>
      <c r="V1088" s="239"/>
      <c r="W1088" s="239"/>
      <c r="X1088" s="239"/>
      <c r="Y1088" s="239"/>
      <c r="Z1088" s="239"/>
      <c r="AA1088" s="239"/>
      <c r="AB1088" s="239"/>
      <c r="AC1088" s="239"/>
      <c r="AD1088" s="239"/>
    </row>
    <row r="1089" customFormat="false" ht="45" hidden="false" customHeight="true" outlineLevel="0" collapsed="false">
      <c r="A1089" s="412"/>
      <c r="B1089" s="418"/>
      <c r="C1089" s="410"/>
      <c r="D1089" s="411"/>
      <c r="E1089" s="412"/>
      <c r="F1089" s="419"/>
      <c r="G1089" s="412"/>
      <c r="H1089" s="411"/>
      <c r="I1089" s="411"/>
      <c r="J1089" s="412"/>
      <c r="K1089" s="418"/>
      <c r="L1089" s="412"/>
      <c r="M1089" s="412"/>
      <c r="N1089" s="378"/>
      <c r="O1089" s="378"/>
      <c r="P1089" s="378"/>
      <c r="Q1089" s="378"/>
      <c r="R1089" s="378"/>
      <c r="S1089" s="378"/>
      <c r="T1089" s="378"/>
      <c r="U1089" s="378"/>
      <c r="V1089" s="378"/>
      <c r="W1089" s="378"/>
      <c r="X1089" s="378"/>
      <c r="Y1089" s="378"/>
      <c r="Z1089" s="378"/>
      <c r="AA1089" s="378"/>
      <c r="AB1089" s="378"/>
      <c r="AC1089" s="378"/>
      <c r="AD1089" s="378"/>
    </row>
    <row r="1090" customFormat="false" ht="45" hidden="false" customHeight="true" outlineLevel="0" collapsed="false">
      <c r="A1090" s="415"/>
      <c r="B1090" s="416"/>
      <c r="C1090" s="413"/>
      <c r="D1090" s="414"/>
      <c r="E1090" s="415"/>
      <c r="F1090" s="417"/>
      <c r="G1090" s="415"/>
      <c r="H1090" s="414"/>
      <c r="I1090" s="414"/>
      <c r="J1090" s="415"/>
      <c r="K1090" s="416"/>
      <c r="L1090" s="415"/>
      <c r="M1090" s="415"/>
      <c r="N1090" s="239"/>
      <c r="O1090" s="239"/>
      <c r="P1090" s="239"/>
      <c r="Q1090" s="239"/>
      <c r="R1090" s="239"/>
      <c r="S1090" s="239"/>
      <c r="T1090" s="239"/>
      <c r="U1090" s="239"/>
      <c r="V1090" s="239"/>
      <c r="W1090" s="239"/>
      <c r="X1090" s="239"/>
      <c r="Y1090" s="239"/>
      <c r="Z1090" s="239"/>
      <c r="AA1090" s="239"/>
      <c r="AB1090" s="239"/>
      <c r="AC1090" s="239"/>
      <c r="AD1090" s="239"/>
    </row>
    <row r="1091" customFormat="false" ht="45" hidden="false" customHeight="true" outlineLevel="0" collapsed="false">
      <c r="A1091" s="412"/>
      <c r="B1091" s="418"/>
      <c r="C1091" s="410"/>
      <c r="D1091" s="411"/>
      <c r="E1091" s="412"/>
      <c r="F1091" s="419"/>
      <c r="G1091" s="412"/>
      <c r="H1091" s="411"/>
      <c r="I1091" s="411"/>
      <c r="J1091" s="412"/>
      <c r="K1091" s="418"/>
      <c r="L1091" s="412"/>
      <c r="M1091" s="412"/>
      <c r="N1091" s="378"/>
      <c r="O1091" s="378"/>
      <c r="P1091" s="378"/>
      <c r="Q1091" s="378"/>
      <c r="R1091" s="378"/>
      <c r="S1091" s="378"/>
      <c r="T1091" s="378"/>
      <c r="U1091" s="378"/>
      <c r="V1091" s="378"/>
      <c r="W1091" s="378"/>
      <c r="X1091" s="378"/>
      <c r="Y1091" s="378"/>
      <c r="Z1091" s="378"/>
      <c r="AA1091" s="378"/>
      <c r="AB1091" s="378"/>
      <c r="AC1091" s="378"/>
      <c r="AD1091" s="378"/>
    </row>
    <row r="1092" customFormat="false" ht="45" hidden="false" customHeight="true" outlineLevel="0" collapsed="false">
      <c r="A1092" s="415"/>
      <c r="B1092" s="416"/>
      <c r="C1092" s="413"/>
      <c r="D1092" s="414"/>
      <c r="E1092" s="415"/>
      <c r="F1092" s="417"/>
      <c r="G1092" s="415"/>
      <c r="H1092" s="414"/>
      <c r="I1092" s="414"/>
      <c r="J1092" s="415"/>
      <c r="K1092" s="416"/>
      <c r="L1092" s="415"/>
      <c r="M1092" s="415"/>
      <c r="N1092" s="239"/>
      <c r="O1092" s="239"/>
      <c r="P1092" s="239"/>
      <c r="Q1092" s="239"/>
      <c r="R1092" s="239"/>
      <c r="S1092" s="239"/>
      <c r="T1092" s="239"/>
      <c r="U1092" s="239"/>
      <c r="V1092" s="239"/>
      <c r="W1092" s="239"/>
      <c r="X1092" s="239"/>
      <c r="Y1092" s="239"/>
      <c r="Z1092" s="239"/>
      <c r="AA1092" s="239"/>
      <c r="AB1092" s="239"/>
      <c r="AC1092" s="239"/>
      <c r="AD1092" s="239"/>
    </row>
    <row r="1093" customFormat="false" ht="45" hidden="false" customHeight="true" outlineLevel="0" collapsed="false">
      <c r="A1093" s="412"/>
      <c r="B1093" s="418"/>
      <c r="C1093" s="410"/>
      <c r="D1093" s="411"/>
      <c r="E1093" s="412"/>
      <c r="F1093" s="419"/>
      <c r="G1093" s="412"/>
      <c r="H1093" s="411"/>
      <c r="I1093" s="411"/>
      <c r="J1093" s="412"/>
      <c r="K1093" s="418"/>
      <c r="L1093" s="412"/>
      <c r="M1093" s="412"/>
      <c r="N1093" s="378"/>
      <c r="O1093" s="378"/>
      <c r="P1093" s="378"/>
      <c r="Q1093" s="378"/>
      <c r="R1093" s="378"/>
      <c r="S1093" s="378"/>
      <c r="T1093" s="378"/>
      <c r="U1093" s="378"/>
      <c r="V1093" s="378"/>
      <c r="W1093" s="378"/>
      <c r="X1093" s="378"/>
      <c r="Y1093" s="378"/>
      <c r="Z1093" s="378"/>
      <c r="AA1093" s="378"/>
      <c r="AB1093" s="378"/>
      <c r="AC1093" s="378"/>
      <c r="AD1093" s="378"/>
    </row>
    <row r="1094" customFormat="false" ht="45" hidden="false" customHeight="true" outlineLevel="0" collapsed="false">
      <c r="A1094" s="415"/>
      <c r="B1094" s="416"/>
      <c r="C1094" s="413"/>
      <c r="D1094" s="414"/>
      <c r="E1094" s="415"/>
      <c r="F1094" s="417"/>
      <c r="G1094" s="415"/>
      <c r="H1094" s="414"/>
      <c r="I1094" s="414"/>
      <c r="J1094" s="415"/>
      <c r="K1094" s="416"/>
      <c r="L1094" s="415"/>
      <c r="M1094" s="415"/>
      <c r="N1094" s="239"/>
      <c r="O1094" s="239"/>
      <c r="P1094" s="239"/>
      <c r="Q1094" s="239"/>
      <c r="R1094" s="239"/>
      <c r="S1094" s="239"/>
      <c r="T1094" s="239"/>
      <c r="U1094" s="239"/>
      <c r="V1094" s="239"/>
      <c r="W1094" s="239"/>
      <c r="X1094" s="239"/>
      <c r="Y1094" s="239"/>
      <c r="Z1094" s="239"/>
      <c r="AA1094" s="239"/>
      <c r="AB1094" s="239"/>
      <c r="AC1094" s="239"/>
      <c r="AD1094" s="239"/>
    </row>
    <row r="1095" customFormat="false" ht="45" hidden="false" customHeight="true" outlineLevel="0" collapsed="false">
      <c r="A1095" s="412"/>
      <c r="B1095" s="418"/>
      <c r="C1095" s="410"/>
      <c r="D1095" s="411"/>
      <c r="E1095" s="412"/>
      <c r="F1095" s="419"/>
      <c r="G1095" s="412"/>
      <c r="H1095" s="411"/>
      <c r="I1095" s="411"/>
      <c r="J1095" s="412"/>
      <c r="K1095" s="418"/>
      <c r="L1095" s="412"/>
      <c r="M1095" s="412"/>
      <c r="N1095" s="378"/>
      <c r="O1095" s="378"/>
      <c r="P1095" s="378"/>
      <c r="Q1095" s="378"/>
      <c r="R1095" s="378"/>
      <c r="S1095" s="378"/>
      <c r="T1095" s="378"/>
      <c r="U1095" s="378"/>
      <c r="V1095" s="378"/>
      <c r="W1095" s="378"/>
      <c r="X1095" s="378"/>
      <c r="Y1095" s="378"/>
      <c r="Z1095" s="378"/>
      <c r="AA1095" s="378"/>
      <c r="AB1095" s="378"/>
      <c r="AC1095" s="378"/>
      <c r="AD1095" s="378"/>
    </row>
    <row r="1096" customFormat="false" ht="45" hidden="false" customHeight="true" outlineLevel="0" collapsed="false">
      <c r="A1096" s="415"/>
      <c r="B1096" s="416"/>
      <c r="C1096" s="413"/>
      <c r="D1096" s="414"/>
      <c r="E1096" s="415"/>
      <c r="F1096" s="417"/>
      <c r="G1096" s="415"/>
      <c r="H1096" s="414"/>
      <c r="I1096" s="414"/>
      <c r="J1096" s="415"/>
      <c r="K1096" s="416"/>
      <c r="L1096" s="415"/>
      <c r="M1096" s="415"/>
      <c r="N1096" s="239"/>
      <c r="O1096" s="239"/>
      <c r="P1096" s="239"/>
      <c r="Q1096" s="239"/>
      <c r="R1096" s="239"/>
      <c r="S1096" s="239"/>
      <c r="T1096" s="239"/>
      <c r="U1096" s="239"/>
      <c r="V1096" s="239"/>
      <c r="W1096" s="239"/>
      <c r="X1096" s="239"/>
      <c r="Y1096" s="239"/>
      <c r="Z1096" s="239"/>
      <c r="AA1096" s="239"/>
      <c r="AB1096" s="239"/>
      <c r="AC1096" s="239"/>
      <c r="AD1096" s="239"/>
    </row>
    <row r="1097" customFormat="false" ht="45" hidden="false" customHeight="true" outlineLevel="0" collapsed="false">
      <c r="A1097" s="412"/>
      <c r="B1097" s="418"/>
      <c r="C1097" s="410"/>
      <c r="D1097" s="411"/>
      <c r="E1097" s="412"/>
      <c r="F1097" s="419"/>
      <c r="G1097" s="412"/>
      <c r="H1097" s="411"/>
      <c r="I1097" s="411"/>
      <c r="J1097" s="412"/>
      <c r="K1097" s="418"/>
      <c r="L1097" s="412"/>
      <c r="M1097" s="412"/>
      <c r="N1097" s="378"/>
      <c r="O1097" s="378"/>
      <c r="P1097" s="378"/>
      <c r="Q1097" s="378"/>
      <c r="R1097" s="378"/>
      <c r="S1097" s="378"/>
      <c r="T1097" s="378"/>
      <c r="U1097" s="378"/>
      <c r="V1097" s="378"/>
      <c r="W1097" s="378"/>
      <c r="X1097" s="378"/>
      <c r="Y1097" s="378"/>
      <c r="Z1097" s="378"/>
      <c r="AA1097" s="378"/>
      <c r="AB1097" s="378"/>
      <c r="AC1097" s="378"/>
      <c r="AD1097" s="378"/>
    </row>
    <row r="1098" customFormat="false" ht="45" hidden="false" customHeight="true" outlineLevel="0" collapsed="false">
      <c r="A1098" s="415"/>
      <c r="B1098" s="416"/>
      <c r="C1098" s="413"/>
      <c r="D1098" s="414"/>
      <c r="E1098" s="415"/>
      <c r="F1098" s="417"/>
      <c r="G1098" s="415"/>
      <c r="H1098" s="414"/>
      <c r="I1098" s="414"/>
      <c r="J1098" s="415"/>
      <c r="K1098" s="416"/>
      <c r="L1098" s="415"/>
      <c r="M1098" s="415"/>
      <c r="N1098" s="239"/>
      <c r="O1098" s="239"/>
      <c r="P1098" s="239"/>
      <c r="Q1098" s="239"/>
      <c r="R1098" s="239"/>
      <c r="S1098" s="239"/>
      <c r="T1098" s="239"/>
      <c r="U1098" s="239"/>
      <c r="V1098" s="239"/>
      <c r="W1098" s="239"/>
      <c r="X1098" s="239"/>
      <c r="Y1098" s="239"/>
      <c r="Z1098" s="239"/>
      <c r="AA1098" s="239"/>
      <c r="AB1098" s="239"/>
      <c r="AC1098" s="239"/>
      <c r="AD1098" s="239"/>
    </row>
    <row r="1099" customFormat="false" ht="45" hidden="false" customHeight="true" outlineLevel="0" collapsed="false">
      <c r="A1099" s="412"/>
      <c r="B1099" s="418"/>
      <c r="C1099" s="410"/>
      <c r="D1099" s="411"/>
      <c r="E1099" s="412"/>
      <c r="F1099" s="419"/>
      <c r="G1099" s="412"/>
      <c r="H1099" s="411"/>
      <c r="I1099" s="411"/>
      <c r="J1099" s="412"/>
      <c r="K1099" s="418"/>
      <c r="L1099" s="412"/>
      <c r="M1099" s="412"/>
      <c r="N1099" s="378"/>
      <c r="O1099" s="378"/>
      <c r="P1099" s="378"/>
      <c r="Q1099" s="378"/>
      <c r="R1099" s="378"/>
      <c r="S1099" s="378"/>
      <c r="T1099" s="378"/>
      <c r="U1099" s="378"/>
      <c r="V1099" s="378"/>
      <c r="W1099" s="378"/>
      <c r="X1099" s="378"/>
      <c r="Y1099" s="378"/>
      <c r="Z1099" s="378"/>
      <c r="AA1099" s="378"/>
      <c r="AB1099" s="378"/>
      <c r="AC1099" s="378"/>
      <c r="AD1099" s="378"/>
    </row>
    <row r="1100" customFormat="false" ht="45" hidden="false" customHeight="true" outlineLevel="0" collapsed="false">
      <c r="A1100" s="415"/>
      <c r="B1100" s="416"/>
      <c r="C1100" s="413"/>
      <c r="D1100" s="414"/>
      <c r="E1100" s="415"/>
      <c r="F1100" s="417"/>
      <c r="G1100" s="415"/>
      <c r="H1100" s="414"/>
      <c r="I1100" s="414"/>
      <c r="J1100" s="415"/>
      <c r="K1100" s="416"/>
      <c r="L1100" s="415"/>
      <c r="M1100" s="415"/>
      <c r="N1100" s="239"/>
      <c r="O1100" s="239"/>
      <c r="P1100" s="239"/>
      <c r="Q1100" s="239"/>
      <c r="R1100" s="239"/>
      <c r="S1100" s="239"/>
      <c r="T1100" s="239"/>
      <c r="U1100" s="239"/>
      <c r="V1100" s="239"/>
      <c r="W1100" s="239"/>
      <c r="X1100" s="239"/>
      <c r="Y1100" s="239"/>
      <c r="Z1100" s="239"/>
      <c r="AA1100" s="239"/>
      <c r="AB1100" s="239"/>
      <c r="AC1100" s="239"/>
      <c r="AD1100" s="239"/>
    </row>
    <row r="1101" customFormat="false" ht="45" hidden="false" customHeight="true" outlineLevel="0" collapsed="false">
      <c r="A1101" s="412"/>
      <c r="B1101" s="418"/>
      <c r="C1101" s="410"/>
      <c r="D1101" s="411"/>
      <c r="E1101" s="412"/>
      <c r="F1101" s="419"/>
      <c r="G1101" s="412"/>
      <c r="H1101" s="411"/>
      <c r="I1101" s="411"/>
      <c r="J1101" s="412"/>
      <c r="K1101" s="418"/>
      <c r="L1101" s="412"/>
      <c r="M1101" s="412"/>
      <c r="N1101" s="378"/>
      <c r="O1101" s="378"/>
      <c r="P1101" s="378"/>
      <c r="Q1101" s="378"/>
      <c r="R1101" s="378"/>
      <c r="S1101" s="378"/>
      <c r="T1101" s="378"/>
      <c r="U1101" s="378"/>
      <c r="V1101" s="378"/>
      <c r="W1101" s="378"/>
      <c r="X1101" s="378"/>
      <c r="Y1101" s="378"/>
      <c r="Z1101" s="378"/>
      <c r="AA1101" s="378"/>
      <c r="AB1101" s="378"/>
      <c r="AC1101" s="378"/>
      <c r="AD1101" s="378"/>
    </row>
    <row r="1102" customFormat="false" ht="45" hidden="false" customHeight="true" outlineLevel="0" collapsed="false">
      <c r="A1102" s="415"/>
      <c r="B1102" s="416"/>
      <c r="C1102" s="413"/>
      <c r="D1102" s="414"/>
      <c r="E1102" s="415"/>
      <c r="F1102" s="417"/>
      <c r="G1102" s="415"/>
      <c r="H1102" s="414"/>
      <c r="I1102" s="414"/>
      <c r="J1102" s="415"/>
      <c r="K1102" s="416"/>
      <c r="L1102" s="415"/>
      <c r="M1102" s="415"/>
      <c r="N1102" s="239"/>
      <c r="O1102" s="239"/>
      <c r="P1102" s="239"/>
      <c r="Q1102" s="239"/>
      <c r="R1102" s="239"/>
      <c r="S1102" s="239"/>
      <c r="T1102" s="239"/>
      <c r="U1102" s="239"/>
      <c r="V1102" s="239"/>
      <c r="W1102" s="239"/>
      <c r="X1102" s="239"/>
      <c r="Y1102" s="239"/>
      <c r="Z1102" s="239"/>
      <c r="AA1102" s="239"/>
      <c r="AB1102" s="239"/>
      <c r="AC1102" s="239"/>
      <c r="AD1102" s="239"/>
    </row>
    <row r="1103" customFormat="false" ht="45" hidden="false" customHeight="true" outlineLevel="0" collapsed="false">
      <c r="A1103" s="412"/>
      <c r="B1103" s="418"/>
      <c r="C1103" s="410"/>
      <c r="D1103" s="411"/>
      <c r="E1103" s="412"/>
      <c r="F1103" s="419"/>
      <c r="G1103" s="412"/>
      <c r="H1103" s="411"/>
      <c r="I1103" s="411"/>
      <c r="J1103" s="412"/>
      <c r="K1103" s="418"/>
      <c r="L1103" s="412"/>
      <c r="M1103" s="412"/>
      <c r="N1103" s="378"/>
      <c r="O1103" s="378"/>
      <c r="P1103" s="378"/>
      <c r="Q1103" s="378"/>
      <c r="R1103" s="378"/>
      <c r="S1103" s="378"/>
      <c r="T1103" s="378"/>
      <c r="U1103" s="378"/>
      <c r="V1103" s="378"/>
      <c r="W1103" s="378"/>
      <c r="X1103" s="378"/>
      <c r="Y1103" s="378"/>
      <c r="Z1103" s="378"/>
      <c r="AA1103" s="378"/>
      <c r="AB1103" s="378"/>
      <c r="AC1103" s="378"/>
      <c r="AD1103" s="378"/>
    </row>
    <row r="1104" customFormat="false" ht="45" hidden="false" customHeight="true" outlineLevel="0" collapsed="false">
      <c r="A1104" s="415"/>
      <c r="B1104" s="416"/>
      <c r="C1104" s="413"/>
      <c r="D1104" s="414"/>
      <c r="E1104" s="415"/>
      <c r="F1104" s="417"/>
      <c r="G1104" s="415"/>
      <c r="H1104" s="414"/>
      <c r="I1104" s="414"/>
      <c r="J1104" s="415"/>
      <c r="K1104" s="416"/>
      <c r="L1104" s="415"/>
      <c r="M1104" s="415"/>
      <c r="N1104" s="239"/>
      <c r="O1104" s="239"/>
      <c r="P1104" s="239"/>
      <c r="Q1104" s="239"/>
      <c r="R1104" s="239"/>
      <c r="S1104" s="239"/>
      <c r="T1104" s="239"/>
      <c r="U1104" s="239"/>
      <c r="V1104" s="239"/>
      <c r="W1104" s="239"/>
      <c r="X1104" s="239"/>
      <c r="Y1104" s="239"/>
      <c r="Z1104" s="239"/>
      <c r="AA1104" s="239"/>
      <c r="AB1104" s="239"/>
      <c r="AC1104" s="239"/>
      <c r="AD1104" s="239"/>
    </row>
  </sheetData>
  <autoFilter ref="A1:AD1104"/>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19"/>
    <col collapsed="false" customWidth="true" hidden="false" outlineLevel="0" max="2" min="2" style="1" width="117.43"/>
    <col collapsed="false" customWidth="true" hidden="false" outlineLevel="0" max="3" min="3" style="1" width="23.42"/>
    <col collapsed="false" customWidth="true" hidden="false" outlineLevel="0" max="4" min="4" style="1" width="20.14"/>
    <col collapsed="false" customWidth="true" hidden="false" outlineLevel="0" max="5" min="5" style="1" width="16.71"/>
    <col collapsed="false" customWidth="true" hidden="false" outlineLevel="0" max="6" min="6" style="1" width="10.42"/>
  </cols>
  <sheetData>
    <row r="1" customFormat="false" ht="15" hidden="false" customHeight="false" outlineLevel="0" collapsed="false">
      <c r="A1" s="420" t="s">
        <v>1703</v>
      </c>
      <c r="B1" s="420" t="s">
        <v>1377</v>
      </c>
      <c r="C1" s="420" t="s">
        <v>1704</v>
      </c>
      <c r="D1" s="420" t="s">
        <v>257</v>
      </c>
      <c r="G1" s="1"/>
      <c r="H1" s="1"/>
      <c r="I1" s="1"/>
      <c r="J1" s="1"/>
      <c r="K1" s="1"/>
      <c r="L1" s="1"/>
      <c r="M1" s="1"/>
      <c r="N1" s="1"/>
      <c r="O1" s="1"/>
      <c r="P1" s="1"/>
      <c r="Q1" s="1"/>
      <c r="R1" s="1"/>
      <c r="S1" s="1"/>
      <c r="T1" s="1"/>
      <c r="U1" s="1"/>
      <c r="V1" s="1"/>
      <c r="W1" s="1"/>
      <c r="X1" s="1"/>
      <c r="Y1" s="1"/>
      <c r="Z1" s="1"/>
    </row>
    <row r="2" customFormat="false" ht="15" hidden="false" customHeight="false" outlineLevel="0" collapsed="false">
      <c r="A2" s="421" t="n">
        <v>1</v>
      </c>
      <c r="B2" s="422" t="s">
        <v>1705</v>
      </c>
      <c r="C2" s="423" t="n">
        <v>3</v>
      </c>
      <c r="D2" s="421" t="s">
        <v>1570</v>
      </c>
      <c r="E2" s="424"/>
      <c r="G2" s="1"/>
      <c r="H2" s="1"/>
      <c r="I2" s="1"/>
      <c r="J2" s="1"/>
      <c r="K2" s="1"/>
      <c r="L2" s="1"/>
      <c r="M2" s="1"/>
      <c r="N2" s="1"/>
      <c r="O2" s="1"/>
      <c r="P2" s="1"/>
      <c r="Q2" s="1"/>
      <c r="R2" s="1"/>
      <c r="S2" s="1"/>
      <c r="T2" s="1"/>
      <c r="U2" s="1"/>
      <c r="V2" s="1"/>
      <c r="W2" s="1"/>
      <c r="X2" s="1"/>
      <c r="Y2" s="1"/>
      <c r="Z2" s="1"/>
    </row>
    <row r="3" customFormat="false" ht="15" hidden="false" customHeight="false" outlineLevel="0" collapsed="false">
      <c r="A3" s="425" t="n">
        <v>2</v>
      </c>
      <c r="B3" s="426" t="s">
        <v>1706</v>
      </c>
      <c r="C3" s="427" t="n">
        <v>2</v>
      </c>
      <c r="D3" s="425" t="s">
        <v>1707</v>
      </c>
      <c r="E3" s="424"/>
      <c r="G3" s="1"/>
      <c r="H3" s="1"/>
      <c r="I3" s="1"/>
      <c r="J3" s="1"/>
      <c r="K3" s="1"/>
      <c r="L3" s="1"/>
      <c r="M3" s="1"/>
      <c r="N3" s="1"/>
      <c r="O3" s="1"/>
      <c r="P3" s="1"/>
      <c r="Q3" s="1"/>
      <c r="R3" s="1"/>
      <c r="S3" s="1"/>
      <c r="T3" s="1"/>
      <c r="U3" s="1"/>
      <c r="V3" s="1"/>
      <c r="W3" s="1"/>
      <c r="X3" s="1"/>
      <c r="Y3" s="1"/>
      <c r="Z3" s="1"/>
    </row>
    <row r="4" customFormat="false" ht="15" hidden="false" customHeight="false" outlineLevel="0" collapsed="false">
      <c r="A4" s="421" t="n">
        <v>3</v>
      </c>
      <c r="B4" s="422" t="s">
        <v>1708</v>
      </c>
      <c r="C4" s="423" t="n">
        <v>4</v>
      </c>
      <c r="D4" s="421" t="s">
        <v>1709</v>
      </c>
      <c r="E4" s="424"/>
      <c r="G4" s="1"/>
      <c r="H4" s="1"/>
      <c r="I4" s="1"/>
      <c r="J4" s="1"/>
      <c r="K4" s="1"/>
      <c r="L4" s="1"/>
      <c r="M4" s="1"/>
      <c r="N4" s="1"/>
      <c r="O4" s="1"/>
      <c r="P4" s="1"/>
      <c r="Q4" s="1"/>
      <c r="R4" s="1"/>
      <c r="S4" s="1"/>
      <c r="T4" s="1"/>
      <c r="U4" s="1"/>
      <c r="V4" s="1"/>
      <c r="W4" s="1"/>
      <c r="X4" s="1"/>
      <c r="Y4" s="1"/>
      <c r="Z4" s="1"/>
    </row>
    <row r="5" customFormat="false" ht="15" hidden="false" customHeight="false" outlineLevel="0" collapsed="false">
      <c r="A5" s="425" t="n">
        <v>4</v>
      </c>
      <c r="B5" s="426" t="s">
        <v>1710</v>
      </c>
      <c r="C5" s="427" t="n">
        <v>4</v>
      </c>
      <c r="D5" s="425" t="s">
        <v>1579</v>
      </c>
      <c r="E5" s="424"/>
      <c r="G5" s="1"/>
      <c r="H5" s="1"/>
      <c r="I5" s="1"/>
      <c r="J5" s="1"/>
      <c r="K5" s="1"/>
      <c r="L5" s="1"/>
      <c r="M5" s="1"/>
      <c r="N5" s="1"/>
      <c r="O5" s="1"/>
      <c r="P5" s="1"/>
      <c r="Q5" s="1"/>
      <c r="R5" s="1"/>
      <c r="S5" s="1"/>
      <c r="T5" s="1"/>
      <c r="U5" s="1"/>
      <c r="V5" s="1"/>
      <c r="W5" s="1"/>
      <c r="X5" s="1"/>
      <c r="Y5" s="1"/>
      <c r="Z5" s="1"/>
    </row>
    <row r="6" customFormat="false" ht="15" hidden="false" customHeight="false" outlineLevel="0" collapsed="false">
      <c r="A6" s="421" t="n">
        <v>5</v>
      </c>
      <c r="B6" s="422" t="s">
        <v>1711</v>
      </c>
      <c r="C6" s="423" t="n">
        <v>7</v>
      </c>
      <c r="D6" s="421" t="s">
        <v>1629</v>
      </c>
      <c r="E6" s="424"/>
      <c r="G6" s="1"/>
      <c r="H6" s="1"/>
      <c r="I6" s="1"/>
      <c r="J6" s="1"/>
      <c r="K6" s="1"/>
      <c r="L6" s="1"/>
      <c r="M6" s="1"/>
      <c r="N6" s="1"/>
      <c r="O6" s="1"/>
      <c r="P6" s="1"/>
      <c r="Q6" s="1"/>
      <c r="R6" s="1"/>
      <c r="S6" s="1"/>
      <c r="T6" s="1"/>
      <c r="U6" s="1"/>
      <c r="V6" s="1"/>
      <c r="W6" s="1"/>
      <c r="X6" s="1"/>
      <c r="Y6" s="1"/>
      <c r="Z6" s="1"/>
    </row>
    <row r="7" customFormat="false" ht="15" hidden="false" customHeight="false" outlineLevel="0" collapsed="false">
      <c r="A7" s="425" t="n">
        <v>6</v>
      </c>
      <c r="B7" s="426" t="s">
        <v>1712</v>
      </c>
      <c r="C7" s="427" t="n">
        <v>4</v>
      </c>
      <c r="D7" s="425" t="s">
        <v>1558</v>
      </c>
      <c r="E7" s="424"/>
      <c r="G7" s="1"/>
      <c r="H7" s="1"/>
      <c r="I7" s="1"/>
      <c r="J7" s="1"/>
      <c r="K7" s="1"/>
      <c r="L7" s="1"/>
      <c r="M7" s="1"/>
      <c r="N7" s="1"/>
      <c r="O7" s="1"/>
      <c r="P7" s="1"/>
      <c r="Q7" s="1"/>
      <c r="R7" s="1"/>
      <c r="S7" s="1"/>
      <c r="T7" s="1"/>
      <c r="U7" s="1"/>
      <c r="V7" s="1"/>
      <c r="W7" s="1"/>
      <c r="X7" s="1"/>
      <c r="Y7" s="1"/>
      <c r="Z7" s="1"/>
    </row>
    <row r="8" customFormat="false" ht="15" hidden="false" customHeight="false" outlineLevel="0" collapsed="false">
      <c r="A8" s="421" t="n">
        <v>7</v>
      </c>
      <c r="B8" s="422" t="s">
        <v>1713</v>
      </c>
      <c r="C8" s="423" t="n">
        <v>7</v>
      </c>
      <c r="D8" s="421" t="s">
        <v>1576</v>
      </c>
      <c r="E8" s="424"/>
      <c r="G8" s="1"/>
      <c r="H8" s="1"/>
      <c r="I8" s="1"/>
      <c r="J8" s="1"/>
      <c r="K8" s="1"/>
      <c r="L8" s="1"/>
      <c r="M8" s="1"/>
      <c r="N8" s="1"/>
      <c r="O8" s="1"/>
      <c r="P8" s="1"/>
      <c r="Q8" s="1"/>
      <c r="R8" s="1"/>
      <c r="S8" s="1"/>
      <c r="T8" s="1"/>
      <c r="U8" s="1"/>
      <c r="V8" s="1"/>
      <c r="W8" s="1"/>
      <c r="X8" s="1"/>
      <c r="Y8" s="1"/>
      <c r="Z8" s="1"/>
    </row>
    <row r="9" customFormat="false" ht="15" hidden="false" customHeight="false" outlineLevel="0" collapsed="false">
      <c r="A9" s="425" t="n">
        <v>8</v>
      </c>
      <c r="B9" s="426" t="s">
        <v>1714</v>
      </c>
      <c r="C9" s="427" t="n">
        <v>6</v>
      </c>
      <c r="D9" s="425" t="s">
        <v>1584</v>
      </c>
      <c r="E9" s="424"/>
      <c r="G9" s="1"/>
      <c r="H9" s="1"/>
      <c r="I9" s="1"/>
      <c r="J9" s="1"/>
      <c r="K9" s="1"/>
      <c r="L9" s="1"/>
      <c r="M9" s="1"/>
      <c r="N9" s="1"/>
      <c r="O9" s="1"/>
      <c r="P9" s="1"/>
      <c r="Q9" s="1"/>
      <c r="R9" s="1"/>
      <c r="S9" s="1"/>
      <c r="T9" s="1"/>
      <c r="U9" s="1"/>
      <c r="V9" s="1"/>
      <c r="W9" s="1"/>
      <c r="X9" s="1"/>
      <c r="Y9" s="1"/>
      <c r="Z9" s="1"/>
    </row>
    <row r="10" customFormat="false" ht="15" hidden="false" customHeight="false" outlineLevel="0" collapsed="false">
      <c r="A10" s="421" t="n">
        <v>9</v>
      </c>
      <c r="B10" s="422" t="s">
        <v>1715</v>
      </c>
      <c r="C10" s="423" t="n">
        <v>8</v>
      </c>
      <c r="D10" s="421" t="s">
        <v>1473</v>
      </c>
      <c r="E10" s="424"/>
      <c r="G10" s="1"/>
      <c r="H10" s="1"/>
      <c r="I10" s="1"/>
      <c r="J10" s="1"/>
      <c r="K10" s="1"/>
      <c r="L10" s="1"/>
      <c r="M10" s="1"/>
      <c r="N10" s="1"/>
      <c r="O10" s="1"/>
      <c r="P10" s="1"/>
      <c r="Q10" s="1"/>
      <c r="R10" s="1"/>
      <c r="S10" s="1"/>
      <c r="T10" s="1"/>
      <c r="U10" s="1"/>
      <c r="V10" s="1"/>
      <c r="W10" s="1"/>
      <c r="X10" s="1"/>
      <c r="Y10" s="1"/>
      <c r="Z10" s="1"/>
    </row>
    <row r="11" customFormat="false" ht="15" hidden="false" customHeight="false" outlineLevel="0" collapsed="false">
      <c r="A11" s="425" t="n">
        <v>10</v>
      </c>
      <c r="B11" s="426" t="s">
        <v>1716</v>
      </c>
      <c r="C11" s="427" t="n">
        <v>4</v>
      </c>
      <c r="D11" s="425" t="s">
        <v>1717</v>
      </c>
      <c r="E11" s="424"/>
      <c r="G11" s="1"/>
      <c r="H11" s="1"/>
      <c r="I11" s="1"/>
      <c r="J11" s="1"/>
      <c r="K11" s="1"/>
      <c r="L11" s="1"/>
      <c r="M11" s="1"/>
      <c r="N11" s="1"/>
      <c r="O11" s="1"/>
      <c r="P11" s="1"/>
      <c r="Q11" s="1"/>
      <c r="R11" s="1"/>
      <c r="S11" s="1"/>
      <c r="T11" s="1"/>
      <c r="U11" s="1"/>
      <c r="V11" s="1"/>
      <c r="W11" s="1"/>
      <c r="X11" s="1"/>
      <c r="Y11" s="1"/>
      <c r="Z11" s="1"/>
    </row>
    <row r="12" customFormat="false" ht="15" hidden="false" customHeight="false" outlineLevel="0" collapsed="false">
      <c r="A12" s="421" t="n">
        <v>11</v>
      </c>
      <c r="B12" s="422" t="s">
        <v>1718</v>
      </c>
      <c r="C12" s="423" t="n">
        <v>8</v>
      </c>
      <c r="D12" s="421" t="s">
        <v>1582</v>
      </c>
      <c r="E12" s="424"/>
      <c r="G12" s="1"/>
      <c r="H12" s="1"/>
      <c r="I12" s="1"/>
      <c r="J12" s="1"/>
      <c r="K12" s="1"/>
      <c r="L12" s="1"/>
      <c r="M12" s="1"/>
      <c r="N12" s="1"/>
      <c r="O12" s="1"/>
      <c r="P12" s="1"/>
      <c r="Q12" s="1"/>
      <c r="R12" s="1"/>
      <c r="S12" s="1"/>
      <c r="T12" s="1"/>
      <c r="U12" s="1"/>
      <c r="V12" s="1"/>
      <c r="W12" s="1"/>
      <c r="X12" s="1"/>
      <c r="Y12" s="1"/>
      <c r="Z12" s="1"/>
    </row>
    <row r="13" customFormat="false" ht="15.75" hidden="false" customHeight="true" outlineLevel="0" collapsed="false">
      <c r="A13" s="425" t="n">
        <v>12</v>
      </c>
      <c r="B13" s="426" t="s">
        <v>1719</v>
      </c>
      <c r="C13" s="427" t="n">
        <v>4</v>
      </c>
      <c r="D13" s="425" t="s">
        <v>1720</v>
      </c>
      <c r="E13" s="424"/>
      <c r="G13" s="1"/>
      <c r="H13" s="1"/>
      <c r="I13" s="1"/>
      <c r="J13" s="1"/>
      <c r="K13" s="1"/>
      <c r="L13" s="1"/>
      <c r="M13" s="1"/>
      <c r="N13" s="1"/>
      <c r="O13" s="1"/>
      <c r="P13" s="1"/>
      <c r="Q13" s="1"/>
      <c r="R13" s="1"/>
      <c r="S13" s="1"/>
      <c r="T13" s="1"/>
      <c r="U13" s="1"/>
      <c r="V13" s="1"/>
      <c r="W13" s="1"/>
      <c r="X13" s="1"/>
      <c r="Y13" s="1"/>
      <c r="Z13" s="1"/>
    </row>
    <row r="14" customFormat="false" ht="15" hidden="false" customHeight="false" outlineLevel="0" collapsed="false">
      <c r="A14" s="421" t="n">
        <v>13</v>
      </c>
      <c r="B14" s="422" t="s">
        <v>1721</v>
      </c>
      <c r="C14" s="423" t="n">
        <v>12</v>
      </c>
      <c r="D14" s="421" t="s">
        <v>1464</v>
      </c>
      <c r="E14" s="424"/>
      <c r="F14" s="352" t="n">
        <v>4</v>
      </c>
      <c r="G14" s="1"/>
      <c r="H14" s="1"/>
      <c r="I14" s="1"/>
      <c r="J14" s="1"/>
      <c r="K14" s="1"/>
      <c r="L14" s="1"/>
      <c r="M14" s="1"/>
      <c r="N14" s="1"/>
      <c r="O14" s="1"/>
      <c r="P14" s="1"/>
      <c r="Q14" s="1"/>
      <c r="R14" s="1"/>
      <c r="S14" s="1"/>
      <c r="T14" s="1"/>
      <c r="U14" s="1"/>
      <c r="V14" s="1"/>
      <c r="W14" s="1"/>
      <c r="X14" s="1"/>
      <c r="Y14" s="1"/>
      <c r="Z14" s="1"/>
    </row>
    <row r="15" customFormat="false" ht="30" hidden="false" customHeight="true" outlineLevel="0" collapsed="false">
      <c r="A15" s="425" t="n">
        <v>14</v>
      </c>
      <c r="B15" s="426" t="s">
        <v>1722</v>
      </c>
      <c r="C15" s="427" t="n">
        <v>7</v>
      </c>
      <c r="D15" s="425" t="s">
        <v>1532</v>
      </c>
      <c r="E15" s="424"/>
      <c r="G15" s="1"/>
      <c r="H15" s="1"/>
      <c r="I15" s="1"/>
      <c r="J15" s="1"/>
      <c r="K15" s="1"/>
      <c r="L15" s="1"/>
      <c r="M15" s="1"/>
      <c r="N15" s="1"/>
      <c r="O15" s="1"/>
      <c r="P15" s="1"/>
      <c r="Q15" s="1"/>
      <c r="R15" s="1"/>
      <c r="S15" s="1"/>
      <c r="T15" s="1"/>
      <c r="U15" s="1"/>
      <c r="V15" s="1"/>
      <c r="W15" s="1"/>
      <c r="X15" s="1"/>
      <c r="Y15" s="1"/>
      <c r="Z15" s="1"/>
    </row>
    <row r="16" customFormat="false" ht="15.75" hidden="false" customHeight="true" outlineLevel="0" collapsed="false">
      <c r="A16" s="421" t="n">
        <v>15</v>
      </c>
      <c r="B16" s="422" t="s">
        <v>1723</v>
      </c>
      <c r="C16" s="423" t="n">
        <v>7</v>
      </c>
      <c r="D16" s="421" t="s">
        <v>1457</v>
      </c>
      <c r="E16" s="424"/>
      <c r="F16" s="352" t="n">
        <v>6</v>
      </c>
      <c r="G16" s="1"/>
      <c r="H16" s="1"/>
      <c r="I16" s="1"/>
      <c r="J16" s="1"/>
      <c r="K16" s="1"/>
      <c r="L16" s="1"/>
      <c r="M16" s="1"/>
      <c r="N16" s="1"/>
      <c r="O16" s="1"/>
      <c r="P16" s="1"/>
      <c r="Q16" s="1"/>
      <c r="R16" s="1"/>
      <c r="S16" s="1"/>
      <c r="T16" s="1"/>
      <c r="U16" s="1"/>
      <c r="V16" s="1"/>
      <c r="W16" s="1"/>
      <c r="X16" s="1"/>
      <c r="Y16" s="1"/>
      <c r="Z16" s="1"/>
    </row>
    <row r="17" customFormat="false" ht="15.75" hidden="false" customHeight="true" outlineLevel="0" collapsed="false">
      <c r="A17" s="425" t="n">
        <v>16</v>
      </c>
      <c r="B17" s="426" t="s">
        <v>1724</v>
      </c>
      <c r="C17" s="427" t="n">
        <v>4</v>
      </c>
      <c r="D17" s="425" t="s">
        <v>1493</v>
      </c>
      <c r="E17" s="424"/>
      <c r="G17" s="1"/>
      <c r="H17" s="1"/>
      <c r="I17" s="1"/>
      <c r="J17" s="1"/>
      <c r="K17" s="1"/>
      <c r="L17" s="1"/>
      <c r="M17" s="1"/>
      <c r="N17" s="1"/>
      <c r="O17" s="1"/>
      <c r="P17" s="1"/>
      <c r="Q17" s="1"/>
      <c r="R17" s="1"/>
      <c r="S17" s="1"/>
      <c r="T17" s="1"/>
      <c r="U17" s="1"/>
      <c r="V17" s="1"/>
      <c r="W17" s="1"/>
      <c r="X17" s="1"/>
      <c r="Y17" s="1"/>
      <c r="Z17" s="1"/>
    </row>
    <row r="18" customFormat="false" ht="15.75" hidden="false" customHeight="true" outlineLevel="0" collapsed="false">
      <c r="A18" s="421" t="n">
        <v>17</v>
      </c>
      <c r="B18" s="422" t="s">
        <v>1725</v>
      </c>
      <c r="C18" s="423" t="n">
        <v>20</v>
      </c>
      <c r="D18" s="421" t="s">
        <v>1726</v>
      </c>
      <c r="E18" s="424"/>
      <c r="G18" s="1"/>
      <c r="H18" s="1"/>
      <c r="I18" s="1"/>
      <c r="J18" s="1"/>
      <c r="K18" s="1"/>
      <c r="L18" s="1"/>
      <c r="M18" s="1"/>
      <c r="N18" s="1"/>
      <c r="O18" s="1"/>
      <c r="P18" s="1"/>
      <c r="Q18" s="1"/>
      <c r="R18" s="1"/>
      <c r="S18" s="1"/>
      <c r="T18" s="1"/>
      <c r="U18" s="1"/>
      <c r="V18" s="1"/>
      <c r="W18" s="1"/>
      <c r="X18" s="1"/>
      <c r="Y18" s="1"/>
      <c r="Z18" s="1"/>
    </row>
    <row r="19" customFormat="false" ht="15.75" hidden="false" customHeight="true" outlineLevel="0" collapsed="false">
      <c r="A19" s="425" t="n">
        <v>18</v>
      </c>
      <c r="B19" s="426" t="s">
        <v>1727</v>
      </c>
      <c r="C19" s="427" t="n">
        <v>10</v>
      </c>
      <c r="D19" s="425" t="s">
        <v>1506</v>
      </c>
      <c r="E19" s="424"/>
      <c r="G19" s="1"/>
      <c r="H19" s="1"/>
      <c r="I19" s="1"/>
      <c r="J19" s="1"/>
      <c r="K19" s="1"/>
      <c r="L19" s="1"/>
      <c r="M19" s="1"/>
      <c r="N19" s="1"/>
      <c r="O19" s="1"/>
      <c r="P19" s="1"/>
      <c r="Q19" s="1"/>
      <c r="R19" s="1"/>
      <c r="S19" s="1"/>
      <c r="T19" s="1"/>
      <c r="U19" s="1"/>
      <c r="V19" s="1"/>
      <c r="W19" s="1"/>
      <c r="X19" s="1"/>
      <c r="Y19" s="1"/>
      <c r="Z19" s="1"/>
    </row>
    <row r="20" customFormat="false" ht="15.75" hidden="false" customHeight="true" outlineLevel="0" collapsed="false">
      <c r="A20" s="421" t="n">
        <v>19</v>
      </c>
      <c r="B20" s="422" t="s">
        <v>1728</v>
      </c>
      <c r="C20" s="423" t="n">
        <v>7</v>
      </c>
      <c r="D20" s="421" t="s">
        <v>1480</v>
      </c>
      <c r="E20" s="424"/>
      <c r="G20" s="1"/>
      <c r="H20" s="1"/>
      <c r="I20" s="1"/>
      <c r="J20" s="1"/>
      <c r="K20" s="1"/>
      <c r="L20" s="1"/>
      <c r="M20" s="1"/>
      <c r="N20" s="1"/>
      <c r="O20" s="1"/>
      <c r="P20" s="1"/>
      <c r="Q20" s="1"/>
      <c r="R20" s="1"/>
      <c r="S20" s="1"/>
      <c r="T20" s="1"/>
      <c r="U20" s="1"/>
      <c r="V20" s="1"/>
      <c r="W20" s="1"/>
      <c r="X20" s="1"/>
      <c r="Y20" s="1"/>
      <c r="Z20" s="1"/>
    </row>
    <row r="21" customFormat="false" ht="15.75" hidden="false" customHeight="true" outlineLevel="0" collapsed="false">
      <c r="A21" s="425" t="n">
        <v>20</v>
      </c>
      <c r="B21" s="426" t="s">
        <v>1729</v>
      </c>
      <c r="C21" s="427" t="n">
        <v>20</v>
      </c>
      <c r="D21" s="425" t="s">
        <v>1730</v>
      </c>
      <c r="E21" s="424"/>
      <c r="G21" s="1"/>
      <c r="H21" s="1"/>
      <c r="I21" s="1"/>
      <c r="J21" s="1"/>
      <c r="K21" s="1"/>
      <c r="L21" s="1"/>
      <c r="M21" s="1"/>
      <c r="N21" s="1"/>
      <c r="O21" s="1"/>
      <c r="P21" s="1"/>
      <c r="Q21" s="1"/>
      <c r="R21" s="1"/>
      <c r="S21" s="1"/>
      <c r="T21" s="1"/>
      <c r="U21" s="1"/>
      <c r="V21" s="1"/>
      <c r="W21" s="1"/>
      <c r="X21" s="1"/>
      <c r="Y21" s="1"/>
      <c r="Z21" s="1"/>
    </row>
    <row r="22" customFormat="false" ht="15.75" hidden="false" customHeight="true" outlineLevel="0" collapsed="false">
      <c r="A22" s="421" t="n">
        <v>21</v>
      </c>
      <c r="B22" s="422" t="s">
        <v>1731</v>
      </c>
      <c r="C22" s="423" t="n">
        <v>30</v>
      </c>
      <c r="D22" s="421" t="s">
        <v>1607</v>
      </c>
      <c r="E22" s="424"/>
      <c r="G22" s="1"/>
      <c r="H22" s="1"/>
      <c r="I22" s="1"/>
      <c r="J22" s="1"/>
      <c r="K22" s="1"/>
      <c r="L22" s="1"/>
      <c r="M22" s="1"/>
      <c r="N22" s="1"/>
      <c r="O22" s="1"/>
      <c r="P22" s="1"/>
      <c r="Q22" s="1"/>
      <c r="R22" s="1"/>
      <c r="S22" s="1"/>
      <c r="T22" s="1"/>
      <c r="U22" s="1"/>
      <c r="V22" s="1"/>
      <c r="W22" s="1"/>
      <c r="X22" s="1"/>
      <c r="Y22" s="1"/>
      <c r="Z22" s="1"/>
    </row>
    <row r="23" customFormat="false" ht="15.75" hidden="false" customHeight="true" outlineLevel="0" collapsed="false">
      <c r="A23" s="425" t="n">
        <v>22</v>
      </c>
      <c r="B23" s="426" t="s">
        <v>1732</v>
      </c>
      <c r="C23" s="427" t="n">
        <v>0</v>
      </c>
      <c r="D23" s="425" t="s">
        <v>1733</v>
      </c>
      <c r="E23" s="424"/>
      <c r="G23" s="1"/>
      <c r="H23" s="1"/>
      <c r="I23" s="1"/>
      <c r="J23" s="1"/>
      <c r="K23" s="1"/>
      <c r="L23" s="1"/>
      <c r="M23" s="1"/>
      <c r="N23" s="1"/>
      <c r="O23" s="1"/>
      <c r="P23" s="1"/>
      <c r="Q23" s="1"/>
      <c r="R23" s="1"/>
      <c r="S23" s="1"/>
      <c r="T23" s="1"/>
      <c r="U23" s="1"/>
      <c r="V23" s="1"/>
      <c r="W23" s="1"/>
      <c r="X23" s="1"/>
      <c r="Y23" s="1"/>
      <c r="Z23" s="1"/>
    </row>
    <row r="24" customFormat="false" ht="15.75" hidden="false" customHeight="true" outlineLevel="0" collapsed="false">
      <c r="A24" s="421" t="n">
        <v>23</v>
      </c>
      <c r="B24" s="422" t="s">
        <v>1734</v>
      </c>
      <c r="C24" s="423" t="n">
        <v>0</v>
      </c>
      <c r="D24" s="421" t="s">
        <v>1735</v>
      </c>
      <c r="E24" s="424"/>
      <c r="G24" s="1"/>
      <c r="H24" s="1"/>
      <c r="I24" s="1"/>
      <c r="J24" s="1"/>
      <c r="K24" s="1"/>
      <c r="L24" s="1"/>
      <c r="M24" s="1"/>
      <c r="N24" s="1"/>
      <c r="O24" s="1"/>
      <c r="P24" s="1"/>
      <c r="Q24" s="1"/>
      <c r="R24" s="1"/>
      <c r="S24" s="1"/>
      <c r="T24" s="1"/>
      <c r="U24" s="1"/>
      <c r="V24" s="1"/>
      <c r="W24" s="1"/>
      <c r="X24" s="1"/>
      <c r="Y24" s="1"/>
      <c r="Z24" s="1"/>
    </row>
    <row r="25" customFormat="false" ht="15.75" hidden="false" customHeight="true" outlineLevel="0" collapsed="false">
      <c r="A25" s="425" t="n">
        <v>24</v>
      </c>
      <c r="B25" s="426" t="s">
        <v>1736</v>
      </c>
      <c r="C25" s="427" t="n">
        <v>20</v>
      </c>
      <c r="D25" s="425" t="s">
        <v>1560</v>
      </c>
      <c r="E25" s="424"/>
      <c r="G25" s="1"/>
      <c r="H25" s="1"/>
      <c r="I25" s="1"/>
      <c r="J25" s="1"/>
      <c r="K25" s="1"/>
      <c r="L25" s="1"/>
      <c r="M25" s="1"/>
      <c r="N25" s="1"/>
      <c r="O25" s="1"/>
      <c r="P25" s="1"/>
      <c r="Q25" s="1"/>
      <c r="R25" s="1"/>
      <c r="S25" s="1"/>
      <c r="T25" s="1"/>
      <c r="U25" s="1"/>
      <c r="V25" s="1"/>
      <c r="W25" s="1"/>
      <c r="X25" s="1"/>
      <c r="Y25" s="1"/>
      <c r="Z25" s="1"/>
    </row>
    <row r="26" customFormat="false" ht="15.75" hidden="false" customHeight="true" outlineLevel="0" collapsed="false">
      <c r="A26" s="421" t="n">
        <v>25</v>
      </c>
      <c r="B26" s="422" t="s">
        <v>1737</v>
      </c>
      <c r="C26" s="423" t="n">
        <v>14</v>
      </c>
      <c r="D26" s="421" t="s">
        <v>1738</v>
      </c>
      <c r="E26" s="424"/>
      <c r="F26" s="352" t="n">
        <v>16</v>
      </c>
      <c r="G26" s="1"/>
      <c r="H26" s="1"/>
      <c r="I26" s="1"/>
      <c r="J26" s="1"/>
      <c r="K26" s="1"/>
      <c r="L26" s="1"/>
      <c r="M26" s="1"/>
      <c r="N26" s="1"/>
      <c r="O26" s="1"/>
      <c r="P26" s="1"/>
      <c r="Q26" s="1"/>
      <c r="R26" s="1"/>
      <c r="S26" s="1"/>
      <c r="T26" s="1"/>
      <c r="U26" s="1"/>
      <c r="V26" s="1"/>
      <c r="W26" s="1"/>
      <c r="X26" s="1"/>
      <c r="Y26" s="1"/>
      <c r="Z26" s="1"/>
    </row>
    <row r="27" customFormat="false" ht="15.75" hidden="false" customHeight="true" outlineLevel="0" collapsed="false">
      <c r="A27" s="425" t="n">
        <v>26</v>
      </c>
      <c r="B27" s="426" t="s">
        <v>1739</v>
      </c>
      <c r="C27" s="427" t="n">
        <v>6</v>
      </c>
      <c r="D27" s="425" t="s">
        <v>1740</v>
      </c>
      <c r="E27" s="424"/>
      <c r="G27" s="1"/>
      <c r="H27" s="1"/>
      <c r="I27" s="1"/>
      <c r="J27" s="1"/>
      <c r="K27" s="1"/>
      <c r="L27" s="1"/>
      <c r="M27" s="1"/>
      <c r="N27" s="1"/>
      <c r="O27" s="1"/>
      <c r="P27" s="1"/>
      <c r="Q27" s="1"/>
      <c r="R27" s="1"/>
      <c r="S27" s="1"/>
      <c r="T27" s="1"/>
      <c r="U27" s="1"/>
      <c r="V27" s="1"/>
      <c r="W27" s="1"/>
      <c r="X27" s="1"/>
      <c r="Y27" s="1"/>
      <c r="Z27" s="1"/>
    </row>
    <row r="28" customFormat="false" ht="15.75" hidden="false" customHeight="true" outlineLevel="0" collapsed="false">
      <c r="A28" s="421" t="n">
        <v>27</v>
      </c>
      <c r="B28" s="422" t="s">
        <v>1741</v>
      </c>
      <c r="C28" s="423" t="n">
        <v>24</v>
      </c>
      <c r="D28" s="421" t="s">
        <v>566</v>
      </c>
      <c r="E28" s="424"/>
      <c r="G28" s="1"/>
      <c r="H28" s="1"/>
      <c r="I28" s="1"/>
      <c r="J28" s="1"/>
      <c r="K28" s="1"/>
      <c r="L28" s="1"/>
      <c r="M28" s="1"/>
      <c r="N28" s="1"/>
      <c r="O28" s="1"/>
      <c r="P28" s="1"/>
      <c r="Q28" s="1"/>
      <c r="R28" s="1"/>
      <c r="S28" s="1"/>
      <c r="T28" s="1"/>
      <c r="U28" s="1"/>
      <c r="V28" s="1"/>
      <c r="W28" s="1"/>
      <c r="X28" s="1"/>
      <c r="Y28" s="1"/>
      <c r="Z28" s="1"/>
    </row>
    <row r="29" customFormat="false" ht="15.75" hidden="false" customHeight="true" outlineLevel="0" collapsed="false">
      <c r="A29" s="425" t="n">
        <v>28</v>
      </c>
      <c r="B29" s="426" t="s">
        <v>1742</v>
      </c>
      <c r="C29" s="427" t="n">
        <v>3</v>
      </c>
      <c r="D29" s="425" t="s">
        <v>1555</v>
      </c>
      <c r="E29" s="424"/>
      <c r="G29" s="1"/>
      <c r="H29" s="1"/>
      <c r="I29" s="1"/>
      <c r="J29" s="1"/>
      <c r="K29" s="1"/>
      <c r="L29" s="1"/>
      <c r="M29" s="1"/>
      <c r="N29" s="1"/>
      <c r="O29" s="1"/>
      <c r="P29" s="1"/>
      <c r="Q29" s="1"/>
      <c r="R29" s="1"/>
      <c r="S29" s="1"/>
      <c r="T29" s="1"/>
      <c r="U29" s="1"/>
      <c r="V29" s="1"/>
      <c r="W29" s="1"/>
      <c r="X29" s="1"/>
      <c r="Y29" s="1"/>
      <c r="Z29" s="1"/>
    </row>
    <row r="30" customFormat="false" ht="15.75" hidden="false" customHeight="true" outlineLevel="0" collapsed="false">
      <c r="A30" s="421" t="n">
        <v>29</v>
      </c>
      <c r="B30" s="422" t="s">
        <v>1743</v>
      </c>
      <c r="C30" s="423" t="n">
        <v>4</v>
      </c>
      <c r="D30" s="421" t="s">
        <v>1487</v>
      </c>
      <c r="E30" s="424"/>
      <c r="G30" s="1"/>
      <c r="H30" s="1"/>
      <c r="I30" s="1"/>
      <c r="J30" s="1"/>
      <c r="K30" s="1"/>
      <c r="L30" s="1"/>
      <c r="M30" s="1"/>
      <c r="N30" s="1"/>
      <c r="O30" s="1"/>
      <c r="P30" s="1"/>
      <c r="Q30" s="1"/>
      <c r="R30" s="1"/>
      <c r="S30" s="1"/>
      <c r="T30" s="1"/>
      <c r="U30" s="1"/>
      <c r="V30" s="1"/>
      <c r="W30" s="1"/>
      <c r="X30" s="1"/>
      <c r="Y30" s="1"/>
      <c r="Z30" s="1"/>
    </row>
    <row r="31" customFormat="false" ht="15.75" hidden="false" customHeight="true" outlineLevel="0" collapsed="false">
      <c r="A31" s="425" t="n">
        <v>30</v>
      </c>
      <c r="B31" s="426" t="s">
        <v>1744</v>
      </c>
      <c r="C31" s="427" t="n">
        <v>6</v>
      </c>
      <c r="D31" s="425" t="s">
        <v>1470</v>
      </c>
      <c r="E31" s="424"/>
      <c r="G31" s="1"/>
      <c r="H31" s="1"/>
      <c r="I31" s="1"/>
      <c r="J31" s="1"/>
      <c r="K31" s="1"/>
      <c r="L31" s="1"/>
      <c r="M31" s="1"/>
      <c r="N31" s="1"/>
      <c r="O31" s="1"/>
      <c r="P31" s="1"/>
      <c r="Q31" s="1"/>
      <c r="R31" s="1"/>
      <c r="S31" s="1"/>
      <c r="T31" s="1"/>
      <c r="U31" s="1"/>
      <c r="V31" s="1"/>
      <c r="W31" s="1"/>
      <c r="X31" s="1"/>
      <c r="Y31" s="1"/>
      <c r="Z31" s="1"/>
    </row>
    <row r="32" customFormat="false" ht="15.75" hidden="false" customHeight="true" outlineLevel="0" collapsed="false">
      <c r="A32" s="421" t="n">
        <v>31</v>
      </c>
      <c r="B32" s="422" t="s">
        <v>1745</v>
      </c>
      <c r="C32" s="423" t="n">
        <v>4</v>
      </c>
      <c r="D32" s="421" t="s">
        <v>1746</v>
      </c>
      <c r="E32" s="424"/>
      <c r="G32" s="1"/>
      <c r="H32" s="1"/>
      <c r="I32" s="1"/>
      <c r="J32" s="1"/>
      <c r="K32" s="1"/>
      <c r="L32" s="1"/>
      <c r="M32" s="1"/>
      <c r="N32" s="1"/>
      <c r="O32" s="1"/>
      <c r="P32" s="1"/>
      <c r="Q32" s="1"/>
      <c r="R32" s="1"/>
      <c r="S32" s="1"/>
      <c r="T32" s="1"/>
      <c r="U32" s="1"/>
      <c r="V32" s="1"/>
      <c r="W32" s="1"/>
      <c r="X32" s="1"/>
      <c r="Y32" s="1"/>
      <c r="Z32" s="1"/>
    </row>
    <row r="33" customFormat="false" ht="15.75" hidden="false" customHeight="true" outlineLevel="0" collapsed="false">
      <c r="A33" s="425" t="n">
        <v>32</v>
      </c>
      <c r="B33" s="426" t="s">
        <v>1747</v>
      </c>
      <c r="C33" s="427" t="n">
        <v>2</v>
      </c>
      <c r="D33" s="425" t="s">
        <v>1467</v>
      </c>
      <c r="G33" s="1"/>
      <c r="H33" s="1"/>
      <c r="I33" s="1"/>
      <c r="J33" s="1"/>
      <c r="K33" s="1"/>
      <c r="L33" s="1"/>
      <c r="M33" s="1"/>
      <c r="N33" s="1"/>
      <c r="O33" s="1"/>
      <c r="P33" s="1"/>
      <c r="Q33" s="1"/>
      <c r="R33" s="1"/>
      <c r="S33" s="1"/>
      <c r="T33" s="1"/>
      <c r="U33" s="1"/>
      <c r="V33" s="1"/>
      <c r="W33" s="1"/>
      <c r="X33" s="1"/>
      <c r="Y33" s="1"/>
      <c r="Z33" s="1"/>
    </row>
    <row r="34" customFormat="false" ht="15.75" hidden="false" customHeight="true" outlineLevel="0" collapsed="false">
      <c r="A34" s="421" t="n">
        <v>33</v>
      </c>
      <c r="B34" s="422" t="s">
        <v>1748</v>
      </c>
      <c r="C34" s="423" t="n">
        <v>24</v>
      </c>
      <c r="D34" s="421" t="s">
        <v>1749</v>
      </c>
      <c r="G34" s="1"/>
      <c r="H34" s="1"/>
      <c r="I34" s="1"/>
      <c r="J34" s="1"/>
      <c r="K34" s="1"/>
      <c r="L34" s="1"/>
      <c r="M34" s="1"/>
      <c r="N34" s="1"/>
      <c r="O34" s="1"/>
      <c r="P34" s="1"/>
      <c r="Q34" s="1"/>
      <c r="R34" s="1"/>
      <c r="S34" s="1"/>
      <c r="T34" s="1"/>
      <c r="U34" s="1"/>
      <c r="V34" s="1"/>
      <c r="W34" s="1"/>
      <c r="X34" s="1"/>
      <c r="Y34" s="1"/>
      <c r="Z34" s="1"/>
    </row>
    <row r="35" customFormat="false" ht="15.75" hidden="false" customHeight="true" outlineLevel="0" collapsed="false">
      <c r="A35" s="425" t="n">
        <v>34</v>
      </c>
      <c r="B35" s="426" t="s">
        <v>1750</v>
      </c>
      <c r="C35" s="427" t="n">
        <v>16</v>
      </c>
      <c r="D35" s="425" t="s">
        <v>1751</v>
      </c>
      <c r="G35" s="1"/>
      <c r="H35" s="1"/>
      <c r="I35" s="1"/>
      <c r="J35" s="1"/>
      <c r="K35" s="1"/>
      <c r="L35" s="1"/>
      <c r="M35" s="1"/>
      <c r="N35" s="1"/>
      <c r="O35" s="1"/>
      <c r="P35" s="1"/>
      <c r="Q35" s="1"/>
      <c r="R35" s="1"/>
      <c r="S35" s="1"/>
      <c r="T35" s="1"/>
      <c r="U35" s="1"/>
      <c r="V35" s="1"/>
      <c r="W35" s="1"/>
      <c r="X35" s="1"/>
      <c r="Y35" s="1"/>
      <c r="Z35" s="1"/>
    </row>
    <row r="36" customFormat="false" ht="15.75" hidden="false" customHeight="true" outlineLevel="0" collapsed="false">
      <c r="A36" s="421" t="n">
        <v>35</v>
      </c>
      <c r="B36" s="422" t="s">
        <v>1752</v>
      </c>
      <c r="C36" s="423" t="n">
        <v>4</v>
      </c>
      <c r="D36" s="421" t="s">
        <v>1753</v>
      </c>
      <c r="G36" s="1"/>
      <c r="H36" s="1"/>
      <c r="I36" s="1"/>
      <c r="J36" s="1"/>
      <c r="K36" s="1"/>
      <c r="L36" s="1"/>
      <c r="M36" s="1"/>
      <c r="N36" s="1"/>
      <c r="O36" s="1"/>
      <c r="P36" s="1"/>
      <c r="Q36" s="1"/>
      <c r="R36" s="1"/>
      <c r="S36" s="1"/>
      <c r="T36" s="1"/>
      <c r="U36" s="1"/>
      <c r="V36" s="1"/>
      <c r="W36" s="1"/>
      <c r="X36" s="1"/>
      <c r="Y36" s="1"/>
      <c r="Z36" s="1"/>
    </row>
    <row r="37" customFormat="false" ht="15.75" hidden="false" customHeight="true" outlineLevel="0" collapsed="false">
      <c r="A37" s="428" t="n">
        <v>36</v>
      </c>
      <c r="B37" s="429" t="s">
        <v>1754</v>
      </c>
      <c r="C37" s="430" t="n">
        <v>5</v>
      </c>
      <c r="D37" s="431" t="s">
        <v>1755</v>
      </c>
      <c r="G37" s="1"/>
      <c r="H37" s="1"/>
      <c r="I37" s="1"/>
      <c r="J37" s="1"/>
      <c r="K37" s="1"/>
      <c r="L37" s="1"/>
      <c r="M37" s="1"/>
      <c r="N37" s="1"/>
      <c r="O37" s="1"/>
      <c r="P37" s="1"/>
      <c r="Q37" s="1"/>
      <c r="R37" s="1"/>
      <c r="S37" s="1"/>
      <c r="T37" s="1"/>
      <c r="U37" s="1"/>
      <c r="V37" s="1"/>
      <c r="W37" s="1"/>
      <c r="X37" s="1"/>
      <c r="Y37" s="1"/>
      <c r="Z37" s="1"/>
    </row>
    <row r="38" customFormat="false" ht="15.75" hidden="false" customHeight="true" outlineLevel="0" collapsed="false">
      <c r="A38" s="432"/>
      <c r="B38" s="432"/>
      <c r="C38" s="432"/>
      <c r="G38" s="1"/>
      <c r="H38" s="1"/>
      <c r="I38" s="1"/>
      <c r="J38" s="1"/>
      <c r="K38" s="1"/>
      <c r="L38" s="1"/>
      <c r="M38" s="1"/>
      <c r="N38" s="1"/>
      <c r="O38" s="1"/>
      <c r="P38" s="1"/>
      <c r="Q38" s="1"/>
      <c r="R38" s="1"/>
      <c r="S38" s="1"/>
      <c r="T38" s="1"/>
      <c r="U38" s="1"/>
      <c r="V38" s="1"/>
      <c r="W38" s="1"/>
      <c r="X38" s="1"/>
      <c r="Y38" s="1"/>
      <c r="Z38" s="1"/>
    </row>
    <row r="39" customFormat="false" ht="15.75" hidden="false" customHeight="true" outlineLevel="0" collapsed="false">
      <c r="A39" s="432"/>
      <c r="B39" s="432"/>
      <c r="C39" s="432"/>
      <c r="G39" s="1"/>
      <c r="H39" s="1"/>
      <c r="I39" s="1"/>
      <c r="J39" s="1"/>
      <c r="K39" s="1"/>
      <c r="L39" s="1"/>
      <c r="M39" s="1"/>
      <c r="N39" s="1"/>
      <c r="O39" s="1"/>
      <c r="P39" s="1"/>
      <c r="Q39" s="1"/>
      <c r="R39" s="1"/>
      <c r="S39" s="1"/>
      <c r="T39" s="1"/>
      <c r="U39" s="1"/>
      <c r="V39" s="1"/>
      <c r="W39" s="1"/>
      <c r="X39" s="1"/>
      <c r="Y39" s="1"/>
      <c r="Z39" s="1"/>
    </row>
    <row r="40" customFormat="false" ht="15.75" hidden="false" customHeight="true" outlineLevel="0" collapsed="false">
      <c r="A40" s="432"/>
      <c r="B40" s="432"/>
      <c r="C40" s="432"/>
      <c r="G40" s="1"/>
      <c r="H40" s="1"/>
      <c r="I40" s="1"/>
      <c r="J40" s="1"/>
      <c r="K40" s="1"/>
      <c r="L40" s="1"/>
      <c r="M40" s="1"/>
      <c r="N40" s="1"/>
      <c r="O40" s="1"/>
      <c r="P40" s="1"/>
      <c r="Q40" s="1"/>
      <c r="R40" s="1"/>
      <c r="S40" s="1"/>
      <c r="T40" s="1"/>
      <c r="U40" s="1"/>
      <c r="V40" s="1"/>
      <c r="W40" s="1"/>
      <c r="X40" s="1"/>
      <c r="Y40" s="1"/>
      <c r="Z40" s="1"/>
    </row>
    <row r="41" customFormat="false" ht="15.75" hidden="false" customHeight="true" outlineLevel="0" collapsed="false">
      <c r="A41" s="432"/>
      <c r="B41" s="432"/>
      <c r="C41" s="432"/>
      <c r="G41" s="1"/>
      <c r="H41" s="1"/>
      <c r="I41" s="1"/>
      <c r="J41" s="1"/>
      <c r="K41" s="1"/>
      <c r="L41" s="1"/>
      <c r="M41" s="1"/>
      <c r="N41" s="1"/>
      <c r="O41" s="1"/>
      <c r="P41" s="1"/>
      <c r="Q41" s="1"/>
      <c r="R41" s="1"/>
      <c r="S41" s="1"/>
      <c r="T41" s="1"/>
      <c r="U41" s="1"/>
      <c r="V41" s="1"/>
      <c r="W41" s="1"/>
      <c r="X41" s="1"/>
      <c r="Y41" s="1"/>
      <c r="Z41" s="1"/>
    </row>
    <row r="42" customFormat="false" ht="15.75" hidden="false" customHeight="true" outlineLevel="0" collapsed="false">
      <c r="A42" s="432"/>
      <c r="B42" s="432"/>
      <c r="C42" s="432"/>
      <c r="G42" s="1"/>
      <c r="H42" s="1"/>
      <c r="I42" s="1"/>
      <c r="J42" s="1"/>
      <c r="K42" s="1"/>
      <c r="L42" s="1"/>
      <c r="M42" s="1"/>
      <c r="N42" s="1"/>
      <c r="O42" s="1"/>
      <c r="P42" s="1"/>
      <c r="Q42" s="1"/>
      <c r="R42" s="1"/>
      <c r="S42" s="1"/>
      <c r="T42" s="1"/>
      <c r="U42" s="1"/>
      <c r="V42" s="1"/>
      <c r="W42" s="1"/>
      <c r="X42" s="1"/>
      <c r="Y42" s="1"/>
      <c r="Z42" s="1"/>
    </row>
    <row r="43" customFormat="false" ht="15.75" hidden="false" customHeight="true" outlineLevel="0" collapsed="false">
      <c r="A43" s="432"/>
      <c r="B43" s="432"/>
      <c r="C43" s="432"/>
      <c r="G43" s="1"/>
      <c r="H43" s="1"/>
      <c r="I43" s="1"/>
      <c r="J43" s="1"/>
      <c r="K43" s="1"/>
      <c r="L43" s="1"/>
      <c r="M43" s="1"/>
      <c r="N43" s="1"/>
      <c r="O43" s="1"/>
      <c r="P43" s="1"/>
      <c r="Q43" s="1"/>
      <c r="R43" s="1"/>
      <c r="S43" s="1"/>
      <c r="T43" s="1"/>
      <c r="U43" s="1"/>
      <c r="V43" s="1"/>
      <c r="W43" s="1"/>
      <c r="X43" s="1"/>
      <c r="Y43" s="1"/>
      <c r="Z43" s="1"/>
    </row>
    <row r="44" customFormat="false" ht="15.75" hidden="false" customHeight="true" outlineLevel="0" collapsed="false">
      <c r="A44" s="432"/>
      <c r="B44" s="432"/>
      <c r="C44" s="432"/>
      <c r="G44" s="1"/>
      <c r="H44" s="1"/>
      <c r="I44" s="1"/>
      <c r="J44" s="1"/>
      <c r="K44" s="1"/>
      <c r="L44" s="1"/>
      <c r="M44" s="1"/>
      <c r="N44" s="1"/>
      <c r="O44" s="1"/>
      <c r="P44" s="1"/>
      <c r="Q44" s="1"/>
      <c r="R44" s="1"/>
      <c r="S44" s="1"/>
      <c r="T44" s="1"/>
      <c r="U44" s="1"/>
      <c r="V44" s="1"/>
      <c r="W44" s="1"/>
      <c r="X44" s="1"/>
      <c r="Y44" s="1"/>
      <c r="Z44" s="1"/>
    </row>
    <row r="45" customFormat="false" ht="15.75" hidden="false" customHeight="true" outlineLevel="0" collapsed="false">
      <c r="A45" s="432"/>
      <c r="B45" s="432"/>
      <c r="C45" s="432"/>
      <c r="F45" s="238"/>
      <c r="G45" s="1"/>
      <c r="H45" s="1"/>
      <c r="I45" s="1"/>
      <c r="J45" s="1"/>
      <c r="K45" s="1"/>
      <c r="L45" s="1"/>
      <c r="M45" s="1"/>
      <c r="N45" s="1"/>
      <c r="O45" s="1"/>
      <c r="P45" s="1"/>
      <c r="Q45" s="1"/>
      <c r="R45" s="1"/>
      <c r="S45" s="1"/>
      <c r="T45" s="1"/>
      <c r="U45" s="1"/>
      <c r="V45" s="1"/>
      <c r="W45" s="1"/>
      <c r="X45" s="1"/>
      <c r="Y45" s="1"/>
      <c r="Z45" s="1"/>
    </row>
    <row r="46" customFormat="false" ht="15.75" hidden="false" customHeight="true" outlineLevel="0" collapsed="false">
      <c r="A46" s="432"/>
      <c r="B46" s="432"/>
      <c r="C46" s="432"/>
      <c r="F46" s="238"/>
      <c r="G46" s="1"/>
      <c r="H46" s="1"/>
      <c r="I46" s="1"/>
      <c r="J46" s="1"/>
      <c r="K46" s="1"/>
      <c r="L46" s="1"/>
      <c r="M46" s="1"/>
      <c r="N46" s="1"/>
      <c r="O46" s="1"/>
      <c r="P46" s="1"/>
      <c r="Q46" s="1"/>
      <c r="R46" s="1"/>
      <c r="S46" s="1"/>
      <c r="T46" s="1"/>
      <c r="U46" s="1"/>
      <c r="V46" s="1"/>
      <c r="W46" s="1"/>
      <c r="X46" s="1"/>
      <c r="Y46" s="1"/>
      <c r="Z46" s="1"/>
    </row>
    <row r="47" customFormat="false" ht="15.75" hidden="false" customHeight="true" outlineLevel="0" collapsed="false">
      <c r="A47" s="432"/>
      <c r="B47" s="432"/>
      <c r="C47" s="432"/>
      <c r="F47" s="238"/>
      <c r="G47" s="1"/>
      <c r="H47" s="1"/>
      <c r="I47" s="1"/>
      <c r="J47" s="1"/>
      <c r="K47" s="1"/>
      <c r="L47" s="1"/>
      <c r="M47" s="1"/>
      <c r="N47" s="1"/>
      <c r="O47" s="1"/>
      <c r="P47" s="1"/>
      <c r="Q47" s="1"/>
      <c r="R47" s="1"/>
      <c r="S47" s="1"/>
      <c r="T47" s="1"/>
      <c r="U47" s="1"/>
      <c r="V47" s="1"/>
      <c r="W47" s="1"/>
      <c r="X47" s="1"/>
      <c r="Y47" s="1"/>
      <c r="Z47" s="1"/>
    </row>
    <row r="48" customFormat="false" ht="15.75" hidden="false" customHeight="true" outlineLevel="0" collapsed="false">
      <c r="A48" s="432"/>
      <c r="B48" s="432"/>
      <c r="C48" s="432"/>
      <c r="F48" s="238"/>
      <c r="G48" s="1"/>
      <c r="H48" s="1"/>
      <c r="I48" s="1"/>
      <c r="J48" s="1"/>
      <c r="K48" s="1"/>
      <c r="L48" s="1"/>
      <c r="M48" s="1"/>
      <c r="N48" s="1"/>
      <c r="O48" s="1"/>
      <c r="P48" s="1"/>
      <c r="Q48" s="1"/>
      <c r="R48" s="1"/>
      <c r="S48" s="1"/>
      <c r="T48" s="1"/>
      <c r="U48" s="1"/>
      <c r="V48" s="1"/>
      <c r="W48" s="1"/>
      <c r="X48" s="1"/>
      <c r="Y48" s="1"/>
      <c r="Z48" s="1"/>
    </row>
    <row r="49" customFormat="false" ht="15.75" hidden="false" customHeight="true" outlineLevel="0" collapsed="false">
      <c r="A49" s="432"/>
      <c r="B49" s="432"/>
      <c r="C49" s="432"/>
      <c r="F49" s="238"/>
      <c r="G49" s="1"/>
      <c r="H49" s="1"/>
      <c r="I49" s="1"/>
      <c r="J49" s="1"/>
      <c r="K49" s="1"/>
      <c r="L49" s="1"/>
      <c r="M49" s="1"/>
      <c r="N49" s="1"/>
      <c r="O49" s="1"/>
      <c r="P49" s="1"/>
      <c r="Q49" s="1"/>
      <c r="R49" s="1"/>
      <c r="S49" s="1"/>
      <c r="T49" s="1"/>
      <c r="U49" s="1"/>
      <c r="V49" s="1"/>
      <c r="W49" s="1"/>
      <c r="X49" s="1"/>
      <c r="Y49" s="1"/>
      <c r="Z49" s="1"/>
    </row>
    <row r="50" customFormat="false" ht="15.75" hidden="false" customHeight="true" outlineLevel="0" collapsed="false">
      <c r="A50" s="432"/>
      <c r="B50" s="432"/>
      <c r="C50" s="432"/>
      <c r="F50" s="238"/>
      <c r="G50" s="1"/>
      <c r="H50" s="1"/>
      <c r="I50" s="1"/>
      <c r="J50" s="1"/>
      <c r="K50" s="1"/>
      <c r="L50" s="1"/>
      <c r="M50" s="1"/>
      <c r="N50" s="1"/>
      <c r="O50" s="1"/>
      <c r="P50" s="1"/>
      <c r="Q50" s="1"/>
      <c r="R50" s="1"/>
      <c r="S50" s="1"/>
      <c r="T50" s="1"/>
      <c r="U50" s="1"/>
      <c r="V50" s="1"/>
      <c r="W50" s="1"/>
      <c r="X50" s="1"/>
      <c r="Y50" s="1"/>
      <c r="Z50" s="1"/>
    </row>
    <row r="51" customFormat="false" ht="15.75" hidden="false" customHeight="true" outlineLevel="0" collapsed="false">
      <c r="A51" s="432"/>
      <c r="B51" s="432"/>
      <c r="C51" s="432"/>
      <c r="G51" s="1"/>
      <c r="H51" s="1"/>
      <c r="I51" s="1"/>
      <c r="J51" s="1"/>
      <c r="K51" s="1"/>
      <c r="L51" s="1"/>
      <c r="M51" s="1"/>
      <c r="N51" s="1"/>
      <c r="O51" s="1"/>
      <c r="P51" s="1"/>
      <c r="Q51" s="1"/>
      <c r="R51" s="1"/>
      <c r="S51" s="1"/>
      <c r="T51" s="1"/>
      <c r="U51" s="1"/>
      <c r="V51" s="1"/>
      <c r="W51" s="1"/>
      <c r="X51" s="1"/>
      <c r="Y51" s="1"/>
      <c r="Z51" s="1"/>
    </row>
    <row r="52" customFormat="false" ht="15.75" hidden="false" customHeight="true" outlineLevel="0" collapsed="false">
      <c r="A52" s="432"/>
      <c r="B52" s="432"/>
      <c r="C52" s="432"/>
      <c r="G52" s="1"/>
      <c r="H52" s="1"/>
      <c r="I52" s="1"/>
      <c r="J52" s="1"/>
      <c r="K52" s="1"/>
      <c r="L52" s="1"/>
      <c r="M52" s="1"/>
      <c r="N52" s="1"/>
      <c r="O52" s="1"/>
      <c r="P52" s="1"/>
      <c r="Q52" s="1"/>
      <c r="R52" s="1"/>
      <c r="S52" s="1"/>
      <c r="T52" s="1"/>
      <c r="U52" s="1"/>
      <c r="V52" s="1"/>
      <c r="W52" s="1"/>
      <c r="X52" s="1"/>
      <c r="Y52" s="1"/>
      <c r="Z52" s="1"/>
    </row>
    <row r="53" customFormat="false" ht="15.75" hidden="false" customHeight="true" outlineLevel="0" collapsed="false">
      <c r="A53" s="432"/>
      <c r="B53" s="432"/>
      <c r="C53" s="432"/>
      <c r="G53" s="1"/>
      <c r="H53" s="1"/>
      <c r="I53" s="1"/>
      <c r="J53" s="1"/>
      <c r="K53" s="1"/>
      <c r="L53" s="1"/>
      <c r="M53" s="1"/>
      <c r="N53" s="1"/>
      <c r="O53" s="1"/>
      <c r="P53" s="1"/>
      <c r="Q53" s="1"/>
      <c r="R53" s="1"/>
      <c r="S53" s="1"/>
      <c r="T53" s="1"/>
      <c r="U53" s="1"/>
      <c r="V53" s="1"/>
      <c r="W53" s="1"/>
      <c r="X53" s="1"/>
      <c r="Y53" s="1"/>
      <c r="Z53" s="1"/>
    </row>
    <row r="54" customFormat="false" ht="15.75" hidden="false" customHeight="true" outlineLevel="0" collapsed="false">
      <c r="A54" s="432"/>
      <c r="B54" s="432"/>
      <c r="C54" s="432"/>
      <c r="G54" s="1"/>
      <c r="H54" s="1"/>
      <c r="I54" s="1"/>
      <c r="J54" s="1"/>
      <c r="K54" s="1"/>
      <c r="L54" s="1"/>
      <c r="M54" s="1"/>
      <c r="N54" s="1"/>
      <c r="O54" s="1"/>
      <c r="P54" s="1"/>
      <c r="Q54" s="1"/>
      <c r="R54" s="1"/>
      <c r="S54" s="1"/>
      <c r="T54" s="1"/>
      <c r="U54" s="1"/>
      <c r="V54" s="1"/>
      <c r="W54" s="1"/>
      <c r="X54" s="1"/>
      <c r="Y54" s="1"/>
      <c r="Z54" s="1"/>
    </row>
    <row r="55" customFormat="false" ht="15.75" hidden="false" customHeight="true" outlineLevel="0" collapsed="false">
      <c r="A55" s="432"/>
      <c r="B55" s="432"/>
      <c r="C55" s="432"/>
      <c r="G55" s="1"/>
      <c r="H55" s="1"/>
      <c r="I55" s="1"/>
      <c r="J55" s="1"/>
      <c r="K55" s="1"/>
      <c r="L55" s="1"/>
      <c r="M55" s="1"/>
      <c r="N55" s="1"/>
      <c r="O55" s="1"/>
      <c r="P55" s="1"/>
      <c r="Q55" s="1"/>
      <c r="R55" s="1"/>
      <c r="S55" s="1"/>
      <c r="T55" s="1"/>
      <c r="U55" s="1"/>
      <c r="V55" s="1"/>
      <c r="W55" s="1"/>
      <c r="X55" s="1"/>
      <c r="Y55" s="1"/>
      <c r="Z55" s="1"/>
    </row>
    <row r="56" customFormat="false" ht="15.75" hidden="false" customHeight="true" outlineLevel="0" collapsed="false">
      <c r="A56" s="432"/>
      <c r="B56" s="432"/>
      <c r="C56" s="432"/>
      <c r="G56" s="1"/>
      <c r="H56" s="1"/>
      <c r="I56" s="1"/>
      <c r="J56" s="1"/>
      <c r="K56" s="1"/>
      <c r="L56" s="1"/>
      <c r="M56" s="1"/>
      <c r="N56" s="1"/>
      <c r="O56" s="1"/>
      <c r="P56" s="1"/>
      <c r="Q56" s="1"/>
      <c r="R56" s="1"/>
      <c r="S56" s="1"/>
      <c r="T56" s="1"/>
      <c r="U56" s="1"/>
      <c r="V56" s="1"/>
      <c r="W56" s="1"/>
      <c r="X56" s="1"/>
      <c r="Y56" s="1"/>
      <c r="Z56" s="1"/>
    </row>
    <row r="57" customFormat="false" ht="15.75" hidden="false" customHeight="true" outlineLevel="0" collapsed="false">
      <c r="A57" s="432"/>
      <c r="B57" s="432"/>
      <c r="C57" s="432"/>
      <c r="G57" s="1"/>
      <c r="H57" s="1"/>
      <c r="I57" s="1"/>
      <c r="J57" s="1"/>
      <c r="K57" s="1"/>
      <c r="L57" s="1"/>
      <c r="M57" s="1"/>
      <c r="N57" s="1"/>
      <c r="O57" s="1"/>
      <c r="P57" s="1"/>
      <c r="Q57" s="1"/>
      <c r="R57" s="1"/>
      <c r="S57" s="1"/>
      <c r="T57" s="1"/>
      <c r="U57" s="1"/>
      <c r="V57" s="1"/>
      <c r="W57" s="1"/>
      <c r="X57" s="1"/>
      <c r="Y57" s="1"/>
      <c r="Z57" s="1"/>
    </row>
    <row r="58" customFormat="false" ht="15.75" hidden="false" customHeight="true" outlineLevel="0" collapsed="false">
      <c r="A58" s="432"/>
      <c r="B58" s="432"/>
      <c r="C58" s="432"/>
      <c r="G58" s="1"/>
      <c r="H58" s="1"/>
      <c r="I58" s="1"/>
      <c r="J58" s="1"/>
      <c r="K58" s="1"/>
      <c r="L58" s="1"/>
      <c r="M58" s="1"/>
      <c r="N58" s="1"/>
      <c r="O58" s="1"/>
      <c r="P58" s="1"/>
      <c r="Q58" s="1"/>
      <c r="R58" s="1"/>
      <c r="S58" s="1"/>
      <c r="T58" s="1"/>
      <c r="U58" s="1"/>
      <c r="V58" s="1"/>
      <c r="W58" s="1"/>
      <c r="X58" s="1"/>
      <c r="Y58" s="1"/>
      <c r="Z58" s="1"/>
    </row>
    <row r="59" customFormat="false" ht="15.75" hidden="false" customHeight="true" outlineLevel="0" collapsed="false">
      <c r="A59" s="432"/>
      <c r="B59" s="432"/>
      <c r="C59" s="432"/>
      <c r="G59" s="1"/>
      <c r="H59" s="1"/>
      <c r="I59" s="1"/>
      <c r="J59" s="1"/>
      <c r="K59" s="1"/>
      <c r="L59" s="1"/>
      <c r="M59" s="1"/>
      <c r="N59" s="1"/>
      <c r="O59" s="1"/>
      <c r="P59" s="1"/>
      <c r="Q59" s="1"/>
      <c r="R59" s="1"/>
      <c r="S59" s="1"/>
      <c r="T59" s="1"/>
      <c r="U59" s="1"/>
      <c r="V59" s="1"/>
      <c r="W59" s="1"/>
      <c r="X59" s="1"/>
      <c r="Y59" s="1"/>
      <c r="Z59" s="1"/>
    </row>
    <row r="60" customFormat="false" ht="15.75" hidden="false" customHeight="true" outlineLevel="0" collapsed="false">
      <c r="A60" s="432"/>
      <c r="B60" s="432"/>
      <c r="C60" s="432"/>
      <c r="G60" s="1"/>
      <c r="H60" s="1"/>
      <c r="I60" s="1"/>
      <c r="J60" s="1"/>
      <c r="K60" s="1"/>
      <c r="L60" s="1"/>
      <c r="M60" s="1"/>
      <c r="N60" s="1"/>
      <c r="O60" s="1"/>
      <c r="P60" s="1"/>
      <c r="Q60" s="1"/>
      <c r="R60" s="1"/>
      <c r="S60" s="1"/>
      <c r="T60" s="1"/>
      <c r="U60" s="1"/>
      <c r="V60" s="1"/>
      <c r="W60" s="1"/>
      <c r="X60" s="1"/>
      <c r="Y60" s="1"/>
      <c r="Z60" s="1"/>
    </row>
    <row r="61" customFormat="false" ht="15.75" hidden="false" customHeight="true" outlineLevel="0" collapsed="false">
      <c r="A61" s="432"/>
      <c r="B61" s="432"/>
      <c r="C61" s="432"/>
      <c r="G61" s="1"/>
      <c r="H61" s="1"/>
      <c r="I61" s="1"/>
      <c r="J61" s="1"/>
      <c r="K61" s="1"/>
      <c r="L61" s="1"/>
      <c r="M61" s="1"/>
      <c r="N61" s="1"/>
      <c r="O61" s="1"/>
      <c r="P61" s="1"/>
      <c r="Q61" s="1"/>
      <c r="R61" s="1"/>
      <c r="S61" s="1"/>
      <c r="T61" s="1"/>
      <c r="U61" s="1"/>
      <c r="V61" s="1"/>
      <c r="W61" s="1"/>
      <c r="X61" s="1"/>
      <c r="Y61" s="1"/>
      <c r="Z61" s="1"/>
    </row>
    <row r="62" customFormat="false" ht="15.75" hidden="false" customHeight="true" outlineLevel="0" collapsed="false">
      <c r="A62" s="432"/>
      <c r="B62" s="432"/>
      <c r="C62" s="432"/>
      <c r="G62" s="1"/>
      <c r="H62" s="1"/>
      <c r="I62" s="1"/>
      <c r="J62" s="1"/>
      <c r="K62" s="1"/>
      <c r="L62" s="1"/>
      <c r="M62" s="1"/>
      <c r="N62" s="1"/>
      <c r="O62" s="1"/>
      <c r="P62" s="1"/>
      <c r="Q62" s="1"/>
      <c r="R62" s="1"/>
      <c r="S62" s="1"/>
      <c r="T62" s="1"/>
      <c r="U62" s="1"/>
      <c r="V62" s="1"/>
      <c r="W62" s="1"/>
      <c r="X62" s="1"/>
      <c r="Y62" s="1"/>
      <c r="Z62" s="1"/>
    </row>
    <row r="63" customFormat="false" ht="15.75" hidden="false" customHeight="true" outlineLevel="0" collapsed="false">
      <c r="A63" s="432"/>
      <c r="B63" s="432"/>
      <c r="C63" s="432"/>
      <c r="G63" s="1"/>
      <c r="H63" s="1"/>
      <c r="I63" s="1"/>
      <c r="J63" s="1"/>
      <c r="K63" s="1"/>
      <c r="L63" s="1"/>
      <c r="M63" s="1"/>
      <c r="N63" s="1"/>
      <c r="O63" s="1"/>
      <c r="P63" s="1"/>
      <c r="Q63" s="1"/>
      <c r="R63" s="1"/>
      <c r="S63" s="1"/>
      <c r="T63" s="1"/>
      <c r="U63" s="1"/>
      <c r="V63" s="1"/>
      <c r="W63" s="1"/>
      <c r="X63" s="1"/>
      <c r="Y63" s="1"/>
      <c r="Z63" s="1"/>
    </row>
    <row r="64" customFormat="false" ht="15.75" hidden="false" customHeight="true" outlineLevel="0" collapsed="false">
      <c r="A64" s="432"/>
      <c r="B64" s="432"/>
      <c r="C64" s="432"/>
      <c r="G64" s="1"/>
      <c r="H64" s="1"/>
      <c r="I64" s="1"/>
      <c r="J64" s="1"/>
      <c r="K64" s="1"/>
      <c r="L64" s="1"/>
      <c r="M64" s="1"/>
      <c r="N64" s="1"/>
      <c r="O64" s="1"/>
      <c r="P64" s="1"/>
      <c r="Q64" s="1"/>
      <c r="R64" s="1"/>
      <c r="S64" s="1"/>
      <c r="T64" s="1"/>
      <c r="U64" s="1"/>
      <c r="V64" s="1"/>
      <c r="W64" s="1"/>
      <c r="X64" s="1"/>
      <c r="Y64" s="1"/>
      <c r="Z64" s="1"/>
    </row>
    <row r="65" customFormat="false" ht="15.75" hidden="false" customHeight="true" outlineLevel="0" collapsed="false">
      <c r="A65" s="432"/>
      <c r="B65" s="432"/>
      <c r="C65" s="432"/>
      <c r="G65" s="1"/>
      <c r="H65" s="1"/>
      <c r="I65" s="1"/>
      <c r="J65" s="1"/>
      <c r="K65" s="1"/>
      <c r="L65" s="1"/>
      <c r="M65" s="1"/>
      <c r="N65" s="1"/>
      <c r="O65" s="1"/>
      <c r="P65" s="1"/>
      <c r="Q65" s="1"/>
      <c r="R65" s="1"/>
      <c r="S65" s="1"/>
      <c r="T65" s="1"/>
      <c r="U65" s="1"/>
      <c r="V65" s="1"/>
      <c r="W65" s="1"/>
      <c r="X65" s="1"/>
      <c r="Y65" s="1"/>
      <c r="Z65" s="1"/>
    </row>
    <row r="66" customFormat="false" ht="15.75" hidden="false" customHeight="true" outlineLevel="0" collapsed="false">
      <c r="A66" s="432"/>
      <c r="B66" s="432"/>
      <c r="C66" s="432"/>
      <c r="G66" s="1"/>
      <c r="H66" s="1"/>
      <c r="I66" s="1"/>
      <c r="J66" s="1"/>
      <c r="K66" s="1"/>
      <c r="L66" s="1"/>
      <c r="M66" s="1"/>
      <c r="N66" s="1"/>
      <c r="O66" s="1"/>
      <c r="P66" s="1"/>
      <c r="Q66" s="1"/>
      <c r="R66" s="1"/>
      <c r="S66" s="1"/>
      <c r="T66" s="1"/>
      <c r="U66" s="1"/>
      <c r="V66" s="1"/>
      <c r="W66" s="1"/>
      <c r="X66" s="1"/>
      <c r="Y66" s="1"/>
      <c r="Z66" s="1"/>
    </row>
    <row r="67" customFormat="false" ht="15.75" hidden="false" customHeight="true" outlineLevel="0" collapsed="false">
      <c r="A67" s="432"/>
      <c r="B67" s="432"/>
      <c r="C67" s="432"/>
      <c r="G67" s="1"/>
      <c r="H67" s="1"/>
      <c r="I67" s="1"/>
      <c r="J67" s="1"/>
      <c r="K67" s="1"/>
      <c r="L67" s="1"/>
      <c r="M67" s="1"/>
      <c r="N67" s="1"/>
      <c r="O67" s="1"/>
      <c r="P67" s="1"/>
      <c r="Q67" s="1"/>
      <c r="R67" s="1"/>
      <c r="S67" s="1"/>
      <c r="T67" s="1"/>
      <c r="U67" s="1"/>
      <c r="V67" s="1"/>
      <c r="W67" s="1"/>
      <c r="X67" s="1"/>
      <c r="Y67" s="1"/>
      <c r="Z67" s="1"/>
    </row>
    <row r="68" customFormat="false" ht="15.75" hidden="false" customHeight="true" outlineLevel="0" collapsed="false">
      <c r="A68" s="432"/>
      <c r="B68" s="432"/>
      <c r="C68" s="432"/>
      <c r="G68" s="1"/>
      <c r="H68" s="1"/>
      <c r="I68" s="1"/>
      <c r="J68" s="1"/>
      <c r="K68" s="1"/>
      <c r="L68" s="1"/>
      <c r="M68" s="1"/>
      <c r="N68" s="1"/>
      <c r="O68" s="1"/>
      <c r="P68" s="1"/>
      <c r="Q68" s="1"/>
      <c r="R68" s="1"/>
      <c r="S68" s="1"/>
      <c r="T68" s="1"/>
      <c r="U68" s="1"/>
      <c r="V68" s="1"/>
      <c r="W68" s="1"/>
      <c r="X68" s="1"/>
      <c r="Y68" s="1"/>
      <c r="Z68" s="1"/>
    </row>
    <row r="69" customFormat="false" ht="15.75" hidden="false" customHeight="true" outlineLevel="0" collapsed="false">
      <c r="A69" s="432"/>
      <c r="B69" s="432"/>
      <c r="C69" s="432"/>
      <c r="G69" s="1"/>
      <c r="H69" s="1"/>
      <c r="I69" s="1"/>
      <c r="J69" s="1"/>
      <c r="K69" s="1"/>
      <c r="L69" s="1"/>
      <c r="M69" s="1"/>
      <c r="N69" s="1"/>
      <c r="O69" s="1"/>
      <c r="P69" s="1"/>
      <c r="Q69" s="1"/>
      <c r="R69" s="1"/>
      <c r="S69" s="1"/>
      <c r="T69" s="1"/>
      <c r="U69" s="1"/>
      <c r="V69" s="1"/>
      <c r="W69" s="1"/>
      <c r="X69" s="1"/>
      <c r="Y69" s="1"/>
      <c r="Z69" s="1"/>
    </row>
    <row r="70" customFormat="false" ht="15.75" hidden="false" customHeight="true" outlineLevel="0" collapsed="false">
      <c r="A70" s="432"/>
      <c r="B70" s="432"/>
      <c r="C70" s="432"/>
      <c r="G70" s="1"/>
      <c r="H70" s="1"/>
      <c r="I70" s="1"/>
      <c r="J70" s="1"/>
      <c r="K70" s="1"/>
      <c r="L70" s="1"/>
      <c r="M70" s="1"/>
      <c r="N70" s="1"/>
      <c r="O70" s="1"/>
      <c r="P70" s="1"/>
      <c r="Q70" s="1"/>
      <c r="R70" s="1"/>
      <c r="S70" s="1"/>
      <c r="T70" s="1"/>
      <c r="U70" s="1"/>
      <c r="V70" s="1"/>
      <c r="W70" s="1"/>
      <c r="X70" s="1"/>
      <c r="Y70" s="1"/>
      <c r="Z70" s="1"/>
    </row>
    <row r="71" customFormat="false" ht="15.75" hidden="false" customHeight="true" outlineLevel="0" collapsed="false">
      <c r="A71" s="432"/>
      <c r="B71" s="432"/>
      <c r="C71" s="432"/>
      <c r="G71" s="1"/>
      <c r="H71" s="1"/>
      <c r="I71" s="1"/>
      <c r="J71" s="1"/>
      <c r="K71" s="1"/>
      <c r="L71" s="1"/>
      <c r="M71" s="1"/>
      <c r="N71" s="1"/>
      <c r="O71" s="1"/>
      <c r="P71" s="1"/>
      <c r="Q71" s="1"/>
      <c r="R71" s="1"/>
      <c r="S71" s="1"/>
      <c r="T71" s="1"/>
      <c r="U71" s="1"/>
      <c r="V71" s="1"/>
      <c r="W71" s="1"/>
      <c r="X71" s="1"/>
      <c r="Y71" s="1"/>
      <c r="Z71" s="1"/>
    </row>
    <row r="72" customFormat="false" ht="15.75" hidden="false" customHeight="true" outlineLevel="0" collapsed="false">
      <c r="A72" s="432"/>
      <c r="B72" s="432"/>
      <c r="C72" s="432"/>
      <c r="G72" s="1"/>
      <c r="H72" s="1"/>
      <c r="I72" s="1"/>
      <c r="J72" s="1"/>
      <c r="K72" s="1"/>
      <c r="L72" s="1"/>
      <c r="M72" s="1"/>
      <c r="N72" s="1"/>
      <c r="O72" s="1"/>
      <c r="P72" s="1"/>
      <c r="Q72" s="1"/>
      <c r="R72" s="1"/>
      <c r="S72" s="1"/>
      <c r="T72" s="1"/>
      <c r="U72" s="1"/>
      <c r="V72" s="1"/>
      <c r="W72" s="1"/>
      <c r="X72" s="1"/>
      <c r="Y72" s="1"/>
      <c r="Z72" s="1"/>
    </row>
    <row r="73" customFormat="false" ht="15.75" hidden="false" customHeight="true" outlineLevel="0" collapsed="false">
      <c r="A73" s="432"/>
      <c r="B73" s="432"/>
      <c r="C73" s="432"/>
      <c r="G73" s="1"/>
      <c r="H73" s="1"/>
      <c r="I73" s="1"/>
      <c r="J73" s="1"/>
      <c r="K73" s="1"/>
      <c r="L73" s="1"/>
      <c r="M73" s="1"/>
      <c r="N73" s="1"/>
      <c r="O73" s="1"/>
      <c r="P73" s="1"/>
      <c r="Q73" s="1"/>
      <c r="R73" s="1"/>
      <c r="S73" s="1"/>
      <c r="T73" s="1"/>
      <c r="U73" s="1"/>
      <c r="V73" s="1"/>
      <c r="W73" s="1"/>
      <c r="X73" s="1"/>
      <c r="Y73" s="1"/>
      <c r="Z73" s="1"/>
    </row>
    <row r="74" customFormat="false" ht="15.75" hidden="false" customHeight="true" outlineLevel="0" collapsed="false">
      <c r="A74" s="432"/>
      <c r="B74" s="432"/>
      <c r="C74" s="432"/>
      <c r="G74" s="1"/>
      <c r="H74" s="1"/>
      <c r="I74" s="1"/>
      <c r="J74" s="1"/>
      <c r="K74" s="1"/>
      <c r="L74" s="1"/>
      <c r="M74" s="1"/>
      <c r="N74" s="1"/>
      <c r="O74" s="1"/>
      <c r="P74" s="1"/>
      <c r="Q74" s="1"/>
      <c r="R74" s="1"/>
      <c r="S74" s="1"/>
      <c r="T74" s="1"/>
      <c r="U74" s="1"/>
      <c r="V74" s="1"/>
      <c r="W74" s="1"/>
      <c r="X74" s="1"/>
      <c r="Y74" s="1"/>
      <c r="Z74" s="1"/>
    </row>
    <row r="75" customFormat="false" ht="15.75" hidden="false" customHeight="true" outlineLevel="0" collapsed="false">
      <c r="A75" s="432"/>
      <c r="B75" s="432"/>
      <c r="C75" s="432"/>
      <c r="G75" s="1"/>
      <c r="H75" s="1"/>
      <c r="I75" s="1"/>
      <c r="J75" s="1"/>
      <c r="K75" s="1"/>
      <c r="L75" s="1"/>
      <c r="M75" s="1"/>
      <c r="N75" s="1"/>
      <c r="O75" s="1"/>
      <c r="P75" s="1"/>
      <c r="Q75" s="1"/>
      <c r="R75" s="1"/>
      <c r="S75" s="1"/>
      <c r="T75" s="1"/>
      <c r="U75" s="1"/>
      <c r="V75" s="1"/>
      <c r="W75" s="1"/>
      <c r="X75" s="1"/>
      <c r="Y75" s="1"/>
      <c r="Z75" s="1"/>
    </row>
    <row r="76" customFormat="false" ht="15.75" hidden="false" customHeight="true" outlineLevel="0" collapsed="false">
      <c r="A76" s="432"/>
      <c r="B76" s="432"/>
      <c r="C76" s="432"/>
      <c r="G76" s="1"/>
      <c r="H76" s="1"/>
      <c r="I76" s="1"/>
      <c r="J76" s="1"/>
      <c r="K76" s="1"/>
      <c r="L76" s="1"/>
      <c r="M76" s="1"/>
      <c r="N76" s="1"/>
      <c r="O76" s="1"/>
      <c r="P76" s="1"/>
      <c r="Q76" s="1"/>
      <c r="R76" s="1"/>
      <c r="S76" s="1"/>
      <c r="T76" s="1"/>
      <c r="U76" s="1"/>
      <c r="V76" s="1"/>
      <c r="W76" s="1"/>
      <c r="X76" s="1"/>
      <c r="Y76" s="1"/>
      <c r="Z76" s="1"/>
    </row>
    <row r="77" customFormat="false" ht="15.75" hidden="false" customHeight="true" outlineLevel="0" collapsed="false">
      <c r="A77" s="432"/>
      <c r="B77" s="432"/>
      <c r="C77" s="432"/>
      <c r="G77" s="1"/>
      <c r="H77" s="1"/>
      <c r="I77" s="1"/>
      <c r="J77" s="1"/>
      <c r="K77" s="1"/>
      <c r="L77" s="1"/>
      <c r="M77" s="1"/>
      <c r="N77" s="1"/>
      <c r="O77" s="1"/>
      <c r="P77" s="1"/>
      <c r="Q77" s="1"/>
      <c r="R77" s="1"/>
      <c r="S77" s="1"/>
      <c r="T77" s="1"/>
      <c r="U77" s="1"/>
      <c r="V77" s="1"/>
      <c r="W77" s="1"/>
      <c r="X77" s="1"/>
      <c r="Y77" s="1"/>
      <c r="Z77" s="1"/>
    </row>
    <row r="78" customFormat="false" ht="15.75" hidden="false" customHeight="true" outlineLevel="0" collapsed="false">
      <c r="A78" s="432"/>
      <c r="B78" s="432"/>
      <c r="C78" s="432"/>
      <c r="G78" s="1"/>
      <c r="H78" s="1"/>
      <c r="I78" s="1"/>
      <c r="J78" s="1"/>
      <c r="K78" s="1"/>
      <c r="L78" s="1"/>
      <c r="M78" s="1"/>
      <c r="N78" s="1"/>
      <c r="O78" s="1"/>
      <c r="P78" s="1"/>
      <c r="Q78" s="1"/>
      <c r="R78" s="1"/>
      <c r="S78" s="1"/>
      <c r="T78" s="1"/>
      <c r="U78" s="1"/>
      <c r="V78" s="1"/>
      <c r="W78" s="1"/>
      <c r="X78" s="1"/>
      <c r="Y78" s="1"/>
      <c r="Z78" s="1"/>
    </row>
    <row r="79" customFormat="false" ht="15.75" hidden="false" customHeight="true" outlineLevel="0" collapsed="false">
      <c r="A79" s="432"/>
      <c r="B79" s="432"/>
      <c r="C79" s="432"/>
      <c r="G79" s="1"/>
      <c r="H79" s="1"/>
      <c r="I79" s="1"/>
      <c r="J79" s="1"/>
      <c r="K79" s="1"/>
      <c r="L79" s="1"/>
      <c r="M79" s="1"/>
      <c r="N79" s="1"/>
      <c r="O79" s="1"/>
      <c r="P79" s="1"/>
      <c r="Q79" s="1"/>
      <c r="R79" s="1"/>
      <c r="S79" s="1"/>
      <c r="T79" s="1"/>
      <c r="U79" s="1"/>
      <c r="V79" s="1"/>
      <c r="W79" s="1"/>
      <c r="X79" s="1"/>
      <c r="Y79" s="1"/>
      <c r="Z79" s="1"/>
    </row>
    <row r="80" customFormat="false" ht="15.75" hidden="false" customHeight="true" outlineLevel="0" collapsed="false">
      <c r="A80" s="432"/>
      <c r="B80" s="432"/>
      <c r="C80" s="432"/>
      <c r="G80" s="1"/>
      <c r="H80" s="1"/>
      <c r="I80" s="1"/>
      <c r="J80" s="1"/>
      <c r="K80" s="1"/>
      <c r="L80" s="1"/>
      <c r="M80" s="1"/>
      <c r="N80" s="1"/>
      <c r="O80" s="1"/>
      <c r="P80" s="1"/>
      <c r="Q80" s="1"/>
      <c r="R80" s="1"/>
      <c r="S80" s="1"/>
      <c r="T80" s="1"/>
      <c r="U80" s="1"/>
      <c r="V80" s="1"/>
      <c r="W80" s="1"/>
      <c r="X80" s="1"/>
      <c r="Y80" s="1"/>
      <c r="Z80" s="1"/>
    </row>
    <row r="81" customFormat="false" ht="15.75" hidden="false" customHeight="true" outlineLevel="0" collapsed="false">
      <c r="A81" s="432"/>
      <c r="B81" s="432"/>
      <c r="C81" s="432"/>
      <c r="G81" s="1"/>
      <c r="H81" s="1"/>
      <c r="I81" s="1"/>
      <c r="J81" s="1"/>
      <c r="K81" s="1"/>
      <c r="L81" s="1"/>
      <c r="M81" s="1"/>
      <c r="N81" s="1"/>
      <c r="O81" s="1"/>
      <c r="P81" s="1"/>
      <c r="Q81" s="1"/>
      <c r="R81" s="1"/>
      <c r="S81" s="1"/>
      <c r="T81" s="1"/>
      <c r="U81" s="1"/>
      <c r="V81" s="1"/>
      <c r="W81" s="1"/>
      <c r="X81" s="1"/>
      <c r="Y81" s="1"/>
      <c r="Z81" s="1"/>
    </row>
    <row r="82" customFormat="false" ht="15.75" hidden="false" customHeight="true" outlineLevel="0" collapsed="false">
      <c r="A82" s="432"/>
      <c r="B82" s="432"/>
      <c r="C82" s="432"/>
      <c r="G82" s="1"/>
      <c r="H82" s="1"/>
      <c r="I82" s="1"/>
      <c r="J82" s="1"/>
      <c r="K82" s="1"/>
      <c r="L82" s="1"/>
      <c r="M82" s="1"/>
      <c r="N82" s="1"/>
      <c r="O82" s="1"/>
      <c r="P82" s="1"/>
      <c r="Q82" s="1"/>
      <c r="R82" s="1"/>
      <c r="S82" s="1"/>
      <c r="T82" s="1"/>
      <c r="U82" s="1"/>
      <c r="V82" s="1"/>
      <c r="W82" s="1"/>
      <c r="X82" s="1"/>
      <c r="Y82" s="1"/>
      <c r="Z82" s="1"/>
    </row>
    <row r="83" customFormat="false" ht="15.75" hidden="false" customHeight="true" outlineLevel="0" collapsed="false">
      <c r="A83" s="432"/>
      <c r="B83" s="432"/>
      <c r="C83" s="432"/>
      <c r="G83" s="1"/>
      <c r="H83" s="1"/>
      <c r="I83" s="1"/>
      <c r="J83" s="1"/>
      <c r="K83" s="1"/>
      <c r="L83" s="1"/>
      <c r="M83" s="1"/>
      <c r="N83" s="1"/>
      <c r="O83" s="1"/>
      <c r="P83" s="1"/>
      <c r="Q83" s="1"/>
      <c r="R83" s="1"/>
      <c r="S83" s="1"/>
      <c r="T83" s="1"/>
      <c r="U83" s="1"/>
      <c r="V83" s="1"/>
      <c r="W83" s="1"/>
      <c r="X83" s="1"/>
      <c r="Y83" s="1"/>
      <c r="Z83" s="1"/>
    </row>
    <row r="84" customFormat="false" ht="15.75" hidden="false" customHeight="true" outlineLevel="0" collapsed="false">
      <c r="A84" s="432"/>
      <c r="B84" s="432"/>
      <c r="C84" s="432"/>
      <c r="G84" s="1"/>
      <c r="H84" s="1"/>
      <c r="I84" s="1"/>
      <c r="J84" s="1"/>
      <c r="K84" s="1"/>
      <c r="L84" s="1"/>
      <c r="M84" s="1"/>
      <c r="N84" s="1"/>
      <c r="O84" s="1"/>
      <c r="P84" s="1"/>
      <c r="Q84" s="1"/>
      <c r="R84" s="1"/>
      <c r="S84" s="1"/>
      <c r="T84" s="1"/>
      <c r="U84" s="1"/>
      <c r="V84" s="1"/>
      <c r="W84" s="1"/>
      <c r="X84" s="1"/>
      <c r="Y84" s="1"/>
      <c r="Z84" s="1"/>
    </row>
    <row r="85" customFormat="false" ht="15.75" hidden="false" customHeight="true" outlineLevel="0" collapsed="false">
      <c r="A85" s="432"/>
      <c r="B85" s="432"/>
      <c r="C85" s="432"/>
      <c r="G85" s="1"/>
      <c r="H85" s="1"/>
      <c r="I85" s="1"/>
      <c r="J85" s="1"/>
      <c r="K85" s="1"/>
      <c r="L85" s="1"/>
      <c r="M85" s="1"/>
      <c r="N85" s="1"/>
      <c r="O85" s="1"/>
      <c r="P85" s="1"/>
      <c r="Q85" s="1"/>
      <c r="R85" s="1"/>
      <c r="S85" s="1"/>
      <c r="T85" s="1"/>
      <c r="U85" s="1"/>
      <c r="V85" s="1"/>
      <c r="W85" s="1"/>
      <c r="X85" s="1"/>
      <c r="Y85" s="1"/>
      <c r="Z85" s="1"/>
    </row>
    <row r="86" customFormat="false" ht="15.75" hidden="false" customHeight="true" outlineLevel="0" collapsed="false">
      <c r="A86" s="432"/>
      <c r="B86" s="432"/>
      <c r="C86" s="432"/>
      <c r="G86" s="1"/>
      <c r="H86" s="1"/>
      <c r="I86" s="1"/>
      <c r="J86" s="1"/>
      <c r="K86" s="1"/>
      <c r="L86" s="1"/>
      <c r="M86" s="1"/>
      <c r="N86" s="1"/>
      <c r="O86" s="1"/>
      <c r="P86" s="1"/>
      <c r="Q86" s="1"/>
      <c r="R86" s="1"/>
      <c r="S86" s="1"/>
      <c r="T86" s="1"/>
      <c r="U86" s="1"/>
      <c r="V86" s="1"/>
      <c r="W86" s="1"/>
      <c r="X86" s="1"/>
      <c r="Y86" s="1"/>
      <c r="Z86" s="1"/>
    </row>
    <row r="87" customFormat="false" ht="15.75" hidden="false" customHeight="true" outlineLevel="0" collapsed="false">
      <c r="A87" s="432"/>
      <c r="B87" s="432"/>
      <c r="C87" s="432"/>
      <c r="G87" s="1"/>
      <c r="H87" s="1"/>
      <c r="I87" s="1"/>
      <c r="J87" s="1"/>
      <c r="K87" s="1"/>
      <c r="L87" s="1"/>
      <c r="M87" s="1"/>
      <c r="N87" s="1"/>
      <c r="O87" s="1"/>
      <c r="P87" s="1"/>
      <c r="Q87" s="1"/>
      <c r="R87" s="1"/>
      <c r="S87" s="1"/>
      <c r="T87" s="1"/>
      <c r="U87" s="1"/>
      <c r="V87" s="1"/>
      <c r="W87" s="1"/>
      <c r="X87" s="1"/>
      <c r="Y87" s="1"/>
      <c r="Z87" s="1"/>
    </row>
    <row r="88" customFormat="false" ht="15.75" hidden="false" customHeight="true" outlineLevel="0" collapsed="false">
      <c r="A88" s="432"/>
      <c r="B88" s="432"/>
      <c r="C88" s="432"/>
      <c r="G88" s="1"/>
      <c r="H88" s="1"/>
      <c r="I88" s="1"/>
      <c r="J88" s="1"/>
      <c r="K88" s="1"/>
      <c r="L88" s="1"/>
      <c r="M88" s="1"/>
      <c r="N88" s="1"/>
      <c r="O88" s="1"/>
      <c r="P88" s="1"/>
      <c r="Q88" s="1"/>
      <c r="R88" s="1"/>
      <c r="S88" s="1"/>
      <c r="T88" s="1"/>
      <c r="U88" s="1"/>
      <c r="V88" s="1"/>
      <c r="W88" s="1"/>
      <c r="X88" s="1"/>
      <c r="Y88" s="1"/>
      <c r="Z88" s="1"/>
    </row>
    <row r="89" customFormat="false" ht="15.75" hidden="false" customHeight="true" outlineLevel="0" collapsed="false">
      <c r="A89" s="432"/>
      <c r="B89" s="432"/>
      <c r="C89" s="432"/>
      <c r="G89" s="1"/>
      <c r="H89" s="1"/>
      <c r="I89" s="1"/>
      <c r="J89" s="1"/>
      <c r="K89" s="1"/>
      <c r="L89" s="1"/>
      <c r="M89" s="1"/>
      <c r="N89" s="1"/>
      <c r="O89" s="1"/>
      <c r="P89" s="1"/>
      <c r="Q89" s="1"/>
      <c r="R89" s="1"/>
      <c r="S89" s="1"/>
      <c r="T89" s="1"/>
      <c r="U89" s="1"/>
      <c r="V89" s="1"/>
      <c r="W89" s="1"/>
      <c r="X89" s="1"/>
      <c r="Y89" s="1"/>
      <c r="Z89" s="1"/>
    </row>
    <row r="90" customFormat="false" ht="15.75" hidden="false" customHeight="true" outlineLevel="0" collapsed="false">
      <c r="A90" s="432"/>
      <c r="B90" s="432"/>
      <c r="C90" s="432"/>
      <c r="G90" s="1"/>
      <c r="H90" s="1"/>
      <c r="I90" s="1"/>
      <c r="J90" s="1"/>
      <c r="K90" s="1"/>
      <c r="L90" s="1"/>
      <c r="M90" s="1"/>
      <c r="N90" s="1"/>
      <c r="O90" s="1"/>
      <c r="P90" s="1"/>
      <c r="Q90" s="1"/>
      <c r="R90" s="1"/>
      <c r="S90" s="1"/>
      <c r="T90" s="1"/>
      <c r="U90" s="1"/>
      <c r="V90" s="1"/>
      <c r="W90" s="1"/>
      <c r="X90" s="1"/>
      <c r="Y90" s="1"/>
      <c r="Z90" s="1"/>
    </row>
    <row r="91" customFormat="false" ht="15.75" hidden="false" customHeight="true" outlineLevel="0" collapsed="false">
      <c r="A91" s="432"/>
      <c r="B91" s="432"/>
      <c r="C91" s="432"/>
      <c r="G91" s="1"/>
      <c r="H91" s="1"/>
      <c r="I91" s="1"/>
      <c r="J91" s="1"/>
      <c r="K91" s="1"/>
      <c r="L91" s="1"/>
      <c r="M91" s="1"/>
      <c r="N91" s="1"/>
      <c r="O91" s="1"/>
      <c r="P91" s="1"/>
      <c r="Q91" s="1"/>
      <c r="R91" s="1"/>
      <c r="S91" s="1"/>
      <c r="T91" s="1"/>
      <c r="U91" s="1"/>
      <c r="V91" s="1"/>
      <c r="W91" s="1"/>
      <c r="X91" s="1"/>
      <c r="Y91" s="1"/>
      <c r="Z91" s="1"/>
    </row>
    <row r="92" customFormat="false" ht="15.75" hidden="false" customHeight="true" outlineLevel="0" collapsed="false">
      <c r="A92" s="432"/>
      <c r="B92" s="432"/>
      <c r="C92" s="432"/>
      <c r="G92" s="1"/>
      <c r="H92" s="1"/>
      <c r="I92" s="1"/>
      <c r="J92" s="1"/>
      <c r="K92" s="1"/>
      <c r="L92" s="1"/>
      <c r="M92" s="1"/>
      <c r="N92" s="1"/>
      <c r="O92" s="1"/>
      <c r="P92" s="1"/>
      <c r="Q92" s="1"/>
      <c r="R92" s="1"/>
      <c r="S92" s="1"/>
      <c r="T92" s="1"/>
      <c r="U92" s="1"/>
      <c r="V92" s="1"/>
      <c r="W92" s="1"/>
      <c r="X92" s="1"/>
      <c r="Y92" s="1"/>
      <c r="Z92" s="1"/>
    </row>
    <row r="93" customFormat="false" ht="15.75" hidden="false" customHeight="true" outlineLevel="0" collapsed="false">
      <c r="A93" s="432"/>
      <c r="B93" s="432"/>
      <c r="C93" s="432"/>
      <c r="G93" s="1"/>
      <c r="H93" s="1"/>
      <c r="I93" s="1"/>
      <c r="J93" s="1"/>
      <c r="K93" s="1"/>
      <c r="L93" s="1"/>
      <c r="M93" s="1"/>
      <c r="N93" s="1"/>
      <c r="O93" s="1"/>
      <c r="P93" s="1"/>
      <c r="Q93" s="1"/>
      <c r="R93" s="1"/>
      <c r="S93" s="1"/>
      <c r="T93" s="1"/>
      <c r="U93" s="1"/>
      <c r="V93" s="1"/>
      <c r="W93" s="1"/>
      <c r="X93" s="1"/>
      <c r="Y93" s="1"/>
      <c r="Z93" s="1"/>
    </row>
    <row r="94" customFormat="false" ht="15.75" hidden="false" customHeight="true" outlineLevel="0" collapsed="false">
      <c r="A94" s="432"/>
      <c r="B94" s="432"/>
      <c r="C94" s="432"/>
      <c r="G94" s="1"/>
      <c r="H94" s="1"/>
      <c r="I94" s="1"/>
      <c r="J94" s="1"/>
      <c r="K94" s="1"/>
      <c r="L94" s="1"/>
      <c r="M94" s="1"/>
      <c r="N94" s="1"/>
      <c r="O94" s="1"/>
      <c r="P94" s="1"/>
      <c r="Q94" s="1"/>
      <c r="R94" s="1"/>
      <c r="S94" s="1"/>
      <c r="T94" s="1"/>
      <c r="U94" s="1"/>
      <c r="V94" s="1"/>
      <c r="W94" s="1"/>
      <c r="X94" s="1"/>
      <c r="Y94" s="1"/>
      <c r="Z94" s="1"/>
    </row>
    <row r="95" customFormat="false" ht="15.75" hidden="false" customHeight="true" outlineLevel="0" collapsed="false">
      <c r="A95" s="432"/>
      <c r="B95" s="432"/>
      <c r="C95" s="432"/>
      <c r="G95" s="1"/>
      <c r="H95" s="1"/>
      <c r="I95" s="1"/>
      <c r="J95" s="1"/>
      <c r="K95" s="1"/>
      <c r="L95" s="1"/>
      <c r="M95" s="1"/>
      <c r="N95" s="1"/>
      <c r="O95" s="1"/>
      <c r="P95" s="1"/>
      <c r="Q95" s="1"/>
      <c r="R95" s="1"/>
      <c r="S95" s="1"/>
      <c r="T95" s="1"/>
      <c r="U95" s="1"/>
      <c r="V95" s="1"/>
      <c r="W95" s="1"/>
      <c r="X95" s="1"/>
      <c r="Y95" s="1"/>
      <c r="Z95" s="1"/>
    </row>
    <row r="96" customFormat="false" ht="15.75" hidden="false" customHeight="true" outlineLevel="0" collapsed="false">
      <c r="A96" s="432"/>
      <c r="B96" s="432"/>
      <c r="C96" s="432"/>
      <c r="G96" s="1"/>
      <c r="H96" s="1"/>
      <c r="I96" s="1"/>
      <c r="J96" s="1"/>
      <c r="K96" s="1"/>
      <c r="L96" s="1"/>
      <c r="M96" s="1"/>
      <c r="N96" s="1"/>
      <c r="O96" s="1"/>
      <c r="P96" s="1"/>
      <c r="Q96" s="1"/>
      <c r="R96" s="1"/>
      <c r="S96" s="1"/>
      <c r="T96" s="1"/>
      <c r="U96" s="1"/>
      <c r="V96" s="1"/>
      <c r="W96" s="1"/>
      <c r="X96" s="1"/>
      <c r="Y96" s="1"/>
      <c r="Z96" s="1"/>
    </row>
    <row r="97" customFormat="false" ht="15.75" hidden="false" customHeight="true" outlineLevel="0" collapsed="false">
      <c r="A97" s="432"/>
      <c r="B97" s="432"/>
      <c r="C97" s="432"/>
      <c r="G97" s="1"/>
      <c r="H97" s="1"/>
      <c r="I97" s="1"/>
      <c r="J97" s="1"/>
      <c r="K97" s="1"/>
      <c r="L97" s="1"/>
      <c r="M97" s="1"/>
      <c r="N97" s="1"/>
      <c r="O97" s="1"/>
      <c r="P97" s="1"/>
      <c r="Q97" s="1"/>
      <c r="R97" s="1"/>
      <c r="S97" s="1"/>
      <c r="T97" s="1"/>
      <c r="U97" s="1"/>
      <c r="V97" s="1"/>
      <c r="W97" s="1"/>
      <c r="X97" s="1"/>
      <c r="Y97" s="1"/>
      <c r="Z97" s="1"/>
    </row>
    <row r="98" customFormat="false" ht="15.75" hidden="false" customHeight="true" outlineLevel="0" collapsed="false">
      <c r="A98" s="432"/>
      <c r="B98" s="432"/>
      <c r="C98" s="432"/>
      <c r="G98" s="1"/>
      <c r="H98" s="1"/>
      <c r="I98" s="1"/>
      <c r="J98" s="1"/>
      <c r="K98" s="1"/>
      <c r="L98" s="1"/>
      <c r="M98" s="1"/>
      <c r="N98" s="1"/>
      <c r="O98" s="1"/>
      <c r="P98" s="1"/>
      <c r="Q98" s="1"/>
      <c r="R98" s="1"/>
      <c r="S98" s="1"/>
      <c r="T98" s="1"/>
      <c r="U98" s="1"/>
      <c r="V98" s="1"/>
      <c r="W98" s="1"/>
      <c r="X98" s="1"/>
      <c r="Y98" s="1"/>
      <c r="Z98" s="1"/>
    </row>
    <row r="99" customFormat="false" ht="15.75" hidden="false" customHeight="true" outlineLevel="0" collapsed="false">
      <c r="A99" s="432"/>
      <c r="B99" s="432"/>
      <c r="C99" s="432"/>
      <c r="G99" s="1"/>
      <c r="H99" s="1"/>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A100" s="432"/>
      <c r="B100" s="432"/>
      <c r="C100" s="432"/>
      <c r="G100" s="1"/>
      <c r="H100" s="1"/>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A101" s="432"/>
      <c r="B101" s="432"/>
      <c r="C101" s="432"/>
      <c r="G101" s="1"/>
      <c r="H101" s="1"/>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A102" s="432"/>
      <c r="B102" s="432"/>
      <c r="C102" s="432"/>
      <c r="G102" s="1"/>
      <c r="H102" s="1"/>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A103" s="432"/>
      <c r="B103" s="432"/>
      <c r="C103" s="432"/>
      <c r="G103" s="1"/>
      <c r="H103" s="1"/>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A104" s="432"/>
      <c r="B104" s="432"/>
      <c r="C104" s="432"/>
      <c r="G104" s="1"/>
      <c r="H104" s="1"/>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A105" s="432"/>
      <c r="B105" s="432"/>
      <c r="C105" s="432"/>
      <c r="G105" s="1"/>
      <c r="H105" s="1"/>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A106" s="432"/>
      <c r="B106" s="432"/>
      <c r="C106" s="432"/>
      <c r="G106" s="1"/>
      <c r="H106" s="1"/>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A107" s="432"/>
      <c r="B107" s="432"/>
      <c r="C107" s="432"/>
      <c r="G107" s="1"/>
      <c r="H107" s="1"/>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A108" s="432"/>
      <c r="B108" s="432"/>
      <c r="C108" s="432"/>
      <c r="G108" s="1"/>
      <c r="H108" s="1"/>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A109" s="432"/>
      <c r="B109" s="432"/>
      <c r="C109" s="432"/>
      <c r="G109" s="1"/>
      <c r="H109" s="1"/>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A110" s="432"/>
      <c r="B110" s="432"/>
      <c r="C110" s="432"/>
      <c r="G110" s="1"/>
      <c r="H110" s="1"/>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A111" s="432"/>
      <c r="B111" s="432"/>
      <c r="C111" s="432"/>
      <c r="G111" s="1"/>
      <c r="H111" s="1"/>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A112" s="432"/>
      <c r="B112" s="432"/>
      <c r="C112" s="432"/>
      <c r="G112" s="1"/>
      <c r="H112" s="1"/>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A113" s="432"/>
      <c r="B113" s="432"/>
      <c r="C113" s="432"/>
      <c r="G113" s="1"/>
      <c r="H113" s="1"/>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A114" s="432"/>
      <c r="B114" s="432"/>
      <c r="C114" s="432"/>
      <c r="G114" s="1"/>
      <c r="H114" s="1"/>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A115" s="432"/>
      <c r="B115" s="432"/>
      <c r="C115" s="432"/>
      <c r="G115" s="1"/>
      <c r="H115" s="1"/>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A116" s="432"/>
      <c r="B116" s="432"/>
      <c r="C116" s="432"/>
      <c r="G116" s="1"/>
      <c r="H116" s="1"/>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A117" s="432"/>
      <c r="B117" s="432"/>
      <c r="C117" s="432"/>
      <c r="G117" s="1"/>
      <c r="H117" s="1"/>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A118" s="432"/>
      <c r="B118" s="432"/>
      <c r="C118" s="432"/>
      <c r="G118" s="1"/>
      <c r="H118" s="1"/>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A119" s="432"/>
      <c r="B119" s="432"/>
      <c r="C119" s="432"/>
      <c r="G119" s="1"/>
      <c r="H119" s="1"/>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A120" s="432"/>
      <c r="B120" s="432"/>
      <c r="C120" s="432"/>
      <c r="G120" s="1"/>
      <c r="H120" s="1"/>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A121" s="432"/>
      <c r="B121" s="432"/>
      <c r="C121" s="432"/>
      <c r="G121" s="1"/>
      <c r="H121" s="1"/>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A122" s="432"/>
      <c r="B122" s="432"/>
      <c r="C122" s="432"/>
      <c r="G122" s="1"/>
      <c r="H122" s="1"/>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A123" s="432"/>
      <c r="B123" s="432"/>
      <c r="C123" s="432"/>
      <c r="G123" s="1"/>
      <c r="H123" s="1"/>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A124" s="432"/>
      <c r="B124" s="432"/>
      <c r="C124" s="432"/>
      <c r="G124" s="1"/>
      <c r="H124" s="1"/>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A125" s="432"/>
      <c r="B125" s="432"/>
      <c r="C125" s="432"/>
      <c r="G125" s="1"/>
      <c r="H125" s="1"/>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A126" s="432"/>
      <c r="B126" s="432"/>
      <c r="C126" s="432"/>
      <c r="G126" s="1"/>
      <c r="H126" s="1"/>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A127" s="432"/>
      <c r="B127" s="432"/>
      <c r="C127" s="432"/>
      <c r="G127" s="1"/>
      <c r="H127" s="1"/>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A128" s="432"/>
      <c r="B128" s="432"/>
      <c r="C128" s="432"/>
      <c r="G128" s="1"/>
      <c r="H128" s="1"/>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A129" s="432"/>
      <c r="B129" s="432"/>
      <c r="C129" s="432"/>
      <c r="G129" s="1"/>
      <c r="H129" s="1"/>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A130" s="432"/>
      <c r="B130" s="432"/>
      <c r="C130" s="432"/>
      <c r="G130" s="1"/>
      <c r="H130" s="1"/>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A131" s="432"/>
      <c r="B131" s="432"/>
      <c r="C131" s="432"/>
      <c r="G131" s="1"/>
      <c r="H131" s="1"/>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A132" s="432"/>
      <c r="B132" s="432"/>
      <c r="C132" s="432"/>
      <c r="G132" s="1"/>
      <c r="H132" s="1"/>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A133" s="432"/>
      <c r="B133" s="432"/>
      <c r="C133" s="432"/>
      <c r="G133" s="1"/>
      <c r="H133" s="1"/>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A134" s="432"/>
      <c r="B134" s="432"/>
      <c r="C134" s="432"/>
      <c r="G134" s="1"/>
      <c r="H134" s="1"/>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A135" s="432"/>
      <c r="B135" s="432"/>
      <c r="C135" s="432"/>
      <c r="G135" s="1"/>
      <c r="H135" s="1"/>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A136" s="432"/>
      <c r="B136" s="432"/>
      <c r="C136" s="432"/>
      <c r="G136" s="1"/>
      <c r="H136" s="1"/>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A137" s="432"/>
      <c r="B137" s="432"/>
      <c r="C137" s="432"/>
      <c r="G137" s="1"/>
      <c r="H137" s="1"/>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A138" s="432"/>
      <c r="B138" s="432"/>
      <c r="C138" s="432"/>
      <c r="G138" s="1"/>
      <c r="H138" s="1"/>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A139" s="432"/>
      <c r="B139" s="432"/>
      <c r="C139" s="432"/>
      <c r="G139" s="1"/>
      <c r="H139" s="1"/>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A140" s="432"/>
      <c r="B140" s="432"/>
      <c r="C140" s="432"/>
      <c r="G140" s="1"/>
      <c r="H140" s="1"/>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A141" s="432"/>
      <c r="B141" s="432"/>
      <c r="C141" s="432"/>
      <c r="G141" s="1"/>
      <c r="H141" s="1"/>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A142" s="432"/>
      <c r="B142" s="432"/>
      <c r="C142" s="432"/>
      <c r="G142" s="1"/>
      <c r="H142" s="1"/>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A143" s="432"/>
      <c r="B143" s="432"/>
      <c r="C143" s="432"/>
      <c r="G143" s="1"/>
      <c r="H143" s="1"/>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A144" s="432"/>
      <c r="B144" s="432"/>
      <c r="C144" s="432"/>
      <c r="G144" s="1"/>
      <c r="H144" s="1"/>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A145" s="432"/>
      <c r="B145" s="432"/>
      <c r="C145" s="432"/>
      <c r="G145" s="1"/>
      <c r="H145" s="1"/>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A146" s="432"/>
      <c r="B146" s="432"/>
      <c r="C146" s="432"/>
      <c r="G146" s="1"/>
      <c r="H146" s="1"/>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A147" s="432"/>
      <c r="B147" s="432"/>
      <c r="C147" s="432"/>
      <c r="G147" s="1"/>
      <c r="H147" s="1"/>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A148" s="432"/>
      <c r="B148" s="432"/>
      <c r="C148" s="432"/>
      <c r="G148" s="1"/>
      <c r="H148" s="1"/>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A149" s="432"/>
      <c r="B149" s="432"/>
      <c r="C149" s="432"/>
      <c r="G149" s="1"/>
      <c r="H149" s="1"/>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A150" s="432"/>
      <c r="B150" s="432"/>
      <c r="C150" s="432"/>
      <c r="G150" s="1"/>
      <c r="H150" s="1"/>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A151" s="432"/>
      <c r="B151" s="432"/>
      <c r="C151" s="432"/>
      <c r="G151" s="1"/>
      <c r="H151" s="1"/>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A152" s="432"/>
      <c r="B152" s="432"/>
      <c r="C152" s="432"/>
      <c r="G152" s="1"/>
      <c r="H152" s="1"/>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A153" s="432"/>
      <c r="B153" s="432"/>
      <c r="C153" s="432"/>
      <c r="G153" s="1"/>
      <c r="H153" s="1"/>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A154" s="432"/>
      <c r="B154" s="432"/>
      <c r="C154" s="432"/>
      <c r="G154" s="1"/>
      <c r="H154" s="1"/>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A155" s="432"/>
      <c r="B155" s="432"/>
      <c r="C155" s="432"/>
      <c r="G155" s="1"/>
      <c r="H155" s="1"/>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A156" s="432"/>
      <c r="B156" s="432"/>
      <c r="C156" s="432"/>
      <c r="G156" s="1"/>
      <c r="H156" s="1"/>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A157" s="432"/>
      <c r="B157" s="432"/>
      <c r="C157" s="432"/>
      <c r="G157" s="1"/>
      <c r="H157" s="1"/>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A158" s="432"/>
      <c r="B158" s="432"/>
      <c r="C158" s="432"/>
      <c r="G158" s="1"/>
      <c r="H158" s="1"/>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A159" s="432"/>
      <c r="B159" s="432"/>
      <c r="C159" s="432"/>
      <c r="G159" s="1"/>
      <c r="H159" s="1"/>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A160" s="432"/>
      <c r="B160" s="432"/>
      <c r="C160" s="432"/>
      <c r="G160" s="1"/>
      <c r="H160" s="1"/>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A161" s="432"/>
      <c r="B161" s="432"/>
      <c r="C161" s="432"/>
      <c r="G161" s="1"/>
      <c r="H161" s="1"/>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A162" s="432"/>
      <c r="B162" s="432"/>
      <c r="C162" s="432"/>
      <c r="G162" s="1"/>
      <c r="H162" s="1"/>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A163" s="432"/>
      <c r="B163" s="432"/>
      <c r="C163" s="432"/>
      <c r="G163" s="1"/>
      <c r="H163" s="1"/>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A164" s="432"/>
      <c r="B164" s="432"/>
      <c r="C164" s="432"/>
      <c r="G164" s="1"/>
      <c r="H164" s="1"/>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A165" s="432"/>
      <c r="B165" s="432"/>
      <c r="C165" s="432"/>
      <c r="G165" s="1"/>
      <c r="H165" s="1"/>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A166" s="432"/>
      <c r="B166" s="432"/>
      <c r="C166" s="432"/>
      <c r="G166" s="1"/>
      <c r="H166" s="1"/>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A167" s="432"/>
      <c r="B167" s="432"/>
      <c r="C167" s="432"/>
      <c r="G167" s="1"/>
      <c r="H167" s="1"/>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A168" s="432"/>
      <c r="B168" s="432"/>
      <c r="C168" s="432"/>
      <c r="G168" s="1"/>
      <c r="H168" s="1"/>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A169" s="432"/>
      <c r="B169" s="432"/>
      <c r="C169" s="432"/>
      <c r="G169" s="1"/>
      <c r="H169" s="1"/>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A170" s="432"/>
      <c r="B170" s="432"/>
      <c r="C170" s="432"/>
      <c r="G170" s="1"/>
      <c r="H170" s="1"/>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A171" s="432"/>
      <c r="B171" s="432"/>
      <c r="C171" s="432"/>
      <c r="G171" s="1"/>
      <c r="H171" s="1"/>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A172" s="432"/>
      <c r="B172" s="432"/>
      <c r="C172" s="432"/>
      <c r="G172" s="1"/>
      <c r="H172" s="1"/>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A173" s="432"/>
      <c r="B173" s="432"/>
      <c r="C173" s="432"/>
      <c r="G173" s="1"/>
      <c r="H173" s="1"/>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A174" s="432"/>
      <c r="B174" s="432"/>
      <c r="C174" s="432"/>
      <c r="G174" s="1"/>
      <c r="H174" s="1"/>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A175" s="432"/>
      <c r="B175" s="432"/>
      <c r="C175" s="432"/>
      <c r="G175" s="1"/>
      <c r="H175" s="1"/>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A176" s="432"/>
      <c r="B176" s="432"/>
      <c r="C176" s="432"/>
      <c r="G176" s="1"/>
      <c r="H176" s="1"/>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A177" s="432"/>
      <c r="B177" s="432"/>
      <c r="C177" s="432"/>
      <c r="G177" s="1"/>
      <c r="H177" s="1"/>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A178" s="432"/>
      <c r="B178" s="432"/>
      <c r="C178" s="432"/>
      <c r="G178" s="1"/>
      <c r="H178" s="1"/>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A179" s="432"/>
      <c r="B179" s="432"/>
      <c r="C179" s="432"/>
      <c r="G179" s="1"/>
      <c r="H179" s="1"/>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A180" s="432"/>
      <c r="B180" s="432"/>
      <c r="C180" s="432"/>
      <c r="G180" s="1"/>
      <c r="H180" s="1"/>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A181" s="432"/>
      <c r="B181" s="432"/>
      <c r="C181" s="432"/>
      <c r="G181" s="1"/>
      <c r="H181" s="1"/>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A182" s="432"/>
      <c r="B182" s="432"/>
      <c r="C182" s="432"/>
      <c r="G182" s="1"/>
      <c r="H182" s="1"/>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A183" s="432"/>
      <c r="B183" s="432"/>
      <c r="C183" s="432"/>
      <c r="G183" s="1"/>
      <c r="H183" s="1"/>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A184" s="432"/>
      <c r="B184" s="432"/>
      <c r="C184" s="432"/>
      <c r="G184" s="1"/>
      <c r="H184" s="1"/>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A185" s="432"/>
      <c r="B185" s="432"/>
      <c r="C185" s="432"/>
      <c r="G185" s="1"/>
      <c r="H185" s="1"/>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A186" s="432"/>
      <c r="B186" s="432"/>
      <c r="C186" s="432"/>
      <c r="G186" s="1"/>
      <c r="H186" s="1"/>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A187" s="432"/>
      <c r="B187" s="432"/>
      <c r="C187" s="432"/>
      <c r="G187" s="1"/>
      <c r="H187" s="1"/>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A188" s="432"/>
      <c r="B188" s="432"/>
      <c r="C188" s="432"/>
      <c r="G188" s="1"/>
      <c r="H188" s="1"/>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A189" s="432"/>
      <c r="B189" s="432"/>
      <c r="C189" s="432"/>
      <c r="G189" s="1"/>
      <c r="H189" s="1"/>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A190" s="432"/>
      <c r="B190" s="432"/>
      <c r="C190" s="432"/>
      <c r="G190" s="1"/>
      <c r="H190" s="1"/>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A191" s="432"/>
      <c r="B191" s="432"/>
      <c r="C191" s="432"/>
      <c r="G191" s="1"/>
      <c r="H191" s="1"/>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A192" s="432"/>
      <c r="B192" s="432"/>
      <c r="C192" s="432"/>
      <c r="G192" s="1"/>
      <c r="H192" s="1"/>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A193" s="432"/>
      <c r="B193" s="432"/>
      <c r="C193" s="432"/>
      <c r="G193" s="1"/>
      <c r="H193" s="1"/>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A194" s="432"/>
      <c r="B194" s="432"/>
      <c r="C194" s="432"/>
      <c r="G194" s="1"/>
      <c r="H194" s="1"/>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A195" s="432"/>
      <c r="B195" s="432"/>
      <c r="C195" s="432"/>
      <c r="G195" s="1"/>
      <c r="H195" s="1"/>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A196" s="432"/>
      <c r="B196" s="432"/>
      <c r="C196" s="432"/>
      <c r="G196" s="1"/>
      <c r="H196" s="1"/>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A197" s="432"/>
      <c r="B197" s="432"/>
      <c r="C197" s="432"/>
      <c r="G197" s="1"/>
      <c r="H197" s="1"/>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A198" s="432"/>
      <c r="B198" s="432"/>
      <c r="C198" s="432"/>
      <c r="G198" s="1"/>
      <c r="H198" s="1"/>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A199" s="432"/>
      <c r="B199" s="432"/>
      <c r="C199" s="432"/>
      <c r="G199" s="1"/>
      <c r="H199" s="1"/>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A200" s="432"/>
      <c r="B200" s="432"/>
      <c r="C200" s="432"/>
      <c r="G200" s="1"/>
      <c r="H200" s="1"/>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A201" s="432"/>
      <c r="B201" s="432"/>
      <c r="C201" s="432"/>
      <c r="G201" s="1"/>
      <c r="H201" s="1"/>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A202" s="432"/>
      <c r="B202" s="432"/>
      <c r="C202" s="432"/>
      <c r="G202" s="1"/>
      <c r="H202" s="1"/>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A203" s="432"/>
      <c r="B203" s="432"/>
      <c r="C203" s="432"/>
      <c r="G203" s="1"/>
      <c r="H203" s="1"/>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A204" s="432"/>
      <c r="B204" s="432"/>
      <c r="C204" s="432"/>
      <c r="G204" s="1"/>
      <c r="H204" s="1"/>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A205" s="432"/>
      <c r="B205" s="432"/>
      <c r="C205" s="432"/>
      <c r="G205" s="1"/>
      <c r="H205" s="1"/>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A206" s="432"/>
      <c r="B206" s="432"/>
      <c r="C206" s="432"/>
      <c r="G206" s="1"/>
      <c r="H206" s="1"/>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A207" s="432"/>
      <c r="B207" s="432"/>
      <c r="C207" s="432"/>
      <c r="G207" s="1"/>
      <c r="H207" s="1"/>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A208" s="432"/>
      <c r="B208" s="432"/>
      <c r="C208" s="432"/>
      <c r="G208" s="1"/>
      <c r="H208" s="1"/>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A209" s="432"/>
      <c r="B209" s="432"/>
      <c r="C209" s="432"/>
      <c r="G209" s="1"/>
      <c r="H209" s="1"/>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A210" s="432"/>
      <c r="B210" s="432"/>
      <c r="C210" s="432"/>
      <c r="G210" s="1"/>
      <c r="H210" s="1"/>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A211" s="432"/>
      <c r="B211" s="432"/>
      <c r="C211" s="432"/>
      <c r="G211" s="1"/>
      <c r="H211" s="1"/>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A212" s="432"/>
      <c r="B212" s="432"/>
      <c r="C212" s="432"/>
      <c r="G212" s="1"/>
      <c r="H212" s="1"/>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A213" s="432"/>
      <c r="B213" s="432"/>
      <c r="C213" s="432"/>
      <c r="G213" s="1"/>
      <c r="H213" s="1"/>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A214" s="432"/>
      <c r="B214" s="432"/>
      <c r="C214" s="432"/>
      <c r="G214" s="1"/>
      <c r="H214" s="1"/>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A215" s="432"/>
      <c r="B215" s="432"/>
      <c r="C215" s="432"/>
      <c r="G215" s="1"/>
      <c r="H215" s="1"/>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A216" s="432"/>
      <c r="B216" s="432"/>
      <c r="C216" s="432"/>
      <c r="G216" s="1"/>
      <c r="H216" s="1"/>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A217" s="432"/>
      <c r="B217" s="432"/>
      <c r="C217" s="432"/>
      <c r="G217" s="1"/>
      <c r="H217" s="1"/>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A218" s="432"/>
      <c r="B218" s="432"/>
      <c r="C218" s="432"/>
      <c r="G218" s="1"/>
      <c r="H218" s="1"/>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A219" s="432"/>
      <c r="B219" s="432"/>
      <c r="C219" s="432"/>
      <c r="G219" s="1"/>
      <c r="H219" s="1"/>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A220" s="432"/>
      <c r="B220" s="432"/>
      <c r="C220" s="432"/>
      <c r="G220" s="1"/>
      <c r="H220" s="1"/>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A221" s="432"/>
      <c r="B221" s="432"/>
      <c r="C221" s="432"/>
      <c r="G221" s="1"/>
      <c r="H221" s="1"/>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A222" s="432"/>
      <c r="B222" s="432"/>
      <c r="C222" s="432"/>
      <c r="G222" s="1"/>
      <c r="H222" s="1"/>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A223" s="432"/>
      <c r="B223" s="432"/>
      <c r="C223" s="432"/>
      <c r="G223" s="1"/>
      <c r="H223" s="1"/>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A224" s="432"/>
      <c r="B224" s="432"/>
      <c r="C224" s="432"/>
      <c r="G224" s="1"/>
      <c r="H224" s="1"/>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A225" s="432"/>
      <c r="B225" s="432"/>
      <c r="C225" s="432"/>
      <c r="G225" s="1"/>
      <c r="H225" s="1"/>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A226" s="432"/>
      <c r="B226" s="432"/>
      <c r="C226" s="432"/>
      <c r="G226" s="1"/>
      <c r="H226" s="1"/>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G227" s="1"/>
      <c r="H227" s="1"/>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G228" s="1"/>
      <c r="H228" s="1"/>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G229" s="1"/>
      <c r="H229" s="1"/>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c r="G230" s="1"/>
      <c r="H230" s="1"/>
      <c r="I230" s="1"/>
      <c r="J230" s="1"/>
      <c r="K230" s="1"/>
      <c r="L230" s="1"/>
      <c r="M230" s="1"/>
      <c r="N230" s="1"/>
      <c r="O230" s="1"/>
      <c r="P230" s="1"/>
      <c r="Q230" s="1"/>
      <c r="R230" s="1"/>
      <c r="S230" s="1"/>
      <c r="T230" s="1"/>
      <c r="U230" s="1"/>
      <c r="V230" s="1"/>
      <c r="W230" s="1"/>
      <c r="X230" s="1"/>
      <c r="Y230" s="1"/>
      <c r="Z230" s="1"/>
    </row>
    <row r="231" customFormat="false" ht="15.75" hidden="false" customHeight="true" outlineLevel="0" collapsed="false">
      <c r="G231" s="1"/>
      <c r="H231" s="1"/>
      <c r="I231" s="1"/>
      <c r="J231" s="1"/>
      <c r="K231" s="1"/>
      <c r="L231" s="1"/>
      <c r="M231" s="1"/>
      <c r="N231" s="1"/>
      <c r="O231" s="1"/>
      <c r="P231" s="1"/>
      <c r="Q231" s="1"/>
      <c r="R231" s="1"/>
      <c r="S231" s="1"/>
      <c r="T231" s="1"/>
      <c r="U231" s="1"/>
      <c r="V231" s="1"/>
      <c r="W231" s="1"/>
      <c r="X231" s="1"/>
      <c r="Y231" s="1"/>
      <c r="Z231" s="1"/>
    </row>
    <row r="232" customFormat="false" ht="15.75" hidden="false" customHeight="true" outlineLevel="0" collapsed="false">
      <c r="G232" s="1"/>
      <c r="H232" s="1"/>
      <c r="I232" s="1"/>
      <c r="J232" s="1"/>
      <c r="K232" s="1"/>
      <c r="L232" s="1"/>
      <c r="M232" s="1"/>
      <c r="N232" s="1"/>
      <c r="O232" s="1"/>
      <c r="P232" s="1"/>
      <c r="Q232" s="1"/>
      <c r="R232" s="1"/>
      <c r="S232" s="1"/>
      <c r="T232" s="1"/>
      <c r="U232" s="1"/>
      <c r="V232" s="1"/>
      <c r="W232" s="1"/>
      <c r="X232" s="1"/>
      <c r="Y232" s="1"/>
      <c r="Z232" s="1"/>
    </row>
    <row r="233" customFormat="false" ht="15.75" hidden="false" customHeight="true" outlineLevel="0" collapsed="false">
      <c r="G233" s="1"/>
      <c r="H233" s="1"/>
      <c r="I233" s="1"/>
      <c r="J233" s="1"/>
      <c r="K233" s="1"/>
      <c r="L233" s="1"/>
      <c r="M233" s="1"/>
      <c r="N233" s="1"/>
      <c r="O233" s="1"/>
      <c r="P233" s="1"/>
      <c r="Q233" s="1"/>
      <c r="R233" s="1"/>
      <c r="S233" s="1"/>
      <c r="T233" s="1"/>
      <c r="U233" s="1"/>
      <c r="V233" s="1"/>
      <c r="W233" s="1"/>
      <c r="X233" s="1"/>
      <c r="Y233" s="1"/>
      <c r="Z233" s="1"/>
    </row>
    <row r="234" customFormat="false" ht="15.75" hidden="false" customHeight="true" outlineLevel="0" collapsed="false">
      <c r="G234" s="1"/>
      <c r="H234" s="1"/>
      <c r="I234" s="1"/>
      <c r="J234" s="1"/>
      <c r="K234" s="1"/>
      <c r="L234" s="1"/>
      <c r="M234" s="1"/>
      <c r="N234" s="1"/>
      <c r="O234" s="1"/>
      <c r="P234" s="1"/>
      <c r="Q234" s="1"/>
      <c r="R234" s="1"/>
      <c r="S234" s="1"/>
      <c r="T234" s="1"/>
      <c r="U234" s="1"/>
      <c r="V234" s="1"/>
      <c r="W234" s="1"/>
      <c r="X234" s="1"/>
      <c r="Y234" s="1"/>
      <c r="Z234" s="1"/>
    </row>
    <row r="235" customFormat="false" ht="15.75" hidden="false" customHeight="true" outlineLevel="0" collapsed="false">
      <c r="G235" s="1"/>
      <c r="H235" s="1"/>
      <c r="I235" s="1"/>
      <c r="J235" s="1"/>
      <c r="K235" s="1"/>
      <c r="L235" s="1"/>
      <c r="M235" s="1"/>
      <c r="N235" s="1"/>
      <c r="O235" s="1"/>
      <c r="P235" s="1"/>
      <c r="Q235" s="1"/>
      <c r="R235" s="1"/>
      <c r="S235" s="1"/>
      <c r="T235" s="1"/>
      <c r="U235" s="1"/>
      <c r="V235" s="1"/>
      <c r="W235" s="1"/>
      <c r="X235" s="1"/>
      <c r="Y235" s="1"/>
      <c r="Z235" s="1"/>
    </row>
    <row r="236" customFormat="false" ht="15.75" hidden="false" customHeight="true" outlineLevel="0" collapsed="false">
      <c r="G236" s="1"/>
      <c r="H236" s="1"/>
      <c r="I236" s="1"/>
      <c r="J236" s="1"/>
      <c r="K236" s="1"/>
      <c r="L236" s="1"/>
      <c r="M236" s="1"/>
      <c r="N236" s="1"/>
      <c r="O236" s="1"/>
      <c r="P236" s="1"/>
      <c r="Q236" s="1"/>
      <c r="R236" s="1"/>
      <c r="S236" s="1"/>
      <c r="T236" s="1"/>
      <c r="U236" s="1"/>
      <c r="V236" s="1"/>
      <c r="W236" s="1"/>
      <c r="X236" s="1"/>
      <c r="Y236" s="1"/>
      <c r="Z236" s="1"/>
    </row>
    <row r="237" customFormat="false" ht="15.75" hidden="false" customHeight="true" outlineLevel="0" collapsed="false">
      <c r="G237" s="1"/>
      <c r="H237" s="1"/>
      <c r="I237" s="1"/>
      <c r="J237" s="1"/>
      <c r="K237" s="1"/>
      <c r="L237" s="1"/>
      <c r="M237" s="1"/>
      <c r="N237" s="1"/>
      <c r="O237" s="1"/>
      <c r="P237" s="1"/>
      <c r="Q237" s="1"/>
      <c r="R237" s="1"/>
      <c r="S237" s="1"/>
      <c r="T237" s="1"/>
      <c r="U237" s="1"/>
      <c r="V237" s="1"/>
      <c r="W237" s="1"/>
      <c r="X237" s="1"/>
      <c r="Y237" s="1"/>
      <c r="Z237" s="1"/>
    </row>
    <row r="238" customFormat="false" ht="15.75" hidden="false" customHeight="true" outlineLevel="0" collapsed="false">
      <c r="G238" s="1"/>
      <c r="H238" s="1"/>
      <c r="I238" s="1"/>
      <c r="J238" s="1"/>
      <c r="K238" s="1"/>
      <c r="L238" s="1"/>
      <c r="M238" s="1"/>
      <c r="N238" s="1"/>
      <c r="O238" s="1"/>
      <c r="P238" s="1"/>
      <c r="Q238" s="1"/>
      <c r="R238" s="1"/>
      <c r="S238" s="1"/>
      <c r="T238" s="1"/>
      <c r="U238" s="1"/>
      <c r="V238" s="1"/>
      <c r="W238" s="1"/>
      <c r="X238" s="1"/>
      <c r="Y238" s="1"/>
      <c r="Z238" s="1"/>
    </row>
    <row r="239" customFormat="false" ht="15.75" hidden="false" customHeight="true" outlineLevel="0" collapsed="false">
      <c r="G239" s="1"/>
      <c r="H239" s="1"/>
      <c r="I239" s="1"/>
      <c r="J239" s="1"/>
      <c r="K239" s="1"/>
      <c r="L239" s="1"/>
      <c r="M239" s="1"/>
      <c r="N239" s="1"/>
      <c r="O239" s="1"/>
      <c r="P239" s="1"/>
      <c r="Q239" s="1"/>
      <c r="R239" s="1"/>
      <c r="S239" s="1"/>
      <c r="T239" s="1"/>
      <c r="U239" s="1"/>
      <c r="V239" s="1"/>
      <c r="W239" s="1"/>
      <c r="X239" s="1"/>
      <c r="Y239" s="1"/>
      <c r="Z239" s="1"/>
    </row>
    <row r="240" customFormat="false" ht="15.75" hidden="false" customHeight="true" outlineLevel="0" collapsed="false">
      <c r="G240" s="1"/>
      <c r="H240" s="1"/>
      <c r="I240" s="1"/>
      <c r="J240" s="1"/>
      <c r="K240" s="1"/>
      <c r="L240" s="1"/>
      <c r="M240" s="1"/>
      <c r="N240" s="1"/>
      <c r="O240" s="1"/>
      <c r="P240" s="1"/>
      <c r="Q240" s="1"/>
      <c r="R240" s="1"/>
      <c r="S240" s="1"/>
      <c r="T240" s="1"/>
      <c r="U240" s="1"/>
      <c r="V240" s="1"/>
      <c r="W240" s="1"/>
      <c r="X240" s="1"/>
      <c r="Y240" s="1"/>
      <c r="Z240" s="1"/>
    </row>
    <row r="241" customFormat="false" ht="15.75" hidden="false" customHeight="true" outlineLevel="0" collapsed="false">
      <c r="G241" s="1"/>
      <c r="H241" s="1"/>
      <c r="I241" s="1"/>
      <c r="J241" s="1"/>
      <c r="K241" s="1"/>
      <c r="L241" s="1"/>
      <c r="M241" s="1"/>
      <c r="N241" s="1"/>
      <c r="O241" s="1"/>
      <c r="P241" s="1"/>
      <c r="Q241" s="1"/>
      <c r="R241" s="1"/>
      <c r="S241" s="1"/>
      <c r="T241" s="1"/>
      <c r="U241" s="1"/>
      <c r="V241" s="1"/>
      <c r="W241" s="1"/>
      <c r="X241" s="1"/>
      <c r="Y241" s="1"/>
      <c r="Z241" s="1"/>
    </row>
    <row r="242" customFormat="false" ht="15.75" hidden="false" customHeight="true" outlineLevel="0" collapsed="false">
      <c r="G242" s="1"/>
      <c r="H242" s="1"/>
      <c r="I242" s="1"/>
      <c r="J242" s="1"/>
      <c r="K242" s="1"/>
      <c r="L242" s="1"/>
      <c r="M242" s="1"/>
      <c r="N242" s="1"/>
      <c r="O242" s="1"/>
      <c r="P242" s="1"/>
      <c r="Q242" s="1"/>
      <c r="R242" s="1"/>
      <c r="S242" s="1"/>
      <c r="T242" s="1"/>
      <c r="U242" s="1"/>
      <c r="V242" s="1"/>
      <c r="W242" s="1"/>
      <c r="X242" s="1"/>
      <c r="Y242" s="1"/>
      <c r="Z242" s="1"/>
    </row>
    <row r="243" customFormat="false" ht="15.75" hidden="false" customHeight="true" outlineLevel="0" collapsed="false">
      <c r="G243" s="1"/>
      <c r="H243" s="1"/>
      <c r="I243" s="1"/>
      <c r="J243" s="1"/>
      <c r="K243" s="1"/>
      <c r="L243" s="1"/>
      <c r="M243" s="1"/>
      <c r="N243" s="1"/>
      <c r="O243" s="1"/>
      <c r="P243" s="1"/>
      <c r="Q243" s="1"/>
      <c r="R243" s="1"/>
      <c r="S243" s="1"/>
      <c r="T243" s="1"/>
      <c r="U243" s="1"/>
      <c r="V243" s="1"/>
      <c r="W243" s="1"/>
      <c r="X243" s="1"/>
      <c r="Y243" s="1"/>
      <c r="Z243" s="1"/>
    </row>
    <row r="244" customFormat="false" ht="15.75" hidden="false" customHeight="true" outlineLevel="0" collapsed="false">
      <c r="G244" s="1"/>
      <c r="H244" s="1"/>
      <c r="I244" s="1"/>
      <c r="J244" s="1"/>
      <c r="K244" s="1"/>
      <c r="L244" s="1"/>
      <c r="M244" s="1"/>
      <c r="N244" s="1"/>
      <c r="O244" s="1"/>
      <c r="P244" s="1"/>
      <c r="Q244" s="1"/>
      <c r="R244" s="1"/>
      <c r="S244" s="1"/>
      <c r="T244" s="1"/>
      <c r="U244" s="1"/>
      <c r="V244" s="1"/>
      <c r="W244" s="1"/>
      <c r="X244" s="1"/>
      <c r="Y244" s="1"/>
      <c r="Z244" s="1"/>
    </row>
    <row r="245" customFormat="false" ht="15.75" hidden="false" customHeight="true" outlineLevel="0" collapsed="false">
      <c r="G245" s="1"/>
      <c r="H245" s="1"/>
      <c r="I245" s="1"/>
      <c r="J245" s="1"/>
      <c r="K245" s="1"/>
      <c r="L245" s="1"/>
      <c r="M245" s="1"/>
      <c r="N245" s="1"/>
      <c r="O245" s="1"/>
      <c r="P245" s="1"/>
      <c r="Q245" s="1"/>
      <c r="R245" s="1"/>
      <c r="S245" s="1"/>
      <c r="T245" s="1"/>
      <c r="U245" s="1"/>
      <c r="V245" s="1"/>
      <c r="W245" s="1"/>
      <c r="X245" s="1"/>
      <c r="Y245" s="1"/>
      <c r="Z245" s="1"/>
    </row>
    <row r="246" customFormat="false" ht="15.75" hidden="false" customHeight="true" outlineLevel="0" collapsed="false">
      <c r="G246" s="1"/>
      <c r="H246" s="1"/>
      <c r="I246" s="1"/>
      <c r="J246" s="1"/>
      <c r="K246" s="1"/>
      <c r="L246" s="1"/>
      <c r="M246" s="1"/>
      <c r="N246" s="1"/>
      <c r="O246" s="1"/>
      <c r="P246" s="1"/>
      <c r="Q246" s="1"/>
      <c r="R246" s="1"/>
      <c r="S246" s="1"/>
      <c r="T246" s="1"/>
      <c r="U246" s="1"/>
      <c r="V246" s="1"/>
      <c r="W246" s="1"/>
      <c r="X246" s="1"/>
      <c r="Y246" s="1"/>
      <c r="Z246" s="1"/>
    </row>
    <row r="247" customFormat="false" ht="15.75" hidden="false" customHeight="true" outlineLevel="0" collapsed="false">
      <c r="G247" s="1"/>
      <c r="H247" s="1"/>
      <c r="I247" s="1"/>
      <c r="J247" s="1"/>
      <c r="K247" s="1"/>
      <c r="L247" s="1"/>
      <c r="M247" s="1"/>
      <c r="N247" s="1"/>
      <c r="O247" s="1"/>
      <c r="P247" s="1"/>
      <c r="Q247" s="1"/>
      <c r="R247" s="1"/>
      <c r="S247" s="1"/>
      <c r="T247" s="1"/>
      <c r="U247" s="1"/>
      <c r="V247" s="1"/>
      <c r="W247" s="1"/>
      <c r="X247" s="1"/>
      <c r="Y247" s="1"/>
      <c r="Z247" s="1"/>
    </row>
    <row r="248" customFormat="false" ht="15.75" hidden="false" customHeight="true" outlineLevel="0" collapsed="false">
      <c r="G248" s="1"/>
      <c r="H248" s="1"/>
      <c r="I248" s="1"/>
      <c r="J248" s="1"/>
      <c r="K248" s="1"/>
      <c r="L248" s="1"/>
      <c r="M248" s="1"/>
      <c r="N248" s="1"/>
      <c r="O248" s="1"/>
      <c r="P248" s="1"/>
      <c r="Q248" s="1"/>
      <c r="R248" s="1"/>
      <c r="S248" s="1"/>
      <c r="T248" s="1"/>
      <c r="U248" s="1"/>
      <c r="V248" s="1"/>
      <c r="W248" s="1"/>
      <c r="X248" s="1"/>
      <c r="Y248" s="1"/>
      <c r="Z248" s="1"/>
    </row>
    <row r="249" customFormat="false" ht="15.75" hidden="false" customHeight="true" outlineLevel="0" collapsed="false">
      <c r="G249" s="1"/>
      <c r="H249" s="1"/>
      <c r="I249" s="1"/>
      <c r="J249" s="1"/>
      <c r="K249" s="1"/>
      <c r="L249" s="1"/>
      <c r="M249" s="1"/>
      <c r="N249" s="1"/>
      <c r="O249" s="1"/>
      <c r="P249" s="1"/>
      <c r="Q249" s="1"/>
      <c r="R249" s="1"/>
      <c r="S249" s="1"/>
      <c r="T249" s="1"/>
      <c r="U249" s="1"/>
      <c r="V249" s="1"/>
      <c r="W249" s="1"/>
      <c r="X249" s="1"/>
      <c r="Y249" s="1"/>
      <c r="Z249" s="1"/>
    </row>
    <row r="250" customFormat="false" ht="15.75" hidden="false" customHeight="true" outlineLevel="0" collapsed="false">
      <c r="G250" s="1"/>
      <c r="H250" s="1"/>
      <c r="I250" s="1"/>
      <c r="J250" s="1"/>
      <c r="K250" s="1"/>
      <c r="L250" s="1"/>
      <c r="M250" s="1"/>
      <c r="N250" s="1"/>
      <c r="O250" s="1"/>
      <c r="P250" s="1"/>
      <c r="Q250" s="1"/>
      <c r="R250" s="1"/>
      <c r="S250" s="1"/>
      <c r="T250" s="1"/>
      <c r="U250" s="1"/>
      <c r="V250" s="1"/>
      <c r="W250" s="1"/>
      <c r="X250" s="1"/>
      <c r="Y250" s="1"/>
      <c r="Z250" s="1"/>
    </row>
    <row r="251" customFormat="false" ht="15.75" hidden="false" customHeight="true" outlineLevel="0" collapsed="false">
      <c r="G251" s="1"/>
      <c r="H251" s="1"/>
      <c r="I251" s="1"/>
      <c r="J251" s="1"/>
      <c r="K251" s="1"/>
      <c r="L251" s="1"/>
      <c r="M251" s="1"/>
      <c r="N251" s="1"/>
      <c r="O251" s="1"/>
      <c r="P251" s="1"/>
      <c r="Q251" s="1"/>
      <c r="R251" s="1"/>
      <c r="S251" s="1"/>
      <c r="T251" s="1"/>
      <c r="U251" s="1"/>
      <c r="V251" s="1"/>
      <c r="W251" s="1"/>
      <c r="X251" s="1"/>
      <c r="Y251" s="1"/>
      <c r="Z251" s="1"/>
    </row>
    <row r="252" customFormat="false" ht="15.75" hidden="false" customHeight="true" outlineLevel="0" collapsed="false">
      <c r="G252" s="1"/>
      <c r="H252" s="1"/>
      <c r="I252" s="1"/>
      <c r="J252" s="1"/>
      <c r="K252" s="1"/>
      <c r="L252" s="1"/>
      <c r="M252" s="1"/>
      <c r="N252" s="1"/>
      <c r="O252" s="1"/>
      <c r="P252" s="1"/>
      <c r="Q252" s="1"/>
      <c r="R252" s="1"/>
      <c r="S252" s="1"/>
      <c r="T252" s="1"/>
      <c r="U252" s="1"/>
      <c r="V252" s="1"/>
      <c r="W252" s="1"/>
      <c r="X252" s="1"/>
      <c r="Y252" s="1"/>
      <c r="Z252" s="1"/>
    </row>
    <row r="253" customFormat="false" ht="15.75" hidden="false" customHeight="true" outlineLevel="0" collapsed="false">
      <c r="G253" s="1"/>
      <c r="H253" s="1"/>
      <c r="I253" s="1"/>
      <c r="J253" s="1"/>
      <c r="K253" s="1"/>
      <c r="L253" s="1"/>
      <c r="M253" s="1"/>
      <c r="N253" s="1"/>
      <c r="O253" s="1"/>
      <c r="P253" s="1"/>
      <c r="Q253" s="1"/>
      <c r="R253" s="1"/>
      <c r="S253" s="1"/>
      <c r="T253" s="1"/>
      <c r="U253" s="1"/>
      <c r="V253" s="1"/>
      <c r="W253" s="1"/>
      <c r="X253" s="1"/>
      <c r="Y253" s="1"/>
      <c r="Z253" s="1"/>
    </row>
    <row r="254" customFormat="false" ht="15.75" hidden="false" customHeight="true" outlineLevel="0" collapsed="false">
      <c r="G254" s="1"/>
      <c r="H254" s="1"/>
      <c r="I254" s="1"/>
      <c r="J254" s="1"/>
      <c r="K254" s="1"/>
      <c r="L254" s="1"/>
      <c r="M254" s="1"/>
      <c r="N254" s="1"/>
      <c r="O254" s="1"/>
      <c r="P254" s="1"/>
      <c r="Q254" s="1"/>
      <c r="R254" s="1"/>
      <c r="S254" s="1"/>
      <c r="T254" s="1"/>
      <c r="U254" s="1"/>
      <c r="V254" s="1"/>
      <c r="W254" s="1"/>
      <c r="X254" s="1"/>
      <c r="Y254" s="1"/>
      <c r="Z254" s="1"/>
    </row>
    <row r="255" customFormat="false" ht="15.75" hidden="false" customHeight="true" outlineLevel="0" collapsed="false">
      <c r="G255" s="1"/>
      <c r="H255" s="1"/>
      <c r="I255" s="1"/>
      <c r="J255" s="1"/>
      <c r="K255" s="1"/>
      <c r="L255" s="1"/>
      <c r="M255" s="1"/>
      <c r="N255" s="1"/>
      <c r="O255" s="1"/>
      <c r="P255" s="1"/>
      <c r="Q255" s="1"/>
      <c r="R255" s="1"/>
      <c r="S255" s="1"/>
      <c r="T255" s="1"/>
      <c r="U255" s="1"/>
      <c r="V255" s="1"/>
      <c r="W255" s="1"/>
      <c r="X255" s="1"/>
      <c r="Y255" s="1"/>
      <c r="Z255" s="1"/>
    </row>
    <row r="256" customFormat="false" ht="15.75" hidden="false" customHeight="true" outlineLevel="0" collapsed="false">
      <c r="G256" s="1"/>
      <c r="H256" s="1"/>
      <c r="I256" s="1"/>
      <c r="J256" s="1"/>
      <c r="K256" s="1"/>
      <c r="L256" s="1"/>
      <c r="M256" s="1"/>
      <c r="N256" s="1"/>
      <c r="O256" s="1"/>
      <c r="P256" s="1"/>
      <c r="Q256" s="1"/>
      <c r="R256" s="1"/>
      <c r="S256" s="1"/>
      <c r="T256" s="1"/>
      <c r="U256" s="1"/>
      <c r="V256" s="1"/>
      <c r="W256" s="1"/>
      <c r="X256" s="1"/>
      <c r="Y256" s="1"/>
      <c r="Z256" s="1"/>
    </row>
    <row r="257" customFormat="false" ht="15.75" hidden="false" customHeight="true" outlineLevel="0" collapsed="false">
      <c r="G257" s="1"/>
      <c r="H257" s="1"/>
      <c r="I257" s="1"/>
      <c r="J257" s="1"/>
      <c r="K257" s="1"/>
      <c r="L257" s="1"/>
      <c r="M257" s="1"/>
      <c r="N257" s="1"/>
      <c r="O257" s="1"/>
      <c r="P257" s="1"/>
      <c r="Q257" s="1"/>
      <c r="R257" s="1"/>
      <c r="S257" s="1"/>
      <c r="T257" s="1"/>
      <c r="U257" s="1"/>
      <c r="V257" s="1"/>
      <c r="W257" s="1"/>
      <c r="X257" s="1"/>
      <c r="Y257" s="1"/>
      <c r="Z257" s="1"/>
    </row>
    <row r="258" customFormat="false" ht="15.75" hidden="false" customHeight="true" outlineLevel="0" collapsed="false">
      <c r="G258" s="1"/>
      <c r="H258" s="1"/>
      <c r="I258" s="1"/>
      <c r="J258" s="1"/>
      <c r="K258" s="1"/>
      <c r="L258" s="1"/>
      <c r="M258" s="1"/>
      <c r="N258" s="1"/>
      <c r="O258" s="1"/>
      <c r="P258" s="1"/>
      <c r="Q258" s="1"/>
      <c r="R258" s="1"/>
      <c r="S258" s="1"/>
      <c r="T258" s="1"/>
      <c r="U258" s="1"/>
      <c r="V258" s="1"/>
      <c r="W258" s="1"/>
      <c r="X258" s="1"/>
      <c r="Y258" s="1"/>
      <c r="Z258" s="1"/>
    </row>
    <row r="259" customFormat="false" ht="15.75" hidden="false" customHeight="true" outlineLevel="0" collapsed="false">
      <c r="G259" s="1"/>
      <c r="H259" s="1"/>
      <c r="I259" s="1"/>
      <c r="J259" s="1"/>
      <c r="K259" s="1"/>
      <c r="L259" s="1"/>
      <c r="M259" s="1"/>
      <c r="N259" s="1"/>
      <c r="O259" s="1"/>
      <c r="P259" s="1"/>
      <c r="Q259" s="1"/>
      <c r="R259" s="1"/>
      <c r="S259" s="1"/>
      <c r="T259" s="1"/>
      <c r="U259" s="1"/>
      <c r="V259" s="1"/>
      <c r="W259" s="1"/>
      <c r="X259" s="1"/>
      <c r="Y259" s="1"/>
      <c r="Z259" s="1"/>
    </row>
    <row r="260" customFormat="false" ht="15.75" hidden="false" customHeight="true" outlineLevel="0" collapsed="false">
      <c r="G260" s="1"/>
      <c r="H260" s="1"/>
      <c r="I260" s="1"/>
      <c r="J260" s="1"/>
      <c r="K260" s="1"/>
      <c r="L260" s="1"/>
      <c r="M260" s="1"/>
      <c r="N260" s="1"/>
      <c r="O260" s="1"/>
      <c r="P260" s="1"/>
      <c r="Q260" s="1"/>
      <c r="R260" s="1"/>
      <c r="S260" s="1"/>
      <c r="T260" s="1"/>
      <c r="U260" s="1"/>
      <c r="V260" s="1"/>
      <c r="W260" s="1"/>
      <c r="X260" s="1"/>
      <c r="Y260" s="1"/>
      <c r="Z260" s="1"/>
    </row>
    <row r="261" customFormat="false" ht="15.75" hidden="false" customHeight="true" outlineLevel="0" collapsed="false">
      <c r="G261" s="1"/>
      <c r="H261" s="1"/>
      <c r="I261" s="1"/>
      <c r="J261" s="1"/>
      <c r="K261" s="1"/>
      <c r="L261" s="1"/>
      <c r="M261" s="1"/>
      <c r="N261" s="1"/>
      <c r="O261" s="1"/>
      <c r="P261" s="1"/>
      <c r="Q261" s="1"/>
      <c r="R261" s="1"/>
      <c r="S261" s="1"/>
      <c r="T261" s="1"/>
      <c r="U261" s="1"/>
      <c r="V261" s="1"/>
      <c r="W261" s="1"/>
      <c r="X261" s="1"/>
      <c r="Y261" s="1"/>
      <c r="Z261" s="1"/>
    </row>
    <row r="262" customFormat="false" ht="15.75" hidden="false" customHeight="true" outlineLevel="0" collapsed="false">
      <c r="G262" s="1"/>
      <c r="H262" s="1"/>
      <c r="I262" s="1"/>
      <c r="J262" s="1"/>
      <c r="K262" s="1"/>
      <c r="L262" s="1"/>
      <c r="M262" s="1"/>
      <c r="N262" s="1"/>
      <c r="O262" s="1"/>
      <c r="P262" s="1"/>
      <c r="Q262" s="1"/>
      <c r="R262" s="1"/>
      <c r="S262" s="1"/>
      <c r="T262" s="1"/>
      <c r="U262" s="1"/>
      <c r="V262" s="1"/>
      <c r="W262" s="1"/>
      <c r="X262" s="1"/>
      <c r="Y262" s="1"/>
      <c r="Z262" s="1"/>
    </row>
    <row r="263" customFormat="false" ht="15.75" hidden="false" customHeight="true" outlineLevel="0" collapsed="false">
      <c r="G263" s="1"/>
      <c r="H263" s="1"/>
      <c r="I263" s="1"/>
      <c r="J263" s="1"/>
      <c r="K263" s="1"/>
      <c r="L263" s="1"/>
      <c r="M263" s="1"/>
      <c r="N263" s="1"/>
      <c r="O263" s="1"/>
      <c r="P263" s="1"/>
      <c r="Q263" s="1"/>
      <c r="R263" s="1"/>
      <c r="S263" s="1"/>
      <c r="T263" s="1"/>
      <c r="U263" s="1"/>
      <c r="V263" s="1"/>
      <c r="W263" s="1"/>
      <c r="X263" s="1"/>
      <c r="Y263" s="1"/>
      <c r="Z263" s="1"/>
    </row>
    <row r="264" customFormat="false" ht="15.75" hidden="false" customHeight="true" outlineLevel="0" collapsed="false">
      <c r="G264" s="1"/>
      <c r="H264" s="1"/>
      <c r="I264" s="1"/>
      <c r="J264" s="1"/>
      <c r="K264" s="1"/>
      <c r="L264" s="1"/>
      <c r="M264" s="1"/>
      <c r="N264" s="1"/>
      <c r="O264" s="1"/>
      <c r="P264" s="1"/>
      <c r="Q264" s="1"/>
      <c r="R264" s="1"/>
      <c r="S264" s="1"/>
      <c r="T264" s="1"/>
      <c r="U264" s="1"/>
      <c r="V264" s="1"/>
      <c r="W264" s="1"/>
      <c r="X264" s="1"/>
      <c r="Y264" s="1"/>
      <c r="Z264" s="1"/>
    </row>
    <row r="265" customFormat="false" ht="15.75" hidden="false" customHeight="true" outlineLevel="0" collapsed="false">
      <c r="G265" s="1"/>
      <c r="H265" s="1"/>
      <c r="I265" s="1"/>
      <c r="J265" s="1"/>
      <c r="K265" s="1"/>
      <c r="L265" s="1"/>
      <c r="M265" s="1"/>
      <c r="N265" s="1"/>
      <c r="O265" s="1"/>
      <c r="P265" s="1"/>
      <c r="Q265" s="1"/>
      <c r="R265" s="1"/>
      <c r="S265" s="1"/>
      <c r="T265" s="1"/>
      <c r="U265" s="1"/>
      <c r="V265" s="1"/>
      <c r="W265" s="1"/>
      <c r="X265" s="1"/>
      <c r="Y265" s="1"/>
      <c r="Z265" s="1"/>
    </row>
    <row r="266" customFormat="false" ht="15.75" hidden="false" customHeight="true" outlineLevel="0" collapsed="false">
      <c r="G266" s="1"/>
      <c r="H266" s="1"/>
      <c r="I266" s="1"/>
      <c r="J266" s="1"/>
      <c r="K266" s="1"/>
      <c r="L266" s="1"/>
      <c r="M266" s="1"/>
      <c r="N266" s="1"/>
      <c r="O266" s="1"/>
      <c r="P266" s="1"/>
      <c r="Q266" s="1"/>
      <c r="R266" s="1"/>
      <c r="S266" s="1"/>
      <c r="T266" s="1"/>
      <c r="U266" s="1"/>
      <c r="V266" s="1"/>
      <c r="W266" s="1"/>
      <c r="X266" s="1"/>
      <c r="Y266" s="1"/>
      <c r="Z266" s="1"/>
    </row>
    <row r="267" customFormat="false" ht="15.75" hidden="false" customHeight="true" outlineLevel="0" collapsed="false">
      <c r="G267" s="1"/>
      <c r="H267" s="1"/>
      <c r="I267" s="1"/>
      <c r="J267" s="1"/>
      <c r="K267" s="1"/>
      <c r="L267" s="1"/>
      <c r="M267" s="1"/>
      <c r="N267" s="1"/>
      <c r="O267" s="1"/>
      <c r="P267" s="1"/>
      <c r="Q267" s="1"/>
      <c r="R267" s="1"/>
      <c r="S267" s="1"/>
      <c r="T267" s="1"/>
      <c r="U267" s="1"/>
      <c r="V267" s="1"/>
      <c r="W267" s="1"/>
      <c r="X267" s="1"/>
      <c r="Y267" s="1"/>
      <c r="Z267" s="1"/>
    </row>
    <row r="268" customFormat="false" ht="15.75" hidden="false" customHeight="true" outlineLevel="0" collapsed="false">
      <c r="G268" s="1"/>
      <c r="H268" s="1"/>
      <c r="I268" s="1"/>
      <c r="J268" s="1"/>
      <c r="K268" s="1"/>
      <c r="L268" s="1"/>
      <c r="M268" s="1"/>
      <c r="N268" s="1"/>
      <c r="O268" s="1"/>
      <c r="P268" s="1"/>
      <c r="Q268" s="1"/>
      <c r="R268" s="1"/>
      <c r="S268" s="1"/>
      <c r="T268" s="1"/>
      <c r="U268" s="1"/>
      <c r="V268" s="1"/>
      <c r="W268" s="1"/>
      <c r="X268" s="1"/>
      <c r="Y268" s="1"/>
      <c r="Z268" s="1"/>
    </row>
    <row r="269" customFormat="false" ht="15.75" hidden="false" customHeight="true" outlineLevel="0" collapsed="false">
      <c r="G269" s="1"/>
      <c r="H269" s="1"/>
      <c r="I269" s="1"/>
      <c r="J269" s="1"/>
      <c r="K269" s="1"/>
      <c r="L269" s="1"/>
      <c r="M269" s="1"/>
      <c r="N269" s="1"/>
      <c r="O269" s="1"/>
      <c r="P269" s="1"/>
      <c r="Q269" s="1"/>
      <c r="R269" s="1"/>
      <c r="S269" s="1"/>
      <c r="T269" s="1"/>
      <c r="U269" s="1"/>
      <c r="V269" s="1"/>
      <c r="W269" s="1"/>
      <c r="X269" s="1"/>
      <c r="Y269" s="1"/>
      <c r="Z269" s="1"/>
    </row>
    <row r="270" customFormat="false" ht="15.75" hidden="false" customHeight="true" outlineLevel="0" collapsed="false">
      <c r="G270" s="1"/>
      <c r="H270" s="1"/>
      <c r="I270" s="1"/>
      <c r="J270" s="1"/>
      <c r="K270" s="1"/>
      <c r="L270" s="1"/>
      <c r="M270" s="1"/>
      <c r="N270" s="1"/>
      <c r="O270" s="1"/>
      <c r="P270" s="1"/>
      <c r="Q270" s="1"/>
      <c r="R270" s="1"/>
      <c r="S270" s="1"/>
      <c r="T270" s="1"/>
      <c r="U270" s="1"/>
      <c r="V270" s="1"/>
      <c r="W270" s="1"/>
      <c r="X270" s="1"/>
      <c r="Y270" s="1"/>
      <c r="Z270" s="1"/>
    </row>
    <row r="271" customFormat="false" ht="15.75" hidden="false" customHeight="true" outlineLevel="0" collapsed="false">
      <c r="G271" s="1"/>
      <c r="H271" s="1"/>
      <c r="I271" s="1"/>
      <c r="J271" s="1"/>
      <c r="K271" s="1"/>
      <c r="L271" s="1"/>
      <c r="M271" s="1"/>
      <c r="N271" s="1"/>
      <c r="O271" s="1"/>
      <c r="P271" s="1"/>
      <c r="Q271" s="1"/>
      <c r="R271" s="1"/>
      <c r="S271" s="1"/>
      <c r="T271" s="1"/>
      <c r="U271" s="1"/>
      <c r="V271" s="1"/>
      <c r="W271" s="1"/>
      <c r="X271" s="1"/>
      <c r="Y271" s="1"/>
      <c r="Z271" s="1"/>
    </row>
    <row r="272" customFormat="false" ht="15.75" hidden="false" customHeight="true" outlineLevel="0" collapsed="false">
      <c r="G272" s="1"/>
      <c r="H272" s="1"/>
      <c r="I272" s="1"/>
      <c r="J272" s="1"/>
      <c r="K272" s="1"/>
      <c r="L272" s="1"/>
      <c r="M272" s="1"/>
      <c r="N272" s="1"/>
      <c r="O272" s="1"/>
      <c r="P272" s="1"/>
      <c r="Q272" s="1"/>
      <c r="R272" s="1"/>
      <c r="S272" s="1"/>
      <c r="T272" s="1"/>
      <c r="U272" s="1"/>
      <c r="V272" s="1"/>
      <c r="W272" s="1"/>
      <c r="X272" s="1"/>
      <c r="Y272" s="1"/>
      <c r="Z272" s="1"/>
    </row>
    <row r="273" customFormat="false" ht="15.75" hidden="false" customHeight="true" outlineLevel="0" collapsed="false">
      <c r="G273" s="1"/>
      <c r="H273" s="1"/>
      <c r="I273" s="1"/>
      <c r="J273" s="1"/>
      <c r="K273" s="1"/>
      <c r="L273" s="1"/>
      <c r="M273" s="1"/>
      <c r="N273" s="1"/>
      <c r="O273" s="1"/>
      <c r="P273" s="1"/>
      <c r="Q273" s="1"/>
      <c r="R273" s="1"/>
      <c r="S273" s="1"/>
      <c r="T273" s="1"/>
      <c r="U273" s="1"/>
      <c r="V273" s="1"/>
      <c r="W273" s="1"/>
      <c r="X273" s="1"/>
      <c r="Y273" s="1"/>
      <c r="Z273" s="1"/>
    </row>
    <row r="274" customFormat="false" ht="15.75" hidden="false" customHeight="true" outlineLevel="0" collapsed="false">
      <c r="G274" s="1"/>
      <c r="H274" s="1"/>
      <c r="I274" s="1"/>
      <c r="J274" s="1"/>
      <c r="K274" s="1"/>
      <c r="L274" s="1"/>
      <c r="M274" s="1"/>
      <c r="N274" s="1"/>
      <c r="O274" s="1"/>
      <c r="P274" s="1"/>
      <c r="Q274" s="1"/>
      <c r="R274" s="1"/>
      <c r="S274" s="1"/>
      <c r="T274" s="1"/>
      <c r="U274" s="1"/>
      <c r="V274" s="1"/>
      <c r="W274" s="1"/>
      <c r="X274" s="1"/>
      <c r="Y274" s="1"/>
      <c r="Z274" s="1"/>
    </row>
    <row r="275" customFormat="false" ht="15.75" hidden="false" customHeight="true" outlineLevel="0" collapsed="false">
      <c r="G275" s="1"/>
      <c r="H275" s="1"/>
      <c r="I275" s="1"/>
      <c r="J275" s="1"/>
      <c r="K275" s="1"/>
      <c r="L275" s="1"/>
      <c r="M275" s="1"/>
      <c r="N275" s="1"/>
      <c r="O275" s="1"/>
      <c r="P275" s="1"/>
      <c r="Q275" s="1"/>
      <c r="R275" s="1"/>
      <c r="S275" s="1"/>
      <c r="T275" s="1"/>
      <c r="U275" s="1"/>
      <c r="V275" s="1"/>
      <c r="W275" s="1"/>
      <c r="X275" s="1"/>
      <c r="Y275" s="1"/>
      <c r="Z275" s="1"/>
    </row>
    <row r="276" customFormat="false" ht="15.75" hidden="false" customHeight="true" outlineLevel="0" collapsed="false">
      <c r="G276" s="1"/>
      <c r="H276" s="1"/>
      <c r="I276" s="1"/>
      <c r="J276" s="1"/>
      <c r="K276" s="1"/>
      <c r="L276" s="1"/>
      <c r="M276" s="1"/>
      <c r="N276" s="1"/>
      <c r="O276" s="1"/>
      <c r="P276" s="1"/>
      <c r="Q276" s="1"/>
      <c r="R276" s="1"/>
      <c r="S276" s="1"/>
      <c r="T276" s="1"/>
      <c r="U276" s="1"/>
      <c r="V276" s="1"/>
      <c r="W276" s="1"/>
      <c r="X276" s="1"/>
      <c r="Y276" s="1"/>
      <c r="Z276" s="1"/>
    </row>
    <row r="277" customFormat="false" ht="15.75" hidden="false" customHeight="true" outlineLevel="0" collapsed="false">
      <c r="G277" s="1"/>
      <c r="H277" s="1"/>
      <c r="I277" s="1"/>
      <c r="J277" s="1"/>
      <c r="K277" s="1"/>
      <c r="L277" s="1"/>
      <c r="M277" s="1"/>
      <c r="N277" s="1"/>
      <c r="O277" s="1"/>
      <c r="P277" s="1"/>
      <c r="Q277" s="1"/>
      <c r="R277" s="1"/>
      <c r="S277" s="1"/>
      <c r="T277" s="1"/>
      <c r="U277" s="1"/>
      <c r="V277" s="1"/>
      <c r="W277" s="1"/>
      <c r="X277" s="1"/>
      <c r="Y277" s="1"/>
      <c r="Z277" s="1"/>
    </row>
    <row r="278" customFormat="false" ht="15.75" hidden="false" customHeight="true" outlineLevel="0" collapsed="false">
      <c r="G278" s="1"/>
      <c r="H278" s="1"/>
      <c r="I278" s="1"/>
      <c r="J278" s="1"/>
      <c r="K278" s="1"/>
      <c r="L278" s="1"/>
      <c r="M278" s="1"/>
      <c r="N278" s="1"/>
      <c r="O278" s="1"/>
      <c r="P278" s="1"/>
      <c r="Q278" s="1"/>
      <c r="R278" s="1"/>
      <c r="S278" s="1"/>
      <c r="T278" s="1"/>
      <c r="U278" s="1"/>
      <c r="V278" s="1"/>
      <c r="W278" s="1"/>
      <c r="X278" s="1"/>
      <c r="Y278" s="1"/>
      <c r="Z278" s="1"/>
    </row>
    <row r="279" customFormat="false" ht="15.75" hidden="false" customHeight="true" outlineLevel="0" collapsed="false">
      <c r="G279" s="1"/>
      <c r="H279" s="1"/>
      <c r="I279" s="1"/>
      <c r="J279" s="1"/>
      <c r="K279" s="1"/>
      <c r="L279" s="1"/>
      <c r="M279" s="1"/>
      <c r="N279" s="1"/>
      <c r="O279" s="1"/>
      <c r="P279" s="1"/>
      <c r="Q279" s="1"/>
      <c r="R279" s="1"/>
      <c r="S279" s="1"/>
      <c r="T279" s="1"/>
      <c r="U279" s="1"/>
      <c r="V279" s="1"/>
      <c r="W279" s="1"/>
      <c r="X279" s="1"/>
      <c r="Y279" s="1"/>
      <c r="Z279" s="1"/>
    </row>
    <row r="280" customFormat="false" ht="15.75" hidden="false" customHeight="true" outlineLevel="0" collapsed="false">
      <c r="G280" s="1"/>
      <c r="H280" s="1"/>
      <c r="I280" s="1"/>
      <c r="J280" s="1"/>
      <c r="K280" s="1"/>
      <c r="L280" s="1"/>
      <c r="M280" s="1"/>
      <c r="N280" s="1"/>
      <c r="O280" s="1"/>
      <c r="P280" s="1"/>
      <c r="Q280" s="1"/>
      <c r="R280" s="1"/>
      <c r="S280" s="1"/>
      <c r="T280" s="1"/>
      <c r="U280" s="1"/>
      <c r="V280" s="1"/>
      <c r="W280" s="1"/>
      <c r="X280" s="1"/>
      <c r="Y280" s="1"/>
      <c r="Z280" s="1"/>
    </row>
    <row r="281" customFormat="false" ht="15.75" hidden="false" customHeight="true" outlineLevel="0" collapsed="false">
      <c r="G281" s="1"/>
      <c r="H281" s="1"/>
      <c r="I281" s="1"/>
      <c r="J281" s="1"/>
      <c r="K281" s="1"/>
      <c r="L281" s="1"/>
      <c r="M281" s="1"/>
      <c r="N281" s="1"/>
      <c r="O281" s="1"/>
      <c r="P281" s="1"/>
      <c r="Q281" s="1"/>
      <c r="R281" s="1"/>
      <c r="S281" s="1"/>
      <c r="T281" s="1"/>
      <c r="U281" s="1"/>
      <c r="V281" s="1"/>
      <c r="W281" s="1"/>
      <c r="X281" s="1"/>
      <c r="Y281" s="1"/>
      <c r="Z281" s="1"/>
    </row>
    <row r="282" customFormat="false" ht="15.75" hidden="false" customHeight="true" outlineLevel="0" collapsed="false">
      <c r="G282" s="1"/>
      <c r="H282" s="1"/>
      <c r="I282" s="1"/>
      <c r="J282" s="1"/>
      <c r="K282" s="1"/>
      <c r="L282" s="1"/>
      <c r="M282" s="1"/>
      <c r="N282" s="1"/>
      <c r="O282" s="1"/>
      <c r="P282" s="1"/>
      <c r="Q282" s="1"/>
      <c r="R282" s="1"/>
      <c r="S282" s="1"/>
      <c r="T282" s="1"/>
      <c r="U282" s="1"/>
      <c r="V282" s="1"/>
      <c r="W282" s="1"/>
      <c r="X282" s="1"/>
      <c r="Y282" s="1"/>
      <c r="Z282" s="1"/>
    </row>
    <row r="283" customFormat="false" ht="15.75" hidden="false" customHeight="true" outlineLevel="0" collapsed="false">
      <c r="G283" s="1"/>
      <c r="H283" s="1"/>
      <c r="I283" s="1"/>
      <c r="J283" s="1"/>
      <c r="K283" s="1"/>
      <c r="L283" s="1"/>
      <c r="M283" s="1"/>
      <c r="N283" s="1"/>
      <c r="O283" s="1"/>
      <c r="P283" s="1"/>
      <c r="Q283" s="1"/>
      <c r="R283" s="1"/>
      <c r="S283" s="1"/>
      <c r="T283" s="1"/>
      <c r="U283" s="1"/>
      <c r="V283" s="1"/>
      <c r="W283" s="1"/>
      <c r="X283" s="1"/>
      <c r="Y283" s="1"/>
      <c r="Z283" s="1"/>
    </row>
    <row r="284" customFormat="false" ht="15.75" hidden="false" customHeight="true" outlineLevel="0" collapsed="false">
      <c r="G284" s="1"/>
      <c r="H284" s="1"/>
      <c r="I284" s="1"/>
      <c r="J284" s="1"/>
      <c r="K284" s="1"/>
      <c r="L284" s="1"/>
      <c r="M284" s="1"/>
      <c r="N284" s="1"/>
      <c r="O284" s="1"/>
      <c r="P284" s="1"/>
      <c r="Q284" s="1"/>
      <c r="R284" s="1"/>
      <c r="S284" s="1"/>
      <c r="T284" s="1"/>
      <c r="U284" s="1"/>
      <c r="V284" s="1"/>
      <c r="W284" s="1"/>
      <c r="X284" s="1"/>
      <c r="Y284" s="1"/>
      <c r="Z284" s="1"/>
    </row>
    <row r="285" customFormat="false" ht="15.75" hidden="false" customHeight="true" outlineLevel="0" collapsed="false">
      <c r="G285" s="1"/>
      <c r="H285" s="1"/>
      <c r="I285" s="1"/>
      <c r="J285" s="1"/>
      <c r="K285" s="1"/>
      <c r="L285" s="1"/>
      <c r="M285" s="1"/>
      <c r="N285" s="1"/>
      <c r="O285" s="1"/>
      <c r="P285" s="1"/>
      <c r="Q285" s="1"/>
      <c r="R285" s="1"/>
      <c r="S285" s="1"/>
      <c r="T285" s="1"/>
      <c r="U285" s="1"/>
      <c r="V285" s="1"/>
      <c r="W285" s="1"/>
      <c r="X285" s="1"/>
      <c r="Y285" s="1"/>
      <c r="Z285" s="1"/>
    </row>
    <row r="286" customFormat="false" ht="15.75" hidden="false" customHeight="true" outlineLevel="0" collapsed="false">
      <c r="G286" s="1"/>
      <c r="H286" s="1"/>
      <c r="I286" s="1"/>
      <c r="J286" s="1"/>
      <c r="K286" s="1"/>
      <c r="L286" s="1"/>
      <c r="M286" s="1"/>
      <c r="N286" s="1"/>
      <c r="O286" s="1"/>
      <c r="P286" s="1"/>
      <c r="Q286" s="1"/>
      <c r="R286" s="1"/>
      <c r="S286" s="1"/>
      <c r="T286" s="1"/>
      <c r="U286" s="1"/>
      <c r="V286" s="1"/>
      <c r="W286" s="1"/>
      <c r="X286" s="1"/>
      <c r="Y286" s="1"/>
      <c r="Z286" s="1"/>
    </row>
    <row r="287" customFormat="false" ht="15.75" hidden="false" customHeight="true" outlineLevel="0" collapsed="false">
      <c r="G287" s="1"/>
      <c r="H287" s="1"/>
      <c r="I287" s="1"/>
      <c r="J287" s="1"/>
      <c r="K287" s="1"/>
      <c r="L287" s="1"/>
      <c r="M287" s="1"/>
      <c r="N287" s="1"/>
      <c r="O287" s="1"/>
      <c r="P287" s="1"/>
      <c r="Q287" s="1"/>
      <c r="R287" s="1"/>
      <c r="S287" s="1"/>
      <c r="T287" s="1"/>
      <c r="U287" s="1"/>
      <c r="V287" s="1"/>
      <c r="W287" s="1"/>
      <c r="X287" s="1"/>
      <c r="Y287" s="1"/>
      <c r="Z287" s="1"/>
    </row>
    <row r="288" customFormat="false" ht="15.75" hidden="false" customHeight="true" outlineLevel="0" collapsed="false">
      <c r="G288" s="1"/>
      <c r="H288" s="1"/>
      <c r="I288" s="1"/>
      <c r="J288" s="1"/>
      <c r="K288" s="1"/>
      <c r="L288" s="1"/>
      <c r="M288" s="1"/>
      <c r="N288" s="1"/>
      <c r="O288" s="1"/>
      <c r="P288" s="1"/>
      <c r="Q288" s="1"/>
      <c r="R288" s="1"/>
      <c r="S288" s="1"/>
      <c r="T288" s="1"/>
      <c r="U288" s="1"/>
      <c r="V288" s="1"/>
      <c r="W288" s="1"/>
      <c r="X288" s="1"/>
      <c r="Y288" s="1"/>
      <c r="Z288" s="1"/>
    </row>
    <row r="289" customFormat="false" ht="15.75" hidden="false" customHeight="true" outlineLevel="0" collapsed="false">
      <c r="G289" s="1"/>
      <c r="H289" s="1"/>
      <c r="I289" s="1"/>
      <c r="J289" s="1"/>
      <c r="K289" s="1"/>
      <c r="L289" s="1"/>
      <c r="M289" s="1"/>
      <c r="N289" s="1"/>
      <c r="O289" s="1"/>
      <c r="P289" s="1"/>
      <c r="Q289" s="1"/>
      <c r="R289" s="1"/>
      <c r="S289" s="1"/>
      <c r="T289" s="1"/>
      <c r="U289" s="1"/>
      <c r="V289" s="1"/>
      <c r="W289" s="1"/>
      <c r="X289" s="1"/>
      <c r="Y289" s="1"/>
      <c r="Z289" s="1"/>
    </row>
    <row r="290" customFormat="false" ht="15.75" hidden="false" customHeight="true" outlineLevel="0" collapsed="false">
      <c r="G290" s="1"/>
      <c r="H290" s="1"/>
      <c r="I290" s="1"/>
      <c r="J290" s="1"/>
      <c r="K290" s="1"/>
      <c r="L290" s="1"/>
      <c r="M290" s="1"/>
      <c r="N290" s="1"/>
      <c r="O290" s="1"/>
      <c r="P290" s="1"/>
      <c r="Q290" s="1"/>
      <c r="R290" s="1"/>
      <c r="S290" s="1"/>
      <c r="T290" s="1"/>
      <c r="U290" s="1"/>
      <c r="V290" s="1"/>
      <c r="W290" s="1"/>
      <c r="X290" s="1"/>
      <c r="Y290" s="1"/>
      <c r="Z290" s="1"/>
    </row>
    <row r="291" customFormat="false" ht="15.75" hidden="false" customHeight="true" outlineLevel="0" collapsed="false">
      <c r="G291" s="1"/>
      <c r="H291" s="1"/>
      <c r="I291" s="1"/>
      <c r="J291" s="1"/>
      <c r="K291" s="1"/>
      <c r="L291" s="1"/>
      <c r="M291" s="1"/>
      <c r="N291" s="1"/>
      <c r="O291" s="1"/>
      <c r="P291" s="1"/>
      <c r="Q291" s="1"/>
      <c r="R291" s="1"/>
      <c r="S291" s="1"/>
      <c r="T291" s="1"/>
      <c r="U291" s="1"/>
      <c r="V291" s="1"/>
      <c r="W291" s="1"/>
      <c r="X291" s="1"/>
      <c r="Y291" s="1"/>
      <c r="Z291" s="1"/>
    </row>
    <row r="292" customFormat="false" ht="15.75" hidden="false" customHeight="true" outlineLevel="0" collapsed="false">
      <c r="G292" s="1"/>
      <c r="H292" s="1"/>
      <c r="I292" s="1"/>
      <c r="J292" s="1"/>
      <c r="K292" s="1"/>
      <c r="L292" s="1"/>
      <c r="M292" s="1"/>
      <c r="N292" s="1"/>
      <c r="O292" s="1"/>
      <c r="P292" s="1"/>
      <c r="Q292" s="1"/>
      <c r="R292" s="1"/>
      <c r="S292" s="1"/>
      <c r="T292" s="1"/>
      <c r="U292" s="1"/>
      <c r="V292" s="1"/>
      <c r="W292" s="1"/>
      <c r="X292" s="1"/>
      <c r="Y292" s="1"/>
      <c r="Z292" s="1"/>
    </row>
    <row r="293" customFormat="false" ht="15.75" hidden="false" customHeight="true" outlineLevel="0" collapsed="false">
      <c r="G293" s="1"/>
      <c r="H293" s="1"/>
      <c r="I293" s="1"/>
      <c r="J293" s="1"/>
      <c r="K293" s="1"/>
      <c r="L293" s="1"/>
      <c r="M293" s="1"/>
      <c r="N293" s="1"/>
      <c r="O293" s="1"/>
      <c r="P293" s="1"/>
      <c r="Q293" s="1"/>
      <c r="R293" s="1"/>
      <c r="S293" s="1"/>
      <c r="T293" s="1"/>
      <c r="U293" s="1"/>
      <c r="V293" s="1"/>
      <c r="W293" s="1"/>
      <c r="X293" s="1"/>
      <c r="Y293" s="1"/>
      <c r="Z293" s="1"/>
    </row>
    <row r="294" customFormat="false" ht="15.75" hidden="false" customHeight="true" outlineLevel="0" collapsed="false">
      <c r="G294" s="1"/>
      <c r="H294" s="1"/>
      <c r="I294" s="1"/>
      <c r="J294" s="1"/>
      <c r="K294" s="1"/>
      <c r="L294" s="1"/>
      <c r="M294" s="1"/>
      <c r="N294" s="1"/>
      <c r="O294" s="1"/>
      <c r="P294" s="1"/>
      <c r="Q294" s="1"/>
      <c r="R294" s="1"/>
      <c r="S294" s="1"/>
      <c r="T294" s="1"/>
      <c r="U294" s="1"/>
      <c r="V294" s="1"/>
      <c r="W294" s="1"/>
      <c r="X294" s="1"/>
      <c r="Y294" s="1"/>
      <c r="Z294" s="1"/>
    </row>
    <row r="295" customFormat="false" ht="15.75" hidden="false" customHeight="true" outlineLevel="0" collapsed="false">
      <c r="G295" s="1"/>
      <c r="H295" s="1"/>
      <c r="I295" s="1"/>
      <c r="J295" s="1"/>
      <c r="K295" s="1"/>
      <c r="L295" s="1"/>
      <c r="M295" s="1"/>
      <c r="N295" s="1"/>
      <c r="O295" s="1"/>
      <c r="P295" s="1"/>
      <c r="Q295" s="1"/>
      <c r="R295" s="1"/>
      <c r="S295" s="1"/>
      <c r="T295" s="1"/>
      <c r="U295" s="1"/>
      <c r="V295" s="1"/>
      <c r="W295" s="1"/>
      <c r="X295" s="1"/>
      <c r="Y295" s="1"/>
      <c r="Z295" s="1"/>
    </row>
    <row r="296" customFormat="false" ht="15.75" hidden="false" customHeight="true" outlineLevel="0" collapsed="false">
      <c r="G296" s="1"/>
      <c r="H296" s="1"/>
      <c r="I296" s="1"/>
      <c r="J296" s="1"/>
      <c r="K296" s="1"/>
      <c r="L296" s="1"/>
      <c r="M296" s="1"/>
      <c r="N296" s="1"/>
      <c r="O296" s="1"/>
      <c r="P296" s="1"/>
      <c r="Q296" s="1"/>
      <c r="R296" s="1"/>
      <c r="S296" s="1"/>
      <c r="T296" s="1"/>
      <c r="U296" s="1"/>
      <c r="V296" s="1"/>
      <c r="W296" s="1"/>
      <c r="X296" s="1"/>
      <c r="Y296" s="1"/>
      <c r="Z296" s="1"/>
    </row>
    <row r="297" customFormat="false" ht="15.75" hidden="false" customHeight="true" outlineLevel="0" collapsed="false">
      <c r="G297" s="1"/>
      <c r="H297" s="1"/>
      <c r="I297" s="1"/>
      <c r="J297" s="1"/>
      <c r="K297" s="1"/>
      <c r="L297" s="1"/>
      <c r="M297" s="1"/>
      <c r="N297" s="1"/>
      <c r="O297" s="1"/>
      <c r="P297" s="1"/>
      <c r="Q297" s="1"/>
      <c r="R297" s="1"/>
      <c r="S297" s="1"/>
      <c r="T297" s="1"/>
      <c r="U297" s="1"/>
      <c r="V297" s="1"/>
      <c r="W297" s="1"/>
      <c r="X297" s="1"/>
      <c r="Y297" s="1"/>
      <c r="Z297" s="1"/>
    </row>
    <row r="298" customFormat="false" ht="15.75" hidden="false" customHeight="true" outlineLevel="0" collapsed="false">
      <c r="G298" s="1"/>
      <c r="H298" s="1"/>
      <c r="I298" s="1"/>
      <c r="J298" s="1"/>
      <c r="K298" s="1"/>
      <c r="L298" s="1"/>
      <c r="M298" s="1"/>
      <c r="N298" s="1"/>
      <c r="O298" s="1"/>
      <c r="P298" s="1"/>
      <c r="Q298" s="1"/>
      <c r="R298" s="1"/>
      <c r="S298" s="1"/>
      <c r="T298" s="1"/>
      <c r="U298" s="1"/>
      <c r="V298" s="1"/>
      <c r="W298" s="1"/>
      <c r="X298" s="1"/>
      <c r="Y298" s="1"/>
      <c r="Z298" s="1"/>
    </row>
    <row r="299" customFormat="false" ht="15.75" hidden="false" customHeight="true" outlineLevel="0" collapsed="false">
      <c r="G299" s="1"/>
      <c r="H299" s="1"/>
      <c r="I299" s="1"/>
      <c r="J299" s="1"/>
      <c r="K299" s="1"/>
      <c r="L299" s="1"/>
      <c r="M299" s="1"/>
      <c r="N299" s="1"/>
      <c r="O299" s="1"/>
      <c r="P299" s="1"/>
      <c r="Q299" s="1"/>
      <c r="R299" s="1"/>
      <c r="S299" s="1"/>
      <c r="T299" s="1"/>
      <c r="U299" s="1"/>
      <c r="V299" s="1"/>
      <c r="W299" s="1"/>
      <c r="X299" s="1"/>
      <c r="Y299" s="1"/>
      <c r="Z299" s="1"/>
    </row>
    <row r="300" customFormat="false" ht="15.75" hidden="false" customHeight="true" outlineLevel="0" collapsed="false">
      <c r="G300" s="1"/>
      <c r="H300" s="1"/>
      <c r="I300" s="1"/>
      <c r="J300" s="1"/>
      <c r="K300" s="1"/>
      <c r="L300" s="1"/>
      <c r="M300" s="1"/>
      <c r="N300" s="1"/>
      <c r="O300" s="1"/>
      <c r="P300" s="1"/>
      <c r="Q300" s="1"/>
      <c r="R300" s="1"/>
      <c r="S300" s="1"/>
      <c r="T300" s="1"/>
      <c r="U300" s="1"/>
      <c r="V300" s="1"/>
      <c r="W300" s="1"/>
      <c r="X300" s="1"/>
      <c r="Y300" s="1"/>
      <c r="Z300" s="1"/>
    </row>
    <row r="301" customFormat="false" ht="15.75" hidden="false" customHeight="true" outlineLevel="0" collapsed="false">
      <c r="G301" s="1"/>
      <c r="H301" s="1"/>
      <c r="I301" s="1"/>
      <c r="J301" s="1"/>
      <c r="K301" s="1"/>
      <c r="L301" s="1"/>
      <c r="M301" s="1"/>
      <c r="N301" s="1"/>
      <c r="O301" s="1"/>
      <c r="P301" s="1"/>
      <c r="Q301" s="1"/>
      <c r="R301" s="1"/>
      <c r="S301" s="1"/>
      <c r="T301" s="1"/>
      <c r="U301" s="1"/>
      <c r="V301" s="1"/>
      <c r="W301" s="1"/>
      <c r="X301" s="1"/>
      <c r="Y301" s="1"/>
      <c r="Z301" s="1"/>
    </row>
    <row r="302" customFormat="false" ht="15.75" hidden="false" customHeight="true" outlineLevel="0" collapsed="false">
      <c r="G302" s="1"/>
      <c r="H302" s="1"/>
      <c r="I302" s="1"/>
      <c r="J302" s="1"/>
      <c r="K302" s="1"/>
      <c r="L302" s="1"/>
      <c r="M302" s="1"/>
      <c r="N302" s="1"/>
      <c r="O302" s="1"/>
      <c r="P302" s="1"/>
      <c r="Q302" s="1"/>
      <c r="R302" s="1"/>
      <c r="S302" s="1"/>
      <c r="T302" s="1"/>
      <c r="U302" s="1"/>
      <c r="V302" s="1"/>
      <c r="W302" s="1"/>
      <c r="X302" s="1"/>
      <c r="Y302" s="1"/>
      <c r="Z302" s="1"/>
    </row>
    <row r="303" customFormat="false" ht="15.75" hidden="false" customHeight="true" outlineLevel="0" collapsed="false">
      <c r="G303" s="1"/>
      <c r="H303" s="1"/>
      <c r="I303" s="1"/>
      <c r="J303" s="1"/>
      <c r="K303" s="1"/>
      <c r="L303" s="1"/>
      <c r="M303" s="1"/>
      <c r="N303" s="1"/>
      <c r="O303" s="1"/>
      <c r="P303" s="1"/>
      <c r="Q303" s="1"/>
      <c r="R303" s="1"/>
      <c r="S303" s="1"/>
      <c r="T303" s="1"/>
      <c r="U303" s="1"/>
      <c r="V303" s="1"/>
      <c r="W303" s="1"/>
      <c r="X303" s="1"/>
      <c r="Y303" s="1"/>
      <c r="Z303" s="1"/>
    </row>
    <row r="304" customFormat="false" ht="15.75" hidden="false" customHeight="true" outlineLevel="0" collapsed="false">
      <c r="G304" s="1"/>
      <c r="H304" s="1"/>
      <c r="I304" s="1"/>
      <c r="J304" s="1"/>
      <c r="K304" s="1"/>
      <c r="L304" s="1"/>
      <c r="M304" s="1"/>
      <c r="N304" s="1"/>
      <c r="O304" s="1"/>
      <c r="P304" s="1"/>
      <c r="Q304" s="1"/>
      <c r="R304" s="1"/>
      <c r="S304" s="1"/>
      <c r="T304" s="1"/>
      <c r="U304" s="1"/>
      <c r="V304" s="1"/>
      <c r="W304" s="1"/>
      <c r="X304" s="1"/>
      <c r="Y304" s="1"/>
      <c r="Z304" s="1"/>
    </row>
    <row r="305" customFormat="false" ht="15.75" hidden="false" customHeight="true" outlineLevel="0" collapsed="false">
      <c r="G305" s="1"/>
      <c r="H305" s="1"/>
      <c r="I305" s="1"/>
      <c r="J305" s="1"/>
      <c r="K305" s="1"/>
      <c r="L305" s="1"/>
      <c r="M305" s="1"/>
      <c r="N305" s="1"/>
      <c r="O305" s="1"/>
      <c r="P305" s="1"/>
      <c r="Q305" s="1"/>
      <c r="R305" s="1"/>
      <c r="S305" s="1"/>
      <c r="T305" s="1"/>
      <c r="U305" s="1"/>
      <c r="V305" s="1"/>
      <c r="W305" s="1"/>
      <c r="X305" s="1"/>
      <c r="Y305" s="1"/>
      <c r="Z305" s="1"/>
    </row>
    <row r="306" customFormat="false" ht="15.75" hidden="false" customHeight="true" outlineLevel="0" collapsed="false">
      <c r="G306" s="1"/>
      <c r="H306" s="1"/>
      <c r="I306" s="1"/>
      <c r="J306" s="1"/>
      <c r="K306" s="1"/>
      <c r="L306" s="1"/>
      <c r="M306" s="1"/>
      <c r="N306" s="1"/>
      <c r="O306" s="1"/>
      <c r="P306" s="1"/>
      <c r="Q306" s="1"/>
      <c r="R306" s="1"/>
      <c r="S306" s="1"/>
      <c r="T306" s="1"/>
      <c r="U306" s="1"/>
      <c r="V306" s="1"/>
      <c r="W306" s="1"/>
      <c r="X306" s="1"/>
      <c r="Y306" s="1"/>
      <c r="Z306" s="1"/>
    </row>
    <row r="307" customFormat="false" ht="15.75" hidden="false" customHeight="true" outlineLevel="0" collapsed="false">
      <c r="G307" s="1"/>
      <c r="H307" s="1"/>
      <c r="I307" s="1"/>
      <c r="J307" s="1"/>
      <c r="K307" s="1"/>
      <c r="L307" s="1"/>
      <c r="M307" s="1"/>
      <c r="N307" s="1"/>
      <c r="O307" s="1"/>
      <c r="P307" s="1"/>
      <c r="Q307" s="1"/>
      <c r="R307" s="1"/>
      <c r="S307" s="1"/>
      <c r="T307" s="1"/>
      <c r="U307" s="1"/>
      <c r="V307" s="1"/>
      <c r="W307" s="1"/>
      <c r="X307" s="1"/>
      <c r="Y307" s="1"/>
      <c r="Z307" s="1"/>
    </row>
    <row r="308" customFormat="false" ht="15.75" hidden="false" customHeight="true" outlineLevel="0" collapsed="false">
      <c r="G308" s="1"/>
      <c r="H308" s="1"/>
      <c r="I308" s="1"/>
      <c r="J308" s="1"/>
      <c r="K308" s="1"/>
      <c r="L308" s="1"/>
      <c r="M308" s="1"/>
      <c r="N308" s="1"/>
      <c r="O308" s="1"/>
      <c r="P308" s="1"/>
      <c r="Q308" s="1"/>
      <c r="R308" s="1"/>
      <c r="S308" s="1"/>
      <c r="T308" s="1"/>
      <c r="U308" s="1"/>
      <c r="V308" s="1"/>
      <c r="W308" s="1"/>
      <c r="X308" s="1"/>
      <c r="Y308" s="1"/>
      <c r="Z308" s="1"/>
    </row>
    <row r="309" customFormat="false" ht="15.75" hidden="false" customHeight="true" outlineLevel="0" collapsed="false">
      <c r="G309" s="1"/>
      <c r="H309" s="1"/>
      <c r="I309" s="1"/>
      <c r="J309" s="1"/>
      <c r="K309" s="1"/>
      <c r="L309" s="1"/>
      <c r="M309" s="1"/>
      <c r="N309" s="1"/>
      <c r="O309" s="1"/>
      <c r="P309" s="1"/>
      <c r="Q309" s="1"/>
      <c r="R309" s="1"/>
      <c r="S309" s="1"/>
      <c r="T309" s="1"/>
      <c r="U309" s="1"/>
      <c r="V309" s="1"/>
      <c r="W309" s="1"/>
      <c r="X309" s="1"/>
      <c r="Y309" s="1"/>
      <c r="Z309" s="1"/>
    </row>
    <row r="310" customFormat="false" ht="15.75" hidden="false" customHeight="true" outlineLevel="0" collapsed="false">
      <c r="G310" s="1"/>
      <c r="H310" s="1"/>
      <c r="I310" s="1"/>
      <c r="J310" s="1"/>
      <c r="K310" s="1"/>
      <c r="L310" s="1"/>
      <c r="M310" s="1"/>
      <c r="N310" s="1"/>
      <c r="O310" s="1"/>
      <c r="P310" s="1"/>
      <c r="Q310" s="1"/>
      <c r="R310" s="1"/>
      <c r="S310" s="1"/>
      <c r="T310" s="1"/>
      <c r="U310" s="1"/>
      <c r="V310" s="1"/>
      <c r="W310" s="1"/>
      <c r="X310" s="1"/>
      <c r="Y310" s="1"/>
      <c r="Z310" s="1"/>
    </row>
    <row r="311" customFormat="false" ht="15.75" hidden="false" customHeight="true" outlineLevel="0" collapsed="false">
      <c r="G311" s="1"/>
      <c r="H311" s="1"/>
      <c r="I311" s="1"/>
      <c r="J311" s="1"/>
      <c r="K311" s="1"/>
      <c r="L311" s="1"/>
      <c r="M311" s="1"/>
      <c r="N311" s="1"/>
      <c r="O311" s="1"/>
      <c r="P311" s="1"/>
      <c r="Q311" s="1"/>
      <c r="R311" s="1"/>
      <c r="S311" s="1"/>
      <c r="T311" s="1"/>
      <c r="U311" s="1"/>
      <c r="V311" s="1"/>
      <c r="W311" s="1"/>
      <c r="X311" s="1"/>
      <c r="Y311" s="1"/>
      <c r="Z311" s="1"/>
    </row>
    <row r="312" customFormat="false" ht="15.75" hidden="false" customHeight="true" outlineLevel="0" collapsed="false">
      <c r="G312" s="1"/>
      <c r="H312" s="1"/>
      <c r="I312" s="1"/>
      <c r="J312" s="1"/>
      <c r="K312" s="1"/>
      <c r="L312" s="1"/>
      <c r="M312" s="1"/>
      <c r="N312" s="1"/>
      <c r="O312" s="1"/>
      <c r="P312" s="1"/>
      <c r="Q312" s="1"/>
      <c r="R312" s="1"/>
      <c r="S312" s="1"/>
      <c r="T312" s="1"/>
      <c r="U312" s="1"/>
      <c r="V312" s="1"/>
      <c r="W312" s="1"/>
      <c r="X312" s="1"/>
      <c r="Y312" s="1"/>
      <c r="Z312" s="1"/>
    </row>
    <row r="313" customFormat="false" ht="15.75" hidden="false" customHeight="true" outlineLevel="0" collapsed="false">
      <c r="G313" s="1"/>
      <c r="H313" s="1"/>
      <c r="I313" s="1"/>
      <c r="J313" s="1"/>
      <c r="K313" s="1"/>
      <c r="L313" s="1"/>
      <c r="M313" s="1"/>
      <c r="N313" s="1"/>
      <c r="O313" s="1"/>
      <c r="P313" s="1"/>
      <c r="Q313" s="1"/>
      <c r="R313" s="1"/>
      <c r="S313" s="1"/>
      <c r="T313" s="1"/>
      <c r="U313" s="1"/>
      <c r="V313" s="1"/>
      <c r="W313" s="1"/>
      <c r="X313" s="1"/>
      <c r="Y313" s="1"/>
      <c r="Z313" s="1"/>
    </row>
    <row r="314" customFormat="false" ht="15.75" hidden="false" customHeight="true" outlineLevel="0" collapsed="false">
      <c r="G314" s="1"/>
      <c r="H314" s="1"/>
      <c r="I314" s="1"/>
      <c r="J314" s="1"/>
      <c r="K314" s="1"/>
      <c r="L314" s="1"/>
      <c r="M314" s="1"/>
      <c r="N314" s="1"/>
      <c r="O314" s="1"/>
      <c r="P314" s="1"/>
      <c r="Q314" s="1"/>
      <c r="R314" s="1"/>
      <c r="S314" s="1"/>
      <c r="T314" s="1"/>
      <c r="U314" s="1"/>
      <c r="V314" s="1"/>
      <c r="W314" s="1"/>
      <c r="X314" s="1"/>
      <c r="Y314" s="1"/>
      <c r="Z314" s="1"/>
    </row>
    <row r="315" customFormat="false" ht="15.75" hidden="false" customHeight="true" outlineLevel="0" collapsed="false">
      <c r="G315" s="1"/>
      <c r="H315" s="1"/>
      <c r="I315" s="1"/>
      <c r="J315" s="1"/>
      <c r="K315" s="1"/>
      <c r="L315" s="1"/>
      <c r="M315" s="1"/>
      <c r="N315" s="1"/>
      <c r="O315" s="1"/>
      <c r="P315" s="1"/>
      <c r="Q315" s="1"/>
      <c r="R315" s="1"/>
      <c r="S315" s="1"/>
      <c r="T315" s="1"/>
      <c r="U315" s="1"/>
      <c r="V315" s="1"/>
      <c r="W315" s="1"/>
      <c r="X315" s="1"/>
      <c r="Y315" s="1"/>
      <c r="Z315" s="1"/>
    </row>
    <row r="316" customFormat="false" ht="15.75" hidden="false" customHeight="true" outlineLevel="0" collapsed="false">
      <c r="G316" s="1"/>
      <c r="H316" s="1"/>
      <c r="I316" s="1"/>
      <c r="J316" s="1"/>
      <c r="K316" s="1"/>
      <c r="L316" s="1"/>
      <c r="M316" s="1"/>
      <c r="N316" s="1"/>
      <c r="O316" s="1"/>
      <c r="P316" s="1"/>
      <c r="Q316" s="1"/>
      <c r="R316" s="1"/>
      <c r="S316" s="1"/>
      <c r="T316" s="1"/>
      <c r="U316" s="1"/>
      <c r="V316" s="1"/>
      <c r="W316" s="1"/>
      <c r="X316" s="1"/>
      <c r="Y316" s="1"/>
      <c r="Z316" s="1"/>
    </row>
    <row r="317" customFormat="false" ht="15.75" hidden="false" customHeight="true" outlineLevel="0" collapsed="false">
      <c r="G317" s="1"/>
      <c r="H317" s="1"/>
      <c r="I317" s="1"/>
      <c r="J317" s="1"/>
      <c r="K317" s="1"/>
      <c r="L317" s="1"/>
      <c r="M317" s="1"/>
      <c r="N317" s="1"/>
      <c r="O317" s="1"/>
      <c r="P317" s="1"/>
      <c r="Q317" s="1"/>
      <c r="R317" s="1"/>
      <c r="S317" s="1"/>
      <c r="T317" s="1"/>
      <c r="U317" s="1"/>
      <c r="V317" s="1"/>
      <c r="W317" s="1"/>
      <c r="X317" s="1"/>
      <c r="Y317" s="1"/>
      <c r="Z317" s="1"/>
    </row>
    <row r="318" customFormat="false" ht="15.75" hidden="false" customHeight="true" outlineLevel="0" collapsed="false">
      <c r="G318" s="1"/>
      <c r="H318" s="1"/>
      <c r="I318" s="1"/>
      <c r="J318" s="1"/>
      <c r="K318" s="1"/>
      <c r="L318" s="1"/>
      <c r="M318" s="1"/>
      <c r="N318" s="1"/>
      <c r="O318" s="1"/>
      <c r="P318" s="1"/>
      <c r="Q318" s="1"/>
      <c r="R318" s="1"/>
      <c r="S318" s="1"/>
      <c r="T318" s="1"/>
      <c r="U318" s="1"/>
      <c r="V318" s="1"/>
      <c r="W318" s="1"/>
      <c r="X318" s="1"/>
      <c r="Y318" s="1"/>
      <c r="Z318" s="1"/>
    </row>
    <row r="319" customFormat="false" ht="15.75" hidden="false" customHeight="true" outlineLevel="0" collapsed="false">
      <c r="G319" s="1"/>
      <c r="H319" s="1"/>
      <c r="I319" s="1"/>
      <c r="J319" s="1"/>
      <c r="K319" s="1"/>
      <c r="L319" s="1"/>
      <c r="M319" s="1"/>
      <c r="N319" s="1"/>
      <c r="O319" s="1"/>
      <c r="P319" s="1"/>
      <c r="Q319" s="1"/>
      <c r="R319" s="1"/>
      <c r="S319" s="1"/>
      <c r="T319" s="1"/>
      <c r="U319" s="1"/>
      <c r="V319" s="1"/>
      <c r="W319" s="1"/>
      <c r="X319" s="1"/>
      <c r="Y319" s="1"/>
      <c r="Z319" s="1"/>
    </row>
    <row r="320" customFormat="false" ht="15.75" hidden="false" customHeight="true" outlineLevel="0" collapsed="false">
      <c r="G320" s="1"/>
      <c r="H320" s="1"/>
      <c r="I320" s="1"/>
      <c r="J320" s="1"/>
      <c r="K320" s="1"/>
      <c r="L320" s="1"/>
      <c r="M320" s="1"/>
      <c r="N320" s="1"/>
      <c r="O320" s="1"/>
      <c r="P320" s="1"/>
      <c r="Q320" s="1"/>
      <c r="R320" s="1"/>
      <c r="S320" s="1"/>
      <c r="T320" s="1"/>
      <c r="U320" s="1"/>
      <c r="V320" s="1"/>
      <c r="W320" s="1"/>
      <c r="X320" s="1"/>
      <c r="Y320" s="1"/>
      <c r="Z320" s="1"/>
    </row>
    <row r="321" customFormat="false" ht="15.75" hidden="false" customHeight="true" outlineLevel="0" collapsed="false">
      <c r="G321" s="1"/>
      <c r="H321" s="1"/>
      <c r="I321" s="1"/>
      <c r="J321" s="1"/>
      <c r="K321" s="1"/>
      <c r="L321" s="1"/>
      <c r="M321" s="1"/>
      <c r="N321" s="1"/>
      <c r="O321" s="1"/>
      <c r="P321" s="1"/>
      <c r="Q321" s="1"/>
      <c r="R321" s="1"/>
      <c r="S321" s="1"/>
      <c r="T321" s="1"/>
      <c r="U321" s="1"/>
      <c r="V321" s="1"/>
      <c r="W321" s="1"/>
      <c r="X321" s="1"/>
      <c r="Y321" s="1"/>
      <c r="Z321" s="1"/>
    </row>
    <row r="322" customFormat="false" ht="15.75" hidden="false" customHeight="true" outlineLevel="0" collapsed="false">
      <c r="G322" s="1"/>
      <c r="H322" s="1"/>
      <c r="I322" s="1"/>
      <c r="J322" s="1"/>
      <c r="K322" s="1"/>
      <c r="L322" s="1"/>
      <c r="M322" s="1"/>
      <c r="N322" s="1"/>
      <c r="O322" s="1"/>
      <c r="P322" s="1"/>
      <c r="Q322" s="1"/>
      <c r="R322" s="1"/>
      <c r="S322" s="1"/>
      <c r="T322" s="1"/>
      <c r="U322" s="1"/>
      <c r="V322" s="1"/>
      <c r="W322" s="1"/>
      <c r="X322" s="1"/>
      <c r="Y322" s="1"/>
      <c r="Z322" s="1"/>
    </row>
    <row r="323" customFormat="false" ht="15.75" hidden="false" customHeight="true" outlineLevel="0" collapsed="false">
      <c r="G323" s="1"/>
      <c r="H323" s="1"/>
      <c r="I323" s="1"/>
      <c r="J323" s="1"/>
      <c r="K323" s="1"/>
      <c r="L323" s="1"/>
      <c r="M323" s="1"/>
      <c r="N323" s="1"/>
      <c r="O323" s="1"/>
      <c r="P323" s="1"/>
      <c r="Q323" s="1"/>
      <c r="R323" s="1"/>
      <c r="S323" s="1"/>
      <c r="T323" s="1"/>
      <c r="U323" s="1"/>
      <c r="V323" s="1"/>
      <c r="W323" s="1"/>
      <c r="X323" s="1"/>
      <c r="Y323" s="1"/>
      <c r="Z323" s="1"/>
    </row>
    <row r="324" customFormat="false" ht="15.75" hidden="false" customHeight="true" outlineLevel="0" collapsed="false">
      <c r="G324" s="1"/>
      <c r="H324" s="1"/>
      <c r="I324" s="1"/>
      <c r="J324" s="1"/>
      <c r="K324" s="1"/>
      <c r="L324" s="1"/>
      <c r="M324" s="1"/>
      <c r="N324" s="1"/>
      <c r="O324" s="1"/>
      <c r="P324" s="1"/>
      <c r="Q324" s="1"/>
      <c r="R324" s="1"/>
      <c r="S324" s="1"/>
      <c r="T324" s="1"/>
      <c r="U324" s="1"/>
      <c r="V324" s="1"/>
      <c r="W324" s="1"/>
      <c r="X324" s="1"/>
      <c r="Y324" s="1"/>
      <c r="Z324" s="1"/>
    </row>
    <row r="325" customFormat="false" ht="15.75" hidden="false" customHeight="true" outlineLevel="0" collapsed="false">
      <c r="G325" s="1"/>
      <c r="H325" s="1"/>
      <c r="I325" s="1"/>
      <c r="J325" s="1"/>
      <c r="K325" s="1"/>
      <c r="L325" s="1"/>
      <c r="M325" s="1"/>
      <c r="N325" s="1"/>
      <c r="O325" s="1"/>
      <c r="P325" s="1"/>
      <c r="Q325" s="1"/>
      <c r="R325" s="1"/>
      <c r="S325" s="1"/>
      <c r="T325" s="1"/>
      <c r="U325" s="1"/>
      <c r="V325" s="1"/>
      <c r="W325" s="1"/>
      <c r="X325" s="1"/>
      <c r="Y325" s="1"/>
      <c r="Z325" s="1"/>
    </row>
    <row r="326" customFormat="false" ht="15.75" hidden="false" customHeight="true" outlineLevel="0" collapsed="false">
      <c r="G326" s="1"/>
      <c r="H326" s="1"/>
      <c r="I326" s="1"/>
      <c r="J326" s="1"/>
      <c r="K326" s="1"/>
      <c r="L326" s="1"/>
      <c r="M326" s="1"/>
      <c r="N326" s="1"/>
      <c r="O326" s="1"/>
      <c r="P326" s="1"/>
      <c r="Q326" s="1"/>
      <c r="R326" s="1"/>
      <c r="S326" s="1"/>
      <c r="T326" s="1"/>
      <c r="U326" s="1"/>
      <c r="V326" s="1"/>
      <c r="W326" s="1"/>
      <c r="X326" s="1"/>
      <c r="Y326" s="1"/>
      <c r="Z326" s="1"/>
    </row>
    <row r="327" customFormat="false" ht="15.75" hidden="false" customHeight="true" outlineLevel="0" collapsed="false">
      <c r="G327" s="1"/>
      <c r="H327" s="1"/>
      <c r="I327" s="1"/>
      <c r="J327" s="1"/>
      <c r="K327" s="1"/>
      <c r="L327" s="1"/>
      <c r="M327" s="1"/>
      <c r="N327" s="1"/>
      <c r="O327" s="1"/>
      <c r="P327" s="1"/>
      <c r="Q327" s="1"/>
      <c r="R327" s="1"/>
      <c r="S327" s="1"/>
      <c r="T327" s="1"/>
      <c r="U327" s="1"/>
      <c r="V327" s="1"/>
      <c r="W327" s="1"/>
      <c r="X327" s="1"/>
      <c r="Y327" s="1"/>
      <c r="Z327" s="1"/>
    </row>
    <row r="328" customFormat="false" ht="15.75" hidden="false" customHeight="true" outlineLevel="0" collapsed="false">
      <c r="G328" s="1"/>
      <c r="H328" s="1"/>
      <c r="I328" s="1"/>
      <c r="J328" s="1"/>
      <c r="K328" s="1"/>
      <c r="L328" s="1"/>
      <c r="M328" s="1"/>
      <c r="N328" s="1"/>
      <c r="O328" s="1"/>
      <c r="P328" s="1"/>
      <c r="Q328" s="1"/>
      <c r="R328" s="1"/>
      <c r="S328" s="1"/>
      <c r="T328" s="1"/>
      <c r="U328" s="1"/>
      <c r="V328" s="1"/>
      <c r="W328" s="1"/>
      <c r="X328" s="1"/>
      <c r="Y328" s="1"/>
      <c r="Z328" s="1"/>
    </row>
    <row r="329" customFormat="false" ht="15.75" hidden="false" customHeight="true" outlineLevel="0" collapsed="false">
      <c r="G329" s="1"/>
      <c r="H329" s="1"/>
      <c r="I329" s="1"/>
      <c r="J329" s="1"/>
      <c r="K329" s="1"/>
      <c r="L329" s="1"/>
      <c r="M329" s="1"/>
      <c r="N329" s="1"/>
      <c r="O329" s="1"/>
      <c r="P329" s="1"/>
      <c r="Q329" s="1"/>
      <c r="R329" s="1"/>
      <c r="S329" s="1"/>
      <c r="T329" s="1"/>
      <c r="U329" s="1"/>
      <c r="V329" s="1"/>
      <c r="W329" s="1"/>
      <c r="X329" s="1"/>
      <c r="Y329" s="1"/>
      <c r="Z329" s="1"/>
    </row>
    <row r="330" customFormat="false" ht="15.75" hidden="false" customHeight="true" outlineLevel="0" collapsed="false">
      <c r="G330" s="1"/>
      <c r="H330" s="1"/>
      <c r="I330" s="1"/>
      <c r="J330" s="1"/>
      <c r="K330" s="1"/>
      <c r="L330" s="1"/>
      <c r="M330" s="1"/>
      <c r="N330" s="1"/>
      <c r="O330" s="1"/>
      <c r="P330" s="1"/>
      <c r="Q330" s="1"/>
      <c r="R330" s="1"/>
      <c r="S330" s="1"/>
      <c r="T330" s="1"/>
      <c r="U330" s="1"/>
      <c r="V330" s="1"/>
      <c r="W330" s="1"/>
      <c r="X330" s="1"/>
      <c r="Y330" s="1"/>
      <c r="Z330" s="1"/>
    </row>
    <row r="331" customFormat="false" ht="15.75" hidden="false" customHeight="true" outlineLevel="0" collapsed="false">
      <c r="G331" s="1"/>
      <c r="H331" s="1"/>
      <c r="I331" s="1"/>
      <c r="J331" s="1"/>
      <c r="K331" s="1"/>
      <c r="L331" s="1"/>
      <c r="M331" s="1"/>
      <c r="N331" s="1"/>
      <c r="O331" s="1"/>
      <c r="P331" s="1"/>
      <c r="Q331" s="1"/>
      <c r="R331" s="1"/>
      <c r="S331" s="1"/>
      <c r="T331" s="1"/>
      <c r="U331" s="1"/>
      <c r="V331" s="1"/>
      <c r="W331" s="1"/>
      <c r="X331" s="1"/>
      <c r="Y331" s="1"/>
      <c r="Z331" s="1"/>
    </row>
    <row r="332" customFormat="false" ht="15.75" hidden="false" customHeight="true" outlineLevel="0" collapsed="false">
      <c r="G332" s="1"/>
      <c r="H332" s="1"/>
      <c r="I332" s="1"/>
      <c r="J332" s="1"/>
      <c r="K332" s="1"/>
      <c r="L332" s="1"/>
      <c r="M332" s="1"/>
      <c r="N332" s="1"/>
      <c r="O332" s="1"/>
      <c r="P332" s="1"/>
      <c r="Q332" s="1"/>
      <c r="R332" s="1"/>
      <c r="S332" s="1"/>
      <c r="T332" s="1"/>
      <c r="U332" s="1"/>
      <c r="V332" s="1"/>
      <c r="W332" s="1"/>
      <c r="X332" s="1"/>
      <c r="Y332" s="1"/>
      <c r="Z332" s="1"/>
    </row>
    <row r="333" customFormat="false" ht="15.75" hidden="false" customHeight="true" outlineLevel="0" collapsed="false">
      <c r="G333" s="1"/>
      <c r="H333" s="1"/>
      <c r="I333" s="1"/>
      <c r="J333" s="1"/>
      <c r="K333" s="1"/>
      <c r="L333" s="1"/>
      <c r="M333" s="1"/>
      <c r="N333" s="1"/>
      <c r="O333" s="1"/>
      <c r="P333" s="1"/>
      <c r="Q333" s="1"/>
      <c r="R333" s="1"/>
      <c r="S333" s="1"/>
      <c r="T333" s="1"/>
      <c r="U333" s="1"/>
      <c r="V333" s="1"/>
      <c r="W333" s="1"/>
      <c r="X333" s="1"/>
      <c r="Y333" s="1"/>
      <c r="Z333" s="1"/>
    </row>
    <row r="334" customFormat="false" ht="15.75" hidden="false" customHeight="true" outlineLevel="0" collapsed="false">
      <c r="G334" s="1"/>
      <c r="H334" s="1"/>
      <c r="I334" s="1"/>
      <c r="J334" s="1"/>
      <c r="K334" s="1"/>
      <c r="L334" s="1"/>
      <c r="M334" s="1"/>
      <c r="N334" s="1"/>
      <c r="O334" s="1"/>
      <c r="P334" s="1"/>
      <c r="Q334" s="1"/>
      <c r="R334" s="1"/>
      <c r="S334" s="1"/>
      <c r="T334" s="1"/>
      <c r="U334" s="1"/>
      <c r="V334" s="1"/>
      <c r="W334" s="1"/>
      <c r="X334" s="1"/>
      <c r="Y334" s="1"/>
      <c r="Z334" s="1"/>
    </row>
    <row r="335" customFormat="false" ht="15.75" hidden="false" customHeight="true" outlineLevel="0" collapsed="false">
      <c r="G335" s="1"/>
      <c r="H335" s="1"/>
      <c r="I335" s="1"/>
      <c r="J335" s="1"/>
      <c r="K335" s="1"/>
      <c r="L335" s="1"/>
      <c r="M335" s="1"/>
      <c r="N335" s="1"/>
      <c r="O335" s="1"/>
      <c r="P335" s="1"/>
      <c r="Q335" s="1"/>
      <c r="R335" s="1"/>
      <c r="S335" s="1"/>
      <c r="T335" s="1"/>
      <c r="U335" s="1"/>
      <c r="V335" s="1"/>
      <c r="W335" s="1"/>
      <c r="X335" s="1"/>
      <c r="Y335" s="1"/>
      <c r="Z335" s="1"/>
    </row>
    <row r="336" customFormat="false" ht="15.75" hidden="false" customHeight="true" outlineLevel="0" collapsed="false">
      <c r="G336" s="1"/>
      <c r="H336" s="1"/>
      <c r="I336" s="1"/>
      <c r="J336" s="1"/>
      <c r="K336" s="1"/>
      <c r="L336" s="1"/>
      <c r="M336" s="1"/>
      <c r="N336" s="1"/>
      <c r="O336" s="1"/>
      <c r="P336" s="1"/>
      <c r="Q336" s="1"/>
      <c r="R336" s="1"/>
      <c r="S336" s="1"/>
      <c r="T336" s="1"/>
      <c r="U336" s="1"/>
      <c r="V336" s="1"/>
      <c r="W336" s="1"/>
      <c r="X336" s="1"/>
      <c r="Y336" s="1"/>
      <c r="Z336" s="1"/>
    </row>
    <row r="337" customFormat="false" ht="15.75" hidden="false" customHeight="true" outlineLevel="0" collapsed="false">
      <c r="G337" s="1"/>
      <c r="H337" s="1"/>
      <c r="I337" s="1"/>
      <c r="J337" s="1"/>
      <c r="K337" s="1"/>
      <c r="L337" s="1"/>
      <c r="M337" s="1"/>
      <c r="N337" s="1"/>
      <c r="O337" s="1"/>
      <c r="P337" s="1"/>
      <c r="Q337" s="1"/>
      <c r="R337" s="1"/>
      <c r="S337" s="1"/>
      <c r="T337" s="1"/>
      <c r="U337" s="1"/>
      <c r="V337" s="1"/>
      <c r="W337" s="1"/>
      <c r="X337" s="1"/>
      <c r="Y337" s="1"/>
      <c r="Z337" s="1"/>
    </row>
    <row r="338" customFormat="false" ht="15.75" hidden="false" customHeight="true" outlineLevel="0" collapsed="false">
      <c r="G338" s="1"/>
      <c r="H338" s="1"/>
      <c r="I338" s="1"/>
      <c r="J338" s="1"/>
      <c r="K338" s="1"/>
      <c r="L338" s="1"/>
      <c r="M338" s="1"/>
      <c r="N338" s="1"/>
      <c r="O338" s="1"/>
      <c r="P338" s="1"/>
      <c r="Q338" s="1"/>
      <c r="R338" s="1"/>
      <c r="S338" s="1"/>
      <c r="T338" s="1"/>
      <c r="U338" s="1"/>
      <c r="V338" s="1"/>
      <c r="W338" s="1"/>
      <c r="X338" s="1"/>
      <c r="Y338" s="1"/>
      <c r="Z338" s="1"/>
    </row>
    <row r="339" customFormat="false" ht="15.75" hidden="false" customHeight="true" outlineLevel="0" collapsed="false">
      <c r="G339" s="1"/>
      <c r="H339" s="1"/>
      <c r="I339" s="1"/>
      <c r="J339" s="1"/>
      <c r="K339" s="1"/>
      <c r="L339" s="1"/>
      <c r="M339" s="1"/>
      <c r="N339" s="1"/>
      <c r="O339" s="1"/>
      <c r="P339" s="1"/>
      <c r="Q339" s="1"/>
      <c r="R339" s="1"/>
      <c r="S339" s="1"/>
      <c r="T339" s="1"/>
      <c r="U339" s="1"/>
      <c r="V339" s="1"/>
      <c r="W339" s="1"/>
      <c r="X339" s="1"/>
      <c r="Y339" s="1"/>
      <c r="Z339" s="1"/>
    </row>
    <row r="340" customFormat="false" ht="15.75" hidden="false" customHeight="true" outlineLevel="0" collapsed="false">
      <c r="G340" s="1"/>
      <c r="H340" s="1"/>
      <c r="I340" s="1"/>
      <c r="J340" s="1"/>
      <c r="K340" s="1"/>
      <c r="L340" s="1"/>
      <c r="M340" s="1"/>
      <c r="N340" s="1"/>
      <c r="O340" s="1"/>
      <c r="P340" s="1"/>
      <c r="Q340" s="1"/>
      <c r="R340" s="1"/>
      <c r="S340" s="1"/>
      <c r="T340" s="1"/>
      <c r="U340" s="1"/>
      <c r="V340" s="1"/>
      <c r="W340" s="1"/>
      <c r="X340" s="1"/>
      <c r="Y340" s="1"/>
      <c r="Z340" s="1"/>
    </row>
    <row r="341" customFormat="false" ht="15.75" hidden="false" customHeight="true" outlineLevel="0" collapsed="false">
      <c r="G341" s="1"/>
      <c r="H341" s="1"/>
      <c r="I341" s="1"/>
      <c r="J341" s="1"/>
      <c r="K341" s="1"/>
      <c r="L341" s="1"/>
      <c r="M341" s="1"/>
      <c r="N341" s="1"/>
      <c r="O341" s="1"/>
      <c r="P341" s="1"/>
      <c r="Q341" s="1"/>
      <c r="R341" s="1"/>
      <c r="S341" s="1"/>
      <c r="T341" s="1"/>
      <c r="U341" s="1"/>
      <c r="V341" s="1"/>
      <c r="W341" s="1"/>
      <c r="X341" s="1"/>
      <c r="Y341" s="1"/>
      <c r="Z341" s="1"/>
    </row>
    <row r="342" customFormat="false" ht="15.75" hidden="false" customHeight="true" outlineLevel="0" collapsed="false">
      <c r="G342" s="1"/>
      <c r="H342" s="1"/>
      <c r="I342" s="1"/>
      <c r="J342" s="1"/>
      <c r="K342" s="1"/>
      <c r="L342" s="1"/>
      <c r="M342" s="1"/>
      <c r="N342" s="1"/>
      <c r="O342" s="1"/>
      <c r="P342" s="1"/>
      <c r="Q342" s="1"/>
      <c r="R342" s="1"/>
      <c r="S342" s="1"/>
      <c r="T342" s="1"/>
      <c r="U342" s="1"/>
      <c r="V342" s="1"/>
      <c r="W342" s="1"/>
      <c r="X342" s="1"/>
      <c r="Y342" s="1"/>
      <c r="Z342" s="1"/>
    </row>
    <row r="343" customFormat="false" ht="15.75" hidden="false" customHeight="true" outlineLevel="0" collapsed="false">
      <c r="G343" s="1"/>
      <c r="H343" s="1"/>
      <c r="I343" s="1"/>
      <c r="J343" s="1"/>
      <c r="K343" s="1"/>
      <c r="L343" s="1"/>
      <c r="M343" s="1"/>
      <c r="N343" s="1"/>
      <c r="O343" s="1"/>
      <c r="P343" s="1"/>
      <c r="Q343" s="1"/>
      <c r="R343" s="1"/>
      <c r="S343" s="1"/>
      <c r="T343" s="1"/>
      <c r="U343" s="1"/>
      <c r="V343" s="1"/>
      <c r="W343" s="1"/>
      <c r="X343" s="1"/>
      <c r="Y343" s="1"/>
      <c r="Z343" s="1"/>
    </row>
    <row r="344" customFormat="false" ht="15.75" hidden="false" customHeight="true" outlineLevel="0" collapsed="false">
      <c r="G344" s="1"/>
      <c r="H344" s="1"/>
      <c r="I344" s="1"/>
      <c r="J344" s="1"/>
      <c r="K344" s="1"/>
      <c r="L344" s="1"/>
      <c r="M344" s="1"/>
      <c r="N344" s="1"/>
      <c r="O344" s="1"/>
      <c r="P344" s="1"/>
      <c r="Q344" s="1"/>
      <c r="R344" s="1"/>
      <c r="S344" s="1"/>
      <c r="T344" s="1"/>
      <c r="U344" s="1"/>
      <c r="V344" s="1"/>
      <c r="W344" s="1"/>
      <c r="X344" s="1"/>
      <c r="Y344" s="1"/>
      <c r="Z344" s="1"/>
    </row>
    <row r="345" customFormat="false" ht="15.75" hidden="false" customHeight="true" outlineLevel="0" collapsed="false">
      <c r="G345" s="1"/>
      <c r="H345" s="1"/>
      <c r="I345" s="1"/>
      <c r="J345" s="1"/>
      <c r="K345" s="1"/>
      <c r="L345" s="1"/>
      <c r="M345" s="1"/>
      <c r="N345" s="1"/>
      <c r="O345" s="1"/>
      <c r="P345" s="1"/>
      <c r="Q345" s="1"/>
      <c r="R345" s="1"/>
      <c r="S345" s="1"/>
      <c r="T345" s="1"/>
      <c r="U345" s="1"/>
      <c r="V345" s="1"/>
      <c r="W345" s="1"/>
      <c r="X345" s="1"/>
      <c r="Y345" s="1"/>
      <c r="Z345" s="1"/>
    </row>
    <row r="346" customFormat="false" ht="15.75" hidden="false" customHeight="true" outlineLevel="0" collapsed="false">
      <c r="G346" s="1"/>
      <c r="H346" s="1"/>
      <c r="I346" s="1"/>
      <c r="J346" s="1"/>
      <c r="K346" s="1"/>
      <c r="L346" s="1"/>
      <c r="M346" s="1"/>
      <c r="N346" s="1"/>
      <c r="O346" s="1"/>
      <c r="P346" s="1"/>
      <c r="Q346" s="1"/>
      <c r="R346" s="1"/>
      <c r="S346" s="1"/>
      <c r="T346" s="1"/>
      <c r="U346" s="1"/>
      <c r="V346" s="1"/>
      <c r="W346" s="1"/>
      <c r="X346" s="1"/>
      <c r="Y346" s="1"/>
      <c r="Z346" s="1"/>
    </row>
    <row r="347" customFormat="false" ht="15.75" hidden="false" customHeight="true" outlineLevel="0" collapsed="false">
      <c r="G347" s="1"/>
      <c r="H347" s="1"/>
      <c r="I347" s="1"/>
      <c r="J347" s="1"/>
      <c r="K347" s="1"/>
      <c r="L347" s="1"/>
      <c r="M347" s="1"/>
      <c r="N347" s="1"/>
      <c r="O347" s="1"/>
      <c r="P347" s="1"/>
      <c r="Q347" s="1"/>
      <c r="R347" s="1"/>
      <c r="S347" s="1"/>
      <c r="T347" s="1"/>
      <c r="U347" s="1"/>
      <c r="V347" s="1"/>
      <c r="W347" s="1"/>
      <c r="X347" s="1"/>
      <c r="Y347" s="1"/>
      <c r="Z347" s="1"/>
    </row>
    <row r="348" customFormat="false" ht="15.75" hidden="false" customHeight="true" outlineLevel="0" collapsed="false">
      <c r="G348" s="1"/>
      <c r="H348" s="1"/>
      <c r="I348" s="1"/>
      <c r="J348" s="1"/>
      <c r="K348" s="1"/>
      <c r="L348" s="1"/>
      <c r="M348" s="1"/>
      <c r="N348" s="1"/>
      <c r="O348" s="1"/>
      <c r="P348" s="1"/>
      <c r="Q348" s="1"/>
      <c r="R348" s="1"/>
      <c r="S348" s="1"/>
      <c r="T348" s="1"/>
      <c r="U348" s="1"/>
      <c r="V348" s="1"/>
      <c r="W348" s="1"/>
      <c r="X348" s="1"/>
      <c r="Y348" s="1"/>
      <c r="Z348" s="1"/>
    </row>
    <row r="349" customFormat="false" ht="15.75" hidden="false" customHeight="true" outlineLevel="0" collapsed="false">
      <c r="G349" s="1"/>
      <c r="H349" s="1"/>
      <c r="I349" s="1"/>
      <c r="J349" s="1"/>
      <c r="K349" s="1"/>
      <c r="L349" s="1"/>
      <c r="M349" s="1"/>
      <c r="N349" s="1"/>
      <c r="O349" s="1"/>
      <c r="P349" s="1"/>
      <c r="Q349" s="1"/>
      <c r="R349" s="1"/>
      <c r="S349" s="1"/>
      <c r="T349" s="1"/>
      <c r="U349" s="1"/>
      <c r="V349" s="1"/>
      <c r="W349" s="1"/>
      <c r="X349" s="1"/>
      <c r="Y349" s="1"/>
      <c r="Z349" s="1"/>
    </row>
    <row r="350" customFormat="false" ht="15.75" hidden="false" customHeight="true" outlineLevel="0" collapsed="false">
      <c r="G350" s="1"/>
      <c r="H350" s="1"/>
      <c r="I350" s="1"/>
      <c r="J350" s="1"/>
      <c r="K350" s="1"/>
      <c r="L350" s="1"/>
      <c r="M350" s="1"/>
      <c r="N350" s="1"/>
      <c r="O350" s="1"/>
      <c r="P350" s="1"/>
      <c r="Q350" s="1"/>
      <c r="R350" s="1"/>
      <c r="S350" s="1"/>
      <c r="T350" s="1"/>
      <c r="U350" s="1"/>
      <c r="V350" s="1"/>
      <c r="W350" s="1"/>
      <c r="X350" s="1"/>
      <c r="Y350" s="1"/>
      <c r="Z350" s="1"/>
    </row>
    <row r="351" customFormat="false" ht="15.75" hidden="false" customHeight="true" outlineLevel="0" collapsed="false">
      <c r="G351" s="1"/>
      <c r="H351" s="1"/>
      <c r="I351" s="1"/>
      <c r="J351" s="1"/>
      <c r="K351" s="1"/>
      <c r="L351" s="1"/>
      <c r="M351" s="1"/>
      <c r="N351" s="1"/>
      <c r="O351" s="1"/>
      <c r="P351" s="1"/>
      <c r="Q351" s="1"/>
      <c r="R351" s="1"/>
      <c r="S351" s="1"/>
      <c r="T351" s="1"/>
      <c r="U351" s="1"/>
      <c r="V351" s="1"/>
      <c r="W351" s="1"/>
      <c r="X351" s="1"/>
      <c r="Y351" s="1"/>
      <c r="Z351" s="1"/>
    </row>
    <row r="352" customFormat="false" ht="15.75" hidden="false" customHeight="true" outlineLevel="0" collapsed="false">
      <c r="G352" s="1"/>
      <c r="H352" s="1"/>
      <c r="I352" s="1"/>
      <c r="J352" s="1"/>
      <c r="K352" s="1"/>
      <c r="L352" s="1"/>
      <c r="M352" s="1"/>
      <c r="N352" s="1"/>
      <c r="O352" s="1"/>
      <c r="P352" s="1"/>
      <c r="Q352" s="1"/>
      <c r="R352" s="1"/>
      <c r="S352" s="1"/>
      <c r="T352" s="1"/>
      <c r="U352" s="1"/>
      <c r="V352" s="1"/>
      <c r="W352" s="1"/>
      <c r="X352" s="1"/>
      <c r="Y352" s="1"/>
      <c r="Z352" s="1"/>
    </row>
    <row r="353" customFormat="false" ht="15.75" hidden="false" customHeight="true" outlineLevel="0" collapsed="false">
      <c r="G353" s="1"/>
      <c r="H353" s="1"/>
      <c r="I353" s="1"/>
      <c r="J353" s="1"/>
      <c r="K353" s="1"/>
      <c r="L353" s="1"/>
      <c r="M353" s="1"/>
      <c r="N353" s="1"/>
      <c r="O353" s="1"/>
      <c r="P353" s="1"/>
      <c r="Q353" s="1"/>
      <c r="R353" s="1"/>
      <c r="S353" s="1"/>
      <c r="T353" s="1"/>
      <c r="U353" s="1"/>
      <c r="V353" s="1"/>
      <c r="W353" s="1"/>
      <c r="X353" s="1"/>
      <c r="Y353" s="1"/>
      <c r="Z353" s="1"/>
    </row>
    <row r="354" customFormat="false" ht="15.75" hidden="false" customHeight="true" outlineLevel="0" collapsed="false">
      <c r="G354" s="1"/>
      <c r="H354" s="1"/>
      <c r="I354" s="1"/>
      <c r="J354" s="1"/>
      <c r="K354" s="1"/>
      <c r="L354" s="1"/>
      <c r="M354" s="1"/>
      <c r="N354" s="1"/>
      <c r="O354" s="1"/>
      <c r="P354" s="1"/>
      <c r="Q354" s="1"/>
      <c r="R354" s="1"/>
      <c r="S354" s="1"/>
      <c r="T354" s="1"/>
      <c r="U354" s="1"/>
      <c r="V354" s="1"/>
      <c r="W354" s="1"/>
      <c r="X354" s="1"/>
      <c r="Y354" s="1"/>
      <c r="Z354" s="1"/>
    </row>
    <row r="355" customFormat="false" ht="15.75" hidden="false" customHeight="true" outlineLevel="0" collapsed="false">
      <c r="G355" s="1"/>
      <c r="H355" s="1"/>
      <c r="I355" s="1"/>
      <c r="J355" s="1"/>
      <c r="K355" s="1"/>
      <c r="L355" s="1"/>
      <c r="M355" s="1"/>
      <c r="N355" s="1"/>
      <c r="O355" s="1"/>
      <c r="P355" s="1"/>
      <c r="Q355" s="1"/>
      <c r="R355" s="1"/>
      <c r="S355" s="1"/>
      <c r="T355" s="1"/>
      <c r="U355" s="1"/>
      <c r="V355" s="1"/>
      <c r="W355" s="1"/>
      <c r="X355" s="1"/>
      <c r="Y355" s="1"/>
      <c r="Z355" s="1"/>
    </row>
    <row r="356" customFormat="false" ht="15.75" hidden="false" customHeight="true" outlineLevel="0" collapsed="false">
      <c r="G356" s="1"/>
      <c r="H356" s="1"/>
      <c r="I356" s="1"/>
      <c r="J356" s="1"/>
      <c r="K356" s="1"/>
      <c r="L356" s="1"/>
      <c r="M356" s="1"/>
      <c r="N356" s="1"/>
      <c r="O356" s="1"/>
      <c r="P356" s="1"/>
      <c r="Q356" s="1"/>
      <c r="R356" s="1"/>
      <c r="S356" s="1"/>
      <c r="T356" s="1"/>
      <c r="U356" s="1"/>
      <c r="V356" s="1"/>
      <c r="W356" s="1"/>
      <c r="X356" s="1"/>
      <c r="Y356" s="1"/>
      <c r="Z356" s="1"/>
    </row>
    <row r="357" customFormat="false" ht="15.75" hidden="false" customHeight="true" outlineLevel="0" collapsed="false">
      <c r="G357" s="1"/>
      <c r="H357" s="1"/>
      <c r="I357" s="1"/>
      <c r="J357" s="1"/>
      <c r="K357" s="1"/>
      <c r="L357" s="1"/>
      <c r="M357" s="1"/>
      <c r="N357" s="1"/>
      <c r="O357" s="1"/>
      <c r="P357" s="1"/>
      <c r="Q357" s="1"/>
      <c r="R357" s="1"/>
      <c r="S357" s="1"/>
      <c r="T357" s="1"/>
      <c r="U357" s="1"/>
      <c r="V357" s="1"/>
      <c r="W357" s="1"/>
      <c r="X357" s="1"/>
      <c r="Y357" s="1"/>
      <c r="Z357" s="1"/>
    </row>
    <row r="358" customFormat="false" ht="15.75" hidden="false" customHeight="true" outlineLevel="0" collapsed="false">
      <c r="G358" s="1"/>
      <c r="H358" s="1"/>
      <c r="I358" s="1"/>
      <c r="J358" s="1"/>
      <c r="K358" s="1"/>
      <c r="L358" s="1"/>
      <c r="M358" s="1"/>
      <c r="N358" s="1"/>
      <c r="O358" s="1"/>
      <c r="P358" s="1"/>
      <c r="Q358" s="1"/>
      <c r="R358" s="1"/>
      <c r="S358" s="1"/>
      <c r="T358" s="1"/>
      <c r="U358" s="1"/>
      <c r="V358" s="1"/>
      <c r="W358" s="1"/>
      <c r="X358" s="1"/>
      <c r="Y358" s="1"/>
      <c r="Z358" s="1"/>
    </row>
    <row r="359" customFormat="false" ht="15.75" hidden="false" customHeight="true" outlineLevel="0" collapsed="false">
      <c r="G359" s="1"/>
      <c r="H359" s="1"/>
      <c r="I359" s="1"/>
      <c r="J359" s="1"/>
      <c r="K359" s="1"/>
      <c r="L359" s="1"/>
      <c r="M359" s="1"/>
      <c r="N359" s="1"/>
      <c r="O359" s="1"/>
      <c r="P359" s="1"/>
      <c r="Q359" s="1"/>
      <c r="R359" s="1"/>
      <c r="S359" s="1"/>
      <c r="T359" s="1"/>
      <c r="U359" s="1"/>
      <c r="V359" s="1"/>
      <c r="W359" s="1"/>
      <c r="X359" s="1"/>
      <c r="Y359" s="1"/>
      <c r="Z359" s="1"/>
    </row>
    <row r="360" customFormat="false" ht="15.75" hidden="false" customHeight="true" outlineLevel="0" collapsed="false">
      <c r="G360" s="1"/>
      <c r="H360" s="1"/>
      <c r="I360" s="1"/>
      <c r="J360" s="1"/>
      <c r="K360" s="1"/>
      <c r="L360" s="1"/>
      <c r="M360" s="1"/>
      <c r="N360" s="1"/>
      <c r="O360" s="1"/>
      <c r="P360" s="1"/>
      <c r="Q360" s="1"/>
      <c r="R360" s="1"/>
      <c r="S360" s="1"/>
      <c r="T360" s="1"/>
      <c r="U360" s="1"/>
      <c r="V360" s="1"/>
      <c r="W360" s="1"/>
      <c r="X360" s="1"/>
      <c r="Y360" s="1"/>
      <c r="Z360" s="1"/>
    </row>
    <row r="361" customFormat="false" ht="15.75" hidden="false" customHeight="true" outlineLevel="0" collapsed="false">
      <c r="G361" s="1"/>
      <c r="H361" s="1"/>
      <c r="I361" s="1"/>
      <c r="J361" s="1"/>
      <c r="K361" s="1"/>
      <c r="L361" s="1"/>
      <c r="M361" s="1"/>
      <c r="N361" s="1"/>
      <c r="O361" s="1"/>
      <c r="P361" s="1"/>
      <c r="Q361" s="1"/>
      <c r="R361" s="1"/>
      <c r="S361" s="1"/>
      <c r="T361" s="1"/>
      <c r="U361" s="1"/>
      <c r="V361" s="1"/>
      <c r="W361" s="1"/>
      <c r="X361" s="1"/>
      <c r="Y361" s="1"/>
      <c r="Z361" s="1"/>
    </row>
    <row r="362" customFormat="false" ht="15.75" hidden="false" customHeight="true" outlineLevel="0" collapsed="false">
      <c r="G362" s="1"/>
      <c r="H362" s="1"/>
      <c r="I362" s="1"/>
      <c r="J362" s="1"/>
      <c r="K362" s="1"/>
      <c r="L362" s="1"/>
      <c r="M362" s="1"/>
      <c r="N362" s="1"/>
      <c r="O362" s="1"/>
      <c r="P362" s="1"/>
      <c r="Q362" s="1"/>
      <c r="R362" s="1"/>
      <c r="S362" s="1"/>
      <c r="T362" s="1"/>
      <c r="U362" s="1"/>
      <c r="V362" s="1"/>
      <c r="W362" s="1"/>
      <c r="X362" s="1"/>
      <c r="Y362" s="1"/>
      <c r="Z362" s="1"/>
    </row>
    <row r="363" customFormat="false" ht="15.75" hidden="false" customHeight="true" outlineLevel="0" collapsed="false">
      <c r="G363" s="1"/>
      <c r="H363" s="1"/>
      <c r="I363" s="1"/>
      <c r="J363" s="1"/>
      <c r="K363" s="1"/>
      <c r="L363" s="1"/>
      <c r="M363" s="1"/>
      <c r="N363" s="1"/>
      <c r="O363" s="1"/>
      <c r="P363" s="1"/>
      <c r="Q363" s="1"/>
      <c r="R363" s="1"/>
      <c r="S363" s="1"/>
      <c r="T363" s="1"/>
      <c r="U363" s="1"/>
      <c r="V363" s="1"/>
      <c r="W363" s="1"/>
      <c r="X363" s="1"/>
      <c r="Y363" s="1"/>
      <c r="Z363" s="1"/>
    </row>
    <row r="364" customFormat="false" ht="15.75" hidden="false" customHeight="true" outlineLevel="0" collapsed="false">
      <c r="G364" s="1"/>
      <c r="H364" s="1"/>
      <c r="I364" s="1"/>
      <c r="J364" s="1"/>
      <c r="K364" s="1"/>
      <c r="L364" s="1"/>
      <c r="M364" s="1"/>
      <c r="N364" s="1"/>
      <c r="O364" s="1"/>
      <c r="P364" s="1"/>
      <c r="Q364" s="1"/>
      <c r="R364" s="1"/>
      <c r="S364" s="1"/>
      <c r="T364" s="1"/>
      <c r="U364" s="1"/>
      <c r="V364" s="1"/>
      <c r="W364" s="1"/>
      <c r="X364" s="1"/>
      <c r="Y364" s="1"/>
      <c r="Z364" s="1"/>
    </row>
    <row r="365" customFormat="false" ht="15.75" hidden="false" customHeight="true" outlineLevel="0" collapsed="false">
      <c r="G365" s="1"/>
      <c r="H365" s="1"/>
      <c r="I365" s="1"/>
      <c r="J365" s="1"/>
      <c r="K365" s="1"/>
      <c r="L365" s="1"/>
      <c r="M365" s="1"/>
      <c r="N365" s="1"/>
      <c r="O365" s="1"/>
      <c r="P365" s="1"/>
      <c r="Q365" s="1"/>
      <c r="R365" s="1"/>
      <c r="S365" s="1"/>
      <c r="T365" s="1"/>
      <c r="U365" s="1"/>
      <c r="V365" s="1"/>
      <c r="W365" s="1"/>
      <c r="X365" s="1"/>
      <c r="Y365" s="1"/>
      <c r="Z365" s="1"/>
    </row>
    <row r="366" customFormat="false" ht="15.75" hidden="false" customHeight="true" outlineLevel="0" collapsed="false">
      <c r="G366" s="1"/>
      <c r="H366" s="1"/>
      <c r="I366" s="1"/>
      <c r="J366" s="1"/>
      <c r="K366" s="1"/>
      <c r="L366" s="1"/>
      <c r="M366" s="1"/>
      <c r="N366" s="1"/>
      <c r="O366" s="1"/>
      <c r="P366" s="1"/>
      <c r="Q366" s="1"/>
      <c r="R366" s="1"/>
      <c r="S366" s="1"/>
      <c r="T366" s="1"/>
      <c r="U366" s="1"/>
      <c r="V366" s="1"/>
      <c r="W366" s="1"/>
      <c r="X366" s="1"/>
      <c r="Y366" s="1"/>
      <c r="Z366" s="1"/>
    </row>
    <row r="367" customFormat="false" ht="15.75" hidden="false" customHeight="true" outlineLevel="0" collapsed="false">
      <c r="G367" s="1"/>
      <c r="H367" s="1"/>
      <c r="I367" s="1"/>
      <c r="J367" s="1"/>
      <c r="K367" s="1"/>
      <c r="L367" s="1"/>
      <c r="M367" s="1"/>
      <c r="N367" s="1"/>
      <c r="O367" s="1"/>
      <c r="P367" s="1"/>
      <c r="Q367" s="1"/>
      <c r="R367" s="1"/>
      <c r="S367" s="1"/>
      <c r="T367" s="1"/>
      <c r="U367" s="1"/>
      <c r="V367" s="1"/>
      <c r="W367" s="1"/>
      <c r="X367" s="1"/>
      <c r="Y367" s="1"/>
      <c r="Z367" s="1"/>
    </row>
    <row r="368" customFormat="false" ht="15.75" hidden="false" customHeight="true" outlineLevel="0" collapsed="false">
      <c r="G368" s="1"/>
      <c r="H368" s="1"/>
      <c r="I368" s="1"/>
      <c r="J368" s="1"/>
      <c r="K368" s="1"/>
      <c r="L368" s="1"/>
      <c r="M368" s="1"/>
      <c r="N368" s="1"/>
      <c r="O368" s="1"/>
      <c r="P368" s="1"/>
      <c r="Q368" s="1"/>
      <c r="R368" s="1"/>
      <c r="S368" s="1"/>
      <c r="T368" s="1"/>
      <c r="U368" s="1"/>
      <c r="V368" s="1"/>
      <c r="W368" s="1"/>
      <c r="X368" s="1"/>
      <c r="Y368" s="1"/>
      <c r="Z368" s="1"/>
    </row>
    <row r="369" customFormat="false" ht="15.75" hidden="false" customHeight="true" outlineLevel="0" collapsed="false">
      <c r="G369" s="1"/>
      <c r="H369" s="1"/>
      <c r="I369" s="1"/>
      <c r="J369" s="1"/>
      <c r="K369" s="1"/>
      <c r="L369" s="1"/>
      <c r="M369" s="1"/>
      <c r="N369" s="1"/>
      <c r="O369" s="1"/>
      <c r="P369" s="1"/>
      <c r="Q369" s="1"/>
      <c r="R369" s="1"/>
      <c r="S369" s="1"/>
      <c r="T369" s="1"/>
      <c r="U369" s="1"/>
      <c r="V369" s="1"/>
      <c r="W369" s="1"/>
      <c r="X369" s="1"/>
      <c r="Y369" s="1"/>
      <c r="Z369" s="1"/>
    </row>
    <row r="370" customFormat="false" ht="15.75" hidden="false" customHeight="true" outlineLevel="0" collapsed="false">
      <c r="G370" s="1"/>
      <c r="H370" s="1"/>
      <c r="I370" s="1"/>
      <c r="J370" s="1"/>
      <c r="K370" s="1"/>
      <c r="L370" s="1"/>
      <c r="M370" s="1"/>
      <c r="N370" s="1"/>
      <c r="O370" s="1"/>
      <c r="P370" s="1"/>
      <c r="Q370" s="1"/>
      <c r="R370" s="1"/>
      <c r="S370" s="1"/>
      <c r="T370" s="1"/>
      <c r="U370" s="1"/>
      <c r="V370" s="1"/>
      <c r="W370" s="1"/>
      <c r="X370" s="1"/>
      <c r="Y370" s="1"/>
      <c r="Z370" s="1"/>
    </row>
    <row r="371" customFormat="false" ht="15.75" hidden="false" customHeight="true" outlineLevel="0" collapsed="false">
      <c r="G371" s="1"/>
      <c r="H371" s="1"/>
      <c r="I371" s="1"/>
      <c r="J371" s="1"/>
      <c r="K371" s="1"/>
      <c r="L371" s="1"/>
      <c r="M371" s="1"/>
      <c r="N371" s="1"/>
      <c r="O371" s="1"/>
      <c r="P371" s="1"/>
      <c r="Q371" s="1"/>
      <c r="R371" s="1"/>
      <c r="S371" s="1"/>
      <c r="T371" s="1"/>
      <c r="U371" s="1"/>
      <c r="V371" s="1"/>
      <c r="W371" s="1"/>
      <c r="X371" s="1"/>
      <c r="Y371" s="1"/>
      <c r="Z371" s="1"/>
    </row>
    <row r="372" customFormat="false" ht="15.75" hidden="false" customHeight="true" outlineLevel="0" collapsed="false">
      <c r="G372" s="1"/>
      <c r="H372" s="1"/>
      <c r="I372" s="1"/>
      <c r="J372" s="1"/>
      <c r="K372" s="1"/>
      <c r="L372" s="1"/>
      <c r="M372" s="1"/>
      <c r="N372" s="1"/>
      <c r="O372" s="1"/>
      <c r="P372" s="1"/>
      <c r="Q372" s="1"/>
      <c r="R372" s="1"/>
      <c r="S372" s="1"/>
      <c r="T372" s="1"/>
      <c r="U372" s="1"/>
      <c r="V372" s="1"/>
      <c r="W372" s="1"/>
      <c r="X372" s="1"/>
      <c r="Y372" s="1"/>
      <c r="Z372" s="1"/>
    </row>
    <row r="373" customFormat="false" ht="15.75" hidden="false" customHeight="true" outlineLevel="0" collapsed="false">
      <c r="G373" s="1"/>
      <c r="H373" s="1"/>
      <c r="I373" s="1"/>
      <c r="J373" s="1"/>
      <c r="K373" s="1"/>
      <c r="L373" s="1"/>
      <c r="M373" s="1"/>
      <c r="N373" s="1"/>
      <c r="O373" s="1"/>
      <c r="P373" s="1"/>
      <c r="Q373" s="1"/>
      <c r="R373" s="1"/>
      <c r="S373" s="1"/>
      <c r="T373" s="1"/>
      <c r="U373" s="1"/>
      <c r="V373" s="1"/>
      <c r="W373" s="1"/>
      <c r="X373" s="1"/>
      <c r="Y373" s="1"/>
      <c r="Z373" s="1"/>
    </row>
    <row r="374" customFormat="false" ht="15.75" hidden="false" customHeight="true" outlineLevel="0" collapsed="false">
      <c r="G374" s="1"/>
      <c r="H374" s="1"/>
      <c r="I374" s="1"/>
      <c r="J374" s="1"/>
      <c r="K374" s="1"/>
      <c r="L374" s="1"/>
      <c r="M374" s="1"/>
      <c r="N374" s="1"/>
      <c r="O374" s="1"/>
      <c r="P374" s="1"/>
      <c r="Q374" s="1"/>
      <c r="R374" s="1"/>
      <c r="S374" s="1"/>
      <c r="T374" s="1"/>
      <c r="U374" s="1"/>
      <c r="V374" s="1"/>
      <c r="W374" s="1"/>
      <c r="X374" s="1"/>
      <c r="Y374" s="1"/>
      <c r="Z374" s="1"/>
    </row>
    <row r="375" customFormat="false" ht="15.75" hidden="false" customHeight="true" outlineLevel="0" collapsed="false">
      <c r="G375" s="1"/>
      <c r="H375" s="1"/>
      <c r="I375" s="1"/>
      <c r="J375" s="1"/>
      <c r="K375" s="1"/>
      <c r="L375" s="1"/>
      <c r="M375" s="1"/>
      <c r="N375" s="1"/>
      <c r="O375" s="1"/>
      <c r="P375" s="1"/>
      <c r="Q375" s="1"/>
      <c r="R375" s="1"/>
      <c r="S375" s="1"/>
      <c r="T375" s="1"/>
      <c r="U375" s="1"/>
      <c r="V375" s="1"/>
      <c r="W375" s="1"/>
      <c r="X375" s="1"/>
      <c r="Y375" s="1"/>
      <c r="Z375" s="1"/>
    </row>
    <row r="376" customFormat="false" ht="15.75" hidden="false" customHeight="true" outlineLevel="0" collapsed="false">
      <c r="G376" s="1"/>
      <c r="H376" s="1"/>
      <c r="I376" s="1"/>
      <c r="J376" s="1"/>
      <c r="K376" s="1"/>
      <c r="L376" s="1"/>
      <c r="M376" s="1"/>
      <c r="N376" s="1"/>
      <c r="O376" s="1"/>
      <c r="P376" s="1"/>
      <c r="Q376" s="1"/>
      <c r="R376" s="1"/>
      <c r="S376" s="1"/>
      <c r="T376" s="1"/>
      <c r="U376" s="1"/>
      <c r="V376" s="1"/>
      <c r="W376" s="1"/>
      <c r="X376" s="1"/>
      <c r="Y376" s="1"/>
      <c r="Z376" s="1"/>
    </row>
    <row r="377" customFormat="false" ht="15.75" hidden="false" customHeight="true" outlineLevel="0" collapsed="false">
      <c r="G377" s="1"/>
      <c r="H377" s="1"/>
      <c r="I377" s="1"/>
      <c r="J377" s="1"/>
      <c r="K377" s="1"/>
      <c r="L377" s="1"/>
      <c r="M377" s="1"/>
      <c r="N377" s="1"/>
      <c r="O377" s="1"/>
      <c r="P377" s="1"/>
      <c r="Q377" s="1"/>
      <c r="R377" s="1"/>
      <c r="S377" s="1"/>
      <c r="T377" s="1"/>
      <c r="U377" s="1"/>
      <c r="V377" s="1"/>
      <c r="W377" s="1"/>
      <c r="X377" s="1"/>
      <c r="Y377" s="1"/>
      <c r="Z377" s="1"/>
    </row>
    <row r="378" customFormat="false" ht="15.75" hidden="false" customHeight="true" outlineLevel="0" collapsed="false">
      <c r="G378" s="1"/>
      <c r="H378" s="1"/>
      <c r="I378" s="1"/>
      <c r="J378" s="1"/>
      <c r="K378" s="1"/>
      <c r="L378" s="1"/>
      <c r="M378" s="1"/>
      <c r="N378" s="1"/>
      <c r="O378" s="1"/>
      <c r="P378" s="1"/>
      <c r="Q378" s="1"/>
      <c r="R378" s="1"/>
      <c r="S378" s="1"/>
      <c r="T378" s="1"/>
      <c r="U378" s="1"/>
      <c r="V378" s="1"/>
      <c r="W378" s="1"/>
      <c r="X378" s="1"/>
      <c r="Y378" s="1"/>
      <c r="Z378" s="1"/>
    </row>
    <row r="379" customFormat="false" ht="15.75" hidden="false" customHeight="true" outlineLevel="0" collapsed="false">
      <c r="G379" s="1"/>
      <c r="H379" s="1"/>
      <c r="I379" s="1"/>
      <c r="J379" s="1"/>
      <c r="K379" s="1"/>
      <c r="L379" s="1"/>
      <c r="M379" s="1"/>
      <c r="N379" s="1"/>
      <c r="O379" s="1"/>
      <c r="P379" s="1"/>
      <c r="Q379" s="1"/>
      <c r="R379" s="1"/>
      <c r="S379" s="1"/>
      <c r="T379" s="1"/>
      <c r="U379" s="1"/>
      <c r="V379" s="1"/>
      <c r="W379" s="1"/>
      <c r="X379" s="1"/>
      <c r="Y379" s="1"/>
      <c r="Z379" s="1"/>
    </row>
    <row r="380" customFormat="false" ht="15.75" hidden="false" customHeight="true" outlineLevel="0" collapsed="false">
      <c r="G380" s="1"/>
      <c r="H380" s="1"/>
      <c r="I380" s="1"/>
      <c r="J380" s="1"/>
      <c r="K380" s="1"/>
      <c r="L380" s="1"/>
      <c r="M380" s="1"/>
      <c r="N380" s="1"/>
      <c r="O380" s="1"/>
      <c r="P380" s="1"/>
      <c r="Q380" s="1"/>
      <c r="R380" s="1"/>
      <c r="S380" s="1"/>
      <c r="T380" s="1"/>
      <c r="U380" s="1"/>
      <c r="V380" s="1"/>
      <c r="W380" s="1"/>
      <c r="X380" s="1"/>
      <c r="Y380" s="1"/>
      <c r="Z380" s="1"/>
    </row>
    <row r="381" customFormat="false" ht="15.75" hidden="false" customHeight="true" outlineLevel="0" collapsed="false">
      <c r="G381" s="1"/>
      <c r="H381" s="1"/>
      <c r="I381" s="1"/>
      <c r="J381" s="1"/>
      <c r="K381" s="1"/>
      <c r="L381" s="1"/>
      <c r="M381" s="1"/>
      <c r="N381" s="1"/>
      <c r="O381" s="1"/>
      <c r="P381" s="1"/>
      <c r="Q381" s="1"/>
      <c r="R381" s="1"/>
      <c r="S381" s="1"/>
      <c r="T381" s="1"/>
      <c r="U381" s="1"/>
      <c r="V381" s="1"/>
      <c r="W381" s="1"/>
      <c r="X381" s="1"/>
      <c r="Y381" s="1"/>
      <c r="Z381" s="1"/>
    </row>
    <row r="382" customFormat="false" ht="15.75" hidden="false" customHeight="true" outlineLevel="0" collapsed="false">
      <c r="G382" s="1"/>
      <c r="H382" s="1"/>
      <c r="I382" s="1"/>
      <c r="J382" s="1"/>
      <c r="K382" s="1"/>
      <c r="L382" s="1"/>
      <c r="M382" s="1"/>
      <c r="N382" s="1"/>
      <c r="O382" s="1"/>
      <c r="P382" s="1"/>
      <c r="Q382" s="1"/>
      <c r="R382" s="1"/>
      <c r="S382" s="1"/>
      <c r="T382" s="1"/>
      <c r="U382" s="1"/>
      <c r="V382" s="1"/>
      <c r="W382" s="1"/>
      <c r="X382" s="1"/>
      <c r="Y382" s="1"/>
      <c r="Z382" s="1"/>
    </row>
    <row r="383" customFormat="false" ht="15.75" hidden="false" customHeight="true" outlineLevel="0" collapsed="false">
      <c r="G383" s="1"/>
      <c r="H383" s="1"/>
      <c r="I383" s="1"/>
      <c r="J383" s="1"/>
      <c r="K383" s="1"/>
      <c r="L383" s="1"/>
      <c r="M383" s="1"/>
      <c r="N383" s="1"/>
      <c r="O383" s="1"/>
      <c r="P383" s="1"/>
      <c r="Q383" s="1"/>
      <c r="R383" s="1"/>
      <c r="S383" s="1"/>
      <c r="T383" s="1"/>
      <c r="U383" s="1"/>
      <c r="V383" s="1"/>
      <c r="W383" s="1"/>
      <c r="X383" s="1"/>
      <c r="Y383" s="1"/>
      <c r="Z383" s="1"/>
    </row>
    <row r="384" customFormat="false" ht="15.75" hidden="false" customHeight="true" outlineLevel="0" collapsed="false">
      <c r="G384" s="1"/>
      <c r="H384" s="1"/>
      <c r="I384" s="1"/>
      <c r="J384" s="1"/>
      <c r="K384" s="1"/>
      <c r="L384" s="1"/>
      <c r="M384" s="1"/>
      <c r="N384" s="1"/>
      <c r="O384" s="1"/>
      <c r="P384" s="1"/>
      <c r="Q384" s="1"/>
      <c r="R384" s="1"/>
      <c r="S384" s="1"/>
      <c r="T384" s="1"/>
      <c r="U384" s="1"/>
      <c r="V384" s="1"/>
      <c r="W384" s="1"/>
      <c r="X384" s="1"/>
      <c r="Y384" s="1"/>
      <c r="Z384" s="1"/>
    </row>
    <row r="385" customFormat="false" ht="15.75" hidden="false" customHeight="true" outlineLevel="0" collapsed="false">
      <c r="G385" s="1"/>
      <c r="H385" s="1"/>
      <c r="I385" s="1"/>
      <c r="J385" s="1"/>
      <c r="K385" s="1"/>
      <c r="L385" s="1"/>
      <c r="M385" s="1"/>
      <c r="N385" s="1"/>
      <c r="O385" s="1"/>
      <c r="P385" s="1"/>
      <c r="Q385" s="1"/>
      <c r="R385" s="1"/>
      <c r="S385" s="1"/>
      <c r="T385" s="1"/>
      <c r="U385" s="1"/>
      <c r="V385" s="1"/>
      <c r="W385" s="1"/>
      <c r="X385" s="1"/>
      <c r="Y385" s="1"/>
      <c r="Z385" s="1"/>
    </row>
    <row r="386" customFormat="false" ht="15.75" hidden="false" customHeight="true" outlineLevel="0" collapsed="false">
      <c r="G386" s="1"/>
      <c r="H386" s="1"/>
      <c r="I386" s="1"/>
      <c r="J386" s="1"/>
      <c r="K386" s="1"/>
      <c r="L386" s="1"/>
      <c r="M386" s="1"/>
      <c r="N386" s="1"/>
      <c r="O386" s="1"/>
      <c r="P386" s="1"/>
      <c r="Q386" s="1"/>
      <c r="R386" s="1"/>
      <c r="S386" s="1"/>
      <c r="T386" s="1"/>
      <c r="U386" s="1"/>
      <c r="V386" s="1"/>
      <c r="W386" s="1"/>
      <c r="X386" s="1"/>
      <c r="Y386" s="1"/>
      <c r="Z386" s="1"/>
    </row>
    <row r="387" customFormat="false" ht="15.75" hidden="false" customHeight="true" outlineLevel="0" collapsed="false">
      <c r="G387" s="1"/>
      <c r="H387" s="1"/>
      <c r="I387" s="1"/>
      <c r="J387" s="1"/>
      <c r="K387" s="1"/>
      <c r="L387" s="1"/>
      <c r="M387" s="1"/>
      <c r="N387" s="1"/>
      <c r="O387" s="1"/>
      <c r="P387" s="1"/>
      <c r="Q387" s="1"/>
      <c r="R387" s="1"/>
      <c r="S387" s="1"/>
      <c r="T387" s="1"/>
      <c r="U387" s="1"/>
      <c r="V387" s="1"/>
      <c r="W387" s="1"/>
      <c r="X387" s="1"/>
      <c r="Y387" s="1"/>
      <c r="Z387" s="1"/>
    </row>
    <row r="388" customFormat="false" ht="15.75" hidden="false" customHeight="true" outlineLevel="0" collapsed="false">
      <c r="G388" s="1"/>
      <c r="H388" s="1"/>
      <c r="I388" s="1"/>
      <c r="J388" s="1"/>
      <c r="K388" s="1"/>
      <c r="L388" s="1"/>
      <c r="M388" s="1"/>
      <c r="N388" s="1"/>
      <c r="O388" s="1"/>
      <c r="P388" s="1"/>
      <c r="Q388" s="1"/>
      <c r="R388" s="1"/>
      <c r="S388" s="1"/>
      <c r="T388" s="1"/>
      <c r="U388" s="1"/>
      <c r="V388" s="1"/>
      <c r="W388" s="1"/>
      <c r="X388" s="1"/>
      <c r="Y388" s="1"/>
      <c r="Z388" s="1"/>
    </row>
    <row r="389" customFormat="false" ht="15.75" hidden="false" customHeight="true" outlineLevel="0" collapsed="false">
      <c r="G389" s="1"/>
      <c r="H389" s="1"/>
      <c r="I389" s="1"/>
      <c r="J389" s="1"/>
      <c r="K389" s="1"/>
      <c r="L389" s="1"/>
      <c r="M389" s="1"/>
      <c r="N389" s="1"/>
      <c r="O389" s="1"/>
      <c r="P389" s="1"/>
      <c r="Q389" s="1"/>
      <c r="R389" s="1"/>
      <c r="S389" s="1"/>
      <c r="T389" s="1"/>
      <c r="U389" s="1"/>
      <c r="V389" s="1"/>
      <c r="W389" s="1"/>
      <c r="X389" s="1"/>
      <c r="Y389" s="1"/>
      <c r="Z389" s="1"/>
    </row>
    <row r="390" customFormat="false" ht="15.75" hidden="false" customHeight="true" outlineLevel="0" collapsed="false">
      <c r="G390" s="1"/>
      <c r="H390" s="1"/>
      <c r="I390" s="1"/>
      <c r="J390" s="1"/>
      <c r="K390" s="1"/>
      <c r="L390" s="1"/>
      <c r="M390" s="1"/>
      <c r="N390" s="1"/>
      <c r="O390" s="1"/>
      <c r="P390" s="1"/>
      <c r="Q390" s="1"/>
      <c r="R390" s="1"/>
      <c r="S390" s="1"/>
      <c r="T390" s="1"/>
      <c r="U390" s="1"/>
      <c r="V390" s="1"/>
      <c r="W390" s="1"/>
      <c r="X390" s="1"/>
      <c r="Y390" s="1"/>
      <c r="Z390" s="1"/>
    </row>
    <row r="391" customFormat="false" ht="15.75" hidden="false" customHeight="true" outlineLevel="0" collapsed="false">
      <c r="G391" s="1"/>
      <c r="H391" s="1"/>
      <c r="I391" s="1"/>
      <c r="J391" s="1"/>
      <c r="K391" s="1"/>
      <c r="L391" s="1"/>
      <c r="M391" s="1"/>
      <c r="N391" s="1"/>
      <c r="O391" s="1"/>
      <c r="P391" s="1"/>
      <c r="Q391" s="1"/>
      <c r="R391" s="1"/>
      <c r="S391" s="1"/>
      <c r="T391" s="1"/>
      <c r="U391" s="1"/>
      <c r="V391" s="1"/>
      <c r="W391" s="1"/>
      <c r="X391" s="1"/>
      <c r="Y391" s="1"/>
      <c r="Z391" s="1"/>
    </row>
    <row r="392" customFormat="false" ht="15.75" hidden="false" customHeight="true" outlineLevel="0" collapsed="false">
      <c r="G392" s="1"/>
      <c r="H392" s="1"/>
      <c r="I392" s="1"/>
      <c r="J392" s="1"/>
      <c r="K392" s="1"/>
      <c r="L392" s="1"/>
      <c r="M392" s="1"/>
      <c r="N392" s="1"/>
      <c r="O392" s="1"/>
      <c r="P392" s="1"/>
      <c r="Q392" s="1"/>
      <c r="R392" s="1"/>
      <c r="S392" s="1"/>
      <c r="T392" s="1"/>
      <c r="U392" s="1"/>
      <c r="V392" s="1"/>
      <c r="W392" s="1"/>
      <c r="X392" s="1"/>
      <c r="Y392" s="1"/>
      <c r="Z392" s="1"/>
    </row>
    <row r="393" customFormat="false" ht="15.75" hidden="false" customHeight="true" outlineLevel="0" collapsed="false">
      <c r="G393" s="1"/>
      <c r="H393" s="1"/>
      <c r="I393" s="1"/>
      <c r="J393" s="1"/>
      <c r="K393" s="1"/>
      <c r="L393" s="1"/>
      <c r="M393" s="1"/>
      <c r="N393" s="1"/>
      <c r="O393" s="1"/>
      <c r="P393" s="1"/>
      <c r="Q393" s="1"/>
      <c r="R393" s="1"/>
      <c r="S393" s="1"/>
      <c r="T393" s="1"/>
      <c r="U393" s="1"/>
      <c r="V393" s="1"/>
      <c r="W393" s="1"/>
      <c r="X393" s="1"/>
      <c r="Y393" s="1"/>
      <c r="Z393" s="1"/>
    </row>
    <row r="394" customFormat="false" ht="15.75" hidden="false" customHeight="true" outlineLevel="0" collapsed="false">
      <c r="G394" s="1"/>
      <c r="H394" s="1"/>
      <c r="I394" s="1"/>
      <c r="J394" s="1"/>
      <c r="K394" s="1"/>
      <c r="L394" s="1"/>
      <c r="M394" s="1"/>
      <c r="N394" s="1"/>
      <c r="O394" s="1"/>
      <c r="P394" s="1"/>
      <c r="Q394" s="1"/>
      <c r="R394" s="1"/>
      <c r="S394" s="1"/>
      <c r="T394" s="1"/>
      <c r="U394" s="1"/>
      <c r="V394" s="1"/>
      <c r="W394" s="1"/>
      <c r="X394" s="1"/>
      <c r="Y394" s="1"/>
      <c r="Z394" s="1"/>
    </row>
    <row r="395" customFormat="false" ht="15.75" hidden="false" customHeight="true" outlineLevel="0" collapsed="false">
      <c r="G395" s="1"/>
      <c r="H395" s="1"/>
      <c r="I395" s="1"/>
      <c r="J395" s="1"/>
      <c r="K395" s="1"/>
      <c r="L395" s="1"/>
      <c r="M395" s="1"/>
      <c r="N395" s="1"/>
      <c r="O395" s="1"/>
      <c r="P395" s="1"/>
      <c r="Q395" s="1"/>
      <c r="R395" s="1"/>
      <c r="S395" s="1"/>
      <c r="T395" s="1"/>
      <c r="U395" s="1"/>
      <c r="V395" s="1"/>
      <c r="W395" s="1"/>
      <c r="X395" s="1"/>
      <c r="Y395" s="1"/>
      <c r="Z395" s="1"/>
    </row>
    <row r="396" customFormat="false" ht="15.75" hidden="false" customHeight="true" outlineLevel="0" collapsed="false">
      <c r="G396" s="1"/>
      <c r="H396" s="1"/>
      <c r="I396" s="1"/>
      <c r="J396" s="1"/>
      <c r="K396" s="1"/>
      <c r="L396" s="1"/>
      <c r="M396" s="1"/>
      <c r="N396" s="1"/>
      <c r="O396" s="1"/>
      <c r="P396" s="1"/>
      <c r="Q396" s="1"/>
      <c r="R396" s="1"/>
      <c r="S396" s="1"/>
      <c r="T396" s="1"/>
      <c r="U396" s="1"/>
      <c r="V396" s="1"/>
      <c r="W396" s="1"/>
      <c r="X396" s="1"/>
      <c r="Y396" s="1"/>
      <c r="Z396" s="1"/>
    </row>
    <row r="397" customFormat="false" ht="15.75" hidden="false" customHeight="true" outlineLevel="0" collapsed="false">
      <c r="G397" s="1"/>
      <c r="H397" s="1"/>
      <c r="I397" s="1"/>
      <c r="J397" s="1"/>
      <c r="K397" s="1"/>
      <c r="L397" s="1"/>
      <c r="M397" s="1"/>
      <c r="N397" s="1"/>
      <c r="O397" s="1"/>
      <c r="P397" s="1"/>
      <c r="Q397" s="1"/>
      <c r="R397" s="1"/>
      <c r="S397" s="1"/>
      <c r="T397" s="1"/>
      <c r="U397" s="1"/>
      <c r="V397" s="1"/>
      <c r="W397" s="1"/>
      <c r="X397" s="1"/>
      <c r="Y397" s="1"/>
      <c r="Z397" s="1"/>
    </row>
    <row r="398" customFormat="false" ht="15.75" hidden="false" customHeight="true" outlineLevel="0" collapsed="false">
      <c r="G398" s="1"/>
      <c r="H398" s="1"/>
      <c r="I398" s="1"/>
      <c r="J398" s="1"/>
      <c r="K398" s="1"/>
      <c r="L398" s="1"/>
      <c r="M398" s="1"/>
      <c r="N398" s="1"/>
      <c r="O398" s="1"/>
      <c r="P398" s="1"/>
      <c r="Q398" s="1"/>
      <c r="R398" s="1"/>
      <c r="S398" s="1"/>
      <c r="T398" s="1"/>
      <c r="U398" s="1"/>
      <c r="V398" s="1"/>
      <c r="W398" s="1"/>
      <c r="X398" s="1"/>
      <c r="Y398" s="1"/>
      <c r="Z398" s="1"/>
    </row>
    <row r="399" customFormat="false" ht="15.75" hidden="false" customHeight="true" outlineLevel="0" collapsed="false">
      <c r="G399" s="1"/>
      <c r="H399" s="1"/>
      <c r="I399" s="1"/>
      <c r="J399" s="1"/>
      <c r="K399" s="1"/>
      <c r="L399" s="1"/>
      <c r="M399" s="1"/>
      <c r="N399" s="1"/>
      <c r="O399" s="1"/>
      <c r="P399" s="1"/>
      <c r="Q399" s="1"/>
      <c r="R399" s="1"/>
      <c r="S399" s="1"/>
      <c r="T399" s="1"/>
      <c r="U399" s="1"/>
      <c r="V399" s="1"/>
      <c r="W399" s="1"/>
      <c r="X399" s="1"/>
      <c r="Y399" s="1"/>
      <c r="Z399" s="1"/>
    </row>
    <row r="400" customFormat="false" ht="15.75" hidden="false" customHeight="true" outlineLevel="0" collapsed="false">
      <c r="G400" s="1"/>
      <c r="H400" s="1"/>
      <c r="I400" s="1"/>
      <c r="J400" s="1"/>
      <c r="K400" s="1"/>
      <c r="L400" s="1"/>
      <c r="M400" s="1"/>
      <c r="N400" s="1"/>
      <c r="O400" s="1"/>
      <c r="P400" s="1"/>
      <c r="Q400" s="1"/>
      <c r="R400" s="1"/>
      <c r="S400" s="1"/>
      <c r="T400" s="1"/>
      <c r="U400" s="1"/>
      <c r="V400" s="1"/>
      <c r="W400" s="1"/>
      <c r="X400" s="1"/>
      <c r="Y400" s="1"/>
      <c r="Z400" s="1"/>
    </row>
    <row r="401" customFormat="false" ht="15.75" hidden="false" customHeight="true" outlineLevel="0" collapsed="false">
      <c r="G401" s="1"/>
      <c r="H401" s="1"/>
      <c r="I401" s="1"/>
      <c r="J401" s="1"/>
      <c r="K401" s="1"/>
      <c r="L401" s="1"/>
      <c r="M401" s="1"/>
      <c r="N401" s="1"/>
      <c r="O401" s="1"/>
      <c r="P401" s="1"/>
      <c r="Q401" s="1"/>
      <c r="R401" s="1"/>
      <c r="S401" s="1"/>
      <c r="T401" s="1"/>
      <c r="U401" s="1"/>
      <c r="V401" s="1"/>
      <c r="W401" s="1"/>
      <c r="X401" s="1"/>
      <c r="Y401" s="1"/>
      <c r="Z401" s="1"/>
    </row>
    <row r="402" customFormat="false" ht="15.75" hidden="false" customHeight="true" outlineLevel="0" collapsed="false">
      <c r="G402" s="1"/>
      <c r="H402" s="1"/>
      <c r="I402" s="1"/>
      <c r="J402" s="1"/>
      <c r="K402" s="1"/>
      <c r="L402" s="1"/>
      <c r="M402" s="1"/>
      <c r="N402" s="1"/>
      <c r="O402" s="1"/>
      <c r="P402" s="1"/>
      <c r="Q402" s="1"/>
      <c r="R402" s="1"/>
      <c r="S402" s="1"/>
      <c r="T402" s="1"/>
      <c r="U402" s="1"/>
      <c r="V402" s="1"/>
      <c r="W402" s="1"/>
      <c r="X402" s="1"/>
      <c r="Y402" s="1"/>
      <c r="Z402" s="1"/>
    </row>
    <row r="403" customFormat="false" ht="15.75" hidden="false" customHeight="true" outlineLevel="0" collapsed="false">
      <c r="G403" s="1"/>
      <c r="H403" s="1"/>
      <c r="I403" s="1"/>
      <c r="J403" s="1"/>
      <c r="K403" s="1"/>
      <c r="L403" s="1"/>
      <c r="M403" s="1"/>
      <c r="N403" s="1"/>
      <c r="O403" s="1"/>
      <c r="P403" s="1"/>
      <c r="Q403" s="1"/>
      <c r="R403" s="1"/>
      <c r="S403" s="1"/>
      <c r="T403" s="1"/>
      <c r="U403" s="1"/>
      <c r="V403" s="1"/>
      <c r="W403" s="1"/>
      <c r="X403" s="1"/>
      <c r="Y403" s="1"/>
      <c r="Z403" s="1"/>
    </row>
    <row r="404" customFormat="false" ht="15.75" hidden="false" customHeight="true" outlineLevel="0" collapsed="false">
      <c r="G404" s="1"/>
      <c r="H404" s="1"/>
      <c r="I404" s="1"/>
      <c r="J404" s="1"/>
      <c r="K404" s="1"/>
      <c r="L404" s="1"/>
      <c r="M404" s="1"/>
      <c r="N404" s="1"/>
      <c r="O404" s="1"/>
      <c r="P404" s="1"/>
      <c r="Q404" s="1"/>
      <c r="R404" s="1"/>
      <c r="S404" s="1"/>
      <c r="T404" s="1"/>
      <c r="U404" s="1"/>
      <c r="V404" s="1"/>
      <c r="W404" s="1"/>
      <c r="X404" s="1"/>
      <c r="Y404" s="1"/>
      <c r="Z404" s="1"/>
    </row>
    <row r="405" customFormat="false" ht="15.75" hidden="false" customHeight="true" outlineLevel="0" collapsed="false">
      <c r="G405" s="1"/>
      <c r="H405" s="1"/>
      <c r="I405" s="1"/>
      <c r="J405" s="1"/>
      <c r="K405" s="1"/>
      <c r="L405" s="1"/>
      <c r="M405" s="1"/>
      <c r="N405" s="1"/>
      <c r="O405" s="1"/>
      <c r="P405" s="1"/>
      <c r="Q405" s="1"/>
      <c r="R405" s="1"/>
      <c r="S405" s="1"/>
      <c r="T405" s="1"/>
      <c r="U405" s="1"/>
      <c r="V405" s="1"/>
      <c r="W405" s="1"/>
      <c r="X405" s="1"/>
      <c r="Y405" s="1"/>
      <c r="Z405" s="1"/>
    </row>
    <row r="406" customFormat="false" ht="15.75" hidden="false" customHeight="true" outlineLevel="0" collapsed="false">
      <c r="G406" s="1"/>
      <c r="H406" s="1"/>
      <c r="I406" s="1"/>
      <c r="J406" s="1"/>
      <c r="K406" s="1"/>
      <c r="L406" s="1"/>
      <c r="M406" s="1"/>
      <c r="N406" s="1"/>
      <c r="O406" s="1"/>
      <c r="P406" s="1"/>
      <c r="Q406" s="1"/>
      <c r="R406" s="1"/>
      <c r="S406" s="1"/>
      <c r="T406" s="1"/>
      <c r="U406" s="1"/>
      <c r="V406" s="1"/>
      <c r="W406" s="1"/>
      <c r="X406" s="1"/>
      <c r="Y406" s="1"/>
      <c r="Z406" s="1"/>
    </row>
    <row r="407" customFormat="false" ht="15.75" hidden="false" customHeight="true" outlineLevel="0" collapsed="false">
      <c r="G407" s="1"/>
      <c r="H407" s="1"/>
      <c r="I407" s="1"/>
      <c r="J407" s="1"/>
      <c r="K407" s="1"/>
      <c r="L407" s="1"/>
      <c r="M407" s="1"/>
      <c r="N407" s="1"/>
      <c r="O407" s="1"/>
      <c r="P407" s="1"/>
      <c r="Q407" s="1"/>
      <c r="R407" s="1"/>
      <c r="S407" s="1"/>
      <c r="T407" s="1"/>
      <c r="U407" s="1"/>
      <c r="V407" s="1"/>
      <c r="W407" s="1"/>
      <c r="X407" s="1"/>
      <c r="Y407" s="1"/>
      <c r="Z407" s="1"/>
    </row>
    <row r="408" customFormat="false" ht="15.75" hidden="false" customHeight="true" outlineLevel="0" collapsed="false">
      <c r="G408" s="1"/>
      <c r="H408" s="1"/>
      <c r="I408" s="1"/>
      <c r="J408" s="1"/>
      <c r="K408" s="1"/>
      <c r="L408" s="1"/>
      <c r="M408" s="1"/>
      <c r="N408" s="1"/>
      <c r="O408" s="1"/>
      <c r="P408" s="1"/>
      <c r="Q408" s="1"/>
      <c r="R408" s="1"/>
      <c r="S408" s="1"/>
      <c r="T408" s="1"/>
      <c r="U408" s="1"/>
      <c r="V408" s="1"/>
      <c r="W408" s="1"/>
      <c r="X408" s="1"/>
      <c r="Y408" s="1"/>
      <c r="Z408" s="1"/>
    </row>
    <row r="409" customFormat="false" ht="15.75" hidden="false" customHeight="true" outlineLevel="0" collapsed="false">
      <c r="G409" s="1"/>
      <c r="H409" s="1"/>
      <c r="I409" s="1"/>
      <c r="J409" s="1"/>
      <c r="K409" s="1"/>
      <c r="L409" s="1"/>
      <c r="M409" s="1"/>
      <c r="N409" s="1"/>
      <c r="O409" s="1"/>
      <c r="P409" s="1"/>
      <c r="Q409" s="1"/>
      <c r="R409" s="1"/>
      <c r="S409" s="1"/>
      <c r="T409" s="1"/>
      <c r="U409" s="1"/>
      <c r="V409" s="1"/>
      <c r="W409" s="1"/>
      <c r="X409" s="1"/>
      <c r="Y409" s="1"/>
      <c r="Z409" s="1"/>
    </row>
    <row r="410" customFormat="false" ht="15.75" hidden="false" customHeight="true" outlineLevel="0" collapsed="false">
      <c r="G410" s="1"/>
      <c r="H410" s="1"/>
      <c r="I410" s="1"/>
      <c r="J410" s="1"/>
      <c r="K410" s="1"/>
      <c r="L410" s="1"/>
      <c r="M410" s="1"/>
      <c r="N410" s="1"/>
      <c r="O410" s="1"/>
      <c r="P410" s="1"/>
      <c r="Q410" s="1"/>
      <c r="R410" s="1"/>
      <c r="S410" s="1"/>
      <c r="T410" s="1"/>
      <c r="U410" s="1"/>
      <c r="V410" s="1"/>
      <c r="W410" s="1"/>
      <c r="X410" s="1"/>
      <c r="Y410" s="1"/>
      <c r="Z410" s="1"/>
    </row>
    <row r="411" customFormat="false" ht="15.75" hidden="false" customHeight="true" outlineLevel="0" collapsed="false">
      <c r="G411" s="1"/>
      <c r="H411" s="1"/>
      <c r="I411" s="1"/>
      <c r="J411" s="1"/>
      <c r="K411" s="1"/>
      <c r="L411" s="1"/>
      <c r="M411" s="1"/>
      <c r="N411" s="1"/>
      <c r="O411" s="1"/>
      <c r="P411" s="1"/>
      <c r="Q411" s="1"/>
      <c r="R411" s="1"/>
      <c r="S411" s="1"/>
      <c r="T411" s="1"/>
      <c r="U411" s="1"/>
      <c r="V411" s="1"/>
      <c r="W411" s="1"/>
      <c r="X411" s="1"/>
      <c r="Y411" s="1"/>
      <c r="Z411" s="1"/>
    </row>
    <row r="412" customFormat="false" ht="15.75" hidden="false" customHeight="true" outlineLevel="0" collapsed="false">
      <c r="G412" s="1"/>
      <c r="H412" s="1"/>
      <c r="I412" s="1"/>
      <c r="J412" s="1"/>
      <c r="K412" s="1"/>
      <c r="L412" s="1"/>
      <c r="M412" s="1"/>
      <c r="N412" s="1"/>
      <c r="O412" s="1"/>
      <c r="P412" s="1"/>
      <c r="Q412" s="1"/>
      <c r="R412" s="1"/>
      <c r="S412" s="1"/>
      <c r="T412" s="1"/>
      <c r="U412" s="1"/>
      <c r="V412" s="1"/>
      <c r="W412" s="1"/>
      <c r="X412" s="1"/>
      <c r="Y412" s="1"/>
      <c r="Z412" s="1"/>
    </row>
    <row r="413" customFormat="false" ht="15.75" hidden="false" customHeight="true" outlineLevel="0" collapsed="false">
      <c r="G413" s="1"/>
      <c r="H413" s="1"/>
      <c r="I413" s="1"/>
      <c r="J413" s="1"/>
      <c r="K413" s="1"/>
      <c r="L413" s="1"/>
      <c r="M413" s="1"/>
      <c r="N413" s="1"/>
      <c r="O413" s="1"/>
      <c r="P413" s="1"/>
      <c r="Q413" s="1"/>
      <c r="R413" s="1"/>
      <c r="S413" s="1"/>
      <c r="T413" s="1"/>
      <c r="U413" s="1"/>
      <c r="V413" s="1"/>
      <c r="W413" s="1"/>
      <c r="X413" s="1"/>
      <c r="Y413" s="1"/>
      <c r="Z413" s="1"/>
    </row>
    <row r="414" customFormat="false" ht="15.75" hidden="false" customHeight="true" outlineLevel="0" collapsed="false">
      <c r="G414" s="1"/>
      <c r="H414" s="1"/>
      <c r="I414" s="1"/>
      <c r="J414" s="1"/>
      <c r="K414" s="1"/>
      <c r="L414" s="1"/>
      <c r="M414" s="1"/>
      <c r="N414" s="1"/>
      <c r="O414" s="1"/>
      <c r="P414" s="1"/>
      <c r="Q414" s="1"/>
      <c r="R414" s="1"/>
      <c r="S414" s="1"/>
      <c r="T414" s="1"/>
      <c r="U414" s="1"/>
      <c r="V414" s="1"/>
      <c r="W414" s="1"/>
      <c r="X414" s="1"/>
      <c r="Y414" s="1"/>
      <c r="Z414" s="1"/>
    </row>
    <row r="415" customFormat="false" ht="15.75" hidden="false" customHeight="true" outlineLevel="0" collapsed="false">
      <c r="G415" s="1"/>
      <c r="H415" s="1"/>
      <c r="I415" s="1"/>
      <c r="J415" s="1"/>
      <c r="K415" s="1"/>
      <c r="L415" s="1"/>
      <c r="M415" s="1"/>
      <c r="N415" s="1"/>
      <c r="O415" s="1"/>
      <c r="P415" s="1"/>
      <c r="Q415" s="1"/>
      <c r="R415" s="1"/>
      <c r="S415" s="1"/>
      <c r="T415" s="1"/>
      <c r="U415" s="1"/>
      <c r="V415" s="1"/>
      <c r="W415" s="1"/>
      <c r="X415" s="1"/>
      <c r="Y415" s="1"/>
      <c r="Z415" s="1"/>
    </row>
    <row r="416" customFormat="false" ht="15.75" hidden="false" customHeight="true" outlineLevel="0" collapsed="false">
      <c r="G416" s="1"/>
      <c r="H416" s="1"/>
      <c r="I416" s="1"/>
      <c r="J416" s="1"/>
      <c r="K416" s="1"/>
      <c r="L416" s="1"/>
      <c r="M416" s="1"/>
      <c r="N416" s="1"/>
      <c r="O416" s="1"/>
      <c r="P416" s="1"/>
      <c r="Q416" s="1"/>
      <c r="R416" s="1"/>
      <c r="S416" s="1"/>
      <c r="T416" s="1"/>
      <c r="U416" s="1"/>
      <c r="V416" s="1"/>
      <c r="W416" s="1"/>
      <c r="X416" s="1"/>
      <c r="Y416" s="1"/>
      <c r="Z416" s="1"/>
    </row>
    <row r="417" customFormat="false" ht="15.75" hidden="false" customHeight="true" outlineLevel="0" collapsed="false">
      <c r="G417" s="1"/>
      <c r="H417" s="1"/>
      <c r="I417" s="1"/>
      <c r="J417" s="1"/>
      <c r="K417" s="1"/>
      <c r="L417" s="1"/>
      <c r="M417" s="1"/>
      <c r="N417" s="1"/>
      <c r="O417" s="1"/>
      <c r="P417" s="1"/>
      <c r="Q417" s="1"/>
      <c r="R417" s="1"/>
      <c r="S417" s="1"/>
      <c r="T417" s="1"/>
      <c r="U417" s="1"/>
      <c r="V417" s="1"/>
      <c r="W417" s="1"/>
      <c r="X417" s="1"/>
      <c r="Y417" s="1"/>
      <c r="Z417" s="1"/>
    </row>
    <row r="418" customFormat="false" ht="15.75" hidden="false" customHeight="true" outlineLevel="0" collapsed="false">
      <c r="G418" s="1"/>
      <c r="H418" s="1"/>
      <c r="I418" s="1"/>
      <c r="J418" s="1"/>
      <c r="K418" s="1"/>
      <c r="L418" s="1"/>
      <c r="M418" s="1"/>
      <c r="N418" s="1"/>
      <c r="O418" s="1"/>
      <c r="P418" s="1"/>
      <c r="Q418" s="1"/>
      <c r="R418" s="1"/>
      <c r="S418" s="1"/>
      <c r="T418" s="1"/>
      <c r="U418" s="1"/>
      <c r="V418" s="1"/>
      <c r="W418" s="1"/>
      <c r="X418" s="1"/>
      <c r="Y418" s="1"/>
      <c r="Z418" s="1"/>
    </row>
    <row r="419" customFormat="false" ht="15.75" hidden="false" customHeight="true" outlineLevel="0" collapsed="false">
      <c r="G419" s="1"/>
      <c r="H419" s="1"/>
      <c r="I419" s="1"/>
      <c r="J419" s="1"/>
      <c r="K419" s="1"/>
      <c r="L419" s="1"/>
      <c r="M419" s="1"/>
      <c r="N419" s="1"/>
      <c r="O419" s="1"/>
      <c r="P419" s="1"/>
      <c r="Q419" s="1"/>
      <c r="R419" s="1"/>
      <c r="S419" s="1"/>
      <c r="T419" s="1"/>
      <c r="U419" s="1"/>
      <c r="V419" s="1"/>
      <c r="W419" s="1"/>
      <c r="X419" s="1"/>
      <c r="Y419" s="1"/>
      <c r="Z419" s="1"/>
    </row>
    <row r="420" customFormat="false" ht="15.75" hidden="false" customHeight="true" outlineLevel="0" collapsed="false">
      <c r="G420" s="1"/>
      <c r="H420" s="1"/>
      <c r="I420" s="1"/>
      <c r="J420" s="1"/>
      <c r="K420" s="1"/>
      <c r="L420" s="1"/>
      <c r="M420" s="1"/>
      <c r="N420" s="1"/>
      <c r="O420" s="1"/>
      <c r="P420" s="1"/>
      <c r="Q420" s="1"/>
      <c r="R420" s="1"/>
      <c r="S420" s="1"/>
      <c r="T420" s="1"/>
      <c r="U420" s="1"/>
      <c r="V420" s="1"/>
      <c r="W420" s="1"/>
      <c r="X420" s="1"/>
      <c r="Y420" s="1"/>
      <c r="Z420" s="1"/>
    </row>
    <row r="421" customFormat="false" ht="15.75" hidden="false" customHeight="true" outlineLevel="0" collapsed="false">
      <c r="G421" s="1"/>
      <c r="H421" s="1"/>
      <c r="I421" s="1"/>
      <c r="J421" s="1"/>
      <c r="K421" s="1"/>
      <c r="L421" s="1"/>
      <c r="M421" s="1"/>
      <c r="N421" s="1"/>
      <c r="O421" s="1"/>
      <c r="P421" s="1"/>
      <c r="Q421" s="1"/>
      <c r="R421" s="1"/>
      <c r="S421" s="1"/>
      <c r="T421" s="1"/>
      <c r="U421" s="1"/>
      <c r="V421" s="1"/>
      <c r="W421" s="1"/>
      <c r="X421" s="1"/>
      <c r="Y421" s="1"/>
      <c r="Z421" s="1"/>
    </row>
    <row r="422" customFormat="false" ht="15.75" hidden="false" customHeight="true" outlineLevel="0" collapsed="false">
      <c r="G422" s="1"/>
      <c r="H422" s="1"/>
      <c r="I422" s="1"/>
      <c r="J422" s="1"/>
      <c r="K422" s="1"/>
      <c r="L422" s="1"/>
      <c r="M422" s="1"/>
      <c r="N422" s="1"/>
      <c r="O422" s="1"/>
      <c r="P422" s="1"/>
      <c r="Q422" s="1"/>
      <c r="R422" s="1"/>
      <c r="S422" s="1"/>
      <c r="T422" s="1"/>
      <c r="U422" s="1"/>
      <c r="V422" s="1"/>
      <c r="W422" s="1"/>
      <c r="X422" s="1"/>
      <c r="Y422" s="1"/>
      <c r="Z422" s="1"/>
    </row>
    <row r="423" customFormat="false" ht="15.75" hidden="false" customHeight="true" outlineLevel="0" collapsed="false">
      <c r="G423" s="1"/>
      <c r="H423" s="1"/>
      <c r="I423" s="1"/>
      <c r="J423" s="1"/>
      <c r="K423" s="1"/>
      <c r="L423" s="1"/>
      <c r="M423" s="1"/>
      <c r="N423" s="1"/>
      <c r="O423" s="1"/>
      <c r="P423" s="1"/>
      <c r="Q423" s="1"/>
      <c r="R423" s="1"/>
      <c r="S423" s="1"/>
      <c r="T423" s="1"/>
      <c r="U423" s="1"/>
      <c r="V423" s="1"/>
      <c r="W423" s="1"/>
      <c r="X423" s="1"/>
      <c r="Y423" s="1"/>
      <c r="Z423" s="1"/>
    </row>
    <row r="424" customFormat="false" ht="15.75" hidden="false" customHeight="true" outlineLevel="0" collapsed="false">
      <c r="G424" s="1"/>
      <c r="H424" s="1"/>
      <c r="I424" s="1"/>
      <c r="J424" s="1"/>
      <c r="K424" s="1"/>
      <c r="L424" s="1"/>
      <c r="M424" s="1"/>
      <c r="N424" s="1"/>
      <c r="O424" s="1"/>
      <c r="P424" s="1"/>
      <c r="Q424" s="1"/>
      <c r="R424" s="1"/>
      <c r="S424" s="1"/>
      <c r="T424" s="1"/>
      <c r="U424" s="1"/>
      <c r="V424" s="1"/>
      <c r="W424" s="1"/>
      <c r="X424" s="1"/>
      <c r="Y424" s="1"/>
      <c r="Z424" s="1"/>
    </row>
    <row r="425" customFormat="false" ht="15.75" hidden="false" customHeight="true" outlineLevel="0" collapsed="false">
      <c r="G425" s="1"/>
      <c r="H425" s="1"/>
      <c r="I425" s="1"/>
      <c r="J425" s="1"/>
      <c r="K425" s="1"/>
      <c r="L425" s="1"/>
      <c r="M425" s="1"/>
      <c r="N425" s="1"/>
      <c r="O425" s="1"/>
      <c r="P425" s="1"/>
      <c r="Q425" s="1"/>
      <c r="R425" s="1"/>
      <c r="S425" s="1"/>
      <c r="T425" s="1"/>
      <c r="U425" s="1"/>
      <c r="V425" s="1"/>
      <c r="W425" s="1"/>
      <c r="X425" s="1"/>
      <c r="Y425" s="1"/>
      <c r="Z425" s="1"/>
    </row>
    <row r="426" customFormat="false" ht="15.75" hidden="false" customHeight="true" outlineLevel="0" collapsed="false">
      <c r="G426" s="1"/>
      <c r="H426" s="1"/>
      <c r="I426" s="1"/>
      <c r="J426" s="1"/>
      <c r="K426" s="1"/>
      <c r="L426" s="1"/>
      <c r="M426" s="1"/>
      <c r="N426" s="1"/>
      <c r="O426" s="1"/>
      <c r="P426" s="1"/>
      <c r="Q426" s="1"/>
      <c r="R426" s="1"/>
      <c r="S426" s="1"/>
      <c r="T426" s="1"/>
      <c r="U426" s="1"/>
      <c r="V426" s="1"/>
      <c r="W426" s="1"/>
      <c r="X426" s="1"/>
      <c r="Y426" s="1"/>
      <c r="Z426" s="1"/>
    </row>
    <row r="427" customFormat="false" ht="15.75" hidden="false" customHeight="true" outlineLevel="0" collapsed="false">
      <c r="G427" s="1"/>
      <c r="H427" s="1"/>
      <c r="I427" s="1"/>
      <c r="J427" s="1"/>
      <c r="K427" s="1"/>
      <c r="L427" s="1"/>
      <c r="M427" s="1"/>
      <c r="N427" s="1"/>
      <c r="O427" s="1"/>
      <c r="P427" s="1"/>
      <c r="Q427" s="1"/>
      <c r="R427" s="1"/>
      <c r="S427" s="1"/>
      <c r="T427" s="1"/>
      <c r="U427" s="1"/>
      <c r="V427" s="1"/>
      <c r="W427" s="1"/>
      <c r="X427" s="1"/>
      <c r="Y427" s="1"/>
      <c r="Z427" s="1"/>
    </row>
    <row r="428" customFormat="false" ht="15.75" hidden="false" customHeight="true" outlineLevel="0" collapsed="false">
      <c r="G428" s="1"/>
      <c r="H428" s="1"/>
      <c r="I428" s="1"/>
      <c r="J428" s="1"/>
      <c r="K428" s="1"/>
      <c r="L428" s="1"/>
      <c r="M428" s="1"/>
      <c r="N428" s="1"/>
      <c r="O428" s="1"/>
      <c r="P428" s="1"/>
      <c r="Q428" s="1"/>
      <c r="R428" s="1"/>
      <c r="S428" s="1"/>
      <c r="T428" s="1"/>
      <c r="U428" s="1"/>
      <c r="V428" s="1"/>
      <c r="W428" s="1"/>
      <c r="X428" s="1"/>
      <c r="Y428" s="1"/>
      <c r="Z428" s="1"/>
    </row>
    <row r="429" customFormat="false" ht="15.75" hidden="false" customHeight="true" outlineLevel="0" collapsed="false">
      <c r="G429" s="1"/>
      <c r="H429" s="1"/>
      <c r="I429" s="1"/>
      <c r="J429" s="1"/>
      <c r="K429" s="1"/>
      <c r="L429" s="1"/>
      <c r="M429" s="1"/>
      <c r="N429" s="1"/>
      <c r="O429" s="1"/>
      <c r="P429" s="1"/>
      <c r="Q429" s="1"/>
      <c r="R429" s="1"/>
      <c r="S429" s="1"/>
      <c r="T429" s="1"/>
      <c r="U429" s="1"/>
      <c r="V429" s="1"/>
      <c r="W429" s="1"/>
      <c r="X429" s="1"/>
      <c r="Y429" s="1"/>
      <c r="Z429" s="1"/>
    </row>
    <row r="430" customFormat="false" ht="15.75" hidden="false" customHeight="true" outlineLevel="0" collapsed="false">
      <c r="G430" s="1"/>
      <c r="H430" s="1"/>
      <c r="I430" s="1"/>
      <c r="J430" s="1"/>
      <c r="K430" s="1"/>
      <c r="L430" s="1"/>
      <c r="M430" s="1"/>
      <c r="N430" s="1"/>
      <c r="O430" s="1"/>
      <c r="P430" s="1"/>
      <c r="Q430" s="1"/>
      <c r="R430" s="1"/>
      <c r="S430" s="1"/>
      <c r="T430" s="1"/>
      <c r="U430" s="1"/>
      <c r="V430" s="1"/>
      <c r="W430" s="1"/>
      <c r="X430" s="1"/>
      <c r="Y430" s="1"/>
      <c r="Z430" s="1"/>
    </row>
    <row r="431" customFormat="false" ht="15.75" hidden="false" customHeight="true" outlineLevel="0" collapsed="false">
      <c r="G431" s="1"/>
      <c r="H431" s="1"/>
      <c r="I431" s="1"/>
      <c r="J431" s="1"/>
      <c r="K431" s="1"/>
      <c r="L431" s="1"/>
      <c r="M431" s="1"/>
      <c r="N431" s="1"/>
      <c r="O431" s="1"/>
      <c r="P431" s="1"/>
      <c r="Q431" s="1"/>
      <c r="R431" s="1"/>
      <c r="S431" s="1"/>
      <c r="T431" s="1"/>
      <c r="U431" s="1"/>
      <c r="V431" s="1"/>
      <c r="W431" s="1"/>
      <c r="X431" s="1"/>
      <c r="Y431" s="1"/>
      <c r="Z431" s="1"/>
    </row>
    <row r="432" customFormat="false" ht="15.75" hidden="false" customHeight="true" outlineLevel="0" collapsed="false">
      <c r="G432" s="1"/>
      <c r="H432" s="1"/>
      <c r="I432" s="1"/>
      <c r="J432" s="1"/>
      <c r="K432" s="1"/>
      <c r="L432" s="1"/>
      <c r="M432" s="1"/>
      <c r="N432" s="1"/>
      <c r="O432" s="1"/>
      <c r="P432" s="1"/>
      <c r="Q432" s="1"/>
      <c r="R432" s="1"/>
      <c r="S432" s="1"/>
      <c r="T432" s="1"/>
      <c r="U432" s="1"/>
      <c r="V432" s="1"/>
      <c r="W432" s="1"/>
      <c r="X432" s="1"/>
      <c r="Y432" s="1"/>
      <c r="Z432" s="1"/>
    </row>
    <row r="433" customFormat="false" ht="15.75" hidden="false" customHeight="true" outlineLevel="0" collapsed="false">
      <c r="G433" s="1"/>
      <c r="H433" s="1"/>
      <c r="I433" s="1"/>
      <c r="J433" s="1"/>
      <c r="K433" s="1"/>
      <c r="L433" s="1"/>
      <c r="M433" s="1"/>
      <c r="N433" s="1"/>
      <c r="O433" s="1"/>
      <c r="P433" s="1"/>
      <c r="Q433" s="1"/>
      <c r="R433" s="1"/>
      <c r="S433" s="1"/>
      <c r="T433" s="1"/>
      <c r="U433" s="1"/>
      <c r="V433" s="1"/>
      <c r="W433" s="1"/>
      <c r="X433" s="1"/>
      <c r="Y433" s="1"/>
      <c r="Z433" s="1"/>
    </row>
    <row r="434" customFormat="false" ht="15.75" hidden="false" customHeight="true" outlineLevel="0" collapsed="false">
      <c r="G434" s="1"/>
      <c r="H434" s="1"/>
      <c r="I434" s="1"/>
      <c r="J434" s="1"/>
      <c r="K434" s="1"/>
      <c r="L434" s="1"/>
      <c r="M434" s="1"/>
      <c r="N434" s="1"/>
      <c r="O434" s="1"/>
      <c r="P434" s="1"/>
      <c r="Q434" s="1"/>
      <c r="R434" s="1"/>
      <c r="S434" s="1"/>
      <c r="T434" s="1"/>
      <c r="U434" s="1"/>
      <c r="V434" s="1"/>
      <c r="W434" s="1"/>
      <c r="X434" s="1"/>
      <c r="Y434" s="1"/>
      <c r="Z434" s="1"/>
    </row>
    <row r="435" customFormat="false" ht="15.75" hidden="false" customHeight="true" outlineLevel="0" collapsed="false">
      <c r="G435" s="1"/>
      <c r="H435" s="1"/>
      <c r="I435" s="1"/>
      <c r="J435" s="1"/>
      <c r="K435" s="1"/>
      <c r="L435" s="1"/>
      <c r="M435" s="1"/>
      <c r="N435" s="1"/>
      <c r="O435" s="1"/>
      <c r="P435" s="1"/>
      <c r="Q435" s="1"/>
      <c r="R435" s="1"/>
      <c r="S435" s="1"/>
      <c r="T435" s="1"/>
      <c r="U435" s="1"/>
      <c r="V435" s="1"/>
      <c r="W435" s="1"/>
      <c r="X435" s="1"/>
      <c r="Y435" s="1"/>
      <c r="Z435" s="1"/>
    </row>
    <row r="436" customFormat="false" ht="15.75" hidden="false" customHeight="true" outlineLevel="0" collapsed="false">
      <c r="G436" s="1"/>
      <c r="H436" s="1"/>
      <c r="I436" s="1"/>
      <c r="J436" s="1"/>
      <c r="K436" s="1"/>
      <c r="L436" s="1"/>
      <c r="M436" s="1"/>
      <c r="N436" s="1"/>
      <c r="O436" s="1"/>
      <c r="P436" s="1"/>
      <c r="Q436" s="1"/>
      <c r="R436" s="1"/>
      <c r="S436" s="1"/>
      <c r="T436" s="1"/>
      <c r="U436" s="1"/>
      <c r="V436" s="1"/>
      <c r="W436" s="1"/>
      <c r="X436" s="1"/>
      <c r="Y436" s="1"/>
      <c r="Z436" s="1"/>
    </row>
    <row r="437" customFormat="false" ht="15.75" hidden="false" customHeight="true" outlineLevel="0" collapsed="false">
      <c r="G437" s="1"/>
      <c r="H437" s="1"/>
      <c r="I437" s="1"/>
      <c r="J437" s="1"/>
      <c r="K437" s="1"/>
      <c r="L437" s="1"/>
      <c r="M437" s="1"/>
      <c r="N437" s="1"/>
      <c r="O437" s="1"/>
      <c r="P437" s="1"/>
      <c r="Q437" s="1"/>
      <c r="R437" s="1"/>
      <c r="S437" s="1"/>
      <c r="T437" s="1"/>
      <c r="U437" s="1"/>
      <c r="V437" s="1"/>
      <c r="W437" s="1"/>
      <c r="X437" s="1"/>
      <c r="Y437" s="1"/>
      <c r="Z437" s="1"/>
    </row>
    <row r="438" customFormat="false" ht="15.75" hidden="false" customHeight="true" outlineLevel="0" collapsed="false">
      <c r="G438" s="1"/>
      <c r="H438" s="1"/>
      <c r="I438" s="1"/>
      <c r="J438" s="1"/>
      <c r="K438" s="1"/>
      <c r="L438" s="1"/>
      <c r="M438" s="1"/>
      <c r="N438" s="1"/>
      <c r="O438" s="1"/>
      <c r="P438" s="1"/>
      <c r="Q438" s="1"/>
      <c r="R438" s="1"/>
      <c r="S438" s="1"/>
      <c r="T438" s="1"/>
      <c r="U438" s="1"/>
      <c r="V438" s="1"/>
      <c r="W438" s="1"/>
      <c r="X438" s="1"/>
      <c r="Y438" s="1"/>
      <c r="Z438" s="1"/>
    </row>
    <row r="439" customFormat="false" ht="15.75" hidden="false" customHeight="true" outlineLevel="0" collapsed="false">
      <c r="G439" s="1"/>
      <c r="H439" s="1"/>
      <c r="I439" s="1"/>
      <c r="J439" s="1"/>
      <c r="K439" s="1"/>
      <c r="L439" s="1"/>
      <c r="M439" s="1"/>
      <c r="N439" s="1"/>
      <c r="O439" s="1"/>
      <c r="P439" s="1"/>
      <c r="Q439" s="1"/>
      <c r="R439" s="1"/>
      <c r="S439" s="1"/>
      <c r="T439" s="1"/>
      <c r="U439" s="1"/>
      <c r="V439" s="1"/>
      <c r="W439" s="1"/>
      <c r="X439" s="1"/>
      <c r="Y439" s="1"/>
      <c r="Z439" s="1"/>
    </row>
    <row r="440" customFormat="false" ht="15.75" hidden="false" customHeight="true" outlineLevel="0" collapsed="false">
      <c r="G440" s="1"/>
      <c r="H440" s="1"/>
      <c r="I440" s="1"/>
      <c r="J440" s="1"/>
      <c r="K440" s="1"/>
      <c r="L440" s="1"/>
      <c r="M440" s="1"/>
      <c r="N440" s="1"/>
      <c r="O440" s="1"/>
      <c r="P440" s="1"/>
      <c r="Q440" s="1"/>
      <c r="R440" s="1"/>
      <c r="S440" s="1"/>
      <c r="T440" s="1"/>
      <c r="U440" s="1"/>
      <c r="V440" s="1"/>
      <c r="W440" s="1"/>
      <c r="X440" s="1"/>
      <c r="Y440" s="1"/>
      <c r="Z440" s="1"/>
    </row>
    <row r="441" customFormat="false" ht="15.75" hidden="false" customHeight="true" outlineLevel="0" collapsed="false">
      <c r="G441" s="1"/>
      <c r="H441" s="1"/>
      <c r="I441" s="1"/>
      <c r="J441" s="1"/>
      <c r="K441" s="1"/>
      <c r="L441" s="1"/>
      <c r="M441" s="1"/>
      <c r="N441" s="1"/>
      <c r="O441" s="1"/>
      <c r="P441" s="1"/>
      <c r="Q441" s="1"/>
      <c r="R441" s="1"/>
      <c r="S441" s="1"/>
      <c r="T441" s="1"/>
      <c r="U441" s="1"/>
      <c r="V441" s="1"/>
      <c r="W441" s="1"/>
      <c r="X441" s="1"/>
      <c r="Y441" s="1"/>
      <c r="Z441" s="1"/>
    </row>
    <row r="442" customFormat="false" ht="15.75" hidden="false" customHeight="true" outlineLevel="0" collapsed="false">
      <c r="G442" s="1"/>
      <c r="H442" s="1"/>
      <c r="I442" s="1"/>
      <c r="J442" s="1"/>
      <c r="K442" s="1"/>
      <c r="L442" s="1"/>
      <c r="M442" s="1"/>
      <c r="N442" s="1"/>
      <c r="O442" s="1"/>
      <c r="P442" s="1"/>
      <c r="Q442" s="1"/>
      <c r="R442" s="1"/>
      <c r="S442" s="1"/>
      <c r="T442" s="1"/>
      <c r="U442" s="1"/>
      <c r="V442" s="1"/>
      <c r="W442" s="1"/>
      <c r="X442" s="1"/>
      <c r="Y442" s="1"/>
      <c r="Z442" s="1"/>
    </row>
    <row r="443" customFormat="false" ht="15.75" hidden="false" customHeight="true" outlineLevel="0" collapsed="false">
      <c r="G443" s="1"/>
      <c r="H443" s="1"/>
      <c r="I443" s="1"/>
      <c r="J443" s="1"/>
      <c r="K443" s="1"/>
      <c r="L443" s="1"/>
      <c r="M443" s="1"/>
      <c r="N443" s="1"/>
      <c r="O443" s="1"/>
      <c r="P443" s="1"/>
      <c r="Q443" s="1"/>
      <c r="R443" s="1"/>
      <c r="S443" s="1"/>
      <c r="T443" s="1"/>
      <c r="U443" s="1"/>
      <c r="V443" s="1"/>
      <c r="W443" s="1"/>
      <c r="X443" s="1"/>
      <c r="Y443" s="1"/>
      <c r="Z443" s="1"/>
    </row>
    <row r="444" customFormat="false" ht="15.75" hidden="false" customHeight="true" outlineLevel="0" collapsed="false">
      <c r="G444" s="1"/>
      <c r="H444" s="1"/>
      <c r="I444" s="1"/>
      <c r="J444" s="1"/>
      <c r="K444" s="1"/>
      <c r="L444" s="1"/>
      <c r="M444" s="1"/>
      <c r="N444" s="1"/>
      <c r="O444" s="1"/>
      <c r="P444" s="1"/>
      <c r="Q444" s="1"/>
      <c r="R444" s="1"/>
      <c r="S444" s="1"/>
      <c r="T444" s="1"/>
      <c r="U444" s="1"/>
      <c r="V444" s="1"/>
      <c r="W444" s="1"/>
      <c r="X444" s="1"/>
      <c r="Y444" s="1"/>
      <c r="Z444" s="1"/>
    </row>
    <row r="445" customFormat="false" ht="15.75" hidden="false" customHeight="true" outlineLevel="0" collapsed="false">
      <c r="G445" s="1"/>
      <c r="H445" s="1"/>
      <c r="I445" s="1"/>
      <c r="J445" s="1"/>
      <c r="K445" s="1"/>
      <c r="L445" s="1"/>
      <c r="M445" s="1"/>
      <c r="N445" s="1"/>
      <c r="O445" s="1"/>
      <c r="P445" s="1"/>
      <c r="Q445" s="1"/>
      <c r="R445" s="1"/>
      <c r="S445" s="1"/>
      <c r="T445" s="1"/>
      <c r="U445" s="1"/>
      <c r="V445" s="1"/>
      <c r="W445" s="1"/>
      <c r="X445" s="1"/>
      <c r="Y445" s="1"/>
      <c r="Z445" s="1"/>
    </row>
    <row r="446" customFormat="false" ht="15.75" hidden="false" customHeight="true" outlineLevel="0" collapsed="false">
      <c r="G446" s="1"/>
      <c r="H446" s="1"/>
      <c r="I446" s="1"/>
      <c r="J446" s="1"/>
      <c r="K446" s="1"/>
      <c r="L446" s="1"/>
      <c r="M446" s="1"/>
      <c r="N446" s="1"/>
      <c r="O446" s="1"/>
      <c r="P446" s="1"/>
      <c r="Q446" s="1"/>
      <c r="R446" s="1"/>
      <c r="S446" s="1"/>
      <c r="T446" s="1"/>
      <c r="U446" s="1"/>
      <c r="V446" s="1"/>
      <c r="W446" s="1"/>
      <c r="X446" s="1"/>
      <c r="Y446" s="1"/>
      <c r="Z446" s="1"/>
    </row>
    <row r="447" customFormat="false" ht="15.75" hidden="false" customHeight="true" outlineLevel="0" collapsed="false">
      <c r="G447" s="1"/>
      <c r="H447" s="1"/>
      <c r="I447" s="1"/>
      <c r="J447" s="1"/>
      <c r="K447" s="1"/>
      <c r="L447" s="1"/>
      <c r="M447" s="1"/>
      <c r="N447" s="1"/>
      <c r="O447" s="1"/>
      <c r="P447" s="1"/>
      <c r="Q447" s="1"/>
      <c r="R447" s="1"/>
      <c r="S447" s="1"/>
      <c r="T447" s="1"/>
      <c r="U447" s="1"/>
      <c r="V447" s="1"/>
      <c r="W447" s="1"/>
      <c r="X447" s="1"/>
      <c r="Y447" s="1"/>
      <c r="Z447" s="1"/>
    </row>
    <row r="448" customFormat="false" ht="15.75" hidden="false" customHeight="true" outlineLevel="0" collapsed="false">
      <c r="G448" s="1"/>
      <c r="H448" s="1"/>
      <c r="I448" s="1"/>
      <c r="J448" s="1"/>
      <c r="K448" s="1"/>
      <c r="L448" s="1"/>
      <c r="M448" s="1"/>
      <c r="N448" s="1"/>
      <c r="O448" s="1"/>
      <c r="P448" s="1"/>
      <c r="Q448" s="1"/>
      <c r="R448" s="1"/>
      <c r="S448" s="1"/>
      <c r="T448" s="1"/>
      <c r="U448" s="1"/>
      <c r="V448" s="1"/>
      <c r="W448" s="1"/>
      <c r="X448" s="1"/>
      <c r="Y448" s="1"/>
      <c r="Z448" s="1"/>
    </row>
    <row r="449" customFormat="false" ht="15.75" hidden="false" customHeight="true" outlineLevel="0" collapsed="false">
      <c r="G449" s="1"/>
      <c r="H449" s="1"/>
      <c r="I449" s="1"/>
      <c r="J449" s="1"/>
      <c r="K449" s="1"/>
      <c r="L449" s="1"/>
      <c r="M449" s="1"/>
      <c r="N449" s="1"/>
      <c r="O449" s="1"/>
      <c r="P449" s="1"/>
      <c r="Q449" s="1"/>
      <c r="R449" s="1"/>
      <c r="S449" s="1"/>
      <c r="T449" s="1"/>
      <c r="U449" s="1"/>
      <c r="V449" s="1"/>
      <c r="W449" s="1"/>
      <c r="X449" s="1"/>
      <c r="Y449" s="1"/>
      <c r="Z449" s="1"/>
    </row>
    <row r="450" customFormat="false" ht="15.75" hidden="false" customHeight="true" outlineLevel="0" collapsed="false">
      <c r="G450" s="1"/>
      <c r="H450" s="1"/>
      <c r="I450" s="1"/>
      <c r="J450" s="1"/>
      <c r="K450" s="1"/>
      <c r="L450" s="1"/>
      <c r="M450" s="1"/>
      <c r="N450" s="1"/>
      <c r="O450" s="1"/>
      <c r="P450" s="1"/>
      <c r="Q450" s="1"/>
      <c r="R450" s="1"/>
      <c r="S450" s="1"/>
      <c r="T450" s="1"/>
      <c r="U450" s="1"/>
      <c r="V450" s="1"/>
      <c r="W450" s="1"/>
      <c r="X450" s="1"/>
      <c r="Y450" s="1"/>
      <c r="Z450" s="1"/>
    </row>
    <row r="451" customFormat="false" ht="15.75" hidden="false" customHeight="true" outlineLevel="0" collapsed="false">
      <c r="G451" s="1"/>
      <c r="H451" s="1"/>
      <c r="I451" s="1"/>
      <c r="J451" s="1"/>
      <c r="K451" s="1"/>
      <c r="L451" s="1"/>
      <c r="M451" s="1"/>
      <c r="N451" s="1"/>
      <c r="O451" s="1"/>
      <c r="P451" s="1"/>
      <c r="Q451" s="1"/>
      <c r="R451" s="1"/>
      <c r="S451" s="1"/>
      <c r="T451" s="1"/>
      <c r="U451" s="1"/>
      <c r="V451" s="1"/>
      <c r="W451" s="1"/>
      <c r="X451" s="1"/>
      <c r="Y451" s="1"/>
      <c r="Z451" s="1"/>
    </row>
    <row r="452" customFormat="false" ht="15.75" hidden="false" customHeight="true" outlineLevel="0" collapsed="false">
      <c r="G452" s="1"/>
      <c r="H452" s="1"/>
      <c r="I452" s="1"/>
      <c r="J452" s="1"/>
      <c r="K452" s="1"/>
      <c r="L452" s="1"/>
      <c r="M452" s="1"/>
      <c r="N452" s="1"/>
      <c r="O452" s="1"/>
      <c r="P452" s="1"/>
      <c r="Q452" s="1"/>
      <c r="R452" s="1"/>
      <c r="S452" s="1"/>
      <c r="T452" s="1"/>
      <c r="U452" s="1"/>
      <c r="V452" s="1"/>
      <c r="W452" s="1"/>
      <c r="X452" s="1"/>
      <c r="Y452" s="1"/>
      <c r="Z452" s="1"/>
    </row>
    <row r="453" customFormat="false" ht="15.75" hidden="false" customHeight="true" outlineLevel="0" collapsed="false">
      <c r="G453" s="1"/>
      <c r="H453" s="1"/>
      <c r="I453" s="1"/>
      <c r="J453" s="1"/>
      <c r="K453" s="1"/>
      <c r="L453" s="1"/>
      <c r="M453" s="1"/>
      <c r="N453" s="1"/>
      <c r="O453" s="1"/>
      <c r="P453" s="1"/>
      <c r="Q453" s="1"/>
      <c r="R453" s="1"/>
      <c r="S453" s="1"/>
      <c r="T453" s="1"/>
      <c r="U453" s="1"/>
      <c r="V453" s="1"/>
      <c r="W453" s="1"/>
      <c r="X453" s="1"/>
      <c r="Y453" s="1"/>
      <c r="Z453" s="1"/>
    </row>
    <row r="454" customFormat="false" ht="15.75" hidden="false" customHeight="true" outlineLevel="0" collapsed="false">
      <c r="G454" s="1"/>
      <c r="H454" s="1"/>
      <c r="I454" s="1"/>
      <c r="J454" s="1"/>
      <c r="K454" s="1"/>
      <c r="L454" s="1"/>
      <c r="M454" s="1"/>
      <c r="N454" s="1"/>
      <c r="O454" s="1"/>
      <c r="P454" s="1"/>
      <c r="Q454" s="1"/>
      <c r="R454" s="1"/>
      <c r="S454" s="1"/>
      <c r="T454" s="1"/>
      <c r="U454" s="1"/>
      <c r="V454" s="1"/>
      <c r="W454" s="1"/>
      <c r="X454" s="1"/>
      <c r="Y454" s="1"/>
      <c r="Z454" s="1"/>
    </row>
    <row r="455" customFormat="false" ht="15.75" hidden="false" customHeight="true" outlineLevel="0" collapsed="false">
      <c r="G455" s="1"/>
      <c r="H455" s="1"/>
      <c r="I455" s="1"/>
      <c r="J455" s="1"/>
      <c r="K455" s="1"/>
      <c r="L455" s="1"/>
      <c r="M455" s="1"/>
      <c r="N455" s="1"/>
      <c r="O455" s="1"/>
      <c r="P455" s="1"/>
      <c r="Q455" s="1"/>
      <c r="R455" s="1"/>
      <c r="S455" s="1"/>
      <c r="T455" s="1"/>
      <c r="U455" s="1"/>
      <c r="V455" s="1"/>
      <c r="W455" s="1"/>
      <c r="X455" s="1"/>
      <c r="Y455" s="1"/>
      <c r="Z455" s="1"/>
    </row>
    <row r="456" customFormat="false" ht="15.75" hidden="false" customHeight="true" outlineLevel="0" collapsed="false">
      <c r="G456" s="1"/>
      <c r="H456" s="1"/>
      <c r="I456" s="1"/>
      <c r="J456" s="1"/>
      <c r="K456" s="1"/>
      <c r="L456" s="1"/>
      <c r="M456" s="1"/>
      <c r="N456" s="1"/>
      <c r="O456" s="1"/>
      <c r="P456" s="1"/>
      <c r="Q456" s="1"/>
      <c r="R456" s="1"/>
      <c r="S456" s="1"/>
      <c r="T456" s="1"/>
      <c r="U456" s="1"/>
      <c r="V456" s="1"/>
      <c r="W456" s="1"/>
      <c r="X456" s="1"/>
      <c r="Y456" s="1"/>
      <c r="Z456" s="1"/>
    </row>
    <row r="457" customFormat="false" ht="15.75" hidden="false" customHeight="true" outlineLevel="0" collapsed="false">
      <c r="G457" s="1"/>
      <c r="H457" s="1"/>
      <c r="I457" s="1"/>
      <c r="J457" s="1"/>
      <c r="K457" s="1"/>
      <c r="L457" s="1"/>
      <c r="M457" s="1"/>
      <c r="N457" s="1"/>
      <c r="O457" s="1"/>
      <c r="P457" s="1"/>
      <c r="Q457" s="1"/>
      <c r="R457" s="1"/>
      <c r="S457" s="1"/>
      <c r="T457" s="1"/>
      <c r="U457" s="1"/>
      <c r="V457" s="1"/>
      <c r="W457" s="1"/>
      <c r="X457" s="1"/>
      <c r="Y457" s="1"/>
      <c r="Z457" s="1"/>
    </row>
    <row r="458" customFormat="false" ht="15.75" hidden="false" customHeight="true" outlineLevel="0" collapsed="false">
      <c r="G458" s="1"/>
      <c r="H458" s="1"/>
      <c r="I458" s="1"/>
      <c r="J458" s="1"/>
      <c r="K458" s="1"/>
      <c r="L458" s="1"/>
      <c r="M458" s="1"/>
      <c r="N458" s="1"/>
      <c r="O458" s="1"/>
      <c r="P458" s="1"/>
      <c r="Q458" s="1"/>
      <c r="R458" s="1"/>
      <c r="S458" s="1"/>
      <c r="T458" s="1"/>
      <c r="U458" s="1"/>
      <c r="V458" s="1"/>
      <c r="W458" s="1"/>
      <c r="X458" s="1"/>
      <c r="Y458" s="1"/>
      <c r="Z458" s="1"/>
    </row>
    <row r="459" customFormat="false" ht="15.75" hidden="false" customHeight="true" outlineLevel="0" collapsed="false">
      <c r="G459" s="1"/>
      <c r="H459" s="1"/>
      <c r="I459" s="1"/>
      <c r="J459" s="1"/>
      <c r="K459" s="1"/>
      <c r="L459" s="1"/>
      <c r="M459" s="1"/>
      <c r="N459" s="1"/>
      <c r="O459" s="1"/>
      <c r="P459" s="1"/>
      <c r="Q459" s="1"/>
      <c r="R459" s="1"/>
      <c r="S459" s="1"/>
      <c r="T459" s="1"/>
      <c r="U459" s="1"/>
      <c r="V459" s="1"/>
      <c r="W459" s="1"/>
      <c r="X459" s="1"/>
      <c r="Y459" s="1"/>
      <c r="Z459" s="1"/>
    </row>
    <row r="460" customFormat="false" ht="15.75" hidden="false" customHeight="true" outlineLevel="0" collapsed="false">
      <c r="G460" s="1"/>
      <c r="H460" s="1"/>
      <c r="I460" s="1"/>
      <c r="J460" s="1"/>
      <c r="K460" s="1"/>
      <c r="L460" s="1"/>
      <c r="M460" s="1"/>
      <c r="N460" s="1"/>
      <c r="O460" s="1"/>
      <c r="P460" s="1"/>
      <c r="Q460" s="1"/>
      <c r="R460" s="1"/>
      <c r="S460" s="1"/>
      <c r="T460" s="1"/>
      <c r="U460" s="1"/>
      <c r="V460" s="1"/>
      <c r="W460" s="1"/>
      <c r="X460" s="1"/>
      <c r="Y460" s="1"/>
      <c r="Z460" s="1"/>
    </row>
    <row r="461" customFormat="false" ht="15.75" hidden="false" customHeight="true" outlineLevel="0" collapsed="false">
      <c r="G461" s="1"/>
      <c r="H461" s="1"/>
      <c r="I461" s="1"/>
      <c r="J461" s="1"/>
      <c r="K461" s="1"/>
      <c r="L461" s="1"/>
      <c r="M461" s="1"/>
      <c r="N461" s="1"/>
      <c r="O461" s="1"/>
      <c r="P461" s="1"/>
      <c r="Q461" s="1"/>
      <c r="R461" s="1"/>
      <c r="S461" s="1"/>
      <c r="T461" s="1"/>
      <c r="U461" s="1"/>
      <c r="V461" s="1"/>
      <c r="W461" s="1"/>
      <c r="X461" s="1"/>
      <c r="Y461" s="1"/>
      <c r="Z461" s="1"/>
    </row>
    <row r="462" customFormat="false" ht="15.75" hidden="false" customHeight="true" outlineLevel="0" collapsed="false">
      <c r="G462" s="1"/>
      <c r="H462" s="1"/>
      <c r="I462" s="1"/>
      <c r="J462" s="1"/>
      <c r="K462" s="1"/>
      <c r="L462" s="1"/>
      <c r="M462" s="1"/>
      <c r="N462" s="1"/>
      <c r="O462" s="1"/>
      <c r="P462" s="1"/>
      <c r="Q462" s="1"/>
      <c r="R462" s="1"/>
      <c r="S462" s="1"/>
      <c r="T462" s="1"/>
      <c r="U462" s="1"/>
      <c r="V462" s="1"/>
      <c r="W462" s="1"/>
      <c r="X462" s="1"/>
      <c r="Y462" s="1"/>
      <c r="Z462" s="1"/>
    </row>
    <row r="463" customFormat="false" ht="15.75" hidden="false" customHeight="true" outlineLevel="0" collapsed="false">
      <c r="G463" s="1"/>
      <c r="H463" s="1"/>
      <c r="I463" s="1"/>
      <c r="J463" s="1"/>
      <c r="K463" s="1"/>
      <c r="L463" s="1"/>
      <c r="M463" s="1"/>
      <c r="N463" s="1"/>
      <c r="O463" s="1"/>
      <c r="P463" s="1"/>
      <c r="Q463" s="1"/>
      <c r="R463" s="1"/>
      <c r="S463" s="1"/>
      <c r="T463" s="1"/>
      <c r="U463" s="1"/>
      <c r="V463" s="1"/>
      <c r="W463" s="1"/>
      <c r="X463" s="1"/>
      <c r="Y463" s="1"/>
      <c r="Z463" s="1"/>
    </row>
    <row r="464" customFormat="false" ht="15.75" hidden="false" customHeight="true" outlineLevel="0" collapsed="false">
      <c r="G464" s="1"/>
      <c r="H464" s="1"/>
      <c r="I464" s="1"/>
      <c r="J464" s="1"/>
      <c r="K464" s="1"/>
      <c r="L464" s="1"/>
      <c r="M464" s="1"/>
      <c r="N464" s="1"/>
      <c r="O464" s="1"/>
      <c r="P464" s="1"/>
      <c r="Q464" s="1"/>
      <c r="R464" s="1"/>
      <c r="S464" s="1"/>
      <c r="T464" s="1"/>
      <c r="U464" s="1"/>
      <c r="V464" s="1"/>
      <c r="W464" s="1"/>
      <c r="X464" s="1"/>
      <c r="Y464" s="1"/>
      <c r="Z464" s="1"/>
    </row>
    <row r="465" customFormat="false" ht="15.75" hidden="false" customHeight="true" outlineLevel="0" collapsed="false">
      <c r="G465" s="1"/>
      <c r="H465" s="1"/>
      <c r="I465" s="1"/>
      <c r="J465" s="1"/>
      <c r="K465" s="1"/>
      <c r="L465" s="1"/>
      <c r="M465" s="1"/>
      <c r="N465" s="1"/>
      <c r="O465" s="1"/>
      <c r="P465" s="1"/>
      <c r="Q465" s="1"/>
      <c r="R465" s="1"/>
      <c r="S465" s="1"/>
      <c r="T465" s="1"/>
      <c r="U465" s="1"/>
      <c r="V465" s="1"/>
      <c r="W465" s="1"/>
      <c r="X465" s="1"/>
      <c r="Y465" s="1"/>
      <c r="Z465" s="1"/>
    </row>
    <row r="466" customFormat="false" ht="15.75" hidden="false" customHeight="true" outlineLevel="0" collapsed="false">
      <c r="G466" s="1"/>
      <c r="H466" s="1"/>
      <c r="I466" s="1"/>
      <c r="J466" s="1"/>
      <c r="K466" s="1"/>
      <c r="L466" s="1"/>
      <c r="M466" s="1"/>
      <c r="N466" s="1"/>
      <c r="O466" s="1"/>
      <c r="P466" s="1"/>
      <c r="Q466" s="1"/>
      <c r="R466" s="1"/>
      <c r="S466" s="1"/>
      <c r="T466" s="1"/>
      <c r="U466" s="1"/>
      <c r="V466" s="1"/>
      <c r="W466" s="1"/>
      <c r="X466" s="1"/>
      <c r="Y466" s="1"/>
      <c r="Z466" s="1"/>
    </row>
    <row r="467" customFormat="false" ht="15.75" hidden="false" customHeight="true" outlineLevel="0" collapsed="false">
      <c r="G467" s="1"/>
      <c r="H467" s="1"/>
      <c r="I467" s="1"/>
      <c r="J467" s="1"/>
      <c r="K467" s="1"/>
      <c r="L467" s="1"/>
      <c r="M467" s="1"/>
      <c r="N467" s="1"/>
      <c r="O467" s="1"/>
      <c r="P467" s="1"/>
      <c r="Q467" s="1"/>
      <c r="R467" s="1"/>
      <c r="S467" s="1"/>
      <c r="T467" s="1"/>
      <c r="U467" s="1"/>
      <c r="V467" s="1"/>
      <c r="W467" s="1"/>
      <c r="X467" s="1"/>
      <c r="Y467" s="1"/>
      <c r="Z467" s="1"/>
    </row>
    <row r="468" customFormat="false" ht="15.75" hidden="false" customHeight="true" outlineLevel="0" collapsed="false">
      <c r="G468" s="1"/>
      <c r="H468" s="1"/>
      <c r="I468" s="1"/>
      <c r="J468" s="1"/>
      <c r="K468" s="1"/>
      <c r="L468" s="1"/>
      <c r="M468" s="1"/>
      <c r="N468" s="1"/>
      <c r="O468" s="1"/>
      <c r="P468" s="1"/>
      <c r="Q468" s="1"/>
      <c r="R468" s="1"/>
      <c r="S468" s="1"/>
      <c r="T468" s="1"/>
      <c r="U468" s="1"/>
      <c r="V468" s="1"/>
      <c r="W468" s="1"/>
      <c r="X468" s="1"/>
      <c r="Y468" s="1"/>
      <c r="Z468" s="1"/>
    </row>
    <row r="469" customFormat="false" ht="15.75" hidden="false" customHeight="true" outlineLevel="0" collapsed="false">
      <c r="G469" s="1"/>
      <c r="H469" s="1"/>
      <c r="I469" s="1"/>
      <c r="J469" s="1"/>
      <c r="K469" s="1"/>
      <c r="L469" s="1"/>
      <c r="M469" s="1"/>
      <c r="N469" s="1"/>
      <c r="O469" s="1"/>
      <c r="P469" s="1"/>
      <c r="Q469" s="1"/>
      <c r="R469" s="1"/>
      <c r="S469" s="1"/>
      <c r="T469" s="1"/>
      <c r="U469" s="1"/>
      <c r="V469" s="1"/>
      <c r="W469" s="1"/>
      <c r="X469" s="1"/>
      <c r="Y469" s="1"/>
      <c r="Z469" s="1"/>
    </row>
    <row r="470" customFormat="false" ht="15.75" hidden="false" customHeight="true" outlineLevel="0" collapsed="false">
      <c r="G470" s="1"/>
      <c r="H470" s="1"/>
      <c r="I470" s="1"/>
      <c r="J470" s="1"/>
      <c r="K470" s="1"/>
      <c r="L470" s="1"/>
      <c r="M470" s="1"/>
      <c r="N470" s="1"/>
      <c r="O470" s="1"/>
      <c r="P470" s="1"/>
      <c r="Q470" s="1"/>
      <c r="R470" s="1"/>
      <c r="S470" s="1"/>
      <c r="T470" s="1"/>
      <c r="U470" s="1"/>
      <c r="V470" s="1"/>
      <c r="W470" s="1"/>
      <c r="X470" s="1"/>
      <c r="Y470" s="1"/>
      <c r="Z470" s="1"/>
    </row>
    <row r="471" customFormat="false" ht="15.75" hidden="false" customHeight="true" outlineLevel="0" collapsed="false">
      <c r="G471" s="1"/>
      <c r="H471" s="1"/>
      <c r="I471" s="1"/>
      <c r="J471" s="1"/>
      <c r="K471" s="1"/>
      <c r="L471" s="1"/>
      <c r="M471" s="1"/>
      <c r="N471" s="1"/>
      <c r="O471" s="1"/>
      <c r="P471" s="1"/>
      <c r="Q471" s="1"/>
      <c r="R471" s="1"/>
      <c r="S471" s="1"/>
      <c r="T471" s="1"/>
      <c r="U471" s="1"/>
      <c r="V471" s="1"/>
      <c r="W471" s="1"/>
      <c r="X471" s="1"/>
      <c r="Y471" s="1"/>
      <c r="Z471" s="1"/>
    </row>
    <row r="472" customFormat="false" ht="15.75" hidden="false" customHeight="true" outlineLevel="0" collapsed="false">
      <c r="G472" s="1"/>
      <c r="H472" s="1"/>
      <c r="I472" s="1"/>
      <c r="J472" s="1"/>
      <c r="K472" s="1"/>
      <c r="L472" s="1"/>
      <c r="M472" s="1"/>
      <c r="N472" s="1"/>
      <c r="O472" s="1"/>
      <c r="P472" s="1"/>
      <c r="Q472" s="1"/>
      <c r="R472" s="1"/>
      <c r="S472" s="1"/>
      <c r="T472" s="1"/>
      <c r="U472" s="1"/>
      <c r="V472" s="1"/>
      <c r="W472" s="1"/>
      <c r="X472" s="1"/>
      <c r="Y472" s="1"/>
      <c r="Z472" s="1"/>
    </row>
    <row r="473" customFormat="false" ht="15.75" hidden="false" customHeight="true" outlineLevel="0" collapsed="false">
      <c r="G473" s="1"/>
      <c r="H473" s="1"/>
      <c r="I473" s="1"/>
      <c r="J473" s="1"/>
      <c r="K473" s="1"/>
      <c r="L473" s="1"/>
      <c r="M473" s="1"/>
      <c r="N473" s="1"/>
      <c r="O473" s="1"/>
      <c r="P473" s="1"/>
      <c r="Q473" s="1"/>
      <c r="R473" s="1"/>
      <c r="S473" s="1"/>
      <c r="T473" s="1"/>
      <c r="U473" s="1"/>
      <c r="V473" s="1"/>
      <c r="W473" s="1"/>
      <c r="X473" s="1"/>
      <c r="Y473" s="1"/>
      <c r="Z473" s="1"/>
    </row>
    <row r="474" customFormat="false" ht="15.75" hidden="false" customHeight="true" outlineLevel="0" collapsed="false">
      <c r="G474" s="1"/>
      <c r="H474" s="1"/>
      <c r="I474" s="1"/>
      <c r="J474" s="1"/>
      <c r="K474" s="1"/>
      <c r="L474" s="1"/>
      <c r="M474" s="1"/>
      <c r="N474" s="1"/>
      <c r="O474" s="1"/>
      <c r="P474" s="1"/>
      <c r="Q474" s="1"/>
      <c r="R474" s="1"/>
      <c r="S474" s="1"/>
      <c r="T474" s="1"/>
      <c r="U474" s="1"/>
      <c r="V474" s="1"/>
      <c r="W474" s="1"/>
      <c r="X474" s="1"/>
      <c r="Y474" s="1"/>
      <c r="Z474" s="1"/>
    </row>
    <row r="475" customFormat="false" ht="15.75" hidden="false" customHeight="true" outlineLevel="0" collapsed="false">
      <c r="G475" s="1"/>
      <c r="H475" s="1"/>
      <c r="I475" s="1"/>
      <c r="J475" s="1"/>
      <c r="K475" s="1"/>
      <c r="L475" s="1"/>
      <c r="M475" s="1"/>
      <c r="N475" s="1"/>
      <c r="O475" s="1"/>
      <c r="P475" s="1"/>
      <c r="Q475" s="1"/>
      <c r="R475" s="1"/>
      <c r="S475" s="1"/>
      <c r="T475" s="1"/>
      <c r="U475" s="1"/>
      <c r="V475" s="1"/>
      <c r="W475" s="1"/>
      <c r="X475" s="1"/>
      <c r="Y475" s="1"/>
      <c r="Z475" s="1"/>
    </row>
    <row r="476" customFormat="false" ht="15.75" hidden="false" customHeight="true" outlineLevel="0" collapsed="false">
      <c r="G476" s="1"/>
      <c r="H476" s="1"/>
      <c r="I476" s="1"/>
      <c r="J476" s="1"/>
      <c r="K476" s="1"/>
      <c r="L476" s="1"/>
      <c r="M476" s="1"/>
      <c r="N476" s="1"/>
      <c r="O476" s="1"/>
      <c r="P476" s="1"/>
      <c r="Q476" s="1"/>
      <c r="R476" s="1"/>
      <c r="S476" s="1"/>
      <c r="T476" s="1"/>
      <c r="U476" s="1"/>
      <c r="V476" s="1"/>
      <c r="W476" s="1"/>
      <c r="X476" s="1"/>
      <c r="Y476" s="1"/>
      <c r="Z476" s="1"/>
    </row>
    <row r="477" customFormat="false" ht="15.75" hidden="false" customHeight="true" outlineLevel="0" collapsed="false">
      <c r="G477" s="1"/>
      <c r="H477" s="1"/>
      <c r="I477" s="1"/>
      <c r="J477" s="1"/>
      <c r="K477" s="1"/>
      <c r="L477" s="1"/>
      <c r="M477" s="1"/>
      <c r="N477" s="1"/>
      <c r="O477" s="1"/>
      <c r="P477" s="1"/>
      <c r="Q477" s="1"/>
      <c r="R477" s="1"/>
      <c r="S477" s="1"/>
      <c r="T477" s="1"/>
      <c r="U477" s="1"/>
      <c r="V477" s="1"/>
      <c r="W477" s="1"/>
      <c r="X477" s="1"/>
      <c r="Y477" s="1"/>
      <c r="Z477" s="1"/>
    </row>
    <row r="478" customFormat="false" ht="15.75" hidden="false" customHeight="true" outlineLevel="0" collapsed="false">
      <c r="G478" s="1"/>
      <c r="H478" s="1"/>
      <c r="I478" s="1"/>
      <c r="J478" s="1"/>
      <c r="K478" s="1"/>
      <c r="L478" s="1"/>
      <c r="M478" s="1"/>
      <c r="N478" s="1"/>
      <c r="O478" s="1"/>
      <c r="P478" s="1"/>
      <c r="Q478" s="1"/>
      <c r="R478" s="1"/>
      <c r="S478" s="1"/>
      <c r="T478" s="1"/>
      <c r="U478" s="1"/>
      <c r="V478" s="1"/>
      <c r="W478" s="1"/>
      <c r="X478" s="1"/>
      <c r="Y478" s="1"/>
      <c r="Z478" s="1"/>
    </row>
    <row r="479" customFormat="false" ht="15.75" hidden="false" customHeight="true" outlineLevel="0" collapsed="false">
      <c r="G479" s="1"/>
      <c r="H479" s="1"/>
      <c r="I479" s="1"/>
      <c r="J479" s="1"/>
      <c r="K479" s="1"/>
      <c r="L479" s="1"/>
      <c r="M479" s="1"/>
      <c r="N479" s="1"/>
      <c r="O479" s="1"/>
      <c r="P479" s="1"/>
      <c r="Q479" s="1"/>
      <c r="R479" s="1"/>
      <c r="S479" s="1"/>
      <c r="T479" s="1"/>
      <c r="U479" s="1"/>
      <c r="V479" s="1"/>
      <c r="W479" s="1"/>
      <c r="X479" s="1"/>
      <c r="Y479" s="1"/>
      <c r="Z479" s="1"/>
    </row>
    <row r="480" customFormat="false" ht="15.75" hidden="false" customHeight="true" outlineLevel="0" collapsed="false">
      <c r="G480" s="1"/>
      <c r="H480" s="1"/>
      <c r="I480" s="1"/>
      <c r="J480" s="1"/>
      <c r="K480" s="1"/>
      <c r="L480" s="1"/>
      <c r="M480" s="1"/>
      <c r="N480" s="1"/>
      <c r="O480" s="1"/>
      <c r="P480" s="1"/>
      <c r="Q480" s="1"/>
      <c r="R480" s="1"/>
      <c r="S480" s="1"/>
      <c r="T480" s="1"/>
      <c r="U480" s="1"/>
      <c r="V480" s="1"/>
      <c r="W480" s="1"/>
      <c r="X480" s="1"/>
      <c r="Y480" s="1"/>
      <c r="Z480" s="1"/>
    </row>
    <row r="481" customFormat="false" ht="15.75" hidden="false" customHeight="true" outlineLevel="0" collapsed="false">
      <c r="G481" s="1"/>
      <c r="H481" s="1"/>
      <c r="I481" s="1"/>
      <c r="J481" s="1"/>
      <c r="K481" s="1"/>
      <c r="L481" s="1"/>
      <c r="M481" s="1"/>
      <c r="N481" s="1"/>
      <c r="O481" s="1"/>
      <c r="P481" s="1"/>
      <c r="Q481" s="1"/>
      <c r="R481" s="1"/>
      <c r="S481" s="1"/>
      <c r="T481" s="1"/>
      <c r="U481" s="1"/>
      <c r="V481" s="1"/>
      <c r="W481" s="1"/>
      <c r="X481" s="1"/>
      <c r="Y481" s="1"/>
      <c r="Z481" s="1"/>
    </row>
    <row r="482" customFormat="false" ht="15.75" hidden="false" customHeight="true" outlineLevel="0" collapsed="false">
      <c r="G482" s="1"/>
      <c r="H482" s="1"/>
      <c r="I482" s="1"/>
      <c r="J482" s="1"/>
      <c r="K482" s="1"/>
      <c r="L482" s="1"/>
      <c r="M482" s="1"/>
      <c r="N482" s="1"/>
      <c r="O482" s="1"/>
      <c r="P482" s="1"/>
      <c r="Q482" s="1"/>
      <c r="R482" s="1"/>
      <c r="S482" s="1"/>
      <c r="T482" s="1"/>
      <c r="U482" s="1"/>
      <c r="V482" s="1"/>
      <c r="W482" s="1"/>
      <c r="X482" s="1"/>
      <c r="Y482" s="1"/>
      <c r="Z482" s="1"/>
    </row>
    <row r="483" customFormat="false" ht="15.75" hidden="false" customHeight="true" outlineLevel="0" collapsed="false">
      <c r="G483" s="1"/>
      <c r="H483" s="1"/>
      <c r="I483" s="1"/>
      <c r="J483" s="1"/>
      <c r="K483" s="1"/>
      <c r="L483" s="1"/>
      <c r="M483" s="1"/>
      <c r="N483" s="1"/>
      <c r="O483" s="1"/>
      <c r="P483" s="1"/>
      <c r="Q483" s="1"/>
      <c r="R483" s="1"/>
      <c r="S483" s="1"/>
      <c r="T483" s="1"/>
      <c r="U483" s="1"/>
      <c r="V483" s="1"/>
      <c r="W483" s="1"/>
      <c r="X483" s="1"/>
      <c r="Y483" s="1"/>
      <c r="Z483" s="1"/>
    </row>
    <row r="484" customFormat="false" ht="15.75" hidden="false" customHeight="true" outlineLevel="0" collapsed="false">
      <c r="G484" s="1"/>
      <c r="H484" s="1"/>
      <c r="I484" s="1"/>
      <c r="J484" s="1"/>
      <c r="K484" s="1"/>
      <c r="L484" s="1"/>
      <c r="M484" s="1"/>
      <c r="N484" s="1"/>
      <c r="O484" s="1"/>
      <c r="P484" s="1"/>
      <c r="Q484" s="1"/>
      <c r="R484" s="1"/>
      <c r="S484" s="1"/>
      <c r="T484" s="1"/>
      <c r="U484" s="1"/>
      <c r="V484" s="1"/>
      <c r="W484" s="1"/>
      <c r="X484" s="1"/>
      <c r="Y484" s="1"/>
      <c r="Z484" s="1"/>
    </row>
    <row r="485" customFormat="false" ht="15.75" hidden="false" customHeight="true" outlineLevel="0" collapsed="false">
      <c r="G485" s="1"/>
      <c r="H485" s="1"/>
      <c r="I485" s="1"/>
      <c r="J485" s="1"/>
      <c r="K485" s="1"/>
      <c r="L485" s="1"/>
      <c r="M485" s="1"/>
      <c r="N485" s="1"/>
      <c r="O485" s="1"/>
      <c r="P485" s="1"/>
      <c r="Q485" s="1"/>
      <c r="R485" s="1"/>
      <c r="S485" s="1"/>
      <c r="T485" s="1"/>
      <c r="U485" s="1"/>
      <c r="V485" s="1"/>
      <c r="W485" s="1"/>
      <c r="X485" s="1"/>
      <c r="Y485" s="1"/>
      <c r="Z485" s="1"/>
    </row>
    <row r="486" customFormat="false" ht="15.75" hidden="false" customHeight="true" outlineLevel="0" collapsed="false">
      <c r="G486" s="1"/>
      <c r="H486" s="1"/>
      <c r="I486" s="1"/>
      <c r="J486" s="1"/>
      <c r="K486" s="1"/>
      <c r="L486" s="1"/>
      <c r="M486" s="1"/>
      <c r="N486" s="1"/>
      <c r="O486" s="1"/>
      <c r="P486" s="1"/>
      <c r="Q486" s="1"/>
      <c r="R486" s="1"/>
      <c r="S486" s="1"/>
      <c r="T486" s="1"/>
      <c r="U486" s="1"/>
      <c r="V486" s="1"/>
      <c r="W486" s="1"/>
      <c r="X486" s="1"/>
      <c r="Y486" s="1"/>
      <c r="Z486" s="1"/>
    </row>
    <row r="487" customFormat="false" ht="15.75" hidden="false" customHeight="true" outlineLevel="0" collapsed="false">
      <c r="G487" s="1"/>
      <c r="H487" s="1"/>
      <c r="I487" s="1"/>
      <c r="J487" s="1"/>
      <c r="K487" s="1"/>
      <c r="L487" s="1"/>
      <c r="M487" s="1"/>
      <c r="N487" s="1"/>
      <c r="O487" s="1"/>
      <c r="P487" s="1"/>
      <c r="Q487" s="1"/>
      <c r="R487" s="1"/>
      <c r="S487" s="1"/>
      <c r="T487" s="1"/>
      <c r="U487" s="1"/>
      <c r="V487" s="1"/>
      <c r="W487" s="1"/>
      <c r="X487" s="1"/>
      <c r="Y487" s="1"/>
      <c r="Z487" s="1"/>
    </row>
    <row r="488" customFormat="false" ht="15.75" hidden="false" customHeight="true" outlineLevel="0" collapsed="false">
      <c r="G488" s="1"/>
      <c r="H488" s="1"/>
      <c r="I488" s="1"/>
      <c r="J488" s="1"/>
      <c r="K488" s="1"/>
      <c r="L488" s="1"/>
      <c r="M488" s="1"/>
      <c r="N488" s="1"/>
      <c r="O488" s="1"/>
      <c r="P488" s="1"/>
      <c r="Q488" s="1"/>
      <c r="R488" s="1"/>
      <c r="S488" s="1"/>
      <c r="T488" s="1"/>
      <c r="U488" s="1"/>
      <c r="V488" s="1"/>
      <c r="W488" s="1"/>
      <c r="X488" s="1"/>
      <c r="Y488" s="1"/>
      <c r="Z488" s="1"/>
    </row>
    <row r="489" customFormat="false" ht="15.75" hidden="false" customHeight="true" outlineLevel="0" collapsed="false">
      <c r="G489" s="1"/>
      <c r="H489" s="1"/>
      <c r="I489" s="1"/>
      <c r="J489" s="1"/>
      <c r="K489" s="1"/>
      <c r="L489" s="1"/>
      <c r="M489" s="1"/>
      <c r="N489" s="1"/>
      <c r="O489" s="1"/>
      <c r="P489" s="1"/>
      <c r="Q489" s="1"/>
      <c r="R489" s="1"/>
      <c r="S489" s="1"/>
      <c r="T489" s="1"/>
      <c r="U489" s="1"/>
      <c r="V489" s="1"/>
      <c r="W489" s="1"/>
      <c r="X489" s="1"/>
      <c r="Y489" s="1"/>
      <c r="Z489" s="1"/>
    </row>
    <row r="490" customFormat="false" ht="15.75" hidden="false" customHeight="true" outlineLevel="0" collapsed="false">
      <c r="G490" s="1"/>
      <c r="H490" s="1"/>
      <c r="I490" s="1"/>
      <c r="J490" s="1"/>
      <c r="K490" s="1"/>
      <c r="L490" s="1"/>
      <c r="M490" s="1"/>
      <c r="N490" s="1"/>
      <c r="O490" s="1"/>
      <c r="P490" s="1"/>
      <c r="Q490" s="1"/>
      <c r="R490" s="1"/>
      <c r="S490" s="1"/>
      <c r="T490" s="1"/>
      <c r="U490" s="1"/>
      <c r="V490" s="1"/>
      <c r="W490" s="1"/>
      <c r="X490" s="1"/>
      <c r="Y490" s="1"/>
      <c r="Z490" s="1"/>
    </row>
    <row r="491" customFormat="false" ht="15.75" hidden="false" customHeight="true" outlineLevel="0" collapsed="false">
      <c r="G491" s="1"/>
      <c r="H491" s="1"/>
      <c r="I491" s="1"/>
      <c r="J491" s="1"/>
      <c r="K491" s="1"/>
      <c r="L491" s="1"/>
      <c r="M491" s="1"/>
      <c r="N491" s="1"/>
      <c r="O491" s="1"/>
      <c r="P491" s="1"/>
      <c r="Q491" s="1"/>
      <c r="R491" s="1"/>
      <c r="S491" s="1"/>
      <c r="T491" s="1"/>
      <c r="U491" s="1"/>
      <c r="V491" s="1"/>
      <c r="W491" s="1"/>
      <c r="X491" s="1"/>
      <c r="Y491" s="1"/>
      <c r="Z491" s="1"/>
    </row>
    <row r="492" customFormat="false" ht="15.75" hidden="false" customHeight="true" outlineLevel="0" collapsed="false">
      <c r="G492" s="1"/>
      <c r="H492" s="1"/>
      <c r="I492" s="1"/>
      <c r="J492" s="1"/>
      <c r="K492" s="1"/>
      <c r="L492" s="1"/>
      <c r="M492" s="1"/>
      <c r="N492" s="1"/>
      <c r="O492" s="1"/>
      <c r="P492" s="1"/>
      <c r="Q492" s="1"/>
      <c r="R492" s="1"/>
      <c r="S492" s="1"/>
      <c r="T492" s="1"/>
      <c r="U492" s="1"/>
      <c r="V492" s="1"/>
      <c r="W492" s="1"/>
      <c r="X492" s="1"/>
      <c r="Y492" s="1"/>
      <c r="Z492" s="1"/>
    </row>
    <row r="493" customFormat="false" ht="15.75" hidden="false" customHeight="true" outlineLevel="0" collapsed="false">
      <c r="G493" s="1"/>
      <c r="H493" s="1"/>
      <c r="I493" s="1"/>
      <c r="J493" s="1"/>
      <c r="K493" s="1"/>
      <c r="L493" s="1"/>
      <c r="M493" s="1"/>
      <c r="N493" s="1"/>
      <c r="O493" s="1"/>
      <c r="P493" s="1"/>
      <c r="Q493" s="1"/>
      <c r="R493" s="1"/>
      <c r="S493" s="1"/>
      <c r="T493" s="1"/>
      <c r="U493" s="1"/>
      <c r="V493" s="1"/>
      <c r="W493" s="1"/>
      <c r="X493" s="1"/>
      <c r="Y493" s="1"/>
      <c r="Z493" s="1"/>
    </row>
    <row r="494" customFormat="false" ht="15.75" hidden="false" customHeight="true" outlineLevel="0" collapsed="false">
      <c r="G494" s="1"/>
      <c r="H494" s="1"/>
      <c r="I494" s="1"/>
      <c r="J494" s="1"/>
      <c r="K494" s="1"/>
      <c r="L494" s="1"/>
      <c r="M494" s="1"/>
      <c r="N494" s="1"/>
      <c r="O494" s="1"/>
      <c r="P494" s="1"/>
      <c r="Q494" s="1"/>
      <c r="R494" s="1"/>
      <c r="S494" s="1"/>
      <c r="T494" s="1"/>
      <c r="U494" s="1"/>
      <c r="V494" s="1"/>
      <c r="W494" s="1"/>
      <c r="X494" s="1"/>
      <c r="Y494" s="1"/>
      <c r="Z494" s="1"/>
    </row>
    <row r="495" customFormat="false" ht="15.75" hidden="false" customHeight="true" outlineLevel="0" collapsed="false">
      <c r="G495" s="1"/>
      <c r="H495" s="1"/>
      <c r="I495" s="1"/>
      <c r="J495" s="1"/>
      <c r="K495" s="1"/>
      <c r="L495" s="1"/>
      <c r="M495" s="1"/>
      <c r="N495" s="1"/>
      <c r="O495" s="1"/>
      <c r="P495" s="1"/>
      <c r="Q495" s="1"/>
      <c r="R495" s="1"/>
      <c r="S495" s="1"/>
      <c r="T495" s="1"/>
      <c r="U495" s="1"/>
      <c r="V495" s="1"/>
      <c r="W495" s="1"/>
      <c r="X495" s="1"/>
      <c r="Y495" s="1"/>
      <c r="Z495" s="1"/>
    </row>
    <row r="496" customFormat="false" ht="15.75" hidden="false" customHeight="true" outlineLevel="0" collapsed="false">
      <c r="G496" s="1"/>
      <c r="H496" s="1"/>
      <c r="I496" s="1"/>
      <c r="J496" s="1"/>
      <c r="K496" s="1"/>
      <c r="L496" s="1"/>
      <c r="M496" s="1"/>
      <c r="N496" s="1"/>
      <c r="O496" s="1"/>
      <c r="P496" s="1"/>
      <c r="Q496" s="1"/>
      <c r="R496" s="1"/>
      <c r="S496" s="1"/>
      <c r="T496" s="1"/>
      <c r="U496" s="1"/>
      <c r="V496" s="1"/>
      <c r="W496" s="1"/>
      <c r="X496" s="1"/>
      <c r="Y496" s="1"/>
      <c r="Z496" s="1"/>
    </row>
    <row r="497" customFormat="false" ht="15.75" hidden="false" customHeight="true" outlineLevel="0" collapsed="false">
      <c r="G497" s="1"/>
      <c r="H497" s="1"/>
      <c r="I497" s="1"/>
      <c r="J497" s="1"/>
      <c r="K497" s="1"/>
      <c r="L497" s="1"/>
      <c r="M497" s="1"/>
      <c r="N497" s="1"/>
      <c r="O497" s="1"/>
      <c r="P497" s="1"/>
      <c r="Q497" s="1"/>
      <c r="R497" s="1"/>
      <c r="S497" s="1"/>
      <c r="T497" s="1"/>
      <c r="U497" s="1"/>
      <c r="V497" s="1"/>
      <c r="W497" s="1"/>
      <c r="X497" s="1"/>
      <c r="Y497" s="1"/>
      <c r="Z497" s="1"/>
    </row>
    <row r="498" customFormat="false" ht="15.75" hidden="false" customHeight="true" outlineLevel="0" collapsed="false">
      <c r="G498" s="1"/>
      <c r="H498" s="1"/>
      <c r="I498" s="1"/>
      <c r="J498" s="1"/>
      <c r="K498" s="1"/>
      <c r="L498" s="1"/>
      <c r="M498" s="1"/>
      <c r="N498" s="1"/>
      <c r="O498" s="1"/>
      <c r="P498" s="1"/>
      <c r="Q498" s="1"/>
      <c r="R498" s="1"/>
      <c r="S498" s="1"/>
      <c r="T498" s="1"/>
      <c r="U498" s="1"/>
      <c r="V498" s="1"/>
      <c r="W498" s="1"/>
      <c r="X498" s="1"/>
      <c r="Y498" s="1"/>
      <c r="Z498" s="1"/>
    </row>
    <row r="499" customFormat="false" ht="15.75" hidden="false" customHeight="true" outlineLevel="0" collapsed="false">
      <c r="G499" s="1"/>
      <c r="H499" s="1"/>
      <c r="I499" s="1"/>
      <c r="J499" s="1"/>
      <c r="K499" s="1"/>
      <c r="L499" s="1"/>
      <c r="M499" s="1"/>
      <c r="N499" s="1"/>
      <c r="O499" s="1"/>
      <c r="P499" s="1"/>
      <c r="Q499" s="1"/>
      <c r="R499" s="1"/>
      <c r="S499" s="1"/>
      <c r="T499" s="1"/>
      <c r="U499" s="1"/>
      <c r="V499" s="1"/>
      <c r="W499" s="1"/>
      <c r="X499" s="1"/>
      <c r="Y499" s="1"/>
      <c r="Z499" s="1"/>
    </row>
    <row r="500" customFormat="false" ht="15.75" hidden="false" customHeight="true" outlineLevel="0" collapsed="false">
      <c r="G500" s="1"/>
      <c r="H500" s="1"/>
      <c r="I500" s="1"/>
      <c r="J500" s="1"/>
      <c r="K500" s="1"/>
      <c r="L500" s="1"/>
      <c r="M500" s="1"/>
      <c r="N500" s="1"/>
      <c r="O500" s="1"/>
      <c r="P500" s="1"/>
      <c r="Q500" s="1"/>
      <c r="R500" s="1"/>
      <c r="S500" s="1"/>
      <c r="T500" s="1"/>
      <c r="U500" s="1"/>
      <c r="V500" s="1"/>
      <c r="W500" s="1"/>
      <c r="X500" s="1"/>
      <c r="Y500" s="1"/>
      <c r="Z500" s="1"/>
    </row>
    <row r="501" customFormat="false" ht="15.75" hidden="false" customHeight="true" outlineLevel="0" collapsed="false">
      <c r="G501" s="1"/>
      <c r="H501" s="1"/>
      <c r="I501" s="1"/>
      <c r="J501" s="1"/>
      <c r="K501" s="1"/>
      <c r="L501" s="1"/>
      <c r="M501" s="1"/>
      <c r="N501" s="1"/>
      <c r="O501" s="1"/>
      <c r="P501" s="1"/>
      <c r="Q501" s="1"/>
      <c r="R501" s="1"/>
      <c r="S501" s="1"/>
      <c r="T501" s="1"/>
      <c r="U501" s="1"/>
      <c r="V501" s="1"/>
      <c r="W501" s="1"/>
      <c r="X501" s="1"/>
      <c r="Y501" s="1"/>
      <c r="Z501" s="1"/>
    </row>
    <row r="502" customFormat="false" ht="15.75" hidden="false" customHeight="true" outlineLevel="0" collapsed="false">
      <c r="G502" s="1"/>
      <c r="H502" s="1"/>
      <c r="I502" s="1"/>
      <c r="J502" s="1"/>
      <c r="K502" s="1"/>
      <c r="L502" s="1"/>
      <c r="M502" s="1"/>
      <c r="N502" s="1"/>
      <c r="O502" s="1"/>
      <c r="P502" s="1"/>
      <c r="Q502" s="1"/>
      <c r="R502" s="1"/>
      <c r="S502" s="1"/>
      <c r="T502" s="1"/>
      <c r="U502" s="1"/>
      <c r="V502" s="1"/>
      <c r="W502" s="1"/>
      <c r="X502" s="1"/>
      <c r="Y502" s="1"/>
      <c r="Z502" s="1"/>
    </row>
    <row r="503" customFormat="false" ht="15.75" hidden="false" customHeight="true" outlineLevel="0" collapsed="false">
      <c r="G503" s="1"/>
      <c r="H503" s="1"/>
      <c r="I503" s="1"/>
      <c r="J503" s="1"/>
      <c r="K503" s="1"/>
      <c r="L503" s="1"/>
      <c r="M503" s="1"/>
      <c r="N503" s="1"/>
      <c r="O503" s="1"/>
      <c r="P503" s="1"/>
      <c r="Q503" s="1"/>
      <c r="R503" s="1"/>
      <c r="S503" s="1"/>
      <c r="T503" s="1"/>
      <c r="U503" s="1"/>
      <c r="V503" s="1"/>
      <c r="W503" s="1"/>
      <c r="X503" s="1"/>
      <c r="Y503" s="1"/>
      <c r="Z503" s="1"/>
    </row>
    <row r="504" customFormat="false" ht="15.75" hidden="false" customHeight="true" outlineLevel="0" collapsed="false">
      <c r="G504" s="1"/>
      <c r="H504" s="1"/>
      <c r="I504" s="1"/>
      <c r="J504" s="1"/>
      <c r="K504" s="1"/>
      <c r="L504" s="1"/>
      <c r="M504" s="1"/>
      <c r="N504" s="1"/>
      <c r="O504" s="1"/>
      <c r="P504" s="1"/>
      <c r="Q504" s="1"/>
      <c r="R504" s="1"/>
      <c r="S504" s="1"/>
      <c r="T504" s="1"/>
      <c r="U504" s="1"/>
      <c r="V504" s="1"/>
      <c r="W504" s="1"/>
      <c r="X504" s="1"/>
      <c r="Y504" s="1"/>
      <c r="Z504" s="1"/>
    </row>
    <row r="505" customFormat="false" ht="15.75" hidden="false" customHeight="true" outlineLevel="0" collapsed="false">
      <c r="G505" s="1"/>
      <c r="H505" s="1"/>
      <c r="I505" s="1"/>
      <c r="J505" s="1"/>
      <c r="K505" s="1"/>
      <c r="L505" s="1"/>
      <c r="M505" s="1"/>
      <c r="N505" s="1"/>
      <c r="O505" s="1"/>
      <c r="P505" s="1"/>
      <c r="Q505" s="1"/>
      <c r="R505" s="1"/>
      <c r="S505" s="1"/>
      <c r="T505" s="1"/>
      <c r="U505" s="1"/>
      <c r="V505" s="1"/>
      <c r="W505" s="1"/>
      <c r="X505" s="1"/>
      <c r="Y505" s="1"/>
      <c r="Z505" s="1"/>
    </row>
    <row r="506" customFormat="false" ht="15.75" hidden="false" customHeight="true" outlineLevel="0" collapsed="false">
      <c r="G506" s="1"/>
      <c r="H506" s="1"/>
      <c r="I506" s="1"/>
      <c r="J506" s="1"/>
      <c r="K506" s="1"/>
      <c r="L506" s="1"/>
      <c r="M506" s="1"/>
      <c r="N506" s="1"/>
      <c r="O506" s="1"/>
      <c r="P506" s="1"/>
      <c r="Q506" s="1"/>
      <c r="R506" s="1"/>
      <c r="S506" s="1"/>
      <c r="T506" s="1"/>
      <c r="U506" s="1"/>
      <c r="V506" s="1"/>
      <c r="W506" s="1"/>
      <c r="X506" s="1"/>
      <c r="Y506" s="1"/>
      <c r="Z506" s="1"/>
    </row>
    <row r="507" customFormat="false" ht="15.75" hidden="false" customHeight="true" outlineLevel="0" collapsed="false">
      <c r="G507" s="1"/>
      <c r="H507" s="1"/>
      <c r="I507" s="1"/>
      <c r="J507" s="1"/>
      <c r="K507" s="1"/>
      <c r="L507" s="1"/>
      <c r="M507" s="1"/>
      <c r="N507" s="1"/>
      <c r="O507" s="1"/>
      <c r="P507" s="1"/>
      <c r="Q507" s="1"/>
      <c r="R507" s="1"/>
      <c r="S507" s="1"/>
      <c r="T507" s="1"/>
      <c r="U507" s="1"/>
      <c r="V507" s="1"/>
      <c r="W507" s="1"/>
      <c r="X507" s="1"/>
      <c r="Y507" s="1"/>
      <c r="Z507" s="1"/>
    </row>
    <row r="508" customFormat="false" ht="15.75" hidden="false" customHeight="true" outlineLevel="0" collapsed="false">
      <c r="G508" s="1"/>
      <c r="H508" s="1"/>
      <c r="I508" s="1"/>
      <c r="J508" s="1"/>
      <c r="K508" s="1"/>
      <c r="L508" s="1"/>
      <c r="M508" s="1"/>
      <c r="N508" s="1"/>
      <c r="O508" s="1"/>
      <c r="P508" s="1"/>
      <c r="Q508" s="1"/>
      <c r="R508" s="1"/>
      <c r="S508" s="1"/>
      <c r="T508" s="1"/>
      <c r="U508" s="1"/>
      <c r="V508" s="1"/>
      <c r="W508" s="1"/>
      <c r="X508" s="1"/>
      <c r="Y508" s="1"/>
      <c r="Z508" s="1"/>
    </row>
    <row r="509" customFormat="false" ht="15.75" hidden="false" customHeight="true" outlineLevel="0" collapsed="false">
      <c r="G509" s="1"/>
      <c r="H509" s="1"/>
      <c r="I509" s="1"/>
      <c r="J509" s="1"/>
      <c r="K509" s="1"/>
      <c r="L509" s="1"/>
      <c r="M509" s="1"/>
      <c r="N509" s="1"/>
      <c r="O509" s="1"/>
      <c r="P509" s="1"/>
      <c r="Q509" s="1"/>
      <c r="R509" s="1"/>
      <c r="S509" s="1"/>
      <c r="T509" s="1"/>
      <c r="U509" s="1"/>
      <c r="V509" s="1"/>
      <c r="W509" s="1"/>
      <c r="X509" s="1"/>
      <c r="Y509" s="1"/>
      <c r="Z509" s="1"/>
    </row>
    <row r="510" customFormat="false" ht="15.75" hidden="false" customHeight="true" outlineLevel="0" collapsed="false">
      <c r="G510" s="1"/>
      <c r="H510" s="1"/>
      <c r="I510" s="1"/>
      <c r="J510" s="1"/>
      <c r="K510" s="1"/>
      <c r="L510" s="1"/>
      <c r="M510" s="1"/>
      <c r="N510" s="1"/>
      <c r="O510" s="1"/>
      <c r="P510" s="1"/>
      <c r="Q510" s="1"/>
      <c r="R510" s="1"/>
      <c r="S510" s="1"/>
      <c r="T510" s="1"/>
      <c r="U510" s="1"/>
      <c r="V510" s="1"/>
      <c r="W510" s="1"/>
      <c r="X510" s="1"/>
      <c r="Y510" s="1"/>
      <c r="Z510" s="1"/>
    </row>
    <row r="511" customFormat="false" ht="15.75" hidden="false" customHeight="true" outlineLevel="0" collapsed="false">
      <c r="G511" s="1"/>
      <c r="H511" s="1"/>
      <c r="I511" s="1"/>
      <c r="J511" s="1"/>
      <c r="K511" s="1"/>
      <c r="L511" s="1"/>
      <c r="M511" s="1"/>
      <c r="N511" s="1"/>
      <c r="O511" s="1"/>
      <c r="P511" s="1"/>
      <c r="Q511" s="1"/>
      <c r="R511" s="1"/>
      <c r="S511" s="1"/>
      <c r="T511" s="1"/>
      <c r="U511" s="1"/>
      <c r="V511" s="1"/>
      <c r="W511" s="1"/>
      <c r="X511" s="1"/>
      <c r="Y511" s="1"/>
      <c r="Z511" s="1"/>
    </row>
    <row r="512" customFormat="false" ht="15.75" hidden="false" customHeight="true" outlineLevel="0" collapsed="false">
      <c r="G512" s="1"/>
      <c r="H512" s="1"/>
      <c r="I512" s="1"/>
      <c r="J512" s="1"/>
      <c r="K512" s="1"/>
      <c r="L512" s="1"/>
      <c r="M512" s="1"/>
      <c r="N512" s="1"/>
      <c r="O512" s="1"/>
      <c r="P512" s="1"/>
      <c r="Q512" s="1"/>
      <c r="R512" s="1"/>
      <c r="S512" s="1"/>
      <c r="T512" s="1"/>
      <c r="U512" s="1"/>
      <c r="V512" s="1"/>
      <c r="W512" s="1"/>
      <c r="X512" s="1"/>
      <c r="Y512" s="1"/>
      <c r="Z512" s="1"/>
    </row>
    <row r="513" customFormat="false" ht="15.75" hidden="false" customHeight="true" outlineLevel="0" collapsed="false">
      <c r="G513" s="1"/>
      <c r="H513" s="1"/>
      <c r="I513" s="1"/>
      <c r="J513" s="1"/>
      <c r="K513" s="1"/>
      <c r="L513" s="1"/>
      <c r="M513" s="1"/>
      <c r="N513" s="1"/>
      <c r="O513" s="1"/>
      <c r="P513" s="1"/>
      <c r="Q513" s="1"/>
      <c r="R513" s="1"/>
      <c r="S513" s="1"/>
      <c r="T513" s="1"/>
      <c r="U513" s="1"/>
      <c r="V513" s="1"/>
      <c r="W513" s="1"/>
      <c r="X513" s="1"/>
      <c r="Y513" s="1"/>
      <c r="Z513" s="1"/>
    </row>
    <row r="514" customFormat="false" ht="15.75" hidden="false" customHeight="true" outlineLevel="0" collapsed="false">
      <c r="G514" s="1"/>
      <c r="H514" s="1"/>
      <c r="I514" s="1"/>
      <c r="J514" s="1"/>
      <c r="K514" s="1"/>
      <c r="L514" s="1"/>
      <c r="M514" s="1"/>
      <c r="N514" s="1"/>
      <c r="O514" s="1"/>
      <c r="P514" s="1"/>
      <c r="Q514" s="1"/>
      <c r="R514" s="1"/>
      <c r="S514" s="1"/>
      <c r="T514" s="1"/>
      <c r="U514" s="1"/>
      <c r="V514" s="1"/>
      <c r="W514" s="1"/>
      <c r="X514" s="1"/>
      <c r="Y514" s="1"/>
      <c r="Z514" s="1"/>
    </row>
    <row r="515" customFormat="false" ht="15.75" hidden="false" customHeight="true" outlineLevel="0" collapsed="false">
      <c r="G515" s="1"/>
      <c r="H515" s="1"/>
      <c r="I515" s="1"/>
      <c r="J515" s="1"/>
      <c r="K515" s="1"/>
      <c r="L515" s="1"/>
      <c r="M515" s="1"/>
      <c r="N515" s="1"/>
      <c r="O515" s="1"/>
      <c r="P515" s="1"/>
      <c r="Q515" s="1"/>
      <c r="R515" s="1"/>
      <c r="S515" s="1"/>
      <c r="T515" s="1"/>
      <c r="U515" s="1"/>
      <c r="V515" s="1"/>
      <c r="W515" s="1"/>
      <c r="X515" s="1"/>
      <c r="Y515" s="1"/>
      <c r="Z515" s="1"/>
    </row>
    <row r="516" customFormat="false" ht="15.75" hidden="false" customHeight="true" outlineLevel="0" collapsed="false">
      <c r="G516" s="1"/>
      <c r="H516" s="1"/>
      <c r="I516" s="1"/>
      <c r="J516" s="1"/>
      <c r="K516" s="1"/>
      <c r="L516" s="1"/>
      <c r="M516" s="1"/>
      <c r="N516" s="1"/>
      <c r="O516" s="1"/>
      <c r="P516" s="1"/>
      <c r="Q516" s="1"/>
      <c r="R516" s="1"/>
      <c r="S516" s="1"/>
      <c r="T516" s="1"/>
      <c r="U516" s="1"/>
      <c r="V516" s="1"/>
      <c r="W516" s="1"/>
      <c r="X516" s="1"/>
      <c r="Y516" s="1"/>
      <c r="Z516" s="1"/>
    </row>
    <row r="517" customFormat="false" ht="15.75" hidden="false" customHeight="true" outlineLevel="0" collapsed="false">
      <c r="G517" s="1"/>
      <c r="H517" s="1"/>
      <c r="I517" s="1"/>
      <c r="J517" s="1"/>
      <c r="K517" s="1"/>
      <c r="L517" s="1"/>
      <c r="M517" s="1"/>
      <c r="N517" s="1"/>
      <c r="O517" s="1"/>
      <c r="P517" s="1"/>
      <c r="Q517" s="1"/>
      <c r="R517" s="1"/>
      <c r="S517" s="1"/>
      <c r="T517" s="1"/>
      <c r="U517" s="1"/>
      <c r="V517" s="1"/>
      <c r="W517" s="1"/>
      <c r="X517" s="1"/>
      <c r="Y517" s="1"/>
      <c r="Z517" s="1"/>
    </row>
    <row r="518" customFormat="false" ht="15.75" hidden="false" customHeight="true" outlineLevel="0" collapsed="false">
      <c r="G518" s="1"/>
      <c r="H518" s="1"/>
      <c r="I518" s="1"/>
      <c r="J518" s="1"/>
      <c r="K518" s="1"/>
      <c r="L518" s="1"/>
      <c r="M518" s="1"/>
      <c r="N518" s="1"/>
      <c r="O518" s="1"/>
      <c r="P518" s="1"/>
      <c r="Q518" s="1"/>
      <c r="R518" s="1"/>
      <c r="S518" s="1"/>
      <c r="T518" s="1"/>
      <c r="U518" s="1"/>
      <c r="V518" s="1"/>
      <c r="W518" s="1"/>
      <c r="X518" s="1"/>
      <c r="Y518" s="1"/>
      <c r="Z518" s="1"/>
    </row>
    <row r="519" customFormat="false" ht="15.75" hidden="false" customHeight="true" outlineLevel="0" collapsed="false">
      <c r="G519" s="1"/>
      <c r="H519" s="1"/>
      <c r="I519" s="1"/>
      <c r="J519" s="1"/>
      <c r="K519" s="1"/>
      <c r="L519" s="1"/>
      <c r="M519" s="1"/>
      <c r="N519" s="1"/>
      <c r="O519" s="1"/>
      <c r="P519" s="1"/>
      <c r="Q519" s="1"/>
      <c r="R519" s="1"/>
      <c r="S519" s="1"/>
      <c r="T519" s="1"/>
      <c r="U519" s="1"/>
      <c r="V519" s="1"/>
      <c r="W519" s="1"/>
      <c r="X519" s="1"/>
      <c r="Y519" s="1"/>
      <c r="Z519" s="1"/>
    </row>
    <row r="520" customFormat="false" ht="15.75" hidden="false" customHeight="true" outlineLevel="0" collapsed="false">
      <c r="G520" s="1"/>
      <c r="H520" s="1"/>
      <c r="I520" s="1"/>
      <c r="J520" s="1"/>
      <c r="K520" s="1"/>
      <c r="L520" s="1"/>
      <c r="M520" s="1"/>
      <c r="N520" s="1"/>
      <c r="O520" s="1"/>
      <c r="P520" s="1"/>
      <c r="Q520" s="1"/>
      <c r="R520" s="1"/>
      <c r="S520" s="1"/>
      <c r="T520" s="1"/>
      <c r="U520" s="1"/>
      <c r="V520" s="1"/>
      <c r="W520" s="1"/>
      <c r="X520" s="1"/>
      <c r="Y520" s="1"/>
      <c r="Z520" s="1"/>
    </row>
    <row r="521" customFormat="false" ht="15.75" hidden="false" customHeight="true" outlineLevel="0" collapsed="false">
      <c r="G521" s="1"/>
      <c r="H521" s="1"/>
      <c r="I521" s="1"/>
      <c r="J521" s="1"/>
      <c r="K521" s="1"/>
      <c r="L521" s="1"/>
      <c r="M521" s="1"/>
      <c r="N521" s="1"/>
      <c r="O521" s="1"/>
      <c r="P521" s="1"/>
      <c r="Q521" s="1"/>
      <c r="R521" s="1"/>
      <c r="S521" s="1"/>
      <c r="T521" s="1"/>
      <c r="U521" s="1"/>
      <c r="V521" s="1"/>
      <c r="W521" s="1"/>
      <c r="X521" s="1"/>
      <c r="Y521" s="1"/>
      <c r="Z521" s="1"/>
    </row>
    <row r="522" customFormat="false" ht="15.75" hidden="false" customHeight="true" outlineLevel="0" collapsed="false">
      <c r="G522" s="1"/>
      <c r="H522" s="1"/>
      <c r="I522" s="1"/>
      <c r="J522" s="1"/>
      <c r="K522" s="1"/>
      <c r="L522" s="1"/>
      <c r="M522" s="1"/>
      <c r="N522" s="1"/>
      <c r="O522" s="1"/>
      <c r="P522" s="1"/>
      <c r="Q522" s="1"/>
      <c r="R522" s="1"/>
      <c r="S522" s="1"/>
      <c r="T522" s="1"/>
      <c r="U522" s="1"/>
      <c r="V522" s="1"/>
      <c r="W522" s="1"/>
      <c r="X522" s="1"/>
      <c r="Y522" s="1"/>
      <c r="Z522" s="1"/>
    </row>
    <row r="523" customFormat="false" ht="15.75" hidden="false" customHeight="true" outlineLevel="0" collapsed="false">
      <c r="G523" s="1"/>
      <c r="H523" s="1"/>
      <c r="I523" s="1"/>
      <c r="J523" s="1"/>
      <c r="K523" s="1"/>
      <c r="L523" s="1"/>
      <c r="M523" s="1"/>
      <c r="N523" s="1"/>
      <c r="O523" s="1"/>
      <c r="P523" s="1"/>
      <c r="Q523" s="1"/>
      <c r="R523" s="1"/>
      <c r="S523" s="1"/>
      <c r="T523" s="1"/>
      <c r="U523" s="1"/>
      <c r="V523" s="1"/>
      <c r="W523" s="1"/>
      <c r="X523" s="1"/>
      <c r="Y523" s="1"/>
      <c r="Z523" s="1"/>
    </row>
    <row r="524" customFormat="false" ht="15.75" hidden="false" customHeight="true" outlineLevel="0" collapsed="false">
      <c r="G524" s="1"/>
      <c r="H524" s="1"/>
      <c r="I524" s="1"/>
      <c r="J524" s="1"/>
      <c r="K524" s="1"/>
      <c r="L524" s="1"/>
      <c r="M524" s="1"/>
      <c r="N524" s="1"/>
      <c r="O524" s="1"/>
      <c r="P524" s="1"/>
      <c r="Q524" s="1"/>
      <c r="R524" s="1"/>
      <c r="S524" s="1"/>
      <c r="T524" s="1"/>
      <c r="U524" s="1"/>
      <c r="V524" s="1"/>
      <c r="W524" s="1"/>
      <c r="X524" s="1"/>
      <c r="Y524" s="1"/>
      <c r="Z524" s="1"/>
    </row>
    <row r="525" customFormat="false" ht="15.75" hidden="false" customHeight="true" outlineLevel="0" collapsed="false">
      <c r="G525" s="1"/>
      <c r="H525" s="1"/>
      <c r="I525" s="1"/>
      <c r="J525" s="1"/>
      <c r="K525" s="1"/>
      <c r="L525" s="1"/>
      <c r="M525" s="1"/>
      <c r="N525" s="1"/>
      <c r="O525" s="1"/>
      <c r="P525" s="1"/>
      <c r="Q525" s="1"/>
      <c r="R525" s="1"/>
      <c r="S525" s="1"/>
      <c r="T525" s="1"/>
      <c r="U525" s="1"/>
      <c r="V525" s="1"/>
      <c r="W525" s="1"/>
      <c r="X525" s="1"/>
      <c r="Y525" s="1"/>
      <c r="Z525" s="1"/>
    </row>
    <row r="526" customFormat="false" ht="15.75" hidden="false" customHeight="true" outlineLevel="0" collapsed="false">
      <c r="G526" s="1"/>
      <c r="H526" s="1"/>
      <c r="I526" s="1"/>
      <c r="J526" s="1"/>
      <c r="K526" s="1"/>
      <c r="L526" s="1"/>
      <c r="M526" s="1"/>
      <c r="N526" s="1"/>
      <c r="O526" s="1"/>
      <c r="P526" s="1"/>
      <c r="Q526" s="1"/>
      <c r="R526" s="1"/>
      <c r="S526" s="1"/>
      <c r="T526" s="1"/>
      <c r="U526" s="1"/>
      <c r="V526" s="1"/>
      <c r="W526" s="1"/>
      <c r="X526" s="1"/>
      <c r="Y526" s="1"/>
      <c r="Z526" s="1"/>
    </row>
    <row r="527" customFormat="false" ht="15.75" hidden="false" customHeight="true" outlineLevel="0" collapsed="false">
      <c r="G527" s="1"/>
      <c r="H527" s="1"/>
      <c r="I527" s="1"/>
      <c r="J527" s="1"/>
      <c r="K527" s="1"/>
      <c r="L527" s="1"/>
      <c r="M527" s="1"/>
      <c r="N527" s="1"/>
      <c r="O527" s="1"/>
      <c r="P527" s="1"/>
      <c r="Q527" s="1"/>
      <c r="R527" s="1"/>
      <c r="S527" s="1"/>
      <c r="T527" s="1"/>
      <c r="U527" s="1"/>
      <c r="V527" s="1"/>
      <c r="W527" s="1"/>
      <c r="X527" s="1"/>
      <c r="Y527" s="1"/>
      <c r="Z527" s="1"/>
    </row>
    <row r="528" customFormat="false" ht="15.75" hidden="false" customHeight="true" outlineLevel="0" collapsed="false">
      <c r="G528" s="1"/>
      <c r="H528" s="1"/>
      <c r="I528" s="1"/>
      <c r="J528" s="1"/>
      <c r="K528" s="1"/>
      <c r="L528" s="1"/>
      <c r="M528" s="1"/>
      <c r="N528" s="1"/>
      <c r="O528" s="1"/>
      <c r="P528" s="1"/>
      <c r="Q528" s="1"/>
      <c r="R528" s="1"/>
      <c r="S528" s="1"/>
      <c r="T528" s="1"/>
      <c r="U528" s="1"/>
      <c r="V528" s="1"/>
      <c r="W528" s="1"/>
      <c r="X528" s="1"/>
      <c r="Y528" s="1"/>
      <c r="Z528" s="1"/>
    </row>
    <row r="529" customFormat="false" ht="15.75" hidden="false" customHeight="true" outlineLevel="0" collapsed="false">
      <c r="G529" s="1"/>
      <c r="H529" s="1"/>
      <c r="I529" s="1"/>
      <c r="J529" s="1"/>
      <c r="K529" s="1"/>
      <c r="L529" s="1"/>
      <c r="M529" s="1"/>
      <c r="N529" s="1"/>
      <c r="O529" s="1"/>
      <c r="P529" s="1"/>
      <c r="Q529" s="1"/>
      <c r="R529" s="1"/>
      <c r="S529" s="1"/>
      <c r="T529" s="1"/>
      <c r="U529" s="1"/>
      <c r="V529" s="1"/>
      <c r="W529" s="1"/>
      <c r="X529" s="1"/>
      <c r="Y529" s="1"/>
      <c r="Z529" s="1"/>
    </row>
    <row r="530" customFormat="false" ht="15.75" hidden="false" customHeight="true" outlineLevel="0" collapsed="false">
      <c r="G530" s="1"/>
      <c r="H530" s="1"/>
      <c r="I530" s="1"/>
      <c r="J530" s="1"/>
      <c r="K530" s="1"/>
      <c r="L530" s="1"/>
      <c r="M530" s="1"/>
      <c r="N530" s="1"/>
      <c r="O530" s="1"/>
      <c r="P530" s="1"/>
      <c r="Q530" s="1"/>
      <c r="R530" s="1"/>
      <c r="S530" s="1"/>
      <c r="T530" s="1"/>
      <c r="U530" s="1"/>
      <c r="V530" s="1"/>
      <c r="W530" s="1"/>
      <c r="X530" s="1"/>
      <c r="Y530" s="1"/>
      <c r="Z530" s="1"/>
    </row>
    <row r="531" customFormat="false" ht="15.75" hidden="false" customHeight="true" outlineLevel="0" collapsed="false">
      <c r="G531" s="1"/>
      <c r="H531" s="1"/>
      <c r="I531" s="1"/>
      <c r="J531" s="1"/>
      <c r="K531" s="1"/>
      <c r="L531" s="1"/>
      <c r="M531" s="1"/>
      <c r="N531" s="1"/>
      <c r="O531" s="1"/>
      <c r="P531" s="1"/>
      <c r="Q531" s="1"/>
      <c r="R531" s="1"/>
      <c r="S531" s="1"/>
      <c r="T531" s="1"/>
      <c r="U531" s="1"/>
      <c r="V531" s="1"/>
      <c r="W531" s="1"/>
      <c r="X531" s="1"/>
      <c r="Y531" s="1"/>
      <c r="Z531" s="1"/>
    </row>
    <row r="532" customFormat="false" ht="15.75" hidden="false" customHeight="true" outlineLevel="0" collapsed="false">
      <c r="G532" s="1"/>
      <c r="H532" s="1"/>
      <c r="I532" s="1"/>
      <c r="J532" s="1"/>
      <c r="K532" s="1"/>
      <c r="L532" s="1"/>
      <c r="M532" s="1"/>
      <c r="N532" s="1"/>
      <c r="O532" s="1"/>
      <c r="P532" s="1"/>
      <c r="Q532" s="1"/>
      <c r="R532" s="1"/>
      <c r="S532" s="1"/>
      <c r="T532" s="1"/>
      <c r="U532" s="1"/>
      <c r="V532" s="1"/>
      <c r="W532" s="1"/>
      <c r="X532" s="1"/>
      <c r="Y532" s="1"/>
      <c r="Z532" s="1"/>
    </row>
    <row r="533" customFormat="false" ht="15.75" hidden="false" customHeight="true" outlineLevel="0" collapsed="false">
      <c r="G533" s="1"/>
      <c r="H533" s="1"/>
      <c r="I533" s="1"/>
      <c r="J533" s="1"/>
      <c r="K533" s="1"/>
      <c r="L533" s="1"/>
      <c r="M533" s="1"/>
      <c r="N533" s="1"/>
      <c r="O533" s="1"/>
      <c r="P533" s="1"/>
      <c r="Q533" s="1"/>
      <c r="R533" s="1"/>
      <c r="S533" s="1"/>
      <c r="T533" s="1"/>
      <c r="U533" s="1"/>
      <c r="V533" s="1"/>
      <c r="W533" s="1"/>
      <c r="X533" s="1"/>
      <c r="Y533" s="1"/>
      <c r="Z533" s="1"/>
    </row>
    <row r="534" customFormat="false" ht="15.75" hidden="false" customHeight="true" outlineLevel="0" collapsed="false">
      <c r="G534" s="1"/>
      <c r="H534" s="1"/>
      <c r="I534" s="1"/>
      <c r="J534" s="1"/>
      <c r="K534" s="1"/>
      <c r="L534" s="1"/>
      <c r="M534" s="1"/>
      <c r="N534" s="1"/>
      <c r="O534" s="1"/>
      <c r="P534" s="1"/>
      <c r="Q534" s="1"/>
      <c r="R534" s="1"/>
      <c r="S534" s="1"/>
      <c r="T534" s="1"/>
      <c r="U534" s="1"/>
      <c r="V534" s="1"/>
      <c r="W534" s="1"/>
      <c r="X534" s="1"/>
      <c r="Y534" s="1"/>
      <c r="Z534" s="1"/>
    </row>
    <row r="535" customFormat="false" ht="15.75" hidden="false" customHeight="true" outlineLevel="0" collapsed="false">
      <c r="G535" s="1"/>
      <c r="H535" s="1"/>
      <c r="I535" s="1"/>
      <c r="J535" s="1"/>
      <c r="K535" s="1"/>
      <c r="L535" s="1"/>
      <c r="M535" s="1"/>
      <c r="N535" s="1"/>
      <c r="O535" s="1"/>
      <c r="P535" s="1"/>
      <c r="Q535" s="1"/>
      <c r="R535" s="1"/>
      <c r="S535" s="1"/>
      <c r="T535" s="1"/>
      <c r="U535" s="1"/>
      <c r="V535" s="1"/>
      <c r="W535" s="1"/>
      <c r="X535" s="1"/>
      <c r="Y535" s="1"/>
      <c r="Z535" s="1"/>
    </row>
    <row r="536" customFormat="false" ht="15.75" hidden="false" customHeight="true" outlineLevel="0" collapsed="false">
      <c r="G536" s="1"/>
      <c r="H536" s="1"/>
      <c r="I536" s="1"/>
      <c r="J536" s="1"/>
      <c r="K536" s="1"/>
      <c r="L536" s="1"/>
      <c r="M536" s="1"/>
      <c r="N536" s="1"/>
      <c r="O536" s="1"/>
      <c r="P536" s="1"/>
      <c r="Q536" s="1"/>
      <c r="R536" s="1"/>
      <c r="S536" s="1"/>
      <c r="T536" s="1"/>
      <c r="U536" s="1"/>
      <c r="V536" s="1"/>
      <c r="W536" s="1"/>
      <c r="X536" s="1"/>
      <c r="Y536" s="1"/>
      <c r="Z536" s="1"/>
    </row>
    <row r="537" customFormat="false" ht="15.75" hidden="false" customHeight="true" outlineLevel="0" collapsed="false">
      <c r="G537" s="1"/>
      <c r="H537" s="1"/>
      <c r="I537" s="1"/>
      <c r="J537" s="1"/>
      <c r="K537" s="1"/>
      <c r="L537" s="1"/>
      <c r="M537" s="1"/>
      <c r="N537" s="1"/>
      <c r="O537" s="1"/>
      <c r="P537" s="1"/>
      <c r="Q537" s="1"/>
      <c r="R537" s="1"/>
      <c r="S537" s="1"/>
      <c r="T537" s="1"/>
      <c r="U537" s="1"/>
      <c r="V537" s="1"/>
      <c r="W537" s="1"/>
      <c r="X537" s="1"/>
      <c r="Y537" s="1"/>
      <c r="Z537" s="1"/>
    </row>
    <row r="538" customFormat="false" ht="15.75" hidden="false" customHeight="true" outlineLevel="0" collapsed="false">
      <c r="G538" s="1"/>
      <c r="H538" s="1"/>
      <c r="I538" s="1"/>
      <c r="J538" s="1"/>
      <c r="K538" s="1"/>
      <c r="L538" s="1"/>
      <c r="M538" s="1"/>
      <c r="N538" s="1"/>
      <c r="O538" s="1"/>
      <c r="P538" s="1"/>
      <c r="Q538" s="1"/>
      <c r="R538" s="1"/>
      <c r="S538" s="1"/>
      <c r="T538" s="1"/>
      <c r="U538" s="1"/>
      <c r="V538" s="1"/>
      <c r="W538" s="1"/>
      <c r="X538" s="1"/>
      <c r="Y538" s="1"/>
      <c r="Z538" s="1"/>
    </row>
    <row r="539" customFormat="false" ht="15.75" hidden="false" customHeight="true" outlineLevel="0" collapsed="false">
      <c r="G539" s="1"/>
      <c r="H539" s="1"/>
      <c r="I539" s="1"/>
      <c r="J539" s="1"/>
      <c r="K539" s="1"/>
      <c r="L539" s="1"/>
      <c r="M539" s="1"/>
      <c r="N539" s="1"/>
      <c r="O539" s="1"/>
      <c r="P539" s="1"/>
      <c r="Q539" s="1"/>
      <c r="R539" s="1"/>
      <c r="S539" s="1"/>
      <c r="T539" s="1"/>
      <c r="U539" s="1"/>
      <c r="V539" s="1"/>
      <c r="W539" s="1"/>
      <c r="X539" s="1"/>
      <c r="Y539" s="1"/>
      <c r="Z539" s="1"/>
    </row>
    <row r="540" customFormat="false" ht="15.75" hidden="false" customHeight="true" outlineLevel="0" collapsed="false">
      <c r="G540" s="1"/>
      <c r="H540" s="1"/>
      <c r="I540" s="1"/>
      <c r="J540" s="1"/>
      <c r="K540" s="1"/>
      <c r="L540" s="1"/>
      <c r="M540" s="1"/>
      <c r="N540" s="1"/>
      <c r="O540" s="1"/>
      <c r="P540" s="1"/>
      <c r="Q540" s="1"/>
      <c r="R540" s="1"/>
      <c r="S540" s="1"/>
      <c r="T540" s="1"/>
      <c r="U540" s="1"/>
      <c r="V540" s="1"/>
      <c r="W540" s="1"/>
      <c r="X540" s="1"/>
      <c r="Y540" s="1"/>
      <c r="Z540" s="1"/>
    </row>
    <row r="541" customFormat="false" ht="15.75" hidden="false" customHeight="true" outlineLevel="0" collapsed="false">
      <c r="G541" s="1"/>
      <c r="H541" s="1"/>
      <c r="I541" s="1"/>
      <c r="J541" s="1"/>
      <c r="K541" s="1"/>
      <c r="L541" s="1"/>
      <c r="M541" s="1"/>
      <c r="N541" s="1"/>
      <c r="O541" s="1"/>
      <c r="P541" s="1"/>
      <c r="Q541" s="1"/>
      <c r="R541" s="1"/>
      <c r="S541" s="1"/>
      <c r="T541" s="1"/>
      <c r="U541" s="1"/>
      <c r="V541" s="1"/>
      <c r="W541" s="1"/>
      <c r="X541" s="1"/>
      <c r="Y541" s="1"/>
      <c r="Z541" s="1"/>
    </row>
    <row r="542" customFormat="false" ht="15.75" hidden="false" customHeight="true" outlineLevel="0" collapsed="false">
      <c r="G542" s="1"/>
      <c r="H542" s="1"/>
      <c r="I542" s="1"/>
      <c r="J542" s="1"/>
      <c r="K542" s="1"/>
      <c r="L542" s="1"/>
      <c r="M542" s="1"/>
      <c r="N542" s="1"/>
      <c r="O542" s="1"/>
      <c r="P542" s="1"/>
      <c r="Q542" s="1"/>
      <c r="R542" s="1"/>
      <c r="S542" s="1"/>
      <c r="T542" s="1"/>
      <c r="U542" s="1"/>
      <c r="V542" s="1"/>
      <c r="W542" s="1"/>
      <c r="X542" s="1"/>
      <c r="Y542" s="1"/>
      <c r="Z542" s="1"/>
    </row>
    <row r="543" customFormat="false" ht="15.75" hidden="false" customHeight="true" outlineLevel="0" collapsed="false">
      <c r="G543" s="1"/>
      <c r="H543" s="1"/>
      <c r="I543" s="1"/>
      <c r="J543" s="1"/>
      <c r="K543" s="1"/>
      <c r="L543" s="1"/>
      <c r="M543" s="1"/>
      <c r="N543" s="1"/>
      <c r="O543" s="1"/>
      <c r="P543" s="1"/>
      <c r="Q543" s="1"/>
      <c r="R543" s="1"/>
      <c r="S543" s="1"/>
      <c r="T543" s="1"/>
      <c r="U543" s="1"/>
      <c r="V543" s="1"/>
      <c r="W543" s="1"/>
      <c r="X543" s="1"/>
      <c r="Y543" s="1"/>
      <c r="Z543" s="1"/>
    </row>
    <row r="544" customFormat="false" ht="15.75" hidden="false" customHeight="true" outlineLevel="0" collapsed="false">
      <c r="G544" s="1"/>
      <c r="H544" s="1"/>
      <c r="I544" s="1"/>
      <c r="J544" s="1"/>
      <c r="K544" s="1"/>
      <c r="L544" s="1"/>
      <c r="M544" s="1"/>
      <c r="N544" s="1"/>
      <c r="O544" s="1"/>
      <c r="P544" s="1"/>
      <c r="Q544" s="1"/>
      <c r="R544" s="1"/>
      <c r="S544" s="1"/>
      <c r="T544" s="1"/>
      <c r="U544" s="1"/>
      <c r="V544" s="1"/>
      <c r="W544" s="1"/>
      <c r="X544" s="1"/>
      <c r="Y544" s="1"/>
      <c r="Z544" s="1"/>
    </row>
    <row r="545" customFormat="false" ht="15.75" hidden="false" customHeight="true" outlineLevel="0" collapsed="false">
      <c r="G545" s="1"/>
      <c r="H545" s="1"/>
      <c r="I545" s="1"/>
      <c r="J545" s="1"/>
      <c r="K545" s="1"/>
      <c r="L545" s="1"/>
      <c r="M545" s="1"/>
      <c r="N545" s="1"/>
      <c r="O545" s="1"/>
      <c r="P545" s="1"/>
      <c r="Q545" s="1"/>
      <c r="R545" s="1"/>
      <c r="S545" s="1"/>
      <c r="T545" s="1"/>
      <c r="U545" s="1"/>
      <c r="V545" s="1"/>
      <c r="W545" s="1"/>
      <c r="X545" s="1"/>
      <c r="Y545" s="1"/>
      <c r="Z545" s="1"/>
    </row>
    <row r="546" customFormat="false" ht="15.75" hidden="false" customHeight="true" outlineLevel="0" collapsed="false">
      <c r="G546" s="1"/>
      <c r="H546" s="1"/>
      <c r="I546" s="1"/>
      <c r="J546" s="1"/>
      <c r="K546" s="1"/>
      <c r="L546" s="1"/>
      <c r="M546" s="1"/>
      <c r="N546" s="1"/>
      <c r="O546" s="1"/>
      <c r="P546" s="1"/>
      <c r="Q546" s="1"/>
      <c r="R546" s="1"/>
      <c r="S546" s="1"/>
      <c r="T546" s="1"/>
      <c r="U546" s="1"/>
      <c r="V546" s="1"/>
      <c r="W546" s="1"/>
      <c r="X546" s="1"/>
      <c r="Y546" s="1"/>
      <c r="Z546" s="1"/>
    </row>
    <row r="547" customFormat="false" ht="15.75" hidden="false" customHeight="true" outlineLevel="0" collapsed="false">
      <c r="G547" s="1"/>
      <c r="H547" s="1"/>
      <c r="I547" s="1"/>
      <c r="J547" s="1"/>
      <c r="K547" s="1"/>
      <c r="L547" s="1"/>
      <c r="M547" s="1"/>
      <c r="N547" s="1"/>
      <c r="O547" s="1"/>
      <c r="P547" s="1"/>
      <c r="Q547" s="1"/>
      <c r="R547" s="1"/>
      <c r="S547" s="1"/>
      <c r="T547" s="1"/>
      <c r="U547" s="1"/>
      <c r="V547" s="1"/>
      <c r="W547" s="1"/>
      <c r="X547" s="1"/>
      <c r="Y547" s="1"/>
      <c r="Z547" s="1"/>
    </row>
    <row r="548" customFormat="false" ht="15.75" hidden="false" customHeight="true" outlineLevel="0" collapsed="false">
      <c r="G548" s="1"/>
      <c r="H548" s="1"/>
      <c r="I548" s="1"/>
      <c r="J548" s="1"/>
      <c r="K548" s="1"/>
      <c r="L548" s="1"/>
      <c r="M548" s="1"/>
      <c r="N548" s="1"/>
      <c r="O548" s="1"/>
      <c r="P548" s="1"/>
      <c r="Q548" s="1"/>
      <c r="R548" s="1"/>
      <c r="S548" s="1"/>
      <c r="T548" s="1"/>
      <c r="U548" s="1"/>
      <c r="V548" s="1"/>
      <c r="W548" s="1"/>
      <c r="X548" s="1"/>
      <c r="Y548" s="1"/>
      <c r="Z548" s="1"/>
    </row>
    <row r="549" customFormat="false" ht="15.75" hidden="false" customHeight="true" outlineLevel="0" collapsed="false">
      <c r="G549" s="1"/>
      <c r="H549" s="1"/>
      <c r="I549" s="1"/>
      <c r="J549" s="1"/>
      <c r="K549" s="1"/>
      <c r="L549" s="1"/>
      <c r="M549" s="1"/>
      <c r="N549" s="1"/>
      <c r="O549" s="1"/>
      <c r="P549" s="1"/>
      <c r="Q549" s="1"/>
      <c r="R549" s="1"/>
      <c r="S549" s="1"/>
      <c r="T549" s="1"/>
      <c r="U549" s="1"/>
      <c r="V549" s="1"/>
      <c r="W549" s="1"/>
      <c r="X549" s="1"/>
      <c r="Y549" s="1"/>
      <c r="Z549" s="1"/>
    </row>
    <row r="550" customFormat="false" ht="15.75" hidden="false" customHeight="true" outlineLevel="0" collapsed="false">
      <c r="G550" s="1"/>
      <c r="H550" s="1"/>
      <c r="I550" s="1"/>
      <c r="J550" s="1"/>
      <c r="K550" s="1"/>
      <c r="L550" s="1"/>
      <c r="M550" s="1"/>
      <c r="N550" s="1"/>
      <c r="O550" s="1"/>
      <c r="P550" s="1"/>
      <c r="Q550" s="1"/>
      <c r="R550" s="1"/>
      <c r="S550" s="1"/>
      <c r="T550" s="1"/>
      <c r="U550" s="1"/>
      <c r="V550" s="1"/>
      <c r="W550" s="1"/>
      <c r="X550" s="1"/>
      <c r="Y550" s="1"/>
      <c r="Z550" s="1"/>
    </row>
    <row r="551" customFormat="false" ht="15.75" hidden="false" customHeight="true" outlineLevel="0" collapsed="false">
      <c r="G551" s="1"/>
      <c r="H551" s="1"/>
      <c r="I551" s="1"/>
      <c r="J551" s="1"/>
      <c r="K551" s="1"/>
      <c r="L551" s="1"/>
      <c r="M551" s="1"/>
      <c r="N551" s="1"/>
      <c r="O551" s="1"/>
      <c r="P551" s="1"/>
      <c r="Q551" s="1"/>
      <c r="R551" s="1"/>
      <c r="S551" s="1"/>
      <c r="T551" s="1"/>
      <c r="U551" s="1"/>
      <c r="V551" s="1"/>
      <c r="W551" s="1"/>
      <c r="X551" s="1"/>
      <c r="Y551" s="1"/>
      <c r="Z551" s="1"/>
    </row>
    <row r="552" customFormat="false" ht="15.75" hidden="false" customHeight="true" outlineLevel="0" collapsed="false">
      <c r="G552" s="1"/>
      <c r="H552" s="1"/>
      <c r="I552" s="1"/>
      <c r="J552" s="1"/>
      <c r="K552" s="1"/>
      <c r="L552" s="1"/>
      <c r="M552" s="1"/>
      <c r="N552" s="1"/>
      <c r="O552" s="1"/>
      <c r="P552" s="1"/>
      <c r="Q552" s="1"/>
      <c r="R552" s="1"/>
      <c r="S552" s="1"/>
      <c r="T552" s="1"/>
      <c r="U552" s="1"/>
      <c r="V552" s="1"/>
      <c r="W552" s="1"/>
      <c r="X552" s="1"/>
      <c r="Y552" s="1"/>
      <c r="Z552" s="1"/>
    </row>
    <row r="553" customFormat="false" ht="15.75" hidden="false" customHeight="true" outlineLevel="0" collapsed="false">
      <c r="G553" s="1"/>
      <c r="H553" s="1"/>
      <c r="I553" s="1"/>
      <c r="J553" s="1"/>
      <c r="K553" s="1"/>
      <c r="L553" s="1"/>
      <c r="M553" s="1"/>
      <c r="N553" s="1"/>
      <c r="O553" s="1"/>
      <c r="P553" s="1"/>
      <c r="Q553" s="1"/>
      <c r="R553" s="1"/>
      <c r="S553" s="1"/>
      <c r="T553" s="1"/>
      <c r="U553" s="1"/>
      <c r="V553" s="1"/>
      <c r="W553" s="1"/>
      <c r="X553" s="1"/>
      <c r="Y553" s="1"/>
      <c r="Z553" s="1"/>
    </row>
    <row r="554" customFormat="false" ht="15.75" hidden="false" customHeight="true" outlineLevel="0" collapsed="false">
      <c r="G554" s="1"/>
      <c r="H554" s="1"/>
      <c r="I554" s="1"/>
      <c r="J554" s="1"/>
      <c r="K554" s="1"/>
      <c r="L554" s="1"/>
      <c r="M554" s="1"/>
      <c r="N554" s="1"/>
      <c r="O554" s="1"/>
      <c r="P554" s="1"/>
      <c r="Q554" s="1"/>
      <c r="R554" s="1"/>
      <c r="S554" s="1"/>
      <c r="T554" s="1"/>
      <c r="U554" s="1"/>
      <c r="V554" s="1"/>
      <c r="W554" s="1"/>
      <c r="X554" s="1"/>
      <c r="Y554" s="1"/>
      <c r="Z554" s="1"/>
    </row>
    <row r="555" customFormat="false" ht="15.75" hidden="false" customHeight="true" outlineLevel="0" collapsed="false">
      <c r="G555" s="1"/>
      <c r="H555" s="1"/>
      <c r="I555" s="1"/>
      <c r="J555" s="1"/>
      <c r="K555" s="1"/>
      <c r="L555" s="1"/>
      <c r="M555" s="1"/>
      <c r="N555" s="1"/>
      <c r="O555" s="1"/>
      <c r="P555" s="1"/>
      <c r="Q555" s="1"/>
      <c r="R555" s="1"/>
      <c r="S555" s="1"/>
      <c r="T555" s="1"/>
      <c r="U555" s="1"/>
      <c r="V555" s="1"/>
      <c r="W555" s="1"/>
      <c r="X555" s="1"/>
      <c r="Y555" s="1"/>
      <c r="Z555" s="1"/>
    </row>
    <row r="556" customFormat="false" ht="15.75" hidden="false" customHeight="true" outlineLevel="0" collapsed="false">
      <c r="G556" s="1"/>
      <c r="H556" s="1"/>
      <c r="I556" s="1"/>
      <c r="J556" s="1"/>
      <c r="K556" s="1"/>
      <c r="L556" s="1"/>
      <c r="M556" s="1"/>
      <c r="N556" s="1"/>
      <c r="O556" s="1"/>
      <c r="P556" s="1"/>
      <c r="Q556" s="1"/>
      <c r="R556" s="1"/>
      <c r="S556" s="1"/>
      <c r="T556" s="1"/>
      <c r="U556" s="1"/>
      <c r="V556" s="1"/>
      <c r="W556" s="1"/>
      <c r="X556" s="1"/>
      <c r="Y556" s="1"/>
      <c r="Z556" s="1"/>
    </row>
    <row r="557" customFormat="false" ht="15.75" hidden="false" customHeight="true" outlineLevel="0" collapsed="false">
      <c r="G557" s="1"/>
      <c r="H557" s="1"/>
      <c r="I557" s="1"/>
      <c r="J557" s="1"/>
      <c r="K557" s="1"/>
      <c r="L557" s="1"/>
      <c r="M557" s="1"/>
      <c r="N557" s="1"/>
      <c r="O557" s="1"/>
      <c r="P557" s="1"/>
      <c r="Q557" s="1"/>
      <c r="R557" s="1"/>
      <c r="S557" s="1"/>
      <c r="T557" s="1"/>
      <c r="U557" s="1"/>
      <c r="V557" s="1"/>
      <c r="W557" s="1"/>
      <c r="X557" s="1"/>
      <c r="Y557" s="1"/>
      <c r="Z557" s="1"/>
    </row>
    <row r="558" customFormat="false" ht="15.75" hidden="false" customHeight="true" outlineLevel="0" collapsed="false">
      <c r="G558" s="1"/>
      <c r="H558" s="1"/>
      <c r="I558" s="1"/>
      <c r="J558" s="1"/>
      <c r="K558" s="1"/>
      <c r="L558" s="1"/>
      <c r="M558" s="1"/>
      <c r="N558" s="1"/>
      <c r="O558" s="1"/>
      <c r="P558" s="1"/>
      <c r="Q558" s="1"/>
      <c r="R558" s="1"/>
      <c r="S558" s="1"/>
      <c r="T558" s="1"/>
      <c r="U558" s="1"/>
      <c r="V558" s="1"/>
      <c r="W558" s="1"/>
      <c r="X558" s="1"/>
      <c r="Y558" s="1"/>
      <c r="Z558" s="1"/>
    </row>
    <row r="559" customFormat="false" ht="15.75" hidden="false" customHeight="true" outlineLevel="0" collapsed="false">
      <c r="G559" s="1"/>
      <c r="H559" s="1"/>
      <c r="I559" s="1"/>
      <c r="J559" s="1"/>
      <c r="K559" s="1"/>
      <c r="L559" s="1"/>
      <c r="M559" s="1"/>
      <c r="N559" s="1"/>
      <c r="O559" s="1"/>
      <c r="P559" s="1"/>
      <c r="Q559" s="1"/>
      <c r="R559" s="1"/>
      <c r="S559" s="1"/>
      <c r="T559" s="1"/>
      <c r="U559" s="1"/>
      <c r="V559" s="1"/>
      <c r="W559" s="1"/>
      <c r="X559" s="1"/>
      <c r="Y559" s="1"/>
      <c r="Z559" s="1"/>
    </row>
    <row r="560" customFormat="false" ht="15.75" hidden="false" customHeight="true" outlineLevel="0" collapsed="false">
      <c r="G560" s="1"/>
      <c r="H560" s="1"/>
      <c r="I560" s="1"/>
      <c r="J560" s="1"/>
      <c r="K560" s="1"/>
      <c r="L560" s="1"/>
      <c r="M560" s="1"/>
      <c r="N560" s="1"/>
      <c r="O560" s="1"/>
      <c r="P560" s="1"/>
      <c r="Q560" s="1"/>
      <c r="R560" s="1"/>
      <c r="S560" s="1"/>
      <c r="T560" s="1"/>
      <c r="U560" s="1"/>
      <c r="V560" s="1"/>
      <c r="W560" s="1"/>
      <c r="X560" s="1"/>
      <c r="Y560" s="1"/>
      <c r="Z560" s="1"/>
    </row>
    <row r="561" customFormat="false" ht="15.75" hidden="false" customHeight="true" outlineLevel="0" collapsed="false">
      <c r="G561" s="1"/>
      <c r="H561" s="1"/>
      <c r="I561" s="1"/>
      <c r="J561" s="1"/>
      <c r="K561" s="1"/>
      <c r="L561" s="1"/>
      <c r="M561" s="1"/>
      <c r="N561" s="1"/>
      <c r="O561" s="1"/>
      <c r="P561" s="1"/>
      <c r="Q561" s="1"/>
      <c r="R561" s="1"/>
      <c r="S561" s="1"/>
      <c r="T561" s="1"/>
      <c r="U561" s="1"/>
      <c r="V561" s="1"/>
      <c r="W561" s="1"/>
      <c r="X561" s="1"/>
      <c r="Y561" s="1"/>
      <c r="Z561" s="1"/>
    </row>
    <row r="562" customFormat="false" ht="15.75" hidden="false" customHeight="true" outlineLevel="0" collapsed="false">
      <c r="G562" s="1"/>
      <c r="H562" s="1"/>
      <c r="I562" s="1"/>
      <c r="J562" s="1"/>
      <c r="K562" s="1"/>
      <c r="L562" s="1"/>
      <c r="M562" s="1"/>
      <c r="N562" s="1"/>
      <c r="O562" s="1"/>
      <c r="P562" s="1"/>
      <c r="Q562" s="1"/>
      <c r="R562" s="1"/>
      <c r="S562" s="1"/>
      <c r="T562" s="1"/>
      <c r="U562" s="1"/>
      <c r="V562" s="1"/>
      <c r="W562" s="1"/>
      <c r="X562" s="1"/>
      <c r="Y562" s="1"/>
      <c r="Z562" s="1"/>
    </row>
    <row r="563" customFormat="false" ht="15.75" hidden="false" customHeight="true" outlineLevel="0" collapsed="false">
      <c r="G563" s="1"/>
      <c r="H563" s="1"/>
      <c r="I563" s="1"/>
      <c r="J563" s="1"/>
      <c r="K563" s="1"/>
      <c r="L563" s="1"/>
      <c r="M563" s="1"/>
      <c r="N563" s="1"/>
      <c r="O563" s="1"/>
      <c r="P563" s="1"/>
      <c r="Q563" s="1"/>
      <c r="R563" s="1"/>
      <c r="S563" s="1"/>
      <c r="T563" s="1"/>
      <c r="U563" s="1"/>
      <c r="V563" s="1"/>
      <c r="W563" s="1"/>
      <c r="X563" s="1"/>
      <c r="Y563" s="1"/>
      <c r="Z563" s="1"/>
    </row>
    <row r="564" customFormat="false" ht="15.75" hidden="false" customHeight="true" outlineLevel="0" collapsed="false">
      <c r="G564" s="1"/>
      <c r="H564" s="1"/>
      <c r="I564" s="1"/>
      <c r="J564" s="1"/>
      <c r="K564" s="1"/>
      <c r="L564" s="1"/>
      <c r="M564" s="1"/>
      <c r="N564" s="1"/>
      <c r="O564" s="1"/>
      <c r="P564" s="1"/>
      <c r="Q564" s="1"/>
      <c r="R564" s="1"/>
      <c r="S564" s="1"/>
      <c r="T564" s="1"/>
      <c r="U564" s="1"/>
      <c r="V564" s="1"/>
      <c r="W564" s="1"/>
      <c r="X564" s="1"/>
      <c r="Y564" s="1"/>
      <c r="Z564" s="1"/>
    </row>
    <row r="565" customFormat="false" ht="15.75" hidden="false" customHeight="true" outlineLevel="0" collapsed="false">
      <c r="G565" s="1"/>
      <c r="H565" s="1"/>
      <c r="I565" s="1"/>
      <c r="J565" s="1"/>
      <c r="K565" s="1"/>
      <c r="L565" s="1"/>
      <c r="M565" s="1"/>
      <c r="N565" s="1"/>
      <c r="O565" s="1"/>
      <c r="P565" s="1"/>
      <c r="Q565" s="1"/>
      <c r="R565" s="1"/>
      <c r="S565" s="1"/>
      <c r="T565" s="1"/>
      <c r="U565" s="1"/>
      <c r="V565" s="1"/>
      <c r="W565" s="1"/>
      <c r="X565" s="1"/>
      <c r="Y565" s="1"/>
      <c r="Z565" s="1"/>
    </row>
    <row r="566" customFormat="false" ht="15.75" hidden="false" customHeight="true" outlineLevel="0" collapsed="false">
      <c r="G566" s="1"/>
      <c r="H566" s="1"/>
      <c r="I566" s="1"/>
      <c r="J566" s="1"/>
      <c r="K566" s="1"/>
      <c r="L566" s="1"/>
      <c r="M566" s="1"/>
      <c r="N566" s="1"/>
      <c r="O566" s="1"/>
      <c r="P566" s="1"/>
      <c r="Q566" s="1"/>
      <c r="R566" s="1"/>
      <c r="S566" s="1"/>
      <c r="T566" s="1"/>
      <c r="U566" s="1"/>
      <c r="V566" s="1"/>
      <c r="W566" s="1"/>
      <c r="X566" s="1"/>
      <c r="Y566" s="1"/>
      <c r="Z566" s="1"/>
    </row>
    <row r="567" customFormat="false" ht="15.75" hidden="false" customHeight="true" outlineLevel="0" collapsed="false">
      <c r="G567" s="1"/>
      <c r="H567" s="1"/>
      <c r="I567" s="1"/>
      <c r="J567" s="1"/>
      <c r="K567" s="1"/>
      <c r="L567" s="1"/>
      <c r="M567" s="1"/>
      <c r="N567" s="1"/>
      <c r="O567" s="1"/>
      <c r="P567" s="1"/>
      <c r="Q567" s="1"/>
      <c r="R567" s="1"/>
      <c r="S567" s="1"/>
      <c r="T567" s="1"/>
      <c r="U567" s="1"/>
      <c r="V567" s="1"/>
      <c r="W567" s="1"/>
      <c r="X567" s="1"/>
      <c r="Y567" s="1"/>
      <c r="Z567" s="1"/>
    </row>
    <row r="568" customFormat="false" ht="15.75" hidden="false" customHeight="true" outlineLevel="0" collapsed="false">
      <c r="G568" s="1"/>
      <c r="H568" s="1"/>
      <c r="I568" s="1"/>
      <c r="J568" s="1"/>
      <c r="K568" s="1"/>
      <c r="L568" s="1"/>
      <c r="M568" s="1"/>
      <c r="N568" s="1"/>
      <c r="O568" s="1"/>
      <c r="P568" s="1"/>
      <c r="Q568" s="1"/>
      <c r="R568" s="1"/>
      <c r="S568" s="1"/>
      <c r="T568" s="1"/>
      <c r="U568" s="1"/>
      <c r="V568" s="1"/>
      <c r="W568" s="1"/>
      <c r="X568" s="1"/>
      <c r="Y568" s="1"/>
      <c r="Z568" s="1"/>
    </row>
    <row r="569" customFormat="false" ht="15.75" hidden="false" customHeight="true" outlineLevel="0" collapsed="false">
      <c r="G569" s="1"/>
      <c r="H569" s="1"/>
      <c r="I569" s="1"/>
      <c r="J569" s="1"/>
      <c r="K569" s="1"/>
      <c r="L569" s="1"/>
      <c r="M569" s="1"/>
      <c r="N569" s="1"/>
      <c r="O569" s="1"/>
      <c r="P569" s="1"/>
      <c r="Q569" s="1"/>
      <c r="R569" s="1"/>
      <c r="S569" s="1"/>
      <c r="T569" s="1"/>
      <c r="U569" s="1"/>
      <c r="V569" s="1"/>
      <c r="W569" s="1"/>
      <c r="X569" s="1"/>
      <c r="Y569" s="1"/>
      <c r="Z569" s="1"/>
    </row>
    <row r="570" customFormat="false" ht="15.75" hidden="false" customHeight="true" outlineLevel="0" collapsed="false">
      <c r="G570" s="1"/>
      <c r="H570" s="1"/>
      <c r="I570" s="1"/>
      <c r="J570" s="1"/>
      <c r="K570" s="1"/>
      <c r="L570" s="1"/>
      <c r="M570" s="1"/>
      <c r="N570" s="1"/>
      <c r="O570" s="1"/>
      <c r="P570" s="1"/>
      <c r="Q570" s="1"/>
      <c r="R570" s="1"/>
      <c r="S570" s="1"/>
      <c r="T570" s="1"/>
      <c r="U570" s="1"/>
      <c r="V570" s="1"/>
      <c r="W570" s="1"/>
      <c r="X570" s="1"/>
      <c r="Y570" s="1"/>
      <c r="Z570" s="1"/>
    </row>
    <row r="571" customFormat="false" ht="15.75" hidden="false" customHeight="true" outlineLevel="0" collapsed="false">
      <c r="G571" s="1"/>
      <c r="H571" s="1"/>
      <c r="I571" s="1"/>
      <c r="J571" s="1"/>
      <c r="K571" s="1"/>
      <c r="L571" s="1"/>
      <c r="M571" s="1"/>
      <c r="N571" s="1"/>
      <c r="O571" s="1"/>
      <c r="P571" s="1"/>
      <c r="Q571" s="1"/>
      <c r="R571" s="1"/>
      <c r="S571" s="1"/>
      <c r="T571" s="1"/>
      <c r="U571" s="1"/>
      <c r="V571" s="1"/>
      <c r="W571" s="1"/>
      <c r="X571" s="1"/>
      <c r="Y571" s="1"/>
      <c r="Z571" s="1"/>
    </row>
    <row r="572" customFormat="false" ht="15.75" hidden="false" customHeight="true" outlineLevel="0" collapsed="false">
      <c r="G572" s="1"/>
      <c r="H572" s="1"/>
      <c r="I572" s="1"/>
      <c r="J572" s="1"/>
      <c r="K572" s="1"/>
      <c r="L572" s="1"/>
      <c r="M572" s="1"/>
      <c r="N572" s="1"/>
      <c r="O572" s="1"/>
      <c r="P572" s="1"/>
      <c r="Q572" s="1"/>
      <c r="R572" s="1"/>
      <c r="S572" s="1"/>
      <c r="T572" s="1"/>
      <c r="U572" s="1"/>
      <c r="V572" s="1"/>
      <c r="W572" s="1"/>
      <c r="X572" s="1"/>
      <c r="Y572" s="1"/>
      <c r="Z572" s="1"/>
    </row>
    <row r="573" customFormat="false" ht="15.75" hidden="false" customHeight="true" outlineLevel="0" collapsed="false">
      <c r="G573" s="1"/>
      <c r="H573" s="1"/>
      <c r="I573" s="1"/>
      <c r="J573" s="1"/>
      <c r="K573" s="1"/>
      <c r="L573" s="1"/>
      <c r="M573" s="1"/>
      <c r="N573" s="1"/>
      <c r="O573" s="1"/>
      <c r="P573" s="1"/>
      <c r="Q573" s="1"/>
      <c r="R573" s="1"/>
      <c r="S573" s="1"/>
      <c r="T573" s="1"/>
      <c r="U573" s="1"/>
      <c r="V573" s="1"/>
      <c r="W573" s="1"/>
      <c r="X573" s="1"/>
      <c r="Y573" s="1"/>
      <c r="Z573" s="1"/>
    </row>
    <row r="574" customFormat="false" ht="15.75" hidden="false" customHeight="true" outlineLevel="0" collapsed="false">
      <c r="G574" s="1"/>
      <c r="H574" s="1"/>
      <c r="I574" s="1"/>
      <c r="J574" s="1"/>
      <c r="K574" s="1"/>
      <c r="L574" s="1"/>
      <c r="M574" s="1"/>
      <c r="N574" s="1"/>
      <c r="O574" s="1"/>
      <c r="P574" s="1"/>
      <c r="Q574" s="1"/>
      <c r="R574" s="1"/>
      <c r="S574" s="1"/>
      <c r="T574" s="1"/>
      <c r="U574" s="1"/>
      <c r="V574" s="1"/>
      <c r="W574" s="1"/>
      <c r="X574" s="1"/>
      <c r="Y574" s="1"/>
      <c r="Z574" s="1"/>
    </row>
    <row r="575" customFormat="false" ht="15.75" hidden="false" customHeight="true" outlineLevel="0" collapsed="false">
      <c r="G575" s="1"/>
      <c r="H575" s="1"/>
      <c r="I575" s="1"/>
      <c r="J575" s="1"/>
      <c r="K575" s="1"/>
      <c r="L575" s="1"/>
      <c r="M575" s="1"/>
      <c r="N575" s="1"/>
      <c r="O575" s="1"/>
      <c r="P575" s="1"/>
      <c r="Q575" s="1"/>
      <c r="R575" s="1"/>
      <c r="S575" s="1"/>
      <c r="T575" s="1"/>
      <c r="U575" s="1"/>
      <c r="V575" s="1"/>
      <c r="W575" s="1"/>
      <c r="X575" s="1"/>
      <c r="Y575" s="1"/>
      <c r="Z575" s="1"/>
    </row>
    <row r="576" customFormat="false" ht="15.75" hidden="false" customHeight="true" outlineLevel="0" collapsed="false">
      <c r="G576" s="1"/>
      <c r="H576" s="1"/>
      <c r="I576" s="1"/>
      <c r="J576" s="1"/>
      <c r="K576" s="1"/>
      <c r="L576" s="1"/>
      <c r="M576" s="1"/>
      <c r="N576" s="1"/>
      <c r="O576" s="1"/>
      <c r="P576" s="1"/>
      <c r="Q576" s="1"/>
      <c r="R576" s="1"/>
      <c r="S576" s="1"/>
      <c r="T576" s="1"/>
      <c r="U576" s="1"/>
      <c r="V576" s="1"/>
      <c r="W576" s="1"/>
      <c r="X576" s="1"/>
      <c r="Y576" s="1"/>
      <c r="Z576" s="1"/>
    </row>
    <row r="577" customFormat="false" ht="15.75" hidden="false" customHeight="true" outlineLevel="0" collapsed="false">
      <c r="G577" s="1"/>
      <c r="H577" s="1"/>
      <c r="I577" s="1"/>
      <c r="J577" s="1"/>
      <c r="K577" s="1"/>
      <c r="L577" s="1"/>
      <c r="M577" s="1"/>
      <c r="N577" s="1"/>
      <c r="O577" s="1"/>
      <c r="P577" s="1"/>
      <c r="Q577" s="1"/>
      <c r="R577" s="1"/>
      <c r="S577" s="1"/>
      <c r="T577" s="1"/>
      <c r="U577" s="1"/>
      <c r="V577" s="1"/>
      <c r="W577" s="1"/>
      <c r="X577" s="1"/>
      <c r="Y577" s="1"/>
      <c r="Z577" s="1"/>
    </row>
    <row r="578" customFormat="false" ht="15.75" hidden="false" customHeight="true" outlineLevel="0" collapsed="false">
      <c r="G578" s="1"/>
      <c r="H578" s="1"/>
      <c r="I578" s="1"/>
      <c r="J578" s="1"/>
      <c r="K578" s="1"/>
      <c r="L578" s="1"/>
      <c r="M578" s="1"/>
      <c r="N578" s="1"/>
      <c r="O578" s="1"/>
      <c r="P578" s="1"/>
      <c r="Q578" s="1"/>
      <c r="R578" s="1"/>
      <c r="S578" s="1"/>
      <c r="T578" s="1"/>
      <c r="U578" s="1"/>
      <c r="V578" s="1"/>
      <c r="W578" s="1"/>
      <c r="X578" s="1"/>
      <c r="Y578" s="1"/>
      <c r="Z578" s="1"/>
    </row>
    <row r="579" customFormat="false" ht="15.75" hidden="false" customHeight="true" outlineLevel="0" collapsed="false">
      <c r="G579" s="1"/>
      <c r="H579" s="1"/>
      <c r="I579" s="1"/>
      <c r="J579" s="1"/>
      <c r="K579" s="1"/>
      <c r="L579" s="1"/>
      <c r="M579" s="1"/>
      <c r="N579" s="1"/>
      <c r="O579" s="1"/>
      <c r="P579" s="1"/>
      <c r="Q579" s="1"/>
      <c r="R579" s="1"/>
      <c r="S579" s="1"/>
      <c r="T579" s="1"/>
      <c r="U579" s="1"/>
      <c r="V579" s="1"/>
      <c r="W579" s="1"/>
      <c r="X579" s="1"/>
      <c r="Y579" s="1"/>
      <c r="Z579" s="1"/>
    </row>
    <row r="580" customFormat="false" ht="15.75" hidden="false" customHeight="true" outlineLevel="0" collapsed="false">
      <c r="G580" s="1"/>
      <c r="H580" s="1"/>
      <c r="I580" s="1"/>
      <c r="J580" s="1"/>
      <c r="K580" s="1"/>
      <c r="L580" s="1"/>
      <c r="M580" s="1"/>
      <c r="N580" s="1"/>
      <c r="O580" s="1"/>
      <c r="P580" s="1"/>
      <c r="Q580" s="1"/>
      <c r="R580" s="1"/>
      <c r="S580" s="1"/>
      <c r="T580" s="1"/>
      <c r="U580" s="1"/>
      <c r="V580" s="1"/>
      <c r="W580" s="1"/>
      <c r="X580" s="1"/>
      <c r="Y580" s="1"/>
      <c r="Z580" s="1"/>
    </row>
    <row r="581" customFormat="false" ht="15.75" hidden="false" customHeight="true" outlineLevel="0" collapsed="false">
      <c r="G581" s="1"/>
      <c r="H581" s="1"/>
      <c r="I581" s="1"/>
      <c r="J581" s="1"/>
      <c r="K581" s="1"/>
      <c r="L581" s="1"/>
      <c r="M581" s="1"/>
      <c r="N581" s="1"/>
      <c r="O581" s="1"/>
      <c r="P581" s="1"/>
      <c r="Q581" s="1"/>
      <c r="R581" s="1"/>
      <c r="S581" s="1"/>
      <c r="T581" s="1"/>
      <c r="U581" s="1"/>
      <c r="V581" s="1"/>
      <c r="W581" s="1"/>
      <c r="X581" s="1"/>
      <c r="Y581" s="1"/>
      <c r="Z581" s="1"/>
    </row>
    <row r="582" customFormat="false" ht="15.75" hidden="false" customHeight="true" outlineLevel="0" collapsed="false">
      <c r="G582" s="1"/>
      <c r="H582" s="1"/>
      <c r="I582" s="1"/>
      <c r="J582" s="1"/>
      <c r="K582" s="1"/>
      <c r="L582" s="1"/>
      <c r="M582" s="1"/>
      <c r="N582" s="1"/>
      <c r="O582" s="1"/>
      <c r="P582" s="1"/>
      <c r="Q582" s="1"/>
      <c r="R582" s="1"/>
      <c r="S582" s="1"/>
      <c r="T582" s="1"/>
      <c r="U582" s="1"/>
      <c r="V582" s="1"/>
      <c r="W582" s="1"/>
      <c r="X582" s="1"/>
      <c r="Y582" s="1"/>
      <c r="Z582" s="1"/>
    </row>
    <row r="583" customFormat="false" ht="15.75" hidden="false" customHeight="true" outlineLevel="0" collapsed="false">
      <c r="G583" s="1"/>
      <c r="H583" s="1"/>
      <c r="I583" s="1"/>
      <c r="J583" s="1"/>
      <c r="K583" s="1"/>
      <c r="L583" s="1"/>
      <c r="M583" s="1"/>
      <c r="N583" s="1"/>
      <c r="O583" s="1"/>
      <c r="P583" s="1"/>
      <c r="Q583" s="1"/>
      <c r="R583" s="1"/>
      <c r="S583" s="1"/>
      <c r="T583" s="1"/>
      <c r="U583" s="1"/>
      <c r="V583" s="1"/>
      <c r="W583" s="1"/>
      <c r="X583" s="1"/>
      <c r="Y583" s="1"/>
      <c r="Z583" s="1"/>
    </row>
    <row r="584" customFormat="false" ht="15.75" hidden="false" customHeight="true" outlineLevel="0" collapsed="false">
      <c r="G584" s="1"/>
      <c r="H584" s="1"/>
      <c r="I584" s="1"/>
      <c r="J584" s="1"/>
      <c r="K584" s="1"/>
      <c r="L584" s="1"/>
      <c r="M584" s="1"/>
      <c r="N584" s="1"/>
      <c r="O584" s="1"/>
      <c r="P584" s="1"/>
      <c r="Q584" s="1"/>
      <c r="R584" s="1"/>
      <c r="S584" s="1"/>
      <c r="T584" s="1"/>
      <c r="U584" s="1"/>
      <c r="V584" s="1"/>
      <c r="W584" s="1"/>
      <c r="X584" s="1"/>
      <c r="Y584" s="1"/>
      <c r="Z584" s="1"/>
    </row>
    <row r="585" customFormat="false" ht="15.75" hidden="false" customHeight="true" outlineLevel="0" collapsed="false">
      <c r="G585" s="1"/>
      <c r="H585" s="1"/>
      <c r="I585" s="1"/>
      <c r="J585" s="1"/>
      <c r="K585" s="1"/>
      <c r="L585" s="1"/>
      <c r="M585" s="1"/>
      <c r="N585" s="1"/>
      <c r="O585" s="1"/>
      <c r="P585" s="1"/>
      <c r="Q585" s="1"/>
      <c r="R585" s="1"/>
      <c r="S585" s="1"/>
      <c r="T585" s="1"/>
      <c r="U585" s="1"/>
      <c r="V585" s="1"/>
      <c r="W585" s="1"/>
      <c r="X585" s="1"/>
      <c r="Y585" s="1"/>
      <c r="Z585" s="1"/>
    </row>
    <row r="586" customFormat="false" ht="15.75" hidden="false" customHeight="true" outlineLevel="0" collapsed="false">
      <c r="G586" s="1"/>
      <c r="H586" s="1"/>
      <c r="I586" s="1"/>
      <c r="J586" s="1"/>
      <c r="K586" s="1"/>
      <c r="L586" s="1"/>
      <c r="M586" s="1"/>
      <c r="N586" s="1"/>
      <c r="O586" s="1"/>
      <c r="P586" s="1"/>
      <c r="Q586" s="1"/>
      <c r="R586" s="1"/>
      <c r="S586" s="1"/>
      <c r="T586" s="1"/>
      <c r="U586" s="1"/>
      <c r="V586" s="1"/>
      <c r="W586" s="1"/>
      <c r="X586" s="1"/>
      <c r="Y586" s="1"/>
      <c r="Z586" s="1"/>
    </row>
    <row r="587" customFormat="false" ht="15.75" hidden="false" customHeight="true" outlineLevel="0" collapsed="false">
      <c r="G587" s="1"/>
      <c r="H587" s="1"/>
      <c r="I587" s="1"/>
      <c r="J587" s="1"/>
      <c r="K587" s="1"/>
      <c r="L587" s="1"/>
      <c r="M587" s="1"/>
      <c r="N587" s="1"/>
      <c r="O587" s="1"/>
      <c r="P587" s="1"/>
      <c r="Q587" s="1"/>
      <c r="R587" s="1"/>
      <c r="S587" s="1"/>
      <c r="T587" s="1"/>
      <c r="U587" s="1"/>
      <c r="V587" s="1"/>
      <c r="W587" s="1"/>
      <c r="X587" s="1"/>
      <c r="Y587" s="1"/>
      <c r="Z587" s="1"/>
    </row>
    <row r="588" customFormat="false" ht="15.75" hidden="false" customHeight="true" outlineLevel="0" collapsed="false">
      <c r="G588" s="1"/>
      <c r="H588" s="1"/>
      <c r="I588" s="1"/>
      <c r="J588" s="1"/>
      <c r="K588" s="1"/>
      <c r="L588" s="1"/>
      <c r="M588" s="1"/>
      <c r="N588" s="1"/>
      <c r="O588" s="1"/>
      <c r="P588" s="1"/>
      <c r="Q588" s="1"/>
      <c r="R588" s="1"/>
      <c r="S588" s="1"/>
      <c r="T588" s="1"/>
      <c r="U588" s="1"/>
      <c r="V588" s="1"/>
      <c r="W588" s="1"/>
      <c r="X588" s="1"/>
      <c r="Y588" s="1"/>
      <c r="Z588" s="1"/>
    </row>
    <row r="589" customFormat="false" ht="15.75" hidden="false" customHeight="true" outlineLevel="0" collapsed="false">
      <c r="G589" s="1"/>
      <c r="H589" s="1"/>
      <c r="I589" s="1"/>
      <c r="J589" s="1"/>
      <c r="K589" s="1"/>
      <c r="L589" s="1"/>
      <c r="M589" s="1"/>
      <c r="N589" s="1"/>
      <c r="O589" s="1"/>
      <c r="P589" s="1"/>
      <c r="Q589" s="1"/>
      <c r="R589" s="1"/>
      <c r="S589" s="1"/>
      <c r="T589" s="1"/>
      <c r="U589" s="1"/>
      <c r="V589" s="1"/>
      <c r="W589" s="1"/>
      <c r="X589" s="1"/>
      <c r="Y589" s="1"/>
      <c r="Z589" s="1"/>
    </row>
    <row r="590" customFormat="false" ht="15.75" hidden="false" customHeight="true" outlineLevel="0" collapsed="false">
      <c r="G590" s="1"/>
      <c r="H590" s="1"/>
      <c r="I590" s="1"/>
      <c r="J590" s="1"/>
      <c r="K590" s="1"/>
      <c r="L590" s="1"/>
      <c r="M590" s="1"/>
      <c r="N590" s="1"/>
      <c r="O590" s="1"/>
      <c r="P590" s="1"/>
      <c r="Q590" s="1"/>
      <c r="R590" s="1"/>
      <c r="S590" s="1"/>
      <c r="T590" s="1"/>
      <c r="U590" s="1"/>
      <c r="V590" s="1"/>
      <c r="W590" s="1"/>
      <c r="X590" s="1"/>
      <c r="Y590" s="1"/>
      <c r="Z590" s="1"/>
    </row>
    <row r="591" customFormat="false" ht="15.75" hidden="false" customHeight="true" outlineLevel="0" collapsed="false">
      <c r="G591" s="1"/>
      <c r="H591" s="1"/>
      <c r="I591" s="1"/>
      <c r="J591" s="1"/>
      <c r="K591" s="1"/>
      <c r="L591" s="1"/>
      <c r="M591" s="1"/>
      <c r="N591" s="1"/>
      <c r="O591" s="1"/>
      <c r="P591" s="1"/>
      <c r="Q591" s="1"/>
      <c r="R591" s="1"/>
      <c r="S591" s="1"/>
      <c r="T591" s="1"/>
      <c r="U591" s="1"/>
      <c r="V591" s="1"/>
      <c r="W591" s="1"/>
      <c r="X591" s="1"/>
      <c r="Y591" s="1"/>
      <c r="Z591" s="1"/>
    </row>
    <row r="592" customFormat="false" ht="15.75" hidden="false" customHeight="true" outlineLevel="0" collapsed="false">
      <c r="G592" s="1"/>
      <c r="H592" s="1"/>
      <c r="I592" s="1"/>
      <c r="J592" s="1"/>
      <c r="K592" s="1"/>
      <c r="L592" s="1"/>
      <c r="M592" s="1"/>
      <c r="N592" s="1"/>
      <c r="O592" s="1"/>
      <c r="P592" s="1"/>
      <c r="Q592" s="1"/>
      <c r="R592" s="1"/>
      <c r="S592" s="1"/>
      <c r="T592" s="1"/>
      <c r="U592" s="1"/>
      <c r="V592" s="1"/>
      <c r="W592" s="1"/>
      <c r="X592" s="1"/>
      <c r="Y592" s="1"/>
      <c r="Z592" s="1"/>
    </row>
    <row r="593" customFormat="false" ht="15.75" hidden="false" customHeight="true" outlineLevel="0" collapsed="false">
      <c r="G593" s="1"/>
      <c r="H593" s="1"/>
      <c r="I593" s="1"/>
      <c r="J593" s="1"/>
      <c r="K593" s="1"/>
      <c r="L593" s="1"/>
      <c r="M593" s="1"/>
      <c r="N593" s="1"/>
      <c r="O593" s="1"/>
      <c r="P593" s="1"/>
      <c r="Q593" s="1"/>
      <c r="R593" s="1"/>
      <c r="S593" s="1"/>
      <c r="T593" s="1"/>
      <c r="U593" s="1"/>
      <c r="V593" s="1"/>
      <c r="W593" s="1"/>
      <c r="X593" s="1"/>
      <c r="Y593" s="1"/>
      <c r="Z593" s="1"/>
    </row>
    <row r="594" customFormat="false" ht="15.75" hidden="false" customHeight="true" outlineLevel="0" collapsed="false">
      <c r="G594" s="1"/>
      <c r="H594" s="1"/>
      <c r="I594" s="1"/>
      <c r="J594" s="1"/>
      <c r="K594" s="1"/>
      <c r="L594" s="1"/>
      <c r="M594" s="1"/>
      <c r="N594" s="1"/>
      <c r="O594" s="1"/>
      <c r="P594" s="1"/>
      <c r="Q594" s="1"/>
      <c r="R594" s="1"/>
      <c r="S594" s="1"/>
      <c r="T594" s="1"/>
      <c r="U594" s="1"/>
      <c r="V594" s="1"/>
      <c r="W594" s="1"/>
      <c r="X594" s="1"/>
      <c r="Y594" s="1"/>
      <c r="Z594" s="1"/>
    </row>
    <row r="595" customFormat="false" ht="15.75" hidden="false" customHeight="true" outlineLevel="0" collapsed="false">
      <c r="G595" s="1"/>
      <c r="H595" s="1"/>
      <c r="I595" s="1"/>
      <c r="J595" s="1"/>
      <c r="K595" s="1"/>
      <c r="L595" s="1"/>
      <c r="M595" s="1"/>
      <c r="N595" s="1"/>
      <c r="O595" s="1"/>
      <c r="P595" s="1"/>
      <c r="Q595" s="1"/>
      <c r="R595" s="1"/>
      <c r="S595" s="1"/>
      <c r="T595" s="1"/>
      <c r="U595" s="1"/>
      <c r="V595" s="1"/>
      <c r="W595" s="1"/>
      <c r="X595" s="1"/>
      <c r="Y595" s="1"/>
      <c r="Z595" s="1"/>
    </row>
    <row r="596" customFormat="false" ht="15.75" hidden="false" customHeight="true" outlineLevel="0" collapsed="false">
      <c r="G596" s="1"/>
      <c r="H596" s="1"/>
      <c r="I596" s="1"/>
      <c r="J596" s="1"/>
      <c r="K596" s="1"/>
      <c r="L596" s="1"/>
      <c r="M596" s="1"/>
      <c r="N596" s="1"/>
      <c r="O596" s="1"/>
      <c r="P596" s="1"/>
      <c r="Q596" s="1"/>
      <c r="R596" s="1"/>
      <c r="S596" s="1"/>
      <c r="T596" s="1"/>
      <c r="U596" s="1"/>
      <c r="V596" s="1"/>
      <c r="W596" s="1"/>
      <c r="X596" s="1"/>
      <c r="Y596" s="1"/>
      <c r="Z596" s="1"/>
    </row>
    <row r="597" customFormat="false" ht="15.75" hidden="false" customHeight="true" outlineLevel="0" collapsed="false">
      <c r="G597" s="1"/>
      <c r="H597" s="1"/>
      <c r="I597" s="1"/>
      <c r="J597" s="1"/>
      <c r="K597" s="1"/>
      <c r="L597" s="1"/>
      <c r="M597" s="1"/>
      <c r="N597" s="1"/>
      <c r="O597" s="1"/>
      <c r="P597" s="1"/>
      <c r="Q597" s="1"/>
      <c r="R597" s="1"/>
      <c r="S597" s="1"/>
      <c r="T597" s="1"/>
      <c r="U597" s="1"/>
      <c r="V597" s="1"/>
      <c r="W597" s="1"/>
      <c r="X597" s="1"/>
      <c r="Y597" s="1"/>
      <c r="Z597" s="1"/>
    </row>
    <row r="598" customFormat="false" ht="15.75" hidden="false" customHeight="true" outlineLevel="0" collapsed="false">
      <c r="G598" s="1"/>
      <c r="H598" s="1"/>
      <c r="I598" s="1"/>
      <c r="J598" s="1"/>
      <c r="K598" s="1"/>
      <c r="L598" s="1"/>
      <c r="M598" s="1"/>
      <c r="N598" s="1"/>
      <c r="O598" s="1"/>
      <c r="P598" s="1"/>
      <c r="Q598" s="1"/>
      <c r="R598" s="1"/>
      <c r="S598" s="1"/>
      <c r="T598" s="1"/>
      <c r="U598" s="1"/>
      <c r="V598" s="1"/>
      <c r="W598" s="1"/>
      <c r="X598" s="1"/>
      <c r="Y598" s="1"/>
      <c r="Z598" s="1"/>
    </row>
    <row r="599" customFormat="false" ht="15.75" hidden="false" customHeight="true" outlineLevel="0" collapsed="false">
      <c r="G599" s="1"/>
      <c r="H599" s="1"/>
      <c r="I599" s="1"/>
      <c r="J599" s="1"/>
      <c r="K599" s="1"/>
      <c r="L599" s="1"/>
      <c r="M599" s="1"/>
      <c r="N599" s="1"/>
      <c r="O599" s="1"/>
      <c r="P599" s="1"/>
      <c r="Q599" s="1"/>
      <c r="R599" s="1"/>
      <c r="S599" s="1"/>
      <c r="T599" s="1"/>
      <c r="U599" s="1"/>
      <c r="V599" s="1"/>
      <c r="W599" s="1"/>
      <c r="X599" s="1"/>
      <c r="Y599" s="1"/>
      <c r="Z599" s="1"/>
    </row>
    <row r="600" customFormat="false" ht="15.75" hidden="false" customHeight="true" outlineLevel="0" collapsed="false">
      <c r="G600" s="1"/>
      <c r="H600" s="1"/>
      <c r="I600" s="1"/>
      <c r="J600" s="1"/>
      <c r="K600" s="1"/>
      <c r="L600" s="1"/>
      <c r="M600" s="1"/>
      <c r="N600" s="1"/>
      <c r="O600" s="1"/>
      <c r="P600" s="1"/>
      <c r="Q600" s="1"/>
      <c r="R600" s="1"/>
      <c r="S600" s="1"/>
      <c r="T600" s="1"/>
      <c r="U600" s="1"/>
      <c r="V600" s="1"/>
      <c r="W600" s="1"/>
      <c r="X600" s="1"/>
      <c r="Y600" s="1"/>
      <c r="Z600" s="1"/>
    </row>
    <row r="601" customFormat="false" ht="15.75" hidden="false" customHeight="true" outlineLevel="0" collapsed="false">
      <c r="G601" s="1"/>
      <c r="H601" s="1"/>
      <c r="I601" s="1"/>
      <c r="J601" s="1"/>
      <c r="K601" s="1"/>
      <c r="L601" s="1"/>
      <c r="M601" s="1"/>
      <c r="N601" s="1"/>
      <c r="O601" s="1"/>
      <c r="P601" s="1"/>
      <c r="Q601" s="1"/>
      <c r="R601" s="1"/>
      <c r="S601" s="1"/>
      <c r="T601" s="1"/>
      <c r="U601" s="1"/>
      <c r="V601" s="1"/>
      <c r="W601" s="1"/>
      <c r="X601" s="1"/>
      <c r="Y601" s="1"/>
      <c r="Z601" s="1"/>
    </row>
    <row r="602" customFormat="false" ht="15.75" hidden="false" customHeight="true" outlineLevel="0" collapsed="false">
      <c r="G602" s="1"/>
      <c r="H602" s="1"/>
      <c r="I602" s="1"/>
      <c r="J602" s="1"/>
      <c r="K602" s="1"/>
      <c r="L602" s="1"/>
      <c r="M602" s="1"/>
      <c r="N602" s="1"/>
      <c r="O602" s="1"/>
      <c r="P602" s="1"/>
      <c r="Q602" s="1"/>
      <c r="R602" s="1"/>
      <c r="S602" s="1"/>
      <c r="T602" s="1"/>
      <c r="U602" s="1"/>
      <c r="V602" s="1"/>
      <c r="W602" s="1"/>
      <c r="X602" s="1"/>
      <c r="Y602" s="1"/>
      <c r="Z602" s="1"/>
    </row>
    <row r="603" customFormat="false" ht="15.75" hidden="false" customHeight="true" outlineLevel="0" collapsed="false">
      <c r="G603" s="1"/>
      <c r="H603" s="1"/>
      <c r="I603" s="1"/>
      <c r="J603" s="1"/>
      <c r="K603" s="1"/>
      <c r="L603" s="1"/>
      <c r="M603" s="1"/>
      <c r="N603" s="1"/>
      <c r="O603" s="1"/>
      <c r="P603" s="1"/>
      <c r="Q603" s="1"/>
      <c r="R603" s="1"/>
      <c r="S603" s="1"/>
      <c r="T603" s="1"/>
      <c r="U603" s="1"/>
      <c r="V603" s="1"/>
      <c r="W603" s="1"/>
      <c r="X603" s="1"/>
      <c r="Y603" s="1"/>
      <c r="Z603" s="1"/>
    </row>
    <row r="604" customFormat="false" ht="15.75" hidden="false" customHeight="true" outlineLevel="0" collapsed="false">
      <c r="G604" s="1"/>
      <c r="H604" s="1"/>
      <c r="I604" s="1"/>
      <c r="J604" s="1"/>
      <c r="K604" s="1"/>
      <c r="L604" s="1"/>
      <c r="M604" s="1"/>
      <c r="N604" s="1"/>
      <c r="O604" s="1"/>
      <c r="P604" s="1"/>
      <c r="Q604" s="1"/>
      <c r="R604" s="1"/>
      <c r="S604" s="1"/>
      <c r="T604" s="1"/>
      <c r="U604" s="1"/>
      <c r="V604" s="1"/>
      <c r="W604" s="1"/>
      <c r="X604" s="1"/>
      <c r="Y604" s="1"/>
      <c r="Z604" s="1"/>
    </row>
    <row r="605" customFormat="false" ht="15.75" hidden="false" customHeight="true" outlineLevel="0" collapsed="false">
      <c r="G605" s="1"/>
      <c r="H605" s="1"/>
      <c r="I605" s="1"/>
      <c r="J605" s="1"/>
      <c r="K605" s="1"/>
      <c r="L605" s="1"/>
      <c r="M605" s="1"/>
      <c r="N605" s="1"/>
      <c r="O605" s="1"/>
      <c r="P605" s="1"/>
      <c r="Q605" s="1"/>
      <c r="R605" s="1"/>
      <c r="S605" s="1"/>
      <c r="T605" s="1"/>
      <c r="U605" s="1"/>
      <c r="V605" s="1"/>
      <c r="W605" s="1"/>
      <c r="X605" s="1"/>
      <c r="Y605" s="1"/>
      <c r="Z605" s="1"/>
    </row>
    <row r="606" customFormat="false" ht="15.75" hidden="false" customHeight="true" outlineLevel="0" collapsed="false">
      <c r="G606" s="1"/>
      <c r="H606" s="1"/>
      <c r="I606" s="1"/>
      <c r="J606" s="1"/>
      <c r="K606" s="1"/>
      <c r="L606" s="1"/>
      <c r="M606" s="1"/>
      <c r="N606" s="1"/>
      <c r="O606" s="1"/>
      <c r="P606" s="1"/>
      <c r="Q606" s="1"/>
      <c r="R606" s="1"/>
      <c r="S606" s="1"/>
      <c r="T606" s="1"/>
      <c r="U606" s="1"/>
      <c r="V606" s="1"/>
      <c r="W606" s="1"/>
      <c r="X606" s="1"/>
      <c r="Y606" s="1"/>
      <c r="Z606" s="1"/>
    </row>
    <row r="607" customFormat="false" ht="15.75" hidden="false" customHeight="true" outlineLevel="0" collapsed="false">
      <c r="G607" s="1"/>
      <c r="H607" s="1"/>
      <c r="I607" s="1"/>
      <c r="J607" s="1"/>
      <c r="K607" s="1"/>
      <c r="L607" s="1"/>
      <c r="M607" s="1"/>
      <c r="N607" s="1"/>
      <c r="O607" s="1"/>
      <c r="P607" s="1"/>
      <c r="Q607" s="1"/>
      <c r="R607" s="1"/>
      <c r="S607" s="1"/>
      <c r="T607" s="1"/>
      <c r="U607" s="1"/>
      <c r="V607" s="1"/>
      <c r="W607" s="1"/>
      <c r="X607" s="1"/>
      <c r="Y607" s="1"/>
      <c r="Z607" s="1"/>
    </row>
    <row r="608" customFormat="false" ht="15.75" hidden="false" customHeight="true" outlineLevel="0" collapsed="false">
      <c r="G608" s="1"/>
      <c r="H608" s="1"/>
      <c r="I608" s="1"/>
      <c r="J608" s="1"/>
      <c r="K608" s="1"/>
      <c r="L608" s="1"/>
      <c r="M608" s="1"/>
      <c r="N608" s="1"/>
      <c r="O608" s="1"/>
      <c r="P608" s="1"/>
      <c r="Q608" s="1"/>
      <c r="R608" s="1"/>
      <c r="S608" s="1"/>
      <c r="T608" s="1"/>
      <c r="U608" s="1"/>
      <c r="V608" s="1"/>
      <c r="W608" s="1"/>
      <c r="X608" s="1"/>
      <c r="Y608" s="1"/>
      <c r="Z608" s="1"/>
    </row>
    <row r="609" customFormat="false" ht="15.75" hidden="false" customHeight="true" outlineLevel="0" collapsed="false">
      <c r="G609" s="1"/>
      <c r="H609" s="1"/>
      <c r="I609" s="1"/>
      <c r="J609" s="1"/>
      <c r="K609" s="1"/>
      <c r="L609" s="1"/>
      <c r="M609" s="1"/>
      <c r="N609" s="1"/>
      <c r="O609" s="1"/>
      <c r="P609" s="1"/>
      <c r="Q609" s="1"/>
      <c r="R609" s="1"/>
      <c r="S609" s="1"/>
      <c r="T609" s="1"/>
      <c r="U609" s="1"/>
      <c r="V609" s="1"/>
      <c r="W609" s="1"/>
      <c r="X609" s="1"/>
      <c r="Y609" s="1"/>
      <c r="Z609" s="1"/>
    </row>
    <row r="610" customFormat="false" ht="15.75" hidden="false" customHeight="true" outlineLevel="0" collapsed="false">
      <c r="G610" s="1"/>
      <c r="H610" s="1"/>
      <c r="I610" s="1"/>
      <c r="J610" s="1"/>
      <c r="K610" s="1"/>
      <c r="L610" s="1"/>
      <c r="M610" s="1"/>
      <c r="N610" s="1"/>
      <c r="O610" s="1"/>
      <c r="P610" s="1"/>
      <c r="Q610" s="1"/>
      <c r="R610" s="1"/>
      <c r="S610" s="1"/>
      <c r="T610" s="1"/>
      <c r="U610" s="1"/>
      <c r="V610" s="1"/>
      <c r="W610" s="1"/>
      <c r="X610" s="1"/>
      <c r="Y610" s="1"/>
      <c r="Z610" s="1"/>
    </row>
    <row r="611" customFormat="false" ht="15.75" hidden="false" customHeight="true" outlineLevel="0" collapsed="false">
      <c r="G611" s="1"/>
      <c r="H611" s="1"/>
      <c r="I611" s="1"/>
      <c r="J611" s="1"/>
      <c r="K611" s="1"/>
      <c r="L611" s="1"/>
      <c r="M611" s="1"/>
      <c r="N611" s="1"/>
      <c r="O611" s="1"/>
      <c r="P611" s="1"/>
      <c r="Q611" s="1"/>
      <c r="R611" s="1"/>
      <c r="S611" s="1"/>
      <c r="T611" s="1"/>
      <c r="U611" s="1"/>
      <c r="V611" s="1"/>
      <c r="W611" s="1"/>
      <c r="X611" s="1"/>
      <c r="Y611" s="1"/>
      <c r="Z611" s="1"/>
    </row>
    <row r="612" customFormat="false" ht="15.75" hidden="false" customHeight="true" outlineLevel="0" collapsed="false">
      <c r="G612" s="1"/>
      <c r="H612" s="1"/>
      <c r="I612" s="1"/>
      <c r="J612" s="1"/>
      <c r="K612" s="1"/>
      <c r="L612" s="1"/>
      <c r="M612" s="1"/>
      <c r="N612" s="1"/>
      <c r="O612" s="1"/>
      <c r="P612" s="1"/>
      <c r="Q612" s="1"/>
      <c r="R612" s="1"/>
      <c r="S612" s="1"/>
      <c r="T612" s="1"/>
      <c r="U612" s="1"/>
      <c r="V612" s="1"/>
      <c r="W612" s="1"/>
      <c r="X612" s="1"/>
      <c r="Y612" s="1"/>
      <c r="Z612" s="1"/>
    </row>
    <row r="613" customFormat="false" ht="15.75" hidden="false" customHeight="true" outlineLevel="0" collapsed="false">
      <c r="G613" s="1"/>
      <c r="H613" s="1"/>
      <c r="I613" s="1"/>
      <c r="J613" s="1"/>
      <c r="K613" s="1"/>
      <c r="L613" s="1"/>
      <c r="M613" s="1"/>
      <c r="N613" s="1"/>
      <c r="O613" s="1"/>
      <c r="P613" s="1"/>
      <c r="Q613" s="1"/>
      <c r="R613" s="1"/>
      <c r="S613" s="1"/>
      <c r="T613" s="1"/>
      <c r="U613" s="1"/>
      <c r="V613" s="1"/>
      <c r="W613" s="1"/>
      <c r="X613" s="1"/>
      <c r="Y613" s="1"/>
      <c r="Z613" s="1"/>
    </row>
    <row r="614" customFormat="false" ht="15.75" hidden="false" customHeight="true" outlineLevel="0" collapsed="false">
      <c r="G614" s="1"/>
      <c r="H614" s="1"/>
      <c r="I614" s="1"/>
      <c r="J614" s="1"/>
      <c r="K614" s="1"/>
      <c r="L614" s="1"/>
      <c r="M614" s="1"/>
      <c r="N614" s="1"/>
      <c r="O614" s="1"/>
      <c r="P614" s="1"/>
      <c r="Q614" s="1"/>
      <c r="R614" s="1"/>
      <c r="S614" s="1"/>
      <c r="T614" s="1"/>
      <c r="U614" s="1"/>
      <c r="V614" s="1"/>
      <c r="W614" s="1"/>
      <c r="X614" s="1"/>
      <c r="Y614" s="1"/>
      <c r="Z614" s="1"/>
    </row>
    <row r="615" customFormat="false" ht="15.75" hidden="false" customHeight="true" outlineLevel="0" collapsed="false">
      <c r="G615" s="1"/>
      <c r="H615" s="1"/>
      <c r="I615" s="1"/>
      <c r="J615" s="1"/>
      <c r="K615" s="1"/>
      <c r="L615" s="1"/>
      <c r="M615" s="1"/>
      <c r="N615" s="1"/>
      <c r="O615" s="1"/>
      <c r="P615" s="1"/>
      <c r="Q615" s="1"/>
      <c r="R615" s="1"/>
      <c r="S615" s="1"/>
      <c r="T615" s="1"/>
      <c r="U615" s="1"/>
      <c r="V615" s="1"/>
      <c r="W615" s="1"/>
      <c r="X615" s="1"/>
      <c r="Y615" s="1"/>
      <c r="Z615" s="1"/>
    </row>
    <row r="616" customFormat="false" ht="15.75" hidden="false" customHeight="true" outlineLevel="0" collapsed="false">
      <c r="G616" s="1"/>
      <c r="H616" s="1"/>
      <c r="I616" s="1"/>
      <c r="J616" s="1"/>
      <c r="K616" s="1"/>
      <c r="L616" s="1"/>
      <c r="M616" s="1"/>
      <c r="N616" s="1"/>
      <c r="O616" s="1"/>
      <c r="P616" s="1"/>
      <c r="Q616" s="1"/>
      <c r="R616" s="1"/>
      <c r="S616" s="1"/>
      <c r="T616" s="1"/>
      <c r="U616" s="1"/>
      <c r="V616" s="1"/>
      <c r="W616" s="1"/>
      <c r="X616" s="1"/>
      <c r="Y616" s="1"/>
      <c r="Z616" s="1"/>
    </row>
    <row r="617" customFormat="false" ht="15.75" hidden="false" customHeight="true" outlineLevel="0" collapsed="false">
      <c r="G617" s="1"/>
      <c r="H617" s="1"/>
      <c r="I617" s="1"/>
      <c r="J617" s="1"/>
      <c r="K617" s="1"/>
      <c r="L617" s="1"/>
      <c r="M617" s="1"/>
      <c r="N617" s="1"/>
      <c r="O617" s="1"/>
      <c r="P617" s="1"/>
      <c r="Q617" s="1"/>
      <c r="R617" s="1"/>
      <c r="S617" s="1"/>
      <c r="T617" s="1"/>
      <c r="U617" s="1"/>
      <c r="V617" s="1"/>
      <c r="W617" s="1"/>
      <c r="X617" s="1"/>
      <c r="Y617" s="1"/>
      <c r="Z617" s="1"/>
    </row>
    <row r="618" customFormat="false" ht="15.75" hidden="false" customHeight="true" outlineLevel="0" collapsed="false">
      <c r="G618" s="1"/>
      <c r="H618" s="1"/>
      <c r="I618" s="1"/>
      <c r="J618" s="1"/>
      <c r="K618" s="1"/>
      <c r="L618" s="1"/>
      <c r="M618" s="1"/>
      <c r="N618" s="1"/>
      <c r="O618" s="1"/>
      <c r="P618" s="1"/>
      <c r="Q618" s="1"/>
      <c r="R618" s="1"/>
      <c r="S618" s="1"/>
      <c r="T618" s="1"/>
      <c r="U618" s="1"/>
      <c r="V618" s="1"/>
      <c r="W618" s="1"/>
      <c r="X618" s="1"/>
      <c r="Y618" s="1"/>
      <c r="Z618" s="1"/>
    </row>
    <row r="619" customFormat="false" ht="15.75" hidden="false" customHeight="true" outlineLevel="0" collapsed="false">
      <c r="G619" s="1"/>
      <c r="H619" s="1"/>
      <c r="I619" s="1"/>
      <c r="J619" s="1"/>
      <c r="K619" s="1"/>
      <c r="L619" s="1"/>
      <c r="M619" s="1"/>
      <c r="N619" s="1"/>
      <c r="O619" s="1"/>
      <c r="P619" s="1"/>
      <c r="Q619" s="1"/>
      <c r="R619" s="1"/>
      <c r="S619" s="1"/>
      <c r="T619" s="1"/>
      <c r="U619" s="1"/>
      <c r="V619" s="1"/>
      <c r="W619" s="1"/>
      <c r="X619" s="1"/>
      <c r="Y619" s="1"/>
      <c r="Z619" s="1"/>
    </row>
    <row r="620" customFormat="false" ht="15.75" hidden="false" customHeight="true" outlineLevel="0" collapsed="false">
      <c r="G620" s="1"/>
      <c r="H620" s="1"/>
      <c r="I620" s="1"/>
      <c r="J620" s="1"/>
      <c r="K620" s="1"/>
      <c r="L620" s="1"/>
      <c r="M620" s="1"/>
      <c r="N620" s="1"/>
      <c r="O620" s="1"/>
      <c r="P620" s="1"/>
      <c r="Q620" s="1"/>
      <c r="R620" s="1"/>
      <c r="S620" s="1"/>
      <c r="T620" s="1"/>
      <c r="U620" s="1"/>
      <c r="V620" s="1"/>
      <c r="W620" s="1"/>
      <c r="X620" s="1"/>
      <c r="Y620" s="1"/>
      <c r="Z620" s="1"/>
    </row>
    <row r="621" customFormat="false" ht="15.75" hidden="false" customHeight="true" outlineLevel="0" collapsed="false">
      <c r="G621" s="1"/>
      <c r="H621" s="1"/>
      <c r="I621" s="1"/>
      <c r="J621" s="1"/>
      <c r="K621" s="1"/>
      <c r="L621" s="1"/>
      <c r="M621" s="1"/>
      <c r="N621" s="1"/>
      <c r="O621" s="1"/>
      <c r="P621" s="1"/>
      <c r="Q621" s="1"/>
      <c r="R621" s="1"/>
      <c r="S621" s="1"/>
      <c r="T621" s="1"/>
      <c r="U621" s="1"/>
      <c r="V621" s="1"/>
      <c r="W621" s="1"/>
      <c r="X621" s="1"/>
      <c r="Y621" s="1"/>
      <c r="Z621" s="1"/>
    </row>
    <row r="622" customFormat="false" ht="15.75" hidden="false" customHeight="true" outlineLevel="0" collapsed="false">
      <c r="G622" s="1"/>
      <c r="H622" s="1"/>
      <c r="I622" s="1"/>
      <c r="J622" s="1"/>
      <c r="K622" s="1"/>
      <c r="L622" s="1"/>
      <c r="M622" s="1"/>
      <c r="N622" s="1"/>
      <c r="O622" s="1"/>
      <c r="P622" s="1"/>
      <c r="Q622" s="1"/>
      <c r="R622" s="1"/>
      <c r="S622" s="1"/>
      <c r="T622" s="1"/>
      <c r="U622" s="1"/>
      <c r="V622" s="1"/>
      <c r="W622" s="1"/>
      <c r="X622" s="1"/>
      <c r="Y622" s="1"/>
      <c r="Z622" s="1"/>
    </row>
    <row r="623" customFormat="false" ht="15.75" hidden="false" customHeight="true" outlineLevel="0" collapsed="false">
      <c r="G623" s="1"/>
      <c r="H623" s="1"/>
      <c r="I623" s="1"/>
      <c r="J623" s="1"/>
      <c r="K623" s="1"/>
      <c r="L623" s="1"/>
      <c r="M623" s="1"/>
      <c r="N623" s="1"/>
      <c r="O623" s="1"/>
      <c r="P623" s="1"/>
      <c r="Q623" s="1"/>
      <c r="R623" s="1"/>
      <c r="S623" s="1"/>
      <c r="T623" s="1"/>
      <c r="U623" s="1"/>
      <c r="V623" s="1"/>
      <c r="W623" s="1"/>
      <c r="X623" s="1"/>
      <c r="Y623" s="1"/>
      <c r="Z623" s="1"/>
    </row>
    <row r="624" customFormat="false" ht="15.75" hidden="false" customHeight="true" outlineLevel="0" collapsed="false">
      <c r="G624" s="1"/>
      <c r="H624" s="1"/>
      <c r="I624" s="1"/>
      <c r="J624" s="1"/>
      <c r="K624" s="1"/>
      <c r="L624" s="1"/>
      <c r="M624" s="1"/>
      <c r="N624" s="1"/>
      <c r="O624" s="1"/>
      <c r="P624" s="1"/>
      <c r="Q624" s="1"/>
      <c r="R624" s="1"/>
      <c r="S624" s="1"/>
      <c r="T624" s="1"/>
      <c r="U624" s="1"/>
      <c r="V624" s="1"/>
      <c r="W624" s="1"/>
      <c r="X624" s="1"/>
      <c r="Y624" s="1"/>
      <c r="Z624" s="1"/>
    </row>
    <row r="625" customFormat="false" ht="15.75" hidden="false" customHeight="true" outlineLevel="0" collapsed="false">
      <c r="G625" s="1"/>
      <c r="H625" s="1"/>
      <c r="I625" s="1"/>
      <c r="J625" s="1"/>
      <c r="K625" s="1"/>
      <c r="L625" s="1"/>
      <c r="M625" s="1"/>
      <c r="N625" s="1"/>
      <c r="O625" s="1"/>
      <c r="P625" s="1"/>
      <c r="Q625" s="1"/>
      <c r="R625" s="1"/>
      <c r="S625" s="1"/>
      <c r="T625" s="1"/>
      <c r="U625" s="1"/>
      <c r="V625" s="1"/>
      <c r="W625" s="1"/>
      <c r="X625" s="1"/>
      <c r="Y625" s="1"/>
      <c r="Z625" s="1"/>
    </row>
    <row r="626" customFormat="false" ht="15.75" hidden="false" customHeight="true" outlineLevel="0" collapsed="false">
      <c r="G626" s="1"/>
      <c r="H626" s="1"/>
      <c r="I626" s="1"/>
      <c r="J626" s="1"/>
      <c r="K626" s="1"/>
      <c r="L626" s="1"/>
      <c r="M626" s="1"/>
      <c r="N626" s="1"/>
      <c r="O626" s="1"/>
      <c r="P626" s="1"/>
      <c r="Q626" s="1"/>
      <c r="R626" s="1"/>
      <c r="S626" s="1"/>
      <c r="T626" s="1"/>
      <c r="U626" s="1"/>
      <c r="V626" s="1"/>
      <c r="W626" s="1"/>
      <c r="X626" s="1"/>
      <c r="Y626" s="1"/>
      <c r="Z626" s="1"/>
    </row>
    <row r="627" customFormat="false" ht="15.75" hidden="false" customHeight="true" outlineLevel="0" collapsed="false">
      <c r="G627" s="1"/>
      <c r="H627" s="1"/>
      <c r="I627" s="1"/>
      <c r="J627" s="1"/>
      <c r="K627" s="1"/>
      <c r="L627" s="1"/>
      <c r="M627" s="1"/>
      <c r="N627" s="1"/>
      <c r="O627" s="1"/>
      <c r="P627" s="1"/>
      <c r="Q627" s="1"/>
      <c r="R627" s="1"/>
      <c r="S627" s="1"/>
      <c r="T627" s="1"/>
      <c r="U627" s="1"/>
      <c r="V627" s="1"/>
      <c r="W627" s="1"/>
      <c r="X627" s="1"/>
      <c r="Y627" s="1"/>
      <c r="Z627" s="1"/>
    </row>
    <row r="628" customFormat="false" ht="15.75" hidden="false" customHeight="true" outlineLevel="0" collapsed="false">
      <c r="G628" s="1"/>
      <c r="H628" s="1"/>
      <c r="I628" s="1"/>
      <c r="J628" s="1"/>
      <c r="K628" s="1"/>
      <c r="L628" s="1"/>
      <c r="M628" s="1"/>
      <c r="N628" s="1"/>
      <c r="O628" s="1"/>
      <c r="P628" s="1"/>
      <c r="Q628" s="1"/>
      <c r="R628" s="1"/>
      <c r="S628" s="1"/>
      <c r="T628" s="1"/>
      <c r="U628" s="1"/>
      <c r="V628" s="1"/>
      <c r="W628" s="1"/>
      <c r="X628" s="1"/>
      <c r="Y628" s="1"/>
      <c r="Z628" s="1"/>
    </row>
    <row r="629" customFormat="false" ht="15.75" hidden="false" customHeight="true" outlineLevel="0" collapsed="false">
      <c r="G629" s="1"/>
      <c r="H629" s="1"/>
      <c r="I629" s="1"/>
      <c r="J629" s="1"/>
      <c r="K629" s="1"/>
      <c r="L629" s="1"/>
      <c r="M629" s="1"/>
      <c r="N629" s="1"/>
      <c r="O629" s="1"/>
      <c r="P629" s="1"/>
      <c r="Q629" s="1"/>
      <c r="R629" s="1"/>
      <c r="S629" s="1"/>
      <c r="T629" s="1"/>
      <c r="U629" s="1"/>
      <c r="V629" s="1"/>
      <c r="W629" s="1"/>
      <c r="X629" s="1"/>
      <c r="Y629" s="1"/>
      <c r="Z629" s="1"/>
    </row>
    <row r="630" customFormat="false" ht="15.75" hidden="false" customHeight="true" outlineLevel="0" collapsed="false">
      <c r="G630" s="1"/>
      <c r="H630" s="1"/>
      <c r="I630" s="1"/>
      <c r="J630" s="1"/>
      <c r="K630" s="1"/>
      <c r="L630" s="1"/>
      <c r="M630" s="1"/>
      <c r="N630" s="1"/>
      <c r="O630" s="1"/>
      <c r="P630" s="1"/>
      <c r="Q630" s="1"/>
      <c r="R630" s="1"/>
      <c r="S630" s="1"/>
      <c r="T630" s="1"/>
      <c r="U630" s="1"/>
      <c r="V630" s="1"/>
      <c r="W630" s="1"/>
      <c r="X630" s="1"/>
      <c r="Y630" s="1"/>
      <c r="Z630" s="1"/>
    </row>
    <row r="631" customFormat="false" ht="15.75" hidden="false" customHeight="true" outlineLevel="0" collapsed="false">
      <c r="G631" s="1"/>
      <c r="H631" s="1"/>
      <c r="I631" s="1"/>
      <c r="J631" s="1"/>
      <c r="K631" s="1"/>
      <c r="L631" s="1"/>
      <c r="M631" s="1"/>
      <c r="N631" s="1"/>
      <c r="O631" s="1"/>
      <c r="P631" s="1"/>
      <c r="Q631" s="1"/>
      <c r="R631" s="1"/>
      <c r="S631" s="1"/>
      <c r="T631" s="1"/>
      <c r="U631" s="1"/>
      <c r="V631" s="1"/>
      <c r="W631" s="1"/>
      <c r="X631" s="1"/>
      <c r="Y631" s="1"/>
      <c r="Z631" s="1"/>
    </row>
    <row r="632" customFormat="false" ht="15.75" hidden="false" customHeight="true" outlineLevel="0" collapsed="false">
      <c r="G632" s="1"/>
      <c r="H632" s="1"/>
      <c r="I632" s="1"/>
      <c r="J632" s="1"/>
      <c r="K632" s="1"/>
      <c r="L632" s="1"/>
      <c r="M632" s="1"/>
      <c r="N632" s="1"/>
      <c r="O632" s="1"/>
      <c r="P632" s="1"/>
      <c r="Q632" s="1"/>
      <c r="R632" s="1"/>
      <c r="S632" s="1"/>
      <c r="T632" s="1"/>
      <c r="U632" s="1"/>
      <c r="V632" s="1"/>
      <c r="W632" s="1"/>
      <c r="X632" s="1"/>
      <c r="Y632" s="1"/>
      <c r="Z632" s="1"/>
    </row>
    <row r="633" customFormat="false" ht="15.75" hidden="false" customHeight="true" outlineLevel="0" collapsed="false">
      <c r="G633" s="1"/>
      <c r="H633" s="1"/>
      <c r="I633" s="1"/>
      <c r="J633" s="1"/>
      <c r="K633" s="1"/>
      <c r="L633" s="1"/>
      <c r="M633" s="1"/>
      <c r="N633" s="1"/>
      <c r="O633" s="1"/>
      <c r="P633" s="1"/>
      <c r="Q633" s="1"/>
      <c r="R633" s="1"/>
      <c r="S633" s="1"/>
      <c r="T633" s="1"/>
      <c r="U633" s="1"/>
      <c r="V633" s="1"/>
      <c r="W633" s="1"/>
      <c r="X633" s="1"/>
      <c r="Y633" s="1"/>
      <c r="Z633" s="1"/>
    </row>
    <row r="634" customFormat="false" ht="15.75" hidden="false" customHeight="true" outlineLevel="0" collapsed="false">
      <c r="G634" s="1"/>
      <c r="H634" s="1"/>
      <c r="I634" s="1"/>
      <c r="J634" s="1"/>
      <c r="K634" s="1"/>
      <c r="L634" s="1"/>
      <c r="M634" s="1"/>
      <c r="N634" s="1"/>
      <c r="O634" s="1"/>
      <c r="P634" s="1"/>
      <c r="Q634" s="1"/>
      <c r="R634" s="1"/>
      <c r="S634" s="1"/>
      <c r="T634" s="1"/>
      <c r="U634" s="1"/>
      <c r="V634" s="1"/>
      <c r="W634" s="1"/>
      <c r="X634" s="1"/>
      <c r="Y634" s="1"/>
      <c r="Z634" s="1"/>
    </row>
    <row r="635" customFormat="false" ht="15.75" hidden="false" customHeight="true" outlineLevel="0" collapsed="false">
      <c r="G635" s="1"/>
      <c r="H635" s="1"/>
      <c r="I635" s="1"/>
      <c r="J635" s="1"/>
      <c r="K635" s="1"/>
      <c r="L635" s="1"/>
      <c r="M635" s="1"/>
      <c r="N635" s="1"/>
      <c r="O635" s="1"/>
      <c r="P635" s="1"/>
      <c r="Q635" s="1"/>
      <c r="R635" s="1"/>
      <c r="S635" s="1"/>
      <c r="T635" s="1"/>
      <c r="U635" s="1"/>
      <c r="V635" s="1"/>
      <c r="W635" s="1"/>
      <c r="X635" s="1"/>
      <c r="Y635" s="1"/>
      <c r="Z635" s="1"/>
    </row>
    <row r="636" customFormat="false" ht="15.75" hidden="false" customHeight="true" outlineLevel="0" collapsed="false">
      <c r="G636" s="1"/>
      <c r="H636" s="1"/>
      <c r="I636" s="1"/>
      <c r="J636" s="1"/>
      <c r="K636" s="1"/>
      <c r="L636" s="1"/>
      <c r="M636" s="1"/>
      <c r="N636" s="1"/>
      <c r="O636" s="1"/>
      <c r="P636" s="1"/>
      <c r="Q636" s="1"/>
      <c r="R636" s="1"/>
      <c r="S636" s="1"/>
      <c r="T636" s="1"/>
      <c r="U636" s="1"/>
      <c r="V636" s="1"/>
      <c r="W636" s="1"/>
      <c r="X636" s="1"/>
      <c r="Y636" s="1"/>
      <c r="Z636" s="1"/>
    </row>
    <row r="637" customFormat="false" ht="15.75" hidden="false" customHeight="true" outlineLevel="0" collapsed="false">
      <c r="G637" s="1"/>
      <c r="H637" s="1"/>
      <c r="I637" s="1"/>
      <c r="J637" s="1"/>
      <c r="K637" s="1"/>
      <c r="L637" s="1"/>
      <c r="M637" s="1"/>
      <c r="N637" s="1"/>
      <c r="O637" s="1"/>
      <c r="P637" s="1"/>
      <c r="Q637" s="1"/>
      <c r="R637" s="1"/>
      <c r="S637" s="1"/>
      <c r="T637" s="1"/>
      <c r="U637" s="1"/>
      <c r="V637" s="1"/>
      <c r="W637" s="1"/>
      <c r="X637" s="1"/>
      <c r="Y637" s="1"/>
      <c r="Z637" s="1"/>
    </row>
    <row r="638" customFormat="false" ht="15.75" hidden="false" customHeight="true" outlineLevel="0" collapsed="false">
      <c r="G638" s="1"/>
      <c r="H638" s="1"/>
      <c r="I638" s="1"/>
      <c r="J638" s="1"/>
      <c r="K638" s="1"/>
      <c r="L638" s="1"/>
      <c r="M638" s="1"/>
      <c r="N638" s="1"/>
      <c r="O638" s="1"/>
      <c r="P638" s="1"/>
      <c r="Q638" s="1"/>
      <c r="R638" s="1"/>
      <c r="S638" s="1"/>
      <c r="T638" s="1"/>
      <c r="U638" s="1"/>
      <c r="V638" s="1"/>
      <c r="W638" s="1"/>
      <c r="X638" s="1"/>
      <c r="Y638" s="1"/>
      <c r="Z638" s="1"/>
    </row>
    <row r="639" customFormat="false" ht="15.75" hidden="false" customHeight="true" outlineLevel="0" collapsed="false">
      <c r="G639" s="1"/>
      <c r="H639" s="1"/>
      <c r="I639" s="1"/>
      <c r="J639" s="1"/>
      <c r="K639" s="1"/>
      <c r="L639" s="1"/>
      <c r="M639" s="1"/>
      <c r="N639" s="1"/>
      <c r="O639" s="1"/>
      <c r="P639" s="1"/>
      <c r="Q639" s="1"/>
      <c r="R639" s="1"/>
      <c r="S639" s="1"/>
      <c r="T639" s="1"/>
      <c r="U639" s="1"/>
      <c r="V639" s="1"/>
      <c r="W639" s="1"/>
      <c r="X639" s="1"/>
      <c r="Y639" s="1"/>
      <c r="Z639" s="1"/>
    </row>
    <row r="640" customFormat="false" ht="15.75" hidden="false" customHeight="true" outlineLevel="0" collapsed="false">
      <c r="G640" s="1"/>
      <c r="H640" s="1"/>
      <c r="I640" s="1"/>
      <c r="J640" s="1"/>
      <c r="K640" s="1"/>
      <c r="L640" s="1"/>
      <c r="M640" s="1"/>
      <c r="N640" s="1"/>
      <c r="O640" s="1"/>
      <c r="P640" s="1"/>
      <c r="Q640" s="1"/>
      <c r="R640" s="1"/>
      <c r="S640" s="1"/>
      <c r="T640" s="1"/>
      <c r="U640" s="1"/>
      <c r="V640" s="1"/>
      <c r="W640" s="1"/>
      <c r="X640" s="1"/>
      <c r="Y640" s="1"/>
      <c r="Z640" s="1"/>
    </row>
    <row r="641" customFormat="false" ht="15.75" hidden="false" customHeight="true" outlineLevel="0" collapsed="false">
      <c r="G641" s="1"/>
      <c r="H641" s="1"/>
      <c r="I641" s="1"/>
      <c r="J641" s="1"/>
      <c r="K641" s="1"/>
      <c r="L641" s="1"/>
      <c r="M641" s="1"/>
      <c r="N641" s="1"/>
      <c r="O641" s="1"/>
      <c r="P641" s="1"/>
      <c r="Q641" s="1"/>
      <c r="R641" s="1"/>
      <c r="S641" s="1"/>
      <c r="T641" s="1"/>
      <c r="U641" s="1"/>
      <c r="V641" s="1"/>
      <c r="W641" s="1"/>
      <c r="X641" s="1"/>
      <c r="Y641" s="1"/>
      <c r="Z641" s="1"/>
    </row>
    <row r="642" customFormat="false" ht="15.75" hidden="false" customHeight="true" outlineLevel="0" collapsed="false">
      <c r="G642" s="1"/>
      <c r="H642" s="1"/>
      <c r="I642" s="1"/>
      <c r="J642" s="1"/>
      <c r="K642" s="1"/>
      <c r="L642" s="1"/>
      <c r="M642" s="1"/>
      <c r="N642" s="1"/>
      <c r="O642" s="1"/>
      <c r="P642" s="1"/>
      <c r="Q642" s="1"/>
      <c r="R642" s="1"/>
      <c r="S642" s="1"/>
      <c r="T642" s="1"/>
      <c r="U642" s="1"/>
      <c r="V642" s="1"/>
      <c r="W642" s="1"/>
      <c r="X642" s="1"/>
      <c r="Y642" s="1"/>
      <c r="Z642" s="1"/>
    </row>
    <row r="643" customFormat="false" ht="15.75" hidden="false" customHeight="true" outlineLevel="0" collapsed="false">
      <c r="G643" s="1"/>
      <c r="H643" s="1"/>
      <c r="I643" s="1"/>
      <c r="J643" s="1"/>
      <c r="K643" s="1"/>
      <c r="L643" s="1"/>
      <c r="M643" s="1"/>
      <c r="N643" s="1"/>
      <c r="O643" s="1"/>
      <c r="P643" s="1"/>
      <c r="Q643" s="1"/>
      <c r="R643" s="1"/>
      <c r="S643" s="1"/>
      <c r="T643" s="1"/>
      <c r="U643" s="1"/>
      <c r="V643" s="1"/>
      <c r="W643" s="1"/>
      <c r="X643" s="1"/>
      <c r="Y643" s="1"/>
      <c r="Z643" s="1"/>
    </row>
    <row r="644" customFormat="false" ht="15.75" hidden="false" customHeight="true" outlineLevel="0" collapsed="false">
      <c r="G644" s="1"/>
      <c r="H644" s="1"/>
      <c r="I644" s="1"/>
      <c r="J644" s="1"/>
      <c r="K644" s="1"/>
      <c r="L644" s="1"/>
      <c r="M644" s="1"/>
      <c r="N644" s="1"/>
      <c r="O644" s="1"/>
      <c r="P644" s="1"/>
      <c r="Q644" s="1"/>
      <c r="R644" s="1"/>
      <c r="S644" s="1"/>
      <c r="T644" s="1"/>
      <c r="U644" s="1"/>
      <c r="V644" s="1"/>
      <c r="W644" s="1"/>
      <c r="X644" s="1"/>
      <c r="Y644" s="1"/>
      <c r="Z644" s="1"/>
    </row>
    <row r="645" customFormat="false" ht="15.75" hidden="false" customHeight="true" outlineLevel="0" collapsed="false">
      <c r="G645" s="1"/>
      <c r="H645" s="1"/>
      <c r="I645" s="1"/>
      <c r="J645" s="1"/>
      <c r="K645" s="1"/>
      <c r="L645" s="1"/>
      <c r="M645" s="1"/>
      <c r="N645" s="1"/>
      <c r="O645" s="1"/>
      <c r="P645" s="1"/>
      <c r="Q645" s="1"/>
      <c r="R645" s="1"/>
      <c r="S645" s="1"/>
      <c r="T645" s="1"/>
      <c r="U645" s="1"/>
      <c r="V645" s="1"/>
      <c r="W645" s="1"/>
      <c r="X645" s="1"/>
      <c r="Y645" s="1"/>
      <c r="Z645" s="1"/>
    </row>
    <row r="646" customFormat="false" ht="15.75" hidden="false" customHeight="true" outlineLevel="0" collapsed="false">
      <c r="G646" s="1"/>
      <c r="H646" s="1"/>
      <c r="I646" s="1"/>
      <c r="J646" s="1"/>
      <c r="K646" s="1"/>
      <c r="L646" s="1"/>
      <c r="M646" s="1"/>
      <c r="N646" s="1"/>
      <c r="O646" s="1"/>
      <c r="P646" s="1"/>
      <c r="Q646" s="1"/>
      <c r="R646" s="1"/>
      <c r="S646" s="1"/>
      <c r="T646" s="1"/>
      <c r="U646" s="1"/>
      <c r="V646" s="1"/>
      <c r="W646" s="1"/>
      <c r="X646" s="1"/>
      <c r="Y646" s="1"/>
      <c r="Z646" s="1"/>
    </row>
    <row r="647" customFormat="false" ht="15.75" hidden="false" customHeight="true" outlineLevel="0" collapsed="false">
      <c r="G647" s="1"/>
      <c r="H647" s="1"/>
      <c r="I647" s="1"/>
      <c r="J647" s="1"/>
      <c r="K647" s="1"/>
      <c r="L647" s="1"/>
      <c r="M647" s="1"/>
      <c r="N647" s="1"/>
      <c r="O647" s="1"/>
      <c r="P647" s="1"/>
      <c r="Q647" s="1"/>
      <c r="R647" s="1"/>
      <c r="S647" s="1"/>
      <c r="T647" s="1"/>
      <c r="U647" s="1"/>
      <c r="V647" s="1"/>
      <c r="W647" s="1"/>
      <c r="X647" s="1"/>
      <c r="Y647" s="1"/>
      <c r="Z647" s="1"/>
    </row>
    <row r="648" customFormat="false" ht="15.75" hidden="false" customHeight="true" outlineLevel="0" collapsed="false">
      <c r="G648" s="1"/>
      <c r="H648" s="1"/>
      <c r="I648" s="1"/>
      <c r="J648" s="1"/>
      <c r="K648" s="1"/>
      <c r="L648" s="1"/>
      <c r="M648" s="1"/>
      <c r="N648" s="1"/>
      <c r="O648" s="1"/>
      <c r="P648" s="1"/>
      <c r="Q648" s="1"/>
      <c r="R648" s="1"/>
      <c r="S648" s="1"/>
      <c r="T648" s="1"/>
      <c r="U648" s="1"/>
      <c r="V648" s="1"/>
      <c r="W648" s="1"/>
      <c r="X648" s="1"/>
      <c r="Y648" s="1"/>
      <c r="Z648" s="1"/>
    </row>
    <row r="649" customFormat="false" ht="15.75" hidden="false" customHeight="true" outlineLevel="0" collapsed="false">
      <c r="G649" s="1"/>
      <c r="H649" s="1"/>
      <c r="I649" s="1"/>
      <c r="J649" s="1"/>
      <c r="K649" s="1"/>
      <c r="L649" s="1"/>
      <c r="M649" s="1"/>
      <c r="N649" s="1"/>
      <c r="O649" s="1"/>
      <c r="P649" s="1"/>
      <c r="Q649" s="1"/>
      <c r="R649" s="1"/>
      <c r="S649" s="1"/>
      <c r="T649" s="1"/>
      <c r="U649" s="1"/>
      <c r="V649" s="1"/>
      <c r="W649" s="1"/>
      <c r="X649" s="1"/>
      <c r="Y649" s="1"/>
      <c r="Z649" s="1"/>
    </row>
    <row r="650" customFormat="false" ht="15.75" hidden="false" customHeight="true" outlineLevel="0" collapsed="false">
      <c r="G650" s="1"/>
      <c r="H650" s="1"/>
      <c r="I650" s="1"/>
      <c r="J650" s="1"/>
      <c r="K650" s="1"/>
      <c r="L650" s="1"/>
      <c r="M650" s="1"/>
      <c r="N650" s="1"/>
      <c r="O650" s="1"/>
      <c r="P650" s="1"/>
      <c r="Q650" s="1"/>
      <c r="R650" s="1"/>
      <c r="S650" s="1"/>
      <c r="T650" s="1"/>
      <c r="U650" s="1"/>
      <c r="V650" s="1"/>
      <c r="W650" s="1"/>
      <c r="X650" s="1"/>
      <c r="Y650" s="1"/>
      <c r="Z650" s="1"/>
    </row>
    <row r="651" customFormat="false" ht="15.75" hidden="false" customHeight="true" outlineLevel="0" collapsed="false">
      <c r="G651" s="1"/>
      <c r="H651" s="1"/>
      <c r="I651" s="1"/>
      <c r="J651" s="1"/>
      <c r="K651" s="1"/>
      <c r="L651" s="1"/>
      <c r="M651" s="1"/>
      <c r="N651" s="1"/>
      <c r="O651" s="1"/>
      <c r="P651" s="1"/>
      <c r="Q651" s="1"/>
      <c r="R651" s="1"/>
      <c r="S651" s="1"/>
      <c r="T651" s="1"/>
      <c r="U651" s="1"/>
      <c r="V651" s="1"/>
      <c r="W651" s="1"/>
      <c r="X651" s="1"/>
      <c r="Y651" s="1"/>
      <c r="Z651" s="1"/>
    </row>
    <row r="652" customFormat="false" ht="15.75" hidden="false" customHeight="true" outlineLevel="0" collapsed="false">
      <c r="G652" s="1"/>
      <c r="H652" s="1"/>
      <c r="I652" s="1"/>
      <c r="J652" s="1"/>
      <c r="K652" s="1"/>
      <c r="L652" s="1"/>
      <c r="M652" s="1"/>
      <c r="N652" s="1"/>
      <c r="O652" s="1"/>
      <c r="P652" s="1"/>
      <c r="Q652" s="1"/>
      <c r="R652" s="1"/>
      <c r="S652" s="1"/>
      <c r="T652" s="1"/>
      <c r="U652" s="1"/>
      <c r="V652" s="1"/>
      <c r="W652" s="1"/>
      <c r="X652" s="1"/>
      <c r="Y652" s="1"/>
      <c r="Z652" s="1"/>
    </row>
    <row r="653" customFormat="false" ht="15.75" hidden="false" customHeight="true" outlineLevel="0" collapsed="false">
      <c r="G653" s="1"/>
      <c r="H653" s="1"/>
      <c r="I653" s="1"/>
      <c r="J653" s="1"/>
      <c r="K653" s="1"/>
      <c r="L653" s="1"/>
      <c r="M653" s="1"/>
      <c r="N653" s="1"/>
      <c r="O653" s="1"/>
      <c r="P653" s="1"/>
      <c r="Q653" s="1"/>
      <c r="R653" s="1"/>
      <c r="S653" s="1"/>
      <c r="T653" s="1"/>
      <c r="U653" s="1"/>
      <c r="V653" s="1"/>
      <c r="W653" s="1"/>
      <c r="X653" s="1"/>
      <c r="Y653" s="1"/>
      <c r="Z653" s="1"/>
    </row>
    <row r="654" customFormat="false" ht="15.75" hidden="false" customHeight="true" outlineLevel="0" collapsed="false">
      <c r="G654" s="1"/>
      <c r="H654" s="1"/>
      <c r="I654" s="1"/>
      <c r="J654" s="1"/>
      <c r="K654" s="1"/>
      <c r="L654" s="1"/>
      <c r="M654" s="1"/>
      <c r="N654" s="1"/>
      <c r="O654" s="1"/>
      <c r="P654" s="1"/>
      <c r="Q654" s="1"/>
      <c r="R654" s="1"/>
      <c r="S654" s="1"/>
      <c r="T654" s="1"/>
      <c r="U654" s="1"/>
      <c r="V654" s="1"/>
      <c r="W654" s="1"/>
      <c r="X654" s="1"/>
      <c r="Y654" s="1"/>
      <c r="Z654" s="1"/>
    </row>
    <row r="655" customFormat="false" ht="15.75" hidden="false" customHeight="true" outlineLevel="0" collapsed="false">
      <c r="G655" s="1"/>
      <c r="H655" s="1"/>
      <c r="I655" s="1"/>
      <c r="J655" s="1"/>
      <c r="K655" s="1"/>
      <c r="L655" s="1"/>
      <c r="M655" s="1"/>
      <c r="N655" s="1"/>
      <c r="O655" s="1"/>
      <c r="P655" s="1"/>
      <c r="Q655" s="1"/>
      <c r="R655" s="1"/>
      <c r="S655" s="1"/>
      <c r="T655" s="1"/>
      <c r="U655" s="1"/>
      <c r="V655" s="1"/>
      <c r="W655" s="1"/>
      <c r="X655" s="1"/>
      <c r="Y655" s="1"/>
      <c r="Z655" s="1"/>
    </row>
    <row r="656" customFormat="false" ht="15.75" hidden="false" customHeight="true" outlineLevel="0" collapsed="false">
      <c r="G656" s="1"/>
      <c r="H656" s="1"/>
      <c r="I656" s="1"/>
      <c r="J656" s="1"/>
      <c r="K656" s="1"/>
      <c r="L656" s="1"/>
      <c r="M656" s="1"/>
      <c r="N656" s="1"/>
      <c r="O656" s="1"/>
      <c r="P656" s="1"/>
      <c r="Q656" s="1"/>
      <c r="R656" s="1"/>
      <c r="S656" s="1"/>
      <c r="T656" s="1"/>
      <c r="U656" s="1"/>
      <c r="V656" s="1"/>
      <c r="W656" s="1"/>
      <c r="X656" s="1"/>
      <c r="Y656" s="1"/>
      <c r="Z656" s="1"/>
    </row>
    <row r="657" customFormat="false" ht="15.75" hidden="false" customHeight="true" outlineLevel="0" collapsed="false">
      <c r="G657" s="1"/>
      <c r="H657" s="1"/>
      <c r="I657" s="1"/>
      <c r="J657" s="1"/>
      <c r="K657" s="1"/>
      <c r="L657" s="1"/>
      <c r="M657" s="1"/>
      <c r="N657" s="1"/>
      <c r="O657" s="1"/>
      <c r="P657" s="1"/>
      <c r="Q657" s="1"/>
      <c r="R657" s="1"/>
      <c r="S657" s="1"/>
      <c r="T657" s="1"/>
      <c r="U657" s="1"/>
      <c r="V657" s="1"/>
      <c r="W657" s="1"/>
      <c r="X657" s="1"/>
      <c r="Y657" s="1"/>
      <c r="Z657" s="1"/>
    </row>
    <row r="658" customFormat="false" ht="15.75" hidden="false" customHeight="true" outlineLevel="0" collapsed="false">
      <c r="G658" s="1"/>
      <c r="H658" s="1"/>
      <c r="I658" s="1"/>
      <c r="J658" s="1"/>
      <c r="K658" s="1"/>
      <c r="L658" s="1"/>
      <c r="M658" s="1"/>
      <c r="N658" s="1"/>
      <c r="O658" s="1"/>
      <c r="P658" s="1"/>
      <c r="Q658" s="1"/>
      <c r="R658" s="1"/>
      <c r="S658" s="1"/>
      <c r="T658" s="1"/>
      <c r="U658" s="1"/>
      <c r="V658" s="1"/>
      <c r="W658" s="1"/>
      <c r="X658" s="1"/>
      <c r="Y658" s="1"/>
      <c r="Z658" s="1"/>
    </row>
    <row r="659" customFormat="false" ht="15.75" hidden="false" customHeight="true" outlineLevel="0" collapsed="false">
      <c r="G659" s="1"/>
      <c r="H659" s="1"/>
      <c r="I659" s="1"/>
      <c r="J659" s="1"/>
      <c r="K659" s="1"/>
      <c r="L659" s="1"/>
      <c r="M659" s="1"/>
      <c r="N659" s="1"/>
      <c r="O659" s="1"/>
      <c r="P659" s="1"/>
      <c r="Q659" s="1"/>
      <c r="R659" s="1"/>
      <c r="S659" s="1"/>
      <c r="T659" s="1"/>
      <c r="U659" s="1"/>
      <c r="V659" s="1"/>
      <c r="W659" s="1"/>
      <c r="X659" s="1"/>
      <c r="Y659" s="1"/>
      <c r="Z659" s="1"/>
    </row>
    <row r="660" customFormat="false" ht="15.75" hidden="false" customHeight="true" outlineLevel="0" collapsed="false">
      <c r="G660" s="1"/>
      <c r="H660" s="1"/>
      <c r="I660" s="1"/>
      <c r="J660" s="1"/>
      <c r="K660" s="1"/>
      <c r="L660" s="1"/>
      <c r="M660" s="1"/>
      <c r="N660" s="1"/>
      <c r="O660" s="1"/>
      <c r="P660" s="1"/>
      <c r="Q660" s="1"/>
      <c r="R660" s="1"/>
      <c r="S660" s="1"/>
      <c r="T660" s="1"/>
      <c r="U660" s="1"/>
      <c r="V660" s="1"/>
      <c r="W660" s="1"/>
      <c r="X660" s="1"/>
      <c r="Y660" s="1"/>
      <c r="Z660" s="1"/>
    </row>
    <row r="661" customFormat="false" ht="15.75" hidden="false" customHeight="true" outlineLevel="0" collapsed="false">
      <c r="G661" s="1"/>
      <c r="H661" s="1"/>
      <c r="I661" s="1"/>
      <c r="J661" s="1"/>
      <c r="K661" s="1"/>
      <c r="L661" s="1"/>
      <c r="M661" s="1"/>
      <c r="N661" s="1"/>
      <c r="O661" s="1"/>
      <c r="P661" s="1"/>
      <c r="Q661" s="1"/>
      <c r="R661" s="1"/>
      <c r="S661" s="1"/>
      <c r="T661" s="1"/>
      <c r="U661" s="1"/>
      <c r="V661" s="1"/>
      <c r="W661" s="1"/>
      <c r="X661" s="1"/>
      <c r="Y661" s="1"/>
      <c r="Z661" s="1"/>
    </row>
    <row r="662" customFormat="false" ht="15.75" hidden="false" customHeight="true" outlineLevel="0" collapsed="false">
      <c r="G662" s="1"/>
      <c r="H662" s="1"/>
      <c r="I662" s="1"/>
      <c r="J662" s="1"/>
      <c r="K662" s="1"/>
      <c r="L662" s="1"/>
      <c r="M662" s="1"/>
      <c r="N662" s="1"/>
      <c r="O662" s="1"/>
      <c r="P662" s="1"/>
      <c r="Q662" s="1"/>
      <c r="R662" s="1"/>
      <c r="S662" s="1"/>
      <c r="T662" s="1"/>
      <c r="U662" s="1"/>
      <c r="V662" s="1"/>
      <c r="W662" s="1"/>
      <c r="X662" s="1"/>
      <c r="Y662" s="1"/>
      <c r="Z662" s="1"/>
    </row>
    <row r="663" customFormat="false" ht="15.75" hidden="false" customHeight="true" outlineLevel="0" collapsed="false">
      <c r="G663" s="1"/>
      <c r="H663" s="1"/>
      <c r="I663" s="1"/>
      <c r="J663" s="1"/>
      <c r="K663" s="1"/>
      <c r="L663" s="1"/>
      <c r="M663" s="1"/>
      <c r="N663" s="1"/>
      <c r="O663" s="1"/>
      <c r="P663" s="1"/>
      <c r="Q663" s="1"/>
      <c r="R663" s="1"/>
      <c r="S663" s="1"/>
      <c r="T663" s="1"/>
      <c r="U663" s="1"/>
      <c r="V663" s="1"/>
      <c r="W663" s="1"/>
      <c r="X663" s="1"/>
      <c r="Y663" s="1"/>
      <c r="Z663" s="1"/>
    </row>
    <row r="664" customFormat="false" ht="15.75" hidden="false" customHeight="true" outlineLevel="0" collapsed="false">
      <c r="G664" s="1"/>
      <c r="H664" s="1"/>
      <c r="I664" s="1"/>
      <c r="J664" s="1"/>
      <c r="K664" s="1"/>
      <c r="L664" s="1"/>
      <c r="M664" s="1"/>
      <c r="N664" s="1"/>
      <c r="O664" s="1"/>
      <c r="P664" s="1"/>
      <c r="Q664" s="1"/>
      <c r="R664" s="1"/>
      <c r="S664" s="1"/>
      <c r="T664" s="1"/>
      <c r="U664" s="1"/>
      <c r="V664" s="1"/>
      <c r="W664" s="1"/>
      <c r="X664" s="1"/>
      <c r="Y664" s="1"/>
      <c r="Z664" s="1"/>
    </row>
    <row r="665" customFormat="false" ht="15.75" hidden="false" customHeight="true" outlineLevel="0" collapsed="false">
      <c r="G665" s="1"/>
      <c r="H665" s="1"/>
      <c r="I665" s="1"/>
      <c r="J665" s="1"/>
      <c r="K665" s="1"/>
      <c r="L665" s="1"/>
      <c r="M665" s="1"/>
      <c r="N665" s="1"/>
      <c r="O665" s="1"/>
      <c r="P665" s="1"/>
      <c r="Q665" s="1"/>
      <c r="R665" s="1"/>
      <c r="S665" s="1"/>
      <c r="T665" s="1"/>
      <c r="U665" s="1"/>
      <c r="V665" s="1"/>
      <c r="W665" s="1"/>
      <c r="X665" s="1"/>
      <c r="Y665" s="1"/>
      <c r="Z665" s="1"/>
    </row>
    <row r="666" customFormat="false" ht="15.75" hidden="false" customHeight="true" outlineLevel="0" collapsed="false">
      <c r="G666" s="1"/>
      <c r="H666" s="1"/>
      <c r="I666" s="1"/>
      <c r="J666" s="1"/>
      <c r="K666" s="1"/>
      <c r="L666" s="1"/>
      <c r="M666" s="1"/>
      <c r="N666" s="1"/>
      <c r="O666" s="1"/>
      <c r="P666" s="1"/>
      <c r="Q666" s="1"/>
      <c r="R666" s="1"/>
      <c r="S666" s="1"/>
      <c r="T666" s="1"/>
      <c r="U666" s="1"/>
      <c r="V666" s="1"/>
      <c r="W666" s="1"/>
      <c r="X666" s="1"/>
      <c r="Y666" s="1"/>
      <c r="Z666" s="1"/>
    </row>
    <row r="667" customFormat="false" ht="15.75" hidden="false" customHeight="true" outlineLevel="0" collapsed="false">
      <c r="G667" s="1"/>
      <c r="H667" s="1"/>
      <c r="I667" s="1"/>
      <c r="J667" s="1"/>
      <c r="K667" s="1"/>
      <c r="L667" s="1"/>
      <c r="M667" s="1"/>
      <c r="N667" s="1"/>
      <c r="O667" s="1"/>
      <c r="P667" s="1"/>
      <c r="Q667" s="1"/>
      <c r="R667" s="1"/>
      <c r="S667" s="1"/>
      <c r="T667" s="1"/>
      <c r="U667" s="1"/>
      <c r="V667" s="1"/>
      <c r="W667" s="1"/>
      <c r="X667" s="1"/>
      <c r="Y667" s="1"/>
      <c r="Z667" s="1"/>
    </row>
    <row r="668" customFormat="false" ht="15.75" hidden="false" customHeight="true" outlineLevel="0" collapsed="false">
      <c r="G668" s="1"/>
      <c r="H668" s="1"/>
      <c r="I668" s="1"/>
      <c r="J668" s="1"/>
      <c r="K668" s="1"/>
      <c r="L668" s="1"/>
      <c r="M668" s="1"/>
      <c r="N668" s="1"/>
      <c r="O668" s="1"/>
      <c r="P668" s="1"/>
      <c r="Q668" s="1"/>
      <c r="R668" s="1"/>
      <c r="S668" s="1"/>
      <c r="T668" s="1"/>
      <c r="U668" s="1"/>
      <c r="V668" s="1"/>
      <c r="W668" s="1"/>
      <c r="X668" s="1"/>
      <c r="Y668" s="1"/>
      <c r="Z668" s="1"/>
    </row>
    <row r="669" customFormat="false" ht="15.75" hidden="false" customHeight="true" outlineLevel="0" collapsed="false">
      <c r="G669" s="1"/>
      <c r="H669" s="1"/>
      <c r="I669" s="1"/>
      <c r="J669" s="1"/>
      <c r="K669" s="1"/>
      <c r="L669" s="1"/>
      <c r="M669" s="1"/>
      <c r="N669" s="1"/>
      <c r="O669" s="1"/>
      <c r="P669" s="1"/>
      <c r="Q669" s="1"/>
      <c r="R669" s="1"/>
      <c r="S669" s="1"/>
      <c r="T669" s="1"/>
      <c r="U669" s="1"/>
      <c r="V669" s="1"/>
      <c r="W669" s="1"/>
      <c r="X669" s="1"/>
      <c r="Y669" s="1"/>
      <c r="Z669" s="1"/>
    </row>
    <row r="670" customFormat="false" ht="15.75" hidden="false" customHeight="true" outlineLevel="0" collapsed="false">
      <c r="G670" s="1"/>
      <c r="H670" s="1"/>
      <c r="I670" s="1"/>
      <c r="J670" s="1"/>
      <c r="K670" s="1"/>
      <c r="L670" s="1"/>
      <c r="M670" s="1"/>
      <c r="N670" s="1"/>
      <c r="O670" s="1"/>
      <c r="P670" s="1"/>
      <c r="Q670" s="1"/>
      <c r="R670" s="1"/>
      <c r="S670" s="1"/>
      <c r="T670" s="1"/>
      <c r="U670" s="1"/>
      <c r="V670" s="1"/>
      <c r="W670" s="1"/>
      <c r="X670" s="1"/>
      <c r="Y670" s="1"/>
      <c r="Z670" s="1"/>
    </row>
    <row r="671" customFormat="false" ht="15.75" hidden="false" customHeight="true" outlineLevel="0" collapsed="false">
      <c r="G671" s="1"/>
      <c r="H671" s="1"/>
      <c r="I671" s="1"/>
      <c r="J671" s="1"/>
      <c r="K671" s="1"/>
      <c r="L671" s="1"/>
      <c r="M671" s="1"/>
      <c r="N671" s="1"/>
      <c r="O671" s="1"/>
      <c r="P671" s="1"/>
      <c r="Q671" s="1"/>
      <c r="R671" s="1"/>
      <c r="S671" s="1"/>
      <c r="T671" s="1"/>
      <c r="U671" s="1"/>
      <c r="V671" s="1"/>
      <c r="W671" s="1"/>
      <c r="X671" s="1"/>
      <c r="Y671" s="1"/>
      <c r="Z671" s="1"/>
    </row>
    <row r="672" customFormat="false" ht="15.75" hidden="false" customHeight="true" outlineLevel="0" collapsed="false">
      <c r="G672" s="1"/>
      <c r="H672" s="1"/>
      <c r="I672" s="1"/>
      <c r="J672" s="1"/>
      <c r="K672" s="1"/>
      <c r="L672" s="1"/>
      <c r="M672" s="1"/>
      <c r="N672" s="1"/>
      <c r="O672" s="1"/>
      <c r="P672" s="1"/>
      <c r="Q672" s="1"/>
      <c r="R672" s="1"/>
      <c r="S672" s="1"/>
      <c r="T672" s="1"/>
      <c r="U672" s="1"/>
      <c r="V672" s="1"/>
      <c r="W672" s="1"/>
      <c r="X672" s="1"/>
      <c r="Y672" s="1"/>
      <c r="Z672" s="1"/>
    </row>
    <row r="673" customFormat="false" ht="15.75" hidden="false" customHeight="true" outlineLevel="0" collapsed="false">
      <c r="G673" s="1"/>
      <c r="H673" s="1"/>
      <c r="I673" s="1"/>
      <c r="J673" s="1"/>
      <c r="K673" s="1"/>
      <c r="L673" s="1"/>
      <c r="M673" s="1"/>
      <c r="N673" s="1"/>
      <c r="O673" s="1"/>
      <c r="P673" s="1"/>
      <c r="Q673" s="1"/>
      <c r="R673" s="1"/>
      <c r="S673" s="1"/>
      <c r="T673" s="1"/>
      <c r="U673" s="1"/>
      <c r="V673" s="1"/>
      <c r="W673" s="1"/>
      <c r="X673" s="1"/>
      <c r="Y673" s="1"/>
      <c r="Z673" s="1"/>
    </row>
    <row r="674" customFormat="false" ht="15.75" hidden="false" customHeight="true" outlineLevel="0" collapsed="false">
      <c r="G674" s="1"/>
      <c r="H674" s="1"/>
      <c r="I674" s="1"/>
      <c r="J674" s="1"/>
      <c r="K674" s="1"/>
      <c r="L674" s="1"/>
      <c r="M674" s="1"/>
      <c r="N674" s="1"/>
      <c r="O674" s="1"/>
      <c r="P674" s="1"/>
      <c r="Q674" s="1"/>
      <c r="R674" s="1"/>
      <c r="S674" s="1"/>
      <c r="T674" s="1"/>
      <c r="U674" s="1"/>
      <c r="V674" s="1"/>
      <c r="W674" s="1"/>
      <c r="X674" s="1"/>
      <c r="Y674" s="1"/>
      <c r="Z674" s="1"/>
    </row>
    <row r="675" customFormat="false" ht="15.75" hidden="false" customHeight="true" outlineLevel="0" collapsed="false">
      <c r="G675" s="1"/>
      <c r="H675" s="1"/>
      <c r="I675" s="1"/>
      <c r="J675" s="1"/>
      <c r="K675" s="1"/>
      <c r="L675" s="1"/>
      <c r="M675" s="1"/>
      <c r="N675" s="1"/>
      <c r="O675" s="1"/>
      <c r="P675" s="1"/>
      <c r="Q675" s="1"/>
      <c r="R675" s="1"/>
      <c r="S675" s="1"/>
      <c r="T675" s="1"/>
      <c r="U675" s="1"/>
      <c r="V675" s="1"/>
      <c r="W675" s="1"/>
      <c r="X675" s="1"/>
      <c r="Y675" s="1"/>
      <c r="Z675" s="1"/>
    </row>
    <row r="676" customFormat="false" ht="15.75" hidden="false" customHeight="true" outlineLevel="0" collapsed="false">
      <c r="G676" s="1"/>
      <c r="H676" s="1"/>
      <c r="I676" s="1"/>
      <c r="J676" s="1"/>
      <c r="K676" s="1"/>
      <c r="L676" s="1"/>
      <c r="M676" s="1"/>
      <c r="N676" s="1"/>
      <c r="O676" s="1"/>
      <c r="P676" s="1"/>
      <c r="Q676" s="1"/>
      <c r="R676" s="1"/>
      <c r="S676" s="1"/>
      <c r="T676" s="1"/>
      <c r="U676" s="1"/>
      <c r="V676" s="1"/>
      <c r="W676" s="1"/>
      <c r="X676" s="1"/>
      <c r="Y676" s="1"/>
      <c r="Z676" s="1"/>
    </row>
    <row r="677" customFormat="false" ht="15.75" hidden="false" customHeight="true" outlineLevel="0" collapsed="false">
      <c r="G677" s="1"/>
      <c r="H677" s="1"/>
      <c r="I677" s="1"/>
      <c r="J677" s="1"/>
      <c r="K677" s="1"/>
      <c r="L677" s="1"/>
      <c r="M677" s="1"/>
      <c r="N677" s="1"/>
      <c r="O677" s="1"/>
      <c r="P677" s="1"/>
      <c r="Q677" s="1"/>
      <c r="R677" s="1"/>
      <c r="S677" s="1"/>
      <c r="T677" s="1"/>
      <c r="U677" s="1"/>
      <c r="V677" s="1"/>
      <c r="W677" s="1"/>
      <c r="X677" s="1"/>
      <c r="Y677" s="1"/>
      <c r="Z677" s="1"/>
    </row>
    <row r="678" customFormat="false" ht="15.75" hidden="false" customHeight="true" outlineLevel="0" collapsed="false">
      <c r="G678" s="1"/>
      <c r="H678" s="1"/>
      <c r="I678" s="1"/>
      <c r="J678" s="1"/>
      <c r="K678" s="1"/>
      <c r="L678" s="1"/>
      <c r="M678" s="1"/>
      <c r="N678" s="1"/>
      <c r="O678" s="1"/>
      <c r="P678" s="1"/>
      <c r="Q678" s="1"/>
      <c r="R678" s="1"/>
      <c r="S678" s="1"/>
      <c r="T678" s="1"/>
      <c r="U678" s="1"/>
      <c r="V678" s="1"/>
      <c r="W678" s="1"/>
      <c r="X678" s="1"/>
      <c r="Y678" s="1"/>
      <c r="Z678" s="1"/>
    </row>
    <row r="679" customFormat="false" ht="15.75" hidden="false" customHeight="true" outlineLevel="0" collapsed="false">
      <c r="G679" s="1"/>
      <c r="H679" s="1"/>
      <c r="I679" s="1"/>
      <c r="J679" s="1"/>
      <c r="K679" s="1"/>
      <c r="L679" s="1"/>
      <c r="M679" s="1"/>
      <c r="N679" s="1"/>
      <c r="O679" s="1"/>
      <c r="P679" s="1"/>
      <c r="Q679" s="1"/>
      <c r="R679" s="1"/>
      <c r="S679" s="1"/>
      <c r="T679" s="1"/>
      <c r="U679" s="1"/>
      <c r="V679" s="1"/>
      <c r="W679" s="1"/>
      <c r="X679" s="1"/>
      <c r="Y679" s="1"/>
      <c r="Z679" s="1"/>
    </row>
    <row r="680" customFormat="false" ht="15.75" hidden="false" customHeight="true" outlineLevel="0" collapsed="false">
      <c r="G680" s="1"/>
      <c r="H680" s="1"/>
      <c r="I680" s="1"/>
      <c r="J680" s="1"/>
      <c r="K680" s="1"/>
      <c r="L680" s="1"/>
      <c r="M680" s="1"/>
      <c r="N680" s="1"/>
      <c r="O680" s="1"/>
      <c r="P680" s="1"/>
      <c r="Q680" s="1"/>
      <c r="R680" s="1"/>
      <c r="S680" s="1"/>
      <c r="T680" s="1"/>
      <c r="U680" s="1"/>
      <c r="V680" s="1"/>
      <c r="W680" s="1"/>
      <c r="X680" s="1"/>
      <c r="Y680" s="1"/>
      <c r="Z680" s="1"/>
    </row>
    <row r="681" customFormat="false" ht="15.75" hidden="false" customHeight="true" outlineLevel="0" collapsed="false">
      <c r="G681" s="1"/>
      <c r="H681" s="1"/>
      <c r="I681" s="1"/>
      <c r="J681" s="1"/>
      <c r="K681" s="1"/>
      <c r="L681" s="1"/>
      <c r="M681" s="1"/>
      <c r="N681" s="1"/>
      <c r="O681" s="1"/>
      <c r="P681" s="1"/>
      <c r="Q681" s="1"/>
      <c r="R681" s="1"/>
      <c r="S681" s="1"/>
      <c r="T681" s="1"/>
      <c r="U681" s="1"/>
      <c r="V681" s="1"/>
      <c r="W681" s="1"/>
      <c r="X681" s="1"/>
      <c r="Y681" s="1"/>
      <c r="Z681" s="1"/>
    </row>
    <row r="682" customFormat="false" ht="15.75" hidden="false" customHeight="true" outlineLevel="0" collapsed="false">
      <c r="G682" s="1"/>
      <c r="H682" s="1"/>
      <c r="I682" s="1"/>
      <c r="J682" s="1"/>
      <c r="K682" s="1"/>
      <c r="L682" s="1"/>
      <c r="M682" s="1"/>
      <c r="N682" s="1"/>
      <c r="O682" s="1"/>
      <c r="P682" s="1"/>
      <c r="Q682" s="1"/>
      <c r="R682" s="1"/>
      <c r="S682" s="1"/>
      <c r="T682" s="1"/>
      <c r="U682" s="1"/>
      <c r="V682" s="1"/>
      <c r="W682" s="1"/>
      <c r="X682" s="1"/>
      <c r="Y682" s="1"/>
      <c r="Z682" s="1"/>
    </row>
    <row r="683" customFormat="false" ht="15.75" hidden="false" customHeight="true" outlineLevel="0" collapsed="false">
      <c r="G683" s="1"/>
      <c r="H683" s="1"/>
      <c r="I683" s="1"/>
      <c r="J683" s="1"/>
      <c r="K683" s="1"/>
      <c r="L683" s="1"/>
      <c r="M683" s="1"/>
      <c r="N683" s="1"/>
      <c r="O683" s="1"/>
      <c r="P683" s="1"/>
      <c r="Q683" s="1"/>
      <c r="R683" s="1"/>
      <c r="S683" s="1"/>
      <c r="T683" s="1"/>
      <c r="U683" s="1"/>
      <c r="V683" s="1"/>
      <c r="W683" s="1"/>
      <c r="X683" s="1"/>
      <c r="Y683" s="1"/>
      <c r="Z683" s="1"/>
    </row>
    <row r="684" customFormat="false" ht="15.75" hidden="false" customHeight="true" outlineLevel="0" collapsed="false">
      <c r="G684" s="1"/>
      <c r="H684" s="1"/>
      <c r="I684" s="1"/>
      <c r="J684" s="1"/>
      <c r="K684" s="1"/>
      <c r="L684" s="1"/>
      <c r="M684" s="1"/>
      <c r="N684" s="1"/>
      <c r="O684" s="1"/>
      <c r="P684" s="1"/>
      <c r="Q684" s="1"/>
      <c r="R684" s="1"/>
      <c r="S684" s="1"/>
      <c r="T684" s="1"/>
      <c r="U684" s="1"/>
      <c r="V684" s="1"/>
      <c r="W684" s="1"/>
      <c r="X684" s="1"/>
      <c r="Y684" s="1"/>
      <c r="Z684" s="1"/>
    </row>
    <row r="685" customFormat="false" ht="15.75" hidden="false" customHeight="true" outlineLevel="0" collapsed="false">
      <c r="G685" s="1"/>
      <c r="H685" s="1"/>
      <c r="I685" s="1"/>
      <c r="J685" s="1"/>
      <c r="K685" s="1"/>
      <c r="L685" s="1"/>
      <c r="M685" s="1"/>
      <c r="N685" s="1"/>
      <c r="O685" s="1"/>
      <c r="P685" s="1"/>
      <c r="Q685" s="1"/>
      <c r="R685" s="1"/>
      <c r="S685" s="1"/>
      <c r="T685" s="1"/>
      <c r="U685" s="1"/>
      <c r="V685" s="1"/>
      <c r="W685" s="1"/>
      <c r="X685" s="1"/>
      <c r="Y685" s="1"/>
      <c r="Z685" s="1"/>
    </row>
    <row r="686" customFormat="false" ht="15.75" hidden="false" customHeight="true" outlineLevel="0" collapsed="false">
      <c r="G686" s="1"/>
      <c r="H686" s="1"/>
      <c r="I686" s="1"/>
      <c r="J686" s="1"/>
      <c r="K686" s="1"/>
      <c r="L686" s="1"/>
      <c r="M686" s="1"/>
      <c r="N686" s="1"/>
      <c r="O686" s="1"/>
      <c r="P686" s="1"/>
      <c r="Q686" s="1"/>
      <c r="R686" s="1"/>
      <c r="S686" s="1"/>
      <c r="T686" s="1"/>
      <c r="U686" s="1"/>
      <c r="V686" s="1"/>
      <c r="W686" s="1"/>
      <c r="X686" s="1"/>
      <c r="Y686" s="1"/>
      <c r="Z686" s="1"/>
    </row>
    <row r="687" customFormat="false" ht="15.75" hidden="false" customHeight="true" outlineLevel="0" collapsed="false">
      <c r="G687" s="1"/>
      <c r="H687" s="1"/>
      <c r="I687" s="1"/>
      <c r="J687" s="1"/>
      <c r="K687" s="1"/>
      <c r="L687" s="1"/>
      <c r="M687" s="1"/>
      <c r="N687" s="1"/>
      <c r="O687" s="1"/>
      <c r="P687" s="1"/>
      <c r="Q687" s="1"/>
      <c r="R687" s="1"/>
      <c r="S687" s="1"/>
      <c r="T687" s="1"/>
      <c r="U687" s="1"/>
      <c r="V687" s="1"/>
      <c r="W687" s="1"/>
      <c r="X687" s="1"/>
      <c r="Y687" s="1"/>
      <c r="Z687" s="1"/>
    </row>
    <row r="688" customFormat="false" ht="15.75" hidden="false" customHeight="true" outlineLevel="0" collapsed="false">
      <c r="G688" s="1"/>
      <c r="H688" s="1"/>
      <c r="I688" s="1"/>
      <c r="J688" s="1"/>
      <c r="K688" s="1"/>
      <c r="L688" s="1"/>
      <c r="M688" s="1"/>
      <c r="N688" s="1"/>
      <c r="O688" s="1"/>
      <c r="P688" s="1"/>
      <c r="Q688" s="1"/>
      <c r="R688" s="1"/>
      <c r="S688" s="1"/>
      <c r="T688" s="1"/>
      <c r="U688" s="1"/>
      <c r="V688" s="1"/>
      <c r="W688" s="1"/>
      <c r="X688" s="1"/>
      <c r="Y688" s="1"/>
      <c r="Z688" s="1"/>
    </row>
    <row r="689" customFormat="false" ht="15.75" hidden="false" customHeight="true" outlineLevel="0" collapsed="false">
      <c r="G689" s="1"/>
      <c r="H689" s="1"/>
      <c r="I689" s="1"/>
      <c r="J689" s="1"/>
      <c r="K689" s="1"/>
      <c r="L689" s="1"/>
      <c r="M689" s="1"/>
      <c r="N689" s="1"/>
      <c r="O689" s="1"/>
      <c r="P689" s="1"/>
      <c r="Q689" s="1"/>
      <c r="R689" s="1"/>
      <c r="S689" s="1"/>
      <c r="T689" s="1"/>
      <c r="U689" s="1"/>
      <c r="V689" s="1"/>
      <c r="W689" s="1"/>
      <c r="X689" s="1"/>
      <c r="Y689" s="1"/>
      <c r="Z689" s="1"/>
    </row>
    <row r="690" customFormat="false" ht="15.75" hidden="false" customHeight="true" outlineLevel="0" collapsed="false">
      <c r="G690" s="1"/>
      <c r="H690" s="1"/>
      <c r="I690" s="1"/>
      <c r="J690" s="1"/>
      <c r="K690" s="1"/>
      <c r="L690" s="1"/>
      <c r="M690" s="1"/>
      <c r="N690" s="1"/>
      <c r="O690" s="1"/>
      <c r="P690" s="1"/>
      <c r="Q690" s="1"/>
      <c r="R690" s="1"/>
      <c r="S690" s="1"/>
      <c r="T690" s="1"/>
      <c r="U690" s="1"/>
      <c r="V690" s="1"/>
      <c r="W690" s="1"/>
      <c r="X690" s="1"/>
      <c r="Y690" s="1"/>
      <c r="Z690" s="1"/>
    </row>
    <row r="691" customFormat="false" ht="15.75" hidden="false" customHeight="true" outlineLevel="0" collapsed="false">
      <c r="G691" s="1"/>
      <c r="H691" s="1"/>
      <c r="I691" s="1"/>
      <c r="J691" s="1"/>
      <c r="K691" s="1"/>
      <c r="L691" s="1"/>
      <c r="M691" s="1"/>
      <c r="N691" s="1"/>
      <c r="O691" s="1"/>
      <c r="P691" s="1"/>
      <c r="Q691" s="1"/>
      <c r="R691" s="1"/>
      <c r="S691" s="1"/>
      <c r="T691" s="1"/>
      <c r="U691" s="1"/>
      <c r="V691" s="1"/>
      <c r="W691" s="1"/>
      <c r="X691" s="1"/>
      <c r="Y691" s="1"/>
      <c r="Z691" s="1"/>
    </row>
    <row r="692" customFormat="false" ht="15.75" hidden="false" customHeight="true" outlineLevel="0" collapsed="false">
      <c r="G692" s="1"/>
      <c r="H692" s="1"/>
      <c r="I692" s="1"/>
      <c r="J692" s="1"/>
      <c r="K692" s="1"/>
      <c r="L692" s="1"/>
      <c r="M692" s="1"/>
      <c r="N692" s="1"/>
      <c r="O692" s="1"/>
      <c r="P692" s="1"/>
      <c r="Q692" s="1"/>
      <c r="R692" s="1"/>
      <c r="S692" s="1"/>
      <c r="T692" s="1"/>
      <c r="U692" s="1"/>
      <c r="V692" s="1"/>
      <c r="W692" s="1"/>
      <c r="X692" s="1"/>
      <c r="Y692" s="1"/>
      <c r="Z692" s="1"/>
    </row>
    <row r="693" customFormat="false" ht="15.75" hidden="false" customHeight="true" outlineLevel="0" collapsed="false">
      <c r="G693" s="1"/>
      <c r="H693" s="1"/>
      <c r="I693" s="1"/>
      <c r="J693" s="1"/>
      <c r="K693" s="1"/>
      <c r="L693" s="1"/>
      <c r="M693" s="1"/>
      <c r="N693" s="1"/>
      <c r="O693" s="1"/>
      <c r="P693" s="1"/>
      <c r="Q693" s="1"/>
      <c r="R693" s="1"/>
      <c r="S693" s="1"/>
      <c r="T693" s="1"/>
      <c r="U693" s="1"/>
      <c r="V693" s="1"/>
      <c r="W693" s="1"/>
      <c r="X693" s="1"/>
      <c r="Y693" s="1"/>
      <c r="Z693" s="1"/>
    </row>
    <row r="694" customFormat="false" ht="15.75" hidden="false" customHeight="true" outlineLevel="0" collapsed="false">
      <c r="G694" s="1"/>
      <c r="H694" s="1"/>
      <c r="I694" s="1"/>
      <c r="J694" s="1"/>
      <c r="K694" s="1"/>
      <c r="L694" s="1"/>
      <c r="M694" s="1"/>
      <c r="N694" s="1"/>
      <c r="O694" s="1"/>
      <c r="P694" s="1"/>
      <c r="Q694" s="1"/>
      <c r="R694" s="1"/>
      <c r="S694" s="1"/>
      <c r="T694" s="1"/>
      <c r="U694" s="1"/>
      <c r="V694" s="1"/>
      <c r="W694" s="1"/>
      <c r="X694" s="1"/>
      <c r="Y694" s="1"/>
      <c r="Z694" s="1"/>
    </row>
    <row r="695" customFormat="false" ht="15.75" hidden="false" customHeight="true" outlineLevel="0" collapsed="false">
      <c r="G695" s="1"/>
      <c r="H695" s="1"/>
      <c r="I695" s="1"/>
      <c r="J695" s="1"/>
      <c r="K695" s="1"/>
      <c r="L695" s="1"/>
      <c r="M695" s="1"/>
      <c r="N695" s="1"/>
      <c r="O695" s="1"/>
      <c r="P695" s="1"/>
      <c r="Q695" s="1"/>
      <c r="R695" s="1"/>
      <c r="S695" s="1"/>
      <c r="T695" s="1"/>
      <c r="U695" s="1"/>
      <c r="V695" s="1"/>
      <c r="W695" s="1"/>
      <c r="X695" s="1"/>
      <c r="Y695" s="1"/>
      <c r="Z695" s="1"/>
    </row>
    <row r="696" customFormat="false" ht="15.75" hidden="false" customHeight="true" outlineLevel="0" collapsed="false">
      <c r="G696" s="1"/>
      <c r="H696" s="1"/>
      <c r="I696" s="1"/>
      <c r="J696" s="1"/>
      <c r="K696" s="1"/>
      <c r="L696" s="1"/>
      <c r="M696" s="1"/>
      <c r="N696" s="1"/>
      <c r="O696" s="1"/>
      <c r="P696" s="1"/>
      <c r="Q696" s="1"/>
      <c r="R696" s="1"/>
      <c r="S696" s="1"/>
      <c r="T696" s="1"/>
      <c r="U696" s="1"/>
      <c r="V696" s="1"/>
      <c r="W696" s="1"/>
      <c r="X696" s="1"/>
      <c r="Y696" s="1"/>
      <c r="Z696" s="1"/>
    </row>
    <row r="697" customFormat="false" ht="15.75" hidden="false" customHeight="true" outlineLevel="0" collapsed="false">
      <c r="G697" s="1"/>
      <c r="H697" s="1"/>
      <c r="I697" s="1"/>
      <c r="J697" s="1"/>
      <c r="K697" s="1"/>
      <c r="L697" s="1"/>
      <c r="M697" s="1"/>
      <c r="N697" s="1"/>
      <c r="O697" s="1"/>
      <c r="P697" s="1"/>
      <c r="Q697" s="1"/>
      <c r="R697" s="1"/>
      <c r="S697" s="1"/>
      <c r="T697" s="1"/>
      <c r="U697" s="1"/>
      <c r="V697" s="1"/>
      <c r="W697" s="1"/>
      <c r="X697" s="1"/>
      <c r="Y697" s="1"/>
      <c r="Z697" s="1"/>
    </row>
    <row r="698" customFormat="false" ht="15.75" hidden="false" customHeight="true" outlineLevel="0" collapsed="false">
      <c r="G698" s="1"/>
      <c r="H698" s="1"/>
      <c r="I698" s="1"/>
      <c r="J698" s="1"/>
      <c r="K698" s="1"/>
      <c r="L698" s="1"/>
      <c r="M698" s="1"/>
      <c r="N698" s="1"/>
      <c r="O698" s="1"/>
      <c r="P698" s="1"/>
      <c r="Q698" s="1"/>
      <c r="R698" s="1"/>
      <c r="S698" s="1"/>
      <c r="T698" s="1"/>
      <c r="U698" s="1"/>
      <c r="V698" s="1"/>
      <c r="W698" s="1"/>
      <c r="X698" s="1"/>
      <c r="Y698" s="1"/>
      <c r="Z698" s="1"/>
    </row>
    <row r="699" customFormat="false" ht="15.75" hidden="false" customHeight="true" outlineLevel="0" collapsed="false">
      <c r="G699" s="1"/>
      <c r="H699" s="1"/>
      <c r="I699" s="1"/>
      <c r="J699" s="1"/>
      <c r="K699" s="1"/>
      <c r="L699" s="1"/>
      <c r="M699" s="1"/>
      <c r="N699" s="1"/>
      <c r="O699" s="1"/>
      <c r="P699" s="1"/>
      <c r="Q699" s="1"/>
      <c r="R699" s="1"/>
      <c r="S699" s="1"/>
      <c r="T699" s="1"/>
      <c r="U699" s="1"/>
      <c r="V699" s="1"/>
      <c r="W699" s="1"/>
      <c r="X699" s="1"/>
      <c r="Y699" s="1"/>
      <c r="Z699" s="1"/>
    </row>
    <row r="700" customFormat="false" ht="15.75" hidden="false" customHeight="true" outlineLevel="0" collapsed="false">
      <c r="G700" s="1"/>
      <c r="H700" s="1"/>
      <c r="I700" s="1"/>
      <c r="J700" s="1"/>
      <c r="K700" s="1"/>
      <c r="L700" s="1"/>
      <c r="M700" s="1"/>
      <c r="N700" s="1"/>
      <c r="O700" s="1"/>
      <c r="P700" s="1"/>
      <c r="Q700" s="1"/>
      <c r="R700" s="1"/>
      <c r="S700" s="1"/>
      <c r="T700" s="1"/>
      <c r="U700" s="1"/>
      <c r="V700" s="1"/>
      <c r="W700" s="1"/>
      <c r="X700" s="1"/>
      <c r="Y700" s="1"/>
      <c r="Z700" s="1"/>
    </row>
    <row r="701" customFormat="false" ht="15.75" hidden="false" customHeight="true" outlineLevel="0" collapsed="false">
      <c r="G701" s="1"/>
      <c r="H701" s="1"/>
      <c r="I701" s="1"/>
      <c r="J701" s="1"/>
      <c r="K701" s="1"/>
      <c r="L701" s="1"/>
      <c r="M701" s="1"/>
      <c r="N701" s="1"/>
      <c r="O701" s="1"/>
      <c r="P701" s="1"/>
      <c r="Q701" s="1"/>
      <c r="R701" s="1"/>
      <c r="S701" s="1"/>
      <c r="T701" s="1"/>
      <c r="U701" s="1"/>
      <c r="V701" s="1"/>
      <c r="W701" s="1"/>
      <c r="X701" s="1"/>
      <c r="Y701" s="1"/>
      <c r="Z701" s="1"/>
    </row>
    <row r="702" customFormat="false" ht="15.75" hidden="false" customHeight="true" outlineLevel="0" collapsed="false">
      <c r="G702" s="1"/>
      <c r="H702" s="1"/>
      <c r="I702" s="1"/>
      <c r="J702" s="1"/>
      <c r="K702" s="1"/>
      <c r="L702" s="1"/>
      <c r="M702" s="1"/>
      <c r="N702" s="1"/>
      <c r="O702" s="1"/>
      <c r="P702" s="1"/>
      <c r="Q702" s="1"/>
      <c r="R702" s="1"/>
      <c r="S702" s="1"/>
      <c r="T702" s="1"/>
      <c r="U702" s="1"/>
      <c r="V702" s="1"/>
      <c r="W702" s="1"/>
      <c r="X702" s="1"/>
      <c r="Y702" s="1"/>
      <c r="Z702" s="1"/>
    </row>
    <row r="703" customFormat="false" ht="15.75" hidden="false" customHeight="true" outlineLevel="0" collapsed="false">
      <c r="G703" s="1"/>
      <c r="H703" s="1"/>
      <c r="I703" s="1"/>
      <c r="J703" s="1"/>
      <c r="K703" s="1"/>
      <c r="L703" s="1"/>
      <c r="M703" s="1"/>
      <c r="N703" s="1"/>
      <c r="O703" s="1"/>
      <c r="P703" s="1"/>
      <c r="Q703" s="1"/>
      <c r="R703" s="1"/>
      <c r="S703" s="1"/>
      <c r="T703" s="1"/>
      <c r="U703" s="1"/>
      <c r="V703" s="1"/>
      <c r="W703" s="1"/>
      <c r="X703" s="1"/>
      <c r="Y703" s="1"/>
      <c r="Z703" s="1"/>
    </row>
    <row r="704" customFormat="false" ht="15.75" hidden="false" customHeight="true" outlineLevel="0" collapsed="false">
      <c r="G704" s="1"/>
      <c r="H704" s="1"/>
      <c r="I704" s="1"/>
      <c r="J704" s="1"/>
      <c r="K704" s="1"/>
      <c r="L704" s="1"/>
      <c r="M704" s="1"/>
      <c r="N704" s="1"/>
      <c r="O704" s="1"/>
      <c r="P704" s="1"/>
      <c r="Q704" s="1"/>
      <c r="R704" s="1"/>
      <c r="S704" s="1"/>
      <c r="T704" s="1"/>
      <c r="U704" s="1"/>
      <c r="V704" s="1"/>
      <c r="W704" s="1"/>
      <c r="X704" s="1"/>
      <c r="Y704" s="1"/>
      <c r="Z704" s="1"/>
    </row>
    <row r="705" customFormat="false" ht="15.75" hidden="false" customHeight="true" outlineLevel="0" collapsed="false">
      <c r="G705" s="1"/>
      <c r="H705" s="1"/>
      <c r="I705" s="1"/>
      <c r="J705" s="1"/>
      <c r="K705" s="1"/>
      <c r="L705" s="1"/>
      <c r="M705" s="1"/>
      <c r="N705" s="1"/>
      <c r="O705" s="1"/>
      <c r="P705" s="1"/>
      <c r="Q705" s="1"/>
      <c r="R705" s="1"/>
      <c r="S705" s="1"/>
      <c r="T705" s="1"/>
      <c r="U705" s="1"/>
      <c r="V705" s="1"/>
      <c r="W705" s="1"/>
      <c r="X705" s="1"/>
      <c r="Y705" s="1"/>
      <c r="Z705" s="1"/>
    </row>
    <row r="706" customFormat="false" ht="15.75" hidden="false" customHeight="true" outlineLevel="0" collapsed="false">
      <c r="G706" s="1"/>
      <c r="H706" s="1"/>
      <c r="I706" s="1"/>
      <c r="J706" s="1"/>
      <c r="K706" s="1"/>
      <c r="L706" s="1"/>
      <c r="M706" s="1"/>
      <c r="N706" s="1"/>
      <c r="O706" s="1"/>
      <c r="P706" s="1"/>
      <c r="Q706" s="1"/>
      <c r="R706" s="1"/>
      <c r="S706" s="1"/>
      <c r="T706" s="1"/>
      <c r="U706" s="1"/>
      <c r="V706" s="1"/>
      <c r="W706" s="1"/>
      <c r="X706" s="1"/>
      <c r="Y706" s="1"/>
      <c r="Z706" s="1"/>
    </row>
    <row r="707" customFormat="false" ht="15.75" hidden="false" customHeight="true" outlineLevel="0" collapsed="false">
      <c r="G707" s="1"/>
      <c r="H707" s="1"/>
      <c r="I707" s="1"/>
      <c r="J707" s="1"/>
      <c r="K707" s="1"/>
      <c r="L707" s="1"/>
      <c r="M707" s="1"/>
      <c r="N707" s="1"/>
      <c r="O707" s="1"/>
      <c r="P707" s="1"/>
      <c r="Q707" s="1"/>
      <c r="R707" s="1"/>
      <c r="S707" s="1"/>
      <c r="T707" s="1"/>
      <c r="U707" s="1"/>
      <c r="V707" s="1"/>
      <c r="W707" s="1"/>
      <c r="X707" s="1"/>
      <c r="Y707" s="1"/>
      <c r="Z707" s="1"/>
    </row>
    <row r="708" customFormat="false" ht="15.75" hidden="false" customHeight="true" outlineLevel="0" collapsed="false">
      <c r="G708" s="1"/>
      <c r="H708" s="1"/>
      <c r="I708" s="1"/>
      <c r="J708" s="1"/>
      <c r="K708" s="1"/>
      <c r="L708" s="1"/>
      <c r="M708" s="1"/>
      <c r="N708" s="1"/>
      <c r="O708" s="1"/>
      <c r="P708" s="1"/>
      <c r="Q708" s="1"/>
      <c r="R708" s="1"/>
      <c r="S708" s="1"/>
      <c r="T708" s="1"/>
      <c r="U708" s="1"/>
      <c r="V708" s="1"/>
      <c r="W708" s="1"/>
      <c r="X708" s="1"/>
      <c r="Y708" s="1"/>
      <c r="Z708" s="1"/>
    </row>
    <row r="709" customFormat="false" ht="15.75" hidden="false" customHeight="true" outlineLevel="0" collapsed="false">
      <c r="G709" s="1"/>
      <c r="H709" s="1"/>
      <c r="I709" s="1"/>
      <c r="J709" s="1"/>
      <c r="K709" s="1"/>
      <c r="L709" s="1"/>
      <c r="M709" s="1"/>
      <c r="N709" s="1"/>
      <c r="O709" s="1"/>
      <c r="P709" s="1"/>
      <c r="Q709" s="1"/>
      <c r="R709" s="1"/>
      <c r="S709" s="1"/>
      <c r="T709" s="1"/>
      <c r="U709" s="1"/>
      <c r="V709" s="1"/>
      <c r="W709" s="1"/>
      <c r="X709" s="1"/>
      <c r="Y709" s="1"/>
      <c r="Z709" s="1"/>
    </row>
    <row r="710" customFormat="false" ht="15.75" hidden="false" customHeight="true" outlineLevel="0" collapsed="false">
      <c r="G710" s="1"/>
      <c r="H710" s="1"/>
      <c r="I710" s="1"/>
      <c r="J710" s="1"/>
      <c r="K710" s="1"/>
      <c r="L710" s="1"/>
      <c r="M710" s="1"/>
      <c r="N710" s="1"/>
      <c r="O710" s="1"/>
      <c r="P710" s="1"/>
      <c r="Q710" s="1"/>
      <c r="R710" s="1"/>
      <c r="S710" s="1"/>
      <c r="T710" s="1"/>
      <c r="U710" s="1"/>
      <c r="V710" s="1"/>
      <c r="W710" s="1"/>
      <c r="X710" s="1"/>
      <c r="Y710" s="1"/>
      <c r="Z710" s="1"/>
    </row>
    <row r="711" customFormat="false" ht="15.75" hidden="false" customHeight="true" outlineLevel="0" collapsed="false">
      <c r="G711" s="1"/>
      <c r="H711" s="1"/>
      <c r="I711" s="1"/>
      <c r="J711" s="1"/>
      <c r="K711" s="1"/>
      <c r="L711" s="1"/>
      <c r="M711" s="1"/>
      <c r="N711" s="1"/>
      <c r="O711" s="1"/>
      <c r="P711" s="1"/>
      <c r="Q711" s="1"/>
      <c r="R711" s="1"/>
      <c r="S711" s="1"/>
      <c r="T711" s="1"/>
      <c r="U711" s="1"/>
      <c r="V711" s="1"/>
      <c r="W711" s="1"/>
      <c r="X711" s="1"/>
      <c r="Y711" s="1"/>
      <c r="Z711" s="1"/>
    </row>
    <row r="712" customFormat="false" ht="15.75" hidden="false" customHeight="true" outlineLevel="0" collapsed="false">
      <c r="G712" s="1"/>
      <c r="H712" s="1"/>
      <c r="I712" s="1"/>
      <c r="J712" s="1"/>
      <c r="K712" s="1"/>
      <c r="L712" s="1"/>
      <c r="M712" s="1"/>
      <c r="N712" s="1"/>
      <c r="O712" s="1"/>
      <c r="P712" s="1"/>
      <c r="Q712" s="1"/>
      <c r="R712" s="1"/>
      <c r="S712" s="1"/>
      <c r="T712" s="1"/>
      <c r="U712" s="1"/>
      <c r="V712" s="1"/>
      <c r="W712" s="1"/>
      <c r="X712" s="1"/>
      <c r="Y712" s="1"/>
      <c r="Z712" s="1"/>
    </row>
    <row r="713" customFormat="false" ht="15.75" hidden="false" customHeight="true" outlineLevel="0" collapsed="false">
      <c r="G713" s="1"/>
      <c r="H713" s="1"/>
      <c r="I713" s="1"/>
      <c r="J713" s="1"/>
      <c r="K713" s="1"/>
      <c r="L713" s="1"/>
      <c r="M713" s="1"/>
      <c r="N713" s="1"/>
      <c r="O713" s="1"/>
      <c r="P713" s="1"/>
      <c r="Q713" s="1"/>
      <c r="R713" s="1"/>
      <c r="S713" s="1"/>
      <c r="T713" s="1"/>
      <c r="U713" s="1"/>
      <c r="V713" s="1"/>
      <c r="W713" s="1"/>
      <c r="X713" s="1"/>
      <c r="Y713" s="1"/>
      <c r="Z713" s="1"/>
    </row>
    <row r="714" customFormat="false" ht="15.75" hidden="false" customHeight="true" outlineLevel="0" collapsed="false">
      <c r="G714" s="1"/>
      <c r="H714" s="1"/>
      <c r="I714" s="1"/>
      <c r="J714" s="1"/>
      <c r="K714" s="1"/>
      <c r="L714" s="1"/>
      <c r="M714" s="1"/>
      <c r="N714" s="1"/>
      <c r="O714" s="1"/>
      <c r="P714" s="1"/>
      <c r="Q714" s="1"/>
      <c r="R714" s="1"/>
      <c r="S714" s="1"/>
      <c r="T714" s="1"/>
      <c r="U714" s="1"/>
      <c r="V714" s="1"/>
      <c r="W714" s="1"/>
      <c r="X714" s="1"/>
      <c r="Y714" s="1"/>
      <c r="Z714" s="1"/>
    </row>
    <row r="715" customFormat="false" ht="15.75" hidden="false" customHeight="true" outlineLevel="0" collapsed="false">
      <c r="G715" s="1"/>
      <c r="H715" s="1"/>
      <c r="I715" s="1"/>
      <c r="J715" s="1"/>
      <c r="K715" s="1"/>
      <c r="L715" s="1"/>
      <c r="M715" s="1"/>
      <c r="N715" s="1"/>
      <c r="O715" s="1"/>
      <c r="P715" s="1"/>
      <c r="Q715" s="1"/>
      <c r="R715" s="1"/>
      <c r="S715" s="1"/>
      <c r="T715" s="1"/>
      <c r="U715" s="1"/>
      <c r="V715" s="1"/>
      <c r="W715" s="1"/>
      <c r="X715" s="1"/>
      <c r="Y715" s="1"/>
      <c r="Z715" s="1"/>
    </row>
    <row r="716" customFormat="false" ht="15.75" hidden="false" customHeight="true" outlineLevel="0" collapsed="false">
      <c r="G716" s="1"/>
      <c r="H716" s="1"/>
      <c r="I716" s="1"/>
      <c r="J716" s="1"/>
      <c r="K716" s="1"/>
      <c r="L716" s="1"/>
      <c r="M716" s="1"/>
      <c r="N716" s="1"/>
      <c r="O716" s="1"/>
      <c r="P716" s="1"/>
      <c r="Q716" s="1"/>
      <c r="R716" s="1"/>
      <c r="S716" s="1"/>
      <c r="T716" s="1"/>
      <c r="U716" s="1"/>
      <c r="V716" s="1"/>
      <c r="W716" s="1"/>
      <c r="X716" s="1"/>
      <c r="Y716" s="1"/>
      <c r="Z716" s="1"/>
    </row>
    <row r="717" customFormat="false" ht="15.75" hidden="false" customHeight="true" outlineLevel="0" collapsed="false">
      <c r="G717" s="1"/>
      <c r="H717" s="1"/>
      <c r="I717" s="1"/>
      <c r="J717" s="1"/>
      <c r="K717" s="1"/>
      <c r="L717" s="1"/>
      <c r="M717" s="1"/>
      <c r="N717" s="1"/>
      <c r="O717" s="1"/>
      <c r="P717" s="1"/>
      <c r="Q717" s="1"/>
      <c r="R717" s="1"/>
      <c r="S717" s="1"/>
      <c r="T717" s="1"/>
      <c r="U717" s="1"/>
      <c r="V717" s="1"/>
      <c r="W717" s="1"/>
      <c r="X717" s="1"/>
      <c r="Y717" s="1"/>
      <c r="Z717" s="1"/>
    </row>
    <row r="718" customFormat="false" ht="15.75" hidden="false" customHeight="true" outlineLevel="0" collapsed="false">
      <c r="G718" s="1"/>
      <c r="H718" s="1"/>
      <c r="I718" s="1"/>
      <c r="J718" s="1"/>
      <c r="K718" s="1"/>
      <c r="L718" s="1"/>
      <c r="M718" s="1"/>
      <c r="N718" s="1"/>
      <c r="O718" s="1"/>
      <c r="P718" s="1"/>
      <c r="Q718" s="1"/>
      <c r="R718" s="1"/>
      <c r="S718" s="1"/>
      <c r="T718" s="1"/>
      <c r="U718" s="1"/>
      <c r="V718" s="1"/>
      <c r="W718" s="1"/>
      <c r="X718" s="1"/>
      <c r="Y718" s="1"/>
      <c r="Z718" s="1"/>
    </row>
    <row r="719" customFormat="false" ht="15.75" hidden="false" customHeight="true" outlineLevel="0" collapsed="false">
      <c r="G719" s="1"/>
      <c r="H719" s="1"/>
      <c r="I719" s="1"/>
      <c r="J719" s="1"/>
      <c r="K719" s="1"/>
      <c r="L719" s="1"/>
      <c r="M719" s="1"/>
      <c r="N719" s="1"/>
      <c r="O719" s="1"/>
      <c r="P719" s="1"/>
      <c r="Q719" s="1"/>
      <c r="R719" s="1"/>
      <c r="S719" s="1"/>
      <c r="T719" s="1"/>
      <c r="U719" s="1"/>
      <c r="V719" s="1"/>
      <c r="W719" s="1"/>
      <c r="X719" s="1"/>
      <c r="Y719" s="1"/>
      <c r="Z719" s="1"/>
    </row>
    <row r="720" customFormat="false" ht="15.75" hidden="false" customHeight="true" outlineLevel="0" collapsed="false">
      <c r="G720" s="1"/>
      <c r="H720" s="1"/>
      <c r="I720" s="1"/>
      <c r="J720" s="1"/>
      <c r="K720" s="1"/>
      <c r="L720" s="1"/>
      <c r="M720" s="1"/>
      <c r="N720" s="1"/>
      <c r="O720" s="1"/>
      <c r="P720" s="1"/>
      <c r="Q720" s="1"/>
      <c r="R720" s="1"/>
      <c r="S720" s="1"/>
      <c r="T720" s="1"/>
      <c r="U720" s="1"/>
      <c r="V720" s="1"/>
      <c r="W720" s="1"/>
      <c r="X720" s="1"/>
      <c r="Y720" s="1"/>
      <c r="Z720" s="1"/>
    </row>
    <row r="721" customFormat="false" ht="15.75" hidden="false" customHeight="true" outlineLevel="0" collapsed="false">
      <c r="G721" s="1"/>
      <c r="H721" s="1"/>
      <c r="I721" s="1"/>
      <c r="J721" s="1"/>
      <c r="K721" s="1"/>
      <c r="L721" s="1"/>
      <c r="M721" s="1"/>
      <c r="N721" s="1"/>
      <c r="O721" s="1"/>
      <c r="P721" s="1"/>
      <c r="Q721" s="1"/>
      <c r="R721" s="1"/>
      <c r="S721" s="1"/>
      <c r="T721" s="1"/>
      <c r="U721" s="1"/>
      <c r="V721" s="1"/>
      <c r="W721" s="1"/>
      <c r="X721" s="1"/>
      <c r="Y721" s="1"/>
      <c r="Z721" s="1"/>
    </row>
    <row r="722" customFormat="false" ht="15.75" hidden="false" customHeight="true" outlineLevel="0" collapsed="false">
      <c r="G722" s="1"/>
      <c r="H722" s="1"/>
      <c r="I722" s="1"/>
      <c r="J722" s="1"/>
      <c r="K722" s="1"/>
      <c r="L722" s="1"/>
      <c r="M722" s="1"/>
      <c r="N722" s="1"/>
      <c r="O722" s="1"/>
      <c r="P722" s="1"/>
      <c r="Q722" s="1"/>
      <c r="R722" s="1"/>
      <c r="S722" s="1"/>
      <c r="T722" s="1"/>
      <c r="U722" s="1"/>
      <c r="V722" s="1"/>
      <c r="W722" s="1"/>
      <c r="X722" s="1"/>
      <c r="Y722" s="1"/>
      <c r="Z722" s="1"/>
    </row>
    <row r="723" customFormat="false" ht="15.75" hidden="false" customHeight="true" outlineLevel="0" collapsed="false">
      <c r="G723" s="1"/>
      <c r="H723" s="1"/>
      <c r="I723" s="1"/>
      <c r="J723" s="1"/>
      <c r="K723" s="1"/>
      <c r="L723" s="1"/>
      <c r="M723" s="1"/>
      <c r="N723" s="1"/>
      <c r="O723" s="1"/>
      <c r="P723" s="1"/>
      <c r="Q723" s="1"/>
      <c r="R723" s="1"/>
      <c r="S723" s="1"/>
      <c r="T723" s="1"/>
      <c r="U723" s="1"/>
      <c r="V723" s="1"/>
      <c r="W723" s="1"/>
      <c r="X723" s="1"/>
      <c r="Y723" s="1"/>
      <c r="Z723" s="1"/>
    </row>
    <row r="724" customFormat="false" ht="15.75" hidden="false" customHeight="true" outlineLevel="0" collapsed="false">
      <c r="G724" s="1"/>
      <c r="H724" s="1"/>
      <c r="I724" s="1"/>
      <c r="J724" s="1"/>
      <c r="K724" s="1"/>
      <c r="L724" s="1"/>
      <c r="M724" s="1"/>
      <c r="N724" s="1"/>
      <c r="O724" s="1"/>
      <c r="P724" s="1"/>
      <c r="Q724" s="1"/>
      <c r="R724" s="1"/>
      <c r="S724" s="1"/>
      <c r="T724" s="1"/>
      <c r="U724" s="1"/>
      <c r="V724" s="1"/>
      <c r="W724" s="1"/>
      <c r="X724" s="1"/>
      <c r="Y724" s="1"/>
      <c r="Z724" s="1"/>
    </row>
    <row r="725" customFormat="false" ht="15.75" hidden="false" customHeight="true" outlineLevel="0" collapsed="false">
      <c r="G725" s="1"/>
      <c r="H725" s="1"/>
      <c r="I725" s="1"/>
      <c r="J725" s="1"/>
      <c r="K725" s="1"/>
      <c r="L725" s="1"/>
      <c r="M725" s="1"/>
      <c r="N725" s="1"/>
      <c r="O725" s="1"/>
      <c r="P725" s="1"/>
      <c r="Q725" s="1"/>
      <c r="R725" s="1"/>
      <c r="S725" s="1"/>
      <c r="T725" s="1"/>
      <c r="U725" s="1"/>
      <c r="V725" s="1"/>
      <c r="W725" s="1"/>
      <c r="X725" s="1"/>
      <c r="Y725" s="1"/>
      <c r="Z725" s="1"/>
    </row>
    <row r="726" customFormat="false" ht="15.75" hidden="false" customHeight="true" outlineLevel="0" collapsed="false">
      <c r="G726" s="1"/>
      <c r="H726" s="1"/>
      <c r="I726" s="1"/>
      <c r="J726" s="1"/>
      <c r="K726" s="1"/>
      <c r="L726" s="1"/>
      <c r="M726" s="1"/>
      <c r="N726" s="1"/>
      <c r="O726" s="1"/>
      <c r="P726" s="1"/>
      <c r="Q726" s="1"/>
      <c r="R726" s="1"/>
      <c r="S726" s="1"/>
      <c r="T726" s="1"/>
      <c r="U726" s="1"/>
      <c r="V726" s="1"/>
      <c r="W726" s="1"/>
      <c r="X726" s="1"/>
      <c r="Y726" s="1"/>
      <c r="Z726" s="1"/>
    </row>
    <row r="727" customFormat="false" ht="15.75" hidden="false" customHeight="true" outlineLevel="0" collapsed="false">
      <c r="G727" s="1"/>
      <c r="H727" s="1"/>
      <c r="I727" s="1"/>
      <c r="J727" s="1"/>
      <c r="K727" s="1"/>
      <c r="L727" s="1"/>
      <c r="M727" s="1"/>
      <c r="N727" s="1"/>
      <c r="O727" s="1"/>
      <c r="P727" s="1"/>
      <c r="Q727" s="1"/>
      <c r="R727" s="1"/>
      <c r="S727" s="1"/>
      <c r="T727" s="1"/>
      <c r="U727" s="1"/>
      <c r="V727" s="1"/>
      <c r="W727" s="1"/>
      <c r="X727" s="1"/>
      <c r="Y727" s="1"/>
      <c r="Z727" s="1"/>
    </row>
    <row r="728" customFormat="false" ht="15.75" hidden="false" customHeight="true" outlineLevel="0" collapsed="false">
      <c r="G728" s="1"/>
      <c r="H728" s="1"/>
      <c r="I728" s="1"/>
      <c r="J728" s="1"/>
      <c r="K728" s="1"/>
      <c r="L728" s="1"/>
      <c r="M728" s="1"/>
      <c r="N728" s="1"/>
      <c r="O728" s="1"/>
      <c r="P728" s="1"/>
      <c r="Q728" s="1"/>
      <c r="R728" s="1"/>
      <c r="S728" s="1"/>
      <c r="T728" s="1"/>
      <c r="U728" s="1"/>
      <c r="V728" s="1"/>
      <c r="W728" s="1"/>
      <c r="X728" s="1"/>
      <c r="Y728" s="1"/>
      <c r="Z728" s="1"/>
    </row>
    <row r="729" customFormat="false" ht="15.75" hidden="false" customHeight="true" outlineLevel="0" collapsed="false">
      <c r="G729" s="1"/>
      <c r="H729" s="1"/>
      <c r="I729" s="1"/>
      <c r="J729" s="1"/>
      <c r="K729" s="1"/>
      <c r="L729" s="1"/>
      <c r="M729" s="1"/>
      <c r="N729" s="1"/>
      <c r="O729" s="1"/>
      <c r="P729" s="1"/>
      <c r="Q729" s="1"/>
      <c r="R729" s="1"/>
      <c r="S729" s="1"/>
      <c r="T729" s="1"/>
      <c r="U729" s="1"/>
      <c r="V729" s="1"/>
      <c r="W729" s="1"/>
      <c r="X729" s="1"/>
      <c r="Y729" s="1"/>
      <c r="Z729" s="1"/>
    </row>
    <row r="730" customFormat="false" ht="15.75" hidden="false" customHeight="true" outlineLevel="0" collapsed="false">
      <c r="G730" s="1"/>
      <c r="H730" s="1"/>
      <c r="I730" s="1"/>
      <c r="J730" s="1"/>
      <c r="K730" s="1"/>
      <c r="L730" s="1"/>
      <c r="M730" s="1"/>
      <c r="N730" s="1"/>
      <c r="O730" s="1"/>
      <c r="P730" s="1"/>
      <c r="Q730" s="1"/>
      <c r="R730" s="1"/>
      <c r="S730" s="1"/>
      <c r="T730" s="1"/>
      <c r="U730" s="1"/>
      <c r="V730" s="1"/>
      <c r="W730" s="1"/>
      <c r="X730" s="1"/>
      <c r="Y730" s="1"/>
      <c r="Z730" s="1"/>
    </row>
    <row r="731" customFormat="false" ht="15.75" hidden="false" customHeight="true" outlineLevel="0" collapsed="false">
      <c r="G731" s="1"/>
      <c r="H731" s="1"/>
      <c r="I731" s="1"/>
      <c r="J731" s="1"/>
      <c r="K731" s="1"/>
      <c r="L731" s="1"/>
      <c r="M731" s="1"/>
      <c r="N731" s="1"/>
      <c r="O731" s="1"/>
      <c r="P731" s="1"/>
      <c r="Q731" s="1"/>
      <c r="R731" s="1"/>
      <c r="S731" s="1"/>
      <c r="T731" s="1"/>
      <c r="U731" s="1"/>
      <c r="V731" s="1"/>
      <c r="W731" s="1"/>
      <c r="X731" s="1"/>
      <c r="Y731" s="1"/>
      <c r="Z731" s="1"/>
    </row>
    <row r="732" customFormat="false" ht="15.75" hidden="false" customHeight="true" outlineLevel="0" collapsed="false">
      <c r="G732" s="1"/>
      <c r="H732" s="1"/>
      <c r="I732" s="1"/>
      <c r="J732" s="1"/>
      <c r="K732" s="1"/>
      <c r="L732" s="1"/>
      <c r="M732" s="1"/>
      <c r="N732" s="1"/>
      <c r="O732" s="1"/>
      <c r="P732" s="1"/>
      <c r="Q732" s="1"/>
      <c r="R732" s="1"/>
      <c r="S732" s="1"/>
      <c r="T732" s="1"/>
      <c r="U732" s="1"/>
      <c r="V732" s="1"/>
      <c r="W732" s="1"/>
      <c r="X732" s="1"/>
      <c r="Y732" s="1"/>
      <c r="Z732" s="1"/>
    </row>
    <row r="733" customFormat="false" ht="15.75" hidden="false" customHeight="true" outlineLevel="0" collapsed="false">
      <c r="G733" s="1"/>
      <c r="H733" s="1"/>
      <c r="I733" s="1"/>
      <c r="J733" s="1"/>
      <c r="K733" s="1"/>
      <c r="L733" s="1"/>
      <c r="M733" s="1"/>
      <c r="N733" s="1"/>
      <c r="O733" s="1"/>
      <c r="P733" s="1"/>
      <c r="Q733" s="1"/>
      <c r="R733" s="1"/>
      <c r="S733" s="1"/>
      <c r="T733" s="1"/>
      <c r="U733" s="1"/>
      <c r="V733" s="1"/>
      <c r="W733" s="1"/>
      <c r="X733" s="1"/>
      <c r="Y733" s="1"/>
      <c r="Z733" s="1"/>
    </row>
    <row r="734" customFormat="false" ht="15.75" hidden="false" customHeight="true" outlineLevel="0" collapsed="false">
      <c r="G734" s="1"/>
      <c r="H734" s="1"/>
      <c r="I734" s="1"/>
      <c r="J734" s="1"/>
      <c r="K734" s="1"/>
      <c r="L734" s="1"/>
      <c r="M734" s="1"/>
      <c r="N734" s="1"/>
      <c r="O734" s="1"/>
      <c r="P734" s="1"/>
      <c r="Q734" s="1"/>
      <c r="R734" s="1"/>
      <c r="S734" s="1"/>
      <c r="T734" s="1"/>
      <c r="U734" s="1"/>
      <c r="V734" s="1"/>
      <c r="W734" s="1"/>
      <c r="X734" s="1"/>
      <c r="Y734" s="1"/>
      <c r="Z734" s="1"/>
    </row>
    <row r="735" customFormat="false" ht="15.75" hidden="false" customHeight="true" outlineLevel="0" collapsed="false">
      <c r="G735" s="1"/>
      <c r="H735" s="1"/>
      <c r="I735" s="1"/>
      <c r="J735" s="1"/>
      <c r="K735" s="1"/>
      <c r="L735" s="1"/>
      <c r="M735" s="1"/>
      <c r="N735" s="1"/>
      <c r="O735" s="1"/>
      <c r="P735" s="1"/>
      <c r="Q735" s="1"/>
      <c r="R735" s="1"/>
      <c r="S735" s="1"/>
      <c r="T735" s="1"/>
      <c r="U735" s="1"/>
      <c r="V735" s="1"/>
      <c r="W735" s="1"/>
      <c r="X735" s="1"/>
      <c r="Y735" s="1"/>
      <c r="Z735" s="1"/>
    </row>
    <row r="736" customFormat="false" ht="15.75" hidden="false" customHeight="true" outlineLevel="0" collapsed="false">
      <c r="G736" s="1"/>
      <c r="H736" s="1"/>
      <c r="I736" s="1"/>
      <c r="J736" s="1"/>
      <c r="K736" s="1"/>
      <c r="L736" s="1"/>
      <c r="M736" s="1"/>
      <c r="N736" s="1"/>
      <c r="O736" s="1"/>
      <c r="P736" s="1"/>
      <c r="Q736" s="1"/>
      <c r="R736" s="1"/>
      <c r="S736" s="1"/>
      <c r="T736" s="1"/>
      <c r="U736" s="1"/>
      <c r="V736" s="1"/>
      <c r="W736" s="1"/>
      <c r="X736" s="1"/>
      <c r="Y736" s="1"/>
      <c r="Z736" s="1"/>
    </row>
    <row r="737" customFormat="false" ht="15.75" hidden="false" customHeight="true" outlineLevel="0" collapsed="false">
      <c r="G737" s="1"/>
      <c r="H737" s="1"/>
      <c r="I737" s="1"/>
      <c r="J737" s="1"/>
      <c r="K737" s="1"/>
      <c r="L737" s="1"/>
      <c r="M737" s="1"/>
      <c r="N737" s="1"/>
      <c r="O737" s="1"/>
      <c r="P737" s="1"/>
      <c r="Q737" s="1"/>
      <c r="R737" s="1"/>
      <c r="S737" s="1"/>
      <c r="T737" s="1"/>
      <c r="U737" s="1"/>
      <c r="V737" s="1"/>
      <c r="W737" s="1"/>
      <c r="X737" s="1"/>
      <c r="Y737" s="1"/>
      <c r="Z737" s="1"/>
    </row>
    <row r="738" customFormat="false" ht="15.75" hidden="false" customHeight="true" outlineLevel="0" collapsed="false">
      <c r="G738" s="1"/>
      <c r="H738" s="1"/>
      <c r="I738" s="1"/>
      <c r="J738" s="1"/>
      <c r="K738" s="1"/>
      <c r="L738" s="1"/>
      <c r="M738" s="1"/>
      <c r="N738" s="1"/>
      <c r="O738" s="1"/>
      <c r="P738" s="1"/>
      <c r="Q738" s="1"/>
      <c r="R738" s="1"/>
      <c r="S738" s="1"/>
      <c r="T738" s="1"/>
      <c r="U738" s="1"/>
      <c r="V738" s="1"/>
      <c r="W738" s="1"/>
      <c r="X738" s="1"/>
      <c r="Y738" s="1"/>
      <c r="Z738" s="1"/>
    </row>
    <row r="739" customFormat="false" ht="15.75" hidden="false" customHeight="true" outlineLevel="0" collapsed="false">
      <c r="G739" s="1"/>
      <c r="H739" s="1"/>
      <c r="I739" s="1"/>
      <c r="J739" s="1"/>
      <c r="K739" s="1"/>
      <c r="L739" s="1"/>
      <c r="M739" s="1"/>
      <c r="N739" s="1"/>
      <c r="O739" s="1"/>
      <c r="P739" s="1"/>
      <c r="Q739" s="1"/>
      <c r="R739" s="1"/>
      <c r="S739" s="1"/>
      <c r="T739" s="1"/>
      <c r="U739" s="1"/>
      <c r="V739" s="1"/>
      <c r="W739" s="1"/>
      <c r="X739" s="1"/>
      <c r="Y739" s="1"/>
      <c r="Z739" s="1"/>
    </row>
    <row r="740" customFormat="false" ht="15.75" hidden="false" customHeight="true" outlineLevel="0" collapsed="false">
      <c r="G740" s="1"/>
      <c r="H740" s="1"/>
      <c r="I740" s="1"/>
      <c r="J740" s="1"/>
      <c r="K740" s="1"/>
      <c r="L740" s="1"/>
      <c r="M740" s="1"/>
      <c r="N740" s="1"/>
      <c r="O740" s="1"/>
      <c r="P740" s="1"/>
      <c r="Q740" s="1"/>
      <c r="R740" s="1"/>
      <c r="S740" s="1"/>
      <c r="T740" s="1"/>
      <c r="U740" s="1"/>
      <c r="V740" s="1"/>
      <c r="W740" s="1"/>
      <c r="X740" s="1"/>
      <c r="Y740" s="1"/>
      <c r="Z740" s="1"/>
    </row>
    <row r="741" customFormat="false" ht="15.75" hidden="false" customHeight="true" outlineLevel="0" collapsed="false">
      <c r="G741" s="1"/>
      <c r="H741" s="1"/>
      <c r="I741" s="1"/>
      <c r="J741" s="1"/>
      <c r="K741" s="1"/>
      <c r="L741" s="1"/>
      <c r="M741" s="1"/>
      <c r="N741" s="1"/>
      <c r="O741" s="1"/>
      <c r="P741" s="1"/>
      <c r="Q741" s="1"/>
      <c r="R741" s="1"/>
      <c r="S741" s="1"/>
      <c r="T741" s="1"/>
      <c r="U741" s="1"/>
      <c r="V741" s="1"/>
      <c r="W741" s="1"/>
      <c r="X741" s="1"/>
      <c r="Y741" s="1"/>
      <c r="Z741" s="1"/>
    </row>
    <row r="742" customFormat="false" ht="15.75" hidden="false" customHeight="true" outlineLevel="0" collapsed="false">
      <c r="G742" s="1"/>
      <c r="H742" s="1"/>
      <c r="I742" s="1"/>
      <c r="J742" s="1"/>
      <c r="K742" s="1"/>
      <c r="L742" s="1"/>
      <c r="M742" s="1"/>
      <c r="N742" s="1"/>
      <c r="O742" s="1"/>
      <c r="P742" s="1"/>
      <c r="Q742" s="1"/>
      <c r="R742" s="1"/>
      <c r="S742" s="1"/>
      <c r="T742" s="1"/>
      <c r="U742" s="1"/>
      <c r="V742" s="1"/>
      <c r="W742" s="1"/>
      <c r="X742" s="1"/>
      <c r="Y742" s="1"/>
      <c r="Z742" s="1"/>
    </row>
    <row r="743" customFormat="false" ht="15.75" hidden="false" customHeight="true" outlineLevel="0" collapsed="false">
      <c r="G743" s="1"/>
      <c r="H743" s="1"/>
      <c r="I743" s="1"/>
      <c r="J743" s="1"/>
      <c r="K743" s="1"/>
      <c r="L743" s="1"/>
      <c r="M743" s="1"/>
      <c r="N743" s="1"/>
      <c r="O743" s="1"/>
      <c r="P743" s="1"/>
      <c r="Q743" s="1"/>
      <c r="R743" s="1"/>
      <c r="S743" s="1"/>
      <c r="T743" s="1"/>
      <c r="U743" s="1"/>
      <c r="V743" s="1"/>
      <c r="W743" s="1"/>
      <c r="X743" s="1"/>
      <c r="Y743" s="1"/>
      <c r="Z743" s="1"/>
    </row>
    <row r="744" customFormat="false" ht="15.75" hidden="false" customHeight="true" outlineLevel="0" collapsed="false">
      <c r="G744" s="1"/>
      <c r="H744" s="1"/>
      <c r="I744" s="1"/>
      <c r="J744" s="1"/>
      <c r="K744" s="1"/>
      <c r="L744" s="1"/>
      <c r="M744" s="1"/>
      <c r="N744" s="1"/>
      <c r="O744" s="1"/>
      <c r="P744" s="1"/>
      <c r="Q744" s="1"/>
      <c r="R744" s="1"/>
      <c r="S744" s="1"/>
      <c r="T744" s="1"/>
      <c r="U744" s="1"/>
      <c r="V744" s="1"/>
      <c r="W744" s="1"/>
      <c r="X744" s="1"/>
      <c r="Y744" s="1"/>
      <c r="Z744" s="1"/>
    </row>
    <row r="745" customFormat="false" ht="15.75" hidden="false" customHeight="true" outlineLevel="0" collapsed="false">
      <c r="G745" s="1"/>
      <c r="H745" s="1"/>
      <c r="I745" s="1"/>
      <c r="J745" s="1"/>
      <c r="K745" s="1"/>
      <c r="L745" s="1"/>
      <c r="M745" s="1"/>
      <c r="N745" s="1"/>
      <c r="O745" s="1"/>
      <c r="P745" s="1"/>
      <c r="Q745" s="1"/>
      <c r="R745" s="1"/>
      <c r="S745" s="1"/>
      <c r="T745" s="1"/>
      <c r="U745" s="1"/>
      <c r="V745" s="1"/>
      <c r="W745" s="1"/>
      <c r="X745" s="1"/>
      <c r="Y745" s="1"/>
      <c r="Z745" s="1"/>
    </row>
    <row r="746" customFormat="false" ht="15.75" hidden="false" customHeight="true" outlineLevel="0" collapsed="false">
      <c r="G746" s="1"/>
      <c r="H746" s="1"/>
      <c r="I746" s="1"/>
      <c r="J746" s="1"/>
      <c r="K746" s="1"/>
      <c r="L746" s="1"/>
      <c r="M746" s="1"/>
      <c r="N746" s="1"/>
      <c r="O746" s="1"/>
      <c r="P746" s="1"/>
      <c r="Q746" s="1"/>
      <c r="R746" s="1"/>
      <c r="S746" s="1"/>
      <c r="T746" s="1"/>
      <c r="U746" s="1"/>
      <c r="V746" s="1"/>
      <c r="W746" s="1"/>
      <c r="X746" s="1"/>
      <c r="Y746" s="1"/>
      <c r="Z746" s="1"/>
    </row>
    <row r="747" customFormat="false" ht="15.75" hidden="false" customHeight="true" outlineLevel="0" collapsed="false">
      <c r="G747" s="1"/>
      <c r="H747" s="1"/>
      <c r="I747" s="1"/>
      <c r="J747" s="1"/>
      <c r="K747" s="1"/>
      <c r="L747" s="1"/>
      <c r="M747" s="1"/>
      <c r="N747" s="1"/>
      <c r="O747" s="1"/>
      <c r="P747" s="1"/>
      <c r="Q747" s="1"/>
      <c r="R747" s="1"/>
      <c r="S747" s="1"/>
      <c r="T747" s="1"/>
      <c r="U747" s="1"/>
      <c r="V747" s="1"/>
      <c r="W747" s="1"/>
      <c r="X747" s="1"/>
      <c r="Y747" s="1"/>
      <c r="Z747" s="1"/>
    </row>
    <row r="748" customFormat="false" ht="15.75" hidden="false" customHeight="true" outlineLevel="0" collapsed="false">
      <c r="G748" s="1"/>
      <c r="H748" s="1"/>
      <c r="I748" s="1"/>
      <c r="J748" s="1"/>
      <c r="K748" s="1"/>
      <c r="L748" s="1"/>
      <c r="M748" s="1"/>
      <c r="N748" s="1"/>
      <c r="O748" s="1"/>
      <c r="P748" s="1"/>
      <c r="Q748" s="1"/>
      <c r="R748" s="1"/>
      <c r="S748" s="1"/>
      <c r="T748" s="1"/>
      <c r="U748" s="1"/>
      <c r="V748" s="1"/>
      <c r="W748" s="1"/>
      <c r="X748" s="1"/>
      <c r="Y748" s="1"/>
      <c r="Z748" s="1"/>
    </row>
    <row r="749" customFormat="false" ht="15.75" hidden="false" customHeight="true" outlineLevel="0" collapsed="false">
      <c r="G749" s="1"/>
      <c r="H749" s="1"/>
      <c r="I749" s="1"/>
      <c r="J749" s="1"/>
      <c r="K749" s="1"/>
      <c r="L749" s="1"/>
      <c r="M749" s="1"/>
      <c r="N749" s="1"/>
      <c r="O749" s="1"/>
      <c r="P749" s="1"/>
      <c r="Q749" s="1"/>
      <c r="R749" s="1"/>
      <c r="S749" s="1"/>
      <c r="T749" s="1"/>
      <c r="U749" s="1"/>
      <c r="V749" s="1"/>
      <c r="W749" s="1"/>
      <c r="X749" s="1"/>
      <c r="Y749" s="1"/>
      <c r="Z749" s="1"/>
    </row>
    <row r="750" customFormat="false" ht="15.75" hidden="false" customHeight="true" outlineLevel="0" collapsed="false">
      <c r="G750" s="1"/>
      <c r="H750" s="1"/>
      <c r="I750" s="1"/>
      <c r="J750" s="1"/>
      <c r="K750" s="1"/>
      <c r="L750" s="1"/>
      <c r="M750" s="1"/>
      <c r="N750" s="1"/>
      <c r="O750" s="1"/>
      <c r="P750" s="1"/>
      <c r="Q750" s="1"/>
      <c r="R750" s="1"/>
      <c r="S750" s="1"/>
      <c r="T750" s="1"/>
      <c r="U750" s="1"/>
      <c r="V750" s="1"/>
      <c r="W750" s="1"/>
      <c r="X750" s="1"/>
      <c r="Y750" s="1"/>
      <c r="Z750" s="1"/>
    </row>
    <row r="751" customFormat="false" ht="15.75" hidden="false" customHeight="true" outlineLevel="0" collapsed="false">
      <c r="G751" s="1"/>
      <c r="H751" s="1"/>
      <c r="I751" s="1"/>
      <c r="J751" s="1"/>
      <c r="K751" s="1"/>
      <c r="L751" s="1"/>
      <c r="M751" s="1"/>
      <c r="N751" s="1"/>
      <c r="O751" s="1"/>
      <c r="P751" s="1"/>
      <c r="Q751" s="1"/>
      <c r="R751" s="1"/>
      <c r="S751" s="1"/>
      <c r="T751" s="1"/>
      <c r="U751" s="1"/>
      <c r="V751" s="1"/>
      <c r="W751" s="1"/>
      <c r="X751" s="1"/>
      <c r="Y751" s="1"/>
      <c r="Z751" s="1"/>
    </row>
    <row r="752" customFormat="false" ht="15.75" hidden="false" customHeight="true" outlineLevel="0" collapsed="false">
      <c r="G752" s="1"/>
      <c r="H752" s="1"/>
      <c r="I752" s="1"/>
      <c r="J752" s="1"/>
      <c r="K752" s="1"/>
      <c r="L752" s="1"/>
      <c r="M752" s="1"/>
      <c r="N752" s="1"/>
      <c r="O752" s="1"/>
      <c r="P752" s="1"/>
      <c r="Q752" s="1"/>
      <c r="R752" s="1"/>
      <c r="S752" s="1"/>
      <c r="T752" s="1"/>
      <c r="U752" s="1"/>
      <c r="V752" s="1"/>
      <c r="W752" s="1"/>
      <c r="X752" s="1"/>
      <c r="Y752" s="1"/>
      <c r="Z752" s="1"/>
    </row>
    <row r="753" customFormat="false" ht="15.75" hidden="false" customHeight="true" outlineLevel="0" collapsed="false">
      <c r="G753" s="1"/>
      <c r="H753" s="1"/>
      <c r="I753" s="1"/>
      <c r="J753" s="1"/>
      <c r="K753" s="1"/>
      <c r="L753" s="1"/>
      <c r="M753" s="1"/>
      <c r="N753" s="1"/>
      <c r="O753" s="1"/>
      <c r="P753" s="1"/>
      <c r="Q753" s="1"/>
      <c r="R753" s="1"/>
      <c r="S753" s="1"/>
      <c r="T753" s="1"/>
      <c r="U753" s="1"/>
      <c r="V753" s="1"/>
      <c r="W753" s="1"/>
      <c r="X753" s="1"/>
      <c r="Y753" s="1"/>
      <c r="Z753" s="1"/>
    </row>
    <row r="754" customFormat="false" ht="15.75" hidden="false" customHeight="true" outlineLevel="0" collapsed="false">
      <c r="G754" s="1"/>
      <c r="H754" s="1"/>
      <c r="I754" s="1"/>
      <c r="J754" s="1"/>
      <c r="K754" s="1"/>
      <c r="L754" s="1"/>
      <c r="M754" s="1"/>
      <c r="N754" s="1"/>
      <c r="O754" s="1"/>
      <c r="P754" s="1"/>
      <c r="Q754" s="1"/>
      <c r="R754" s="1"/>
      <c r="S754" s="1"/>
      <c r="T754" s="1"/>
      <c r="U754" s="1"/>
      <c r="V754" s="1"/>
      <c r="W754" s="1"/>
      <c r="X754" s="1"/>
      <c r="Y754" s="1"/>
      <c r="Z754" s="1"/>
    </row>
    <row r="755" customFormat="false" ht="15.75" hidden="false" customHeight="true" outlineLevel="0" collapsed="false">
      <c r="G755" s="1"/>
      <c r="H755" s="1"/>
      <c r="I755" s="1"/>
      <c r="J755" s="1"/>
      <c r="K755" s="1"/>
      <c r="L755" s="1"/>
      <c r="M755" s="1"/>
      <c r="N755" s="1"/>
      <c r="O755" s="1"/>
      <c r="P755" s="1"/>
      <c r="Q755" s="1"/>
      <c r="R755" s="1"/>
      <c r="S755" s="1"/>
      <c r="T755" s="1"/>
      <c r="U755" s="1"/>
      <c r="V755" s="1"/>
      <c r="W755" s="1"/>
      <c r="X755" s="1"/>
      <c r="Y755" s="1"/>
      <c r="Z755" s="1"/>
    </row>
    <row r="756" customFormat="false" ht="15.75" hidden="false" customHeight="true" outlineLevel="0" collapsed="false">
      <c r="G756" s="1"/>
      <c r="H756" s="1"/>
      <c r="I756" s="1"/>
      <c r="J756" s="1"/>
      <c r="K756" s="1"/>
      <c r="L756" s="1"/>
      <c r="M756" s="1"/>
      <c r="N756" s="1"/>
      <c r="O756" s="1"/>
      <c r="P756" s="1"/>
      <c r="Q756" s="1"/>
      <c r="R756" s="1"/>
      <c r="S756" s="1"/>
      <c r="T756" s="1"/>
      <c r="U756" s="1"/>
      <c r="V756" s="1"/>
      <c r="W756" s="1"/>
      <c r="X756" s="1"/>
      <c r="Y756" s="1"/>
      <c r="Z756" s="1"/>
    </row>
    <row r="757" customFormat="false" ht="15.75" hidden="false" customHeight="true" outlineLevel="0" collapsed="false">
      <c r="G757" s="1"/>
      <c r="H757" s="1"/>
      <c r="I757" s="1"/>
      <c r="J757" s="1"/>
      <c r="K757" s="1"/>
      <c r="L757" s="1"/>
      <c r="M757" s="1"/>
      <c r="N757" s="1"/>
      <c r="O757" s="1"/>
      <c r="P757" s="1"/>
      <c r="Q757" s="1"/>
      <c r="R757" s="1"/>
      <c r="S757" s="1"/>
      <c r="T757" s="1"/>
      <c r="U757" s="1"/>
      <c r="V757" s="1"/>
      <c r="W757" s="1"/>
      <c r="X757" s="1"/>
      <c r="Y757" s="1"/>
      <c r="Z757" s="1"/>
    </row>
    <row r="758" customFormat="false" ht="15.75" hidden="false" customHeight="true" outlineLevel="0" collapsed="false">
      <c r="G758" s="1"/>
      <c r="H758" s="1"/>
      <c r="I758" s="1"/>
      <c r="J758" s="1"/>
      <c r="K758" s="1"/>
      <c r="L758" s="1"/>
      <c r="M758" s="1"/>
      <c r="N758" s="1"/>
      <c r="O758" s="1"/>
      <c r="P758" s="1"/>
      <c r="Q758" s="1"/>
      <c r="R758" s="1"/>
      <c r="S758" s="1"/>
      <c r="T758" s="1"/>
      <c r="U758" s="1"/>
      <c r="V758" s="1"/>
      <c r="W758" s="1"/>
      <c r="X758" s="1"/>
      <c r="Y758" s="1"/>
      <c r="Z758" s="1"/>
    </row>
    <row r="759" customFormat="false" ht="15.75" hidden="false" customHeight="true" outlineLevel="0" collapsed="false">
      <c r="G759" s="1"/>
      <c r="H759" s="1"/>
      <c r="I759" s="1"/>
      <c r="J759" s="1"/>
      <c r="K759" s="1"/>
      <c r="L759" s="1"/>
      <c r="M759" s="1"/>
      <c r="N759" s="1"/>
      <c r="O759" s="1"/>
      <c r="P759" s="1"/>
      <c r="Q759" s="1"/>
      <c r="R759" s="1"/>
      <c r="S759" s="1"/>
      <c r="T759" s="1"/>
      <c r="U759" s="1"/>
      <c r="V759" s="1"/>
      <c r="W759" s="1"/>
      <c r="X759" s="1"/>
      <c r="Y759" s="1"/>
      <c r="Z759" s="1"/>
    </row>
    <row r="760" customFormat="false" ht="15.75" hidden="false" customHeight="true" outlineLevel="0" collapsed="false">
      <c r="G760" s="1"/>
      <c r="H760" s="1"/>
      <c r="I760" s="1"/>
      <c r="J760" s="1"/>
      <c r="K760" s="1"/>
      <c r="L760" s="1"/>
      <c r="M760" s="1"/>
      <c r="N760" s="1"/>
      <c r="O760" s="1"/>
      <c r="P760" s="1"/>
      <c r="Q760" s="1"/>
      <c r="R760" s="1"/>
      <c r="S760" s="1"/>
      <c r="T760" s="1"/>
      <c r="U760" s="1"/>
      <c r="V760" s="1"/>
      <c r="W760" s="1"/>
      <c r="X760" s="1"/>
      <c r="Y760" s="1"/>
      <c r="Z760" s="1"/>
    </row>
    <row r="761" customFormat="false" ht="15.75" hidden="false" customHeight="true" outlineLevel="0" collapsed="false">
      <c r="G761" s="1"/>
      <c r="H761" s="1"/>
      <c r="I761" s="1"/>
      <c r="J761" s="1"/>
      <c r="K761" s="1"/>
      <c r="L761" s="1"/>
      <c r="M761" s="1"/>
      <c r="N761" s="1"/>
      <c r="O761" s="1"/>
      <c r="P761" s="1"/>
      <c r="Q761" s="1"/>
      <c r="R761" s="1"/>
      <c r="S761" s="1"/>
      <c r="T761" s="1"/>
      <c r="U761" s="1"/>
      <c r="V761" s="1"/>
      <c r="W761" s="1"/>
      <c r="X761" s="1"/>
      <c r="Y761" s="1"/>
      <c r="Z761" s="1"/>
    </row>
    <row r="762" customFormat="false" ht="15.75" hidden="false" customHeight="true" outlineLevel="0" collapsed="false">
      <c r="G762" s="1"/>
      <c r="H762" s="1"/>
      <c r="I762" s="1"/>
      <c r="J762" s="1"/>
      <c r="K762" s="1"/>
      <c r="L762" s="1"/>
      <c r="M762" s="1"/>
      <c r="N762" s="1"/>
      <c r="O762" s="1"/>
      <c r="P762" s="1"/>
      <c r="Q762" s="1"/>
      <c r="R762" s="1"/>
      <c r="S762" s="1"/>
      <c r="T762" s="1"/>
      <c r="U762" s="1"/>
      <c r="V762" s="1"/>
      <c r="W762" s="1"/>
      <c r="X762" s="1"/>
      <c r="Y762" s="1"/>
      <c r="Z762" s="1"/>
    </row>
    <row r="763" customFormat="false" ht="15.75" hidden="false" customHeight="true" outlineLevel="0" collapsed="false">
      <c r="G763" s="1"/>
      <c r="H763" s="1"/>
      <c r="I763" s="1"/>
      <c r="J763" s="1"/>
      <c r="K763" s="1"/>
      <c r="L763" s="1"/>
      <c r="M763" s="1"/>
      <c r="N763" s="1"/>
      <c r="O763" s="1"/>
      <c r="P763" s="1"/>
      <c r="Q763" s="1"/>
      <c r="R763" s="1"/>
      <c r="S763" s="1"/>
      <c r="T763" s="1"/>
      <c r="U763" s="1"/>
      <c r="V763" s="1"/>
      <c r="W763" s="1"/>
      <c r="X763" s="1"/>
      <c r="Y763" s="1"/>
      <c r="Z763" s="1"/>
    </row>
    <row r="764" customFormat="false" ht="15.75" hidden="false" customHeight="true" outlineLevel="0" collapsed="false">
      <c r="G764" s="1"/>
      <c r="H764" s="1"/>
      <c r="I764" s="1"/>
      <c r="J764" s="1"/>
      <c r="K764" s="1"/>
      <c r="L764" s="1"/>
      <c r="M764" s="1"/>
      <c r="N764" s="1"/>
      <c r="O764" s="1"/>
      <c r="P764" s="1"/>
      <c r="Q764" s="1"/>
      <c r="R764" s="1"/>
      <c r="S764" s="1"/>
      <c r="T764" s="1"/>
      <c r="U764" s="1"/>
      <c r="V764" s="1"/>
      <c r="W764" s="1"/>
      <c r="X764" s="1"/>
      <c r="Y764" s="1"/>
      <c r="Z764" s="1"/>
    </row>
    <row r="765" customFormat="false" ht="15.75" hidden="false" customHeight="true" outlineLevel="0" collapsed="false">
      <c r="G765" s="1"/>
      <c r="H765" s="1"/>
      <c r="I765" s="1"/>
      <c r="J765" s="1"/>
      <c r="K765" s="1"/>
      <c r="L765" s="1"/>
      <c r="M765" s="1"/>
      <c r="N765" s="1"/>
      <c r="O765" s="1"/>
      <c r="P765" s="1"/>
      <c r="Q765" s="1"/>
      <c r="R765" s="1"/>
      <c r="S765" s="1"/>
      <c r="T765" s="1"/>
      <c r="U765" s="1"/>
      <c r="V765" s="1"/>
      <c r="W765" s="1"/>
      <c r="X765" s="1"/>
      <c r="Y765" s="1"/>
      <c r="Z765" s="1"/>
    </row>
    <row r="766" customFormat="false" ht="15.75" hidden="false" customHeight="true" outlineLevel="0" collapsed="false">
      <c r="G766" s="1"/>
      <c r="H766" s="1"/>
      <c r="I766" s="1"/>
      <c r="J766" s="1"/>
      <c r="K766" s="1"/>
      <c r="L766" s="1"/>
      <c r="M766" s="1"/>
      <c r="N766" s="1"/>
      <c r="O766" s="1"/>
      <c r="P766" s="1"/>
      <c r="Q766" s="1"/>
      <c r="R766" s="1"/>
      <c r="S766" s="1"/>
      <c r="T766" s="1"/>
      <c r="U766" s="1"/>
      <c r="V766" s="1"/>
      <c r="W766" s="1"/>
      <c r="X766" s="1"/>
      <c r="Y766" s="1"/>
      <c r="Z766" s="1"/>
    </row>
    <row r="767" customFormat="false" ht="15.75" hidden="false" customHeight="true" outlineLevel="0" collapsed="false">
      <c r="G767" s="1"/>
      <c r="H767" s="1"/>
      <c r="I767" s="1"/>
      <c r="J767" s="1"/>
      <c r="K767" s="1"/>
      <c r="L767" s="1"/>
      <c r="M767" s="1"/>
      <c r="N767" s="1"/>
      <c r="O767" s="1"/>
      <c r="P767" s="1"/>
      <c r="Q767" s="1"/>
      <c r="R767" s="1"/>
      <c r="S767" s="1"/>
      <c r="T767" s="1"/>
      <c r="U767" s="1"/>
      <c r="V767" s="1"/>
      <c r="W767" s="1"/>
      <c r="X767" s="1"/>
      <c r="Y767" s="1"/>
      <c r="Z767" s="1"/>
    </row>
    <row r="768" customFormat="false" ht="15.75" hidden="false" customHeight="true" outlineLevel="0" collapsed="false">
      <c r="G768" s="1"/>
      <c r="H768" s="1"/>
      <c r="I768" s="1"/>
      <c r="J768" s="1"/>
      <c r="K768" s="1"/>
      <c r="L768" s="1"/>
      <c r="M768" s="1"/>
      <c r="N768" s="1"/>
      <c r="O768" s="1"/>
      <c r="P768" s="1"/>
      <c r="Q768" s="1"/>
      <c r="R768" s="1"/>
      <c r="S768" s="1"/>
      <c r="T768" s="1"/>
      <c r="U768" s="1"/>
      <c r="V768" s="1"/>
      <c r="W768" s="1"/>
      <c r="X768" s="1"/>
      <c r="Y768" s="1"/>
      <c r="Z768" s="1"/>
    </row>
    <row r="769" customFormat="false" ht="15.75" hidden="false" customHeight="true" outlineLevel="0" collapsed="false">
      <c r="G769" s="1"/>
      <c r="H769" s="1"/>
      <c r="I769" s="1"/>
      <c r="J769" s="1"/>
      <c r="K769" s="1"/>
      <c r="L769" s="1"/>
      <c r="M769" s="1"/>
      <c r="N769" s="1"/>
      <c r="O769" s="1"/>
      <c r="P769" s="1"/>
      <c r="Q769" s="1"/>
      <c r="R769" s="1"/>
      <c r="S769" s="1"/>
      <c r="T769" s="1"/>
      <c r="U769" s="1"/>
      <c r="V769" s="1"/>
      <c r="W769" s="1"/>
      <c r="X769" s="1"/>
      <c r="Y769" s="1"/>
      <c r="Z769" s="1"/>
    </row>
    <row r="770" customFormat="false" ht="15.75" hidden="false" customHeight="true" outlineLevel="0" collapsed="false">
      <c r="G770" s="1"/>
      <c r="H770" s="1"/>
      <c r="I770" s="1"/>
      <c r="J770" s="1"/>
      <c r="K770" s="1"/>
      <c r="L770" s="1"/>
      <c r="M770" s="1"/>
      <c r="N770" s="1"/>
      <c r="O770" s="1"/>
      <c r="P770" s="1"/>
      <c r="Q770" s="1"/>
      <c r="R770" s="1"/>
      <c r="S770" s="1"/>
      <c r="T770" s="1"/>
      <c r="U770" s="1"/>
      <c r="V770" s="1"/>
      <c r="W770" s="1"/>
      <c r="X770" s="1"/>
      <c r="Y770" s="1"/>
      <c r="Z770" s="1"/>
    </row>
    <row r="771" customFormat="false" ht="15.75" hidden="false" customHeight="true" outlineLevel="0" collapsed="false">
      <c r="G771" s="1"/>
      <c r="H771" s="1"/>
      <c r="I771" s="1"/>
      <c r="J771" s="1"/>
      <c r="K771" s="1"/>
      <c r="L771" s="1"/>
      <c r="M771" s="1"/>
      <c r="N771" s="1"/>
      <c r="O771" s="1"/>
      <c r="P771" s="1"/>
      <c r="Q771" s="1"/>
      <c r="R771" s="1"/>
      <c r="S771" s="1"/>
      <c r="T771" s="1"/>
      <c r="U771" s="1"/>
      <c r="V771" s="1"/>
      <c r="W771" s="1"/>
      <c r="X771" s="1"/>
      <c r="Y771" s="1"/>
      <c r="Z771" s="1"/>
    </row>
    <row r="772" customFormat="false" ht="15.75" hidden="false" customHeight="true" outlineLevel="0" collapsed="false">
      <c r="G772" s="1"/>
      <c r="H772" s="1"/>
      <c r="I772" s="1"/>
      <c r="J772" s="1"/>
      <c r="K772" s="1"/>
      <c r="L772" s="1"/>
      <c r="M772" s="1"/>
      <c r="N772" s="1"/>
      <c r="O772" s="1"/>
      <c r="P772" s="1"/>
      <c r="Q772" s="1"/>
      <c r="R772" s="1"/>
      <c r="S772" s="1"/>
      <c r="T772" s="1"/>
      <c r="U772" s="1"/>
      <c r="V772" s="1"/>
      <c r="W772" s="1"/>
      <c r="X772" s="1"/>
      <c r="Y772" s="1"/>
      <c r="Z772" s="1"/>
    </row>
    <row r="773" customFormat="false" ht="15.75" hidden="false" customHeight="true" outlineLevel="0" collapsed="false">
      <c r="G773" s="1"/>
      <c r="H773" s="1"/>
      <c r="I773" s="1"/>
      <c r="J773" s="1"/>
      <c r="K773" s="1"/>
      <c r="L773" s="1"/>
      <c r="M773" s="1"/>
      <c r="N773" s="1"/>
      <c r="O773" s="1"/>
      <c r="P773" s="1"/>
      <c r="Q773" s="1"/>
      <c r="R773" s="1"/>
      <c r="S773" s="1"/>
      <c r="T773" s="1"/>
      <c r="U773" s="1"/>
      <c r="V773" s="1"/>
      <c r="W773" s="1"/>
      <c r="X773" s="1"/>
      <c r="Y773" s="1"/>
      <c r="Z773" s="1"/>
    </row>
    <row r="774" customFormat="false" ht="15.75" hidden="false" customHeight="true" outlineLevel="0" collapsed="false">
      <c r="G774" s="1"/>
      <c r="H774" s="1"/>
      <c r="I774" s="1"/>
      <c r="J774" s="1"/>
      <c r="K774" s="1"/>
      <c r="L774" s="1"/>
      <c r="M774" s="1"/>
      <c r="N774" s="1"/>
      <c r="O774" s="1"/>
      <c r="P774" s="1"/>
      <c r="Q774" s="1"/>
      <c r="R774" s="1"/>
      <c r="S774" s="1"/>
      <c r="T774" s="1"/>
      <c r="U774" s="1"/>
      <c r="V774" s="1"/>
      <c r="W774" s="1"/>
      <c r="X774" s="1"/>
      <c r="Y774" s="1"/>
      <c r="Z774" s="1"/>
    </row>
    <row r="775" customFormat="false" ht="15.75" hidden="false" customHeight="true" outlineLevel="0" collapsed="false">
      <c r="G775" s="1"/>
      <c r="H775" s="1"/>
      <c r="I775" s="1"/>
      <c r="J775" s="1"/>
      <c r="K775" s="1"/>
      <c r="L775" s="1"/>
      <c r="M775" s="1"/>
      <c r="N775" s="1"/>
      <c r="O775" s="1"/>
      <c r="P775" s="1"/>
      <c r="Q775" s="1"/>
      <c r="R775" s="1"/>
      <c r="S775" s="1"/>
      <c r="T775" s="1"/>
      <c r="U775" s="1"/>
      <c r="V775" s="1"/>
      <c r="W775" s="1"/>
      <c r="X775" s="1"/>
      <c r="Y775" s="1"/>
      <c r="Z775" s="1"/>
    </row>
    <row r="776" customFormat="false" ht="15.75" hidden="false" customHeight="true" outlineLevel="0" collapsed="false">
      <c r="G776" s="1"/>
      <c r="H776" s="1"/>
      <c r="I776" s="1"/>
      <c r="J776" s="1"/>
      <c r="K776" s="1"/>
      <c r="L776" s="1"/>
      <c r="M776" s="1"/>
      <c r="N776" s="1"/>
      <c r="O776" s="1"/>
      <c r="P776" s="1"/>
      <c r="Q776" s="1"/>
      <c r="R776" s="1"/>
      <c r="S776" s="1"/>
      <c r="T776" s="1"/>
      <c r="U776" s="1"/>
      <c r="V776" s="1"/>
      <c r="W776" s="1"/>
      <c r="X776" s="1"/>
      <c r="Y776" s="1"/>
      <c r="Z776" s="1"/>
    </row>
    <row r="777" customFormat="false" ht="15.75" hidden="false" customHeight="true" outlineLevel="0" collapsed="false">
      <c r="G777" s="1"/>
      <c r="H777" s="1"/>
      <c r="I777" s="1"/>
      <c r="J777" s="1"/>
      <c r="K777" s="1"/>
      <c r="L777" s="1"/>
      <c r="M777" s="1"/>
      <c r="N777" s="1"/>
      <c r="O777" s="1"/>
      <c r="P777" s="1"/>
      <c r="Q777" s="1"/>
      <c r="R777" s="1"/>
      <c r="S777" s="1"/>
      <c r="T777" s="1"/>
      <c r="U777" s="1"/>
      <c r="V777" s="1"/>
      <c r="W777" s="1"/>
      <c r="X777" s="1"/>
      <c r="Y777" s="1"/>
      <c r="Z777" s="1"/>
    </row>
    <row r="778" customFormat="false" ht="15.75" hidden="false" customHeight="true" outlineLevel="0" collapsed="false">
      <c r="G778" s="1"/>
      <c r="H778" s="1"/>
      <c r="I778" s="1"/>
      <c r="J778" s="1"/>
      <c r="K778" s="1"/>
      <c r="L778" s="1"/>
      <c r="M778" s="1"/>
      <c r="N778" s="1"/>
      <c r="O778" s="1"/>
      <c r="P778" s="1"/>
      <c r="Q778" s="1"/>
      <c r="R778" s="1"/>
      <c r="S778" s="1"/>
      <c r="T778" s="1"/>
      <c r="U778" s="1"/>
      <c r="V778" s="1"/>
      <c r="W778" s="1"/>
      <c r="X778" s="1"/>
      <c r="Y778" s="1"/>
      <c r="Z778" s="1"/>
    </row>
    <row r="779" customFormat="false" ht="15.75" hidden="false" customHeight="true" outlineLevel="0" collapsed="false">
      <c r="G779" s="1"/>
      <c r="H779" s="1"/>
      <c r="I779" s="1"/>
      <c r="J779" s="1"/>
      <c r="K779" s="1"/>
      <c r="L779" s="1"/>
      <c r="M779" s="1"/>
      <c r="N779" s="1"/>
      <c r="O779" s="1"/>
      <c r="P779" s="1"/>
      <c r="Q779" s="1"/>
      <c r="R779" s="1"/>
      <c r="S779" s="1"/>
      <c r="T779" s="1"/>
      <c r="U779" s="1"/>
      <c r="V779" s="1"/>
      <c r="W779" s="1"/>
      <c r="X779" s="1"/>
      <c r="Y779" s="1"/>
      <c r="Z779" s="1"/>
    </row>
    <row r="780" customFormat="false" ht="15.75" hidden="false" customHeight="true" outlineLevel="0" collapsed="false">
      <c r="G780" s="1"/>
      <c r="H780" s="1"/>
      <c r="I780" s="1"/>
      <c r="J780" s="1"/>
      <c r="K780" s="1"/>
      <c r="L780" s="1"/>
      <c r="M780" s="1"/>
      <c r="N780" s="1"/>
      <c r="O780" s="1"/>
      <c r="P780" s="1"/>
      <c r="Q780" s="1"/>
      <c r="R780" s="1"/>
      <c r="S780" s="1"/>
      <c r="T780" s="1"/>
      <c r="U780" s="1"/>
      <c r="V780" s="1"/>
      <c r="W780" s="1"/>
      <c r="X780" s="1"/>
      <c r="Y780" s="1"/>
      <c r="Z780" s="1"/>
    </row>
    <row r="781" customFormat="false" ht="15.75" hidden="false" customHeight="true" outlineLevel="0" collapsed="false">
      <c r="G781" s="1"/>
      <c r="H781" s="1"/>
      <c r="I781" s="1"/>
      <c r="J781" s="1"/>
      <c r="K781" s="1"/>
      <c r="L781" s="1"/>
      <c r="M781" s="1"/>
      <c r="N781" s="1"/>
      <c r="O781" s="1"/>
      <c r="P781" s="1"/>
      <c r="Q781" s="1"/>
      <c r="R781" s="1"/>
      <c r="S781" s="1"/>
      <c r="T781" s="1"/>
      <c r="U781" s="1"/>
      <c r="V781" s="1"/>
      <c r="W781" s="1"/>
      <c r="X781" s="1"/>
      <c r="Y781" s="1"/>
      <c r="Z781" s="1"/>
    </row>
    <row r="782" customFormat="false" ht="15.75" hidden="false" customHeight="true" outlineLevel="0" collapsed="false">
      <c r="G782" s="1"/>
      <c r="H782" s="1"/>
      <c r="I782" s="1"/>
      <c r="J782" s="1"/>
      <c r="K782" s="1"/>
      <c r="L782" s="1"/>
      <c r="M782" s="1"/>
      <c r="N782" s="1"/>
      <c r="O782" s="1"/>
      <c r="P782" s="1"/>
      <c r="Q782" s="1"/>
      <c r="R782" s="1"/>
      <c r="S782" s="1"/>
      <c r="T782" s="1"/>
      <c r="U782" s="1"/>
      <c r="V782" s="1"/>
      <c r="W782" s="1"/>
      <c r="X782" s="1"/>
      <c r="Y782" s="1"/>
      <c r="Z782" s="1"/>
    </row>
    <row r="783" customFormat="false" ht="15.75" hidden="false" customHeight="true" outlineLevel="0" collapsed="false">
      <c r="G783" s="1"/>
      <c r="H783" s="1"/>
      <c r="I783" s="1"/>
      <c r="J783" s="1"/>
      <c r="K783" s="1"/>
      <c r="L783" s="1"/>
      <c r="M783" s="1"/>
      <c r="N783" s="1"/>
      <c r="O783" s="1"/>
      <c r="P783" s="1"/>
      <c r="Q783" s="1"/>
      <c r="R783" s="1"/>
      <c r="S783" s="1"/>
      <c r="T783" s="1"/>
      <c r="U783" s="1"/>
      <c r="V783" s="1"/>
      <c r="W783" s="1"/>
      <c r="X783" s="1"/>
      <c r="Y783" s="1"/>
      <c r="Z783" s="1"/>
    </row>
    <row r="784" customFormat="false" ht="15.75" hidden="false" customHeight="true" outlineLevel="0" collapsed="false">
      <c r="G784" s="1"/>
      <c r="H784" s="1"/>
      <c r="I784" s="1"/>
      <c r="J784" s="1"/>
      <c r="K784" s="1"/>
      <c r="L784" s="1"/>
      <c r="M784" s="1"/>
      <c r="N784" s="1"/>
      <c r="O784" s="1"/>
      <c r="P784" s="1"/>
      <c r="Q784" s="1"/>
      <c r="R784" s="1"/>
      <c r="S784" s="1"/>
      <c r="T784" s="1"/>
      <c r="U784" s="1"/>
      <c r="V784" s="1"/>
      <c r="W784" s="1"/>
      <c r="X784" s="1"/>
      <c r="Y784" s="1"/>
      <c r="Z784" s="1"/>
    </row>
    <row r="785" customFormat="false" ht="15.75" hidden="false" customHeight="true" outlineLevel="0" collapsed="false">
      <c r="G785" s="1"/>
      <c r="H785" s="1"/>
      <c r="I785" s="1"/>
      <c r="J785" s="1"/>
      <c r="K785" s="1"/>
      <c r="L785" s="1"/>
      <c r="M785" s="1"/>
      <c r="N785" s="1"/>
      <c r="O785" s="1"/>
      <c r="P785" s="1"/>
      <c r="Q785" s="1"/>
      <c r="R785" s="1"/>
      <c r="S785" s="1"/>
      <c r="T785" s="1"/>
      <c r="U785" s="1"/>
      <c r="V785" s="1"/>
      <c r="W785" s="1"/>
      <c r="X785" s="1"/>
      <c r="Y785" s="1"/>
      <c r="Z785" s="1"/>
    </row>
    <row r="786" customFormat="false" ht="15.75" hidden="false" customHeight="true" outlineLevel="0" collapsed="false">
      <c r="G786" s="1"/>
      <c r="H786" s="1"/>
      <c r="I786" s="1"/>
      <c r="J786" s="1"/>
      <c r="K786" s="1"/>
      <c r="L786" s="1"/>
      <c r="M786" s="1"/>
      <c r="N786" s="1"/>
      <c r="O786" s="1"/>
      <c r="P786" s="1"/>
      <c r="Q786" s="1"/>
      <c r="R786" s="1"/>
      <c r="S786" s="1"/>
      <c r="T786" s="1"/>
      <c r="U786" s="1"/>
      <c r="V786" s="1"/>
      <c r="W786" s="1"/>
      <c r="X786" s="1"/>
      <c r="Y786" s="1"/>
      <c r="Z786" s="1"/>
    </row>
    <row r="787" customFormat="false" ht="15.75" hidden="false" customHeight="true" outlineLevel="0" collapsed="false">
      <c r="G787" s="1"/>
      <c r="H787" s="1"/>
      <c r="I787" s="1"/>
      <c r="J787" s="1"/>
      <c r="K787" s="1"/>
      <c r="L787" s="1"/>
      <c r="M787" s="1"/>
      <c r="N787" s="1"/>
      <c r="O787" s="1"/>
      <c r="P787" s="1"/>
      <c r="Q787" s="1"/>
      <c r="R787" s="1"/>
      <c r="S787" s="1"/>
      <c r="T787" s="1"/>
      <c r="U787" s="1"/>
      <c r="V787" s="1"/>
      <c r="W787" s="1"/>
      <c r="X787" s="1"/>
      <c r="Y787" s="1"/>
      <c r="Z787" s="1"/>
    </row>
    <row r="788" customFormat="false" ht="15.75" hidden="false" customHeight="true" outlineLevel="0" collapsed="false">
      <c r="G788" s="1"/>
      <c r="H788" s="1"/>
      <c r="I788" s="1"/>
      <c r="J788" s="1"/>
      <c r="K788" s="1"/>
      <c r="L788" s="1"/>
      <c r="M788" s="1"/>
      <c r="N788" s="1"/>
      <c r="O788" s="1"/>
      <c r="P788" s="1"/>
      <c r="Q788" s="1"/>
      <c r="R788" s="1"/>
      <c r="S788" s="1"/>
      <c r="T788" s="1"/>
      <c r="U788" s="1"/>
      <c r="V788" s="1"/>
      <c r="W788" s="1"/>
      <c r="X788" s="1"/>
      <c r="Y788" s="1"/>
      <c r="Z788" s="1"/>
    </row>
    <row r="789" customFormat="false" ht="15.75" hidden="false" customHeight="true" outlineLevel="0" collapsed="false">
      <c r="G789" s="1"/>
      <c r="H789" s="1"/>
      <c r="I789" s="1"/>
      <c r="J789" s="1"/>
      <c r="K789" s="1"/>
      <c r="L789" s="1"/>
      <c r="M789" s="1"/>
      <c r="N789" s="1"/>
      <c r="O789" s="1"/>
      <c r="P789" s="1"/>
      <c r="Q789" s="1"/>
      <c r="R789" s="1"/>
      <c r="S789" s="1"/>
      <c r="T789" s="1"/>
      <c r="U789" s="1"/>
      <c r="V789" s="1"/>
      <c r="W789" s="1"/>
      <c r="X789" s="1"/>
      <c r="Y789" s="1"/>
      <c r="Z789" s="1"/>
    </row>
    <row r="790" customFormat="false" ht="15.75" hidden="false" customHeight="true" outlineLevel="0" collapsed="false">
      <c r="G790" s="1"/>
      <c r="H790" s="1"/>
      <c r="I790" s="1"/>
      <c r="J790" s="1"/>
      <c r="K790" s="1"/>
      <c r="L790" s="1"/>
      <c r="M790" s="1"/>
      <c r="N790" s="1"/>
      <c r="O790" s="1"/>
      <c r="P790" s="1"/>
      <c r="Q790" s="1"/>
      <c r="R790" s="1"/>
      <c r="S790" s="1"/>
      <c r="T790" s="1"/>
      <c r="U790" s="1"/>
      <c r="V790" s="1"/>
      <c r="W790" s="1"/>
      <c r="X790" s="1"/>
      <c r="Y790" s="1"/>
      <c r="Z790" s="1"/>
    </row>
    <row r="791" customFormat="false" ht="15.75" hidden="false" customHeight="true" outlineLevel="0" collapsed="false">
      <c r="G791" s="1"/>
      <c r="H791" s="1"/>
      <c r="I791" s="1"/>
      <c r="J791" s="1"/>
      <c r="K791" s="1"/>
      <c r="L791" s="1"/>
      <c r="M791" s="1"/>
      <c r="N791" s="1"/>
      <c r="O791" s="1"/>
      <c r="P791" s="1"/>
      <c r="Q791" s="1"/>
      <c r="R791" s="1"/>
      <c r="S791" s="1"/>
      <c r="T791" s="1"/>
      <c r="U791" s="1"/>
      <c r="V791" s="1"/>
      <c r="W791" s="1"/>
      <c r="X791" s="1"/>
      <c r="Y791" s="1"/>
      <c r="Z791" s="1"/>
    </row>
    <row r="792" customFormat="false" ht="15.75" hidden="false" customHeight="true" outlineLevel="0" collapsed="false">
      <c r="G792" s="1"/>
      <c r="H792" s="1"/>
      <c r="I792" s="1"/>
      <c r="J792" s="1"/>
      <c r="K792" s="1"/>
      <c r="L792" s="1"/>
      <c r="M792" s="1"/>
      <c r="N792" s="1"/>
      <c r="O792" s="1"/>
      <c r="P792" s="1"/>
      <c r="Q792" s="1"/>
      <c r="R792" s="1"/>
      <c r="S792" s="1"/>
      <c r="T792" s="1"/>
      <c r="U792" s="1"/>
      <c r="V792" s="1"/>
      <c r="W792" s="1"/>
      <c r="X792" s="1"/>
      <c r="Y792" s="1"/>
      <c r="Z792" s="1"/>
    </row>
    <row r="793" customFormat="false" ht="15.75" hidden="false" customHeight="true" outlineLevel="0" collapsed="false">
      <c r="G793" s="1"/>
      <c r="H793" s="1"/>
      <c r="I793" s="1"/>
      <c r="J793" s="1"/>
      <c r="K793" s="1"/>
      <c r="L793" s="1"/>
      <c r="M793" s="1"/>
      <c r="N793" s="1"/>
      <c r="O793" s="1"/>
      <c r="P793" s="1"/>
      <c r="Q793" s="1"/>
      <c r="R793" s="1"/>
      <c r="S793" s="1"/>
      <c r="T793" s="1"/>
      <c r="U793" s="1"/>
      <c r="V793" s="1"/>
      <c r="W793" s="1"/>
      <c r="X793" s="1"/>
      <c r="Y793" s="1"/>
      <c r="Z793" s="1"/>
    </row>
    <row r="794" customFormat="false" ht="15.75" hidden="false" customHeight="true" outlineLevel="0" collapsed="false">
      <c r="G794" s="1"/>
      <c r="H794" s="1"/>
      <c r="I794" s="1"/>
      <c r="J794" s="1"/>
      <c r="K794" s="1"/>
      <c r="L794" s="1"/>
      <c r="M794" s="1"/>
      <c r="N794" s="1"/>
      <c r="O794" s="1"/>
      <c r="P794" s="1"/>
      <c r="Q794" s="1"/>
      <c r="R794" s="1"/>
      <c r="S794" s="1"/>
      <c r="T794" s="1"/>
      <c r="U794" s="1"/>
      <c r="V794" s="1"/>
      <c r="W794" s="1"/>
      <c r="X794" s="1"/>
      <c r="Y794" s="1"/>
      <c r="Z794" s="1"/>
    </row>
    <row r="795" customFormat="false" ht="15.75" hidden="false" customHeight="true" outlineLevel="0" collapsed="false">
      <c r="G795" s="1"/>
      <c r="H795" s="1"/>
      <c r="I795" s="1"/>
      <c r="J795" s="1"/>
      <c r="K795" s="1"/>
      <c r="L795" s="1"/>
      <c r="M795" s="1"/>
      <c r="N795" s="1"/>
      <c r="O795" s="1"/>
      <c r="P795" s="1"/>
      <c r="Q795" s="1"/>
      <c r="R795" s="1"/>
      <c r="S795" s="1"/>
      <c r="T795" s="1"/>
      <c r="U795" s="1"/>
      <c r="V795" s="1"/>
      <c r="W795" s="1"/>
      <c r="X795" s="1"/>
      <c r="Y795" s="1"/>
      <c r="Z795" s="1"/>
    </row>
    <row r="796" customFormat="false" ht="15.75" hidden="false" customHeight="true" outlineLevel="0" collapsed="false">
      <c r="G796" s="1"/>
      <c r="H796" s="1"/>
      <c r="I796" s="1"/>
      <c r="J796" s="1"/>
      <c r="K796" s="1"/>
      <c r="L796" s="1"/>
      <c r="M796" s="1"/>
      <c r="N796" s="1"/>
      <c r="O796" s="1"/>
      <c r="P796" s="1"/>
      <c r="Q796" s="1"/>
      <c r="R796" s="1"/>
      <c r="S796" s="1"/>
      <c r="T796" s="1"/>
      <c r="U796" s="1"/>
      <c r="V796" s="1"/>
      <c r="W796" s="1"/>
      <c r="X796" s="1"/>
      <c r="Y796" s="1"/>
      <c r="Z796" s="1"/>
    </row>
    <row r="797" customFormat="false" ht="15.75" hidden="false" customHeight="true" outlineLevel="0" collapsed="false">
      <c r="G797" s="1"/>
      <c r="H797" s="1"/>
      <c r="I797" s="1"/>
      <c r="J797" s="1"/>
      <c r="K797" s="1"/>
      <c r="L797" s="1"/>
      <c r="M797" s="1"/>
      <c r="N797" s="1"/>
      <c r="O797" s="1"/>
      <c r="P797" s="1"/>
      <c r="Q797" s="1"/>
      <c r="R797" s="1"/>
      <c r="S797" s="1"/>
      <c r="T797" s="1"/>
      <c r="U797" s="1"/>
      <c r="V797" s="1"/>
      <c r="W797" s="1"/>
      <c r="X797" s="1"/>
      <c r="Y797" s="1"/>
      <c r="Z797" s="1"/>
    </row>
    <row r="798" customFormat="false" ht="15.75" hidden="false" customHeight="true" outlineLevel="0" collapsed="false">
      <c r="G798" s="1"/>
      <c r="H798" s="1"/>
      <c r="I798" s="1"/>
      <c r="J798" s="1"/>
      <c r="K798" s="1"/>
      <c r="L798" s="1"/>
      <c r="M798" s="1"/>
      <c r="N798" s="1"/>
      <c r="O798" s="1"/>
      <c r="P798" s="1"/>
      <c r="Q798" s="1"/>
      <c r="R798" s="1"/>
      <c r="S798" s="1"/>
      <c r="T798" s="1"/>
      <c r="U798" s="1"/>
      <c r="V798" s="1"/>
      <c r="W798" s="1"/>
      <c r="X798" s="1"/>
      <c r="Y798" s="1"/>
      <c r="Z798" s="1"/>
    </row>
    <row r="799" customFormat="false" ht="15.75" hidden="false" customHeight="true" outlineLevel="0" collapsed="false">
      <c r="G799" s="1"/>
      <c r="H799" s="1"/>
      <c r="I799" s="1"/>
      <c r="J799" s="1"/>
      <c r="K799" s="1"/>
      <c r="L799" s="1"/>
      <c r="M799" s="1"/>
      <c r="N799" s="1"/>
      <c r="O799" s="1"/>
      <c r="P799" s="1"/>
      <c r="Q799" s="1"/>
      <c r="R799" s="1"/>
      <c r="S799" s="1"/>
      <c r="T799" s="1"/>
      <c r="U799" s="1"/>
      <c r="V799" s="1"/>
      <c r="W799" s="1"/>
      <c r="X799" s="1"/>
      <c r="Y799" s="1"/>
      <c r="Z799" s="1"/>
    </row>
    <row r="800" customFormat="false" ht="15.75" hidden="false" customHeight="true" outlineLevel="0" collapsed="false">
      <c r="G800" s="1"/>
      <c r="H800" s="1"/>
      <c r="I800" s="1"/>
      <c r="J800" s="1"/>
      <c r="K800" s="1"/>
      <c r="L800" s="1"/>
      <c r="M800" s="1"/>
      <c r="N800" s="1"/>
      <c r="O800" s="1"/>
      <c r="P800" s="1"/>
      <c r="Q800" s="1"/>
      <c r="R800" s="1"/>
      <c r="S800" s="1"/>
      <c r="T800" s="1"/>
      <c r="U800" s="1"/>
      <c r="V800" s="1"/>
      <c r="W800" s="1"/>
      <c r="X800" s="1"/>
      <c r="Y800" s="1"/>
      <c r="Z800" s="1"/>
    </row>
    <row r="801" customFormat="false" ht="15.75" hidden="false" customHeight="true" outlineLevel="0" collapsed="false">
      <c r="G801" s="1"/>
      <c r="H801" s="1"/>
      <c r="I801" s="1"/>
      <c r="J801" s="1"/>
      <c r="K801" s="1"/>
      <c r="L801" s="1"/>
      <c r="M801" s="1"/>
      <c r="N801" s="1"/>
      <c r="O801" s="1"/>
      <c r="P801" s="1"/>
      <c r="Q801" s="1"/>
      <c r="R801" s="1"/>
      <c r="S801" s="1"/>
      <c r="T801" s="1"/>
      <c r="U801" s="1"/>
      <c r="V801" s="1"/>
      <c r="W801" s="1"/>
      <c r="X801" s="1"/>
      <c r="Y801" s="1"/>
      <c r="Z801" s="1"/>
    </row>
    <row r="802" customFormat="false" ht="15.75" hidden="false" customHeight="true" outlineLevel="0" collapsed="false">
      <c r="G802" s="1"/>
      <c r="H802" s="1"/>
      <c r="I802" s="1"/>
      <c r="J802" s="1"/>
      <c r="K802" s="1"/>
      <c r="L802" s="1"/>
      <c r="M802" s="1"/>
      <c r="N802" s="1"/>
      <c r="O802" s="1"/>
      <c r="P802" s="1"/>
      <c r="Q802" s="1"/>
      <c r="R802" s="1"/>
      <c r="S802" s="1"/>
      <c r="T802" s="1"/>
      <c r="U802" s="1"/>
      <c r="V802" s="1"/>
      <c r="W802" s="1"/>
      <c r="X802" s="1"/>
      <c r="Y802" s="1"/>
      <c r="Z802" s="1"/>
    </row>
    <row r="803" customFormat="false" ht="15.75" hidden="false" customHeight="true" outlineLevel="0" collapsed="false">
      <c r="G803" s="1"/>
      <c r="H803" s="1"/>
      <c r="I803" s="1"/>
      <c r="J803" s="1"/>
      <c r="K803" s="1"/>
      <c r="L803" s="1"/>
      <c r="M803" s="1"/>
      <c r="N803" s="1"/>
      <c r="O803" s="1"/>
      <c r="P803" s="1"/>
      <c r="Q803" s="1"/>
      <c r="R803" s="1"/>
      <c r="S803" s="1"/>
      <c r="T803" s="1"/>
      <c r="U803" s="1"/>
      <c r="V803" s="1"/>
      <c r="W803" s="1"/>
      <c r="X803" s="1"/>
      <c r="Y803" s="1"/>
      <c r="Z803" s="1"/>
    </row>
    <row r="804" customFormat="false" ht="15.75" hidden="false" customHeight="true" outlineLevel="0" collapsed="false">
      <c r="G804" s="1"/>
      <c r="H804" s="1"/>
      <c r="I804" s="1"/>
      <c r="J804" s="1"/>
      <c r="K804" s="1"/>
      <c r="L804" s="1"/>
      <c r="M804" s="1"/>
      <c r="N804" s="1"/>
      <c r="O804" s="1"/>
      <c r="P804" s="1"/>
      <c r="Q804" s="1"/>
      <c r="R804" s="1"/>
      <c r="S804" s="1"/>
      <c r="T804" s="1"/>
      <c r="U804" s="1"/>
      <c r="V804" s="1"/>
      <c r="W804" s="1"/>
      <c r="X804" s="1"/>
      <c r="Y804" s="1"/>
      <c r="Z804" s="1"/>
    </row>
    <row r="805" customFormat="false" ht="15.75" hidden="false" customHeight="true" outlineLevel="0" collapsed="false">
      <c r="G805" s="1"/>
      <c r="H805" s="1"/>
      <c r="I805" s="1"/>
      <c r="J805" s="1"/>
      <c r="K805" s="1"/>
      <c r="L805" s="1"/>
      <c r="M805" s="1"/>
      <c r="N805" s="1"/>
      <c r="O805" s="1"/>
      <c r="P805" s="1"/>
      <c r="Q805" s="1"/>
      <c r="R805" s="1"/>
      <c r="S805" s="1"/>
      <c r="T805" s="1"/>
      <c r="U805" s="1"/>
      <c r="V805" s="1"/>
      <c r="W805" s="1"/>
      <c r="X805" s="1"/>
      <c r="Y805" s="1"/>
      <c r="Z805" s="1"/>
    </row>
    <row r="806" customFormat="false" ht="15.75" hidden="false" customHeight="true" outlineLevel="0" collapsed="false">
      <c r="G806" s="1"/>
      <c r="H806" s="1"/>
      <c r="I806" s="1"/>
      <c r="J806" s="1"/>
      <c r="K806" s="1"/>
      <c r="L806" s="1"/>
      <c r="M806" s="1"/>
      <c r="N806" s="1"/>
      <c r="O806" s="1"/>
      <c r="P806" s="1"/>
      <c r="Q806" s="1"/>
      <c r="R806" s="1"/>
      <c r="S806" s="1"/>
      <c r="T806" s="1"/>
      <c r="U806" s="1"/>
      <c r="V806" s="1"/>
      <c r="W806" s="1"/>
      <c r="X806" s="1"/>
      <c r="Y806" s="1"/>
      <c r="Z806" s="1"/>
    </row>
    <row r="807" customFormat="false" ht="15.75" hidden="false" customHeight="true" outlineLevel="0" collapsed="false">
      <c r="G807" s="1"/>
      <c r="H807" s="1"/>
      <c r="I807" s="1"/>
      <c r="J807" s="1"/>
      <c r="K807" s="1"/>
      <c r="L807" s="1"/>
      <c r="M807" s="1"/>
      <c r="N807" s="1"/>
      <c r="O807" s="1"/>
      <c r="P807" s="1"/>
      <c r="Q807" s="1"/>
      <c r="R807" s="1"/>
      <c r="S807" s="1"/>
      <c r="T807" s="1"/>
      <c r="U807" s="1"/>
      <c r="V807" s="1"/>
      <c r="W807" s="1"/>
      <c r="X807" s="1"/>
      <c r="Y807" s="1"/>
      <c r="Z807" s="1"/>
    </row>
    <row r="808" customFormat="false" ht="15.75" hidden="false" customHeight="true" outlineLevel="0" collapsed="false">
      <c r="G808" s="1"/>
      <c r="H808" s="1"/>
      <c r="I808" s="1"/>
      <c r="J808" s="1"/>
      <c r="K808" s="1"/>
      <c r="L808" s="1"/>
      <c r="M808" s="1"/>
      <c r="N808" s="1"/>
      <c r="O808" s="1"/>
      <c r="P808" s="1"/>
      <c r="Q808" s="1"/>
      <c r="R808" s="1"/>
      <c r="S808" s="1"/>
      <c r="T808" s="1"/>
      <c r="U808" s="1"/>
      <c r="V808" s="1"/>
      <c r="W808" s="1"/>
      <c r="X808" s="1"/>
      <c r="Y808" s="1"/>
      <c r="Z808" s="1"/>
    </row>
    <row r="809" customFormat="false" ht="15.75" hidden="false" customHeight="true" outlineLevel="0" collapsed="false">
      <c r="G809" s="1"/>
      <c r="H809" s="1"/>
      <c r="I809" s="1"/>
      <c r="J809" s="1"/>
      <c r="K809" s="1"/>
      <c r="L809" s="1"/>
      <c r="M809" s="1"/>
      <c r="N809" s="1"/>
      <c r="O809" s="1"/>
      <c r="P809" s="1"/>
      <c r="Q809" s="1"/>
      <c r="R809" s="1"/>
      <c r="S809" s="1"/>
      <c r="T809" s="1"/>
      <c r="U809" s="1"/>
      <c r="V809" s="1"/>
      <c r="W809" s="1"/>
      <c r="X809" s="1"/>
      <c r="Y809" s="1"/>
      <c r="Z809" s="1"/>
    </row>
    <row r="810" customFormat="false" ht="15.75" hidden="false" customHeight="true" outlineLevel="0" collapsed="false">
      <c r="G810" s="1"/>
      <c r="H810" s="1"/>
      <c r="I810" s="1"/>
      <c r="J810" s="1"/>
      <c r="K810" s="1"/>
      <c r="L810" s="1"/>
      <c r="M810" s="1"/>
      <c r="N810" s="1"/>
      <c r="O810" s="1"/>
      <c r="P810" s="1"/>
      <c r="Q810" s="1"/>
      <c r="R810" s="1"/>
      <c r="S810" s="1"/>
      <c r="T810" s="1"/>
      <c r="U810" s="1"/>
      <c r="V810" s="1"/>
      <c r="W810" s="1"/>
      <c r="X810" s="1"/>
      <c r="Y810" s="1"/>
      <c r="Z810" s="1"/>
    </row>
    <row r="811" customFormat="false" ht="15.75" hidden="false" customHeight="true" outlineLevel="0" collapsed="false">
      <c r="G811" s="1"/>
      <c r="H811" s="1"/>
      <c r="I811" s="1"/>
      <c r="J811" s="1"/>
      <c r="K811" s="1"/>
      <c r="L811" s="1"/>
      <c r="M811" s="1"/>
      <c r="N811" s="1"/>
      <c r="O811" s="1"/>
      <c r="P811" s="1"/>
      <c r="Q811" s="1"/>
      <c r="R811" s="1"/>
      <c r="S811" s="1"/>
      <c r="T811" s="1"/>
      <c r="U811" s="1"/>
      <c r="V811" s="1"/>
      <c r="W811" s="1"/>
      <c r="X811" s="1"/>
      <c r="Y811" s="1"/>
      <c r="Z811" s="1"/>
    </row>
    <row r="812" customFormat="false" ht="15.75" hidden="false" customHeight="true" outlineLevel="0" collapsed="false">
      <c r="G812" s="1"/>
      <c r="H812" s="1"/>
      <c r="I812" s="1"/>
      <c r="J812" s="1"/>
      <c r="K812" s="1"/>
      <c r="L812" s="1"/>
      <c r="M812" s="1"/>
      <c r="N812" s="1"/>
      <c r="O812" s="1"/>
      <c r="P812" s="1"/>
      <c r="Q812" s="1"/>
      <c r="R812" s="1"/>
      <c r="S812" s="1"/>
      <c r="T812" s="1"/>
      <c r="U812" s="1"/>
      <c r="V812" s="1"/>
      <c r="W812" s="1"/>
      <c r="X812" s="1"/>
      <c r="Y812" s="1"/>
      <c r="Z812" s="1"/>
    </row>
    <row r="813" customFormat="false" ht="15.75" hidden="false" customHeight="true" outlineLevel="0" collapsed="false">
      <c r="G813" s="1"/>
      <c r="H813" s="1"/>
      <c r="I813" s="1"/>
      <c r="J813" s="1"/>
      <c r="K813" s="1"/>
      <c r="L813" s="1"/>
      <c r="M813" s="1"/>
      <c r="N813" s="1"/>
      <c r="O813" s="1"/>
      <c r="P813" s="1"/>
      <c r="Q813" s="1"/>
      <c r="R813" s="1"/>
      <c r="S813" s="1"/>
      <c r="T813" s="1"/>
      <c r="U813" s="1"/>
      <c r="V813" s="1"/>
      <c r="W813" s="1"/>
      <c r="X813" s="1"/>
      <c r="Y813" s="1"/>
      <c r="Z813" s="1"/>
    </row>
    <row r="814" customFormat="false" ht="15.75" hidden="false" customHeight="true" outlineLevel="0" collapsed="false">
      <c r="G814" s="1"/>
      <c r="H814" s="1"/>
      <c r="I814" s="1"/>
      <c r="J814" s="1"/>
      <c r="K814" s="1"/>
      <c r="L814" s="1"/>
      <c r="M814" s="1"/>
      <c r="N814" s="1"/>
      <c r="O814" s="1"/>
      <c r="P814" s="1"/>
      <c r="Q814" s="1"/>
      <c r="R814" s="1"/>
      <c r="S814" s="1"/>
      <c r="T814" s="1"/>
      <c r="U814" s="1"/>
      <c r="V814" s="1"/>
      <c r="W814" s="1"/>
      <c r="X814" s="1"/>
      <c r="Y814" s="1"/>
      <c r="Z814" s="1"/>
    </row>
    <row r="815" customFormat="false" ht="15.75" hidden="false" customHeight="true" outlineLevel="0" collapsed="false">
      <c r="G815" s="1"/>
      <c r="H815" s="1"/>
      <c r="I815" s="1"/>
      <c r="J815" s="1"/>
      <c r="K815" s="1"/>
      <c r="L815" s="1"/>
      <c r="M815" s="1"/>
      <c r="N815" s="1"/>
      <c r="O815" s="1"/>
      <c r="P815" s="1"/>
      <c r="Q815" s="1"/>
      <c r="R815" s="1"/>
      <c r="S815" s="1"/>
      <c r="T815" s="1"/>
      <c r="U815" s="1"/>
      <c r="V815" s="1"/>
      <c r="W815" s="1"/>
      <c r="X815" s="1"/>
      <c r="Y815" s="1"/>
      <c r="Z815" s="1"/>
    </row>
    <row r="816" customFormat="false" ht="15.75" hidden="false" customHeight="true" outlineLevel="0" collapsed="false">
      <c r="G816" s="1"/>
      <c r="H816" s="1"/>
      <c r="I816" s="1"/>
      <c r="J816" s="1"/>
      <c r="K816" s="1"/>
      <c r="L816" s="1"/>
      <c r="M816" s="1"/>
      <c r="N816" s="1"/>
      <c r="O816" s="1"/>
      <c r="P816" s="1"/>
      <c r="Q816" s="1"/>
      <c r="R816" s="1"/>
      <c r="S816" s="1"/>
      <c r="T816" s="1"/>
      <c r="U816" s="1"/>
      <c r="V816" s="1"/>
      <c r="W816" s="1"/>
      <c r="X816" s="1"/>
      <c r="Y816" s="1"/>
      <c r="Z816" s="1"/>
    </row>
    <row r="817" customFormat="false" ht="15.75" hidden="false" customHeight="true" outlineLevel="0" collapsed="false">
      <c r="G817" s="1"/>
      <c r="H817" s="1"/>
      <c r="I817" s="1"/>
      <c r="J817" s="1"/>
      <c r="K817" s="1"/>
      <c r="L817" s="1"/>
      <c r="M817" s="1"/>
      <c r="N817" s="1"/>
      <c r="O817" s="1"/>
      <c r="P817" s="1"/>
      <c r="Q817" s="1"/>
      <c r="R817" s="1"/>
      <c r="S817" s="1"/>
      <c r="T817" s="1"/>
      <c r="U817" s="1"/>
      <c r="V817" s="1"/>
      <c r="W817" s="1"/>
      <c r="X817" s="1"/>
      <c r="Y817" s="1"/>
      <c r="Z817" s="1"/>
    </row>
    <row r="818" customFormat="false" ht="15.75" hidden="false" customHeight="true" outlineLevel="0" collapsed="false">
      <c r="G818" s="1"/>
      <c r="H818" s="1"/>
      <c r="I818" s="1"/>
      <c r="J818" s="1"/>
      <c r="K818" s="1"/>
      <c r="L818" s="1"/>
      <c r="M818" s="1"/>
      <c r="N818" s="1"/>
      <c r="O818" s="1"/>
      <c r="P818" s="1"/>
      <c r="Q818" s="1"/>
      <c r="R818" s="1"/>
      <c r="S818" s="1"/>
      <c r="T818" s="1"/>
      <c r="U818" s="1"/>
      <c r="V818" s="1"/>
      <c r="W818" s="1"/>
      <c r="X818" s="1"/>
      <c r="Y818" s="1"/>
      <c r="Z818" s="1"/>
    </row>
    <row r="819" customFormat="false" ht="15.75" hidden="false" customHeight="true" outlineLevel="0" collapsed="false">
      <c r="G819" s="1"/>
      <c r="H819" s="1"/>
      <c r="I819" s="1"/>
      <c r="J819" s="1"/>
      <c r="K819" s="1"/>
      <c r="L819" s="1"/>
      <c r="M819" s="1"/>
      <c r="N819" s="1"/>
      <c r="O819" s="1"/>
      <c r="P819" s="1"/>
      <c r="Q819" s="1"/>
      <c r="R819" s="1"/>
      <c r="S819" s="1"/>
      <c r="T819" s="1"/>
      <c r="U819" s="1"/>
      <c r="V819" s="1"/>
      <c r="W819" s="1"/>
      <c r="X819" s="1"/>
      <c r="Y819" s="1"/>
      <c r="Z819" s="1"/>
    </row>
    <row r="820" customFormat="false" ht="15.75" hidden="false" customHeight="true" outlineLevel="0" collapsed="false">
      <c r="G820" s="1"/>
      <c r="H820" s="1"/>
      <c r="I820" s="1"/>
      <c r="J820" s="1"/>
      <c r="K820" s="1"/>
      <c r="L820" s="1"/>
      <c r="M820" s="1"/>
      <c r="N820" s="1"/>
      <c r="O820" s="1"/>
      <c r="P820" s="1"/>
      <c r="Q820" s="1"/>
      <c r="R820" s="1"/>
      <c r="S820" s="1"/>
      <c r="T820" s="1"/>
      <c r="U820" s="1"/>
      <c r="V820" s="1"/>
      <c r="W820" s="1"/>
      <c r="X820" s="1"/>
      <c r="Y820" s="1"/>
      <c r="Z820" s="1"/>
    </row>
    <row r="821" customFormat="false" ht="15.75" hidden="false" customHeight="true" outlineLevel="0" collapsed="false">
      <c r="G821" s="1"/>
      <c r="H821" s="1"/>
      <c r="I821" s="1"/>
      <c r="J821" s="1"/>
      <c r="K821" s="1"/>
      <c r="L821" s="1"/>
      <c r="M821" s="1"/>
      <c r="N821" s="1"/>
      <c r="O821" s="1"/>
      <c r="P821" s="1"/>
      <c r="Q821" s="1"/>
      <c r="R821" s="1"/>
      <c r="S821" s="1"/>
      <c r="T821" s="1"/>
      <c r="U821" s="1"/>
      <c r="V821" s="1"/>
      <c r="W821" s="1"/>
      <c r="X821" s="1"/>
      <c r="Y821" s="1"/>
      <c r="Z821" s="1"/>
    </row>
    <row r="822" customFormat="false" ht="15.75" hidden="false" customHeight="true" outlineLevel="0" collapsed="false">
      <c r="G822" s="1"/>
      <c r="H822" s="1"/>
      <c r="I822" s="1"/>
      <c r="J822" s="1"/>
      <c r="K822" s="1"/>
      <c r="L822" s="1"/>
      <c r="M822" s="1"/>
      <c r="N822" s="1"/>
      <c r="O822" s="1"/>
      <c r="P822" s="1"/>
      <c r="Q822" s="1"/>
      <c r="R822" s="1"/>
      <c r="S822" s="1"/>
      <c r="T822" s="1"/>
      <c r="U822" s="1"/>
      <c r="V822" s="1"/>
      <c r="W822" s="1"/>
      <c r="X822" s="1"/>
      <c r="Y822" s="1"/>
      <c r="Z822" s="1"/>
    </row>
    <row r="823" customFormat="false" ht="15.75" hidden="false" customHeight="true" outlineLevel="0" collapsed="false">
      <c r="G823" s="1"/>
      <c r="H823" s="1"/>
      <c r="I823" s="1"/>
      <c r="J823" s="1"/>
      <c r="K823" s="1"/>
      <c r="L823" s="1"/>
      <c r="M823" s="1"/>
      <c r="N823" s="1"/>
      <c r="O823" s="1"/>
      <c r="P823" s="1"/>
      <c r="Q823" s="1"/>
      <c r="R823" s="1"/>
      <c r="S823" s="1"/>
      <c r="T823" s="1"/>
      <c r="U823" s="1"/>
      <c r="V823" s="1"/>
      <c r="W823" s="1"/>
      <c r="X823" s="1"/>
      <c r="Y823" s="1"/>
      <c r="Z823" s="1"/>
    </row>
    <row r="824" customFormat="false" ht="15.75" hidden="false" customHeight="true" outlineLevel="0" collapsed="false">
      <c r="G824" s="1"/>
      <c r="H824" s="1"/>
      <c r="I824" s="1"/>
      <c r="J824" s="1"/>
      <c r="K824" s="1"/>
      <c r="L824" s="1"/>
      <c r="M824" s="1"/>
      <c r="N824" s="1"/>
      <c r="O824" s="1"/>
      <c r="P824" s="1"/>
      <c r="Q824" s="1"/>
      <c r="R824" s="1"/>
      <c r="S824" s="1"/>
      <c r="T824" s="1"/>
      <c r="U824" s="1"/>
      <c r="V824" s="1"/>
      <c r="W824" s="1"/>
      <c r="X824" s="1"/>
      <c r="Y824" s="1"/>
      <c r="Z824" s="1"/>
    </row>
    <row r="825" customFormat="false" ht="15.75" hidden="false" customHeight="true" outlineLevel="0" collapsed="false">
      <c r="G825" s="1"/>
      <c r="H825" s="1"/>
      <c r="I825" s="1"/>
      <c r="J825" s="1"/>
      <c r="K825" s="1"/>
      <c r="L825" s="1"/>
      <c r="M825" s="1"/>
      <c r="N825" s="1"/>
      <c r="O825" s="1"/>
      <c r="P825" s="1"/>
      <c r="Q825" s="1"/>
      <c r="R825" s="1"/>
      <c r="S825" s="1"/>
      <c r="T825" s="1"/>
      <c r="U825" s="1"/>
      <c r="V825" s="1"/>
      <c r="W825" s="1"/>
      <c r="X825" s="1"/>
      <c r="Y825" s="1"/>
      <c r="Z825" s="1"/>
    </row>
    <row r="826" customFormat="false" ht="15.75" hidden="false" customHeight="true" outlineLevel="0" collapsed="false">
      <c r="G826" s="1"/>
      <c r="H826" s="1"/>
      <c r="I826" s="1"/>
      <c r="J826" s="1"/>
      <c r="K826" s="1"/>
      <c r="L826" s="1"/>
      <c r="M826" s="1"/>
      <c r="N826" s="1"/>
      <c r="O826" s="1"/>
      <c r="P826" s="1"/>
      <c r="Q826" s="1"/>
      <c r="R826" s="1"/>
      <c r="S826" s="1"/>
      <c r="T826" s="1"/>
      <c r="U826" s="1"/>
      <c r="V826" s="1"/>
      <c r="W826" s="1"/>
      <c r="X826" s="1"/>
      <c r="Y826" s="1"/>
      <c r="Z826" s="1"/>
    </row>
    <row r="827" customFormat="false" ht="15.75" hidden="false" customHeight="true" outlineLevel="0" collapsed="false">
      <c r="G827" s="1"/>
      <c r="H827" s="1"/>
      <c r="I827" s="1"/>
      <c r="J827" s="1"/>
      <c r="K827" s="1"/>
      <c r="L827" s="1"/>
      <c r="M827" s="1"/>
      <c r="N827" s="1"/>
      <c r="O827" s="1"/>
      <c r="P827" s="1"/>
      <c r="Q827" s="1"/>
      <c r="R827" s="1"/>
      <c r="S827" s="1"/>
      <c r="T827" s="1"/>
      <c r="U827" s="1"/>
      <c r="V827" s="1"/>
      <c r="W827" s="1"/>
      <c r="X827" s="1"/>
      <c r="Y827" s="1"/>
      <c r="Z827" s="1"/>
    </row>
    <row r="828" customFormat="false" ht="15.75" hidden="false" customHeight="true" outlineLevel="0" collapsed="false">
      <c r="G828" s="1"/>
      <c r="H828" s="1"/>
      <c r="I828" s="1"/>
      <c r="J828" s="1"/>
      <c r="K828" s="1"/>
      <c r="L828" s="1"/>
      <c r="M828" s="1"/>
      <c r="N828" s="1"/>
      <c r="O828" s="1"/>
      <c r="P828" s="1"/>
      <c r="Q828" s="1"/>
      <c r="R828" s="1"/>
      <c r="S828" s="1"/>
      <c r="T828" s="1"/>
      <c r="U828" s="1"/>
      <c r="V828" s="1"/>
      <c r="W828" s="1"/>
      <c r="X828" s="1"/>
      <c r="Y828" s="1"/>
      <c r="Z828" s="1"/>
    </row>
    <row r="829" customFormat="false" ht="15.75" hidden="false" customHeight="true" outlineLevel="0" collapsed="false">
      <c r="G829" s="1"/>
      <c r="H829" s="1"/>
      <c r="I829" s="1"/>
      <c r="J829" s="1"/>
      <c r="K829" s="1"/>
      <c r="L829" s="1"/>
      <c r="M829" s="1"/>
      <c r="N829" s="1"/>
      <c r="O829" s="1"/>
      <c r="P829" s="1"/>
      <c r="Q829" s="1"/>
      <c r="R829" s="1"/>
      <c r="S829" s="1"/>
      <c r="T829" s="1"/>
      <c r="U829" s="1"/>
      <c r="V829" s="1"/>
      <c r="W829" s="1"/>
      <c r="X829" s="1"/>
      <c r="Y829" s="1"/>
      <c r="Z829" s="1"/>
    </row>
    <row r="830" customFormat="false" ht="15.75" hidden="false" customHeight="true" outlineLevel="0" collapsed="false">
      <c r="G830" s="1"/>
      <c r="H830" s="1"/>
      <c r="I830" s="1"/>
      <c r="J830" s="1"/>
      <c r="K830" s="1"/>
      <c r="L830" s="1"/>
      <c r="M830" s="1"/>
      <c r="N830" s="1"/>
      <c r="O830" s="1"/>
      <c r="P830" s="1"/>
      <c r="Q830" s="1"/>
      <c r="R830" s="1"/>
      <c r="S830" s="1"/>
      <c r="T830" s="1"/>
      <c r="U830" s="1"/>
      <c r="V830" s="1"/>
      <c r="W830" s="1"/>
      <c r="X830" s="1"/>
      <c r="Y830" s="1"/>
      <c r="Z830" s="1"/>
    </row>
    <row r="831" customFormat="false" ht="15.75" hidden="false" customHeight="true" outlineLevel="0" collapsed="false">
      <c r="G831" s="1"/>
      <c r="H831" s="1"/>
      <c r="I831" s="1"/>
      <c r="J831" s="1"/>
      <c r="K831" s="1"/>
      <c r="L831" s="1"/>
      <c r="M831" s="1"/>
      <c r="N831" s="1"/>
      <c r="O831" s="1"/>
      <c r="P831" s="1"/>
      <c r="Q831" s="1"/>
      <c r="R831" s="1"/>
      <c r="S831" s="1"/>
      <c r="T831" s="1"/>
      <c r="U831" s="1"/>
      <c r="V831" s="1"/>
      <c r="W831" s="1"/>
      <c r="X831" s="1"/>
      <c r="Y831" s="1"/>
      <c r="Z831" s="1"/>
    </row>
    <row r="832" customFormat="false" ht="15.75" hidden="false" customHeight="true" outlineLevel="0" collapsed="false">
      <c r="G832" s="1"/>
      <c r="H832" s="1"/>
      <c r="I832" s="1"/>
      <c r="J832" s="1"/>
      <c r="K832" s="1"/>
      <c r="L832" s="1"/>
      <c r="M832" s="1"/>
      <c r="N832" s="1"/>
      <c r="O832" s="1"/>
      <c r="P832" s="1"/>
      <c r="Q832" s="1"/>
      <c r="R832" s="1"/>
      <c r="S832" s="1"/>
      <c r="T832" s="1"/>
      <c r="U832" s="1"/>
      <c r="V832" s="1"/>
      <c r="W832" s="1"/>
      <c r="X832" s="1"/>
      <c r="Y832" s="1"/>
      <c r="Z832" s="1"/>
    </row>
    <row r="833" customFormat="false" ht="15.75" hidden="false" customHeight="true" outlineLevel="0" collapsed="false">
      <c r="G833" s="1"/>
      <c r="H833" s="1"/>
      <c r="I833" s="1"/>
      <c r="J833" s="1"/>
      <c r="K833" s="1"/>
      <c r="L833" s="1"/>
      <c r="M833" s="1"/>
      <c r="N833" s="1"/>
      <c r="O833" s="1"/>
      <c r="P833" s="1"/>
      <c r="Q833" s="1"/>
      <c r="R833" s="1"/>
      <c r="S833" s="1"/>
      <c r="T833" s="1"/>
      <c r="U833" s="1"/>
      <c r="V833" s="1"/>
      <c r="W833" s="1"/>
      <c r="X833" s="1"/>
      <c r="Y833" s="1"/>
      <c r="Z833" s="1"/>
    </row>
    <row r="834" customFormat="false" ht="15.75" hidden="false" customHeight="true" outlineLevel="0" collapsed="false">
      <c r="G834" s="1"/>
      <c r="H834" s="1"/>
      <c r="I834" s="1"/>
      <c r="J834" s="1"/>
      <c r="K834" s="1"/>
      <c r="L834" s="1"/>
      <c r="M834" s="1"/>
      <c r="N834" s="1"/>
      <c r="O834" s="1"/>
      <c r="P834" s="1"/>
      <c r="Q834" s="1"/>
      <c r="R834" s="1"/>
      <c r="S834" s="1"/>
      <c r="T834" s="1"/>
      <c r="U834" s="1"/>
      <c r="V834" s="1"/>
      <c r="W834" s="1"/>
      <c r="X834" s="1"/>
      <c r="Y834" s="1"/>
      <c r="Z834" s="1"/>
    </row>
    <row r="835" customFormat="false" ht="15.75" hidden="false" customHeight="true" outlineLevel="0" collapsed="false">
      <c r="G835" s="1"/>
      <c r="H835" s="1"/>
      <c r="I835" s="1"/>
      <c r="J835" s="1"/>
      <c r="K835" s="1"/>
      <c r="L835" s="1"/>
      <c r="M835" s="1"/>
      <c r="N835" s="1"/>
      <c r="O835" s="1"/>
      <c r="P835" s="1"/>
      <c r="Q835" s="1"/>
      <c r="R835" s="1"/>
      <c r="S835" s="1"/>
      <c r="T835" s="1"/>
      <c r="U835" s="1"/>
      <c r="V835" s="1"/>
      <c r="W835" s="1"/>
      <c r="X835" s="1"/>
      <c r="Y835" s="1"/>
      <c r="Z835" s="1"/>
    </row>
    <row r="836" customFormat="false" ht="15.75" hidden="false" customHeight="true" outlineLevel="0" collapsed="false">
      <c r="G836" s="1"/>
      <c r="H836" s="1"/>
      <c r="I836" s="1"/>
      <c r="J836" s="1"/>
      <c r="K836" s="1"/>
      <c r="L836" s="1"/>
      <c r="M836" s="1"/>
      <c r="N836" s="1"/>
      <c r="O836" s="1"/>
      <c r="P836" s="1"/>
      <c r="Q836" s="1"/>
      <c r="R836" s="1"/>
      <c r="S836" s="1"/>
      <c r="T836" s="1"/>
      <c r="U836" s="1"/>
      <c r="V836" s="1"/>
      <c r="W836" s="1"/>
      <c r="X836" s="1"/>
      <c r="Y836" s="1"/>
      <c r="Z836" s="1"/>
    </row>
    <row r="837" customFormat="false" ht="15.75" hidden="false" customHeight="true" outlineLevel="0" collapsed="false">
      <c r="G837" s="1"/>
      <c r="H837" s="1"/>
      <c r="I837" s="1"/>
      <c r="J837" s="1"/>
      <c r="K837" s="1"/>
      <c r="L837" s="1"/>
      <c r="M837" s="1"/>
      <c r="N837" s="1"/>
      <c r="O837" s="1"/>
      <c r="P837" s="1"/>
      <c r="Q837" s="1"/>
      <c r="R837" s="1"/>
      <c r="S837" s="1"/>
      <c r="T837" s="1"/>
      <c r="U837" s="1"/>
      <c r="V837" s="1"/>
      <c r="W837" s="1"/>
      <c r="X837" s="1"/>
      <c r="Y837" s="1"/>
      <c r="Z837" s="1"/>
    </row>
    <row r="838" customFormat="false" ht="15.75" hidden="false" customHeight="true" outlineLevel="0" collapsed="false">
      <c r="G838" s="1"/>
      <c r="H838" s="1"/>
      <c r="I838" s="1"/>
      <c r="J838" s="1"/>
      <c r="K838" s="1"/>
      <c r="L838" s="1"/>
      <c r="M838" s="1"/>
      <c r="N838" s="1"/>
      <c r="O838" s="1"/>
      <c r="P838" s="1"/>
      <c r="Q838" s="1"/>
      <c r="R838" s="1"/>
      <c r="S838" s="1"/>
      <c r="T838" s="1"/>
      <c r="U838" s="1"/>
      <c r="V838" s="1"/>
      <c r="W838" s="1"/>
      <c r="X838" s="1"/>
      <c r="Y838" s="1"/>
      <c r="Z838" s="1"/>
    </row>
    <row r="839" customFormat="false" ht="15.75" hidden="false" customHeight="true" outlineLevel="0" collapsed="false">
      <c r="G839" s="1"/>
      <c r="H839" s="1"/>
      <c r="I839" s="1"/>
      <c r="J839" s="1"/>
      <c r="K839" s="1"/>
      <c r="L839" s="1"/>
      <c r="M839" s="1"/>
      <c r="N839" s="1"/>
      <c r="O839" s="1"/>
      <c r="P839" s="1"/>
      <c r="Q839" s="1"/>
      <c r="R839" s="1"/>
      <c r="S839" s="1"/>
      <c r="T839" s="1"/>
      <c r="U839" s="1"/>
      <c r="V839" s="1"/>
      <c r="W839" s="1"/>
      <c r="X839" s="1"/>
      <c r="Y839" s="1"/>
      <c r="Z839" s="1"/>
    </row>
    <row r="840" customFormat="false" ht="15.75" hidden="false" customHeight="true" outlineLevel="0" collapsed="false">
      <c r="G840" s="1"/>
      <c r="H840" s="1"/>
      <c r="I840" s="1"/>
      <c r="J840" s="1"/>
      <c r="K840" s="1"/>
      <c r="L840" s="1"/>
      <c r="M840" s="1"/>
      <c r="N840" s="1"/>
      <c r="O840" s="1"/>
      <c r="P840" s="1"/>
      <c r="Q840" s="1"/>
      <c r="R840" s="1"/>
      <c r="S840" s="1"/>
      <c r="T840" s="1"/>
      <c r="U840" s="1"/>
      <c r="V840" s="1"/>
      <c r="W840" s="1"/>
      <c r="X840" s="1"/>
      <c r="Y840" s="1"/>
      <c r="Z840" s="1"/>
    </row>
    <row r="841" customFormat="false" ht="15.75" hidden="false" customHeight="true" outlineLevel="0" collapsed="false">
      <c r="G841" s="1"/>
      <c r="H841" s="1"/>
      <c r="I841" s="1"/>
      <c r="J841" s="1"/>
      <c r="K841" s="1"/>
      <c r="L841" s="1"/>
      <c r="M841" s="1"/>
      <c r="N841" s="1"/>
      <c r="O841" s="1"/>
      <c r="P841" s="1"/>
      <c r="Q841" s="1"/>
      <c r="R841" s="1"/>
      <c r="S841" s="1"/>
      <c r="T841" s="1"/>
      <c r="U841" s="1"/>
      <c r="V841" s="1"/>
      <c r="W841" s="1"/>
      <c r="X841" s="1"/>
      <c r="Y841" s="1"/>
      <c r="Z841" s="1"/>
    </row>
    <row r="842" customFormat="false" ht="15.75" hidden="false" customHeight="true" outlineLevel="0" collapsed="false">
      <c r="G842" s="1"/>
      <c r="H842" s="1"/>
      <c r="I842" s="1"/>
      <c r="J842" s="1"/>
      <c r="K842" s="1"/>
      <c r="L842" s="1"/>
      <c r="M842" s="1"/>
      <c r="N842" s="1"/>
      <c r="O842" s="1"/>
      <c r="P842" s="1"/>
      <c r="Q842" s="1"/>
      <c r="R842" s="1"/>
      <c r="S842" s="1"/>
      <c r="T842" s="1"/>
      <c r="U842" s="1"/>
      <c r="V842" s="1"/>
      <c r="W842" s="1"/>
      <c r="X842" s="1"/>
      <c r="Y842" s="1"/>
      <c r="Z842" s="1"/>
    </row>
    <row r="843" customFormat="false" ht="15.75" hidden="false" customHeight="true" outlineLevel="0" collapsed="false">
      <c r="G843" s="1"/>
      <c r="H843" s="1"/>
      <c r="I843" s="1"/>
      <c r="J843" s="1"/>
      <c r="K843" s="1"/>
      <c r="L843" s="1"/>
      <c r="M843" s="1"/>
      <c r="N843" s="1"/>
      <c r="O843" s="1"/>
      <c r="P843" s="1"/>
      <c r="Q843" s="1"/>
      <c r="R843" s="1"/>
      <c r="S843" s="1"/>
      <c r="T843" s="1"/>
      <c r="U843" s="1"/>
      <c r="V843" s="1"/>
      <c r="W843" s="1"/>
      <c r="X843" s="1"/>
      <c r="Y843" s="1"/>
      <c r="Z843" s="1"/>
    </row>
    <row r="844" customFormat="false" ht="15.75" hidden="false" customHeight="true" outlineLevel="0" collapsed="false">
      <c r="G844" s="1"/>
      <c r="H844" s="1"/>
      <c r="I844" s="1"/>
      <c r="J844" s="1"/>
      <c r="K844" s="1"/>
      <c r="L844" s="1"/>
      <c r="M844" s="1"/>
      <c r="N844" s="1"/>
      <c r="O844" s="1"/>
      <c r="P844" s="1"/>
      <c r="Q844" s="1"/>
      <c r="R844" s="1"/>
      <c r="S844" s="1"/>
      <c r="T844" s="1"/>
      <c r="U844" s="1"/>
      <c r="V844" s="1"/>
      <c r="W844" s="1"/>
      <c r="X844" s="1"/>
      <c r="Y844" s="1"/>
      <c r="Z844" s="1"/>
    </row>
    <row r="845" customFormat="false" ht="15.75" hidden="false" customHeight="true" outlineLevel="0" collapsed="false">
      <c r="G845" s="1"/>
      <c r="H845" s="1"/>
      <c r="I845" s="1"/>
      <c r="J845" s="1"/>
      <c r="K845" s="1"/>
      <c r="L845" s="1"/>
      <c r="M845" s="1"/>
      <c r="N845" s="1"/>
      <c r="O845" s="1"/>
      <c r="P845" s="1"/>
      <c r="Q845" s="1"/>
      <c r="R845" s="1"/>
      <c r="S845" s="1"/>
      <c r="T845" s="1"/>
      <c r="U845" s="1"/>
      <c r="V845" s="1"/>
      <c r="W845" s="1"/>
      <c r="X845" s="1"/>
      <c r="Y845" s="1"/>
      <c r="Z845" s="1"/>
    </row>
    <row r="846" customFormat="false" ht="15.75" hidden="false" customHeight="true" outlineLevel="0" collapsed="false">
      <c r="G846" s="1"/>
      <c r="H846" s="1"/>
      <c r="I846" s="1"/>
      <c r="J846" s="1"/>
      <c r="K846" s="1"/>
      <c r="L846" s="1"/>
      <c r="M846" s="1"/>
      <c r="N846" s="1"/>
      <c r="O846" s="1"/>
      <c r="P846" s="1"/>
      <c r="Q846" s="1"/>
      <c r="R846" s="1"/>
      <c r="S846" s="1"/>
      <c r="T846" s="1"/>
      <c r="U846" s="1"/>
      <c r="V846" s="1"/>
      <c r="W846" s="1"/>
      <c r="X846" s="1"/>
      <c r="Y846" s="1"/>
      <c r="Z846" s="1"/>
    </row>
    <row r="847" customFormat="false" ht="15.75" hidden="false" customHeight="true" outlineLevel="0" collapsed="false">
      <c r="G847" s="1"/>
      <c r="H847" s="1"/>
      <c r="I847" s="1"/>
      <c r="J847" s="1"/>
      <c r="K847" s="1"/>
      <c r="L847" s="1"/>
      <c r="M847" s="1"/>
      <c r="N847" s="1"/>
      <c r="O847" s="1"/>
      <c r="P847" s="1"/>
      <c r="Q847" s="1"/>
      <c r="R847" s="1"/>
      <c r="S847" s="1"/>
      <c r="T847" s="1"/>
      <c r="U847" s="1"/>
      <c r="V847" s="1"/>
      <c r="W847" s="1"/>
      <c r="X847" s="1"/>
      <c r="Y847" s="1"/>
      <c r="Z847" s="1"/>
    </row>
    <row r="848" customFormat="false" ht="15.75" hidden="false" customHeight="true" outlineLevel="0" collapsed="false">
      <c r="G848" s="1"/>
      <c r="H848" s="1"/>
      <c r="I848" s="1"/>
      <c r="J848" s="1"/>
      <c r="K848" s="1"/>
      <c r="L848" s="1"/>
      <c r="M848" s="1"/>
      <c r="N848" s="1"/>
      <c r="O848" s="1"/>
      <c r="P848" s="1"/>
      <c r="Q848" s="1"/>
      <c r="R848" s="1"/>
      <c r="S848" s="1"/>
      <c r="T848" s="1"/>
      <c r="U848" s="1"/>
      <c r="V848" s="1"/>
      <c r="W848" s="1"/>
      <c r="X848" s="1"/>
      <c r="Y848" s="1"/>
      <c r="Z848" s="1"/>
    </row>
    <row r="849" customFormat="false" ht="15.75" hidden="false" customHeight="true" outlineLevel="0" collapsed="false">
      <c r="G849" s="1"/>
      <c r="H849" s="1"/>
      <c r="I849" s="1"/>
      <c r="J849" s="1"/>
      <c r="K849" s="1"/>
      <c r="L849" s="1"/>
      <c r="M849" s="1"/>
      <c r="N849" s="1"/>
      <c r="O849" s="1"/>
      <c r="P849" s="1"/>
      <c r="Q849" s="1"/>
      <c r="R849" s="1"/>
      <c r="S849" s="1"/>
      <c r="T849" s="1"/>
      <c r="U849" s="1"/>
      <c r="V849" s="1"/>
      <c r="W849" s="1"/>
      <c r="X849" s="1"/>
      <c r="Y849" s="1"/>
      <c r="Z849" s="1"/>
    </row>
    <row r="850" customFormat="false" ht="15.75" hidden="false" customHeight="true" outlineLevel="0" collapsed="false">
      <c r="G850" s="1"/>
      <c r="H850" s="1"/>
      <c r="I850" s="1"/>
      <c r="J850" s="1"/>
      <c r="K850" s="1"/>
      <c r="L850" s="1"/>
      <c r="M850" s="1"/>
      <c r="N850" s="1"/>
      <c r="O850" s="1"/>
      <c r="P850" s="1"/>
      <c r="Q850" s="1"/>
      <c r="R850" s="1"/>
      <c r="S850" s="1"/>
      <c r="T850" s="1"/>
      <c r="U850" s="1"/>
      <c r="V850" s="1"/>
      <c r="W850" s="1"/>
      <c r="X850" s="1"/>
      <c r="Y850" s="1"/>
      <c r="Z850" s="1"/>
    </row>
    <row r="851" customFormat="false" ht="15.75" hidden="false" customHeight="true" outlineLevel="0" collapsed="false">
      <c r="G851" s="1"/>
      <c r="H851" s="1"/>
      <c r="I851" s="1"/>
      <c r="J851" s="1"/>
      <c r="K851" s="1"/>
      <c r="L851" s="1"/>
      <c r="M851" s="1"/>
      <c r="N851" s="1"/>
      <c r="O851" s="1"/>
      <c r="P851" s="1"/>
      <c r="Q851" s="1"/>
      <c r="R851" s="1"/>
      <c r="S851" s="1"/>
      <c r="T851" s="1"/>
      <c r="U851" s="1"/>
      <c r="V851" s="1"/>
      <c r="W851" s="1"/>
      <c r="X851" s="1"/>
      <c r="Y851" s="1"/>
      <c r="Z851" s="1"/>
    </row>
    <row r="852" customFormat="false" ht="15.75" hidden="false" customHeight="true" outlineLevel="0" collapsed="false">
      <c r="G852" s="1"/>
      <c r="H852" s="1"/>
      <c r="I852" s="1"/>
      <c r="J852" s="1"/>
      <c r="K852" s="1"/>
      <c r="L852" s="1"/>
      <c r="M852" s="1"/>
      <c r="N852" s="1"/>
      <c r="O852" s="1"/>
      <c r="P852" s="1"/>
      <c r="Q852" s="1"/>
      <c r="R852" s="1"/>
      <c r="S852" s="1"/>
      <c r="T852" s="1"/>
      <c r="U852" s="1"/>
      <c r="V852" s="1"/>
      <c r="W852" s="1"/>
      <c r="X852" s="1"/>
      <c r="Y852" s="1"/>
      <c r="Z852" s="1"/>
    </row>
    <row r="853" customFormat="false" ht="15.75" hidden="false" customHeight="true" outlineLevel="0" collapsed="false">
      <c r="G853" s="1"/>
      <c r="H853" s="1"/>
      <c r="I853" s="1"/>
      <c r="J853" s="1"/>
      <c r="K853" s="1"/>
      <c r="L853" s="1"/>
      <c r="M853" s="1"/>
      <c r="N853" s="1"/>
      <c r="O853" s="1"/>
      <c r="P853" s="1"/>
      <c r="Q853" s="1"/>
      <c r="R853" s="1"/>
      <c r="S853" s="1"/>
      <c r="T853" s="1"/>
      <c r="U853" s="1"/>
      <c r="V853" s="1"/>
      <c r="W853" s="1"/>
      <c r="X853" s="1"/>
      <c r="Y853" s="1"/>
      <c r="Z853" s="1"/>
    </row>
    <row r="854" customFormat="false" ht="15.75" hidden="false" customHeight="true" outlineLevel="0" collapsed="false">
      <c r="G854" s="1"/>
      <c r="H854" s="1"/>
      <c r="I854" s="1"/>
      <c r="J854" s="1"/>
      <c r="K854" s="1"/>
      <c r="L854" s="1"/>
      <c r="M854" s="1"/>
      <c r="N854" s="1"/>
      <c r="O854" s="1"/>
      <c r="P854" s="1"/>
      <c r="Q854" s="1"/>
      <c r="R854" s="1"/>
      <c r="S854" s="1"/>
      <c r="T854" s="1"/>
      <c r="U854" s="1"/>
      <c r="V854" s="1"/>
      <c r="W854" s="1"/>
      <c r="X854" s="1"/>
      <c r="Y854" s="1"/>
      <c r="Z854" s="1"/>
    </row>
    <row r="855" customFormat="false" ht="15.75" hidden="false" customHeight="true" outlineLevel="0" collapsed="false">
      <c r="G855" s="1"/>
      <c r="H855" s="1"/>
      <c r="I855" s="1"/>
      <c r="J855" s="1"/>
      <c r="K855" s="1"/>
      <c r="L855" s="1"/>
      <c r="M855" s="1"/>
      <c r="N855" s="1"/>
      <c r="O855" s="1"/>
      <c r="P855" s="1"/>
      <c r="Q855" s="1"/>
      <c r="R855" s="1"/>
      <c r="S855" s="1"/>
      <c r="T855" s="1"/>
      <c r="U855" s="1"/>
      <c r="V855" s="1"/>
      <c r="W855" s="1"/>
      <c r="X855" s="1"/>
      <c r="Y855" s="1"/>
      <c r="Z855" s="1"/>
    </row>
    <row r="856" customFormat="false" ht="15.75" hidden="false" customHeight="true" outlineLevel="0" collapsed="false">
      <c r="G856" s="1"/>
      <c r="H856" s="1"/>
      <c r="I856" s="1"/>
      <c r="J856" s="1"/>
      <c r="K856" s="1"/>
      <c r="L856" s="1"/>
      <c r="M856" s="1"/>
      <c r="N856" s="1"/>
      <c r="O856" s="1"/>
      <c r="P856" s="1"/>
      <c r="Q856" s="1"/>
      <c r="R856" s="1"/>
      <c r="S856" s="1"/>
      <c r="T856" s="1"/>
      <c r="U856" s="1"/>
      <c r="V856" s="1"/>
      <c r="W856" s="1"/>
      <c r="X856" s="1"/>
      <c r="Y856" s="1"/>
      <c r="Z856" s="1"/>
    </row>
    <row r="857" customFormat="false" ht="15.75" hidden="false" customHeight="true" outlineLevel="0" collapsed="false">
      <c r="G857" s="1"/>
      <c r="H857" s="1"/>
      <c r="I857" s="1"/>
      <c r="J857" s="1"/>
      <c r="K857" s="1"/>
      <c r="L857" s="1"/>
      <c r="M857" s="1"/>
      <c r="N857" s="1"/>
      <c r="O857" s="1"/>
      <c r="P857" s="1"/>
      <c r="Q857" s="1"/>
      <c r="R857" s="1"/>
      <c r="S857" s="1"/>
      <c r="T857" s="1"/>
      <c r="U857" s="1"/>
      <c r="V857" s="1"/>
      <c r="W857" s="1"/>
      <c r="X857" s="1"/>
      <c r="Y857" s="1"/>
      <c r="Z857" s="1"/>
    </row>
    <row r="858" customFormat="false" ht="15.75" hidden="false" customHeight="true" outlineLevel="0" collapsed="false">
      <c r="G858" s="1"/>
      <c r="H858" s="1"/>
      <c r="I858" s="1"/>
      <c r="J858" s="1"/>
      <c r="K858" s="1"/>
      <c r="L858" s="1"/>
      <c r="M858" s="1"/>
      <c r="N858" s="1"/>
      <c r="O858" s="1"/>
      <c r="P858" s="1"/>
      <c r="Q858" s="1"/>
      <c r="R858" s="1"/>
      <c r="S858" s="1"/>
      <c r="T858" s="1"/>
      <c r="U858" s="1"/>
      <c r="V858" s="1"/>
      <c r="W858" s="1"/>
      <c r="X858" s="1"/>
      <c r="Y858" s="1"/>
      <c r="Z858" s="1"/>
    </row>
    <row r="859" customFormat="false" ht="15.75" hidden="false" customHeight="true" outlineLevel="0" collapsed="false">
      <c r="G859" s="1"/>
      <c r="H859" s="1"/>
      <c r="I859" s="1"/>
      <c r="J859" s="1"/>
      <c r="K859" s="1"/>
      <c r="L859" s="1"/>
      <c r="M859" s="1"/>
      <c r="N859" s="1"/>
      <c r="O859" s="1"/>
      <c r="P859" s="1"/>
      <c r="Q859" s="1"/>
      <c r="R859" s="1"/>
      <c r="S859" s="1"/>
      <c r="T859" s="1"/>
      <c r="U859" s="1"/>
      <c r="V859" s="1"/>
      <c r="W859" s="1"/>
      <c r="X859" s="1"/>
      <c r="Y859" s="1"/>
      <c r="Z859" s="1"/>
    </row>
    <row r="860" customFormat="false" ht="15.75" hidden="false" customHeight="true" outlineLevel="0" collapsed="false">
      <c r="G860" s="1"/>
      <c r="H860" s="1"/>
      <c r="I860" s="1"/>
      <c r="J860" s="1"/>
      <c r="K860" s="1"/>
      <c r="L860" s="1"/>
      <c r="M860" s="1"/>
      <c r="N860" s="1"/>
      <c r="O860" s="1"/>
      <c r="P860" s="1"/>
      <c r="Q860" s="1"/>
      <c r="R860" s="1"/>
      <c r="S860" s="1"/>
      <c r="T860" s="1"/>
      <c r="U860" s="1"/>
      <c r="V860" s="1"/>
      <c r="W860" s="1"/>
      <c r="X860" s="1"/>
      <c r="Y860" s="1"/>
      <c r="Z860" s="1"/>
    </row>
    <row r="861" customFormat="false" ht="15.75" hidden="false" customHeight="true" outlineLevel="0" collapsed="false">
      <c r="G861" s="1"/>
      <c r="H861" s="1"/>
      <c r="I861" s="1"/>
      <c r="J861" s="1"/>
      <c r="K861" s="1"/>
      <c r="L861" s="1"/>
      <c r="M861" s="1"/>
      <c r="N861" s="1"/>
      <c r="O861" s="1"/>
      <c r="P861" s="1"/>
      <c r="Q861" s="1"/>
      <c r="R861" s="1"/>
      <c r="S861" s="1"/>
      <c r="T861" s="1"/>
      <c r="U861" s="1"/>
      <c r="V861" s="1"/>
      <c r="W861" s="1"/>
      <c r="X861" s="1"/>
      <c r="Y861" s="1"/>
      <c r="Z861" s="1"/>
    </row>
    <row r="862" customFormat="false" ht="15.75" hidden="false" customHeight="true" outlineLevel="0" collapsed="false">
      <c r="G862" s="1"/>
      <c r="H862" s="1"/>
      <c r="I862" s="1"/>
      <c r="J862" s="1"/>
      <c r="K862" s="1"/>
      <c r="L862" s="1"/>
      <c r="M862" s="1"/>
      <c r="N862" s="1"/>
      <c r="O862" s="1"/>
      <c r="P862" s="1"/>
      <c r="Q862" s="1"/>
      <c r="R862" s="1"/>
      <c r="S862" s="1"/>
      <c r="T862" s="1"/>
      <c r="U862" s="1"/>
      <c r="V862" s="1"/>
      <c r="W862" s="1"/>
      <c r="X862" s="1"/>
      <c r="Y862" s="1"/>
      <c r="Z862" s="1"/>
    </row>
    <row r="863" customFormat="false" ht="15.75" hidden="false" customHeight="true" outlineLevel="0" collapsed="false">
      <c r="G863" s="1"/>
      <c r="H863" s="1"/>
      <c r="I863" s="1"/>
      <c r="J863" s="1"/>
      <c r="K863" s="1"/>
      <c r="L863" s="1"/>
      <c r="M863" s="1"/>
      <c r="N863" s="1"/>
      <c r="O863" s="1"/>
      <c r="P863" s="1"/>
      <c r="Q863" s="1"/>
      <c r="R863" s="1"/>
      <c r="S863" s="1"/>
      <c r="T863" s="1"/>
      <c r="U863" s="1"/>
      <c r="V863" s="1"/>
      <c r="W863" s="1"/>
      <c r="X863" s="1"/>
      <c r="Y863" s="1"/>
      <c r="Z863" s="1"/>
    </row>
    <row r="864" customFormat="false" ht="15.75" hidden="false" customHeight="true" outlineLevel="0" collapsed="false">
      <c r="G864" s="1"/>
      <c r="H864" s="1"/>
      <c r="I864" s="1"/>
      <c r="J864" s="1"/>
      <c r="K864" s="1"/>
      <c r="L864" s="1"/>
      <c r="M864" s="1"/>
      <c r="N864" s="1"/>
      <c r="O864" s="1"/>
      <c r="P864" s="1"/>
      <c r="Q864" s="1"/>
      <c r="R864" s="1"/>
      <c r="S864" s="1"/>
      <c r="T864" s="1"/>
      <c r="U864" s="1"/>
      <c r="V864" s="1"/>
      <c r="W864" s="1"/>
      <c r="X864" s="1"/>
      <c r="Y864" s="1"/>
      <c r="Z864" s="1"/>
    </row>
    <row r="865" customFormat="false" ht="15.75" hidden="false" customHeight="true" outlineLevel="0" collapsed="false">
      <c r="G865" s="1"/>
      <c r="H865" s="1"/>
      <c r="I865" s="1"/>
      <c r="J865" s="1"/>
      <c r="K865" s="1"/>
      <c r="L865" s="1"/>
      <c r="M865" s="1"/>
      <c r="N865" s="1"/>
      <c r="O865" s="1"/>
      <c r="P865" s="1"/>
      <c r="Q865" s="1"/>
      <c r="R865" s="1"/>
      <c r="S865" s="1"/>
      <c r="T865" s="1"/>
      <c r="U865" s="1"/>
      <c r="V865" s="1"/>
      <c r="W865" s="1"/>
      <c r="X865" s="1"/>
      <c r="Y865" s="1"/>
      <c r="Z865" s="1"/>
    </row>
    <row r="866" customFormat="false" ht="15.75" hidden="false" customHeight="true" outlineLevel="0" collapsed="false">
      <c r="G866" s="1"/>
      <c r="H866" s="1"/>
      <c r="I866" s="1"/>
      <c r="J866" s="1"/>
      <c r="K866" s="1"/>
      <c r="L866" s="1"/>
      <c r="M866" s="1"/>
      <c r="N866" s="1"/>
      <c r="O866" s="1"/>
      <c r="P866" s="1"/>
      <c r="Q866" s="1"/>
      <c r="R866" s="1"/>
      <c r="S866" s="1"/>
      <c r="T866" s="1"/>
      <c r="U866" s="1"/>
      <c r="V866" s="1"/>
      <c r="W866" s="1"/>
      <c r="X866" s="1"/>
      <c r="Y866" s="1"/>
      <c r="Z866" s="1"/>
    </row>
    <row r="867" customFormat="false" ht="15.75" hidden="false" customHeight="true" outlineLevel="0" collapsed="false">
      <c r="G867" s="1"/>
      <c r="H867" s="1"/>
      <c r="I867" s="1"/>
      <c r="J867" s="1"/>
      <c r="K867" s="1"/>
      <c r="L867" s="1"/>
      <c r="M867" s="1"/>
      <c r="N867" s="1"/>
      <c r="O867" s="1"/>
      <c r="P867" s="1"/>
      <c r="Q867" s="1"/>
      <c r="R867" s="1"/>
      <c r="S867" s="1"/>
      <c r="T867" s="1"/>
      <c r="U867" s="1"/>
      <c r="V867" s="1"/>
      <c r="W867" s="1"/>
      <c r="X867" s="1"/>
      <c r="Y867" s="1"/>
      <c r="Z867" s="1"/>
    </row>
    <row r="868" customFormat="false" ht="15.75" hidden="false" customHeight="true" outlineLevel="0" collapsed="false">
      <c r="G868" s="1"/>
      <c r="H868" s="1"/>
      <c r="I868" s="1"/>
      <c r="J868" s="1"/>
      <c r="K868" s="1"/>
      <c r="L868" s="1"/>
      <c r="M868" s="1"/>
      <c r="N868" s="1"/>
      <c r="O868" s="1"/>
      <c r="P868" s="1"/>
      <c r="Q868" s="1"/>
      <c r="R868" s="1"/>
      <c r="S868" s="1"/>
      <c r="T868" s="1"/>
      <c r="U868" s="1"/>
      <c r="V868" s="1"/>
      <c r="W868" s="1"/>
      <c r="X868" s="1"/>
      <c r="Y868" s="1"/>
      <c r="Z868" s="1"/>
    </row>
    <row r="869" customFormat="false" ht="15.75" hidden="false" customHeight="true" outlineLevel="0" collapsed="false">
      <c r="G869" s="1"/>
      <c r="H869" s="1"/>
      <c r="I869" s="1"/>
      <c r="J869" s="1"/>
      <c r="K869" s="1"/>
      <c r="L869" s="1"/>
      <c r="M869" s="1"/>
      <c r="N869" s="1"/>
      <c r="O869" s="1"/>
      <c r="P869" s="1"/>
      <c r="Q869" s="1"/>
      <c r="R869" s="1"/>
      <c r="S869" s="1"/>
      <c r="T869" s="1"/>
      <c r="U869" s="1"/>
      <c r="V869" s="1"/>
      <c r="W869" s="1"/>
      <c r="X869" s="1"/>
      <c r="Y869" s="1"/>
      <c r="Z869" s="1"/>
    </row>
    <row r="870" customFormat="false" ht="15.75" hidden="false" customHeight="true" outlineLevel="0" collapsed="false">
      <c r="G870" s="1"/>
      <c r="H870" s="1"/>
      <c r="I870" s="1"/>
      <c r="J870" s="1"/>
      <c r="K870" s="1"/>
      <c r="L870" s="1"/>
      <c r="M870" s="1"/>
      <c r="N870" s="1"/>
      <c r="O870" s="1"/>
      <c r="P870" s="1"/>
      <c r="Q870" s="1"/>
      <c r="R870" s="1"/>
      <c r="S870" s="1"/>
      <c r="T870" s="1"/>
      <c r="U870" s="1"/>
      <c r="V870" s="1"/>
      <c r="W870" s="1"/>
      <c r="X870" s="1"/>
      <c r="Y870" s="1"/>
      <c r="Z870" s="1"/>
    </row>
    <row r="871" customFormat="false" ht="15.75" hidden="false" customHeight="true" outlineLevel="0" collapsed="false">
      <c r="G871" s="1"/>
      <c r="H871" s="1"/>
      <c r="I871" s="1"/>
      <c r="J871" s="1"/>
      <c r="K871" s="1"/>
      <c r="L871" s="1"/>
      <c r="M871" s="1"/>
      <c r="N871" s="1"/>
      <c r="O871" s="1"/>
      <c r="P871" s="1"/>
      <c r="Q871" s="1"/>
      <c r="R871" s="1"/>
      <c r="S871" s="1"/>
      <c r="T871" s="1"/>
      <c r="U871" s="1"/>
      <c r="V871" s="1"/>
      <c r="W871" s="1"/>
      <c r="X871" s="1"/>
      <c r="Y871" s="1"/>
      <c r="Z871" s="1"/>
    </row>
    <row r="872" customFormat="false" ht="15.75" hidden="false" customHeight="true" outlineLevel="0" collapsed="false">
      <c r="G872" s="1"/>
      <c r="H872" s="1"/>
      <c r="I872" s="1"/>
      <c r="J872" s="1"/>
      <c r="K872" s="1"/>
      <c r="L872" s="1"/>
      <c r="M872" s="1"/>
      <c r="N872" s="1"/>
      <c r="O872" s="1"/>
      <c r="P872" s="1"/>
      <c r="Q872" s="1"/>
      <c r="R872" s="1"/>
      <c r="S872" s="1"/>
      <c r="T872" s="1"/>
      <c r="U872" s="1"/>
      <c r="V872" s="1"/>
      <c r="W872" s="1"/>
      <c r="X872" s="1"/>
      <c r="Y872" s="1"/>
      <c r="Z872" s="1"/>
    </row>
    <row r="873" customFormat="false" ht="15.75" hidden="false" customHeight="true" outlineLevel="0" collapsed="false">
      <c r="G873" s="1"/>
      <c r="H873" s="1"/>
      <c r="I873" s="1"/>
      <c r="J873" s="1"/>
      <c r="K873" s="1"/>
      <c r="L873" s="1"/>
      <c r="M873" s="1"/>
      <c r="N873" s="1"/>
      <c r="O873" s="1"/>
      <c r="P873" s="1"/>
      <c r="Q873" s="1"/>
      <c r="R873" s="1"/>
      <c r="S873" s="1"/>
      <c r="T873" s="1"/>
      <c r="U873" s="1"/>
      <c r="V873" s="1"/>
      <c r="W873" s="1"/>
      <c r="X873" s="1"/>
      <c r="Y873" s="1"/>
      <c r="Z873" s="1"/>
    </row>
    <row r="874" customFormat="false" ht="15.75" hidden="false" customHeight="true" outlineLevel="0" collapsed="false">
      <c r="G874" s="1"/>
      <c r="H874" s="1"/>
      <c r="I874" s="1"/>
      <c r="J874" s="1"/>
      <c r="K874" s="1"/>
      <c r="L874" s="1"/>
      <c r="M874" s="1"/>
      <c r="N874" s="1"/>
      <c r="O874" s="1"/>
      <c r="P874" s="1"/>
      <c r="Q874" s="1"/>
      <c r="R874" s="1"/>
      <c r="S874" s="1"/>
      <c r="T874" s="1"/>
      <c r="U874" s="1"/>
      <c r="V874" s="1"/>
      <c r="W874" s="1"/>
      <c r="X874" s="1"/>
      <c r="Y874" s="1"/>
      <c r="Z874" s="1"/>
    </row>
    <row r="875" customFormat="false" ht="15.75" hidden="false" customHeight="true" outlineLevel="0" collapsed="false">
      <c r="G875" s="1"/>
      <c r="H875" s="1"/>
      <c r="I875" s="1"/>
      <c r="J875" s="1"/>
      <c r="K875" s="1"/>
      <c r="L875" s="1"/>
      <c r="M875" s="1"/>
      <c r="N875" s="1"/>
      <c r="O875" s="1"/>
      <c r="P875" s="1"/>
      <c r="Q875" s="1"/>
      <c r="R875" s="1"/>
      <c r="S875" s="1"/>
      <c r="T875" s="1"/>
      <c r="U875" s="1"/>
      <c r="V875" s="1"/>
      <c r="W875" s="1"/>
      <c r="X875" s="1"/>
      <c r="Y875" s="1"/>
      <c r="Z875" s="1"/>
    </row>
    <row r="876" customFormat="false" ht="15.75" hidden="false" customHeight="true" outlineLevel="0" collapsed="false">
      <c r="G876" s="1"/>
      <c r="H876" s="1"/>
      <c r="I876" s="1"/>
      <c r="J876" s="1"/>
      <c r="K876" s="1"/>
      <c r="L876" s="1"/>
      <c r="M876" s="1"/>
      <c r="N876" s="1"/>
      <c r="O876" s="1"/>
      <c r="P876" s="1"/>
      <c r="Q876" s="1"/>
      <c r="R876" s="1"/>
      <c r="S876" s="1"/>
      <c r="T876" s="1"/>
      <c r="U876" s="1"/>
      <c r="V876" s="1"/>
      <c r="W876" s="1"/>
      <c r="X876" s="1"/>
      <c r="Y876" s="1"/>
      <c r="Z876" s="1"/>
    </row>
    <row r="877" customFormat="false" ht="15.75" hidden="false" customHeight="true" outlineLevel="0" collapsed="false">
      <c r="G877" s="1"/>
      <c r="H877" s="1"/>
      <c r="I877" s="1"/>
      <c r="J877" s="1"/>
      <c r="K877" s="1"/>
      <c r="L877" s="1"/>
      <c r="M877" s="1"/>
      <c r="N877" s="1"/>
      <c r="O877" s="1"/>
      <c r="P877" s="1"/>
      <c r="Q877" s="1"/>
      <c r="R877" s="1"/>
      <c r="S877" s="1"/>
      <c r="T877" s="1"/>
      <c r="U877" s="1"/>
      <c r="V877" s="1"/>
      <c r="W877" s="1"/>
      <c r="X877" s="1"/>
      <c r="Y877" s="1"/>
      <c r="Z877" s="1"/>
    </row>
    <row r="878" customFormat="false" ht="15.75" hidden="false" customHeight="true" outlineLevel="0" collapsed="false">
      <c r="G878" s="1"/>
      <c r="H878" s="1"/>
      <c r="I878" s="1"/>
      <c r="J878" s="1"/>
      <c r="K878" s="1"/>
      <c r="L878" s="1"/>
      <c r="M878" s="1"/>
      <c r="N878" s="1"/>
      <c r="O878" s="1"/>
      <c r="P878" s="1"/>
      <c r="Q878" s="1"/>
      <c r="R878" s="1"/>
      <c r="S878" s="1"/>
      <c r="T878" s="1"/>
      <c r="U878" s="1"/>
      <c r="V878" s="1"/>
      <c r="W878" s="1"/>
      <c r="X878" s="1"/>
      <c r="Y878" s="1"/>
      <c r="Z878" s="1"/>
    </row>
    <row r="879" customFormat="false" ht="15.75" hidden="false" customHeight="true" outlineLevel="0" collapsed="false">
      <c r="G879" s="1"/>
      <c r="H879" s="1"/>
      <c r="I879" s="1"/>
      <c r="J879" s="1"/>
      <c r="K879" s="1"/>
      <c r="L879" s="1"/>
      <c r="M879" s="1"/>
      <c r="N879" s="1"/>
      <c r="O879" s="1"/>
      <c r="P879" s="1"/>
      <c r="Q879" s="1"/>
      <c r="R879" s="1"/>
      <c r="S879" s="1"/>
      <c r="T879" s="1"/>
      <c r="U879" s="1"/>
      <c r="V879" s="1"/>
      <c r="W879" s="1"/>
      <c r="X879" s="1"/>
      <c r="Y879" s="1"/>
      <c r="Z879" s="1"/>
    </row>
    <row r="880" customFormat="false" ht="15.75" hidden="false" customHeight="true" outlineLevel="0" collapsed="false">
      <c r="G880" s="1"/>
      <c r="H880" s="1"/>
      <c r="I880" s="1"/>
      <c r="J880" s="1"/>
      <c r="K880" s="1"/>
      <c r="L880" s="1"/>
      <c r="M880" s="1"/>
      <c r="N880" s="1"/>
      <c r="O880" s="1"/>
      <c r="P880" s="1"/>
      <c r="Q880" s="1"/>
      <c r="R880" s="1"/>
      <c r="S880" s="1"/>
      <c r="T880" s="1"/>
      <c r="U880" s="1"/>
      <c r="V880" s="1"/>
      <c r="W880" s="1"/>
      <c r="X880" s="1"/>
      <c r="Y880" s="1"/>
      <c r="Z880" s="1"/>
    </row>
    <row r="881" customFormat="false" ht="15.75" hidden="false" customHeight="true" outlineLevel="0" collapsed="false">
      <c r="G881" s="1"/>
      <c r="H881" s="1"/>
      <c r="I881" s="1"/>
      <c r="J881" s="1"/>
      <c r="K881" s="1"/>
      <c r="L881" s="1"/>
      <c r="M881" s="1"/>
      <c r="N881" s="1"/>
      <c r="O881" s="1"/>
      <c r="P881" s="1"/>
      <c r="Q881" s="1"/>
      <c r="R881" s="1"/>
      <c r="S881" s="1"/>
      <c r="T881" s="1"/>
      <c r="U881" s="1"/>
      <c r="V881" s="1"/>
      <c r="W881" s="1"/>
      <c r="X881" s="1"/>
      <c r="Y881" s="1"/>
      <c r="Z881" s="1"/>
    </row>
    <row r="882" customFormat="false" ht="15.75" hidden="false" customHeight="true" outlineLevel="0" collapsed="false">
      <c r="G882" s="1"/>
      <c r="H882" s="1"/>
      <c r="I882" s="1"/>
      <c r="J882" s="1"/>
      <c r="K882" s="1"/>
      <c r="L882" s="1"/>
      <c r="M882" s="1"/>
      <c r="N882" s="1"/>
      <c r="O882" s="1"/>
      <c r="P882" s="1"/>
      <c r="Q882" s="1"/>
      <c r="R882" s="1"/>
      <c r="S882" s="1"/>
      <c r="T882" s="1"/>
      <c r="U882" s="1"/>
      <c r="V882" s="1"/>
      <c r="W882" s="1"/>
      <c r="X882" s="1"/>
      <c r="Y882" s="1"/>
      <c r="Z882" s="1"/>
    </row>
    <row r="883" customFormat="false" ht="15.75" hidden="false" customHeight="true" outlineLevel="0" collapsed="false">
      <c r="G883" s="1"/>
      <c r="H883" s="1"/>
      <c r="I883" s="1"/>
      <c r="J883" s="1"/>
      <c r="K883" s="1"/>
      <c r="L883" s="1"/>
      <c r="M883" s="1"/>
      <c r="N883" s="1"/>
      <c r="O883" s="1"/>
      <c r="P883" s="1"/>
      <c r="Q883" s="1"/>
      <c r="R883" s="1"/>
      <c r="S883" s="1"/>
      <c r="T883" s="1"/>
      <c r="U883" s="1"/>
      <c r="V883" s="1"/>
      <c r="W883" s="1"/>
      <c r="X883" s="1"/>
      <c r="Y883" s="1"/>
      <c r="Z883" s="1"/>
    </row>
    <row r="884" customFormat="false" ht="15.75" hidden="false" customHeight="true" outlineLevel="0" collapsed="false">
      <c r="G884" s="1"/>
      <c r="H884" s="1"/>
      <c r="I884" s="1"/>
      <c r="J884" s="1"/>
      <c r="K884" s="1"/>
      <c r="L884" s="1"/>
      <c r="M884" s="1"/>
      <c r="N884" s="1"/>
      <c r="O884" s="1"/>
      <c r="P884" s="1"/>
      <c r="Q884" s="1"/>
      <c r="R884" s="1"/>
      <c r="S884" s="1"/>
      <c r="T884" s="1"/>
      <c r="U884" s="1"/>
      <c r="V884" s="1"/>
      <c r="W884" s="1"/>
      <c r="X884" s="1"/>
      <c r="Y884" s="1"/>
      <c r="Z884" s="1"/>
    </row>
    <row r="885" customFormat="false" ht="15.75" hidden="false" customHeight="true" outlineLevel="0" collapsed="false">
      <c r="G885" s="1"/>
      <c r="H885" s="1"/>
      <c r="I885" s="1"/>
      <c r="J885" s="1"/>
      <c r="K885" s="1"/>
      <c r="L885" s="1"/>
      <c r="M885" s="1"/>
      <c r="N885" s="1"/>
      <c r="O885" s="1"/>
      <c r="P885" s="1"/>
      <c r="Q885" s="1"/>
      <c r="R885" s="1"/>
      <c r="S885" s="1"/>
      <c r="T885" s="1"/>
      <c r="U885" s="1"/>
      <c r="V885" s="1"/>
      <c r="W885" s="1"/>
      <c r="X885" s="1"/>
      <c r="Y885" s="1"/>
      <c r="Z885" s="1"/>
    </row>
    <row r="886" customFormat="false" ht="15.75" hidden="false" customHeight="true" outlineLevel="0" collapsed="false">
      <c r="G886" s="1"/>
      <c r="H886" s="1"/>
      <c r="I886" s="1"/>
      <c r="J886" s="1"/>
      <c r="K886" s="1"/>
      <c r="L886" s="1"/>
      <c r="M886" s="1"/>
      <c r="N886" s="1"/>
      <c r="O886" s="1"/>
      <c r="P886" s="1"/>
      <c r="Q886" s="1"/>
      <c r="R886" s="1"/>
      <c r="S886" s="1"/>
      <c r="T886" s="1"/>
      <c r="U886" s="1"/>
      <c r="V886" s="1"/>
      <c r="W886" s="1"/>
      <c r="X886" s="1"/>
      <c r="Y886" s="1"/>
      <c r="Z886" s="1"/>
    </row>
    <row r="887" customFormat="false" ht="15.75" hidden="false" customHeight="true" outlineLevel="0" collapsed="false">
      <c r="G887" s="1"/>
      <c r="H887" s="1"/>
      <c r="I887" s="1"/>
      <c r="J887" s="1"/>
      <c r="K887" s="1"/>
      <c r="L887" s="1"/>
      <c r="M887" s="1"/>
      <c r="N887" s="1"/>
      <c r="O887" s="1"/>
      <c r="P887" s="1"/>
      <c r="Q887" s="1"/>
      <c r="R887" s="1"/>
      <c r="S887" s="1"/>
      <c r="T887" s="1"/>
      <c r="U887" s="1"/>
      <c r="V887" s="1"/>
      <c r="W887" s="1"/>
      <c r="X887" s="1"/>
      <c r="Y887" s="1"/>
      <c r="Z887" s="1"/>
    </row>
    <row r="888" customFormat="false" ht="15.75" hidden="false" customHeight="true" outlineLevel="0" collapsed="false">
      <c r="G888" s="1"/>
      <c r="H888" s="1"/>
      <c r="I888" s="1"/>
      <c r="J888" s="1"/>
      <c r="K888" s="1"/>
      <c r="L888" s="1"/>
      <c r="M888" s="1"/>
      <c r="N888" s="1"/>
      <c r="O888" s="1"/>
      <c r="P888" s="1"/>
      <c r="Q888" s="1"/>
      <c r="R888" s="1"/>
      <c r="S888" s="1"/>
      <c r="T888" s="1"/>
      <c r="U888" s="1"/>
      <c r="V888" s="1"/>
      <c r="W888" s="1"/>
      <c r="X888" s="1"/>
      <c r="Y888" s="1"/>
      <c r="Z888" s="1"/>
    </row>
    <row r="889" customFormat="false" ht="15.75" hidden="false" customHeight="true" outlineLevel="0" collapsed="false">
      <c r="G889" s="1"/>
      <c r="H889" s="1"/>
      <c r="I889" s="1"/>
      <c r="J889" s="1"/>
      <c r="K889" s="1"/>
      <c r="L889" s="1"/>
      <c r="M889" s="1"/>
      <c r="N889" s="1"/>
      <c r="O889" s="1"/>
      <c r="P889" s="1"/>
      <c r="Q889" s="1"/>
      <c r="R889" s="1"/>
      <c r="S889" s="1"/>
      <c r="T889" s="1"/>
      <c r="U889" s="1"/>
      <c r="V889" s="1"/>
      <c r="W889" s="1"/>
      <c r="X889" s="1"/>
      <c r="Y889" s="1"/>
      <c r="Z889" s="1"/>
    </row>
    <row r="890" customFormat="false" ht="15.75" hidden="false" customHeight="true" outlineLevel="0" collapsed="false">
      <c r="G890" s="1"/>
      <c r="H890" s="1"/>
      <c r="I890" s="1"/>
      <c r="J890" s="1"/>
      <c r="K890" s="1"/>
      <c r="L890" s="1"/>
      <c r="M890" s="1"/>
      <c r="N890" s="1"/>
      <c r="O890" s="1"/>
      <c r="P890" s="1"/>
      <c r="Q890" s="1"/>
      <c r="R890" s="1"/>
      <c r="S890" s="1"/>
      <c r="T890" s="1"/>
      <c r="U890" s="1"/>
      <c r="V890" s="1"/>
      <c r="W890" s="1"/>
      <c r="X890" s="1"/>
      <c r="Y890" s="1"/>
      <c r="Z890" s="1"/>
    </row>
    <row r="891" customFormat="false" ht="15.75" hidden="false" customHeight="true" outlineLevel="0" collapsed="false">
      <c r="G891" s="1"/>
      <c r="H891" s="1"/>
      <c r="I891" s="1"/>
      <c r="J891" s="1"/>
      <c r="K891" s="1"/>
      <c r="L891" s="1"/>
      <c r="M891" s="1"/>
      <c r="N891" s="1"/>
      <c r="O891" s="1"/>
      <c r="P891" s="1"/>
      <c r="Q891" s="1"/>
      <c r="R891" s="1"/>
      <c r="S891" s="1"/>
      <c r="T891" s="1"/>
      <c r="U891" s="1"/>
      <c r="V891" s="1"/>
      <c r="W891" s="1"/>
      <c r="X891" s="1"/>
      <c r="Y891" s="1"/>
      <c r="Z891" s="1"/>
    </row>
    <row r="892" customFormat="false" ht="15.75" hidden="false" customHeight="true" outlineLevel="0" collapsed="false">
      <c r="G892" s="1"/>
      <c r="H892" s="1"/>
      <c r="I892" s="1"/>
      <c r="J892" s="1"/>
      <c r="K892" s="1"/>
      <c r="L892" s="1"/>
      <c r="M892" s="1"/>
      <c r="N892" s="1"/>
      <c r="O892" s="1"/>
      <c r="P892" s="1"/>
      <c r="Q892" s="1"/>
      <c r="R892" s="1"/>
      <c r="S892" s="1"/>
      <c r="T892" s="1"/>
      <c r="U892" s="1"/>
      <c r="V892" s="1"/>
      <c r="W892" s="1"/>
      <c r="X892" s="1"/>
      <c r="Y892" s="1"/>
      <c r="Z892" s="1"/>
    </row>
    <row r="893" customFormat="false" ht="15.75" hidden="false" customHeight="true" outlineLevel="0" collapsed="false">
      <c r="G893" s="1"/>
      <c r="H893" s="1"/>
      <c r="I893" s="1"/>
      <c r="J893" s="1"/>
      <c r="K893" s="1"/>
      <c r="L893" s="1"/>
      <c r="M893" s="1"/>
      <c r="N893" s="1"/>
      <c r="O893" s="1"/>
      <c r="P893" s="1"/>
      <c r="Q893" s="1"/>
      <c r="R893" s="1"/>
      <c r="S893" s="1"/>
      <c r="T893" s="1"/>
      <c r="U893" s="1"/>
      <c r="V893" s="1"/>
      <c r="W893" s="1"/>
      <c r="X893" s="1"/>
      <c r="Y893" s="1"/>
      <c r="Z893" s="1"/>
    </row>
    <row r="894" customFormat="false" ht="15.75" hidden="false" customHeight="true" outlineLevel="0" collapsed="false">
      <c r="G894" s="1"/>
      <c r="H894" s="1"/>
      <c r="I894" s="1"/>
      <c r="J894" s="1"/>
      <c r="K894" s="1"/>
      <c r="L894" s="1"/>
      <c r="M894" s="1"/>
      <c r="N894" s="1"/>
      <c r="O894" s="1"/>
      <c r="P894" s="1"/>
      <c r="Q894" s="1"/>
      <c r="R894" s="1"/>
      <c r="S894" s="1"/>
      <c r="T894" s="1"/>
      <c r="U894" s="1"/>
      <c r="V894" s="1"/>
      <c r="W894" s="1"/>
      <c r="X894" s="1"/>
      <c r="Y894" s="1"/>
      <c r="Z894" s="1"/>
    </row>
    <row r="895" customFormat="false" ht="15.75" hidden="false" customHeight="true" outlineLevel="0" collapsed="false">
      <c r="G895" s="1"/>
      <c r="H895" s="1"/>
      <c r="I895" s="1"/>
      <c r="J895" s="1"/>
      <c r="K895" s="1"/>
      <c r="L895" s="1"/>
      <c r="M895" s="1"/>
      <c r="N895" s="1"/>
      <c r="O895" s="1"/>
      <c r="P895" s="1"/>
      <c r="Q895" s="1"/>
      <c r="R895" s="1"/>
      <c r="S895" s="1"/>
      <c r="T895" s="1"/>
      <c r="U895" s="1"/>
      <c r="V895" s="1"/>
      <c r="W895" s="1"/>
      <c r="X895" s="1"/>
      <c r="Y895" s="1"/>
      <c r="Z895" s="1"/>
    </row>
    <row r="896" customFormat="false" ht="15.75" hidden="false" customHeight="true" outlineLevel="0" collapsed="false">
      <c r="G896" s="1"/>
      <c r="H896" s="1"/>
      <c r="I896" s="1"/>
      <c r="J896" s="1"/>
      <c r="K896" s="1"/>
      <c r="L896" s="1"/>
      <c r="M896" s="1"/>
      <c r="N896" s="1"/>
      <c r="O896" s="1"/>
      <c r="P896" s="1"/>
      <c r="Q896" s="1"/>
      <c r="R896" s="1"/>
      <c r="S896" s="1"/>
      <c r="T896" s="1"/>
      <c r="U896" s="1"/>
      <c r="V896" s="1"/>
      <c r="W896" s="1"/>
      <c r="X896" s="1"/>
      <c r="Y896" s="1"/>
      <c r="Z896" s="1"/>
    </row>
    <row r="897" customFormat="false" ht="15.75" hidden="false" customHeight="true" outlineLevel="0" collapsed="false">
      <c r="G897" s="1"/>
      <c r="H897" s="1"/>
      <c r="I897" s="1"/>
      <c r="J897" s="1"/>
      <c r="K897" s="1"/>
      <c r="L897" s="1"/>
      <c r="M897" s="1"/>
      <c r="N897" s="1"/>
      <c r="O897" s="1"/>
      <c r="P897" s="1"/>
      <c r="Q897" s="1"/>
      <c r="R897" s="1"/>
      <c r="S897" s="1"/>
      <c r="T897" s="1"/>
      <c r="U897" s="1"/>
      <c r="V897" s="1"/>
      <c r="W897" s="1"/>
      <c r="X897" s="1"/>
      <c r="Y897" s="1"/>
      <c r="Z897" s="1"/>
    </row>
    <row r="898" customFormat="false" ht="15.75" hidden="false" customHeight="true" outlineLevel="0" collapsed="false">
      <c r="G898" s="1"/>
      <c r="H898" s="1"/>
      <c r="I898" s="1"/>
      <c r="J898" s="1"/>
      <c r="K898" s="1"/>
      <c r="L898" s="1"/>
      <c r="M898" s="1"/>
      <c r="N898" s="1"/>
      <c r="O898" s="1"/>
      <c r="P898" s="1"/>
      <c r="Q898" s="1"/>
      <c r="R898" s="1"/>
      <c r="S898" s="1"/>
      <c r="T898" s="1"/>
      <c r="U898" s="1"/>
      <c r="V898" s="1"/>
      <c r="W898" s="1"/>
      <c r="X898" s="1"/>
      <c r="Y898" s="1"/>
      <c r="Z898" s="1"/>
    </row>
    <row r="899" customFormat="false" ht="15.75" hidden="false" customHeight="true" outlineLevel="0" collapsed="false">
      <c r="G899" s="1"/>
      <c r="H899" s="1"/>
      <c r="I899" s="1"/>
      <c r="J899" s="1"/>
      <c r="K899" s="1"/>
      <c r="L899" s="1"/>
      <c r="M899" s="1"/>
      <c r="N899" s="1"/>
      <c r="O899" s="1"/>
      <c r="P899" s="1"/>
      <c r="Q899" s="1"/>
      <c r="R899" s="1"/>
      <c r="S899" s="1"/>
      <c r="T899" s="1"/>
      <c r="U899" s="1"/>
      <c r="V899" s="1"/>
      <c r="W899" s="1"/>
      <c r="X899" s="1"/>
      <c r="Y899" s="1"/>
      <c r="Z899" s="1"/>
    </row>
    <row r="900" customFormat="false" ht="15.75" hidden="false" customHeight="true" outlineLevel="0" collapsed="false">
      <c r="G900" s="1"/>
      <c r="H900" s="1"/>
      <c r="I900" s="1"/>
      <c r="J900" s="1"/>
      <c r="K900" s="1"/>
      <c r="L900" s="1"/>
      <c r="M900" s="1"/>
      <c r="N900" s="1"/>
      <c r="O900" s="1"/>
      <c r="P900" s="1"/>
      <c r="Q900" s="1"/>
      <c r="R900" s="1"/>
      <c r="S900" s="1"/>
      <c r="T900" s="1"/>
      <c r="U900" s="1"/>
      <c r="V900" s="1"/>
      <c r="W900" s="1"/>
      <c r="X900" s="1"/>
      <c r="Y900" s="1"/>
      <c r="Z900" s="1"/>
    </row>
    <row r="901" customFormat="false" ht="15.75" hidden="false" customHeight="true" outlineLevel="0" collapsed="false">
      <c r="G901" s="1"/>
      <c r="H901" s="1"/>
      <c r="I901" s="1"/>
      <c r="J901" s="1"/>
      <c r="K901" s="1"/>
      <c r="L901" s="1"/>
      <c r="M901" s="1"/>
      <c r="N901" s="1"/>
      <c r="O901" s="1"/>
      <c r="P901" s="1"/>
      <c r="Q901" s="1"/>
      <c r="R901" s="1"/>
      <c r="S901" s="1"/>
      <c r="T901" s="1"/>
      <c r="U901" s="1"/>
      <c r="V901" s="1"/>
      <c r="W901" s="1"/>
      <c r="X901" s="1"/>
      <c r="Y901" s="1"/>
      <c r="Z901" s="1"/>
    </row>
    <row r="902" customFormat="false" ht="15.75" hidden="false" customHeight="true" outlineLevel="0" collapsed="false">
      <c r="G902" s="1"/>
      <c r="H902" s="1"/>
      <c r="I902" s="1"/>
      <c r="J902" s="1"/>
      <c r="K902" s="1"/>
      <c r="L902" s="1"/>
      <c r="M902" s="1"/>
      <c r="N902" s="1"/>
      <c r="O902" s="1"/>
      <c r="P902" s="1"/>
      <c r="Q902" s="1"/>
      <c r="R902" s="1"/>
      <c r="S902" s="1"/>
      <c r="T902" s="1"/>
      <c r="U902" s="1"/>
      <c r="V902" s="1"/>
      <c r="W902" s="1"/>
      <c r="X902" s="1"/>
      <c r="Y902" s="1"/>
      <c r="Z902" s="1"/>
    </row>
    <row r="903" customFormat="false" ht="15.75" hidden="false" customHeight="true" outlineLevel="0" collapsed="false">
      <c r="G903" s="1"/>
      <c r="H903" s="1"/>
      <c r="I903" s="1"/>
      <c r="J903" s="1"/>
      <c r="K903" s="1"/>
      <c r="L903" s="1"/>
      <c r="M903" s="1"/>
      <c r="N903" s="1"/>
      <c r="O903" s="1"/>
      <c r="P903" s="1"/>
      <c r="Q903" s="1"/>
      <c r="R903" s="1"/>
      <c r="S903" s="1"/>
      <c r="T903" s="1"/>
      <c r="U903" s="1"/>
      <c r="V903" s="1"/>
      <c r="W903" s="1"/>
      <c r="X903" s="1"/>
      <c r="Y903" s="1"/>
      <c r="Z903" s="1"/>
    </row>
    <row r="904" customFormat="false" ht="15.75" hidden="false" customHeight="true" outlineLevel="0" collapsed="false">
      <c r="G904" s="1"/>
      <c r="H904" s="1"/>
      <c r="I904" s="1"/>
      <c r="J904" s="1"/>
      <c r="K904" s="1"/>
      <c r="L904" s="1"/>
      <c r="M904" s="1"/>
      <c r="N904" s="1"/>
      <c r="O904" s="1"/>
      <c r="P904" s="1"/>
      <c r="Q904" s="1"/>
      <c r="R904" s="1"/>
      <c r="S904" s="1"/>
      <c r="T904" s="1"/>
      <c r="U904" s="1"/>
      <c r="V904" s="1"/>
      <c r="W904" s="1"/>
      <c r="X904" s="1"/>
      <c r="Y904" s="1"/>
      <c r="Z904" s="1"/>
    </row>
    <row r="905" customFormat="false" ht="15.75" hidden="false" customHeight="true" outlineLevel="0" collapsed="false">
      <c r="G905" s="1"/>
      <c r="H905" s="1"/>
      <c r="I905" s="1"/>
      <c r="J905" s="1"/>
      <c r="K905" s="1"/>
      <c r="L905" s="1"/>
      <c r="M905" s="1"/>
      <c r="N905" s="1"/>
      <c r="O905" s="1"/>
      <c r="P905" s="1"/>
      <c r="Q905" s="1"/>
      <c r="R905" s="1"/>
      <c r="S905" s="1"/>
      <c r="T905" s="1"/>
      <c r="U905" s="1"/>
      <c r="V905" s="1"/>
      <c r="W905" s="1"/>
      <c r="X905" s="1"/>
      <c r="Y905" s="1"/>
      <c r="Z905" s="1"/>
    </row>
    <row r="906" customFormat="false" ht="15.75" hidden="false" customHeight="true" outlineLevel="0" collapsed="false">
      <c r="G906" s="1"/>
      <c r="H906" s="1"/>
      <c r="I906" s="1"/>
      <c r="J906" s="1"/>
      <c r="K906" s="1"/>
      <c r="L906" s="1"/>
      <c r="M906" s="1"/>
      <c r="N906" s="1"/>
      <c r="O906" s="1"/>
      <c r="P906" s="1"/>
      <c r="Q906" s="1"/>
      <c r="R906" s="1"/>
      <c r="S906" s="1"/>
      <c r="T906" s="1"/>
      <c r="U906" s="1"/>
      <c r="V906" s="1"/>
      <c r="W906" s="1"/>
      <c r="X906" s="1"/>
      <c r="Y906" s="1"/>
      <c r="Z906" s="1"/>
    </row>
    <row r="907" customFormat="false" ht="15.75" hidden="false" customHeight="true" outlineLevel="0" collapsed="false">
      <c r="G907" s="1"/>
      <c r="H907" s="1"/>
      <c r="I907" s="1"/>
      <c r="J907" s="1"/>
      <c r="K907" s="1"/>
      <c r="L907" s="1"/>
      <c r="M907" s="1"/>
      <c r="N907" s="1"/>
      <c r="O907" s="1"/>
      <c r="P907" s="1"/>
      <c r="Q907" s="1"/>
      <c r="R907" s="1"/>
      <c r="S907" s="1"/>
      <c r="T907" s="1"/>
      <c r="U907" s="1"/>
      <c r="V907" s="1"/>
      <c r="W907" s="1"/>
      <c r="X907" s="1"/>
      <c r="Y907" s="1"/>
      <c r="Z907" s="1"/>
    </row>
    <row r="908" customFormat="false" ht="15.75" hidden="false" customHeight="true" outlineLevel="0" collapsed="false">
      <c r="G908" s="1"/>
      <c r="H908" s="1"/>
      <c r="I908" s="1"/>
      <c r="J908" s="1"/>
      <c r="K908" s="1"/>
      <c r="L908" s="1"/>
      <c r="M908" s="1"/>
      <c r="N908" s="1"/>
      <c r="O908" s="1"/>
      <c r="P908" s="1"/>
      <c r="Q908" s="1"/>
      <c r="R908" s="1"/>
      <c r="S908" s="1"/>
      <c r="T908" s="1"/>
      <c r="U908" s="1"/>
      <c r="V908" s="1"/>
      <c r="W908" s="1"/>
      <c r="X908" s="1"/>
      <c r="Y908" s="1"/>
      <c r="Z908" s="1"/>
    </row>
    <row r="909" customFormat="false" ht="15.75" hidden="false" customHeight="true" outlineLevel="0" collapsed="false">
      <c r="G909" s="1"/>
      <c r="H909" s="1"/>
      <c r="I909" s="1"/>
      <c r="J909" s="1"/>
      <c r="K909" s="1"/>
      <c r="L909" s="1"/>
      <c r="M909" s="1"/>
      <c r="N909" s="1"/>
      <c r="O909" s="1"/>
      <c r="P909" s="1"/>
      <c r="Q909" s="1"/>
      <c r="R909" s="1"/>
      <c r="S909" s="1"/>
      <c r="T909" s="1"/>
      <c r="U909" s="1"/>
      <c r="V909" s="1"/>
      <c r="W909" s="1"/>
      <c r="X909" s="1"/>
      <c r="Y909" s="1"/>
      <c r="Z909" s="1"/>
    </row>
    <row r="910" customFormat="false" ht="15.75" hidden="false" customHeight="true" outlineLevel="0" collapsed="false">
      <c r="G910" s="1"/>
      <c r="H910" s="1"/>
      <c r="I910" s="1"/>
      <c r="J910" s="1"/>
      <c r="K910" s="1"/>
      <c r="L910" s="1"/>
      <c r="M910" s="1"/>
      <c r="N910" s="1"/>
      <c r="O910" s="1"/>
      <c r="P910" s="1"/>
      <c r="Q910" s="1"/>
      <c r="R910" s="1"/>
      <c r="S910" s="1"/>
      <c r="T910" s="1"/>
      <c r="U910" s="1"/>
      <c r="V910" s="1"/>
      <c r="W910" s="1"/>
      <c r="X910" s="1"/>
      <c r="Y910" s="1"/>
      <c r="Z910" s="1"/>
    </row>
    <row r="911" customFormat="false" ht="15.75" hidden="false" customHeight="true" outlineLevel="0" collapsed="false">
      <c r="G911" s="1"/>
      <c r="H911" s="1"/>
      <c r="I911" s="1"/>
      <c r="J911" s="1"/>
      <c r="K911" s="1"/>
      <c r="L911" s="1"/>
      <c r="M911" s="1"/>
      <c r="N911" s="1"/>
      <c r="O911" s="1"/>
      <c r="P911" s="1"/>
      <c r="Q911" s="1"/>
      <c r="R911" s="1"/>
      <c r="S911" s="1"/>
      <c r="T911" s="1"/>
      <c r="U911" s="1"/>
      <c r="V911" s="1"/>
      <c r="W911" s="1"/>
      <c r="X911" s="1"/>
      <c r="Y911" s="1"/>
      <c r="Z911" s="1"/>
    </row>
    <row r="912" customFormat="false" ht="15.75" hidden="false" customHeight="true" outlineLevel="0" collapsed="false">
      <c r="G912" s="1"/>
      <c r="H912" s="1"/>
      <c r="I912" s="1"/>
      <c r="J912" s="1"/>
      <c r="K912" s="1"/>
      <c r="L912" s="1"/>
      <c r="M912" s="1"/>
      <c r="N912" s="1"/>
      <c r="O912" s="1"/>
      <c r="P912" s="1"/>
      <c r="Q912" s="1"/>
      <c r="R912" s="1"/>
      <c r="S912" s="1"/>
      <c r="T912" s="1"/>
      <c r="U912" s="1"/>
      <c r="V912" s="1"/>
      <c r="W912" s="1"/>
      <c r="X912" s="1"/>
      <c r="Y912" s="1"/>
      <c r="Z912" s="1"/>
    </row>
    <row r="913" customFormat="false" ht="15.75" hidden="false" customHeight="true" outlineLevel="0" collapsed="false">
      <c r="G913" s="1"/>
      <c r="H913" s="1"/>
      <c r="I913" s="1"/>
      <c r="J913" s="1"/>
      <c r="K913" s="1"/>
      <c r="L913" s="1"/>
      <c r="M913" s="1"/>
      <c r="N913" s="1"/>
      <c r="O913" s="1"/>
      <c r="P913" s="1"/>
      <c r="Q913" s="1"/>
      <c r="R913" s="1"/>
      <c r="S913" s="1"/>
      <c r="T913" s="1"/>
      <c r="U913" s="1"/>
      <c r="V913" s="1"/>
      <c r="W913" s="1"/>
      <c r="X913" s="1"/>
      <c r="Y913" s="1"/>
      <c r="Z913" s="1"/>
    </row>
    <row r="914" customFormat="false" ht="15.75" hidden="false" customHeight="true" outlineLevel="0" collapsed="false">
      <c r="G914" s="1"/>
      <c r="H914" s="1"/>
      <c r="I914" s="1"/>
      <c r="J914" s="1"/>
      <c r="K914" s="1"/>
      <c r="L914" s="1"/>
      <c r="M914" s="1"/>
      <c r="N914" s="1"/>
      <c r="O914" s="1"/>
      <c r="P914" s="1"/>
      <c r="Q914" s="1"/>
      <c r="R914" s="1"/>
      <c r="S914" s="1"/>
      <c r="T914" s="1"/>
      <c r="U914" s="1"/>
      <c r="V914" s="1"/>
      <c r="W914" s="1"/>
      <c r="X914" s="1"/>
      <c r="Y914" s="1"/>
      <c r="Z914" s="1"/>
    </row>
    <row r="915" customFormat="false" ht="15.75" hidden="false" customHeight="true" outlineLevel="0" collapsed="false">
      <c r="G915" s="1"/>
      <c r="H915" s="1"/>
      <c r="I915" s="1"/>
      <c r="J915" s="1"/>
      <c r="K915" s="1"/>
      <c r="L915" s="1"/>
      <c r="M915" s="1"/>
      <c r="N915" s="1"/>
      <c r="O915" s="1"/>
      <c r="P915" s="1"/>
      <c r="Q915" s="1"/>
      <c r="R915" s="1"/>
      <c r="S915" s="1"/>
      <c r="T915" s="1"/>
      <c r="U915" s="1"/>
      <c r="V915" s="1"/>
      <c r="W915" s="1"/>
      <c r="X915" s="1"/>
      <c r="Y915" s="1"/>
      <c r="Z915" s="1"/>
    </row>
    <row r="916" customFormat="false" ht="15.75" hidden="false" customHeight="true" outlineLevel="0" collapsed="false">
      <c r="G916" s="1"/>
      <c r="H916" s="1"/>
      <c r="I916" s="1"/>
      <c r="J916" s="1"/>
      <c r="K916" s="1"/>
      <c r="L916" s="1"/>
      <c r="M916" s="1"/>
      <c r="N916" s="1"/>
      <c r="O916" s="1"/>
      <c r="P916" s="1"/>
      <c r="Q916" s="1"/>
      <c r="R916" s="1"/>
      <c r="S916" s="1"/>
      <c r="T916" s="1"/>
      <c r="U916" s="1"/>
      <c r="V916" s="1"/>
      <c r="W916" s="1"/>
      <c r="X916" s="1"/>
      <c r="Y916" s="1"/>
      <c r="Z916" s="1"/>
    </row>
    <row r="917" customFormat="false" ht="15.75" hidden="false" customHeight="true" outlineLevel="0" collapsed="false">
      <c r="G917" s="1"/>
      <c r="H917" s="1"/>
      <c r="I917" s="1"/>
      <c r="J917" s="1"/>
      <c r="K917" s="1"/>
      <c r="L917" s="1"/>
      <c r="M917" s="1"/>
      <c r="N917" s="1"/>
      <c r="O917" s="1"/>
      <c r="P917" s="1"/>
      <c r="Q917" s="1"/>
      <c r="R917" s="1"/>
      <c r="S917" s="1"/>
      <c r="T917" s="1"/>
      <c r="U917" s="1"/>
      <c r="V917" s="1"/>
      <c r="W917" s="1"/>
      <c r="X917" s="1"/>
      <c r="Y917" s="1"/>
      <c r="Z917" s="1"/>
    </row>
    <row r="918" customFormat="false" ht="15.75" hidden="false" customHeight="true" outlineLevel="0" collapsed="false">
      <c r="G918" s="1"/>
      <c r="H918" s="1"/>
      <c r="I918" s="1"/>
      <c r="J918" s="1"/>
      <c r="K918" s="1"/>
      <c r="L918" s="1"/>
      <c r="M918" s="1"/>
      <c r="N918" s="1"/>
      <c r="O918" s="1"/>
      <c r="P918" s="1"/>
      <c r="Q918" s="1"/>
      <c r="R918" s="1"/>
      <c r="S918" s="1"/>
      <c r="T918" s="1"/>
      <c r="U918" s="1"/>
      <c r="V918" s="1"/>
      <c r="W918" s="1"/>
      <c r="X918" s="1"/>
      <c r="Y918" s="1"/>
      <c r="Z918" s="1"/>
    </row>
    <row r="919" customFormat="false" ht="15.75" hidden="false" customHeight="true" outlineLevel="0" collapsed="false">
      <c r="G919" s="1"/>
      <c r="H919" s="1"/>
      <c r="I919" s="1"/>
      <c r="J919" s="1"/>
      <c r="K919" s="1"/>
      <c r="L919" s="1"/>
      <c r="M919" s="1"/>
      <c r="N919" s="1"/>
      <c r="O919" s="1"/>
      <c r="P919" s="1"/>
      <c r="Q919" s="1"/>
      <c r="R919" s="1"/>
      <c r="S919" s="1"/>
      <c r="T919" s="1"/>
      <c r="U919" s="1"/>
      <c r="V919" s="1"/>
      <c r="W919" s="1"/>
      <c r="X919" s="1"/>
      <c r="Y919" s="1"/>
      <c r="Z919" s="1"/>
    </row>
    <row r="920" customFormat="false" ht="15.75" hidden="false" customHeight="true" outlineLevel="0" collapsed="false">
      <c r="G920" s="1"/>
      <c r="H920" s="1"/>
      <c r="I920" s="1"/>
      <c r="J920" s="1"/>
      <c r="K920" s="1"/>
      <c r="L920" s="1"/>
      <c r="M920" s="1"/>
      <c r="N920" s="1"/>
      <c r="O920" s="1"/>
      <c r="P920" s="1"/>
      <c r="Q920" s="1"/>
      <c r="R920" s="1"/>
      <c r="S920" s="1"/>
      <c r="T920" s="1"/>
      <c r="U920" s="1"/>
      <c r="V920" s="1"/>
      <c r="W920" s="1"/>
      <c r="X920" s="1"/>
      <c r="Y920" s="1"/>
      <c r="Z920" s="1"/>
    </row>
    <row r="921" customFormat="false" ht="15.75" hidden="false" customHeight="true" outlineLevel="0" collapsed="false">
      <c r="G921" s="1"/>
      <c r="H921" s="1"/>
      <c r="I921" s="1"/>
      <c r="J921" s="1"/>
      <c r="K921" s="1"/>
      <c r="L921" s="1"/>
      <c r="M921" s="1"/>
      <c r="N921" s="1"/>
      <c r="O921" s="1"/>
      <c r="P921" s="1"/>
      <c r="Q921" s="1"/>
      <c r="R921" s="1"/>
      <c r="S921" s="1"/>
      <c r="T921" s="1"/>
      <c r="U921" s="1"/>
      <c r="V921" s="1"/>
      <c r="W921" s="1"/>
      <c r="X921" s="1"/>
      <c r="Y921" s="1"/>
      <c r="Z921" s="1"/>
    </row>
    <row r="922" customFormat="false" ht="15.75" hidden="false" customHeight="true" outlineLevel="0" collapsed="false">
      <c r="G922" s="1"/>
      <c r="H922" s="1"/>
      <c r="I922" s="1"/>
      <c r="J922" s="1"/>
      <c r="K922" s="1"/>
      <c r="L922" s="1"/>
      <c r="M922" s="1"/>
      <c r="N922" s="1"/>
      <c r="O922" s="1"/>
      <c r="P922" s="1"/>
      <c r="Q922" s="1"/>
      <c r="R922" s="1"/>
      <c r="S922" s="1"/>
      <c r="T922" s="1"/>
      <c r="U922" s="1"/>
      <c r="V922" s="1"/>
      <c r="W922" s="1"/>
      <c r="X922" s="1"/>
      <c r="Y922" s="1"/>
      <c r="Z922" s="1"/>
    </row>
    <row r="923" customFormat="false" ht="15.75" hidden="false" customHeight="true" outlineLevel="0" collapsed="false">
      <c r="G923" s="1"/>
      <c r="H923" s="1"/>
      <c r="I923" s="1"/>
      <c r="J923" s="1"/>
      <c r="K923" s="1"/>
      <c r="L923" s="1"/>
      <c r="M923" s="1"/>
      <c r="N923" s="1"/>
      <c r="O923" s="1"/>
      <c r="P923" s="1"/>
      <c r="Q923" s="1"/>
      <c r="R923" s="1"/>
      <c r="S923" s="1"/>
      <c r="T923" s="1"/>
      <c r="U923" s="1"/>
      <c r="V923" s="1"/>
      <c r="W923" s="1"/>
      <c r="X923" s="1"/>
      <c r="Y923" s="1"/>
      <c r="Z923" s="1"/>
    </row>
    <row r="924" customFormat="false" ht="15.75" hidden="false" customHeight="true" outlineLevel="0" collapsed="false">
      <c r="G924" s="1"/>
      <c r="H924" s="1"/>
      <c r="I924" s="1"/>
      <c r="J924" s="1"/>
      <c r="K924" s="1"/>
      <c r="L924" s="1"/>
      <c r="M924" s="1"/>
      <c r="N924" s="1"/>
      <c r="O924" s="1"/>
      <c r="P924" s="1"/>
      <c r="Q924" s="1"/>
      <c r="R924" s="1"/>
      <c r="S924" s="1"/>
      <c r="T924" s="1"/>
      <c r="U924" s="1"/>
      <c r="V924" s="1"/>
      <c r="W924" s="1"/>
      <c r="X924" s="1"/>
      <c r="Y924" s="1"/>
      <c r="Z924" s="1"/>
    </row>
    <row r="925" customFormat="false" ht="15.75" hidden="false" customHeight="true" outlineLevel="0" collapsed="false">
      <c r="G925" s="1"/>
      <c r="H925" s="1"/>
      <c r="I925" s="1"/>
      <c r="J925" s="1"/>
      <c r="K925" s="1"/>
      <c r="L925" s="1"/>
      <c r="M925" s="1"/>
      <c r="N925" s="1"/>
      <c r="O925" s="1"/>
      <c r="P925" s="1"/>
      <c r="Q925" s="1"/>
      <c r="R925" s="1"/>
      <c r="S925" s="1"/>
      <c r="T925" s="1"/>
      <c r="U925" s="1"/>
      <c r="V925" s="1"/>
      <c r="W925" s="1"/>
      <c r="X925" s="1"/>
      <c r="Y925" s="1"/>
      <c r="Z925" s="1"/>
    </row>
    <row r="926" customFormat="false" ht="15.75" hidden="false" customHeight="true" outlineLevel="0" collapsed="false">
      <c r="G926" s="1"/>
      <c r="H926" s="1"/>
      <c r="I926" s="1"/>
      <c r="J926" s="1"/>
      <c r="K926" s="1"/>
      <c r="L926" s="1"/>
      <c r="M926" s="1"/>
      <c r="N926" s="1"/>
      <c r="O926" s="1"/>
      <c r="P926" s="1"/>
      <c r="Q926" s="1"/>
      <c r="R926" s="1"/>
      <c r="S926" s="1"/>
      <c r="T926" s="1"/>
      <c r="U926" s="1"/>
      <c r="V926" s="1"/>
      <c r="W926" s="1"/>
      <c r="X926" s="1"/>
      <c r="Y926" s="1"/>
      <c r="Z926" s="1"/>
    </row>
    <row r="927" customFormat="false" ht="15.75" hidden="false" customHeight="true" outlineLevel="0" collapsed="false">
      <c r="G927" s="1"/>
      <c r="H927" s="1"/>
      <c r="I927" s="1"/>
      <c r="J927" s="1"/>
      <c r="K927" s="1"/>
      <c r="L927" s="1"/>
      <c r="M927" s="1"/>
      <c r="N927" s="1"/>
      <c r="O927" s="1"/>
      <c r="P927" s="1"/>
      <c r="Q927" s="1"/>
      <c r="R927" s="1"/>
      <c r="S927" s="1"/>
      <c r="T927" s="1"/>
      <c r="U927" s="1"/>
      <c r="V927" s="1"/>
      <c r="W927" s="1"/>
      <c r="X927" s="1"/>
      <c r="Y927" s="1"/>
      <c r="Z927" s="1"/>
    </row>
    <row r="928" customFormat="false" ht="15.75" hidden="false" customHeight="true" outlineLevel="0" collapsed="false">
      <c r="G928" s="1"/>
      <c r="H928" s="1"/>
      <c r="I928" s="1"/>
      <c r="J928" s="1"/>
      <c r="K928" s="1"/>
      <c r="L928" s="1"/>
      <c r="M928" s="1"/>
      <c r="N928" s="1"/>
      <c r="O928" s="1"/>
      <c r="P928" s="1"/>
      <c r="Q928" s="1"/>
      <c r="R928" s="1"/>
      <c r="S928" s="1"/>
      <c r="T928" s="1"/>
      <c r="U928" s="1"/>
      <c r="V928" s="1"/>
      <c r="W928" s="1"/>
      <c r="X928" s="1"/>
      <c r="Y928" s="1"/>
      <c r="Z928" s="1"/>
    </row>
    <row r="929" customFormat="false" ht="15.75" hidden="false" customHeight="true" outlineLevel="0" collapsed="false">
      <c r="G929" s="1"/>
      <c r="H929" s="1"/>
      <c r="I929" s="1"/>
      <c r="J929" s="1"/>
      <c r="K929" s="1"/>
      <c r="L929" s="1"/>
      <c r="M929" s="1"/>
      <c r="N929" s="1"/>
      <c r="O929" s="1"/>
      <c r="P929" s="1"/>
      <c r="Q929" s="1"/>
      <c r="R929" s="1"/>
      <c r="S929" s="1"/>
      <c r="T929" s="1"/>
      <c r="U929" s="1"/>
      <c r="V929" s="1"/>
      <c r="W929" s="1"/>
      <c r="X929" s="1"/>
      <c r="Y929" s="1"/>
      <c r="Z929" s="1"/>
    </row>
    <row r="930" customFormat="false" ht="15.75" hidden="false" customHeight="true" outlineLevel="0" collapsed="false">
      <c r="G930" s="1"/>
      <c r="H930" s="1"/>
      <c r="I930" s="1"/>
      <c r="J930" s="1"/>
      <c r="K930" s="1"/>
      <c r="L930" s="1"/>
      <c r="M930" s="1"/>
      <c r="N930" s="1"/>
      <c r="O930" s="1"/>
      <c r="P930" s="1"/>
      <c r="Q930" s="1"/>
      <c r="R930" s="1"/>
      <c r="S930" s="1"/>
      <c r="T930" s="1"/>
      <c r="U930" s="1"/>
      <c r="V930" s="1"/>
      <c r="W930" s="1"/>
      <c r="X930" s="1"/>
      <c r="Y930" s="1"/>
      <c r="Z930" s="1"/>
    </row>
    <row r="931" customFormat="false" ht="15.75" hidden="false" customHeight="true" outlineLevel="0" collapsed="false">
      <c r="G931" s="1"/>
      <c r="H931" s="1"/>
      <c r="I931" s="1"/>
      <c r="J931" s="1"/>
      <c r="K931" s="1"/>
      <c r="L931" s="1"/>
      <c r="M931" s="1"/>
      <c r="N931" s="1"/>
      <c r="O931" s="1"/>
      <c r="P931" s="1"/>
      <c r="Q931" s="1"/>
      <c r="R931" s="1"/>
      <c r="S931" s="1"/>
      <c r="T931" s="1"/>
      <c r="U931" s="1"/>
      <c r="V931" s="1"/>
      <c r="W931" s="1"/>
      <c r="X931" s="1"/>
      <c r="Y931" s="1"/>
      <c r="Z931" s="1"/>
    </row>
    <row r="932" customFormat="false" ht="15.75" hidden="false" customHeight="true" outlineLevel="0" collapsed="false">
      <c r="G932" s="1"/>
      <c r="H932" s="1"/>
      <c r="I932" s="1"/>
      <c r="J932" s="1"/>
      <c r="K932" s="1"/>
      <c r="L932" s="1"/>
      <c r="M932" s="1"/>
      <c r="N932" s="1"/>
      <c r="O932" s="1"/>
      <c r="P932" s="1"/>
      <c r="Q932" s="1"/>
      <c r="R932" s="1"/>
      <c r="S932" s="1"/>
      <c r="T932" s="1"/>
      <c r="U932" s="1"/>
      <c r="V932" s="1"/>
      <c r="W932" s="1"/>
      <c r="X932" s="1"/>
      <c r="Y932" s="1"/>
      <c r="Z932" s="1"/>
    </row>
    <row r="933" customFormat="false" ht="15.75" hidden="false" customHeight="true" outlineLevel="0" collapsed="false">
      <c r="G933" s="1"/>
      <c r="H933" s="1"/>
      <c r="I933" s="1"/>
      <c r="J933" s="1"/>
      <c r="K933" s="1"/>
      <c r="L933" s="1"/>
      <c r="M933" s="1"/>
      <c r="N933" s="1"/>
      <c r="O933" s="1"/>
      <c r="P933" s="1"/>
      <c r="Q933" s="1"/>
      <c r="R933" s="1"/>
      <c r="S933" s="1"/>
      <c r="T933" s="1"/>
      <c r="U933" s="1"/>
      <c r="V933" s="1"/>
      <c r="W933" s="1"/>
      <c r="X933" s="1"/>
      <c r="Y933" s="1"/>
      <c r="Z933" s="1"/>
    </row>
    <row r="934" customFormat="false" ht="15.75" hidden="false" customHeight="true" outlineLevel="0" collapsed="false">
      <c r="G934" s="1"/>
      <c r="H934" s="1"/>
      <c r="I934" s="1"/>
      <c r="J934" s="1"/>
      <c r="K934" s="1"/>
      <c r="L934" s="1"/>
      <c r="M934" s="1"/>
      <c r="N934" s="1"/>
      <c r="O934" s="1"/>
      <c r="P934" s="1"/>
      <c r="Q934" s="1"/>
      <c r="R934" s="1"/>
      <c r="S934" s="1"/>
      <c r="T934" s="1"/>
      <c r="U934" s="1"/>
      <c r="V934" s="1"/>
      <c r="W934" s="1"/>
      <c r="X934" s="1"/>
      <c r="Y934" s="1"/>
      <c r="Z934" s="1"/>
    </row>
    <row r="935" customFormat="false" ht="15.75" hidden="false" customHeight="true" outlineLevel="0" collapsed="false">
      <c r="G935" s="1"/>
      <c r="H935" s="1"/>
      <c r="I935" s="1"/>
      <c r="J935" s="1"/>
      <c r="K935" s="1"/>
      <c r="L935" s="1"/>
      <c r="M935" s="1"/>
      <c r="N935" s="1"/>
      <c r="O935" s="1"/>
      <c r="P935" s="1"/>
      <c r="Q935" s="1"/>
      <c r="R935" s="1"/>
      <c r="S935" s="1"/>
      <c r="T935" s="1"/>
      <c r="U935" s="1"/>
      <c r="V935" s="1"/>
      <c r="W935" s="1"/>
      <c r="X935" s="1"/>
      <c r="Y935" s="1"/>
      <c r="Z935" s="1"/>
    </row>
    <row r="936" customFormat="false" ht="15.75" hidden="false" customHeight="true" outlineLevel="0" collapsed="false">
      <c r="G936" s="1"/>
      <c r="H936" s="1"/>
      <c r="I936" s="1"/>
      <c r="J936" s="1"/>
      <c r="K936" s="1"/>
      <c r="L936" s="1"/>
      <c r="M936" s="1"/>
      <c r="N936" s="1"/>
      <c r="O936" s="1"/>
      <c r="P936" s="1"/>
      <c r="Q936" s="1"/>
      <c r="R936" s="1"/>
      <c r="S936" s="1"/>
      <c r="T936" s="1"/>
      <c r="U936" s="1"/>
      <c r="V936" s="1"/>
      <c r="W936" s="1"/>
      <c r="X936" s="1"/>
      <c r="Y936" s="1"/>
      <c r="Z936" s="1"/>
    </row>
    <row r="937" customFormat="false" ht="15.75" hidden="false" customHeight="true" outlineLevel="0" collapsed="false">
      <c r="G937" s="1"/>
      <c r="H937" s="1"/>
      <c r="I937" s="1"/>
      <c r="J937" s="1"/>
      <c r="K937" s="1"/>
      <c r="L937" s="1"/>
      <c r="M937" s="1"/>
      <c r="N937" s="1"/>
      <c r="O937" s="1"/>
      <c r="P937" s="1"/>
      <c r="Q937" s="1"/>
      <c r="R937" s="1"/>
      <c r="S937" s="1"/>
      <c r="T937" s="1"/>
      <c r="U937" s="1"/>
      <c r="V937" s="1"/>
      <c r="W937" s="1"/>
      <c r="X937" s="1"/>
      <c r="Y937" s="1"/>
      <c r="Z937" s="1"/>
    </row>
    <row r="938" customFormat="false" ht="15.75" hidden="false" customHeight="true" outlineLevel="0" collapsed="false">
      <c r="G938" s="1"/>
      <c r="H938" s="1"/>
      <c r="I938" s="1"/>
      <c r="J938" s="1"/>
      <c r="K938" s="1"/>
      <c r="L938" s="1"/>
      <c r="M938" s="1"/>
      <c r="N938" s="1"/>
      <c r="O938" s="1"/>
      <c r="P938" s="1"/>
      <c r="Q938" s="1"/>
      <c r="R938" s="1"/>
      <c r="S938" s="1"/>
      <c r="T938" s="1"/>
      <c r="U938" s="1"/>
      <c r="V938" s="1"/>
      <c r="W938" s="1"/>
      <c r="X938" s="1"/>
      <c r="Y938" s="1"/>
      <c r="Z938" s="1"/>
    </row>
    <row r="939" customFormat="false" ht="15.75" hidden="false" customHeight="true" outlineLevel="0" collapsed="false">
      <c r="G939" s="1"/>
      <c r="H939" s="1"/>
      <c r="I939" s="1"/>
      <c r="J939" s="1"/>
      <c r="K939" s="1"/>
      <c r="L939" s="1"/>
      <c r="M939" s="1"/>
      <c r="N939" s="1"/>
      <c r="O939" s="1"/>
      <c r="P939" s="1"/>
      <c r="Q939" s="1"/>
      <c r="R939" s="1"/>
      <c r="S939" s="1"/>
      <c r="T939" s="1"/>
      <c r="U939" s="1"/>
      <c r="V939" s="1"/>
      <c r="W939" s="1"/>
      <c r="X939" s="1"/>
      <c r="Y939" s="1"/>
      <c r="Z939" s="1"/>
    </row>
    <row r="940" customFormat="false" ht="15.75" hidden="false" customHeight="true" outlineLevel="0" collapsed="false">
      <c r="G940" s="1"/>
      <c r="H940" s="1"/>
      <c r="I940" s="1"/>
      <c r="J940" s="1"/>
      <c r="K940" s="1"/>
      <c r="L940" s="1"/>
      <c r="M940" s="1"/>
      <c r="N940" s="1"/>
      <c r="O940" s="1"/>
      <c r="P940" s="1"/>
      <c r="Q940" s="1"/>
      <c r="R940" s="1"/>
      <c r="S940" s="1"/>
      <c r="T940" s="1"/>
      <c r="U940" s="1"/>
      <c r="V940" s="1"/>
      <c r="W940" s="1"/>
      <c r="X940" s="1"/>
      <c r="Y940" s="1"/>
      <c r="Z940" s="1"/>
    </row>
    <row r="941" customFormat="false" ht="15.75" hidden="false" customHeight="true" outlineLevel="0" collapsed="false">
      <c r="G941" s="1"/>
      <c r="H941" s="1"/>
      <c r="I941" s="1"/>
      <c r="J941" s="1"/>
      <c r="K941" s="1"/>
      <c r="L941" s="1"/>
      <c r="M941" s="1"/>
      <c r="N941" s="1"/>
      <c r="O941" s="1"/>
      <c r="P941" s="1"/>
      <c r="Q941" s="1"/>
      <c r="R941" s="1"/>
      <c r="S941" s="1"/>
      <c r="T941" s="1"/>
      <c r="U941" s="1"/>
      <c r="V941" s="1"/>
      <c r="W941" s="1"/>
      <c r="X941" s="1"/>
      <c r="Y941" s="1"/>
      <c r="Z941" s="1"/>
    </row>
    <row r="942" customFormat="false" ht="15.75" hidden="false" customHeight="true" outlineLevel="0" collapsed="false">
      <c r="G942" s="1"/>
      <c r="H942" s="1"/>
      <c r="I942" s="1"/>
      <c r="J942" s="1"/>
      <c r="K942" s="1"/>
      <c r="L942" s="1"/>
      <c r="M942" s="1"/>
      <c r="N942" s="1"/>
      <c r="O942" s="1"/>
      <c r="P942" s="1"/>
      <c r="Q942" s="1"/>
      <c r="R942" s="1"/>
      <c r="S942" s="1"/>
      <c r="T942" s="1"/>
      <c r="U942" s="1"/>
      <c r="V942" s="1"/>
      <c r="W942" s="1"/>
      <c r="X942" s="1"/>
      <c r="Y942" s="1"/>
      <c r="Z942" s="1"/>
    </row>
    <row r="943" customFormat="false" ht="15.75" hidden="false" customHeight="true" outlineLevel="0" collapsed="false">
      <c r="G943" s="1"/>
      <c r="H943" s="1"/>
      <c r="I943" s="1"/>
      <c r="J943" s="1"/>
      <c r="K943" s="1"/>
      <c r="L943" s="1"/>
      <c r="M943" s="1"/>
      <c r="N943" s="1"/>
      <c r="O943" s="1"/>
      <c r="P943" s="1"/>
      <c r="Q943" s="1"/>
      <c r="R943" s="1"/>
      <c r="S943" s="1"/>
      <c r="T943" s="1"/>
      <c r="U943" s="1"/>
      <c r="V943" s="1"/>
      <c r="W943" s="1"/>
      <c r="X943" s="1"/>
      <c r="Y943" s="1"/>
      <c r="Z943" s="1"/>
    </row>
    <row r="944" customFormat="false" ht="15.75" hidden="false" customHeight="true" outlineLevel="0" collapsed="false">
      <c r="G944" s="1"/>
      <c r="H944" s="1"/>
      <c r="I944" s="1"/>
      <c r="J944" s="1"/>
      <c r="K944" s="1"/>
      <c r="L944" s="1"/>
      <c r="M944" s="1"/>
      <c r="N944" s="1"/>
      <c r="O944" s="1"/>
      <c r="P944" s="1"/>
      <c r="Q944" s="1"/>
      <c r="R944" s="1"/>
      <c r="S944" s="1"/>
      <c r="T944" s="1"/>
      <c r="U944" s="1"/>
      <c r="V944" s="1"/>
      <c r="W944" s="1"/>
      <c r="X944" s="1"/>
      <c r="Y944" s="1"/>
      <c r="Z944" s="1"/>
    </row>
    <row r="945" customFormat="false" ht="15.75" hidden="false" customHeight="true" outlineLevel="0" collapsed="false">
      <c r="G945" s="1"/>
      <c r="H945" s="1"/>
      <c r="I945" s="1"/>
      <c r="J945" s="1"/>
      <c r="K945" s="1"/>
      <c r="L945" s="1"/>
      <c r="M945" s="1"/>
      <c r="N945" s="1"/>
      <c r="O945" s="1"/>
      <c r="P945" s="1"/>
      <c r="Q945" s="1"/>
      <c r="R945" s="1"/>
      <c r="S945" s="1"/>
      <c r="T945" s="1"/>
      <c r="U945" s="1"/>
      <c r="V945" s="1"/>
      <c r="W945" s="1"/>
      <c r="X945" s="1"/>
      <c r="Y945" s="1"/>
      <c r="Z945" s="1"/>
    </row>
    <row r="946" customFormat="false" ht="15.75" hidden="false" customHeight="true" outlineLevel="0" collapsed="false">
      <c r="G946" s="1"/>
      <c r="H946" s="1"/>
      <c r="I946" s="1"/>
      <c r="J946" s="1"/>
      <c r="K946" s="1"/>
      <c r="L946" s="1"/>
      <c r="M946" s="1"/>
      <c r="N946" s="1"/>
      <c r="O946" s="1"/>
      <c r="P946" s="1"/>
      <c r="Q946" s="1"/>
      <c r="R946" s="1"/>
      <c r="S946" s="1"/>
      <c r="T946" s="1"/>
      <c r="U946" s="1"/>
      <c r="V946" s="1"/>
      <c r="W946" s="1"/>
      <c r="X946" s="1"/>
      <c r="Y946" s="1"/>
      <c r="Z946" s="1"/>
    </row>
    <row r="947" customFormat="false" ht="15.75" hidden="false" customHeight="true" outlineLevel="0" collapsed="false">
      <c r="G947" s="1"/>
      <c r="H947" s="1"/>
      <c r="I947" s="1"/>
      <c r="J947" s="1"/>
      <c r="K947" s="1"/>
      <c r="L947" s="1"/>
      <c r="M947" s="1"/>
      <c r="N947" s="1"/>
      <c r="O947" s="1"/>
      <c r="P947" s="1"/>
      <c r="Q947" s="1"/>
      <c r="R947" s="1"/>
      <c r="S947" s="1"/>
      <c r="T947" s="1"/>
      <c r="U947" s="1"/>
      <c r="V947" s="1"/>
      <c r="W947" s="1"/>
      <c r="X947" s="1"/>
      <c r="Y947" s="1"/>
      <c r="Z947" s="1"/>
    </row>
    <row r="948" customFormat="false" ht="15.75" hidden="false" customHeight="true" outlineLevel="0" collapsed="false">
      <c r="G948" s="1"/>
      <c r="H948" s="1"/>
      <c r="I948" s="1"/>
      <c r="J948" s="1"/>
      <c r="K948" s="1"/>
      <c r="L948" s="1"/>
      <c r="M948" s="1"/>
      <c r="N948" s="1"/>
      <c r="O948" s="1"/>
      <c r="P948" s="1"/>
      <c r="Q948" s="1"/>
      <c r="R948" s="1"/>
      <c r="S948" s="1"/>
      <c r="T948" s="1"/>
      <c r="U948" s="1"/>
      <c r="V948" s="1"/>
      <c r="W948" s="1"/>
      <c r="X948" s="1"/>
      <c r="Y948" s="1"/>
      <c r="Z948" s="1"/>
    </row>
    <row r="949" customFormat="false" ht="15.75" hidden="false" customHeight="true" outlineLevel="0" collapsed="false">
      <c r="G949" s="1"/>
      <c r="H949" s="1"/>
      <c r="I949" s="1"/>
      <c r="J949" s="1"/>
      <c r="K949" s="1"/>
      <c r="L949" s="1"/>
      <c r="M949" s="1"/>
      <c r="N949" s="1"/>
      <c r="O949" s="1"/>
      <c r="P949" s="1"/>
      <c r="Q949" s="1"/>
      <c r="R949" s="1"/>
      <c r="S949" s="1"/>
      <c r="T949" s="1"/>
      <c r="U949" s="1"/>
      <c r="V949" s="1"/>
      <c r="W949" s="1"/>
      <c r="X949" s="1"/>
      <c r="Y949" s="1"/>
      <c r="Z949" s="1"/>
    </row>
    <row r="950" customFormat="false" ht="15.75" hidden="false" customHeight="true" outlineLevel="0" collapsed="false">
      <c r="G950" s="1"/>
      <c r="H950" s="1"/>
      <c r="I950" s="1"/>
      <c r="J950" s="1"/>
      <c r="K950" s="1"/>
      <c r="L950" s="1"/>
      <c r="M950" s="1"/>
      <c r="N950" s="1"/>
      <c r="O950" s="1"/>
      <c r="P950" s="1"/>
      <c r="Q950" s="1"/>
      <c r="R950" s="1"/>
      <c r="S950" s="1"/>
      <c r="T950" s="1"/>
      <c r="U950" s="1"/>
      <c r="V950" s="1"/>
      <c r="W950" s="1"/>
      <c r="X950" s="1"/>
      <c r="Y950" s="1"/>
      <c r="Z950" s="1"/>
    </row>
    <row r="951" customFormat="false" ht="15.75" hidden="false" customHeight="true" outlineLevel="0" collapsed="false">
      <c r="G951" s="1"/>
      <c r="H951" s="1"/>
      <c r="I951" s="1"/>
      <c r="J951" s="1"/>
      <c r="K951" s="1"/>
      <c r="L951" s="1"/>
      <c r="M951" s="1"/>
      <c r="N951" s="1"/>
      <c r="O951" s="1"/>
      <c r="P951" s="1"/>
      <c r="Q951" s="1"/>
      <c r="R951" s="1"/>
      <c r="S951" s="1"/>
      <c r="T951" s="1"/>
      <c r="U951" s="1"/>
      <c r="V951" s="1"/>
      <c r="W951" s="1"/>
      <c r="X951" s="1"/>
      <c r="Y951" s="1"/>
      <c r="Z951" s="1"/>
    </row>
    <row r="952" customFormat="false" ht="15.75" hidden="false" customHeight="true" outlineLevel="0" collapsed="false">
      <c r="G952" s="1"/>
      <c r="H952" s="1"/>
      <c r="I952" s="1"/>
      <c r="J952" s="1"/>
      <c r="K952" s="1"/>
      <c r="L952" s="1"/>
      <c r="M952" s="1"/>
      <c r="N952" s="1"/>
      <c r="O952" s="1"/>
      <c r="P952" s="1"/>
      <c r="Q952" s="1"/>
      <c r="R952" s="1"/>
      <c r="S952" s="1"/>
      <c r="T952" s="1"/>
      <c r="U952" s="1"/>
      <c r="V952" s="1"/>
      <c r="W952" s="1"/>
      <c r="X952" s="1"/>
      <c r="Y952" s="1"/>
      <c r="Z952" s="1"/>
    </row>
    <row r="953" customFormat="false" ht="15.75" hidden="false" customHeight="true" outlineLevel="0" collapsed="false">
      <c r="G953" s="1"/>
      <c r="H953" s="1"/>
      <c r="I953" s="1"/>
      <c r="J953" s="1"/>
      <c r="K953" s="1"/>
      <c r="L953" s="1"/>
      <c r="M953" s="1"/>
      <c r="N953" s="1"/>
      <c r="O953" s="1"/>
      <c r="P953" s="1"/>
      <c r="Q953" s="1"/>
      <c r="R953" s="1"/>
      <c r="S953" s="1"/>
      <c r="T953" s="1"/>
      <c r="U953" s="1"/>
      <c r="V953" s="1"/>
      <c r="W953" s="1"/>
      <c r="X953" s="1"/>
      <c r="Y953" s="1"/>
      <c r="Z953" s="1"/>
    </row>
    <row r="954" customFormat="false" ht="15.75" hidden="false" customHeight="true" outlineLevel="0" collapsed="false">
      <c r="G954" s="1"/>
      <c r="H954" s="1"/>
      <c r="I954" s="1"/>
      <c r="J954" s="1"/>
      <c r="K954" s="1"/>
      <c r="L954" s="1"/>
      <c r="M954" s="1"/>
      <c r="N954" s="1"/>
      <c r="O954" s="1"/>
      <c r="P954" s="1"/>
      <c r="Q954" s="1"/>
      <c r="R954" s="1"/>
      <c r="S954" s="1"/>
      <c r="T954" s="1"/>
      <c r="U954" s="1"/>
      <c r="V954" s="1"/>
      <c r="W954" s="1"/>
      <c r="X954" s="1"/>
      <c r="Y954" s="1"/>
      <c r="Z954" s="1"/>
    </row>
    <row r="955" customFormat="false" ht="15.75" hidden="false" customHeight="true" outlineLevel="0" collapsed="false">
      <c r="G955" s="1"/>
      <c r="H955" s="1"/>
      <c r="I955" s="1"/>
      <c r="J955" s="1"/>
      <c r="K955" s="1"/>
      <c r="L955" s="1"/>
      <c r="M955" s="1"/>
      <c r="N955" s="1"/>
      <c r="O955" s="1"/>
      <c r="P955" s="1"/>
      <c r="Q955" s="1"/>
      <c r="R955" s="1"/>
      <c r="S955" s="1"/>
      <c r="T955" s="1"/>
      <c r="U955" s="1"/>
      <c r="V955" s="1"/>
      <c r="W955" s="1"/>
      <c r="X955" s="1"/>
      <c r="Y955" s="1"/>
      <c r="Z955" s="1"/>
    </row>
    <row r="956" customFormat="false" ht="15.75" hidden="false" customHeight="true" outlineLevel="0" collapsed="false">
      <c r="G956" s="1"/>
      <c r="H956" s="1"/>
      <c r="I956" s="1"/>
      <c r="J956" s="1"/>
      <c r="K956" s="1"/>
      <c r="L956" s="1"/>
      <c r="M956" s="1"/>
      <c r="N956" s="1"/>
      <c r="O956" s="1"/>
      <c r="P956" s="1"/>
      <c r="Q956" s="1"/>
      <c r="R956" s="1"/>
      <c r="S956" s="1"/>
      <c r="T956" s="1"/>
      <c r="U956" s="1"/>
      <c r="V956" s="1"/>
      <c r="W956" s="1"/>
      <c r="X956" s="1"/>
      <c r="Y956" s="1"/>
      <c r="Z956" s="1"/>
    </row>
    <row r="957" customFormat="false" ht="15.75" hidden="false" customHeight="true" outlineLevel="0" collapsed="false">
      <c r="G957" s="1"/>
      <c r="H957" s="1"/>
      <c r="I957" s="1"/>
      <c r="J957" s="1"/>
      <c r="K957" s="1"/>
      <c r="L957" s="1"/>
      <c r="M957" s="1"/>
      <c r="N957" s="1"/>
      <c r="O957" s="1"/>
      <c r="P957" s="1"/>
      <c r="Q957" s="1"/>
      <c r="R957" s="1"/>
      <c r="S957" s="1"/>
      <c r="T957" s="1"/>
      <c r="U957" s="1"/>
      <c r="V957" s="1"/>
      <c r="W957" s="1"/>
      <c r="X957" s="1"/>
      <c r="Y957" s="1"/>
      <c r="Z957" s="1"/>
    </row>
    <row r="958" customFormat="false" ht="15.75" hidden="false" customHeight="true" outlineLevel="0" collapsed="false">
      <c r="G958" s="1"/>
      <c r="H958" s="1"/>
      <c r="I958" s="1"/>
      <c r="J958" s="1"/>
      <c r="K958" s="1"/>
      <c r="L958" s="1"/>
      <c r="M958" s="1"/>
      <c r="N958" s="1"/>
      <c r="O958" s="1"/>
      <c r="P958" s="1"/>
      <c r="Q958" s="1"/>
      <c r="R958" s="1"/>
      <c r="S958" s="1"/>
      <c r="T958" s="1"/>
      <c r="U958" s="1"/>
      <c r="V958" s="1"/>
      <c r="W958" s="1"/>
      <c r="X958" s="1"/>
      <c r="Y958" s="1"/>
      <c r="Z958" s="1"/>
    </row>
    <row r="959" customFormat="false" ht="15.75" hidden="false" customHeight="true" outlineLevel="0" collapsed="false">
      <c r="G959" s="1"/>
      <c r="H959" s="1"/>
      <c r="I959" s="1"/>
      <c r="J959" s="1"/>
      <c r="K959" s="1"/>
      <c r="L959" s="1"/>
      <c r="M959" s="1"/>
      <c r="N959" s="1"/>
      <c r="O959" s="1"/>
      <c r="P959" s="1"/>
      <c r="Q959" s="1"/>
      <c r="R959" s="1"/>
      <c r="S959" s="1"/>
      <c r="T959" s="1"/>
      <c r="U959" s="1"/>
      <c r="V959" s="1"/>
      <c r="W959" s="1"/>
      <c r="X959" s="1"/>
      <c r="Y959" s="1"/>
      <c r="Z959" s="1"/>
    </row>
    <row r="960" customFormat="false" ht="15.75" hidden="false" customHeight="true" outlineLevel="0" collapsed="false">
      <c r="G960" s="1"/>
      <c r="H960" s="1"/>
      <c r="I960" s="1"/>
      <c r="J960" s="1"/>
      <c r="K960" s="1"/>
      <c r="L960" s="1"/>
      <c r="M960" s="1"/>
      <c r="N960" s="1"/>
      <c r="O960" s="1"/>
      <c r="P960" s="1"/>
      <c r="Q960" s="1"/>
      <c r="R960" s="1"/>
      <c r="S960" s="1"/>
      <c r="T960" s="1"/>
      <c r="U960" s="1"/>
      <c r="V960" s="1"/>
      <c r="W960" s="1"/>
      <c r="X960" s="1"/>
      <c r="Y960" s="1"/>
      <c r="Z960" s="1"/>
    </row>
    <row r="961" customFormat="false" ht="15.75" hidden="false" customHeight="true" outlineLevel="0" collapsed="false">
      <c r="G961" s="1"/>
      <c r="H961" s="1"/>
      <c r="I961" s="1"/>
      <c r="J961" s="1"/>
      <c r="K961" s="1"/>
      <c r="L961" s="1"/>
      <c r="M961" s="1"/>
      <c r="N961" s="1"/>
      <c r="O961" s="1"/>
      <c r="P961" s="1"/>
      <c r="Q961" s="1"/>
      <c r="R961" s="1"/>
      <c r="S961" s="1"/>
      <c r="T961" s="1"/>
      <c r="U961" s="1"/>
      <c r="V961" s="1"/>
      <c r="W961" s="1"/>
      <c r="X961" s="1"/>
      <c r="Y961" s="1"/>
      <c r="Z961" s="1"/>
    </row>
    <row r="962" customFormat="false" ht="15.75" hidden="false" customHeight="true" outlineLevel="0" collapsed="false">
      <c r="G962" s="1"/>
      <c r="H962" s="1"/>
      <c r="I962" s="1"/>
      <c r="J962" s="1"/>
      <c r="K962" s="1"/>
      <c r="L962" s="1"/>
      <c r="M962" s="1"/>
      <c r="N962" s="1"/>
      <c r="O962" s="1"/>
      <c r="P962" s="1"/>
      <c r="Q962" s="1"/>
      <c r="R962" s="1"/>
      <c r="S962" s="1"/>
      <c r="T962" s="1"/>
      <c r="U962" s="1"/>
      <c r="V962" s="1"/>
      <c r="W962" s="1"/>
      <c r="X962" s="1"/>
      <c r="Y962" s="1"/>
      <c r="Z962" s="1"/>
    </row>
    <row r="963" customFormat="false" ht="15.75" hidden="false" customHeight="true" outlineLevel="0" collapsed="false">
      <c r="G963" s="1"/>
      <c r="H963" s="1"/>
      <c r="I963" s="1"/>
      <c r="J963" s="1"/>
      <c r="K963" s="1"/>
      <c r="L963" s="1"/>
      <c r="M963" s="1"/>
      <c r="N963" s="1"/>
      <c r="O963" s="1"/>
      <c r="P963" s="1"/>
      <c r="Q963" s="1"/>
      <c r="R963" s="1"/>
      <c r="S963" s="1"/>
      <c r="T963" s="1"/>
      <c r="U963" s="1"/>
      <c r="V963" s="1"/>
      <c r="W963" s="1"/>
      <c r="X963" s="1"/>
      <c r="Y963" s="1"/>
      <c r="Z963" s="1"/>
    </row>
    <row r="964" customFormat="false" ht="15.75" hidden="false" customHeight="true" outlineLevel="0" collapsed="false">
      <c r="G964" s="1"/>
      <c r="H964" s="1"/>
      <c r="I964" s="1"/>
      <c r="J964" s="1"/>
      <c r="K964" s="1"/>
      <c r="L964" s="1"/>
      <c r="M964" s="1"/>
      <c r="N964" s="1"/>
      <c r="O964" s="1"/>
      <c r="P964" s="1"/>
      <c r="Q964" s="1"/>
      <c r="R964" s="1"/>
      <c r="S964" s="1"/>
      <c r="T964" s="1"/>
      <c r="U964" s="1"/>
      <c r="V964" s="1"/>
      <c r="W964" s="1"/>
      <c r="X964" s="1"/>
      <c r="Y964" s="1"/>
      <c r="Z964" s="1"/>
    </row>
    <row r="965" customFormat="false" ht="15.75" hidden="false" customHeight="true" outlineLevel="0" collapsed="false">
      <c r="G965" s="1"/>
      <c r="H965" s="1"/>
      <c r="I965" s="1"/>
      <c r="J965" s="1"/>
      <c r="K965" s="1"/>
      <c r="L965" s="1"/>
      <c r="M965" s="1"/>
      <c r="N965" s="1"/>
      <c r="O965" s="1"/>
      <c r="P965" s="1"/>
      <c r="Q965" s="1"/>
      <c r="R965" s="1"/>
      <c r="S965" s="1"/>
      <c r="T965" s="1"/>
      <c r="U965" s="1"/>
      <c r="V965" s="1"/>
      <c r="W965" s="1"/>
      <c r="X965" s="1"/>
      <c r="Y965" s="1"/>
      <c r="Z965" s="1"/>
    </row>
    <row r="966" customFormat="false" ht="15.75" hidden="false" customHeight="true" outlineLevel="0" collapsed="false">
      <c r="G966" s="1"/>
      <c r="H966" s="1"/>
      <c r="I966" s="1"/>
      <c r="J966" s="1"/>
      <c r="K966" s="1"/>
      <c r="L966" s="1"/>
      <c r="M966" s="1"/>
      <c r="N966" s="1"/>
      <c r="O966" s="1"/>
      <c r="P966" s="1"/>
      <c r="Q966" s="1"/>
      <c r="R966" s="1"/>
      <c r="S966" s="1"/>
      <c r="T966" s="1"/>
      <c r="U966" s="1"/>
      <c r="V966" s="1"/>
      <c r="W966" s="1"/>
      <c r="X966" s="1"/>
      <c r="Y966" s="1"/>
      <c r="Z966" s="1"/>
    </row>
    <row r="967" customFormat="false" ht="15.75" hidden="false" customHeight="true" outlineLevel="0" collapsed="false">
      <c r="G967" s="1"/>
      <c r="H967" s="1"/>
      <c r="I967" s="1"/>
      <c r="J967" s="1"/>
      <c r="K967" s="1"/>
      <c r="L967" s="1"/>
      <c r="M967" s="1"/>
      <c r="N967" s="1"/>
      <c r="O967" s="1"/>
      <c r="P967" s="1"/>
      <c r="Q967" s="1"/>
      <c r="R967" s="1"/>
      <c r="S967" s="1"/>
      <c r="T967" s="1"/>
      <c r="U967" s="1"/>
      <c r="V967" s="1"/>
      <c r="W967" s="1"/>
      <c r="X967" s="1"/>
      <c r="Y967" s="1"/>
      <c r="Z967" s="1"/>
    </row>
    <row r="968" customFormat="false" ht="15.75" hidden="false" customHeight="true" outlineLevel="0" collapsed="false">
      <c r="G968" s="1"/>
      <c r="H968" s="1"/>
      <c r="I968" s="1"/>
      <c r="J968" s="1"/>
      <c r="K968" s="1"/>
      <c r="L968" s="1"/>
      <c r="M968" s="1"/>
      <c r="N968" s="1"/>
      <c r="O968" s="1"/>
      <c r="P968" s="1"/>
      <c r="Q968" s="1"/>
      <c r="R968" s="1"/>
      <c r="S968" s="1"/>
      <c r="T968" s="1"/>
      <c r="U968" s="1"/>
      <c r="V968" s="1"/>
      <c r="W968" s="1"/>
      <c r="X968" s="1"/>
      <c r="Y968" s="1"/>
      <c r="Z968" s="1"/>
    </row>
    <row r="969" customFormat="false" ht="15.75" hidden="false" customHeight="true" outlineLevel="0" collapsed="false">
      <c r="G969" s="1"/>
      <c r="H969" s="1"/>
      <c r="I969" s="1"/>
      <c r="J969" s="1"/>
      <c r="K969" s="1"/>
      <c r="L969" s="1"/>
      <c r="M969" s="1"/>
      <c r="N969" s="1"/>
      <c r="O969" s="1"/>
      <c r="P969" s="1"/>
      <c r="Q969" s="1"/>
      <c r="R969" s="1"/>
      <c r="S969" s="1"/>
      <c r="T969" s="1"/>
      <c r="U969" s="1"/>
      <c r="V969" s="1"/>
      <c r="W969" s="1"/>
      <c r="X969" s="1"/>
      <c r="Y969" s="1"/>
      <c r="Z969" s="1"/>
    </row>
    <row r="970" customFormat="false" ht="15.75" hidden="false" customHeight="true" outlineLevel="0" collapsed="false">
      <c r="G970" s="1"/>
      <c r="H970" s="1"/>
      <c r="I970" s="1"/>
      <c r="J970" s="1"/>
      <c r="K970" s="1"/>
      <c r="L970" s="1"/>
      <c r="M970" s="1"/>
      <c r="N970" s="1"/>
      <c r="O970" s="1"/>
      <c r="P970" s="1"/>
      <c r="Q970" s="1"/>
      <c r="R970" s="1"/>
      <c r="S970" s="1"/>
      <c r="T970" s="1"/>
      <c r="U970" s="1"/>
      <c r="V970" s="1"/>
      <c r="W970" s="1"/>
      <c r="X970" s="1"/>
      <c r="Y970" s="1"/>
      <c r="Z970" s="1"/>
    </row>
    <row r="971" customFormat="false" ht="15.75" hidden="false" customHeight="true" outlineLevel="0" collapsed="false">
      <c r="G971" s="1"/>
      <c r="H971" s="1"/>
      <c r="I971" s="1"/>
      <c r="J971" s="1"/>
      <c r="K971" s="1"/>
      <c r="L971" s="1"/>
      <c r="M971" s="1"/>
      <c r="N971" s="1"/>
      <c r="O971" s="1"/>
      <c r="P971" s="1"/>
      <c r="Q971" s="1"/>
      <c r="R971" s="1"/>
      <c r="S971" s="1"/>
      <c r="T971" s="1"/>
      <c r="U971" s="1"/>
      <c r="V971" s="1"/>
      <c r="W971" s="1"/>
      <c r="X971" s="1"/>
      <c r="Y971" s="1"/>
      <c r="Z971" s="1"/>
    </row>
    <row r="972" customFormat="false" ht="15.75" hidden="false" customHeight="true" outlineLevel="0" collapsed="false">
      <c r="G972" s="1"/>
      <c r="H972" s="1"/>
      <c r="I972" s="1"/>
      <c r="J972" s="1"/>
      <c r="K972" s="1"/>
      <c r="L972" s="1"/>
      <c r="M972" s="1"/>
      <c r="N972" s="1"/>
      <c r="O972" s="1"/>
      <c r="P972" s="1"/>
      <c r="Q972" s="1"/>
      <c r="R972" s="1"/>
      <c r="S972" s="1"/>
      <c r="T972" s="1"/>
      <c r="U972" s="1"/>
      <c r="V972" s="1"/>
      <c r="W972" s="1"/>
      <c r="X972" s="1"/>
      <c r="Y972" s="1"/>
      <c r="Z972" s="1"/>
    </row>
    <row r="973" customFormat="false" ht="15.75" hidden="false" customHeight="true" outlineLevel="0" collapsed="false">
      <c r="G973" s="1"/>
      <c r="H973" s="1"/>
      <c r="I973" s="1"/>
      <c r="J973" s="1"/>
      <c r="K973" s="1"/>
      <c r="L973" s="1"/>
      <c r="M973" s="1"/>
      <c r="N973" s="1"/>
      <c r="O973" s="1"/>
      <c r="P973" s="1"/>
      <c r="Q973" s="1"/>
      <c r="R973" s="1"/>
      <c r="S973" s="1"/>
      <c r="T973" s="1"/>
      <c r="U973" s="1"/>
      <c r="V973" s="1"/>
      <c r="W973" s="1"/>
      <c r="X973" s="1"/>
      <c r="Y973" s="1"/>
      <c r="Z973" s="1"/>
    </row>
    <row r="974" customFormat="false" ht="15.75" hidden="false" customHeight="true" outlineLevel="0" collapsed="false">
      <c r="G974" s="1"/>
      <c r="H974" s="1"/>
      <c r="I974" s="1"/>
      <c r="J974" s="1"/>
      <c r="K974" s="1"/>
      <c r="L974" s="1"/>
      <c r="M974" s="1"/>
      <c r="N974" s="1"/>
      <c r="O974" s="1"/>
      <c r="P974" s="1"/>
      <c r="Q974" s="1"/>
      <c r="R974" s="1"/>
      <c r="S974" s="1"/>
      <c r="T974" s="1"/>
      <c r="U974" s="1"/>
      <c r="V974" s="1"/>
      <c r="W974" s="1"/>
      <c r="X974" s="1"/>
      <c r="Y974" s="1"/>
      <c r="Z974" s="1"/>
    </row>
    <row r="975" customFormat="false" ht="15.75" hidden="false" customHeight="true" outlineLevel="0" collapsed="false">
      <c r="G975" s="1"/>
      <c r="H975" s="1"/>
      <c r="I975" s="1"/>
      <c r="J975" s="1"/>
      <c r="K975" s="1"/>
      <c r="L975" s="1"/>
      <c r="M975" s="1"/>
      <c r="N975" s="1"/>
      <c r="O975" s="1"/>
      <c r="P975" s="1"/>
      <c r="Q975" s="1"/>
      <c r="R975" s="1"/>
      <c r="S975" s="1"/>
      <c r="T975" s="1"/>
      <c r="U975" s="1"/>
      <c r="V975" s="1"/>
      <c r="W975" s="1"/>
      <c r="X975" s="1"/>
      <c r="Y975" s="1"/>
      <c r="Z975" s="1"/>
    </row>
    <row r="976" customFormat="false" ht="15.75" hidden="false" customHeight="true" outlineLevel="0" collapsed="false">
      <c r="G976" s="1"/>
      <c r="H976" s="1"/>
      <c r="I976" s="1"/>
      <c r="J976" s="1"/>
      <c r="K976" s="1"/>
      <c r="L976" s="1"/>
      <c r="M976" s="1"/>
      <c r="N976" s="1"/>
      <c r="O976" s="1"/>
      <c r="P976" s="1"/>
      <c r="Q976" s="1"/>
      <c r="R976" s="1"/>
      <c r="S976" s="1"/>
      <c r="T976" s="1"/>
      <c r="U976" s="1"/>
      <c r="V976" s="1"/>
      <c r="W976" s="1"/>
      <c r="X976" s="1"/>
      <c r="Y976" s="1"/>
      <c r="Z976" s="1"/>
    </row>
    <row r="977" customFormat="false" ht="15.75" hidden="false" customHeight="true" outlineLevel="0" collapsed="false">
      <c r="G977" s="1"/>
      <c r="H977" s="1"/>
      <c r="I977" s="1"/>
      <c r="J977" s="1"/>
      <c r="K977" s="1"/>
      <c r="L977" s="1"/>
      <c r="M977" s="1"/>
      <c r="N977" s="1"/>
      <c r="O977" s="1"/>
      <c r="P977" s="1"/>
      <c r="Q977" s="1"/>
      <c r="R977" s="1"/>
      <c r="S977" s="1"/>
      <c r="T977" s="1"/>
      <c r="U977" s="1"/>
      <c r="V977" s="1"/>
      <c r="W977" s="1"/>
      <c r="X977" s="1"/>
      <c r="Y977" s="1"/>
      <c r="Z977" s="1"/>
    </row>
    <row r="978" customFormat="false" ht="15.75" hidden="false" customHeight="true" outlineLevel="0" collapsed="false">
      <c r="G978" s="1"/>
      <c r="H978" s="1"/>
      <c r="I978" s="1"/>
      <c r="J978" s="1"/>
      <c r="K978" s="1"/>
      <c r="L978" s="1"/>
      <c r="M978" s="1"/>
      <c r="N978" s="1"/>
      <c r="O978" s="1"/>
      <c r="P978" s="1"/>
      <c r="Q978" s="1"/>
      <c r="R978" s="1"/>
      <c r="S978" s="1"/>
      <c r="T978" s="1"/>
      <c r="U978" s="1"/>
      <c r="V978" s="1"/>
      <c r="W978" s="1"/>
      <c r="X978" s="1"/>
      <c r="Y978" s="1"/>
      <c r="Z978" s="1"/>
    </row>
    <row r="979" customFormat="false" ht="15.75" hidden="false" customHeight="true" outlineLevel="0" collapsed="false">
      <c r="G979" s="1"/>
      <c r="H979" s="1"/>
      <c r="I979" s="1"/>
      <c r="J979" s="1"/>
      <c r="K979" s="1"/>
      <c r="L979" s="1"/>
      <c r="M979" s="1"/>
      <c r="N979" s="1"/>
      <c r="O979" s="1"/>
      <c r="P979" s="1"/>
      <c r="Q979" s="1"/>
      <c r="R979" s="1"/>
      <c r="S979" s="1"/>
      <c r="T979" s="1"/>
      <c r="U979" s="1"/>
      <c r="V979" s="1"/>
      <c r="W979" s="1"/>
      <c r="X979" s="1"/>
      <c r="Y979" s="1"/>
      <c r="Z979" s="1"/>
    </row>
    <row r="980" customFormat="false" ht="15.75" hidden="false" customHeight="true" outlineLevel="0" collapsed="false">
      <c r="G980" s="1"/>
      <c r="H980" s="1"/>
      <c r="I980" s="1"/>
      <c r="J980" s="1"/>
      <c r="K980" s="1"/>
      <c r="L980" s="1"/>
      <c r="M980" s="1"/>
      <c r="N980" s="1"/>
      <c r="O980" s="1"/>
      <c r="P980" s="1"/>
      <c r="Q980" s="1"/>
      <c r="R980" s="1"/>
      <c r="S980" s="1"/>
      <c r="T980" s="1"/>
      <c r="U980" s="1"/>
      <c r="V980" s="1"/>
      <c r="W980" s="1"/>
      <c r="X980" s="1"/>
      <c r="Y980" s="1"/>
      <c r="Z980" s="1"/>
    </row>
    <row r="981" customFormat="false" ht="15.75" hidden="false" customHeight="true" outlineLevel="0" collapsed="false">
      <c r="G981" s="1"/>
      <c r="H981" s="1"/>
      <c r="I981" s="1"/>
      <c r="J981" s="1"/>
      <c r="K981" s="1"/>
      <c r="L981" s="1"/>
      <c r="M981" s="1"/>
      <c r="N981" s="1"/>
      <c r="O981" s="1"/>
      <c r="P981" s="1"/>
      <c r="Q981" s="1"/>
      <c r="R981" s="1"/>
      <c r="S981" s="1"/>
      <c r="T981" s="1"/>
      <c r="U981" s="1"/>
      <c r="V981" s="1"/>
      <c r="W981" s="1"/>
      <c r="X981" s="1"/>
      <c r="Y981" s="1"/>
      <c r="Z981" s="1"/>
    </row>
    <row r="982" customFormat="false" ht="15.75" hidden="false" customHeight="true" outlineLevel="0" collapsed="false">
      <c r="G982" s="1"/>
      <c r="H982" s="1"/>
      <c r="I982" s="1"/>
      <c r="J982" s="1"/>
      <c r="K982" s="1"/>
      <c r="L982" s="1"/>
      <c r="M982" s="1"/>
      <c r="N982" s="1"/>
      <c r="O982" s="1"/>
      <c r="P982" s="1"/>
      <c r="Q982" s="1"/>
      <c r="R982" s="1"/>
      <c r="S982" s="1"/>
      <c r="T982" s="1"/>
      <c r="U982" s="1"/>
      <c r="V982" s="1"/>
      <c r="W982" s="1"/>
      <c r="X982" s="1"/>
      <c r="Y982" s="1"/>
      <c r="Z982" s="1"/>
    </row>
    <row r="983" customFormat="false" ht="15.75" hidden="false" customHeight="true" outlineLevel="0" collapsed="false">
      <c r="G983" s="1"/>
      <c r="H983" s="1"/>
      <c r="I983" s="1"/>
      <c r="J983" s="1"/>
      <c r="K983" s="1"/>
      <c r="L983" s="1"/>
      <c r="M983" s="1"/>
      <c r="N983" s="1"/>
      <c r="O983" s="1"/>
      <c r="P983" s="1"/>
      <c r="Q983" s="1"/>
      <c r="R983" s="1"/>
      <c r="S983" s="1"/>
      <c r="T983" s="1"/>
      <c r="U983" s="1"/>
      <c r="V983" s="1"/>
      <c r="W983" s="1"/>
      <c r="X983" s="1"/>
      <c r="Y983" s="1"/>
      <c r="Z983" s="1"/>
    </row>
    <row r="984" customFormat="false" ht="15.75" hidden="false" customHeight="true" outlineLevel="0" collapsed="false">
      <c r="G984" s="1"/>
      <c r="H984" s="1"/>
      <c r="I984" s="1"/>
      <c r="J984" s="1"/>
      <c r="K984" s="1"/>
      <c r="L984" s="1"/>
      <c r="M984" s="1"/>
      <c r="N984" s="1"/>
      <c r="O984" s="1"/>
      <c r="P984" s="1"/>
      <c r="Q984" s="1"/>
      <c r="R984" s="1"/>
      <c r="S984" s="1"/>
      <c r="T984" s="1"/>
      <c r="U984" s="1"/>
      <c r="V984" s="1"/>
      <c r="W984" s="1"/>
      <c r="X984" s="1"/>
      <c r="Y984" s="1"/>
      <c r="Z984" s="1"/>
    </row>
    <row r="985" customFormat="false" ht="15.75" hidden="false" customHeight="true" outlineLevel="0" collapsed="false">
      <c r="G985" s="1"/>
      <c r="H985" s="1"/>
      <c r="I985" s="1"/>
      <c r="J985" s="1"/>
      <c r="K985" s="1"/>
      <c r="L985" s="1"/>
      <c r="M985" s="1"/>
      <c r="N985" s="1"/>
      <c r="O985" s="1"/>
      <c r="P985" s="1"/>
      <c r="Q985" s="1"/>
      <c r="R985" s="1"/>
      <c r="S985" s="1"/>
      <c r="T985" s="1"/>
      <c r="U985" s="1"/>
      <c r="V985" s="1"/>
      <c r="W985" s="1"/>
      <c r="X985" s="1"/>
      <c r="Y985" s="1"/>
      <c r="Z985" s="1"/>
    </row>
    <row r="986" customFormat="false" ht="15.75" hidden="false" customHeight="true" outlineLevel="0" collapsed="false">
      <c r="G986" s="1"/>
      <c r="H986" s="1"/>
      <c r="I986" s="1"/>
      <c r="J986" s="1"/>
      <c r="K986" s="1"/>
      <c r="L986" s="1"/>
      <c r="M986" s="1"/>
      <c r="N986" s="1"/>
      <c r="O986" s="1"/>
      <c r="P986" s="1"/>
      <c r="Q986" s="1"/>
      <c r="R986" s="1"/>
      <c r="S986" s="1"/>
      <c r="T986" s="1"/>
      <c r="U986" s="1"/>
      <c r="V986" s="1"/>
      <c r="W986" s="1"/>
      <c r="X986" s="1"/>
      <c r="Y986" s="1"/>
      <c r="Z986" s="1"/>
    </row>
    <row r="987" customFormat="false" ht="15.75" hidden="false" customHeight="true" outlineLevel="0" collapsed="false">
      <c r="G987" s="1"/>
      <c r="H987" s="1"/>
      <c r="I987" s="1"/>
      <c r="J987" s="1"/>
      <c r="K987" s="1"/>
      <c r="L987" s="1"/>
      <c r="M987" s="1"/>
      <c r="N987" s="1"/>
      <c r="O987" s="1"/>
      <c r="P987" s="1"/>
      <c r="Q987" s="1"/>
      <c r="R987" s="1"/>
      <c r="S987" s="1"/>
      <c r="T987" s="1"/>
      <c r="U987" s="1"/>
      <c r="V987" s="1"/>
      <c r="W987" s="1"/>
      <c r="X987" s="1"/>
      <c r="Y987" s="1"/>
      <c r="Z987" s="1"/>
    </row>
    <row r="988" customFormat="false" ht="15.75" hidden="false" customHeight="true" outlineLevel="0" collapsed="false">
      <c r="G988" s="1"/>
      <c r="H988" s="1"/>
      <c r="I988" s="1"/>
      <c r="J988" s="1"/>
      <c r="K988" s="1"/>
      <c r="L988" s="1"/>
      <c r="M988" s="1"/>
      <c r="N988" s="1"/>
      <c r="O988" s="1"/>
      <c r="P988" s="1"/>
      <c r="Q988" s="1"/>
      <c r="R988" s="1"/>
      <c r="S988" s="1"/>
      <c r="T988" s="1"/>
      <c r="U988" s="1"/>
      <c r="V988" s="1"/>
      <c r="W988" s="1"/>
      <c r="X988" s="1"/>
      <c r="Y988" s="1"/>
      <c r="Z988" s="1"/>
    </row>
    <row r="989" customFormat="false" ht="15.75" hidden="false" customHeight="true" outlineLevel="0" collapsed="false">
      <c r="G989" s="1"/>
      <c r="H989" s="1"/>
      <c r="I989" s="1"/>
      <c r="J989" s="1"/>
      <c r="K989" s="1"/>
      <c r="L989" s="1"/>
      <c r="M989" s="1"/>
      <c r="N989" s="1"/>
      <c r="O989" s="1"/>
      <c r="P989" s="1"/>
      <c r="Q989" s="1"/>
      <c r="R989" s="1"/>
      <c r="S989" s="1"/>
      <c r="T989" s="1"/>
      <c r="U989" s="1"/>
      <c r="V989" s="1"/>
      <c r="W989" s="1"/>
      <c r="X989" s="1"/>
      <c r="Y989" s="1"/>
      <c r="Z989" s="1"/>
    </row>
    <row r="990" customFormat="false" ht="15.75" hidden="false" customHeight="true" outlineLevel="0" collapsed="false">
      <c r="G990" s="1"/>
      <c r="H990" s="1"/>
      <c r="I990" s="1"/>
      <c r="J990" s="1"/>
      <c r="K990" s="1"/>
      <c r="L990" s="1"/>
      <c r="M990" s="1"/>
      <c r="N990" s="1"/>
      <c r="O990" s="1"/>
      <c r="P990" s="1"/>
      <c r="Q990" s="1"/>
      <c r="R990" s="1"/>
      <c r="S990" s="1"/>
      <c r="T990" s="1"/>
      <c r="U990" s="1"/>
      <c r="V990" s="1"/>
      <c r="W990" s="1"/>
      <c r="X990" s="1"/>
      <c r="Y990" s="1"/>
      <c r="Z990" s="1"/>
    </row>
    <row r="991" customFormat="false" ht="15.75" hidden="false" customHeight="true" outlineLevel="0" collapsed="false">
      <c r="G991" s="1"/>
      <c r="H991" s="1"/>
      <c r="I991" s="1"/>
      <c r="J991" s="1"/>
      <c r="K991" s="1"/>
      <c r="L991" s="1"/>
      <c r="M991" s="1"/>
      <c r="N991" s="1"/>
      <c r="O991" s="1"/>
      <c r="P991" s="1"/>
      <c r="Q991" s="1"/>
      <c r="R991" s="1"/>
      <c r="S991" s="1"/>
      <c r="T991" s="1"/>
      <c r="U991" s="1"/>
      <c r="V991" s="1"/>
      <c r="W991" s="1"/>
      <c r="X991" s="1"/>
      <c r="Y991" s="1"/>
      <c r="Z991" s="1"/>
    </row>
    <row r="992" customFormat="false" ht="15.75" hidden="false" customHeight="true" outlineLevel="0" collapsed="false">
      <c r="G992" s="1"/>
      <c r="H992" s="1"/>
      <c r="I992" s="1"/>
      <c r="J992" s="1"/>
      <c r="K992" s="1"/>
      <c r="L992" s="1"/>
      <c r="M992" s="1"/>
      <c r="N992" s="1"/>
      <c r="O992" s="1"/>
      <c r="P992" s="1"/>
      <c r="Q992" s="1"/>
      <c r="R992" s="1"/>
      <c r="S992" s="1"/>
      <c r="T992" s="1"/>
      <c r="U992" s="1"/>
      <c r="V992" s="1"/>
      <c r="W992" s="1"/>
      <c r="X992" s="1"/>
      <c r="Y992" s="1"/>
      <c r="Z992" s="1"/>
    </row>
    <row r="993" customFormat="false" ht="15.75" hidden="false" customHeight="true" outlineLevel="0" collapsed="false">
      <c r="G993" s="1"/>
      <c r="H993" s="1"/>
      <c r="I993" s="1"/>
      <c r="J993" s="1"/>
      <c r="K993" s="1"/>
      <c r="L993" s="1"/>
      <c r="M993" s="1"/>
      <c r="N993" s="1"/>
      <c r="O993" s="1"/>
      <c r="P993" s="1"/>
      <c r="Q993" s="1"/>
      <c r="R993" s="1"/>
      <c r="S993" s="1"/>
      <c r="T993" s="1"/>
      <c r="U993" s="1"/>
      <c r="V993" s="1"/>
      <c r="W993" s="1"/>
      <c r="X993" s="1"/>
      <c r="Y993" s="1"/>
      <c r="Z993" s="1"/>
    </row>
    <row r="994" customFormat="false" ht="15.75" hidden="false" customHeight="true" outlineLevel="0" collapsed="false">
      <c r="G994" s="1"/>
      <c r="H994" s="1"/>
      <c r="I994" s="1"/>
      <c r="J994" s="1"/>
      <c r="K994" s="1"/>
      <c r="L994" s="1"/>
      <c r="M994" s="1"/>
      <c r="N994" s="1"/>
      <c r="O994" s="1"/>
      <c r="P994" s="1"/>
      <c r="Q994" s="1"/>
      <c r="R994" s="1"/>
      <c r="S994" s="1"/>
      <c r="T994" s="1"/>
      <c r="U994" s="1"/>
      <c r="V994" s="1"/>
      <c r="W994" s="1"/>
      <c r="X994" s="1"/>
      <c r="Y994" s="1"/>
      <c r="Z994" s="1"/>
    </row>
    <row r="995" customFormat="false" ht="15.75" hidden="false" customHeight="true" outlineLevel="0" collapsed="false">
      <c r="G995" s="1"/>
      <c r="H995" s="1"/>
      <c r="I995" s="1"/>
      <c r="J995" s="1"/>
      <c r="K995" s="1"/>
      <c r="L995" s="1"/>
      <c r="M995" s="1"/>
      <c r="N995" s="1"/>
      <c r="O995" s="1"/>
      <c r="P995" s="1"/>
      <c r="Q995" s="1"/>
      <c r="R995" s="1"/>
      <c r="S995" s="1"/>
      <c r="T995" s="1"/>
      <c r="U995" s="1"/>
      <c r="V995" s="1"/>
      <c r="W995" s="1"/>
      <c r="X995" s="1"/>
      <c r="Y995" s="1"/>
      <c r="Z995" s="1"/>
    </row>
    <row r="996" customFormat="false" ht="15.75" hidden="false" customHeight="true" outlineLevel="0" collapsed="false">
      <c r="G996" s="1"/>
      <c r="H996" s="1"/>
      <c r="I996" s="1"/>
      <c r="J996" s="1"/>
      <c r="K996" s="1"/>
      <c r="L996" s="1"/>
      <c r="M996" s="1"/>
      <c r="N996" s="1"/>
      <c r="O996" s="1"/>
      <c r="P996" s="1"/>
      <c r="Q996" s="1"/>
      <c r="R996" s="1"/>
      <c r="S996" s="1"/>
      <c r="T996" s="1"/>
      <c r="U996" s="1"/>
      <c r="V996" s="1"/>
      <c r="W996" s="1"/>
      <c r="X996" s="1"/>
      <c r="Y996" s="1"/>
      <c r="Z996" s="1"/>
    </row>
    <row r="997" customFormat="false" ht="15.75" hidden="false" customHeight="true" outlineLevel="0" collapsed="false">
      <c r="G997" s="1"/>
      <c r="H997" s="1"/>
      <c r="I997" s="1"/>
      <c r="J997" s="1"/>
      <c r="K997" s="1"/>
      <c r="L997" s="1"/>
      <c r="M997" s="1"/>
      <c r="N997" s="1"/>
      <c r="O997" s="1"/>
      <c r="P997" s="1"/>
      <c r="Q997" s="1"/>
      <c r="R997" s="1"/>
      <c r="S997" s="1"/>
      <c r="T997" s="1"/>
      <c r="U997" s="1"/>
      <c r="V997" s="1"/>
      <c r="W997" s="1"/>
      <c r="X997" s="1"/>
      <c r="Y997" s="1"/>
      <c r="Z997" s="1"/>
    </row>
    <row r="998" customFormat="false" ht="15.75" hidden="false" customHeight="true" outlineLevel="0" collapsed="false">
      <c r="G998" s="1"/>
      <c r="H998" s="1"/>
      <c r="I998" s="1"/>
      <c r="J998" s="1"/>
      <c r="K998" s="1"/>
      <c r="L998" s="1"/>
      <c r="M998" s="1"/>
      <c r="N998" s="1"/>
      <c r="O998" s="1"/>
      <c r="P998" s="1"/>
      <c r="Q998" s="1"/>
      <c r="R998" s="1"/>
      <c r="S998" s="1"/>
      <c r="T998" s="1"/>
      <c r="U998" s="1"/>
      <c r="V998" s="1"/>
      <c r="W998" s="1"/>
      <c r="X998" s="1"/>
      <c r="Y998" s="1"/>
      <c r="Z998" s="1"/>
    </row>
    <row r="999" customFormat="false" ht="15.75" hidden="false" customHeight="true" outlineLevel="0" collapsed="false">
      <c r="G999" s="1"/>
      <c r="H999" s="1"/>
      <c r="I999" s="1"/>
      <c r="J999" s="1"/>
      <c r="K999" s="1"/>
      <c r="L999" s="1"/>
      <c r="M999" s="1"/>
      <c r="N999" s="1"/>
      <c r="O999" s="1"/>
      <c r="P999" s="1"/>
      <c r="Q999" s="1"/>
      <c r="R999" s="1"/>
      <c r="S999" s="1"/>
      <c r="T999" s="1"/>
      <c r="U999" s="1"/>
      <c r="V999" s="1"/>
      <c r="W999" s="1"/>
      <c r="X999" s="1"/>
      <c r="Y999" s="1"/>
      <c r="Z999" s="1"/>
    </row>
    <row r="1000" customFormat="false" ht="15.75" hidden="false" customHeight="true" outlineLevel="0" collapsed="false">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allowBlank="true" errorStyle="stop" operator="between" showDropDown="false" showErrorMessage="true" showInputMessage="false" sqref="F45:F50" type="list">
      <formula1>$B$2:$B$100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99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35.14"/>
    <col collapsed="false" customWidth="true" hidden="false" outlineLevel="0" max="2" min="2" style="1" width="37.86"/>
    <col collapsed="false" customWidth="true" hidden="false" outlineLevel="0" max="3" min="3" style="1" width="24.14"/>
    <col collapsed="false" customWidth="true" hidden="false" outlineLevel="0" max="4" min="4" style="1" width="77.71"/>
    <col collapsed="false" customWidth="true" hidden="false" outlineLevel="0" max="5" min="5" style="1" width="46.15"/>
    <col collapsed="false" customWidth="true" hidden="false" outlineLevel="0" max="6" min="6" style="1" width="53.42"/>
    <col collapsed="false" customWidth="true" hidden="false" outlineLevel="0" max="7" min="7" style="1" width="65.29"/>
    <col collapsed="false" customWidth="true" hidden="false" outlineLevel="0" max="8" min="8" style="1" width="53.42"/>
    <col collapsed="false" customWidth="true" hidden="false" outlineLevel="0" max="9" min="9" style="1" width="80.86"/>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24"/>
    <col collapsed="false" customWidth="true" hidden="false" outlineLevel="0" max="15" min="15" style="1" width="43.14"/>
  </cols>
  <sheetData>
    <row r="1" customFormat="false" ht="45" hidden="false" customHeight="true" outlineLevel="0" collapsed="false">
      <c r="A1" s="185" t="s">
        <v>257</v>
      </c>
      <c r="B1" s="433" t="s">
        <v>258</v>
      </c>
      <c r="C1" s="433" t="s">
        <v>283</v>
      </c>
      <c r="D1" s="433" t="s">
        <v>260</v>
      </c>
      <c r="E1" s="185" t="s">
        <v>284</v>
      </c>
      <c r="F1" s="185" t="s">
        <v>261</v>
      </c>
      <c r="G1" s="433" t="s">
        <v>285</v>
      </c>
      <c r="H1" s="433" t="s">
        <v>286</v>
      </c>
      <c r="I1" s="433" t="s">
        <v>265</v>
      </c>
      <c r="J1" s="185" t="s">
        <v>287</v>
      </c>
      <c r="K1" s="185" t="s">
        <v>39</v>
      </c>
      <c r="L1" s="185" t="s">
        <v>288</v>
      </c>
      <c r="M1" s="185" t="s">
        <v>289</v>
      </c>
      <c r="N1" s="238"/>
      <c r="O1" s="238"/>
      <c r="P1" s="238"/>
      <c r="Q1" s="238"/>
      <c r="R1" s="238"/>
      <c r="S1" s="238"/>
      <c r="T1" s="238"/>
      <c r="U1" s="238"/>
      <c r="V1" s="238"/>
      <c r="W1" s="238"/>
      <c r="X1" s="238"/>
      <c r="Y1" s="238"/>
      <c r="Z1" s="238"/>
      <c r="AA1" s="238"/>
      <c r="AB1" s="238"/>
      <c r="AC1" s="238"/>
    </row>
    <row r="2" customFormat="false" ht="51" hidden="false" customHeight="true" outlineLevel="0" collapsed="false">
      <c r="A2" s="348" t="n">
        <v>1</v>
      </c>
      <c r="B2" s="434" t="e">
        <f aca="false">VLOOKUP(C2,'9. Matriz de Requisitos'!$A:$W,3, FALSE())</f>
        <v>#N/A</v>
      </c>
      <c r="C2" s="435" t="s">
        <v>1756</v>
      </c>
      <c r="D2" s="434" t="e">
        <f aca="false">VLOOKUP(C2,'9. Matriz de Requisitos'!$A:$W,4, FALSE())</f>
        <v>#N/A</v>
      </c>
      <c r="E2" s="436"/>
      <c r="F2" s="348" t="e">
        <f aca="false">VLOOKUP($E2, '4.3.1 Catalogo DevOps'!$B$2:$D$98, 3, FALSE())</f>
        <v>#N/A</v>
      </c>
      <c r="G2" s="437"/>
      <c r="H2" s="438" t="e">
        <f aca="false">CONCATENATE("[",$C2,"]","[",$F2,"] - ",$G2)</f>
        <v>#N/A</v>
      </c>
      <c r="I2" s="439"/>
      <c r="J2" s="307" t="n">
        <f aca="false">IFERROR(VLOOKUP(E2,'4.3.1 Catalogo DevOps'!$B$2:$C$98, 2, FALSE()), 0)</f>
        <v>0</v>
      </c>
      <c r="K2" s="306" t="s">
        <v>43</v>
      </c>
      <c r="L2" s="307" t="n">
        <f aca="false">ROUNDUP(SUM(VLOOKUP('4.3 WBS DevOps'!K2,'6. Catalogos'!$J$2:$K$4,2,FALSE())*J2),0)</f>
        <v>0</v>
      </c>
      <c r="M2" s="238"/>
      <c r="N2" s="238"/>
      <c r="O2" s="440"/>
      <c r="P2" s="238"/>
      <c r="Q2" s="238"/>
      <c r="R2" s="238"/>
      <c r="S2" s="238"/>
      <c r="T2" s="238"/>
      <c r="U2" s="238"/>
      <c r="V2" s="238"/>
      <c r="W2" s="238"/>
      <c r="X2" s="238"/>
      <c r="Y2" s="238"/>
      <c r="Z2" s="238"/>
      <c r="AA2" s="238"/>
      <c r="AB2" s="238"/>
      <c r="AC2" s="238"/>
    </row>
    <row r="3" customFormat="false" ht="15" hidden="false" customHeight="false" outlineLevel="0" collapsed="false">
      <c r="A3" s="348" t="n">
        <v>2</v>
      </c>
      <c r="B3" s="434" t="e">
        <f aca="false">VLOOKUP(C3,'9. Matriz de Requisitos'!$A$8:$V$88,3, FALSE())</f>
        <v>#N/A</v>
      </c>
      <c r="C3" s="435" t="s">
        <v>1757</v>
      </c>
      <c r="D3" s="434" t="e">
        <f aca="false">VLOOKUP(C3,'9. Matriz de Requisitos'!$A:$W,4, FALSE())</f>
        <v>#N/A</v>
      </c>
      <c r="E3" s="436"/>
      <c r="F3" s="348" t="e">
        <f aca="false">VLOOKUP($E3, '4.3.1 Catalogo DevOps'!$B$2:$D$98, 3, FALSE())</f>
        <v>#N/A</v>
      </c>
      <c r="G3" s="437"/>
      <c r="H3" s="438" t="e">
        <f aca="false">CONCATENATE("[",$C3,"]","[",$F3,"] - ",$G3)</f>
        <v>#N/A</v>
      </c>
      <c r="I3" s="398"/>
      <c r="J3" s="307" t="n">
        <f aca="false">IFERROR(VLOOKUP(E3,'4.3.1 Catalogo DevOps'!$B$2:$C$98, 2, FALSE()), 0)</f>
        <v>0</v>
      </c>
      <c r="K3" s="306" t="s">
        <v>43</v>
      </c>
      <c r="L3" s="307" t="n">
        <f aca="false">ROUNDUP(SUM(VLOOKUP('4.3 WBS DevOps'!K3,'6. Catalogos'!$J$2:$K$4,2,FALSE())*J3),0)</f>
        <v>0</v>
      </c>
      <c r="M3" s="238"/>
      <c r="N3" s="364"/>
      <c r="O3" s="441"/>
      <c r="P3" s="364"/>
      <c r="Q3" s="364"/>
      <c r="R3" s="364"/>
      <c r="S3" s="364"/>
      <c r="T3" s="364"/>
      <c r="U3" s="364"/>
      <c r="V3" s="364"/>
      <c r="W3" s="364"/>
      <c r="X3" s="364"/>
      <c r="Y3" s="364"/>
      <c r="Z3" s="364"/>
      <c r="AA3" s="364"/>
      <c r="AB3" s="364"/>
      <c r="AC3" s="364"/>
    </row>
    <row r="4" customFormat="false" ht="15" hidden="false" customHeight="false" outlineLevel="0" collapsed="false">
      <c r="A4" s="348" t="n">
        <v>3</v>
      </c>
      <c r="B4" s="434" t="e">
        <f aca="false">VLOOKUP(C4,'9. Matriz de Requisitos'!$A$8:$V$88,3, FALSE())</f>
        <v>#N/A</v>
      </c>
      <c r="C4" s="435" t="s">
        <v>1758</v>
      </c>
      <c r="D4" s="434" t="e">
        <f aca="false">VLOOKUP(C4,'9. Matriz de Requisitos'!$A:$W,4, FALSE())</f>
        <v>#N/A</v>
      </c>
      <c r="E4" s="436"/>
      <c r="F4" s="348" t="e">
        <f aca="false">VLOOKUP($E4, '4.3.1 Catalogo DevOps'!$B$2:$D$98, 3, FALSE())</f>
        <v>#N/A</v>
      </c>
      <c r="G4" s="437"/>
      <c r="H4" s="438" t="e">
        <f aca="false">CONCATENATE("[",$C4,"]","[",$F4,"] - ",$G4)</f>
        <v>#N/A</v>
      </c>
      <c r="I4" s="439"/>
      <c r="J4" s="307" t="n">
        <f aca="false">IFERROR(VLOOKUP(E4,'4.3.1 Catalogo DevOps'!$B$2:$C$98, 2, FALSE()), 0)</f>
        <v>0</v>
      </c>
      <c r="K4" s="306" t="s">
        <v>43</v>
      </c>
      <c r="L4" s="307" t="n">
        <f aca="false">ROUNDUP(SUM(VLOOKUP('4.3 WBS DevOps'!K4,'6. Catalogos'!$J$2:$K$4,2,FALSE())*J4),0)</f>
        <v>0</v>
      </c>
      <c r="M4" s="238"/>
      <c r="N4" s="238"/>
      <c r="O4" s="440"/>
      <c r="P4" s="238"/>
      <c r="Q4" s="238"/>
      <c r="R4" s="238"/>
      <c r="S4" s="238"/>
      <c r="T4" s="238"/>
      <c r="U4" s="238"/>
      <c r="V4" s="238"/>
      <c r="W4" s="238"/>
      <c r="X4" s="238"/>
      <c r="Y4" s="238"/>
      <c r="Z4" s="238"/>
      <c r="AA4" s="238"/>
      <c r="AB4" s="238"/>
      <c r="AC4" s="238"/>
    </row>
    <row r="5" customFormat="false" ht="15" hidden="false" customHeight="false" outlineLevel="0" collapsed="false">
      <c r="A5" s="348" t="n">
        <v>4</v>
      </c>
      <c r="B5" s="434" t="e">
        <f aca="false">VLOOKUP(C5,'9. Matriz de Requisitos'!$A$8:$V$88,3, FALSE())</f>
        <v>#N/A</v>
      </c>
      <c r="C5" s="435" t="s">
        <v>1759</v>
      </c>
      <c r="D5" s="434" t="e">
        <f aca="false">VLOOKUP(C5,'9. Matriz de Requisitos'!$A:$W,4, FALSE())</f>
        <v>#N/A</v>
      </c>
      <c r="E5" s="436"/>
      <c r="F5" s="348" t="e">
        <f aca="false">VLOOKUP($E5, '4.3.1 Catalogo DevOps'!$B$2:$D$98, 3, FALSE())</f>
        <v>#N/A</v>
      </c>
      <c r="G5" s="437"/>
      <c r="H5" s="438" t="e">
        <f aca="false">CONCATENATE("[",$C5,"]","[",$F5,"] - ",$G5)</f>
        <v>#N/A</v>
      </c>
      <c r="I5" s="398"/>
      <c r="J5" s="307" t="n">
        <f aca="false">IFERROR(VLOOKUP(E5,'4.3.1 Catalogo DevOps'!$B$2:$C$98, 2, FALSE()), 0)</f>
        <v>0</v>
      </c>
      <c r="K5" s="306" t="s">
        <v>43</v>
      </c>
      <c r="L5" s="307" t="n">
        <f aca="false">ROUNDUP(SUM(VLOOKUP('4.3 WBS DevOps'!K5,'6. Catalogos'!$J$2:$K$4,2,FALSE())*J5),0)</f>
        <v>0</v>
      </c>
      <c r="M5" s="238"/>
      <c r="N5" s="364"/>
      <c r="O5" s="441"/>
      <c r="P5" s="364"/>
      <c r="Q5" s="364"/>
      <c r="R5" s="364"/>
      <c r="S5" s="364"/>
      <c r="T5" s="364"/>
      <c r="U5" s="364"/>
      <c r="V5" s="364"/>
      <c r="W5" s="364"/>
      <c r="X5" s="364"/>
      <c r="Y5" s="364"/>
      <c r="Z5" s="364"/>
      <c r="AA5" s="364"/>
      <c r="AB5" s="364"/>
      <c r="AC5" s="364"/>
    </row>
    <row r="6" customFormat="false" ht="15" hidden="false" customHeight="false" outlineLevel="0" collapsed="false">
      <c r="A6" s="348" t="n">
        <v>5</v>
      </c>
      <c r="B6" s="434" t="e">
        <f aca="false">VLOOKUP(C6,'9. Matriz de Requisitos'!$A$8:$V$88,3, FALSE())</f>
        <v>#N/A</v>
      </c>
      <c r="C6" s="435" t="s">
        <v>1760</v>
      </c>
      <c r="D6" s="434" t="e">
        <f aca="false">VLOOKUP(C6,'9. Matriz de Requisitos'!$A:$W,4, FALSE())</f>
        <v>#N/A</v>
      </c>
      <c r="E6" s="436"/>
      <c r="F6" s="348" t="e">
        <f aca="false">VLOOKUP($E6, '4.3.1 Catalogo DevOps'!$B$2:$D$98, 3, FALSE())</f>
        <v>#N/A</v>
      </c>
      <c r="G6" s="437"/>
      <c r="H6" s="438" t="e">
        <f aca="false">CONCATENATE("[",$C6,"]","[",$F6,"] - ",$G6)</f>
        <v>#N/A</v>
      </c>
      <c r="I6" s="398"/>
      <c r="J6" s="307" t="n">
        <f aca="false">IFERROR(VLOOKUP(E6,'4.3.1 Catalogo DevOps'!$B$2:$C$98, 2, FALSE()), 0)</f>
        <v>0</v>
      </c>
      <c r="K6" s="306" t="s">
        <v>43</v>
      </c>
      <c r="L6" s="307" t="n">
        <f aca="false">ROUNDUP(SUM(VLOOKUP('4.3 WBS DevOps'!K6,'6. Catalogos'!$J$2:$K$4,2,FALSE())*J6),0)</f>
        <v>0</v>
      </c>
      <c r="M6" s="238"/>
      <c r="N6" s="364"/>
      <c r="O6" s="441"/>
      <c r="P6" s="364"/>
      <c r="Q6" s="364"/>
      <c r="R6" s="364"/>
      <c r="S6" s="364"/>
      <c r="T6" s="364"/>
      <c r="U6" s="364"/>
      <c r="V6" s="364"/>
      <c r="W6" s="364"/>
      <c r="X6" s="364"/>
      <c r="Y6" s="364"/>
      <c r="Z6" s="364"/>
      <c r="AA6" s="364"/>
      <c r="AB6" s="364"/>
      <c r="AC6" s="364"/>
    </row>
    <row r="7" customFormat="false" ht="15" hidden="false" customHeight="false" outlineLevel="0" collapsed="false">
      <c r="A7" s="348" t="n">
        <v>6</v>
      </c>
      <c r="B7" s="434" t="e">
        <f aca="false">VLOOKUP(C7,'9. Matriz de Requisitos'!$A$8:$V$88,3, FALSE())</f>
        <v>#N/A</v>
      </c>
      <c r="C7" s="435" t="s">
        <v>1761</v>
      </c>
      <c r="D7" s="442" t="e">
        <f aca="false">VLOOKUP(C7,'9. Matriz de Requisitos'!$A:$W,4, FALSE())</f>
        <v>#N/A</v>
      </c>
      <c r="E7" s="436"/>
      <c r="F7" s="348" t="e">
        <f aca="false">VLOOKUP($E7, '4.3.1 Catalogo DevOps'!$B$2:$D$98, 3, FALSE())</f>
        <v>#N/A</v>
      </c>
      <c r="G7" s="437"/>
      <c r="H7" s="438" t="e">
        <f aca="false">CONCATENATE("[",$C7,"]","[",$F7,"] - ",$G7)</f>
        <v>#N/A</v>
      </c>
      <c r="I7" s="439"/>
      <c r="J7" s="307" t="n">
        <f aca="false">IFERROR(VLOOKUP(E7,'4.3.1 Catalogo DevOps'!$B$2:$C$98, 2, FALSE()), 0)</f>
        <v>0</v>
      </c>
      <c r="K7" s="306" t="s">
        <v>43</v>
      </c>
      <c r="L7" s="307" t="n">
        <f aca="false">ROUNDUP(SUM(VLOOKUP('4.3 WBS DevOps'!K7,'6. Catalogos'!$J$2:$K$4,2,FALSE())*J7),0)</f>
        <v>0</v>
      </c>
      <c r="M7" s="238"/>
      <c r="N7" s="238"/>
      <c r="O7" s="440"/>
      <c r="P7" s="238"/>
      <c r="Q7" s="238"/>
      <c r="R7" s="238"/>
      <c r="S7" s="238"/>
      <c r="T7" s="238"/>
      <c r="U7" s="238"/>
      <c r="V7" s="238"/>
      <c r="W7" s="238"/>
      <c r="X7" s="238"/>
      <c r="Y7" s="238"/>
      <c r="Z7" s="238"/>
      <c r="AA7" s="238"/>
      <c r="AB7" s="238"/>
      <c r="AC7" s="238"/>
    </row>
    <row r="8" customFormat="false" ht="15" hidden="false" customHeight="false" outlineLevel="0" collapsed="false">
      <c r="A8" s="348" t="n">
        <v>7</v>
      </c>
      <c r="B8" s="434" t="e">
        <f aca="false">VLOOKUP(C8,'9. Matriz de Requisitos'!$A$8:$V$88,3, FALSE())</f>
        <v>#N/A</v>
      </c>
      <c r="C8" s="435" t="s">
        <v>1762</v>
      </c>
      <c r="D8" s="434" t="e">
        <f aca="false">VLOOKUP(C8,'9. Matriz de Requisitos'!$A:$W,4, FALSE())</f>
        <v>#N/A</v>
      </c>
      <c r="E8" s="436"/>
      <c r="F8" s="348" t="e">
        <f aca="false">VLOOKUP($E8, '4.3.1 Catalogo DevOps'!$B$2:$D$98, 3, FALSE())</f>
        <v>#N/A</v>
      </c>
      <c r="G8" s="437"/>
      <c r="H8" s="438" t="e">
        <f aca="false">CONCATENATE("[",$C8,"]","[",$F8,"] - ",$G8)</f>
        <v>#N/A</v>
      </c>
      <c r="I8" s="439"/>
      <c r="J8" s="307" t="n">
        <f aca="false">IFERROR(VLOOKUP(E8,'4.3.1 Catalogo DevOps'!$B$2:$C$98, 2, FALSE()), 0)</f>
        <v>0</v>
      </c>
      <c r="K8" s="306" t="s">
        <v>43</v>
      </c>
      <c r="L8" s="307" t="n">
        <f aca="false">ROUNDUP(SUM(VLOOKUP('4.3 WBS DevOps'!K8,'6. Catalogos'!$J$2:$K$4,2,FALSE())*J8),0)</f>
        <v>0</v>
      </c>
      <c r="M8" s="238"/>
      <c r="N8" s="238"/>
      <c r="O8" s="238"/>
      <c r="P8" s="238"/>
      <c r="Q8" s="238"/>
      <c r="R8" s="238"/>
      <c r="S8" s="238"/>
      <c r="T8" s="238"/>
      <c r="U8" s="238"/>
      <c r="V8" s="238"/>
      <c r="W8" s="238"/>
      <c r="X8" s="238"/>
      <c r="Y8" s="238"/>
      <c r="Z8" s="238"/>
      <c r="AA8" s="238"/>
      <c r="AB8" s="238"/>
      <c r="AC8" s="238"/>
    </row>
    <row r="9" customFormat="false" ht="15" hidden="false" customHeight="false" outlineLevel="0" collapsed="false">
      <c r="A9" s="348" t="n">
        <v>8</v>
      </c>
      <c r="B9" s="434" t="e">
        <f aca="false">VLOOKUP(C9,'9. Matriz de Requisitos'!$A$8:$V$88,3, FALSE())</f>
        <v>#N/A</v>
      </c>
      <c r="C9" s="435" t="s">
        <v>1763</v>
      </c>
      <c r="D9" s="434" t="e">
        <f aca="false">VLOOKUP(C9,'9. Matriz de Requisitos'!$A:$W,4, FALSE())</f>
        <v>#N/A</v>
      </c>
      <c r="E9" s="436"/>
      <c r="F9" s="348" t="e">
        <f aca="false">VLOOKUP($E9, '4.3.1 Catalogo DevOps'!$B$2:$D$98, 3, FALSE())</f>
        <v>#N/A</v>
      </c>
      <c r="G9" s="437"/>
      <c r="H9" s="438" t="e">
        <f aca="false">CONCATENATE("[",$C9,"]","[",$F9,"] - ",$G9)</f>
        <v>#N/A</v>
      </c>
      <c r="I9" s="439"/>
      <c r="J9" s="307" t="n">
        <f aca="false">IFERROR(VLOOKUP(E9,'4.3.1 Catalogo DevOps'!$B$2:$C$98, 2, FALSE()), 0)</f>
        <v>0</v>
      </c>
      <c r="K9" s="306" t="s">
        <v>43</v>
      </c>
      <c r="L9" s="307" t="n">
        <f aca="false">ROUNDUP(SUM(VLOOKUP('4.3 WBS DevOps'!K9,'6. Catalogos'!$J$2:$K$4,2,FALSE())*J9),0)</f>
        <v>0</v>
      </c>
      <c r="M9" s="238"/>
      <c r="N9" s="238"/>
      <c r="O9" s="238"/>
      <c r="P9" s="238"/>
      <c r="Q9" s="238"/>
      <c r="R9" s="238"/>
      <c r="S9" s="238"/>
      <c r="T9" s="238"/>
      <c r="U9" s="238"/>
      <c r="V9" s="238"/>
      <c r="W9" s="238"/>
      <c r="X9" s="238"/>
      <c r="Y9" s="238"/>
      <c r="Z9" s="238"/>
      <c r="AA9" s="238"/>
      <c r="AB9" s="238"/>
      <c r="AC9" s="238"/>
    </row>
    <row r="10" customFormat="false" ht="15" hidden="false" customHeight="false" outlineLevel="0" collapsed="false">
      <c r="A10" s="348" t="n">
        <v>9</v>
      </c>
      <c r="B10" s="434" t="e">
        <f aca="false">VLOOKUP(C10,'9. Matriz de Requisitos'!$A$8:$V$88,3, FALSE())</f>
        <v>#N/A</v>
      </c>
      <c r="C10" s="435" t="s">
        <v>1764</v>
      </c>
      <c r="D10" s="434" t="e">
        <f aca="false">VLOOKUP(C10,'9. Matriz de Requisitos'!$A:$W,4, FALSE())</f>
        <v>#N/A</v>
      </c>
      <c r="E10" s="436"/>
      <c r="F10" s="348" t="e">
        <f aca="false">VLOOKUP($E10, '4.3.1 Catalogo DevOps'!$B$2:$D$98, 3, FALSE())</f>
        <v>#N/A</v>
      </c>
      <c r="G10" s="437"/>
      <c r="H10" s="438" t="e">
        <f aca="false">CONCATENATE("[",$C10,"]","[",$F10,"] - ",$G10)</f>
        <v>#N/A</v>
      </c>
      <c r="I10" s="439"/>
      <c r="J10" s="307" t="n">
        <f aca="false">IFERROR(VLOOKUP(E10,'4.3.1 Catalogo DevOps'!$B$2:$C$98, 2, FALSE()), 0)</f>
        <v>0</v>
      </c>
      <c r="K10" s="306" t="s">
        <v>43</v>
      </c>
      <c r="L10" s="307" t="n">
        <f aca="false">ROUNDUP(SUM(VLOOKUP('4.3 WBS DevOps'!K10,'6. Catalogos'!$J$2:$K$4,2,FALSE())*J10),0)</f>
        <v>0</v>
      </c>
      <c r="M10" s="238"/>
      <c r="N10" s="238"/>
      <c r="O10" s="238"/>
      <c r="P10" s="238"/>
      <c r="Q10" s="238"/>
      <c r="R10" s="238"/>
      <c r="S10" s="238"/>
      <c r="T10" s="238"/>
      <c r="U10" s="238"/>
      <c r="V10" s="238"/>
      <c r="W10" s="238"/>
      <c r="X10" s="238"/>
      <c r="Y10" s="238"/>
      <c r="Z10" s="238"/>
      <c r="AA10" s="238"/>
      <c r="AB10" s="238"/>
      <c r="AC10" s="238"/>
    </row>
    <row r="11" customFormat="false" ht="15" hidden="false" customHeight="false" outlineLevel="0" collapsed="false">
      <c r="A11" s="348" t="n">
        <v>10</v>
      </c>
      <c r="B11" s="434" t="e">
        <f aca="false">VLOOKUP(C11,'9. Matriz de Requisitos'!$A$8:$V$88,3, FALSE())</f>
        <v>#N/A</v>
      </c>
      <c r="C11" s="435" t="s">
        <v>1765</v>
      </c>
      <c r="D11" s="434" t="e">
        <f aca="false">VLOOKUP(C11,'9. Matriz de Requisitos'!$A:$W,4, FALSE())</f>
        <v>#N/A</v>
      </c>
      <c r="E11" s="436"/>
      <c r="F11" s="348" t="e">
        <f aca="false">VLOOKUP($E11, '4.3.1 Catalogo DevOps'!$B$2:$D$98, 3, FALSE())</f>
        <v>#N/A</v>
      </c>
      <c r="G11" s="437"/>
      <c r="H11" s="438" t="e">
        <f aca="false">CONCATENATE("[",$C11,"]","[",$F11,"] - ",$G11)</f>
        <v>#N/A</v>
      </c>
      <c r="I11" s="439"/>
      <c r="J11" s="307" t="n">
        <f aca="false">IFERROR(VLOOKUP(E11,'4.3.1 Catalogo DevOps'!$B$2:$C$98, 2, FALSE()), 0)</f>
        <v>0</v>
      </c>
      <c r="K11" s="306" t="s">
        <v>43</v>
      </c>
      <c r="L11" s="307" t="n">
        <f aca="false">ROUNDUP(SUM(VLOOKUP('4.3 WBS DevOps'!K11,'6. Catalogos'!$J$2:$K$4,2,FALSE())*J11),0)</f>
        <v>0</v>
      </c>
      <c r="M11" s="238"/>
      <c r="N11" s="238"/>
      <c r="O11" s="238"/>
      <c r="P11" s="238"/>
      <c r="Q11" s="238"/>
      <c r="R11" s="238"/>
      <c r="S11" s="238"/>
      <c r="T11" s="238"/>
      <c r="U11" s="238"/>
      <c r="V11" s="238"/>
      <c r="W11" s="238"/>
      <c r="X11" s="238"/>
      <c r="Y11" s="238"/>
      <c r="Z11" s="238"/>
      <c r="AA11" s="238"/>
      <c r="AB11" s="238"/>
      <c r="AC11" s="238"/>
    </row>
    <row r="12" customFormat="false" ht="15" hidden="false" customHeight="false" outlineLevel="0" collapsed="false">
      <c r="A12" s="348" t="n">
        <v>11</v>
      </c>
      <c r="B12" s="434" t="e">
        <f aca="false">VLOOKUP(C12,'9. Matriz de Requisitos'!$A$8:$V$88,3, FALSE())</f>
        <v>#N/A</v>
      </c>
      <c r="C12" s="435" t="s">
        <v>1766</v>
      </c>
      <c r="D12" s="434" t="e">
        <f aca="false">VLOOKUP(C12,'9. Matriz de Requisitos'!$A:$W,4, FALSE())</f>
        <v>#N/A</v>
      </c>
      <c r="E12" s="436"/>
      <c r="F12" s="348" t="e">
        <f aca="false">VLOOKUP($E12, '4.3.1 Catalogo DevOps'!$B$2:$D$98, 3, FALSE())</f>
        <v>#N/A</v>
      </c>
      <c r="G12" s="437"/>
      <c r="H12" s="438" t="e">
        <f aca="false">CONCATENATE("[",$C12,"]","[",$F12,"] - ",$G12)</f>
        <v>#N/A</v>
      </c>
      <c r="I12" s="439"/>
      <c r="J12" s="307" t="n">
        <f aca="false">IFERROR(VLOOKUP(E12,'4.3.1 Catalogo DevOps'!$B$2:$C$98, 2, FALSE()), 0)</f>
        <v>0</v>
      </c>
      <c r="K12" s="306" t="s">
        <v>43</v>
      </c>
      <c r="L12" s="307" t="n">
        <f aca="false">ROUNDUP(SUM(VLOOKUP('4.3 WBS DevOps'!K12,'6. Catalogos'!$J$2:$K$4,2,FALSE())*J12),0)</f>
        <v>0</v>
      </c>
      <c r="M12" s="238"/>
      <c r="N12" s="238"/>
      <c r="O12" s="238"/>
      <c r="P12" s="238"/>
      <c r="Q12" s="238"/>
      <c r="R12" s="238"/>
      <c r="S12" s="238"/>
      <c r="T12" s="238"/>
      <c r="U12" s="238"/>
      <c r="V12" s="238"/>
      <c r="W12" s="238"/>
      <c r="X12" s="238"/>
      <c r="Y12" s="238"/>
      <c r="Z12" s="238"/>
      <c r="AA12" s="238"/>
      <c r="AB12" s="238"/>
      <c r="AC12" s="238"/>
    </row>
    <row r="13" customFormat="false" ht="15" hidden="false" customHeight="false" outlineLevel="0" collapsed="false">
      <c r="A13" s="348" t="n">
        <v>12</v>
      </c>
      <c r="B13" s="434" t="e">
        <f aca="false">VLOOKUP(C13,'9. Matriz de Requisitos'!$A$8:$V$88,3, FALSE())</f>
        <v>#N/A</v>
      </c>
      <c r="C13" s="435" t="s">
        <v>1767</v>
      </c>
      <c r="D13" s="434" t="e">
        <f aca="false">VLOOKUP(C13,'9. Matriz de Requisitos'!$A:$W,4, FALSE())</f>
        <v>#N/A</v>
      </c>
      <c r="E13" s="436"/>
      <c r="F13" s="348" t="e">
        <f aca="false">VLOOKUP($E13, '4.3.1 Catalogo DevOps'!$B$2:$D$98, 3, FALSE())</f>
        <v>#N/A</v>
      </c>
      <c r="G13" s="437"/>
      <c r="H13" s="438" t="e">
        <f aca="false">CONCATENATE("[",$C13,"]","[",$F13,"] - ",$G13)</f>
        <v>#N/A</v>
      </c>
      <c r="I13" s="439"/>
      <c r="J13" s="307" t="n">
        <f aca="false">IFERROR(VLOOKUP(E13,'4.3.1 Catalogo DevOps'!$B$2:$C$98, 2, FALSE()), 0)</f>
        <v>0</v>
      </c>
      <c r="K13" s="306" t="s">
        <v>43</v>
      </c>
      <c r="L13" s="307" t="n">
        <f aca="false">ROUNDUP(SUM(VLOOKUP('4.3 WBS DevOps'!K13,'6. Catalogos'!$J$2:$K$4,2,FALSE())*J13),0)</f>
        <v>0</v>
      </c>
      <c r="M13" s="238"/>
      <c r="N13" s="238"/>
      <c r="O13" s="238"/>
      <c r="P13" s="238"/>
      <c r="Q13" s="238"/>
      <c r="R13" s="238"/>
      <c r="S13" s="238"/>
      <c r="T13" s="238"/>
      <c r="U13" s="238"/>
      <c r="V13" s="238"/>
      <c r="W13" s="238"/>
      <c r="X13" s="238"/>
      <c r="Y13" s="238"/>
      <c r="Z13" s="238"/>
      <c r="AA13" s="238"/>
      <c r="AB13" s="238"/>
      <c r="AC13" s="238"/>
    </row>
    <row r="14" customFormat="false" ht="15" hidden="false" customHeight="false" outlineLevel="0" collapsed="false">
      <c r="A14" s="348" t="n">
        <v>13</v>
      </c>
      <c r="B14" s="434" t="e">
        <f aca="false">VLOOKUP(C14,'9. Matriz de Requisitos'!$A$8:$V$88,3, FALSE())</f>
        <v>#N/A</v>
      </c>
      <c r="C14" s="435" t="s">
        <v>1768</v>
      </c>
      <c r="D14" s="434" t="e">
        <f aca="false">VLOOKUP(C14,'9. Matriz de Requisitos'!$A:$W,4, FALSE())</f>
        <v>#N/A</v>
      </c>
      <c r="E14" s="436"/>
      <c r="F14" s="348" t="e">
        <f aca="false">VLOOKUP($E14, '4.3.1 Catalogo DevOps'!$B$2:$D$98, 3, FALSE())</f>
        <v>#N/A</v>
      </c>
      <c r="G14" s="437"/>
      <c r="H14" s="438" t="e">
        <f aca="false">CONCATENATE("[",$C14,"]","[",$F14,"] - ",$G14)</f>
        <v>#N/A</v>
      </c>
      <c r="I14" s="439"/>
      <c r="J14" s="307" t="n">
        <f aca="false">IFERROR(VLOOKUP(E14,'4.3.1 Catalogo DevOps'!$B$2:$C$98, 2, FALSE()), 0)</f>
        <v>0</v>
      </c>
      <c r="K14" s="306" t="s">
        <v>43</v>
      </c>
      <c r="L14" s="307" t="n">
        <f aca="false">ROUNDUP(SUM(VLOOKUP('4.3 WBS DevOps'!K14,'6. Catalogos'!$J$2:$K$4,2,FALSE())*J14),0)</f>
        <v>0</v>
      </c>
      <c r="M14" s="238"/>
      <c r="N14" s="238"/>
      <c r="O14" s="238"/>
      <c r="P14" s="238"/>
      <c r="Q14" s="238"/>
      <c r="R14" s="238"/>
      <c r="S14" s="238"/>
      <c r="T14" s="238"/>
      <c r="U14" s="238"/>
      <c r="V14" s="238"/>
      <c r="W14" s="238"/>
      <c r="X14" s="238"/>
      <c r="Y14" s="238"/>
      <c r="Z14" s="238"/>
      <c r="AA14" s="238"/>
      <c r="AB14" s="238"/>
      <c r="AC14" s="238"/>
    </row>
    <row r="15" customFormat="false" ht="15" hidden="false" customHeight="false" outlineLevel="0" collapsed="false">
      <c r="A15" s="348" t="n">
        <v>14</v>
      </c>
      <c r="B15" s="434" t="e">
        <f aca="false">VLOOKUP(C15,'9. Matriz de Requisitos'!$A$8:$V$88,3, FALSE())</f>
        <v>#N/A</v>
      </c>
      <c r="C15" s="435" t="s">
        <v>1769</v>
      </c>
      <c r="D15" s="442" t="e">
        <f aca="false">VLOOKUP(C15,'9. Matriz de Requisitos'!$A:$W,4, FALSE())</f>
        <v>#N/A</v>
      </c>
      <c r="E15" s="436"/>
      <c r="F15" s="348" t="e">
        <f aca="false">VLOOKUP($E15, '4.3.1 Catalogo DevOps'!$B$2:$D$98, 3, FALSE())</f>
        <v>#N/A</v>
      </c>
      <c r="G15" s="437"/>
      <c r="H15" s="438" t="e">
        <f aca="false">CONCATENATE("[",$C15,"]","[",$F15,"] - ",$G15)</f>
        <v>#N/A</v>
      </c>
      <c r="I15" s="439"/>
      <c r="J15" s="307" t="n">
        <f aca="false">IFERROR(VLOOKUP(E15,'4.3.1 Catalogo DevOps'!$B$2:$C$98, 2, FALSE()), 0)</f>
        <v>0</v>
      </c>
      <c r="K15" s="306" t="s">
        <v>43</v>
      </c>
      <c r="L15" s="307" t="n">
        <f aca="false">ROUNDUP(SUM(VLOOKUP('4.3 WBS DevOps'!K15,'6. Catalogos'!$J$2:$K$4,2,FALSE())*J15),0)</f>
        <v>0</v>
      </c>
      <c r="M15" s="238"/>
      <c r="N15" s="238"/>
      <c r="O15" s="238"/>
      <c r="P15" s="238"/>
      <c r="Q15" s="238"/>
      <c r="R15" s="238"/>
      <c r="S15" s="238"/>
      <c r="T15" s="238"/>
      <c r="U15" s="238"/>
      <c r="V15" s="238"/>
      <c r="W15" s="238"/>
      <c r="X15" s="238"/>
      <c r="Y15" s="238"/>
      <c r="Z15" s="238"/>
      <c r="AA15" s="238"/>
      <c r="AB15" s="238"/>
      <c r="AC15" s="238"/>
    </row>
    <row r="16" customFormat="false" ht="15" hidden="false" customHeight="false" outlineLevel="0" collapsed="false">
      <c r="A16" s="348" t="n">
        <v>15</v>
      </c>
      <c r="B16" s="434" t="e">
        <f aca="false">VLOOKUP(C16,'9. Matriz de Requisitos'!$A$8:$V$88,3, FALSE())</f>
        <v>#N/A</v>
      </c>
      <c r="C16" s="435" t="s">
        <v>1770</v>
      </c>
      <c r="D16" s="434" t="e">
        <f aca="false">VLOOKUP(C16,'9. Matriz de Requisitos'!$A:$W,4, FALSE())</f>
        <v>#N/A</v>
      </c>
      <c r="E16" s="436"/>
      <c r="F16" s="348" t="e">
        <f aca="false">VLOOKUP($E16, '4.3.1 Catalogo DevOps'!$B$2:$D$98, 3, FALSE())</f>
        <v>#N/A</v>
      </c>
      <c r="G16" s="437"/>
      <c r="H16" s="438" t="e">
        <f aca="false">CONCATENATE("[",$C16,"]","[",$F16,"] - ",$G16)</f>
        <v>#N/A</v>
      </c>
      <c r="I16" s="439"/>
      <c r="J16" s="307" t="n">
        <f aca="false">IFERROR(VLOOKUP(E16,'4.3.1 Catalogo DevOps'!$B$2:$C$98, 2, FALSE()), 0)</f>
        <v>0</v>
      </c>
      <c r="K16" s="306" t="s">
        <v>43</v>
      </c>
      <c r="L16" s="307" t="n">
        <f aca="false">ROUNDUP(SUM(VLOOKUP('4.3 WBS DevOps'!K16,'6. Catalogos'!$J$2:$K$4,2,FALSE())*J16),0)</f>
        <v>0</v>
      </c>
      <c r="M16" s="238"/>
      <c r="N16" s="238"/>
      <c r="O16" s="238"/>
      <c r="P16" s="238"/>
      <c r="Q16" s="238"/>
      <c r="R16" s="238"/>
      <c r="S16" s="238"/>
      <c r="T16" s="238"/>
      <c r="U16" s="238"/>
      <c r="V16" s="238"/>
      <c r="W16" s="238"/>
      <c r="X16" s="238"/>
      <c r="Y16" s="238"/>
      <c r="Z16" s="238"/>
      <c r="AA16" s="238"/>
      <c r="AB16" s="238"/>
      <c r="AC16" s="238"/>
    </row>
    <row r="17" customFormat="false" ht="15" hidden="false" customHeight="false" outlineLevel="0" collapsed="false">
      <c r="A17" s="348" t="n">
        <v>16</v>
      </c>
      <c r="B17" s="434" t="e">
        <f aca="false">VLOOKUP(C17,'9. Matriz de Requisitos'!$A$8:$V$88,3, FALSE())</f>
        <v>#N/A</v>
      </c>
      <c r="C17" s="435" t="s">
        <v>1771</v>
      </c>
      <c r="D17" s="442" t="e">
        <f aca="false">VLOOKUP(C17,'9. Matriz de Requisitos'!$A:$W,4, FALSE())</f>
        <v>#N/A</v>
      </c>
      <c r="E17" s="436"/>
      <c r="F17" s="348" t="e">
        <f aca="false">VLOOKUP($E17, '4.3.1 Catalogo DevOps'!$B$2:$D$98, 3, FALSE())</f>
        <v>#N/A</v>
      </c>
      <c r="G17" s="437"/>
      <c r="H17" s="438" t="e">
        <f aca="false">CONCATENATE("[",$C17,"]","[",$F17,"] - ",$G17)</f>
        <v>#N/A</v>
      </c>
      <c r="I17" s="439"/>
      <c r="J17" s="307" t="n">
        <f aca="false">IFERROR(VLOOKUP(E17,'4.3.1 Catalogo DevOps'!$B$2:$C$98, 2, FALSE()), 0)</f>
        <v>0</v>
      </c>
      <c r="K17" s="306" t="s">
        <v>43</v>
      </c>
      <c r="L17" s="307" t="n">
        <f aca="false">ROUNDUP(SUM(VLOOKUP('4.3 WBS DevOps'!K17,'6. Catalogos'!$J$2:$K$4,2,FALSE())*J17),0)</f>
        <v>0</v>
      </c>
      <c r="M17" s="238"/>
      <c r="N17" s="238"/>
      <c r="O17" s="238"/>
      <c r="P17" s="238"/>
      <c r="Q17" s="238"/>
      <c r="R17" s="238"/>
      <c r="S17" s="238"/>
      <c r="T17" s="238"/>
      <c r="U17" s="238"/>
      <c r="V17" s="238"/>
      <c r="W17" s="238"/>
      <c r="X17" s="238"/>
      <c r="Y17" s="238"/>
      <c r="Z17" s="238"/>
      <c r="AA17" s="238"/>
      <c r="AB17" s="238"/>
      <c r="AC17" s="238"/>
    </row>
    <row r="18" customFormat="false" ht="15" hidden="false" customHeight="false" outlineLevel="0" collapsed="false">
      <c r="A18" s="348" t="n">
        <v>17</v>
      </c>
      <c r="B18" s="434" t="e">
        <f aca="false">VLOOKUP(C18,'9. Matriz de Requisitos'!$A$8:$V$88,3, FALSE())</f>
        <v>#N/A</v>
      </c>
      <c r="C18" s="435" t="s">
        <v>1772</v>
      </c>
      <c r="D18" s="442" t="e">
        <f aca="false">VLOOKUP(C18,'9. Matriz de Requisitos'!$A:$W,4, FALSE())</f>
        <v>#N/A</v>
      </c>
      <c r="E18" s="436"/>
      <c r="F18" s="348" t="e">
        <f aca="false">VLOOKUP($E18, '4.3.1 Catalogo DevOps'!$B$2:$D$98, 3, FALSE())</f>
        <v>#N/A</v>
      </c>
      <c r="G18" s="437"/>
      <c r="H18" s="438" t="e">
        <f aca="false">CONCATENATE("[",$C18,"]","[",$F18,"] - ",$G18)</f>
        <v>#N/A</v>
      </c>
      <c r="I18" s="439"/>
      <c r="J18" s="307" t="n">
        <f aca="false">IFERROR(VLOOKUP(E18,'4.3.1 Catalogo DevOps'!$B$2:$C$98, 2, FALSE()), 0)</f>
        <v>0</v>
      </c>
      <c r="K18" s="306" t="s">
        <v>43</v>
      </c>
      <c r="L18" s="307" t="n">
        <f aca="false">ROUNDUP(SUM(VLOOKUP('4.3 WBS DevOps'!K18,'6. Catalogos'!$J$2:$K$4,2,FALSE())*J18),0)</f>
        <v>0</v>
      </c>
      <c r="M18" s="238"/>
      <c r="N18" s="238"/>
      <c r="O18" s="238"/>
      <c r="P18" s="238"/>
      <c r="Q18" s="238"/>
      <c r="R18" s="238"/>
      <c r="S18" s="238"/>
      <c r="T18" s="238"/>
      <c r="U18" s="238"/>
      <c r="V18" s="238"/>
      <c r="W18" s="238"/>
      <c r="X18" s="238"/>
      <c r="Y18" s="238"/>
      <c r="Z18" s="238"/>
      <c r="AA18" s="238"/>
      <c r="AB18" s="238"/>
      <c r="AC18" s="238"/>
    </row>
    <row r="19" customFormat="false" ht="15" hidden="false" customHeight="false" outlineLevel="0" collapsed="false">
      <c r="A19" s="348" t="n">
        <v>18</v>
      </c>
      <c r="B19" s="434" t="e">
        <f aca="false">VLOOKUP(C19,'9. Matriz de Requisitos'!$A$8:$V$88,3, FALSE())</f>
        <v>#N/A</v>
      </c>
      <c r="C19" s="435" t="s">
        <v>1773</v>
      </c>
      <c r="D19" s="434" t="e">
        <f aca="false">VLOOKUP(C19,'9. Matriz de Requisitos'!$A:$W,4, FALSE())</f>
        <v>#N/A</v>
      </c>
      <c r="E19" s="436"/>
      <c r="F19" s="348" t="e">
        <f aca="false">VLOOKUP($E19, '4.3.1 Catalogo DevOps'!$B$2:$D$98, 3, FALSE())</f>
        <v>#N/A</v>
      </c>
      <c r="G19" s="437"/>
      <c r="H19" s="438" t="e">
        <f aca="false">CONCATENATE("[",$C19,"]","[",$F19,"] - ",$G19)</f>
        <v>#N/A</v>
      </c>
      <c r="I19" s="439"/>
      <c r="J19" s="307" t="n">
        <f aca="false">IFERROR(VLOOKUP(E19,'4.3.1 Catalogo DevOps'!$B$2:$C$98, 2, FALSE()), 0)</f>
        <v>0</v>
      </c>
      <c r="K19" s="306" t="s">
        <v>43</v>
      </c>
      <c r="L19" s="307" t="n">
        <f aca="false">ROUNDUP(SUM(VLOOKUP('4.3 WBS DevOps'!K19,'6. Catalogos'!$J$2:$K$4,2,FALSE())*J19),0)</f>
        <v>0</v>
      </c>
      <c r="M19" s="238"/>
      <c r="N19" s="238"/>
      <c r="O19" s="238"/>
      <c r="P19" s="238"/>
      <c r="Q19" s="238"/>
      <c r="R19" s="238"/>
      <c r="S19" s="238"/>
      <c r="T19" s="238"/>
      <c r="U19" s="238"/>
      <c r="V19" s="238"/>
      <c r="W19" s="238"/>
      <c r="X19" s="238"/>
      <c r="Y19" s="238"/>
      <c r="Z19" s="238"/>
      <c r="AA19" s="238"/>
      <c r="AB19" s="238"/>
      <c r="AC19" s="238"/>
    </row>
    <row r="20" customFormat="false" ht="15" hidden="false" customHeight="false" outlineLevel="0" collapsed="false">
      <c r="A20" s="348" t="n">
        <v>19</v>
      </c>
      <c r="B20" s="434" t="e">
        <f aca="false">VLOOKUP(C20,'9. Matriz de Requisitos'!$A$8:$V$88,3, FALSE())</f>
        <v>#N/A</v>
      </c>
      <c r="C20" s="435" t="s">
        <v>1774</v>
      </c>
      <c r="D20" s="434" t="e">
        <f aca="false">VLOOKUP(C20,'9. Matriz de Requisitos'!$A:$W,4, FALSE())</f>
        <v>#N/A</v>
      </c>
      <c r="E20" s="436"/>
      <c r="F20" s="348" t="e">
        <f aca="false">VLOOKUP($E20, '4.3.1 Catalogo DevOps'!$B$2:$D$98, 3, FALSE())</f>
        <v>#N/A</v>
      </c>
      <c r="G20" s="437"/>
      <c r="H20" s="438" t="e">
        <f aca="false">CONCATENATE("[",$C20,"]","[",$F20,"] - ",$G20)</f>
        <v>#N/A</v>
      </c>
      <c r="I20" s="439"/>
      <c r="J20" s="307" t="n">
        <f aca="false">IFERROR(VLOOKUP(E20,'4.3.1 Catalogo DevOps'!$B$2:$C$98, 2, FALSE()), 0)</f>
        <v>0</v>
      </c>
      <c r="K20" s="306" t="s">
        <v>43</v>
      </c>
      <c r="L20" s="307" t="n">
        <f aca="false">ROUNDUP(SUM(VLOOKUP('4.3 WBS DevOps'!K20,'6. Catalogos'!$J$2:$K$4,2,FALSE())*J20),0)</f>
        <v>0</v>
      </c>
      <c r="M20" s="238"/>
      <c r="N20" s="238"/>
      <c r="O20" s="238"/>
      <c r="P20" s="238"/>
      <c r="Q20" s="238"/>
      <c r="R20" s="238"/>
      <c r="S20" s="238"/>
      <c r="T20" s="238"/>
      <c r="U20" s="238"/>
      <c r="V20" s="238"/>
      <c r="W20" s="238"/>
      <c r="X20" s="238"/>
      <c r="Y20" s="238"/>
      <c r="Z20" s="238"/>
      <c r="AA20" s="238"/>
      <c r="AB20" s="238"/>
      <c r="AC20" s="238"/>
    </row>
    <row r="21" customFormat="false" ht="15" hidden="false" customHeight="false" outlineLevel="0" collapsed="false">
      <c r="A21" s="348" t="n">
        <v>20</v>
      </c>
      <c r="B21" s="434" t="e">
        <f aca="false">VLOOKUP(C21,'9. Matriz de Requisitos'!$A$8:$V$88,3, FALSE())</f>
        <v>#N/A</v>
      </c>
      <c r="C21" s="435" t="s">
        <v>1775</v>
      </c>
      <c r="D21" s="434" t="e">
        <f aca="false">VLOOKUP(C21,'9. Matriz de Requisitos'!$A:$W,4, FALSE())</f>
        <v>#N/A</v>
      </c>
      <c r="E21" s="436"/>
      <c r="F21" s="348" t="e">
        <f aca="false">VLOOKUP($E21, '4.3.1 Catalogo DevOps'!$B$2:$D$98, 3, FALSE())</f>
        <v>#N/A</v>
      </c>
      <c r="G21" s="437"/>
      <c r="H21" s="438" t="e">
        <f aca="false">CONCATENATE("[",$C21,"]","[",$F21,"] - ",$G21)</f>
        <v>#N/A</v>
      </c>
      <c r="I21" s="439"/>
      <c r="J21" s="307" t="n">
        <f aca="false">IFERROR(VLOOKUP(E21,'4.3.1 Catalogo DevOps'!$B$2:$C$98, 2, FALSE()), 0)</f>
        <v>0</v>
      </c>
      <c r="K21" s="306" t="s">
        <v>43</v>
      </c>
      <c r="L21" s="307" t="n">
        <f aca="false">ROUNDUP(SUM(VLOOKUP('4.3 WBS DevOps'!K21,'6. Catalogos'!$J$2:$K$4,2,FALSE())*J21),0)</f>
        <v>0</v>
      </c>
      <c r="M21" s="238"/>
      <c r="N21" s="238"/>
      <c r="O21" s="238"/>
      <c r="P21" s="238"/>
      <c r="Q21" s="238"/>
      <c r="R21" s="238"/>
      <c r="S21" s="238"/>
      <c r="T21" s="238"/>
      <c r="U21" s="238"/>
      <c r="V21" s="238"/>
      <c r="W21" s="238"/>
      <c r="X21" s="238"/>
      <c r="Y21" s="238"/>
      <c r="Z21" s="238"/>
      <c r="AA21" s="238"/>
      <c r="AB21" s="238"/>
      <c r="AC21" s="238"/>
    </row>
    <row r="22" customFormat="false" ht="15" hidden="false" customHeight="false" outlineLevel="0" collapsed="false">
      <c r="A22" s="348" t="n">
        <v>21</v>
      </c>
      <c r="B22" s="434" t="e">
        <f aca="false">VLOOKUP(C22,'9. Matriz de Requisitos'!$A$8:$V$88,3, FALSE())</f>
        <v>#N/A</v>
      </c>
      <c r="C22" s="435" t="s">
        <v>1776</v>
      </c>
      <c r="D22" s="434" t="e">
        <f aca="false">VLOOKUP(C22,'9. Matriz de Requisitos'!$A:$W,4, FALSE())</f>
        <v>#N/A</v>
      </c>
      <c r="E22" s="436"/>
      <c r="F22" s="348" t="e">
        <f aca="false">VLOOKUP($E22, '4.3.1 Catalogo DevOps'!$B$2:$D$98, 3, FALSE())</f>
        <v>#N/A</v>
      </c>
      <c r="G22" s="437"/>
      <c r="H22" s="438" t="e">
        <f aca="false">CONCATENATE("[",$C22,"]","[",$F22,"] - ",$G22)</f>
        <v>#N/A</v>
      </c>
      <c r="I22" s="439"/>
      <c r="J22" s="307" t="n">
        <f aca="false">IFERROR(VLOOKUP(E22,'4.3.1 Catalogo DevOps'!$B$2:$C$98, 2, FALSE()), 0)</f>
        <v>0</v>
      </c>
      <c r="K22" s="306" t="s">
        <v>43</v>
      </c>
      <c r="L22" s="307" t="n">
        <f aca="false">ROUNDUP(SUM(VLOOKUP('4.3 WBS DevOps'!K22,'6. Catalogos'!$J$2:$K$4,2,FALSE())*J22),0)</f>
        <v>0</v>
      </c>
      <c r="M22" s="238"/>
      <c r="N22" s="238"/>
      <c r="O22" s="238"/>
      <c r="P22" s="238"/>
      <c r="Q22" s="238"/>
      <c r="R22" s="238"/>
      <c r="S22" s="238"/>
      <c r="T22" s="238"/>
      <c r="U22" s="238"/>
      <c r="V22" s="238"/>
      <c r="W22" s="238"/>
      <c r="X22" s="238"/>
      <c r="Y22" s="238"/>
      <c r="Z22" s="238"/>
      <c r="AA22" s="238"/>
      <c r="AB22" s="238"/>
      <c r="AC22" s="238"/>
    </row>
    <row r="23" customFormat="false" ht="15" hidden="false" customHeight="false" outlineLevel="0" collapsed="false">
      <c r="A23" s="348" t="n">
        <v>22</v>
      </c>
      <c r="B23" s="434" t="e">
        <f aca="false">VLOOKUP(C23,'9. Matriz de Requisitos'!$A$8:$V$88,3, FALSE())</f>
        <v>#N/A</v>
      </c>
      <c r="C23" s="435" t="s">
        <v>1777</v>
      </c>
      <c r="D23" s="434" t="e">
        <f aca="false">VLOOKUP(C23,'9. Matriz de Requisitos'!$A:$W,4, FALSE())</f>
        <v>#N/A</v>
      </c>
      <c r="E23" s="436"/>
      <c r="F23" s="348" t="e">
        <f aca="false">VLOOKUP($E23, '4.3.1 Catalogo DevOps'!$B$2:$D$98, 3, FALSE())</f>
        <v>#N/A</v>
      </c>
      <c r="G23" s="437"/>
      <c r="H23" s="438" t="e">
        <f aca="false">CONCATENATE("[",$C23,"]","[",$F23,"] - ",$G23)</f>
        <v>#N/A</v>
      </c>
      <c r="I23" s="439"/>
      <c r="J23" s="307" t="n">
        <f aca="false">IFERROR(VLOOKUP(E23,'4.3.1 Catalogo DevOps'!$B$2:$C$98, 2, FALSE()), 0)</f>
        <v>0</v>
      </c>
      <c r="K23" s="306" t="s">
        <v>43</v>
      </c>
      <c r="L23" s="307" t="n">
        <f aca="false">ROUNDUP(SUM(VLOOKUP('4.3 WBS DevOps'!K23,'6. Catalogos'!$J$2:$K$4,2,FALSE())*J23),0)</f>
        <v>0</v>
      </c>
      <c r="M23" s="238"/>
      <c r="N23" s="238"/>
      <c r="O23" s="238"/>
      <c r="P23" s="238"/>
      <c r="Q23" s="238"/>
      <c r="R23" s="238"/>
      <c r="S23" s="238"/>
      <c r="T23" s="238"/>
      <c r="U23" s="238"/>
      <c r="V23" s="238"/>
      <c r="W23" s="238"/>
      <c r="X23" s="238"/>
      <c r="Y23" s="238"/>
      <c r="Z23" s="238"/>
      <c r="AA23" s="238"/>
      <c r="AB23" s="238"/>
      <c r="AC23" s="238"/>
    </row>
    <row r="24" customFormat="false" ht="15" hidden="false" customHeight="false" outlineLevel="0" collapsed="false">
      <c r="A24" s="348" t="n">
        <v>23</v>
      </c>
      <c r="B24" s="434" t="e">
        <f aca="false">VLOOKUP(C24,'9. Matriz de Requisitos'!$A$8:$V$88,3, FALSE())</f>
        <v>#N/A</v>
      </c>
      <c r="C24" s="435" t="s">
        <v>1778</v>
      </c>
      <c r="D24" s="434" t="e">
        <f aca="false">VLOOKUP(C24,'9. Matriz de Requisitos'!$A:$W,4, FALSE())</f>
        <v>#N/A</v>
      </c>
      <c r="E24" s="436"/>
      <c r="F24" s="348" t="e">
        <f aca="false">VLOOKUP($E24, '4.3.1 Catalogo DevOps'!$B$2:$D$98, 3, FALSE())</f>
        <v>#N/A</v>
      </c>
      <c r="G24" s="437"/>
      <c r="H24" s="438" t="e">
        <f aca="false">CONCATENATE("[",$C24,"]","[",$F24,"] - ",$G24)</f>
        <v>#N/A</v>
      </c>
      <c r="I24" s="439"/>
      <c r="J24" s="307" t="n">
        <f aca="false">IFERROR(VLOOKUP(E24,'4.3.1 Catalogo DevOps'!$B$2:$C$98, 2, FALSE()), 0)</f>
        <v>0</v>
      </c>
      <c r="K24" s="306" t="s">
        <v>43</v>
      </c>
      <c r="L24" s="307" t="n">
        <f aca="false">ROUNDUP(SUM(VLOOKUP('4.3 WBS DevOps'!K24,'6. Catalogos'!$J$2:$K$4,2,FALSE())*J24),0)</f>
        <v>0</v>
      </c>
      <c r="M24" s="238"/>
      <c r="N24" s="238"/>
      <c r="O24" s="238"/>
      <c r="P24" s="238"/>
      <c r="Q24" s="238"/>
      <c r="R24" s="238"/>
      <c r="S24" s="238"/>
      <c r="T24" s="238"/>
      <c r="U24" s="238"/>
      <c r="V24" s="238"/>
      <c r="W24" s="238"/>
      <c r="X24" s="238"/>
      <c r="Y24" s="238"/>
      <c r="Z24" s="238"/>
      <c r="AA24" s="238"/>
      <c r="AB24" s="238"/>
      <c r="AC24" s="238"/>
    </row>
    <row r="25" customFormat="false" ht="15" hidden="false" customHeight="false" outlineLevel="0" collapsed="false">
      <c r="A25" s="348" t="n">
        <v>24</v>
      </c>
      <c r="B25" s="434" t="e">
        <f aca="false">VLOOKUP(C25,'9. Matriz de Requisitos'!$A$8:$V$88,3, FALSE())</f>
        <v>#N/A</v>
      </c>
      <c r="C25" s="435" t="s">
        <v>1779</v>
      </c>
      <c r="D25" s="434" t="e">
        <f aca="false">VLOOKUP(C25,'9. Matriz de Requisitos'!$A:$W,4, FALSE())</f>
        <v>#N/A</v>
      </c>
      <c r="E25" s="436"/>
      <c r="F25" s="348" t="e">
        <f aca="false">VLOOKUP($E25, '4.3.1 Catalogo DevOps'!$B$2:$D$98, 3, FALSE())</f>
        <v>#N/A</v>
      </c>
      <c r="G25" s="437"/>
      <c r="H25" s="438" t="e">
        <f aca="false">CONCATENATE("[",$C25,"]","[",$F25,"] - ",$G25)</f>
        <v>#N/A</v>
      </c>
      <c r="I25" s="439"/>
      <c r="J25" s="307" t="n">
        <f aca="false">IFERROR(VLOOKUP(E25,'4.3.1 Catalogo DevOps'!$B$2:$C$98, 2, FALSE()), 0)</f>
        <v>0</v>
      </c>
      <c r="K25" s="306" t="s">
        <v>43</v>
      </c>
      <c r="L25" s="307" t="n">
        <f aca="false">ROUNDUP(SUM(VLOOKUP('4.3 WBS DevOps'!K25,'6. Catalogos'!$J$2:$K$4,2,FALSE())*J25),0)</f>
        <v>0</v>
      </c>
      <c r="M25" s="238"/>
      <c r="N25" s="238"/>
      <c r="O25" s="238"/>
      <c r="P25" s="238"/>
      <c r="Q25" s="238"/>
      <c r="R25" s="238"/>
      <c r="S25" s="238"/>
      <c r="T25" s="238"/>
      <c r="U25" s="238"/>
      <c r="V25" s="238"/>
      <c r="W25" s="238"/>
      <c r="X25" s="238"/>
      <c r="Y25" s="238"/>
      <c r="Z25" s="238"/>
      <c r="AA25" s="238"/>
      <c r="AB25" s="238"/>
      <c r="AC25" s="238"/>
    </row>
    <row r="26" customFormat="false" ht="15" hidden="false" customHeight="false" outlineLevel="0" collapsed="false">
      <c r="A26" s="348" t="n">
        <v>25</v>
      </c>
      <c r="B26" s="434" t="e">
        <f aca="false">VLOOKUP(C26,'9. Matriz de Requisitos'!$A$8:$V$88,3, FALSE())</f>
        <v>#N/A</v>
      </c>
      <c r="C26" s="435" t="s">
        <v>1780</v>
      </c>
      <c r="D26" s="434" t="e">
        <f aca="false">VLOOKUP(C26,'9. Matriz de Requisitos'!$A:$W,4, FALSE())</f>
        <v>#N/A</v>
      </c>
      <c r="E26" s="436"/>
      <c r="F26" s="348" t="e">
        <f aca="false">VLOOKUP($E26, '4.3.1 Catalogo DevOps'!$B$2:$D$98, 3, FALSE())</f>
        <v>#N/A</v>
      </c>
      <c r="G26" s="437"/>
      <c r="H26" s="438" t="e">
        <f aca="false">CONCATENATE("[",$C26,"]","[",$F26,"] - ",$G26)</f>
        <v>#N/A</v>
      </c>
      <c r="I26" s="439"/>
      <c r="J26" s="307" t="n">
        <f aca="false">IFERROR(VLOOKUP(E26,'4.3.1 Catalogo DevOps'!$B$2:$C$98, 2, FALSE()), 0)</f>
        <v>0</v>
      </c>
      <c r="K26" s="306" t="s">
        <v>43</v>
      </c>
      <c r="L26" s="307" t="n">
        <f aca="false">ROUNDUP(SUM(VLOOKUP('4.3 WBS DevOps'!K26,'6. Catalogos'!$J$2:$K$4,2,FALSE())*J26),0)</f>
        <v>0</v>
      </c>
      <c r="M26" s="238"/>
      <c r="N26" s="238"/>
      <c r="O26" s="238"/>
      <c r="P26" s="238"/>
      <c r="Q26" s="238"/>
      <c r="R26" s="238"/>
      <c r="S26" s="238"/>
      <c r="T26" s="238"/>
      <c r="U26" s="238"/>
      <c r="V26" s="238"/>
      <c r="W26" s="238"/>
      <c r="X26" s="238"/>
      <c r="Y26" s="238"/>
      <c r="Z26" s="238"/>
      <c r="AA26" s="238"/>
      <c r="AB26" s="238"/>
      <c r="AC26" s="238"/>
    </row>
    <row r="27" customFormat="false" ht="15" hidden="false" customHeight="false" outlineLevel="0" collapsed="false">
      <c r="A27" s="348" t="n">
        <v>26</v>
      </c>
      <c r="B27" s="434" t="e">
        <f aca="false">VLOOKUP(C27,'9. Matriz de Requisitos'!$A$8:$V$88,3, FALSE())</f>
        <v>#N/A</v>
      </c>
      <c r="C27" s="435" t="s">
        <v>1781</v>
      </c>
      <c r="D27" s="434" t="e">
        <f aca="false">VLOOKUP(C27,'9. Matriz de Requisitos'!$A:$W,4, FALSE())</f>
        <v>#N/A</v>
      </c>
      <c r="E27" s="436"/>
      <c r="F27" s="348" t="e">
        <f aca="false">VLOOKUP($E27, '4.3.1 Catalogo DevOps'!$B$2:$D$98, 3, FALSE())</f>
        <v>#N/A</v>
      </c>
      <c r="G27" s="437"/>
      <c r="H27" s="438" t="e">
        <f aca="false">CONCATENATE("[",$C27,"]","[",$F27,"] - ",$G27)</f>
        <v>#N/A</v>
      </c>
      <c r="I27" s="439"/>
      <c r="J27" s="307" t="n">
        <f aca="false">IFERROR(VLOOKUP(E27,'4.3.1 Catalogo DevOps'!$B$2:$C$98, 2, FALSE()), 0)</f>
        <v>0</v>
      </c>
      <c r="K27" s="306" t="s">
        <v>43</v>
      </c>
      <c r="L27" s="307" t="n">
        <f aca="false">ROUNDUP(SUM(VLOOKUP('4.3 WBS DevOps'!K27,'6. Catalogos'!$J$2:$K$4,2,FALSE())*J27),0)</f>
        <v>0</v>
      </c>
      <c r="M27" s="238"/>
      <c r="N27" s="238"/>
      <c r="O27" s="238"/>
      <c r="P27" s="238"/>
      <c r="Q27" s="238"/>
      <c r="R27" s="238"/>
      <c r="S27" s="238"/>
      <c r="T27" s="238"/>
      <c r="U27" s="238"/>
      <c r="V27" s="238"/>
      <c r="W27" s="238"/>
      <c r="X27" s="238"/>
      <c r="Y27" s="238"/>
      <c r="Z27" s="238"/>
      <c r="AA27" s="238"/>
      <c r="AB27" s="238"/>
      <c r="AC27" s="238"/>
    </row>
    <row r="28" customFormat="false" ht="15" hidden="false" customHeight="false" outlineLevel="0" collapsed="false">
      <c r="A28" s="348" t="n">
        <v>27</v>
      </c>
      <c r="B28" s="434" t="e">
        <f aca="false">VLOOKUP(C28,'9. Matriz de Requisitos'!$A$8:$V$88,3, FALSE())</f>
        <v>#N/A</v>
      </c>
      <c r="C28" s="435" t="s">
        <v>1782</v>
      </c>
      <c r="D28" s="434" t="e">
        <f aca="false">VLOOKUP(C28,'9. Matriz de Requisitos'!$A:$W,4, FALSE())</f>
        <v>#N/A</v>
      </c>
      <c r="E28" s="436"/>
      <c r="F28" s="348" t="e">
        <f aca="false">VLOOKUP($E28, '4.3.1 Catalogo DevOps'!$B$2:$D$98, 3, FALSE())</f>
        <v>#N/A</v>
      </c>
      <c r="G28" s="437"/>
      <c r="H28" s="438" t="e">
        <f aca="false">CONCATENATE("[",$C28,"]","[",$F28,"] - ",$G28)</f>
        <v>#N/A</v>
      </c>
      <c r="I28" s="439"/>
      <c r="J28" s="307" t="n">
        <f aca="false">IFERROR(VLOOKUP(E28,'4.3.1 Catalogo DevOps'!$B$2:$C$98, 2, FALSE()), 0)</f>
        <v>0</v>
      </c>
      <c r="K28" s="306" t="s">
        <v>43</v>
      </c>
      <c r="L28" s="307" t="n">
        <f aca="false">ROUNDUP(SUM(VLOOKUP('4.3 WBS DevOps'!K28,'6. Catalogos'!$J$2:$K$4,2,FALSE())*J28),0)</f>
        <v>0</v>
      </c>
      <c r="M28" s="238"/>
      <c r="N28" s="238"/>
      <c r="O28" s="238"/>
      <c r="P28" s="238"/>
      <c r="Q28" s="238"/>
      <c r="R28" s="238"/>
      <c r="S28" s="238"/>
      <c r="T28" s="238"/>
      <c r="U28" s="238"/>
      <c r="V28" s="238"/>
      <c r="W28" s="238"/>
      <c r="X28" s="238"/>
      <c r="Y28" s="238"/>
      <c r="Z28" s="238"/>
      <c r="AA28" s="238"/>
      <c r="AB28" s="238"/>
      <c r="AC28" s="238"/>
    </row>
    <row r="29" customFormat="false" ht="15" hidden="false" customHeight="false" outlineLevel="0" collapsed="false">
      <c r="A29" s="348" t="n">
        <v>28</v>
      </c>
      <c r="B29" s="434" t="e">
        <f aca="false">VLOOKUP(C29,'9. Matriz de Requisitos'!$A$8:$V$88,3, FALSE())</f>
        <v>#N/A</v>
      </c>
      <c r="C29" s="435" t="s">
        <v>1783</v>
      </c>
      <c r="D29" s="434" t="e">
        <f aca="false">VLOOKUP(C29,'9. Matriz de Requisitos'!$A:$W,4, FALSE())</f>
        <v>#N/A</v>
      </c>
      <c r="E29" s="436"/>
      <c r="F29" s="348" t="e">
        <f aca="false">VLOOKUP($E29, '4.3.1 Catalogo DevOps'!$B$2:$D$98, 3, FALSE())</f>
        <v>#N/A</v>
      </c>
      <c r="G29" s="437"/>
      <c r="H29" s="438" t="e">
        <f aca="false">CONCATENATE("[",$C29,"]","[",$F29,"] - ",$G29)</f>
        <v>#N/A</v>
      </c>
      <c r="I29" s="439"/>
      <c r="J29" s="307" t="n">
        <f aca="false">IFERROR(VLOOKUP(E29,'4.3.1 Catalogo DevOps'!$B$2:$C$98, 2, FALSE()), 0)</f>
        <v>0</v>
      </c>
      <c r="K29" s="306" t="s">
        <v>43</v>
      </c>
      <c r="L29" s="307" t="n">
        <f aca="false">ROUNDUP(SUM(VLOOKUP('4.3 WBS DevOps'!K29,'6. Catalogos'!$J$2:$K$4,2,FALSE())*J29),0)</f>
        <v>0</v>
      </c>
      <c r="M29" s="238"/>
      <c r="N29" s="238"/>
      <c r="O29" s="238"/>
      <c r="P29" s="238"/>
      <c r="Q29" s="238"/>
      <c r="R29" s="238"/>
      <c r="S29" s="238"/>
      <c r="T29" s="238"/>
      <c r="U29" s="238"/>
      <c r="V29" s="238"/>
      <c r="W29" s="238"/>
      <c r="X29" s="238"/>
      <c r="Y29" s="238"/>
      <c r="Z29" s="238"/>
      <c r="AA29" s="238"/>
      <c r="AB29" s="238"/>
      <c r="AC29" s="238"/>
    </row>
    <row r="30" customFormat="false" ht="15" hidden="false" customHeight="false" outlineLevel="0" collapsed="false">
      <c r="A30" s="348" t="n">
        <v>29</v>
      </c>
      <c r="B30" s="434" t="e">
        <f aca="false">VLOOKUP(C30,'9. Matriz de Requisitos'!$A$8:$V$88,3, FALSE())</f>
        <v>#N/A</v>
      </c>
      <c r="C30" s="435" t="s">
        <v>1784</v>
      </c>
      <c r="D30" s="434" t="e">
        <f aca="false">VLOOKUP(C30,'9. Matriz de Requisitos'!$A:$W,4, FALSE())</f>
        <v>#N/A</v>
      </c>
      <c r="E30" s="436"/>
      <c r="F30" s="348" t="e">
        <f aca="false">VLOOKUP($E30, '4.3.1 Catalogo DevOps'!$B$2:$D$98, 3, FALSE())</f>
        <v>#N/A</v>
      </c>
      <c r="G30" s="437"/>
      <c r="H30" s="438" t="e">
        <f aca="false">CONCATENATE("[",$C30,"]","[",$F30,"] - ",$G30)</f>
        <v>#N/A</v>
      </c>
      <c r="I30" s="439"/>
      <c r="J30" s="307" t="n">
        <f aca="false">IFERROR(VLOOKUP(E30,'4.3.1 Catalogo DevOps'!$B$2:$C$98, 2, FALSE()), 0)</f>
        <v>0</v>
      </c>
      <c r="K30" s="306" t="s">
        <v>43</v>
      </c>
      <c r="L30" s="307" t="n">
        <f aca="false">ROUNDUP(SUM(VLOOKUP('4.3 WBS DevOps'!K30,'6. Catalogos'!$J$2:$K$4,2,FALSE())*J30),0)</f>
        <v>0</v>
      </c>
      <c r="M30" s="238"/>
      <c r="N30" s="238"/>
      <c r="O30" s="238"/>
      <c r="P30" s="238"/>
      <c r="Q30" s="238"/>
      <c r="R30" s="238"/>
      <c r="S30" s="238"/>
      <c r="T30" s="238"/>
      <c r="U30" s="238"/>
      <c r="V30" s="238"/>
      <c r="W30" s="238"/>
      <c r="X30" s="238"/>
      <c r="Y30" s="238"/>
      <c r="Z30" s="238"/>
      <c r="AA30" s="238"/>
      <c r="AB30" s="238"/>
      <c r="AC30" s="238"/>
    </row>
    <row r="31" customFormat="false" ht="15" hidden="false" customHeight="false" outlineLevel="0" collapsed="false">
      <c r="A31" s="348" t="n">
        <v>30</v>
      </c>
      <c r="B31" s="434" t="e">
        <f aca="false">VLOOKUP(C31,'9. Matriz de Requisitos'!$A$8:$V$88,3, FALSE())</f>
        <v>#N/A</v>
      </c>
      <c r="C31" s="435" t="s">
        <v>1785</v>
      </c>
      <c r="D31" s="434" t="e">
        <f aca="false">VLOOKUP(C31,'9. Matriz de Requisitos'!$A:$W,4, FALSE())</f>
        <v>#N/A</v>
      </c>
      <c r="E31" s="436"/>
      <c r="F31" s="348" t="e">
        <f aca="false">VLOOKUP($E31, '4.3.1 Catalogo DevOps'!$B$2:$D$98, 3, FALSE())</f>
        <v>#N/A</v>
      </c>
      <c r="G31" s="437"/>
      <c r="H31" s="438" t="e">
        <f aca="false">CONCATENATE("[",$C31,"]","[",$F31,"] - ",$G31)</f>
        <v>#N/A</v>
      </c>
      <c r="I31" s="439"/>
      <c r="J31" s="307" t="n">
        <f aca="false">IFERROR(VLOOKUP(E31,'4.3.1 Catalogo DevOps'!$B$2:$C$98, 2, FALSE()), 0)</f>
        <v>0</v>
      </c>
      <c r="K31" s="306" t="s">
        <v>43</v>
      </c>
      <c r="L31" s="307" t="n">
        <f aca="false">ROUNDUP(SUM(VLOOKUP('4.3 WBS DevOps'!K31,'6. Catalogos'!$J$2:$K$4,2,FALSE())*J31),0)</f>
        <v>0</v>
      </c>
      <c r="M31" s="238"/>
      <c r="N31" s="238"/>
      <c r="O31" s="238"/>
      <c r="P31" s="238"/>
      <c r="Q31" s="238"/>
      <c r="R31" s="238"/>
      <c r="S31" s="238"/>
      <c r="T31" s="238"/>
      <c r="U31" s="238"/>
      <c r="V31" s="238"/>
      <c r="W31" s="238"/>
      <c r="X31" s="238"/>
      <c r="Y31" s="238"/>
      <c r="Z31" s="238"/>
      <c r="AA31" s="238"/>
      <c r="AB31" s="238"/>
      <c r="AC31" s="238"/>
    </row>
    <row r="32" customFormat="false" ht="15" hidden="false" customHeight="false" outlineLevel="0" collapsed="false">
      <c r="A32" s="348" t="n">
        <v>31</v>
      </c>
      <c r="B32" s="434" t="e">
        <f aca="false">VLOOKUP(C32,'9. Matriz de Requisitos'!$A$8:$V$88,3, FALSE())</f>
        <v>#N/A</v>
      </c>
      <c r="C32" s="435" t="s">
        <v>1786</v>
      </c>
      <c r="D32" s="434" t="e">
        <f aca="false">VLOOKUP(C32,'9. Matriz de Requisitos'!$A:$W,4, FALSE())</f>
        <v>#N/A</v>
      </c>
      <c r="E32" s="436"/>
      <c r="F32" s="348" t="e">
        <f aca="false">VLOOKUP($E32, '4.3.1 Catalogo DevOps'!$B$2:$D$98, 3, FALSE())</f>
        <v>#N/A</v>
      </c>
      <c r="G32" s="437"/>
      <c r="H32" s="438" t="e">
        <f aca="false">CONCATENATE("[",$C32,"]","[",$F32,"] - ",$G32)</f>
        <v>#N/A</v>
      </c>
      <c r="I32" s="439"/>
      <c r="J32" s="307" t="n">
        <f aca="false">IFERROR(VLOOKUP(E32,'4.3.1 Catalogo DevOps'!$B$2:$C$98, 2, FALSE()), 0)</f>
        <v>0</v>
      </c>
      <c r="K32" s="306" t="s">
        <v>43</v>
      </c>
      <c r="L32" s="307" t="n">
        <f aca="false">ROUNDUP(SUM(VLOOKUP('4.3 WBS DevOps'!K32,'6. Catalogos'!$J$2:$K$4,2,FALSE())*J32),0)</f>
        <v>0</v>
      </c>
      <c r="M32" s="238"/>
      <c r="N32" s="238"/>
      <c r="O32" s="238"/>
      <c r="P32" s="238"/>
      <c r="Q32" s="238"/>
      <c r="R32" s="238"/>
      <c r="S32" s="238"/>
      <c r="T32" s="238"/>
      <c r="U32" s="238"/>
      <c r="V32" s="238"/>
      <c r="W32" s="238"/>
      <c r="X32" s="238"/>
      <c r="Y32" s="238"/>
      <c r="Z32" s="238"/>
      <c r="AA32" s="238"/>
      <c r="AB32" s="238"/>
      <c r="AC32" s="238"/>
    </row>
    <row r="33" customFormat="false" ht="15" hidden="false" customHeight="false" outlineLevel="0" collapsed="false">
      <c r="A33" s="348" t="n">
        <v>32</v>
      </c>
      <c r="B33" s="434" t="e">
        <f aca="false">VLOOKUP(C33,'9. Matriz de Requisitos'!$A$8:$V$88,3, FALSE())</f>
        <v>#N/A</v>
      </c>
      <c r="C33" s="435" t="s">
        <v>1787</v>
      </c>
      <c r="D33" s="442" t="e">
        <f aca="false">VLOOKUP(C33,'9. Matriz de Requisitos'!$A:$W,4, FALSE())</f>
        <v>#N/A</v>
      </c>
      <c r="E33" s="436"/>
      <c r="F33" s="348" t="e">
        <f aca="false">VLOOKUP($E33, '4.3.1 Catalogo DevOps'!$B$2:$D$98, 3, FALSE())</f>
        <v>#N/A</v>
      </c>
      <c r="G33" s="437"/>
      <c r="H33" s="438" t="e">
        <f aca="false">CONCATENATE("[",$C33,"]","[",$F33,"] - ",$G33)</f>
        <v>#N/A</v>
      </c>
      <c r="I33" s="439"/>
      <c r="J33" s="307" t="n">
        <f aca="false">IFERROR(VLOOKUP(E33,'4.3.1 Catalogo DevOps'!$B$2:$C$98, 2, FALSE()), 0)</f>
        <v>0</v>
      </c>
      <c r="K33" s="306" t="s">
        <v>43</v>
      </c>
      <c r="L33" s="307" t="n">
        <f aca="false">ROUNDUP(SUM(VLOOKUP('4.3 WBS DevOps'!K33,'6. Catalogos'!$J$2:$K$4,2,FALSE())*J33),0)</f>
        <v>0</v>
      </c>
      <c r="M33" s="238"/>
      <c r="N33" s="238"/>
      <c r="O33" s="238"/>
      <c r="P33" s="238"/>
      <c r="Q33" s="238"/>
      <c r="R33" s="238"/>
      <c r="S33" s="238"/>
      <c r="T33" s="238"/>
      <c r="U33" s="238"/>
      <c r="V33" s="238"/>
      <c r="W33" s="238"/>
      <c r="X33" s="238"/>
      <c r="Y33" s="238"/>
      <c r="Z33" s="238"/>
      <c r="AA33" s="238"/>
      <c r="AB33" s="238"/>
      <c r="AC33" s="238"/>
    </row>
    <row r="34" customFormat="false" ht="15" hidden="false" customHeight="false" outlineLevel="0" collapsed="false">
      <c r="A34" s="348" t="n">
        <v>33</v>
      </c>
      <c r="B34" s="434" t="e">
        <f aca="false">VLOOKUP(C34,'9. Matriz de Requisitos'!$A$8:$V$88,3, FALSE())</f>
        <v>#N/A</v>
      </c>
      <c r="C34" s="435" t="s">
        <v>1788</v>
      </c>
      <c r="D34" s="434" t="e">
        <f aca="false">VLOOKUP(C34,'9. Matriz de Requisitos'!$A:$W,4, FALSE())</f>
        <v>#N/A</v>
      </c>
      <c r="E34" s="436"/>
      <c r="F34" s="348" t="e">
        <f aca="false">VLOOKUP($E34, '4.3.1 Catalogo DevOps'!$B$2:$D$98, 3, FALSE())</f>
        <v>#N/A</v>
      </c>
      <c r="G34" s="437"/>
      <c r="H34" s="438" t="e">
        <f aca="false">CONCATENATE("[",$C34,"]","[",$F34,"] - ",$G34)</f>
        <v>#N/A</v>
      </c>
      <c r="I34" s="439"/>
      <c r="J34" s="307" t="n">
        <f aca="false">IFERROR(VLOOKUP(E34,'4.3.1 Catalogo DevOps'!$B$2:$C$98, 2, FALSE()), 0)</f>
        <v>0</v>
      </c>
      <c r="K34" s="306" t="s">
        <v>43</v>
      </c>
      <c r="L34" s="307" t="n">
        <f aca="false">ROUNDUP(SUM(VLOOKUP('4.3 WBS DevOps'!K34,'6. Catalogos'!$J$2:$K$4,2,FALSE())*J34),0)</f>
        <v>0</v>
      </c>
      <c r="M34" s="238"/>
      <c r="N34" s="238"/>
      <c r="O34" s="238"/>
      <c r="P34" s="238"/>
      <c r="Q34" s="238"/>
      <c r="R34" s="238"/>
      <c r="S34" s="238"/>
      <c r="T34" s="238"/>
      <c r="U34" s="238"/>
      <c r="V34" s="238"/>
      <c r="W34" s="238"/>
      <c r="X34" s="238"/>
      <c r="Y34" s="238"/>
      <c r="Z34" s="238"/>
      <c r="AA34" s="238"/>
      <c r="AB34" s="238"/>
      <c r="AC34" s="238"/>
    </row>
    <row r="35" customFormat="false" ht="15" hidden="false" customHeight="false" outlineLevel="0" collapsed="false">
      <c r="A35" s="348" t="n">
        <v>34</v>
      </c>
      <c r="B35" s="434" t="e">
        <f aca="false">VLOOKUP(C35,'9. Matriz de Requisitos'!$A$8:$V$88,3, FALSE())</f>
        <v>#N/A</v>
      </c>
      <c r="C35" s="435" t="s">
        <v>1789</v>
      </c>
      <c r="D35" s="434" t="e">
        <f aca="false">VLOOKUP(C35,'9. Matriz de Requisitos'!$A:$W,4, FALSE())</f>
        <v>#N/A</v>
      </c>
      <c r="E35" s="436"/>
      <c r="F35" s="348" t="e">
        <f aca="false">VLOOKUP($E35, '4.3.1 Catalogo DevOps'!$B$2:$D$98, 3, FALSE())</f>
        <v>#N/A</v>
      </c>
      <c r="G35" s="437"/>
      <c r="H35" s="438" t="e">
        <f aca="false">CONCATENATE("[",$C35,"]","[",$F35,"] - ",$G35)</f>
        <v>#N/A</v>
      </c>
      <c r="I35" s="439"/>
      <c r="J35" s="307" t="n">
        <f aca="false">IFERROR(VLOOKUP(E35,'4.3.1 Catalogo DevOps'!$B$2:$C$98, 2, FALSE()), 0)</f>
        <v>0</v>
      </c>
      <c r="K35" s="306" t="s">
        <v>43</v>
      </c>
      <c r="L35" s="307" t="n">
        <f aca="false">ROUNDUP(SUM(VLOOKUP('4.3 WBS DevOps'!K35,'6. Catalogos'!$J$2:$K$4,2,FALSE())*J35),0)</f>
        <v>0</v>
      </c>
      <c r="M35" s="238"/>
      <c r="N35" s="238"/>
      <c r="O35" s="238"/>
      <c r="P35" s="238"/>
      <c r="Q35" s="238"/>
      <c r="R35" s="238"/>
      <c r="S35" s="238"/>
      <c r="T35" s="238"/>
      <c r="U35" s="238"/>
      <c r="V35" s="238"/>
      <c r="W35" s="238"/>
      <c r="X35" s="238"/>
      <c r="Y35" s="238"/>
      <c r="Z35" s="238"/>
      <c r="AA35" s="238"/>
      <c r="AB35" s="238"/>
      <c r="AC35" s="238"/>
    </row>
    <row r="36" customFormat="false" ht="15" hidden="false" customHeight="false" outlineLevel="0" collapsed="false">
      <c r="A36" s="348" t="n">
        <v>35</v>
      </c>
      <c r="B36" s="434" t="e">
        <f aca="false">VLOOKUP(C36,'9. Matriz de Requisitos'!$A$8:$V$88,3, FALSE())</f>
        <v>#N/A</v>
      </c>
      <c r="C36" s="435" t="s">
        <v>1790</v>
      </c>
      <c r="D36" s="434" t="e">
        <f aca="false">VLOOKUP(C36,'9. Matriz de Requisitos'!$A:$W,4, FALSE())</f>
        <v>#N/A</v>
      </c>
      <c r="E36" s="436"/>
      <c r="F36" s="348" t="e">
        <f aca="false">VLOOKUP($E36, '4.3.1 Catalogo DevOps'!$B$2:$D$98, 3, FALSE())</f>
        <v>#N/A</v>
      </c>
      <c r="G36" s="437"/>
      <c r="H36" s="438" t="e">
        <f aca="false">CONCATENATE("[",$C36,"]","[",$F36,"] - ",$G36)</f>
        <v>#N/A</v>
      </c>
      <c r="I36" s="439"/>
      <c r="J36" s="307" t="n">
        <f aca="false">IFERROR(VLOOKUP(E36,'4.3.1 Catalogo DevOps'!$B$2:$C$98, 2, FALSE()), 0)</f>
        <v>0</v>
      </c>
      <c r="K36" s="306" t="s">
        <v>43</v>
      </c>
      <c r="L36" s="307" t="n">
        <f aca="false">ROUNDUP(SUM(VLOOKUP('4.3 WBS DevOps'!K36,'6. Catalogos'!$J$2:$K$4,2,FALSE())*J36),0)</f>
        <v>0</v>
      </c>
      <c r="M36" s="238"/>
      <c r="N36" s="238"/>
      <c r="O36" s="238"/>
      <c r="P36" s="238"/>
      <c r="Q36" s="238"/>
      <c r="R36" s="238"/>
      <c r="S36" s="238"/>
      <c r="T36" s="238"/>
      <c r="U36" s="238"/>
      <c r="V36" s="238"/>
      <c r="W36" s="238"/>
      <c r="X36" s="238"/>
      <c r="Y36" s="238"/>
      <c r="Z36" s="238"/>
      <c r="AA36" s="238"/>
      <c r="AB36" s="238"/>
      <c r="AC36" s="238"/>
    </row>
    <row r="37" customFormat="false" ht="15" hidden="false" customHeight="false" outlineLevel="0" collapsed="false">
      <c r="A37" s="348" t="n">
        <v>36</v>
      </c>
      <c r="B37" s="434" t="e">
        <f aca="false">VLOOKUP(C37,'9. Matriz de Requisitos'!$A$8:$V$88,3, FALSE())</f>
        <v>#N/A</v>
      </c>
      <c r="C37" s="435" t="s">
        <v>1791</v>
      </c>
      <c r="D37" s="434" t="e">
        <f aca="false">VLOOKUP(C37,'9. Matriz de Requisitos'!$A:$W,4, FALSE())</f>
        <v>#N/A</v>
      </c>
      <c r="E37" s="436"/>
      <c r="F37" s="348" t="e">
        <f aca="false">VLOOKUP($E37, '4.3.1 Catalogo DevOps'!$B$2:$D$98, 3, FALSE())</f>
        <v>#N/A</v>
      </c>
      <c r="G37" s="437"/>
      <c r="H37" s="438" t="e">
        <f aca="false">CONCATENATE("[",$C37,"]","[",$F37,"] - ",$G37)</f>
        <v>#N/A</v>
      </c>
      <c r="I37" s="439"/>
      <c r="J37" s="307" t="n">
        <f aca="false">IFERROR(VLOOKUP(E37,'4.3.1 Catalogo DevOps'!$B$2:$C$98, 2, FALSE()), 0)</f>
        <v>0</v>
      </c>
      <c r="K37" s="306" t="s">
        <v>43</v>
      </c>
      <c r="L37" s="307" t="n">
        <f aca="false">ROUNDUP(SUM(VLOOKUP('4.3 WBS DevOps'!K37,'6. Catalogos'!$J$2:$K$4,2,FALSE())*J37),0)</f>
        <v>0</v>
      </c>
      <c r="M37" s="238"/>
      <c r="N37" s="238"/>
      <c r="O37" s="238"/>
      <c r="P37" s="238"/>
      <c r="Q37" s="238"/>
      <c r="R37" s="238"/>
      <c r="S37" s="238"/>
      <c r="T37" s="238"/>
      <c r="U37" s="238"/>
      <c r="V37" s="238"/>
      <c r="W37" s="238"/>
      <c r="X37" s="238"/>
      <c r="Y37" s="238"/>
      <c r="Z37" s="238"/>
      <c r="AA37" s="238"/>
      <c r="AB37" s="238"/>
      <c r="AC37" s="238"/>
    </row>
    <row r="38" customFormat="false" ht="15" hidden="false" customHeight="false" outlineLevel="0" collapsed="false">
      <c r="A38" s="348" t="n">
        <v>37</v>
      </c>
      <c r="B38" s="434" t="e">
        <f aca="false">VLOOKUP(C38,'9. Matriz de Requisitos'!$A$8:$V$88,3, FALSE())</f>
        <v>#N/A</v>
      </c>
      <c r="C38" s="443" t="s">
        <v>1792</v>
      </c>
      <c r="D38" s="434" t="e">
        <f aca="false">VLOOKUP(C38,'9. Matriz de Requisitos'!$A:$W,4, FALSE())</f>
        <v>#N/A</v>
      </c>
      <c r="E38" s="436"/>
      <c r="F38" s="348" t="e">
        <f aca="false">VLOOKUP($E38, '4.3.1 Catalogo DevOps'!$B$2:$D$98, 3, FALSE())</f>
        <v>#N/A</v>
      </c>
      <c r="G38" s="444" t="s">
        <v>1793</v>
      </c>
      <c r="H38" s="438" t="e">
        <f aca="false">CONCATENATE("[",$C38,"]","[",$F38,"] - ",$G38)</f>
        <v>#N/A</v>
      </c>
      <c r="I38" s="439"/>
      <c r="J38" s="307" t="n">
        <f aca="false">IFERROR(VLOOKUP(E38,'4.3.1 Catalogo DevOps'!$B$2:$C$98, 2, FALSE()), 0)</f>
        <v>0</v>
      </c>
      <c r="K38" s="306" t="s">
        <v>43</v>
      </c>
      <c r="L38" s="307" t="n">
        <f aca="false">ROUNDUP(SUM(VLOOKUP('4.3 WBS DevOps'!K38,'6. Catalogos'!$J$2:$K$4,2,FALSE())*J38),0)</f>
        <v>0</v>
      </c>
      <c r="M38" s="238"/>
      <c r="N38" s="238"/>
      <c r="O38" s="238"/>
      <c r="P38" s="238"/>
      <c r="Q38" s="238"/>
      <c r="R38" s="238"/>
      <c r="S38" s="238"/>
      <c r="T38" s="238"/>
      <c r="U38" s="238"/>
      <c r="V38" s="238"/>
      <c r="W38" s="238"/>
      <c r="X38" s="238"/>
      <c r="Y38" s="238"/>
      <c r="Z38" s="238"/>
      <c r="AA38" s="238"/>
      <c r="AB38" s="238"/>
      <c r="AC38" s="238"/>
    </row>
    <row r="39" customFormat="false" ht="15" hidden="false" customHeight="false" outlineLevel="0" collapsed="false">
      <c r="A39" s="348" t="n">
        <v>38</v>
      </c>
      <c r="B39" s="434" t="e">
        <f aca="false">VLOOKUP(C39,'9. Matriz de Requisitos'!$A$8:$V$88,3, FALSE())</f>
        <v>#N/A</v>
      </c>
      <c r="C39" s="443" t="s">
        <v>1794</v>
      </c>
      <c r="D39" s="434" t="e">
        <f aca="false">VLOOKUP(C39,'9. Matriz de Requisitos'!$A:$W,4, FALSE())</f>
        <v>#N/A</v>
      </c>
      <c r="E39" s="436"/>
      <c r="F39" s="348" t="e">
        <f aca="false">VLOOKUP($E39, '4.3.1 Catalogo DevOps'!$B$2:$D$98, 3, FALSE())</f>
        <v>#N/A</v>
      </c>
      <c r="G39" s="437"/>
      <c r="H39" s="438" t="e">
        <f aca="false">CONCATENATE("[",$C39,"]","[",$F39,"] - ",$G39)</f>
        <v>#N/A</v>
      </c>
      <c r="I39" s="439"/>
      <c r="J39" s="307" t="n">
        <f aca="false">IFERROR(VLOOKUP(E39,'4.3.1 Catalogo DevOps'!$B$2:$C$98, 2, FALSE()), 0)</f>
        <v>0</v>
      </c>
      <c r="K39" s="306" t="s">
        <v>43</v>
      </c>
      <c r="L39" s="307" t="n">
        <f aca="false">ROUNDUP(SUM(VLOOKUP('4.3 WBS DevOps'!K39,'6. Catalogos'!$J$2:$K$4,2,FALSE())*J39),0)</f>
        <v>0</v>
      </c>
      <c r="M39" s="238"/>
      <c r="N39" s="238"/>
      <c r="O39" s="238"/>
      <c r="P39" s="238"/>
      <c r="Q39" s="238"/>
      <c r="R39" s="238"/>
      <c r="S39" s="238"/>
      <c r="T39" s="238"/>
      <c r="U39" s="238"/>
      <c r="V39" s="238"/>
      <c r="W39" s="238"/>
      <c r="X39" s="238"/>
      <c r="Y39" s="238"/>
      <c r="Z39" s="238"/>
      <c r="AA39" s="238"/>
      <c r="AB39" s="238"/>
      <c r="AC39" s="238"/>
    </row>
    <row r="40" customFormat="false" ht="15" hidden="false" customHeight="false" outlineLevel="0" collapsed="false">
      <c r="A40" s="348" t="n">
        <v>39</v>
      </c>
      <c r="B40" s="434" t="e">
        <f aca="false">VLOOKUP(C40,'9. Matriz de Requisitos'!$A$8:$V$88,3, FALSE())</f>
        <v>#N/A</v>
      </c>
      <c r="C40" s="443" t="s">
        <v>1795</v>
      </c>
      <c r="D40" s="434" t="e">
        <f aca="false">VLOOKUP(C40,'9. Matriz de Requisitos'!$A:$W,4, FALSE())</f>
        <v>#N/A</v>
      </c>
      <c r="E40" s="436"/>
      <c r="F40" s="348" t="e">
        <f aca="false">VLOOKUP($E40, '4.3.1 Catalogo DevOps'!$B$2:$D$98, 3, FALSE())</f>
        <v>#N/A</v>
      </c>
      <c r="G40" s="437"/>
      <c r="H40" s="438" t="e">
        <f aca="false">CONCATENATE("[",$C40,"]","[",$F40,"] - ",$G40)</f>
        <v>#N/A</v>
      </c>
      <c r="I40" s="439"/>
      <c r="J40" s="307" t="n">
        <f aca="false">IFERROR(VLOOKUP(E40,'4.3.1 Catalogo DevOps'!$B$2:$C$98, 2, FALSE()), 0)</f>
        <v>0</v>
      </c>
      <c r="K40" s="306" t="s">
        <v>43</v>
      </c>
      <c r="L40" s="307" t="n">
        <f aca="false">ROUNDUP(SUM(VLOOKUP('4.3 WBS DevOps'!K40,'6. Catalogos'!$J$2:$K$4,2,FALSE())*J40),0)</f>
        <v>0</v>
      </c>
      <c r="M40" s="238"/>
      <c r="N40" s="238"/>
      <c r="O40" s="238"/>
      <c r="P40" s="238"/>
      <c r="Q40" s="238"/>
      <c r="R40" s="238"/>
      <c r="S40" s="238"/>
      <c r="T40" s="238"/>
      <c r="U40" s="238"/>
      <c r="V40" s="238"/>
      <c r="W40" s="238"/>
      <c r="X40" s="238"/>
      <c r="Y40" s="238"/>
      <c r="Z40" s="238"/>
      <c r="AA40" s="238"/>
      <c r="AB40" s="238"/>
      <c r="AC40" s="238"/>
    </row>
    <row r="41" customFormat="false" ht="15" hidden="false" customHeight="false" outlineLevel="0" collapsed="false">
      <c r="A41" s="348" t="n">
        <v>40</v>
      </c>
      <c r="B41" s="434" t="e">
        <f aca="false">VLOOKUP(C41,'9. Matriz de Requisitos'!$A$8:$V$88,3, FALSE())</f>
        <v>#N/A</v>
      </c>
      <c r="C41" s="443" t="s">
        <v>1796</v>
      </c>
      <c r="D41" s="434" t="e">
        <f aca="false">VLOOKUP(C41,'9. Matriz de Requisitos'!$A:$W,4, FALSE())</f>
        <v>#N/A</v>
      </c>
      <c r="E41" s="436"/>
      <c r="F41" s="348" t="e">
        <f aca="false">VLOOKUP($E41, '4.3.1 Catalogo DevOps'!$B$2:$D$98, 3, FALSE())</f>
        <v>#N/A</v>
      </c>
      <c r="G41" s="437"/>
      <c r="H41" s="438" t="e">
        <f aca="false">CONCATENATE("[",$C41,"]","[",$F41,"] - ",$G41)</f>
        <v>#N/A</v>
      </c>
      <c r="I41" s="439"/>
      <c r="J41" s="307" t="n">
        <f aca="false">IFERROR(VLOOKUP(E41,'4.3.1 Catalogo DevOps'!$B$2:$C$98, 2, FALSE()), 0)</f>
        <v>0</v>
      </c>
      <c r="K41" s="306" t="s">
        <v>43</v>
      </c>
      <c r="L41" s="307" t="n">
        <f aca="false">ROUNDUP(SUM(VLOOKUP('4.3 WBS DevOps'!K41,'6. Catalogos'!$J$2:$K$4,2,FALSE())*J41),0)</f>
        <v>0</v>
      </c>
      <c r="M41" s="238"/>
      <c r="N41" s="238"/>
      <c r="O41" s="238"/>
      <c r="P41" s="238"/>
      <c r="Q41" s="238"/>
      <c r="R41" s="238"/>
      <c r="S41" s="238"/>
      <c r="T41" s="238"/>
      <c r="U41" s="238"/>
      <c r="V41" s="238"/>
      <c r="W41" s="238"/>
      <c r="X41" s="238"/>
      <c r="Y41" s="238"/>
      <c r="Z41" s="238"/>
      <c r="AA41" s="238"/>
      <c r="AB41" s="238"/>
      <c r="AC41" s="238"/>
    </row>
    <row r="42" customFormat="false" ht="15" hidden="false" customHeight="false" outlineLevel="0" collapsed="false">
      <c r="A42" s="348" t="n">
        <v>41</v>
      </c>
      <c r="B42" s="434" t="e">
        <f aca="false">VLOOKUP(C42,'9. Matriz de Requisitos'!$A$8:$V$88,3, FALSE())</f>
        <v>#N/A</v>
      </c>
      <c r="C42" s="443" t="s">
        <v>1797</v>
      </c>
      <c r="D42" s="434" t="e">
        <f aca="false">VLOOKUP(C42,'9. Matriz de Requisitos'!$A:$W,4, FALSE())</f>
        <v>#N/A</v>
      </c>
      <c r="E42" s="436"/>
      <c r="F42" s="348" t="e">
        <f aca="false">VLOOKUP($E42, '4.3.1 Catalogo DevOps'!$B$2:$D$98, 3, FALSE())</f>
        <v>#N/A</v>
      </c>
      <c r="G42" s="437"/>
      <c r="H42" s="438" t="e">
        <f aca="false">CONCATENATE("[",$C42,"]","[",$F42,"] - ",$G42)</f>
        <v>#N/A</v>
      </c>
      <c r="I42" s="439"/>
      <c r="J42" s="307" t="n">
        <f aca="false">IFERROR(VLOOKUP(E42,'4.3.1 Catalogo DevOps'!$B$2:$C$98, 2, FALSE()), 0)</f>
        <v>0</v>
      </c>
      <c r="K42" s="306" t="s">
        <v>43</v>
      </c>
      <c r="L42" s="307" t="n">
        <f aca="false">ROUNDUP(SUM(VLOOKUP('4.3 WBS DevOps'!K42,'6. Catalogos'!$J$2:$K$4,2,FALSE())*J42),0)</f>
        <v>0</v>
      </c>
      <c r="M42" s="238"/>
      <c r="N42" s="238"/>
      <c r="O42" s="238"/>
      <c r="P42" s="238"/>
      <c r="Q42" s="238"/>
      <c r="R42" s="238"/>
      <c r="S42" s="238"/>
      <c r="T42" s="238"/>
      <c r="U42" s="238"/>
      <c r="V42" s="238"/>
      <c r="W42" s="238"/>
      <c r="X42" s="238"/>
      <c r="Y42" s="238"/>
      <c r="Z42" s="238"/>
      <c r="AA42" s="238"/>
      <c r="AB42" s="238"/>
      <c r="AC42" s="238"/>
    </row>
    <row r="43" customFormat="false" ht="45" hidden="false" customHeight="true" outlineLevel="0" collapsed="false">
      <c r="A43" s="348" t="n">
        <v>42</v>
      </c>
      <c r="B43" s="434" t="e">
        <f aca="false">VLOOKUP(C43,'9. Matriz de Requisitos'!$A$8:$V$88,3, FALSE())</f>
        <v>#N/A</v>
      </c>
      <c r="C43" s="443" t="s">
        <v>1798</v>
      </c>
      <c r="D43" s="434" t="e">
        <f aca="false">VLOOKUP(C43,'9. Matriz de Requisitos'!$A:$W,4, FALSE())</f>
        <v>#N/A</v>
      </c>
      <c r="E43" s="436" t="s">
        <v>1799</v>
      </c>
      <c r="F43" s="348" t="str">
        <f aca="false">VLOOKUP($E43, '4.3.1 Catalogo DevOps'!$B$2:$D$98, 3, FALSE())</f>
        <v>CON-VM-AMB</v>
      </c>
      <c r="G43" s="444" t="s">
        <v>1800</v>
      </c>
      <c r="H43" s="438" t="str">
        <f aca="false">CONCATENATE("[",$C43,"]","[",$F43,"] - ",$G43)</f>
        <v>[R14M-RN-FU-006][CON-VM-AMB] - Configuración de VM DEV en OVH
</v>
      </c>
      <c r="I43" s="439" t="s">
        <v>1801</v>
      </c>
      <c r="J43" s="307" t="n">
        <f aca="false">IFERROR(VLOOKUP(E43,'4.3.1 Catalogo DevOps'!$B$2:$C$98, 2, FALSE()), 0)</f>
        <v>2</v>
      </c>
      <c r="K43" s="306" t="s">
        <v>43</v>
      </c>
      <c r="L43" s="307" t="n">
        <f aca="false">ROUNDUP(SUM(VLOOKUP('4.3 WBS DevOps'!K43,'6. Catalogos'!$J$2:$K$4,2,FALSE())*J43),0)</f>
        <v>2</v>
      </c>
      <c r="M43" s="238"/>
      <c r="N43" s="238" t="s">
        <v>1802</v>
      </c>
      <c r="O43" s="238"/>
      <c r="P43" s="238"/>
      <c r="Q43" s="238"/>
      <c r="R43" s="238"/>
      <c r="S43" s="238"/>
      <c r="T43" s="238"/>
      <c r="U43" s="238"/>
      <c r="V43" s="238"/>
      <c r="W43" s="238"/>
      <c r="X43" s="238"/>
      <c r="Y43" s="238"/>
      <c r="Z43" s="238"/>
      <c r="AA43" s="238"/>
      <c r="AB43" s="238"/>
      <c r="AC43" s="238"/>
    </row>
    <row r="44" customFormat="false" ht="300" hidden="false" customHeight="true" outlineLevel="0" collapsed="false">
      <c r="A44" s="348" t="n">
        <v>42</v>
      </c>
      <c r="B44" s="434" t="e">
        <f aca="false">VLOOKUP(C44,'9. Matriz de Requisitos'!$A$8:$V$88,3, FALSE())</f>
        <v>#N/A</v>
      </c>
      <c r="C44" s="443" t="s">
        <v>1798</v>
      </c>
      <c r="D44" s="434" t="e">
        <f aca="false">VLOOKUP(C44,'9. Matriz de Requisitos'!$A:$W,4, FALSE())</f>
        <v>#N/A</v>
      </c>
      <c r="E44" s="436" t="s">
        <v>1803</v>
      </c>
      <c r="F44" s="348" t="str">
        <f aca="false">VLOOKUP($E44, '4.3.1 Catalogo DevOps'!$B$2:$D$98, 3, FALSE())</f>
        <v>AMB-VM</v>
      </c>
      <c r="G44" s="444" t="s">
        <v>1804</v>
      </c>
      <c r="H44" s="438" t="str">
        <f aca="false">CONCATENATE("[",$C44,"]","[",$F44,"] - ",$G44)</f>
        <v>[R14M-RN-FU-006][AMB-VM] - Ambientación VM DEV 
</v>
      </c>
      <c r="I44" s="439" t="s">
        <v>1805</v>
      </c>
      <c r="J44" s="307" t="n">
        <f aca="false">IFERROR(VLOOKUP(E44,'4.3.1 Catalogo DevOps'!$B$2:$C$98, 2, FALSE()), 0)</f>
        <v>10</v>
      </c>
      <c r="K44" s="306" t="s">
        <v>43</v>
      </c>
      <c r="L44" s="307" t="n">
        <f aca="false">ROUNDUP(SUM(VLOOKUP('4.3 WBS DevOps'!K44,'6. Catalogos'!$J$2:$K$4,2,FALSE())*J44),0)</f>
        <v>10</v>
      </c>
      <c r="M44" s="238"/>
      <c r="N44" s="238"/>
      <c r="O44" s="238"/>
      <c r="P44" s="238"/>
      <c r="Q44" s="238"/>
      <c r="R44" s="238"/>
      <c r="S44" s="238"/>
      <c r="T44" s="238"/>
      <c r="U44" s="238"/>
      <c r="V44" s="238"/>
      <c r="W44" s="238"/>
      <c r="X44" s="238"/>
      <c r="Y44" s="238"/>
      <c r="Z44" s="238"/>
      <c r="AA44" s="238"/>
      <c r="AB44" s="238"/>
      <c r="AC44" s="238"/>
    </row>
    <row r="45" customFormat="false" ht="42.75" hidden="false" customHeight="true" outlineLevel="0" collapsed="false">
      <c r="A45" s="348" t="n">
        <v>42</v>
      </c>
      <c r="B45" s="434" t="e">
        <f aca="false">VLOOKUP(C45,'9. Matriz de Requisitos'!$A$8:$V$88,3, FALSE())</f>
        <v>#N/A</v>
      </c>
      <c r="C45" s="443" t="s">
        <v>1798</v>
      </c>
      <c r="D45" s="434" t="e">
        <f aca="false">VLOOKUP(C45,'9. Matriz de Requisitos'!$A:$W,4, FALSE())</f>
        <v>#N/A</v>
      </c>
      <c r="E45" s="436" t="s">
        <v>1806</v>
      </c>
      <c r="F45" s="348" t="str">
        <f aca="false">VLOOKUP($E45, '4.3.1 Catalogo DevOps'!$B$2:$D$98, 3, FALSE())</f>
        <v>CRE-PLN-OVH</v>
      </c>
      <c r="G45" s="444" t="s">
        <v>1807</v>
      </c>
      <c r="H45" s="438" t="str">
        <f aca="false">CONCATENATE("[",$C45,"]","[",$F45,"] - ",$G45)</f>
        <v>[R14M-RN-FU-006][CRE-PLN-OVH] - Creación de plantilla OVH 
</v>
      </c>
      <c r="I45" s="439" t="s">
        <v>1808</v>
      </c>
      <c r="J45" s="307" t="n">
        <f aca="false">IFERROR(VLOOKUP(E45,'4.3.1 Catalogo DevOps'!$B$2:$C$98, 2, FALSE()), 0)</f>
        <v>5</v>
      </c>
      <c r="K45" s="306" t="s">
        <v>43</v>
      </c>
      <c r="L45" s="307" t="n">
        <f aca="false">ROUNDUP(SUM(VLOOKUP('4.3 WBS DevOps'!K45,'6. Catalogos'!$J$2:$K$4,2,FALSE())*J45),0)</f>
        <v>5</v>
      </c>
      <c r="M45" s="238"/>
      <c r="N45" s="238"/>
      <c r="O45" s="238"/>
      <c r="P45" s="238"/>
      <c r="Q45" s="238"/>
      <c r="R45" s="238"/>
      <c r="S45" s="238"/>
      <c r="T45" s="238"/>
      <c r="U45" s="238"/>
      <c r="V45" s="238"/>
      <c r="W45" s="238"/>
      <c r="X45" s="238"/>
      <c r="Y45" s="238"/>
      <c r="Z45" s="238"/>
      <c r="AA45" s="238"/>
      <c r="AB45" s="238"/>
      <c r="AC45" s="238"/>
    </row>
    <row r="46" customFormat="false" ht="45" hidden="false" customHeight="true" outlineLevel="0" collapsed="false">
      <c r="A46" s="348"/>
      <c r="B46" s="434" t="e">
        <f aca="false">VLOOKUP(C46,'9. Matriz de Requisitos'!$A$8:$V$88,3, FALSE())</f>
        <v>#N/A</v>
      </c>
      <c r="C46" s="443" t="s">
        <v>1809</v>
      </c>
      <c r="D46" s="434" t="e">
        <f aca="false">VLOOKUP(C46,'9. Matriz de Requisitos'!$A:$W,4, FALSE())</f>
        <v>#N/A</v>
      </c>
      <c r="E46" s="436" t="s">
        <v>1799</v>
      </c>
      <c r="F46" s="348" t="str">
        <f aca="false">VLOOKUP($E46, '4.3.1 Catalogo DevOps'!$B$2:$D$98, 3, FALSE())</f>
        <v>CON-VM-AMB</v>
      </c>
      <c r="G46" s="444" t="s">
        <v>1810</v>
      </c>
      <c r="H46" s="438" t="str">
        <f aca="false">CONCATENATE("[",$C46,"]","[",$F46,"] - ",$G46)</f>
        <v>[R14M-RN-FU-007][CON-VM-AMB] - Configuración de VM QA en OVH
</v>
      </c>
      <c r="I46" s="439" t="s">
        <v>1801</v>
      </c>
      <c r="J46" s="307" t="n">
        <f aca="false">IFERROR(VLOOKUP(E46,'4.3.1 Catalogo DevOps'!$B$2:$C$98, 2, FALSE()), 0)</f>
        <v>2</v>
      </c>
      <c r="K46" s="306" t="s">
        <v>43</v>
      </c>
      <c r="L46" s="307" t="n">
        <f aca="false">ROUNDUP(SUM(VLOOKUP('4.3 WBS DevOps'!K46,'6. Catalogos'!$J$2:$K$4,2,FALSE())*J46),0)</f>
        <v>2</v>
      </c>
      <c r="M46" s="238"/>
      <c r="N46" s="238"/>
      <c r="O46" s="238"/>
      <c r="P46" s="238"/>
      <c r="Q46" s="238"/>
      <c r="R46" s="238"/>
      <c r="S46" s="238"/>
      <c r="T46" s="238"/>
      <c r="U46" s="238"/>
      <c r="V46" s="238"/>
      <c r="W46" s="238"/>
      <c r="X46" s="238"/>
      <c r="Y46" s="238"/>
      <c r="Z46" s="238"/>
      <c r="AA46" s="238"/>
      <c r="AB46" s="238"/>
      <c r="AC46" s="238"/>
    </row>
    <row r="47" customFormat="false" ht="85.5" hidden="false" customHeight="true" outlineLevel="0" collapsed="false">
      <c r="A47" s="348" t="n">
        <v>43</v>
      </c>
      <c r="B47" s="434" t="e">
        <f aca="false">VLOOKUP(C47,'9. Matriz de Requisitos'!$A$8:$V$88,3, FALSE())</f>
        <v>#N/A</v>
      </c>
      <c r="C47" s="443" t="s">
        <v>1811</v>
      </c>
      <c r="D47" s="434" t="e">
        <f aca="false">VLOOKUP(C47,'9. Matriz de Requisitos'!$A:$W,4, FALSE())</f>
        <v>#N/A</v>
      </c>
      <c r="E47" s="436" t="s">
        <v>1799</v>
      </c>
      <c r="F47" s="348" t="str">
        <f aca="false">VLOOKUP($E47, '4.3.1 Catalogo DevOps'!$B$2:$D$98, 3, FALSE())</f>
        <v>CON-VM-AMB</v>
      </c>
      <c r="G47" s="444" t="s">
        <v>1812</v>
      </c>
      <c r="H47" s="438" t="str">
        <f aca="false">CONCATENATE("[",$C47,"]","[",$F47,"] - ",$G47)</f>
        <v>[R14M-RN-FU-008][CON-VM-AMB] - Configuración de la VM AUT en OVH
</v>
      </c>
      <c r="I47" s="439" t="s">
        <v>1813</v>
      </c>
      <c r="J47" s="307" t="n">
        <f aca="false">IFERROR(VLOOKUP(E47,'4.3.1 Catalogo DevOps'!$B$2:$C$98, 2, FALSE()), 0)</f>
        <v>2</v>
      </c>
      <c r="K47" s="306" t="s">
        <v>43</v>
      </c>
      <c r="L47" s="307" t="n">
        <f aca="false">ROUNDUP(SUM(VLOOKUP('4.3 WBS DevOps'!K47,'6. Catalogos'!$J$2:$K$4,2,FALSE())*J47),0)</f>
        <v>2</v>
      </c>
      <c r="M47" s="238"/>
      <c r="N47" s="238"/>
      <c r="O47" s="238"/>
      <c r="P47" s="238"/>
      <c r="Q47" s="238"/>
      <c r="R47" s="238"/>
      <c r="S47" s="238"/>
      <c r="T47" s="238"/>
      <c r="U47" s="238"/>
      <c r="V47" s="238"/>
      <c r="W47" s="238"/>
      <c r="X47" s="238"/>
      <c r="Y47" s="238"/>
      <c r="Z47" s="238"/>
      <c r="AA47" s="238"/>
      <c r="AB47" s="238"/>
      <c r="AC47" s="238"/>
    </row>
    <row r="48" customFormat="false" ht="75" hidden="false" customHeight="true" outlineLevel="0" collapsed="false">
      <c r="A48" s="348" t="n">
        <v>44</v>
      </c>
      <c r="B48" s="434" t="e">
        <f aca="false">VLOOKUP(C48,'9. Matriz de Requisitos'!$A$8:$V$88,3, FALSE())</f>
        <v>#N/A</v>
      </c>
      <c r="C48" s="443" t="s">
        <v>1809</v>
      </c>
      <c r="D48" s="434" t="e">
        <f aca="false">VLOOKUP(C48,'9. Matriz de Requisitos'!$A:$W,4, FALSE())</f>
        <v>#N/A</v>
      </c>
      <c r="E48" s="436" t="s">
        <v>1814</v>
      </c>
      <c r="F48" s="348" t="s">
        <v>1815</v>
      </c>
      <c r="G48" s="444" t="s">
        <v>1816</v>
      </c>
      <c r="H48" s="438" t="str">
        <f aca="false">CONCATENATE("[",$C48,"]","[",$F48,"] - ",$G48)</f>
        <v>[R14M-RN-FU-007][CON-TREN-AMB-QA-F] - Configuración de los trenes Frontend QA
</v>
      </c>
      <c r="I48" s="439" t="s">
        <v>1817</v>
      </c>
      <c r="J48" s="307" t="n">
        <f aca="false">IFERROR(VLOOKUP(E48,'4.3.1 Catalogo DevOps'!$B$2:$C$98, 2, FALSE()), 0)</f>
        <v>18</v>
      </c>
      <c r="K48" s="306" t="s">
        <v>43</v>
      </c>
      <c r="L48" s="307" t="n">
        <f aca="false">ROUNDUP(SUM(VLOOKUP('4.3 WBS DevOps'!K48,'6. Catalogos'!$J$2:$K$4,2,FALSE())*J48),0)</f>
        <v>18</v>
      </c>
      <c r="M48" s="238"/>
      <c r="N48" s="238"/>
      <c r="O48" s="238"/>
      <c r="P48" s="238"/>
      <c r="Q48" s="238"/>
      <c r="R48" s="238"/>
      <c r="S48" s="238"/>
      <c r="T48" s="238"/>
      <c r="U48" s="238"/>
      <c r="V48" s="238"/>
      <c r="W48" s="238"/>
      <c r="X48" s="238"/>
      <c r="Y48" s="238"/>
      <c r="Z48" s="238"/>
      <c r="AA48" s="238"/>
      <c r="AB48" s="238"/>
      <c r="AC48" s="238"/>
    </row>
    <row r="49" customFormat="false" ht="30" hidden="false" customHeight="true" outlineLevel="0" collapsed="false">
      <c r="A49" s="348" t="n">
        <v>44</v>
      </c>
      <c r="B49" s="434" t="e">
        <f aca="false">VLOOKUP(C49,'9. Matriz de Requisitos'!$A$8:$V$88,3, FALSE())</f>
        <v>#N/A</v>
      </c>
      <c r="C49" s="443" t="s">
        <v>1811</v>
      </c>
      <c r="D49" s="434" t="e">
        <f aca="false">VLOOKUP(C49,'9. Matriz de Requisitos'!$A:$W,4, FALSE())</f>
        <v>#N/A</v>
      </c>
      <c r="E49" s="436" t="s">
        <v>1818</v>
      </c>
      <c r="F49" s="348" t="str">
        <f aca="false">VLOOKUP($E49, '4.3.1 Catalogo DevOps'!$B$2:$D$98, 3, FALSE())</f>
        <v>CONF-TK-NPM</v>
      </c>
      <c r="G49" s="444" t="s">
        <v>1819</v>
      </c>
      <c r="H49" s="438" t="str">
        <f aca="false">CONCATENATE("[",$C49,"]","[",$F49,"] - ",$G49)</f>
        <v>[R14M-RN-FU-008][CONF-TK-NPM] - Solución de tokens de seguridad para actualizar librerías NPM</v>
      </c>
      <c r="I49" s="439" t="s">
        <v>1820</v>
      </c>
      <c r="J49" s="307" t="n">
        <f aca="false">IFERROR(VLOOKUP(E49,'4.3.1 Catalogo DevOps'!$B$2:$C$98, 2, FALSE()), 0)</f>
        <v>18</v>
      </c>
      <c r="K49" s="306" t="s">
        <v>43</v>
      </c>
      <c r="L49" s="307" t="n">
        <f aca="false">ROUNDUP(SUM(VLOOKUP('4.3 WBS DevOps'!K49,'6. Catalogos'!$J$2:$K$4,2,FALSE())*J49),0)</f>
        <v>18</v>
      </c>
      <c r="M49" s="238"/>
      <c r="N49" s="238"/>
      <c r="O49" s="238"/>
      <c r="P49" s="238"/>
      <c r="Q49" s="238"/>
      <c r="R49" s="238"/>
      <c r="S49" s="238"/>
      <c r="T49" s="238"/>
      <c r="U49" s="238"/>
      <c r="V49" s="238"/>
      <c r="W49" s="238"/>
      <c r="X49" s="238"/>
      <c r="Y49" s="238"/>
      <c r="Z49" s="238"/>
      <c r="AA49" s="238"/>
      <c r="AB49" s="238"/>
      <c r="AC49" s="238"/>
    </row>
    <row r="50" customFormat="false" ht="105" hidden="false" customHeight="true" outlineLevel="0" collapsed="false">
      <c r="A50" s="348" t="n">
        <v>45</v>
      </c>
      <c r="B50" s="434" t="e">
        <f aca="false">VLOOKUP(C50,'9. Matriz de Requisitos'!$A$8:$V$88,3, FALSE())</f>
        <v>#N/A</v>
      </c>
      <c r="C50" s="443" t="s">
        <v>1809</v>
      </c>
      <c r="D50" s="434" t="e">
        <f aca="false">VLOOKUP(C50,'9. Matriz de Requisitos'!$A:$W,4, FALSE())</f>
        <v>#N/A</v>
      </c>
      <c r="E50" s="436" t="s">
        <v>1821</v>
      </c>
      <c r="F50" s="348" t="str">
        <f aca="false">VLOOKUP($E50, '4.3.1 Catalogo DevOps'!$B$2:$D$98, 3, FALSE())</f>
        <v>CON-TREN-AMB-QA-B</v>
      </c>
      <c r="G50" s="444" t="s">
        <v>1822</v>
      </c>
      <c r="H50" s="438" t="str">
        <f aca="false">CONCATENATE("[",$C50,"]","[",$F50,"] - ",$G50)</f>
        <v>[R14M-RN-FU-007][CON-TREN-AMB-QA-B] - Configuración de los trenes Backend QA
</v>
      </c>
      <c r="I50" s="439" t="s">
        <v>1823</v>
      </c>
      <c r="J50" s="307" t="n">
        <f aca="false">IFERROR(VLOOKUP(E50,'4.3.1 Catalogo DevOps'!$B$2:$C$98, 2, FALSE()), 0)</f>
        <v>27</v>
      </c>
      <c r="K50" s="306" t="s">
        <v>43</v>
      </c>
      <c r="L50" s="307" t="n">
        <f aca="false">ROUNDUP(SUM(VLOOKUP('4.3 WBS DevOps'!K50,'6. Catalogos'!$J$2:$K$4,2,FALSE())*J50),0)</f>
        <v>27</v>
      </c>
      <c r="M50" s="238"/>
      <c r="N50" s="238"/>
      <c r="O50" s="238"/>
      <c r="P50" s="238"/>
      <c r="Q50" s="238"/>
      <c r="R50" s="238"/>
      <c r="S50" s="238"/>
      <c r="T50" s="238"/>
      <c r="U50" s="238"/>
      <c r="V50" s="238"/>
      <c r="W50" s="238"/>
      <c r="X50" s="238"/>
      <c r="Y50" s="238"/>
      <c r="Z50" s="238"/>
      <c r="AA50" s="238"/>
      <c r="AB50" s="238"/>
      <c r="AC50" s="238"/>
    </row>
    <row r="51" customFormat="false" ht="300" hidden="false" customHeight="true" outlineLevel="0" collapsed="false">
      <c r="A51" s="348" t="n">
        <v>46</v>
      </c>
      <c r="B51" s="434" t="e">
        <f aca="false">VLOOKUP(C51,'9. Matriz de Requisitos'!$A$8:$V$88,3, FALSE())</f>
        <v>#N/A</v>
      </c>
      <c r="C51" s="443" t="s">
        <v>1809</v>
      </c>
      <c r="D51" s="434" t="e">
        <f aca="false">VLOOKUP(C51,'9. Matriz de Requisitos'!$A:$W,4, FALSE())</f>
        <v>#N/A</v>
      </c>
      <c r="E51" s="436" t="s">
        <v>1803</v>
      </c>
      <c r="F51" s="348" t="str">
        <f aca="false">VLOOKUP($E51, '4.3.1 Catalogo DevOps'!$B$2:$D$98, 3, FALSE())</f>
        <v>AMB-VM</v>
      </c>
      <c r="G51" s="444" t="s">
        <v>1824</v>
      </c>
      <c r="H51" s="438" t="str">
        <f aca="false">CONCATENATE("[",$C51,"]","[",$F51,"] - ",$G51)</f>
        <v>[R14M-RN-FU-007][AMB-VM] - Ambientación de QA dentro de las VMs
</v>
      </c>
      <c r="I51" s="439" t="s">
        <v>1805</v>
      </c>
      <c r="J51" s="307" t="n">
        <f aca="false">IFERROR(VLOOKUP(E51,'4.3.1 Catalogo DevOps'!$B$2:$C$98, 2, FALSE()), 0)</f>
        <v>10</v>
      </c>
      <c r="K51" s="306" t="s">
        <v>43</v>
      </c>
      <c r="L51" s="307" t="n">
        <f aca="false">ROUNDUP(SUM(VLOOKUP('4.3 WBS DevOps'!K51,'6. Catalogos'!$J$2:$K$4,2,FALSE())*J51),0)</f>
        <v>10</v>
      </c>
      <c r="M51" s="238"/>
      <c r="N51" s="238"/>
      <c r="O51" s="238"/>
      <c r="P51" s="238"/>
      <c r="Q51" s="238"/>
      <c r="R51" s="238"/>
      <c r="S51" s="238"/>
      <c r="T51" s="238"/>
      <c r="U51" s="238"/>
      <c r="V51" s="238"/>
      <c r="W51" s="238"/>
      <c r="X51" s="238"/>
      <c r="Y51" s="238"/>
      <c r="Z51" s="238"/>
      <c r="AA51" s="238"/>
      <c r="AB51" s="238"/>
      <c r="AC51" s="238"/>
    </row>
    <row r="52" customFormat="false" ht="42.75" hidden="false" customHeight="true" outlineLevel="0" collapsed="false">
      <c r="A52" s="348" t="n">
        <v>47</v>
      </c>
      <c r="B52" s="434" t="e">
        <f aca="false">VLOOKUP(C52,'9. Matriz de Requisitos'!$A$8:$V$88,3, FALSE())</f>
        <v>#N/A</v>
      </c>
      <c r="C52" s="443" t="s">
        <v>1809</v>
      </c>
      <c r="D52" s="434" t="e">
        <f aca="false">VLOOKUP(C52,'9. Matriz de Requisitos'!$A:$W,4, FALSE())</f>
        <v>#N/A</v>
      </c>
      <c r="E52" s="436" t="s">
        <v>1825</v>
      </c>
      <c r="F52" s="348" t="str">
        <f aca="false">VLOOKUP($E52, '4.3.1 Catalogo DevOps'!$B$2:$D$98, 3, FALSE())</f>
        <v>PRU-AMB</v>
      </c>
      <c r="G52" s="444" t="s">
        <v>1826</v>
      </c>
      <c r="H52" s="438" t="str">
        <f aca="false">CONCATENATE("[",$C52,"]","[",$F52,"] - ",$G52)</f>
        <v>[R14M-RN-FU-007][PRU-AMB] - Pruebas y Ajustes Ambientación de VMs QA
</v>
      </c>
      <c r="I52" s="439" t="s">
        <v>1827</v>
      </c>
      <c r="J52" s="307" t="n">
        <f aca="false">IFERROR(VLOOKUP(E52,'4.3.1 Catalogo DevOps'!$B$2:$C$98, 2, FALSE()), 0)</f>
        <v>3</v>
      </c>
      <c r="K52" s="306" t="s">
        <v>43</v>
      </c>
      <c r="L52" s="307" t="n">
        <f aca="false">ROUNDUP(SUM(VLOOKUP('4.3 WBS DevOps'!K52,'6. Catalogos'!$J$2:$K$4,2,FALSE())*J52),0)</f>
        <v>3</v>
      </c>
      <c r="M52" s="238"/>
      <c r="N52" s="238"/>
      <c r="O52" s="238"/>
      <c r="P52" s="238"/>
      <c r="Q52" s="238"/>
      <c r="R52" s="238"/>
      <c r="S52" s="238"/>
      <c r="T52" s="238"/>
      <c r="U52" s="238"/>
      <c r="V52" s="238"/>
      <c r="W52" s="238"/>
      <c r="X52" s="238"/>
      <c r="Y52" s="238"/>
      <c r="Z52" s="238"/>
      <c r="AA52" s="238"/>
      <c r="AB52" s="238"/>
      <c r="AC52" s="238"/>
    </row>
    <row r="53" customFormat="false" ht="75" hidden="false" customHeight="true" outlineLevel="0" collapsed="false">
      <c r="A53" s="348" t="n">
        <v>49</v>
      </c>
      <c r="B53" s="434" t="e">
        <f aca="false">VLOOKUP(C53,'9. Matriz de Requisitos'!$A$8:$V$88,3, FALSE())</f>
        <v>#N/A</v>
      </c>
      <c r="C53" s="443" t="s">
        <v>1811</v>
      </c>
      <c r="D53" s="434" t="e">
        <f aca="false">VLOOKUP(C53,'9. Matriz de Requisitos'!$A:$W,4, FALSE())</f>
        <v>#N/A</v>
      </c>
      <c r="E53" s="436" t="s">
        <v>1828</v>
      </c>
      <c r="F53" s="348" t="str">
        <f aca="false">VLOOKUP($E53, '4.3.1 Catalogo DevOps'!$B$2:$D$98, 3, FALSE())</f>
        <v>CON-TREN-AMB-UAT-F</v>
      </c>
      <c r="G53" s="444" t="s">
        <v>1829</v>
      </c>
      <c r="H53" s="438" t="str">
        <f aca="false">CONCATENATE("[",$C53,"]","[",$F53,"] - ",$G53)</f>
        <v>[R14M-RN-FU-008][CON-TREN-AMB-UAT-F] - Configuración de los trenes Frontend UAT 
</v>
      </c>
      <c r="I53" s="439" t="s">
        <v>1817</v>
      </c>
      <c r="J53" s="307" t="n">
        <f aca="false">IFERROR(VLOOKUP(E53,'4.3.1 Catalogo DevOps'!$B$2:$C$98, 2, FALSE()), 0)</f>
        <v>18</v>
      </c>
      <c r="K53" s="306" t="s">
        <v>43</v>
      </c>
      <c r="L53" s="307" t="n">
        <f aca="false">ROUNDUP(SUM(VLOOKUP('4.3 WBS DevOps'!K53,'6. Catalogos'!$J$2:$K$4,2,FALSE())*J53),0)</f>
        <v>18</v>
      </c>
      <c r="M53" s="238"/>
      <c r="N53" s="238"/>
      <c r="O53" s="238"/>
      <c r="P53" s="238"/>
      <c r="Q53" s="238"/>
      <c r="R53" s="238"/>
      <c r="S53" s="238"/>
      <c r="T53" s="238"/>
      <c r="U53" s="238"/>
      <c r="V53" s="238"/>
      <c r="W53" s="238"/>
      <c r="X53" s="238"/>
      <c r="Y53" s="238"/>
      <c r="Z53" s="238"/>
      <c r="AA53" s="238"/>
      <c r="AB53" s="238"/>
      <c r="AC53" s="238"/>
    </row>
    <row r="54" customFormat="false" ht="105" hidden="false" customHeight="true" outlineLevel="0" collapsed="false">
      <c r="A54" s="348" t="n">
        <v>50</v>
      </c>
      <c r="B54" s="434" t="e">
        <f aca="false">VLOOKUP(C54,'9. Matriz de Requisitos'!$A$8:$V$88,3, FALSE())</f>
        <v>#N/A</v>
      </c>
      <c r="C54" s="443" t="s">
        <v>1811</v>
      </c>
      <c r="D54" s="434" t="e">
        <f aca="false">VLOOKUP(C54,'9. Matriz de Requisitos'!$A:$W,4, FALSE())</f>
        <v>#N/A</v>
      </c>
      <c r="E54" s="436" t="s">
        <v>1830</v>
      </c>
      <c r="F54" s="348" t="str">
        <f aca="false">VLOOKUP($E54, '4.3.1 Catalogo DevOps'!$B$2:$D$98, 3, FALSE())</f>
        <v>CON-TREN-AMB-UAT-B</v>
      </c>
      <c r="G54" s="444" t="s">
        <v>1831</v>
      </c>
      <c r="H54" s="438" t="str">
        <f aca="false">CONCATENATE("[",$C54,"]","[",$F54,"] - ",$G54)</f>
        <v>[R14M-RN-FU-008][CON-TREN-AMB-UAT-B] - Configuración de los trenes Backend UAT 
</v>
      </c>
      <c r="I54" s="439" t="s">
        <v>1823</v>
      </c>
      <c r="J54" s="307" t="n">
        <f aca="false">IFERROR(VLOOKUP(E54,'4.3.1 Catalogo DevOps'!$B$2:$C$98, 2, FALSE()), 0)</f>
        <v>27</v>
      </c>
      <c r="K54" s="306" t="s">
        <v>43</v>
      </c>
      <c r="L54" s="307" t="n">
        <f aca="false">ROUNDUP(SUM(VLOOKUP('4.3 WBS DevOps'!K54,'6. Catalogos'!$J$2:$K$4,2,FALSE())*J54),0)</f>
        <v>27</v>
      </c>
      <c r="M54" s="238"/>
      <c r="N54" s="238"/>
      <c r="O54" s="238"/>
      <c r="P54" s="238"/>
      <c r="Q54" s="238"/>
      <c r="R54" s="238"/>
      <c r="S54" s="238"/>
      <c r="T54" s="238"/>
      <c r="U54" s="238"/>
      <c r="V54" s="238"/>
      <c r="W54" s="238"/>
      <c r="X54" s="238"/>
      <c r="Y54" s="238"/>
      <c r="Z54" s="238"/>
      <c r="AA54" s="238"/>
      <c r="AB54" s="238"/>
      <c r="AC54" s="238"/>
    </row>
    <row r="55" customFormat="false" ht="300" hidden="false" customHeight="true" outlineLevel="0" collapsed="false">
      <c r="A55" s="348" t="n">
        <v>51</v>
      </c>
      <c r="B55" s="434" t="e">
        <f aca="false">VLOOKUP(C55,'9. Matriz de Requisitos'!$A$8:$V$88,3, FALSE())</f>
        <v>#N/A</v>
      </c>
      <c r="C55" s="443" t="s">
        <v>1811</v>
      </c>
      <c r="D55" s="434" t="e">
        <f aca="false">VLOOKUP(C55,'9. Matriz de Requisitos'!$A:$W,4, FALSE())</f>
        <v>#N/A</v>
      </c>
      <c r="E55" s="436" t="s">
        <v>1803</v>
      </c>
      <c r="F55" s="348" t="str">
        <f aca="false">VLOOKUP($E55, '4.3.1 Catalogo DevOps'!$B$2:$D$98, 3, FALSE())</f>
        <v>AMB-VM</v>
      </c>
      <c r="G55" s="445" t="s">
        <v>1832</v>
      </c>
      <c r="H55" s="438" t="str">
        <f aca="false">CONCATENATE("[",$C55,"]","[",$F55,"] - ",$G55)</f>
        <v>[R14M-RN-FU-008][AMB-VM] - Ambientación de UAT dentro de las VMs
</v>
      </c>
      <c r="I55" s="439" t="s">
        <v>1805</v>
      </c>
      <c r="J55" s="307" t="n">
        <f aca="false">IFERROR(VLOOKUP(E55,'4.3.1 Catalogo DevOps'!$B$2:$C$98, 2, FALSE()), 0)</f>
        <v>10</v>
      </c>
      <c r="K55" s="306" t="s">
        <v>43</v>
      </c>
      <c r="L55" s="307" t="n">
        <f aca="false">ROUNDUP(SUM(VLOOKUP('4.3 WBS DevOps'!K55,'6. Catalogos'!$J$2:$K$4,2,FALSE())*J55),0)</f>
        <v>10</v>
      </c>
      <c r="M55" s="238"/>
      <c r="N55" s="238"/>
      <c r="O55" s="238"/>
      <c r="P55" s="238"/>
      <c r="Q55" s="238"/>
      <c r="R55" s="238"/>
      <c r="S55" s="238"/>
      <c r="T55" s="238"/>
      <c r="U55" s="238"/>
      <c r="V55" s="238"/>
      <c r="W55" s="238"/>
      <c r="X55" s="238"/>
      <c r="Y55" s="238"/>
      <c r="Z55" s="238"/>
      <c r="AA55" s="238"/>
      <c r="AB55" s="238"/>
      <c r="AC55" s="238"/>
    </row>
    <row r="56" customFormat="false" ht="55.5" hidden="false" customHeight="true" outlineLevel="0" collapsed="false">
      <c r="A56" s="348" t="n">
        <v>52</v>
      </c>
      <c r="B56" s="434" t="e">
        <f aca="false">VLOOKUP(C56,'9. Matriz de Requisitos'!$A$8:$V$88,3, FALSE())</f>
        <v>#N/A</v>
      </c>
      <c r="C56" s="443" t="s">
        <v>1811</v>
      </c>
      <c r="D56" s="434" t="e">
        <f aca="false">VLOOKUP(C56,'9. Matriz de Requisitos'!$A:$W,4, FALSE())</f>
        <v>#N/A</v>
      </c>
      <c r="E56" s="436" t="s">
        <v>1825</v>
      </c>
      <c r="F56" s="348" t="str">
        <f aca="false">VLOOKUP($E56, '4.3.1 Catalogo DevOps'!$B$2:$D$98, 3, FALSE())</f>
        <v>PRU-AMB</v>
      </c>
      <c r="G56" s="444" t="s">
        <v>1833</v>
      </c>
      <c r="H56" s="438" t="str">
        <f aca="false">CONCATENATE("[",$C56,"]","[",$F56,"] - ",$G56)</f>
        <v>[R14M-RN-FU-008][PRU-AMB] - Pruebas y Ajustes Ambientación de VMs UAT 
</v>
      </c>
      <c r="I56" s="439" t="s">
        <v>1827</v>
      </c>
      <c r="J56" s="307" t="n">
        <f aca="false">IFERROR(VLOOKUP(E56,'4.3.1 Catalogo DevOps'!$B$2:$C$98, 2, FALSE()), 0)</f>
        <v>3</v>
      </c>
      <c r="K56" s="306" t="s">
        <v>43</v>
      </c>
      <c r="L56" s="307" t="n">
        <f aca="false">ROUNDUP(SUM(VLOOKUP('4.3 WBS DevOps'!K56,'6. Catalogos'!$J$2:$K$4,2,FALSE())*J56),0)</f>
        <v>3</v>
      </c>
      <c r="M56" s="238"/>
      <c r="N56" s="238"/>
      <c r="O56" s="238"/>
      <c r="P56" s="238"/>
      <c r="Q56" s="238"/>
      <c r="R56" s="238"/>
      <c r="S56" s="238"/>
      <c r="T56" s="238"/>
      <c r="U56" s="238"/>
      <c r="V56" s="238"/>
      <c r="W56" s="238"/>
      <c r="X56" s="238"/>
      <c r="Y56" s="238"/>
      <c r="Z56" s="238"/>
      <c r="AA56" s="238"/>
      <c r="AB56" s="238"/>
      <c r="AC56" s="238"/>
    </row>
    <row r="57" customFormat="false" ht="225" hidden="false" customHeight="true" outlineLevel="0" collapsed="false">
      <c r="A57" s="348" t="n">
        <v>53</v>
      </c>
      <c r="B57" s="434" t="e">
        <f aca="false">VLOOKUP(C57,'9. Matriz de Requisitos'!$A$8:$V$88,3, FALSE())</f>
        <v>#N/A</v>
      </c>
      <c r="C57" s="443" t="s">
        <v>1834</v>
      </c>
      <c r="D57" s="434" t="e">
        <f aca="false">VLOOKUP(C57,'9. Matriz de Requisitos'!$A:$W,4, FALSE())</f>
        <v>#N/A</v>
      </c>
      <c r="E57" s="436" t="s">
        <v>1835</v>
      </c>
      <c r="F57" s="332" t="n">
        <f aca="false">VLOOKUP($E57, '4.3.1 Catalogo DevOps'!$B$2:$D$98, 3, FALSE())</f>
        <v>0</v>
      </c>
      <c r="G57" s="445" t="s">
        <v>1836</v>
      </c>
      <c r="H57" s="438" t="str">
        <f aca="false">CONCATENATE("[",$C57,"]","[",$F57,"] - ",$G57)</f>
        <v>[R14M-RN-FU-009][0] - Creación de repositorios del release backend y frontend
</v>
      </c>
      <c r="I57" s="439" t="s">
        <v>1837</v>
      </c>
      <c r="J57" s="307" t="n">
        <f aca="false">IFERROR(VLOOKUP(E57,'4.3.1 Catalogo DevOps'!$B$2:$C$98, 2, FALSE()), 0)</f>
        <v>2</v>
      </c>
      <c r="K57" s="306" t="s">
        <v>43</v>
      </c>
      <c r="L57" s="307" t="n">
        <f aca="false">ROUNDUP(SUM(VLOOKUP('4.3 WBS DevOps'!K57,'6. Catalogos'!$J$2:$K$4,2,FALSE())*J57),0)</f>
        <v>2</v>
      </c>
      <c r="M57" s="238"/>
      <c r="N57" s="238"/>
      <c r="O57" s="238"/>
      <c r="P57" s="238"/>
      <c r="Q57" s="238"/>
      <c r="R57" s="238"/>
      <c r="S57" s="238"/>
      <c r="T57" s="238"/>
      <c r="U57" s="238"/>
      <c r="V57" s="238"/>
      <c r="W57" s="238"/>
      <c r="X57" s="238"/>
      <c r="Y57" s="238"/>
      <c r="Z57" s="238"/>
      <c r="AA57" s="238"/>
      <c r="AB57" s="238"/>
      <c r="AC57" s="238"/>
    </row>
    <row r="58" customFormat="false" ht="75" hidden="false" customHeight="true" outlineLevel="0" collapsed="false">
      <c r="A58" s="348" t="n">
        <v>54</v>
      </c>
      <c r="B58" s="434" t="e">
        <f aca="false">VLOOKUP(C58,'9. Matriz de Requisitos'!$A$8:$V$88,3, FALSE())</f>
        <v>#N/A</v>
      </c>
      <c r="C58" s="443" t="s">
        <v>1838</v>
      </c>
      <c r="D58" s="434" t="e">
        <f aca="false">VLOOKUP(C58,'9. Matriz de Requisitos'!$A:$W,4, FALSE())</f>
        <v>#N/A</v>
      </c>
      <c r="E58" s="436" t="s">
        <v>1839</v>
      </c>
      <c r="F58" s="348" t="str">
        <f aca="false">VLOOKUP($E58, '4.3.1 Catalogo DevOps'!$B$2:$D$98, 3, FALSE())</f>
        <v>REV-PULL</v>
      </c>
      <c r="G58" s="445" t="s">
        <v>1840</v>
      </c>
      <c r="H58" s="438" t="str">
        <f aca="false">CONCATENATE("[",$C58,"]","[",$F58,"] - ",$G58)</f>
        <v>[R14M-RN-FU-010][REV-PULL] - 
Revisión y aprobación de Pull request de aplicativos frontend  en ambiente de pruebas (QA)
</v>
      </c>
      <c r="I58" s="445"/>
      <c r="J58" s="307" t="n">
        <f aca="false">IFERROR(VLOOKUP(E58,'4.3.1 Catalogo DevOps'!$B$2:$C$98, 2, FALSE()), 0)</f>
        <v>8</v>
      </c>
      <c r="K58" s="306" t="s">
        <v>43</v>
      </c>
      <c r="L58" s="307" t="n">
        <f aca="false">ROUNDUP(SUM(VLOOKUP('4.3 WBS DevOps'!K58,'6. Catalogos'!$J$2:$K$4,2,FALSE())*J58),0)</f>
        <v>8</v>
      </c>
      <c r="M58" s="238"/>
      <c r="N58" s="238"/>
      <c r="O58" s="238"/>
      <c r="P58" s="238"/>
      <c r="Q58" s="238"/>
      <c r="R58" s="238"/>
      <c r="S58" s="238"/>
      <c r="T58" s="238"/>
      <c r="U58" s="238"/>
      <c r="V58" s="238"/>
      <c r="W58" s="238"/>
      <c r="X58" s="238"/>
      <c r="Y58" s="238"/>
      <c r="Z58" s="238"/>
      <c r="AA58" s="238"/>
      <c r="AB58" s="238"/>
      <c r="AC58" s="238"/>
    </row>
    <row r="59" customFormat="false" ht="60" hidden="false" customHeight="true" outlineLevel="0" collapsed="false">
      <c r="A59" s="348" t="n">
        <v>55</v>
      </c>
      <c r="B59" s="434" t="e">
        <f aca="false">VLOOKUP(C59,'9. Matriz de Requisitos'!$A$8:$V$88,3, FALSE())</f>
        <v>#N/A</v>
      </c>
      <c r="C59" s="443" t="s">
        <v>1838</v>
      </c>
      <c r="D59" s="434" t="e">
        <f aca="false">VLOOKUP(C59,'9. Matriz de Requisitos'!$A:$W,4, FALSE())</f>
        <v>#N/A</v>
      </c>
      <c r="E59" s="436" t="s">
        <v>1839</v>
      </c>
      <c r="F59" s="348" t="str">
        <f aca="false">VLOOKUP($E59, '4.3.1 Catalogo DevOps'!$B$2:$D$98, 3, FALSE())</f>
        <v>REV-PULL</v>
      </c>
      <c r="G59" s="445" t="s">
        <v>1841</v>
      </c>
      <c r="H59" s="438" t="str">
        <f aca="false">CONCATENATE("[",$C59,"]","[",$F59,"] - ",$I59)</f>
        <v>[R14M-RN-FU-010][REV-PULL] - </v>
      </c>
      <c r="I59" s="445"/>
      <c r="J59" s="307" t="n">
        <f aca="false">IFERROR(VLOOKUP(E59,'4.3.1 Catalogo DevOps'!$B$2:$C$98, 2, FALSE()), 0)</f>
        <v>8</v>
      </c>
      <c r="K59" s="306" t="s">
        <v>43</v>
      </c>
      <c r="L59" s="307" t="n">
        <f aca="false">ROUNDUP(SUM(VLOOKUP('4.3 WBS DevOps'!K59,'6. Catalogos'!$J$2:$K$4,2,FALSE())*J59),0)</f>
        <v>8</v>
      </c>
      <c r="M59" s="238"/>
      <c r="N59" s="238"/>
      <c r="O59" s="238"/>
      <c r="P59" s="238"/>
      <c r="Q59" s="238"/>
      <c r="R59" s="238"/>
      <c r="S59" s="238"/>
      <c r="T59" s="238"/>
      <c r="U59" s="238"/>
      <c r="V59" s="238"/>
      <c r="W59" s="238"/>
      <c r="X59" s="238"/>
      <c r="Y59" s="238"/>
      <c r="Z59" s="238"/>
      <c r="AA59" s="238"/>
      <c r="AB59" s="238"/>
      <c r="AC59" s="238"/>
    </row>
    <row r="60" customFormat="false" ht="71.25" hidden="false" customHeight="true" outlineLevel="0" collapsed="false">
      <c r="A60" s="348" t="n">
        <v>56</v>
      </c>
      <c r="B60" s="434" t="e">
        <f aca="false">VLOOKUP(C60,'9. Matriz de Requisitos'!$A$8:$V$88,3, FALSE())</f>
        <v>#N/A</v>
      </c>
      <c r="C60" s="443" t="s">
        <v>1838</v>
      </c>
      <c r="D60" s="434" t="e">
        <f aca="false">VLOOKUP(C60,'9. Matriz de Requisitos'!$A:$W,4, FALSE())</f>
        <v>#N/A</v>
      </c>
      <c r="E60" s="436" t="s">
        <v>1842</v>
      </c>
      <c r="F60" s="348" t="str">
        <f aca="false">VLOOKUP($E60, '4.3.1 Catalogo DevOps'!$B$2:$D$98, 3, FALSE())</f>
        <v>MON-SERV-AMB</v>
      </c>
      <c r="G60" s="445" t="s">
        <v>1843</v>
      </c>
      <c r="H60" s="438" t="str">
        <f aca="false">CONCATENATE("[",$C60,"]","[",$F60,"] - ",$G60)</f>
        <v>[R14M-RN-FU-010][MON-SERV-AMB] - 
Monitoreo a los servicios, aplicativos y apis del ambiente QA
</v>
      </c>
      <c r="I60" s="445"/>
      <c r="J60" s="307" t="n">
        <f aca="false">IFERROR(VLOOKUP(E60,'4.3.1 Catalogo DevOps'!$B$2:$C$98, 2, FALSE()), 0)</f>
        <v>16</v>
      </c>
      <c r="K60" s="306" t="s">
        <v>43</v>
      </c>
      <c r="L60" s="307" t="n">
        <f aca="false">ROUNDUP(SUM(VLOOKUP('4.3 WBS DevOps'!K60,'6. Catalogos'!$J$2:$K$4,2,FALSE())*J60),0)</f>
        <v>16</v>
      </c>
      <c r="M60" s="238"/>
      <c r="N60" s="238"/>
      <c r="O60" s="238"/>
      <c r="P60" s="238"/>
      <c r="Q60" s="238"/>
      <c r="R60" s="238"/>
      <c r="S60" s="238"/>
      <c r="T60" s="238"/>
      <c r="U60" s="238"/>
      <c r="V60" s="238"/>
      <c r="W60" s="238"/>
      <c r="X60" s="238"/>
      <c r="Y60" s="238"/>
      <c r="Z60" s="238"/>
      <c r="AA60" s="238"/>
      <c r="AB60" s="238"/>
      <c r="AC60" s="238"/>
    </row>
    <row r="61" customFormat="false" ht="71.25" hidden="false" customHeight="true" outlineLevel="0" collapsed="false">
      <c r="A61" s="348" t="n">
        <v>57</v>
      </c>
      <c r="B61" s="434" t="e">
        <f aca="false">VLOOKUP(C61,'9. Matriz de Requisitos'!$A$8:$V$88,3, FALSE())</f>
        <v>#N/A</v>
      </c>
      <c r="C61" s="443" t="s">
        <v>1838</v>
      </c>
      <c r="D61" s="434" t="e">
        <f aca="false">VLOOKUP(C61,'9. Matriz de Requisitos'!$A:$W,4, FALSE())</f>
        <v>#N/A</v>
      </c>
      <c r="E61" s="436" t="s">
        <v>1842</v>
      </c>
      <c r="F61" s="348" t="str">
        <f aca="false">VLOOKUP($E61, '4.3.1 Catalogo DevOps'!$B$2:$D$98, 3, FALSE())</f>
        <v>MON-SERV-AMB</v>
      </c>
      <c r="G61" s="445" t="s">
        <v>1844</v>
      </c>
      <c r="H61" s="438" t="str">
        <f aca="false">CONCATENATE("[",$C61,"]","[",$F61,"] - ",$G61)</f>
        <v>[R14M-RN-FU-010][MON-SERV-AMB] - 
 Monitoreo a los servicios, aplicativos y apis del ambiente UAT
</v>
      </c>
      <c r="I61" s="445"/>
      <c r="J61" s="307" t="n">
        <f aca="false">IFERROR(VLOOKUP(E61,'4.3.1 Catalogo DevOps'!$B$2:$C$98, 2, FALSE()), 0)</f>
        <v>16</v>
      </c>
      <c r="K61" s="306" t="s">
        <v>43</v>
      </c>
      <c r="L61" s="307" t="n">
        <f aca="false">ROUNDUP(SUM(VLOOKUP('4.3 WBS DevOps'!K61,'6. Catalogos'!$J$2:$K$4,2,FALSE())*J61),0)</f>
        <v>16</v>
      </c>
      <c r="M61" s="238"/>
      <c r="N61" s="238"/>
      <c r="O61" s="238"/>
      <c r="P61" s="238"/>
      <c r="Q61" s="238"/>
      <c r="R61" s="238"/>
      <c r="S61" s="238"/>
      <c r="T61" s="238"/>
      <c r="U61" s="238"/>
      <c r="V61" s="238"/>
      <c r="W61" s="238"/>
      <c r="X61" s="238"/>
      <c r="Y61" s="238"/>
      <c r="Z61" s="238"/>
      <c r="AA61" s="238"/>
      <c r="AB61" s="238"/>
      <c r="AC61" s="238"/>
    </row>
    <row r="62" customFormat="false" ht="75" hidden="false" customHeight="true" outlineLevel="0" collapsed="false">
      <c r="A62" s="348" t="n">
        <v>57</v>
      </c>
      <c r="B62" s="434" t="e">
        <f aca="false">VLOOKUP(C62,'9. Matriz de Requisitos'!$A$8:$V$88,3, FALSE())</f>
        <v>#N/A</v>
      </c>
      <c r="C62" s="443" t="s">
        <v>1838</v>
      </c>
      <c r="D62" s="434" t="e">
        <f aca="false">VLOOKUP(C62,'9. Matriz de Requisitos'!$A:$W,4, FALSE())</f>
        <v>#N/A</v>
      </c>
      <c r="E62" s="436" t="s">
        <v>1845</v>
      </c>
      <c r="F62" s="348" t="str">
        <f aca="false">VLOOKUP($E62, '4.3.1 Catalogo DevOps'!$B$2:$D$98, 3, FALSE())</f>
        <v>SOP-OP-AMB</v>
      </c>
      <c r="G62" s="445" t="s">
        <v>1846</v>
      </c>
      <c r="H62" s="438" t="str">
        <f aca="false">CONCATENATE("[",$C62,"]","[",$F62,"] - ",$G62)</f>
        <v>[R14M-RN-FU-010][SOP-OP-AMB] - 
Soporte a operativo durante todo el desarrollo del proyecto QA y UAT
</v>
      </c>
      <c r="I62" s="445"/>
      <c r="J62" s="307" t="n">
        <f aca="false">IFERROR(VLOOKUP(E62,'4.3.1 Catalogo DevOps'!$B$2:$C$98, 2, FALSE()), 0)</f>
        <v>36</v>
      </c>
      <c r="K62" s="306" t="s">
        <v>43</v>
      </c>
      <c r="L62" s="307" t="n">
        <f aca="false">ROUNDUP(SUM(VLOOKUP('4.3 WBS DevOps'!K62,'6. Catalogos'!$J$2:$K$4,2,FALSE())*J62),0)</f>
        <v>36</v>
      </c>
      <c r="M62" s="238"/>
      <c r="N62" s="238"/>
      <c r="O62" s="238"/>
      <c r="P62" s="238"/>
      <c r="Q62" s="238"/>
      <c r="R62" s="238"/>
      <c r="S62" s="238"/>
      <c r="T62" s="238"/>
      <c r="U62" s="238"/>
      <c r="V62" s="238"/>
      <c r="W62" s="238"/>
      <c r="X62" s="238"/>
      <c r="Y62" s="238"/>
      <c r="Z62" s="238"/>
      <c r="AA62" s="238"/>
      <c r="AB62" s="238"/>
      <c r="AC62" s="238"/>
    </row>
    <row r="63" customFormat="false" ht="105" hidden="false" customHeight="true" outlineLevel="0" collapsed="false">
      <c r="A63" s="348" t="n">
        <v>58</v>
      </c>
      <c r="B63" s="434" t="e">
        <f aca="false">VLOOKUP(C63,'9. Matriz de Requisitos'!$A$8:$V$88,3, FALSE())</f>
        <v>#N/A</v>
      </c>
      <c r="C63" s="443" t="s">
        <v>1847</v>
      </c>
      <c r="D63" s="434" t="e">
        <f aca="false">VLOOKUP(C63,'9. Matriz de Requisitos'!$A:$W,4, FALSE())</f>
        <v>#N/A</v>
      </c>
      <c r="E63" s="436" t="s">
        <v>1848</v>
      </c>
      <c r="F63" s="348" t="str">
        <f aca="false">VLOOKUP($E63, '4.3.1 Catalogo DevOps'!$B$2:$D$98, 3, FALSE())</f>
        <v>DOC-APL-AMB</v>
      </c>
      <c r="G63" s="445" t="s">
        <v>1849</v>
      </c>
      <c r="H63" s="438" t="str">
        <f aca="false">CONCATENATE("[",$C63,"]","[",$F63,"] - ",$G63)</f>
        <v>[R14M-RN-FU-011][DOC-APL-AMB] - 
Actualización de manuales de ambientación y configuración Frontend Principal PQF II
</v>
      </c>
      <c r="I63" s="446"/>
      <c r="J63" s="307" t="n">
        <f aca="false">IFERROR(VLOOKUP(E63,'4.3.1 Catalogo DevOps'!$B$2:$C$98, 2, FALSE()), 0)</f>
        <v>1</v>
      </c>
      <c r="K63" s="306" t="s">
        <v>43</v>
      </c>
      <c r="L63" s="307" t="n">
        <f aca="false">ROUNDUP(SUM(VLOOKUP('4.3 WBS DevOps'!K63,'6. Catalogos'!$J$2:$K$4,2,FALSE())*J63),0)</f>
        <v>1</v>
      </c>
      <c r="M63" s="238"/>
      <c r="N63" s="238"/>
      <c r="O63" s="238"/>
      <c r="P63" s="238"/>
      <c r="Q63" s="238"/>
      <c r="R63" s="238"/>
      <c r="S63" s="238"/>
      <c r="T63" s="238"/>
      <c r="U63" s="238"/>
      <c r="V63" s="238"/>
      <c r="W63" s="238"/>
      <c r="X63" s="238"/>
      <c r="Y63" s="238"/>
      <c r="Z63" s="238"/>
      <c r="AA63" s="238"/>
      <c r="AB63" s="238"/>
      <c r="AC63" s="238"/>
    </row>
    <row r="64" customFormat="false" ht="120.75" hidden="false" customHeight="true" outlineLevel="0" collapsed="false">
      <c r="A64" s="348" t="n">
        <v>59</v>
      </c>
      <c r="B64" s="434" t="e">
        <f aca="false">VLOOKUP(C64,'9. Matriz de Requisitos'!$A$8:$V$88,3, FALSE())</f>
        <v>#N/A</v>
      </c>
      <c r="C64" s="443" t="s">
        <v>1847</v>
      </c>
      <c r="D64" s="434" t="e">
        <f aca="false">VLOOKUP(C64,'9. Matriz de Requisitos'!$A:$W,4, FALSE())</f>
        <v>#N/A</v>
      </c>
      <c r="E64" s="436" t="s">
        <v>1848</v>
      </c>
      <c r="F64" s="348" t="str">
        <f aca="false">VLOOKUP($E64, '4.3.1 Catalogo DevOps'!$B$2:$D$98, 3, FALSE())</f>
        <v>DOC-APL-AMB</v>
      </c>
      <c r="G64" s="445" t="s">
        <v>1850</v>
      </c>
      <c r="H64" s="438" t="str">
        <f aca="false">CONCATENATE("[",$C64,"]","[",$F64,"] - ",$G64)</f>
        <v>[R14M-RN-FU-011][DOC-APL-AMB] - Actualización de manuales de ambientación y configuración Frontend Promsy
</v>
      </c>
      <c r="I64" s="446" t="s">
        <v>1851</v>
      </c>
      <c r="J64" s="307" t="n">
        <f aca="false">IFERROR(VLOOKUP(E64,'4.3.1 Catalogo DevOps'!$B$2:$C$98, 2, FALSE()), 0)</f>
        <v>1</v>
      </c>
      <c r="K64" s="306" t="s">
        <v>43</v>
      </c>
      <c r="L64" s="307" t="n">
        <f aca="false">ROUNDUP(SUM(VLOOKUP('4.3 WBS DevOps'!K64,'6. Catalogos'!$J$2:$K$4,2,FALSE())*J64),0)</f>
        <v>1</v>
      </c>
      <c r="M64" s="238"/>
      <c r="N64" s="238"/>
      <c r="O64" s="238"/>
      <c r="P64" s="238"/>
      <c r="Q64" s="238"/>
      <c r="R64" s="238"/>
      <c r="S64" s="238"/>
      <c r="T64" s="238"/>
      <c r="U64" s="238"/>
      <c r="V64" s="238"/>
      <c r="W64" s="238"/>
      <c r="X64" s="238"/>
      <c r="Y64" s="238"/>
      <c r="Z64" s="238"/>
      <c r="AA64" s="238"/>
      <c r="AB64" s="238"/>
      <c r="AC64" s="238"/>
    </row>
    <row r="65" customFormat="false" ht="120.75" hidden="false" customHeight="true" outlineLevel="0" collapsed="false">
      <c r="A65" s="348" t="n">
        <v>60</v>
      </c>
      <c r="B65" s="434" t="e">
        <f aca="false">VLOOKUP(C65,'9. Matriz de Requisitos'!$A$8:$V$88,3, FALSE())</f>
        <v>#N/A</v>
      </c>
      <c r="C65" s="443" t="s">
        <v>1847</v>
      </c>
      <c r="D65" s="434" t="e">
        <f aca="false">VLOOKUP(C65,'9. Matriz de Requisitos'!$A:$W,4, FALSE())</f>
        <v>#N/A</v>
      </c>
      <c r="E65" s="436" t="s">
        <v>1848</v>
      </c>
      <c r="F65" s="348" t="str">
        <f aca="false">VLOOKUP($E65, '4.3.1 Catalogo DevOps'!$B$2:$D$98, 3, FALSE())</f>
        <v>DOC-APL-AMB</v>
      </c>
      <c r="G65" s="445" t="s">
        <v>1852</v>
      </c>
      <c r="H65" s="438" t="str">
        <f aca="false">CONCATENATE("[",$C65,"]","[",$F65,"] - ",$G65)</f>
        <v>[R14M-RN-FU-011][DOC-APL-AMB] - 
Actualización de manuales de ambientación y configuración Frontend  Venta Digital
</v>
      </c>
      <c r="I65" s="446" t="s">
        <v>1851</v>
      </c>
      <c r="J65" s="307" t="n">
        <f aca="false">IFERROR(VLOOKUP(E65,'4.3.1 Catalogo DevOps'!$B$2:$C$98, 2, FALSE()), 0)</f>
        <v>1</v>
      </c>
      <c r="K65" s="306" t="s">
        <v>43</v>
      </c>
      <c r="L65" s="307" t="n">
        <f aca="false">ROUNDUP(SUM(VLOOKUP('4.3 WBS DevOps'!K65,'6. Catalogos'!$J$2:$K$4,2,FALSE())*J65),0)</f>
        <v>1</v>
      </c>
      <c r="M65" s="238"/>
      <c r="N65" s="238"/>
      <c r="O65" s="238"/>
      <c r="P65" s="238"/>
      <c r="Q65" s="238"/>
      <c r="R65" s="238"/>
      <c r="S65" s="238"/>
      <c r="T65" s="238"/>
      <c r="U65" s="238"/>
      <c r="V65" s="238"/>
      <c r="W65" s="238"/>
      <c r="X65" s="238"/>
      <c r="Y65" s="238"/>
      <c r="Z65" s="238"/>
      <c r="AA65" s="238"/>
      <c r="AB65" s="238"/>
      <c r="AC65" s="238"/>
    </row>
    <row r="66" customFormat="false" ht="120.75" hidden="false" customHeight="true" outlineLevel="0" collapsed="false">
      <c r="A66" s="348" t="n">
        <v>61</v>
      </c>
      <c r="B66" s="434" t="e">
        <f aca="false">VLOOKUP(C66,'9. Matriz de Requisitos'!$A$8:$V$88,3, FALSE())</f>
        <v>#N/A</v>
      </c>
      <c r="C66" s="443" t="s">
        <v>1847</v>
      </c>
      <c r="D66" s="434" t="e">
        <f aca="false">VLOOKUP(C66,'9. Matriz de Requisitos'!$A:$W,4, FALSE())</f>
        <v>#N/A</v>
      </c>
      <c r="E66" s="436" t="s">
        <v>1848</v>
      </c>
      <c r="F66" s="348" t="str">
        <f aca="false">VLOOKUP($E66, '4.3.1 Catalogo DevOps'!$B$2:$D$98, 3, FALSE())</f>
        <v>DOC-APL-AMB</v>
      </c>
      <c r="G66" s="445" t="s">
        <v>1853</v>
      </c>
      <c r="H66" s="438" t="str">
        <f aca="false">CONCATENATE("[",$C66,"]","[",$F66,"] - ",$G66)</f>
        <v>[R14M-RN-FU-011][DOC-APL-AMB] - Actualización de manuales de ambientación y configuración Frontend  ProquifaNet Externo
</v>
      </c>
      <c r="I66" s="446" t="s">
        <v>1851</v>
      </c>
      <c r="J66" s="307" t="n">
        <f aca="false">IFERROR(VLOOKUP(E66,'4.3.1 Catalogo DevOps'!$B$2:$C$98, 2, FALSE()), 0)</f>
        <v>1</v>
      </c>
      <c r="K66" s="306" t="s">
        <v>43</v>
      </c>
      <c r="L66" s="307" t="n">
        <f aca="false">ROUNDUP(SUM(VLOOKUP('4.3 WBS DevOps'!K66,'6. Catalogos'!$J$2:$K$4,2,FALSE())*J66),0)</f>
        <v>1</v>
      </c>
      <c r="M66" s="238"/>
      <c r="N66" s="238"/>
      <c r="O66" s="238"/>
      <c r="P66" s="238"/>
      <c r="Q66" s="238"/>
      <c r="R66" s="238"/>
      <c r="S66" s="238"/>
      <c r="T66" s="238"/>
      <c r="U66" s="238"/>
      <c r="V66" s="238"/>
      <c r="W66" s="238"/>
      <c r="X66" s="238"/>
      <c r="Y66" s="238"/>
      <c r="Z66" s="238"/>
      <c r="AA66" s="238"/>
      <c r="AB66" s="238"/>
      <c r="AC66" s="238"/>
    </row>
    <row r="67" customFormat="false" ht="120.75" hidden="false" customHeight="true" outlineLevel="0" collapsed="false">
      <c r="A67" s="348" t="n">
        <v>62</v>
      </c>
      <c r="B67" s="434" t="e">
        <f aca="false">VLOOKUP(C67,'9. Matriz de Requisitos'!$A$8:$V$88,3, FALSE())</f>
        <v>#N/A</v>
      </c>
      <c r="C67" s="443" t="s">
        <v>1847</v>
      </c>
      <c r="D67" s="434" t="e">
        <f aca="false">VLOOKUP(C67,'9. Matriz de Requisitos'!$A:$W,4, FALSE())</f>
        <v>#N/A</v>
      </c>
      <c r="E67" s="436" t="s">
        <v>1848</v>
      </c>
      <c r="F67" s="348" t="str">
        <f aca="false">VLOOKUP($E67, '4.3.1 Catalogo DevOps'!$B$2:$D$98, 3, FALSE())</f>
        <v>DOC-APL-AMB</v>
      </c>
      <c r="G67" s="445" t="s">
        <v>1854</v>
      </c>
      <c r="H67" s="438" t="str">
        <f aca="false">CONCATENATE("[",$C67,"]","[",$F67,"] - ",$G67)</f>
        <v>[R14M-RN-FU-011][DOC-APL-AMB] - Actualización de manuales de ambientación y Configuración Backend Document Builder
</v>
      </c>
      <c r="I67" s="446" t="s">
        <v>1855</v>
      </c>
      <c r="J67" s="307" t="n">
        <f aca="false">IFERROR(VLOOKUP(E67,'4.3.1 Catalogo DevOps'!$B$2:$C$98, 2, FALSE()), 0)</f>
        <v>1</v>
      </c>
      <c r="K67" s="306" t="s">
        <v>43</v>
      </c>
      <c r="L67" s="307" t="n">
        <f aca="false">ROUNDUP(SUM(VLOOKUP('4.3 WBS DevOps'!K67,'6. Catalogos'!$J$2:$K$4,2,FALSE())*J67),0)</f>
        <v>1</v>
      </c>
      <c r="M67" s="238"/>
      <c r="N67" s="238"/>
      <c r="O67" s="238"/>
      <c r="P67" s="238"/>
      <c r="Q67" s="238"/>
      <c r="R67" s="238"/>
      <c r="S67" s="238"/>
      <c r="T67" s="238"/>
      <c r="U67" s="238"/>
      <c r="V67" s="238"/>
      <c r="W67" s="238"/>
      <c r="X67" s="238"/>
      <c r="Y67" s="238"/>
      <c r="Z67" s="238"/>
      <c r="AA67" s="238"/>
      <c r="AB67" s="238"/>
      <c r="AC67" s="238"/>
    </row>
    <row r="68" customFormat="false" ht="105.75" hidden="false" customHeight="true" outlineLevel="0" collapsed="false">
      <c r="A68" s="348" t="n">
        <v>63</v>
      </c>
      <c r="B68" s="434" t="e">
        <f aca="false">VLOOKUP(C68,'9. Matriz de Requisitos'!$A$8:$V$88,3, FALSE())</f>
        <v>#N/A</v>
      </c>
      <c r="C68" s="443" t="s">
        <v>1847</v>
      </c>
      <c r="D68" s="434" t="e">
        <f aca="false">VLOOKUP(C68,'9. Matriz de Requisitos'!$A:$W,4, FALSE())</f>
        <v>#N/A</v>
      </c>
      <c r="E68" s="436" t="s">
        <v>1848</v>
      </c>
      <c r="F68" s="348" t="str">
        <f aca="false">VLOOKUP($E68, '4.3.1 Catalogo DevOps'!$B$2:$D$98, 3, FALSE())</f>
        <v>DOC-APL-AMB</v>
      </c>
      <c r="G68" s="445" t="s">
        <v>1856</v>
      </c>
      <c r="H68" s="438" t="str">
        <f aca="false">CONCATENATE("[",$C68,"]","[",$F68,"] - ",$G68)</f>
        <v>[R14M-RN-FU-011][DOC-APL-AMB] - Actualización de manuales de ambientación y Configuración Backend API Actualización Tipo Cambio
</v>
      </c>
      <c r="I68" s="446" t="s">
        <v>1857</v>
      </c>
      <c r="J68" s="307" t="n">
        <f aca="false">IFERROR(VLOOKUP(E68,'4.3.1 Catalogo DevOps'!$B$2:$C$98, 2, FALSE()), 0)</f>
        <v>1</v>
      </c>
      <c r="K68" s="306" t="s">
        <v>43</v>
      </c>
      <c r="L68" s="307" t="n">
        <f aca="false">ROUNDUP(SUM(VLOOKUP('4.3 WBS DevOps'!K68,'6. Catalogos'!$J$2:$K$4,2,FALSE())*J68),0)</f>
        <v>1</v>
      </c>
      <c r="M68" s="238"/>
      <c r="N68" s="238"/>
      <c r="O68" s="238"/>
      <c r="P68" s="238"/>
      <c r="Q68" s="238"/>
      <c r="R68" s="238"/>
      <c r="S68" s="238"/>
      <c r="T68" s="238"/>
      <c r="U68" s="238"/>
      <c r="V68" s="238"/>
      <c r="W68" s="238"/>
      <c r="X68" s="238"/>
      <c r="Y68" s="238"/>
      <c r="Z68" s="238"/>
      <c r="AA68" s="238"/>
      <c r="AB68" s="238"/>
      <c r="AC68" s="238"/>
    </row>
    <row r="69" customFormat="false" ht="105.75" hidden="false" customHeight="true" outlineLevel="0" collapsed="false">
      <c r="A69" s="348" t="n">
        <v>64</v>
      </c>
      <c r="B69" s="434" t="e">
        <f aca="false">VLOOKUP(C69,'9. Matriz de Requisitos'!$A$8:$V$88,3, FALSE())</f>
        <v>#N/A</v>
      </c>
      <c r="C69" s="443" t="s">
        <v>1847</v>
      </c>
      <c r="D69" s="434" t="e">
        <f aca="false">VLOOKUP(C69,'9. Matriz de Requisitos'!$A:$W,4, FALSE())</f>
        <v>#N/A</v>
      </c>
      <c r="E69" s="436" t="s">
        <v>1848</v>
      </c>
      <c r="F69" s="348" t="str">
        <f aca="false">VLOOKUP($E69, '4.3.1 Catalogo DevOps'!$B$2:$D$98, 3, FALSE())</f>
        <v>DOC-APL-AMB</v>
      </c>
      <c r="G69" s="445" t="s">
        <v>1858</v>
      </c>
      <c r="H69" s="438" t="str">
        <f aca="false">CONCATENATE("[",$C69,"]","[",$F69,"] - ",$G69)</f>
        <v>[R14M-RN-FU-011][DOC-APL-AMB] - Actualización de manuales de ambientación y Configuración Backend Backend Principal PQF II
</v>
      </c>
      <c r="I69" s="446" t="s">
        <v>1857</v>
      </c>
      <c r="J69" s="307" t="n">
        <f aca="false">IFERROR(VLOOKUP(E69,'4.3.1 Catalogo DevOps'!$B$2:$C$98, 2, FALSE()), 0)</f>
        <v>1</v>
      </c>
      <c r="K69" s="306" t="s">
        <v>43</v>
      </c>
      <c r="L69" s="307" t="n">
        <f aca="false">ROUNDUP(SUM(VLOOKUP('4.3 WBS DevOps'!K69,'6. Catalogos'!$J$2:$K$4,2,FALSE())*J69),0)</f>
        <v>1</v>
      </c>
      <c r="M69" s="238"/>
      <c r="N69" s="238"/>
      <c r="O69" s="238"/>
      <c r="P69" s="238"/>
      <c r="Q69" s="238"/>
      <c r="R69" s="238"/>
      <c r="S69" s="238"/>
      <c r="T69" s="238"/>
      <c r="U69" s="238"/>
      <c r="V69" s="238"/>
      <c r="W69" s="238"/>
      <c r="X69" s="238"/>
      <c r="Y69" s="238"/>
      <c r="Z69" s="238"/>
      <c r="AA69" s="238"/>
      <c r="AB69" s="238"/>
      <c r="AC69" s="238"/>
    </row>
    <row r="70" customFormat="false" ht="105.75" hidden="false" customHeight="true" outlineLevel="0" collapsed="false">
      <c r="A70" s="348" t="n">
        <v>65</v>
      </c>
      <c r="B70" s="434" t="e">
        <f aca="false">VLOOKUP(C70,'9. Matriz de Requisitos'!$A$8:$V$88,3, FALSE())</f>
        <v>#N/A</v>
      </c>
      <c r="C70" s="443" t="s">
        <v>1847</v>
      </c>
      <c r="D70" s="434" t="e">
        <f aca="false">VLOOKUP(C70,'9. Matriz de Requisitos'!$A:$W,4, FALSE())</f>
        <v>#N/A</v>
      </c>
      <c r="E70" s="436" t="s">
        <v>1848</v>
      </c>
      <c r="F70" s="348" t="str">
        <f aca="false">VLOOKUP($E70, '4.3.1 Catalogo DevOps'!$B$2:$D$98, 3, FALSE())</f>
        <v>DOC-APL-AMB</v>
      </c>
      <c r="G70" s="445" t="s">
        <v>1859</v>
      </c>
      <c r="H70" s="438" t="str">
        <f aca="false">CONCATENATE("[",$C70,"]","[",$F70,"] - ",$G70)</f>
        <v>[R14M-RN-FU-011][DOC-APL-AMB] - Actualización de manuales de ambientación y Configuración Backend Venta Digital
</v>
      </c>
      <c r="I70" s="446" t="s">
        <v>1860</v>
      </c>
      <c r="J70" s="307" t="n">
        <f aca="false">IFERROR(VLOOKUP(E70,'4.3.1 Catalogo DevOps'!$B$2:$C$98, 2, FALSE()), 0)</f>
        <v>1</v>
      </c>
      <c r="K70" s="306" t="s">
        <v>43</v>
      </c>
      <c r="L70" s="307" t="n">
        <f aca="false">ROUNDUP(SUM(VLOOKUP('4.3 WBS DevOps'!K70,'6. Catalogos'!$J$2:$K$4,2,FALSE())*J70),0)</f>
        <v>1</v>
      </c>
      <c r="M70" s="238"/>
      <c r="N70" s="238"/>
      <c r="O70" s="238"/>
      <c r="P70" s="238"/>
      <c r="Q70" s="238"/>
      <c r="R70" s="238"/>
      <c r="S70" s="238"/>
      <c r="T70" s="238"/>
      <c r="U70" s="238"/>
      <c r="V70" s="238"/>
      <c r="W70" s="238"/>
      <c r="X70" s="238"/>
      <c r="Y70" s="238"/>
      <c r="Z70" s="238"/>
      <c r="AA70" s="238"/>
      <c r="AB70" s="238"/>
      <c r="AC70" s="238"/>
    </row>
    <row r="71" customFormat="false" ht="120.75" hidden="false" customHeight="true" outlineLevel="0" collapsed="false">
      <c r="A71" s="348" t="n">
        <v>66</v>
      </c>
      <c r="B71" s="434" t="e">
        <f aca="false">VLOOKUP(C71,'9. Matriz de Requisitos'!$A$8:$V$88,3, FALSE())</f>
        <v>#N/A</v>
      </c>
      <c r="C71" s="443" t="s">
        <v>1847</v>
      </c>
      <c r="D71" s="434" t="e">
        <f aca="false">VLOOKUP(C71,'9. Matriz de Requisitos'!$A:$W,4, FALSE())</f>
        <v>#N/A</v>
      </c>
      <c r="E71" s="436" t="s">
        <v>1848</v>
      </c>
      <c r="F71" s="348" t="str">
        <f aca="false">VLOOKUP($E71, '4.3.1 Catalogo DevOps'!$B$2:$D$98, 3, FALSE())</f>
        <v>DOC-APL-AMB</v>
      </c>
      <c r="G71" s="445" t="s">
        <v>1861</v>
      </c>
      <c r="H71" s="438" t="str">
        <f aca="false">CONCATENATE("[",$C71,"]","[",$F71,"] - ",$G71)</f>
        <v>[R14M-RN-FU-011][DOC-APL-AMB] - Actualización de manuales de ambientación y Configuración Backend Promsy
</v>
      </c>
      <c r="I71" s="446" t="s">
        <v>1862</v>
      </c>
      <c r="J71" s="307" t="n">
        <f aca="false">IFERROR(VLOOKUP(E71,'4.3.1 Catalogo DevOps'!$B$2:$C$98, 2, FALSE()), 0)</f>
        <v>1</v>
      </c>
      <c r="K71" s="306" t="s">
        <v>43</v>
      </c>
      <c r="L71" s="307" t="n">
        <f aca="false">ROUNDUP(SUM(VLOOKUP('4.3 WBS DevOps'!K71,'6. Catalogos'!$J$2:$K$4,2,FALSE())*J71),0)</f>
        <v>1</v>
      </c>
      <c r="M71" s="238"/>
      <c r="N71" s="238"/>
      <c r="O71" s="238"/>
      <c r="P71" s="238"/>
      <c r="Q71" s="238"/>
      <c r="R71" s="238"/>
      <c r="S71" s="238"/>
      <c r="T71" s="238"/>
      <c r="U71" s="238"/>
      <c r="V71" s="238"/>
      <c r="W71" s="238"/>
      <c r="X71" s="238"/>
      <c r="Y71" s="238"/>
      <c r="Z71" s="238"/>
      <c r="AA71" s="238"/>
      <c r="AB71" s="238"/>
      <c r="AC71" s="238"/>
    </row>
    <row r="72" customFormat="false" ht="120.75" hidden="false" customHeight="true" outlineLevel="0" collapsed="false">
      <c r="A72" s="348" t="n">
        <v>67</v>
      </c>
      <c r="B72" s="434" t="e">
        <f aca="false">VLOOKUP(C72,'9. Matriz de Requisitos'!$A$8:$V$88,3, FALSE())</f>
        <v>#N/A</v>
      </c>
      <c r="C72" s="443" t="s">
        <v>1847</v>
      </c>
      <c r="D72" s="434" t="e">
        <f aca="false">VLOOKUP(C72,'9. Matriz de Requisitos'!$A:$W,4, FALSE())</f>
        <v>#N/A</v>
      </c>
      <c r="E72" s="436" t="s">
        <v>1848</v>
      </c>
      <c r="F72" s="348" t="str">
        <f aca="false">VLOOKUP($E72, '4.3.1 Catalogo DevOps'!$B$2:$D$98, 3, FALSE())</f>
        <v>DOC-APL-AMB</v>
      </c>
      <c r="G72" s="445" t="s">
        <v>1863</v>
      </c>
      <c r="H72" s="438" t="str">
        <f aca="false">CONCATENATE("[",$C72,"]","[",$F72,"] - ",$G72)</f>
        <v>[R14M-RN-FU-011][DOC-APL-AMB] - Actualización de manuales de ambientación y Configuración Backend ProquifaNet Externo
</v>
      </c>
      <c r="I72" s="446" t="s">
        <v>1862</v>
      </c>
      <c r="J72" s="307" t="n">
        <f aca="false">IFERROR(VLOOKUP(E72,'4.3.1 Catalogo DevOps'!$B$2:$C$98, 2, FALSE()), 0)</f>
        <v>1</v>
      </c>
      <c r="K72" s="306" t="s">
        <v>43</v>
      </c>
      <c r="L72" s="307" t="n">
        <f aca="false">ROUNDUP(SUM(VLOOKUP('4.3 WBS DevOps'!K72,'6. Catalogos'!$J$2:$K$4,2,FALSE())*J72),0)</f>
        <v>1</v>
      </c>
      <c r="M72" s="238"/>
      <c r="N72" s="238"/>
      <c r="O72" s="238"/>
      <c r="P72" s="238"/>
      <c r="Q72" s="238"/>
      <c r="R72" s="238"/>
      <c r="S72" s="238"/>
      <c r="T72" s="238"/>
      <c r="U72" s="238"/>
      <c r="V72" s="238"/>
      <c r="W72" s="238"/>
      <c r="X72" s="238"/>
      <c r="Y72" s="238"/>
      <c r="Z72" s="238"/>
      <c r="AA72" s="238"/>
      <c r="AB72" s="238"/>
      <c r="AC72" s="238"/>
    </row>
    <row r="73" customFormat="false" ht="300.75" hidden="false" customHeight="true" outlineLevel="0" collapsed="false">
      <c r="A73" s="348" t="n">
        <v>68</v>
      </c>
      <c r="B73" s="434" t="e">
        <f aca="false">VLOOKUP(C73,'9. Matriz de Requisitos'!$A$8:$V$88,3, FALSE())</f>
        <v>#N/A</v>
      </c>
      <c r="C73" s="443" t="s">
        <v>1847</v>
      </c>
      <c r="D73" s="434" t="e">
        <f aca="false">VLOOKUP(C73,'9. Matriz de Requisitos'!$A:$W,4, FALSE())</f>
        <v>#N/A</v>
      </c>
      <c r="E73" s="436" t="s">
        <v>1848</v>
      </c>
      <c r="F73" s="348" t="str">
        <f aca="false">VLOOKUP($E73, '4.3.1 Catalogo DevOps'!$B$2:$D$98, 3, FALSE())</f>
        <v>DOC-APL-AMB</v>
      </c>
      <c r="G73" s="445" t="s">
        <v>1864</v>
      </c>
      <c r="H73" s="438" t="str">
        <f aca="false">CONCATENATE("[",$C73,"]","[",$F73,"] - ",$G73)</f>
        <v>[R14M-RN-FU-011][DOC-APL-AMB] - Generación de documentación nueva sobre APIs, Installers y Servicios 
</v>
      </c>
      <c r="I73" s="447" t="s">
        <v>1865</v>
      </c>
      <c r="J73" s="307" t="n">
        <f aca="false">IFERROR(VLOOKUP(E73,'4.3.1 Catalogo DevOps'!$B$2:$C$98, 2, FALSE()), 0)</f>
        <v>1</v>
      </c>
      <c r="K73" s="306" t="s">
        <v>43</v>
      </c>
      <c r="L73" s="307" t="n">
        <f aca="false">ROUNDUP(SUM(VLOOKUP('4.3 WBS DevOps'!K73,'6. Catalogos'!$J$2:$K$4,2,FALSE())*J73),0)</f>
        <v>1</v>
      </c>
      <c r="M73" s="238"/>
      <c r="N73" s="238"/>
      <c r="O73" s="238"/>
      <c r="P73" s="238"/>
      <c r="Q73" s="238"/>
      <c r="R73" s="238"/>
      <c r="S73" s="238"/>
      <c r="T73" s="238"/>
      <c r="U73" s="238"/>
      <c r="V73" s="238"/>
      <c r="W73" s="238"/>
      <c r="X73" s="238"/>
      <c r="Y73" s="238"/>
      <c r="Z73" s="238"/>
      <c r="AA73" s="238"/>
      <c r="AB73" s="238"/>
      <c r="AC73" s="238"/>
    </row>
    <row r="74" customFormat="false" ht="120" hidden="false" customHeight="true" outlineLevel="0" collapsed="false">
      <c r="A74" s="348" t="n">
        <v>70</v>
      </c>
      <c r="B74" s="434" t="e">
        <f aca="false">VLOOKUP(C74,'9. Matriz de Requisitos'!$A$8:$V$88,3, FALSE())</f>
        <v>#N/A</v>
      </c>
      <c r="C74" s="443" t="s">
        <v>1866</v>
      </c>
      <c r="D74" s="434" t="e">
        <f aca="false">VLOOKUP(C74,'9. Matriz de Requisitos'!$A:$W,4, FALSE())</f>
        <v>#N/A</v>
      </c>
      <c r="E74" s="436" t="s">
        <v>1867</v>
      </c>
      <c r="F74" s="348" t="str">
        <f aca="false">VLOOKUP($E74, '4.3.1 Catalogo DevOps'!$B$2:$D$98, 3, FALSE())</f>
        <v>INT-AMB</v>
      </c>
      <c r="G74" s="448" t="s">
        <v>1868</v>
      </c>
      <c r="H74" s="438" t="str">
        <f aca="false">CONCATENATE("[",$C74,"]","[",$F74,"] - ",$G74)</f>
        <v>[R14M-RN-FU-012][INT-AMB] - Actualización en cascada del ambiente de QA
</v>
      </c>
      <c r="I74" s="445" t="s">
        <v>1869</v>
      </c>
      <c r="J74" s="307" t="n">
        <f aca="false">IFERROR(VLOOKUP(E74,'4.3.1 Catalogo DevOps'!$B$2:$C$98, 2, FALSE()), 0)</f>
        <v>4</v>
      </c>
      <c r="K74" s="306" t="s">
        <v>43</v>
      </c>
      <c r="L74" s="307" t="n">
        <f aca="false">ROUNDUP(SUM(VLOOKUP('4.3 WBS DevOps'!K74,'6. Catalogos'!$J$2:$K$4,2,FALSE())*J74),0)</f>
        <v>4</v>
      </c>
      <c r="M74" s="238"/>
      <c r="N74" s="238"/>
      <c r="O74" s="238"/>
      <c r="P74" s="238"/>
      <c r="Q74" s="238"/>
      <c r="R74" s="238"/>
      <c r="S74" s="238"/>
      <c r="T74" s="238"/>
      <c r="U74" s="238"/>
      <c r="V74" s="238"/>
      <c r="W74" s="238"/>
      <c r="X74" s="238"/>
      <c r="Y74" s="238"/>
      <c r="Z74" s="238"/>
      <c r="AA74" s="238"/>
      <c r="AB74" s="238"/>
      <c r="AC74" s="238"/>
    </row>
    <row r="75" customFormat="false" ht="120" hidden="false" customHeight="true" outlineLevel="0" collapsed="false">
      <c r="A75" s="348"/>
      <c r="B75" s="434" t="e">
        <f aca="false">VLOOKUP(C75,'9. Matriz de Requisitos'!$A$8:$V$88,3, FALSE())</f>
        <v>#N/A</v>
      </c>
      <c r="C75" s="443" t="s">
        <v>1866</v>
      </c>
      <c r="D75" s="434" t="e">
        <f aca="false">VLOOKUP(C75,'9. Matriz de Requisitos'!$A:$W,4, FALSE())</f>
        <v>#N/A</v>
      </c>
      <c r="E75" s="436" t="s">
        <v>1867</v>
      </c>
      <c r="F75" s="348" t="str">
        <f aca="false">VLOOKUP($E75, '4.3.1 Catalogo DevOps'!$B$2:$D$98, 3, FALSE())</f>
        <v>INT-AMB</v>
      </c>
      <c r="G75" s="445" t="s">
        <v>1870</v>
      </c>
      <c r="H75" s="438" t="str">
        <f aca="false">CONCATENATE("[",$C75,"]","[",$F75,"] - ",$G75)</f>
        <v>[R14M-RN-FU-012][INT-AMB] - Actualización en cascada del ambiente de UAT
</v>
      </c>
      <c r="I75" s="445" t="s">
        <v>1869</v>
      </c>
      <c r="J75" s="307" t="n">
        <f aca="false">IFERROR(VLOOKUP(E75,'4.3.1 Catalogo DevOps'!$B$2:$C$98, 2, FALSE()), 0)</f>
        <v>4</v>
      </c>
      <c r="K75" s="306" t="s">
        <v>43</v>
      </c>
      <c r="L75" s="307" t="n">
        <f aca="false">ROUNDUP(SUM(VLOOKUP('4.3 WBS DevOps'!K75,'6. Catalogos'!$J$2:$K$4,2,FALSE())*J75),0)</f>
        <v>4</v>
      </c>
      <c r="M75" s="238"/>
      <c r="N75" s="238"/>
      <c r="O75" s="238"/>
      <c r="P75" s="238"/>
      <c r="Q75" s="238"/>
      <c r="R75" s="238"/>
      <c r="S75" s="238"/>
      <c r="T75" s="238"/>
      <c r="U75" s="238"/>
      <c r="V75" s="238"/>
      <c r="W75" s="238"/>
      <c r="X75" s="238"/>
      <c r="Y75" s="238"/>
      <c r="Z75" s="238"/>
      <c r="AA75" s="238"/>
      <c r="AB75" s="238"/>
      <c r="AC75" s="238"/>
    </row>
    <row r="76" customFormat="false" ht="90" hidden="false" customHeight="true" outlineLevel="0" collapsed="false">
      <c r="A76" s="348"/>
      <c r="B76" s="434" t="e">
        <f aca="false">VLOOKUP(C76,'9. Matriz de Requisitos'!$A$8:$V$88,3, FALSE())</f>
        <v>#N/A</v>
      </c>
      <c r="C76" s="443" t="s">
        <v>1866</v>
      </c>
      <c r="D76" s="434" t="e">
        <f aca="false">VLOOKUP(C76,'9. Matriz de Requisitos'!$A:$W,4, FALSE())</f>
        <v>#N/A</v>
      </c>
      <c r="E76" s="436" t="s">
        <v>1867</v>
      </c>
      <c r="F76" s="348" t="str">
        <f aca="false">VLOOKUP($E76, '4.3.1 Catalogo DevOps'!$B$2:$D$98, 3, FALSE())</f>
        <v>INT-AMB</v>
      </c>
      <c r="G76" s="445" t="s">
        <v>1871</v>
      </c>
      <c r="H76" s="438" t="str">
        <f aca="false">CONCATENATE("[",$C76,"]","[",$F76,"] - ",$G76)</f>
        <v>[R14M-RN-FU-012][INT-AMB] - Actualización en cascada en ambiente QA y UAT por HotFix</v>
      </c>
      <c r="I76" s="445" t="s">
        <v>1872</v>
      </c>
      <c r="J76" s="307" t="n">
        <f aca="false">IFERROR(VLOOKUP(E76,'4.3.1 Catalogo DevOps'!$B$2:$C$98, 2, FALSE()), 0)</f>
        <v>4</v>
      </c>
      <c r="K76" s="306" t="s">
        <v>43</v>
      </c>
      <c r="L76" s="307" t="n">
        <f aca="false">ROUNDUP(SUM(VLOOKUP('4.3 WBS DevOps'!K76,'6. Catalogos'!$J$2:$K$4,2,FALSE())*J76),0)</f>
        <v>4</v>
      </c>
      <c r="M76" s="238"/>
      <c r="N76" s="238"/>
      <c r="O76" s="238"/>
      <c r="P76" s="238"/>
      <c r="Q76" s="238"/>
      <c r="R76" s="238"/>
      <c r="S76" s="238"/>
      <c r="T76" s="238"/>
      <c r="U76" s="238"/>
      <c r="V76" s="238"/>
      <c r="W76" s="238"/>
      <c r="X76" s="238"/>
      <c r="Y76" s="238"/>
      <c r="Z76" s="238"/>
      <c r="AA76" s="238"/>
      <c r="AB76" s="238"/>
      <c r="AC76" s="238"/>
    </row>
    <row r="77" customFormat="false" ht="28.5" hidden="false" customHeight="true" outlineLevel="0" collapsed="false">
      <c r="A77" s="348" t="n">
        <v>71</v>
      </c>
      <c r="B77" s="434" t="e">
        <f aca="false">VLOOKUP(C77,'9. Matriz de Requisitos'!$A$8:$V$88,3, FALSE())</f>
        <v>#N/A</v>
      </c>
      <c r="C77" s="443" t="s">
        <v>1873</v>
      </c>
      <c r="D77" s="434" t="e">
        <f aca="false">VLOOKUP(C77,'9. Matriz de Requisitos'!$A:$W,4, FALSE())</f>
        <v>#N/A</v>
      </c>
      <c r="E77" s="436" t="s">
        <v>1874</v>
      </c>
      <c r="F77" s="348" t="str">
        <f aca="false">VLOOKUP($E77, '4.3.1 Catalogo DevOps'!$B$2:$D$98, 3, FALSE())</f>
        <v>PAQ-PROD</v>
      </c>
      <c r="G77" s="10" t="s">
        <v>1874</v>
      </c>
      <c r="H77" s="438" t="str">
        <f aca="false">CONCATENATE("[",$C77,"]","[",$F77,"] - ",$G77)</f>
        <v>[R14M-RN-FU-013][PAQ-PROD] - Creación de paquetes para liberación a producción DevOps</v>
      </c>
      <c r="I77" s="1" t="s">
        <v>1875</v>
      </c>
      <c r="J77" s="307" t="n">
        <f aca="false">IFERROR(VLOOKUP(E77,'4.3.1 Catalogo DevOps'!$B$2:$C$98, 2, FALSE()), 0)</f>
        <v>18</v>
      </c>
      <c r="K77" s="306" t="s">
        <v>43</v>
      </c>
      <c r="L77" s="307" t="n">
        <f aca="false">ROUNDUP(SUM(VLOOKUP('4.3 WBS DevOps'!K77,'6. Catalogos'!$J$2:$K$4,2,FALSE())*J77),0)</f>
        <v>18</v>
      </c>
      <c r="M77" s="238"/>
      <c r="N77" s="238"/>
      <c r="O77" s="238"/>
      <c r="P77" s="238"/>
      <c r="Q77" s="238"/>
      <c r="R77" s="238"/>
      <c r="S77" s="238"/>
      <c r="T77" s="238"/>
      <c r="U77" s="238"/>
      <c r="V77" s="238"/>
      <c r="W77" s="238"/>
      <c r="X77" s="238"/>
      <c r="Y77" s="238"/>
      <c r="Z77" s="238"/>
      <c r="AA77" s="238"/>
      <c r="AB77" s="238"/>
      <c r="AC77" s="238"/>
    </row>
    <row r="78" customFormat="false" ht="57" hidden="false" customHeight="true" outlineLevel="0" collapsed="false">
      <c r="A78" s="348"/>
      <c r="B78" s="434" t="e">
        <f aca="false">VLOOKUP(C78,'9. Matriz de Requisitos'!$A$8:$V$88,3, FALSE())</f>
        <v>#N/A</v>
      </c>
      <c r="C78" s="443" t="s">
        <v>1873</v>
      </c>
      <c r="D78" s="434" t="e">
        <f aca="false">VLOOKUP(C78,'9. Matriz de Requisitos'!$A:$W,4, FALSE())</f>
        <v>#N/A</v>
      </c>
      <c r="E78" s="436" t="s">
        <v>1876</v>
      </c>
      <c r="F78" s="348" t="str">
        <f aca="false">VLOOKUP($E78, '4.3.1 Catalogo DevOps'!$B$2:$D$98, 3, FALSE())</f>
        <v>PLAN-PROD</v>
      </c>
      <c r="G78" s="444" t="s">
        <v>1877</v>
      </c>
      <c r="H78" s="438" t="str">
        <f aca="false">CONCATENATE("[",$C78,"]","[",$F78,"] - ",$G78)</f>
        <v>[R14M-RN-FU-013][PLAN-PROD] - Elaboración de plan de liberación a producción DevOps
</v>
      </c>
      <c r="I78" s="439" t="s">
        <v>1878</v>
      </c>
      <c r="J78" s="307" t="n">
        <f aca="false">IFERROR(VLOOKUP(E78,'4.3.1 Catalogo DevOps'!$B$2:$C$98, 2, FALSE()), 0)</f>
        <v>9</v>
      </c>
      <c r="K78" s="306" t="s">
        <v>43</v>
      </c>
      <c r="L78" s="307" t="n">
        <f aca="false">ROUNDUP(SUM(VLOOKUP('4.3 WBS DevOps'!K78,'6. Catalogos'!$J$2:$K$4,2,FALSE())*J78),0)</f>
        <v>9</v>
      </c>
      <c r="M78" s="238"/>
      <c r="N78" s="238"/>
      <c r="O78" s="238"/>
      <c r="P78" s="238"/>
      <c r="Q78" s="238"/>
      <c r="R78" s="238"/>
      <c r="S78" s="238"/>
      <c r="T78" s="238"/>
      <c r="U78" s="238"/>
      <c r="V78" s="238"/>
      <c r="W78" s="238"/>
      <c r="X78" s="238"/>
      <c r="Y78" s="238"/>
      <c r="Z78" s="238"/>
      <c r="AA78" s="238"/>
      <c r="AB78" s="238"/>
      <c r="AC78" s="238"/>
    </row>
    <row r="79" customFormat="false" ht="28.5" hidden="false" customHeight="true" outlineLevel="0" collapsed="false">
      <c r="A79" s="348"/>
      <c r="B79" s="434" t="e">
        <f aca="false">VLOOKUP(C79,'9. Matriz de Requisitos'!$A$8:$V$88,3, FALSE())</f>
        <v>#N/A</v>
      </c>
      <c r="C79" s="443" t="s">
        <v>1873</v>
      </c>
      <c r="D79" s="434" t="e">
        <f aca="false">VLOOKUP(C79,'9. Matriz de Requisitos'!$A:$W,4, FALSE())</f>
        <v>#N/A</v>
      </c>
      <c r="E79" s="436" t="s">
        <v>1879</v>
      </c>
      <c r="F79" s="348" t="str">
        <f aca="false">VLOOKUP($E79, '4.3.1 Catalogo DevOps'!$B$2:$D$98, 3, FALSE())</f>
        <v>EJE-LIB-PROD</v>
      </c>
      <c r="G79" s="444" t="s">
        <v>1879</v>
      </c>
      <c r="H79" s="438" t="str">
        <f aca="false">CONCATENATE("[",$C79,"]","[",$F79,"] - ",$G79)</f>
        <v>[R14M-RN-FU-013][EJE-LIB-PROD] - Ejecución del plan de liberación y despliegue a producción DevOps</v>
      </c>
      <c r="I79" s="439"/>
      <c r="J79" s="307" t="n">
        <f aca="false">IFERROR(VLOOKUP(E79,'4.3.1 Catalogo DevOps'!$B$2:$C$98, 2, FALSE()), 0)</f>
        <v>12</v>
      </c>
      <c r="K79" s="306" t="s">
        <v>43</v>
      </c>
      <c r="L79" s="307" t="n">
        <f aca="false">ROUNDUP(SUM(VLOOKUP('4.3 WBS DevOps'!K79,'6. Catalogos'!$J$2:$K$4,2,FALSE())*J79),0)</f>
        <v>12</v>
      </c>
      <c r="M79" s="238"/>
      <c r="N79" s="238"/>
      <c r="O79" s="238"/>
      <c r="P79" s="238"/>
      <c r="Q79" s="238"/>
      <c r="R79" s="238"/>
      <c r="S79" s="238"/>
      <c r="T79" s="238"/>
      <c r="U79" s="238"/>
      <c r="V79" s="238"/>
      <c r="W79" s="238"/>
      <c r="X79" s="238"/>
      <c r="Y79" s="238"/>
      <c r="Z79" s="238"/>
      <c r="AA79" s="238"/>
      <c r="AB79" s="238"/>
      <c r="AC79" s="238"/>
    </row>
    <row r="80" customFormat="false" ht="42.75" hidden="false" customHeight="true" outlineLevel="0" collapsed="false">
      <c r="A80" s="348"/>
      <c r="B80" s="434" t="e">
        <f aca="false">VLOOKUP(C80,'9. Matriz de Requisitos'!$A$8:$V$88,3, FALSE())</f>
        <v>#N/A</v>
      </c>
      <c r="C80" s="443" t="s">
        <v>1873</v>
      </c>
      <c r="D80" s="434" t="e">
        <f aca="false">VLOOKUP(C80,'9. Matriz de Requisitos'!$A:$W,4, FALSE())</f>
        <v>#N/A</v>
      </c>
      <c r="E80" s="436" t="s">
        <v>1880</v>
      </c>
      <c r="F80" s="348" t="str">
        <f aca="false">VLOOKUP($E80, '4.3.1 Catalogo DevOps'!$B$2:$D$98, 3, FALSE())</f>
        <v>MON-POST-PROD</v>
      </c>
      <c r="G80" s="444" t="s">
        <v>1881</v>
      </c>
      <c r="H80" s="438" t="str">
        <f aca="false">CONCATENATE("[",$C80,"]","[",$F80,"] - ",$G80)</f>
        <v>[R14M-RN-FU-013][MON-POST-PROD] - Monitoreo post liberación DevOps
</v>
      </c>
      <c r="I80" s="439" t="s">
        <v>1882</v>
      </c>
      <c r="J80" s="307" t="n">
        <f aca="false">IFERROR(VLOOKUP(E80,'4.3.1 Catalogo DevOps'!$B$2:$C$98, 2, FALSE()), 0)</f>
        <v>3</v>
      </c>
      <c r="K80" s="306" t="s">
        <v>43</v>
      </c>
      <c r="L80" s="307" t="n">
        <f aca="false">ROUNDUP(SUM(VLOOKUP('4.3 WBS DevOps'!K80,'6. Catalogos'!$J$2:$K$4,2,FALSE())*J80),0)</f>
        <v>3</v>
      </c>
      <c r="M80" s="238"/>
      <c r="N80" s="238"/>
      <c r="O80" s="238"/>
      <c r="P80" s="238"/>
      <c r="Q80" s="238"/>
      <c r="R80" s="238"/>
      <c r="S80" s="238"/>
      <c r="T80" s="238"/>
      <c r="U80" s="238"/>
      <c r="V80" s="238"/>
      <c r="W80" s="238"/>
      <c r="X80" s="238"/>
      <c r="Y80" s="238"/>
      <c r="Z80" s="238"/>
      <c r="AA80" s="238"/>
      <c r="AB80" s="238"/>
      <c r="AC80" s="238"/>
    </row>
    <row r="81" customFormat="false" ht="195" hidden="false" customHeight="true" outlineLevel="0" collapsed="false">
      <c r="A81" s="348" t="n">
        <v>72</v>
      </c>
      <c r="B81" s="434" t="e">
        <f aca="false">VLOOKUP(C81,'9. Matriz de Requisitos'!$A$8:$V$88,3, FALSE())</f>
        <v>#N/A</v>
      </c>
      <c r="C81" s="443" t="s">
        <v>1883</v>
      </c>
      <c r="D81" s="434" t="e">
        <f aca="false">VLOOKUP(C81,'9. Matriz de Requisitos'!$A:$W,4, FALSE())</f>
        <v>#N/A</v>
      </c>
      <c r="E81" s="436" t="s">
        <v>1884</v>
      </c>
      <c r="F81" s="348" t="str">
        <f aca="false">VLOOKUP($E81, '4.3.1 Catalogo DevOps'!$B$2:$D$98, 3, FALSE())</f>
        <v>CONF-SONAR</v>
      </c>
      <c r="G81" s="449" t="s">
        <v>1885</v>
      </c>
      <c r="H81" s="438" t="str">
        <f aca="false">CONCATENATE("[",$C81,"]","[",$F81,"] - ",$G81)</f>
        <v>[R14M-RN-FU-014][CONF-SONAR] - Configuración del SonarQube por repositorio
</v>
      </c>
      <c r="I81" s="439" t="s">
        <v>1886</v>
      </c>
      <c r="J81" s="307" t="n">
        <f aca="false">IFERROR(VLOOKUP(E81,'4.3.1 Catalogo DevOps'!$B$2:$C$98, 2, FALSE()), 0)</f>
        <v>45</v>
      </c>
      <c r="K81" s="306" t="s">
        <v>43</v>
      </c>
      <c r="L81" s="307" t="n">
        <f aca="false">ROUNDUP(SUM(VLOOKUP('4.3 WBS DevOps'!K81,'6. Catalogos'!$J$2:$K$4,2,FALSE())*J81),0)</f>
        <v>45</v>
      </c>
      <c r="M81" s="238"/>
      <c r="N81" s="238"/>
      <c r="O81" s="238"/>
      <c r="P81" s="238"/>
      <c r="Q81" s="238"/>
      <c r="R81" s="238"/>
      <c r="S81" s="238"/>
      <c r="T81" s="238"/>
      <c r="U81" s="238"/>
      <c r="V81" s="238"/>
      <c r="W81" s="238"/>
      <c r="X81" s="238"/>
      <c r="Y81" s="238"/>
      <c r="Z81" s="238"/>
      <c r="AA81" s="238"/>
      <c r="AB81" s="238"/>
      <c r="AC81" s="238"/>
    </row>
    <row r="82" customFormat="false" ht="90" hidden="false" customHeight="true" outlineLevel="0" collapsed="false">
      <c r="A82" s="348"/>
      <c r="B82" s="434" t="e">
        <f aca="false">VLOOKUP(C82,'9. Matriz de Requisitos'!$A$8:$V$88,3, FALSE())</f>
        <v>#N/A</v>
      </c>
      <c r="C82" s="443" t="s">
        <v>1883</v>
      </c>
      <c r="D82" s="434" t="e">
        <f aca="false">VLOOKUP(C82,'9. Matriz de Requisitos'!$A:$W,4, FALSE())</f>
        <v>#N/A</v>
      </c>
      <c r="E82" s="436" t="s">
        <v>1887</v>
      </c>
      <c r="F82" s="348" t="str">
        <f aca="false">VLOOKUP($E82, '4.3.1 Catalogo DevOps'!$B$2:$D$98, 3, FALSE())</f>
        <v>REP-SONAR</v>
      </c>
      <c r="G82" s="445" t="s">
        <v>1888</v>
      </c>
      <c r="H82" s="438" t="str">
        <f aca="false">CONCATENATE("[",$C82,"]","[",$F82,"] - ",$I82)</f>
        <v>[R14M-RN-FU-014][REP-SONAR] - 
[Notas: estas tareas se visualizan como tarea divididas de acuerdo al numero se semanas]
   - Generar reportes por aplicativo backend y frontend sobre la atención de la deuda técnica del proyecto</v>
      </c>
      <c r="I82" s="450" t="s">
        <v>1889</v>
      </c>
      <c r="J82" s="307" t="n">
        <f aca="false">IFERROR(VLOOKUP(E82,'4.3.1 Catalogo DevOps'!$B$2:$C$98, 2, FALSE()), 0)</f>
        <v>24</v>
      </c>
      <c r="K82" s="306" t="s">
        <v>43</v>
      </c>
      <c r="L82" s="307" t="n">
        <f aca="false">ROUNDUP(SUM(VLOOKUP('4.3 WBS DevOps'!K82,'6. Catalogos'!$J$2:$K$4,2,FALSE())*J82),0)</f>
        <v>24</v>
      </c>
      <c r="M82" s="238"/>
      <c r="N82" s="238"/>
      <c r="O82" s="238"/>
      <c r="P82" s="238"/>
      <c r="Q82" s="238"/>
      <c r="R82" s="238"/>
      <c r="S82" s="238"/>
      <c r="T82" s="238"/>
      <c r="U82" s="238"/>
      <c r="V82" s="238"/>
      <c r="W82" s="238"/>
      <c r="X82" s="238"/>
      <c r="Y82" s="238"/>
      <c r="Z82" s="238"/>
      <c r="AA82" s="238"/>
      <c r="AB82" s="238"/>
      <c r="AC82" s="238"/>
    </row>
    <row r="83" customFormat="false" ht="15" hidden="false" customHeight="false" outlineLevel="0" collapsed="false">
      <c r="A83" s="348"/>
      <c r="B83" s="434"/>
      <c r="C83" s="443"/>
      <c r="D83" s="434"/>
      <c r="E83" s="436"/>
      <c r="F83" s="348"/>
      <c r="G83" s="445"/>
      <c r="H83" s="438"/>
      <c r="I83" s="451"/>
      <c r="J83" s="307" t="n">
        <f aca="false">IFERROR(VLOOKUP(E83,'4.3.1 Catalogo DevOps'!$B$2:$C$98, 2, FALSE()), 0)</f>
        <v>0</v>
      </c>
      <c r="K83" s="306" t="s">
        <v>43</v>
      </c>
      <c r="L83" s="307" t="n">
        <f aca="false">ROUNDUP(SUM(VLOOKUP('4.3 WBS DevOps'!K83,'6. Catalogos'!$J$2:$K$4,2,FALSE())*J83),0)</f>
        <v>0</v>
      </c>
      <c r="M83" s="238"/>
      <c r="N83" s="238"/>
      <c r="O83" s="238"/>
      <c r="P83" s="238"/>
      <c r="Q83" s="238"/>
      <c r="R83" s="238"/>
      <c r="S83" s="238"/>
      <c r="T83" s="238"/>
      <c r="U83" s="238"/>
      <c r="V83" s="238"/>
      <c r="W83" s="238"/>
      <c r="X83" s="238"/>
      <c r="Y83" s="238"/>
      <c r="Z83" s="238"/>
      <c r="AA83" s="238"/>
      <c r="AB83" s="238"/>
      <c r="AC83" s="238"/>
    </row>
    <row r="84" customFormat="false" ht="75" hidden="false" customHeight="true" outlineLevel="0" collapsed="false">
      <c r="A84" s="348" t="n">
        <v>73</v>
      </c>
      <c r="B84" s="434" t="e">
        <f aca="false">VLOOKUP(C84,'9. Matriz de Requisitos'!$A$8:$V$88,3, FALSE())</f>
        <v>#N/A</v>
      </c>
      <c r="C84" s="443" t="s">
        <v>1811</v>
      </c>
      <c r="D84" s="434" t="e">
        <f aca="false">VLOOKUP(C84,'9. Matriz de Requisitos'!$A:$W,4, FALSE())</f>
        <v>#N/A</v>
      </c>
      <c r="E84" s="436" t="s">
        <v>1890</v>
      </c>
      <c r="F84" s="348" t="str">
        <f aca="false">VLOOKUP($E84, '4.3.1 Catalogo DevOps'!$B$2:$D$98, 3, FALSE())</f>
        <v>CON-TREN-AMB-DEV-F</v>
      </c>
      <c r="G84" s="444" t="s">
        <v>1891</v>
      </c>
      <c r="H84" s="438" t="str">
        <f aca="false">CONCATENATE("[",$C84,"]","[",$F84,"] - ",$G84)</f>
        <v>[R14M-RN-FU-008][CON-TREN-AMB-DEV-F] - Configuración de los trenes Frontend DEV
</v>
      </c>
      <c r="I84" s="439" t="s">
        <v>1817</v>
      </c>
      <c r="J84" s="307" t="n">
        <f aca="false">IFERROR(VLOOKUP(E84,'4.3.1 Catalogo DevOps'!$B$2:$C$98, 2, FALSE()), 0)</f>
        <v>36</v>
      </c>
      <c r="K84" s="306" t="s">
        <v>43</v>
      </c>
      <c r="L84" s="307" t="n">
        <f aca="false">ROUNDUP(SUM(VLOOKUP('4.3 WBS DevOps'!K84,'6. Catalogos'!$J$2:$K$4,2,FALSE())*J84),0)</f>
        <v>36</v>
      </c>
      <c r="M84" s="238"/>
      <c r="N84" s="238"/>
      <c r="O84" s="238"/>
      <c r="P84" s="238"/>
      <c r="Q84" s="238"/>
      <c r="R84" s="238"/>
      <c r="S84" s="238"/>
      <c r="T84" s="238"/>
      <c r="U84" s="238"/>
      <c r="V84" s="238"/>
      <c r="W84" s="238"/>
      <c r="X84" s="238"/>
      <c r="Y84" s="238"/>
      <c r="Z84" s="238"/>
      <c r="AA84" s="238"/>
      <c r="AB84" s="238"/>
      <c r="AC84" s="238"/>
    </row>
    <row r="85" customFormat="false" ht="105" hidden="false" customHeight="true" outlineLevel="0" collapsed="false">
      <c r="A85" s="348" t="n">
        <v>74</v>
      </c>
      <c r="B85" s="434" t="e">
        <f aca="false">VLOOKUP(C85,'9. Matriz de Requisitos'!$A$8:$V$88,3, FALSE())</f>
        <v>#N/A</v>
      </c>
      <c r="C85" s="443" t="s">
        <v>1811</v>
      </c>
      <c r="D85" s="434" t="e">
        <f aca="false">VLOOKUP(C85,'9. Matriz de Requisitos'!$A:$W,4, FALSE())</f>
        <v>#N/A</v>
      </c>
      <c r="E85" s="436" t="s">
        <v>1892</v>
      </c>
      <c r="F85" s="348" t="str">
        <f aca="false">VLOOKUP($E85, '4.3.1 Catalogo DevOps'!$B$2:$D$98, 3, FALSE())</f>
        <v>CON-TREN-AMB-DEV-B</v>
      </c>
      <c r="G85" s="444" t="s">
        <v>1893</v>
      </c>
      <c r="H85" s="438" t="str">
        <f aca="false">CONCATENATE("[",$C85,"]","[",$F85,"] - ",$G85)</f>
        <v>[R14M-RN-FU-008][CON-TREN-AMB-DEV-B] - Configuración de los trenes Backend DEV
</v>
      </c>
      <c r="I85" s="439" t="s">
        <v>1823</v>
      </c>
      <c r="J85" s="307" t="n">
        <f aca="false">IFERROR(VLOOKUP(E85,'4.3.1 Catalogo DevOps'!$B$2:$C$98, 2, FALSE()), 0)</f>
        <v>40</v>
      </c>
      <c r="K85" s="306" t="s">
        <v>43</v>
      </c>
      <c r="L85" s="307" t="n">
        <f aca="false">ROUNDUP(SUM(VLOOKUP('4.3 WBS DevOps'!K85,'6. Catalogos'!$J$2:$K$4,2,FALSE())*J85),0)</f>
        <v>40</v>
      </c>
      <c r="M85" s="238"/>
      <c r="N85" s="238"/>
      <c r="O85" s="238"/>
      <c r="P85" s="238"/>
      <c r="Q85" s="238"/>
      <c r="R85" s="238"/>
      <c r="S85" s="238"/>
      <c r="T85" s="238"/>
      <c r="U85" s="238"/>
      <c r="V85" s="238"/>
      <c r="W85" s="238"/>
      <c r="X85" s="238"/>
      <c r="Y85" s="238"/>
      <c r="Z85" s="238"/>
      <c r="AA85" s="238"/>
      <c r="AB85" s="238"/>
      <c r="AC85" s="238"/>
    </row>
    <row r="86" customFormat="false" ht="15" hidden="false" customHeight="false" outlineLevel="0" collapsed="false">
      <c r="A86" s="348" t="n">
        <v>75</v>
      </c>
      <c r="B86" s="434" t="e">
        <f aca="false">VLOOKUP(C86,'9. Matriz de Requisitos'!$A$8:$V$88,3, FALSE())</f>
        <v>#N/A</v>
      </c>
      <c r="C86" s="443" t="s">
        <v>1894</v>
      </c>
      <c r="D86" s="434" t="e">
        <f aca="false">VLOOKUP(C86,'9. Matriz de Requisitos'!$A:$W,4, FALSE())</f>
        <v>#N/A</v>
      </c>
      <c r="E86" s="436"/>
      <c r="F86" s="348" t="e">
        <f aca="false">VLOOKUP($E86, '4.3.1 Catalogo DevOps'!$B$2:$D$98, 3, FALSE())</f>
        <v>#N/A</v>
      </c>
      <c r="G86" s="437"/>
      <c r="H86" s="438" t="e">
        <f aca="false">CONCATENATE("[",$C86,"]","[",$F86,"] - ",$G86)</f>
        <v>#N/A</v>
      </c>
      <c r="I86" s="439"/>
      <c r="J86" s="307" t="n">
        <f aca="false">IFERROR(VLOOKUP(E86,'4.3.1 Catalogo DevOps'!$B$2:$C$98, 2, FALSE()), 0)</f>
        <v>0</v>
      </c>
      <c r="K86" s="306" t="s">
        <v>43</v>
      </c>
      <c r="L86" s="307" t="n">
        <f aca="false">ROUNDUP(SUM(VLOOKUP('4.3 WBS DevOps'!K86,'6. Catalogos'!$J$2:$K$4,2,FALSE())*J86),0)</f>
        <v>0</v>
      </c>
      <c r="M86" s="238"/>
      <c r="N86" s="238"/>
      <c r="O86" s="238"/>
      <c r="P86" s="238"/>
      <c r="Q86" s="238"/>
      <c r="R86" s="238"/>
      <c r="S86" s="238"/>
      <c r="T86" s="238"/>
      <c r="U86" s="238"/>
      <c r="V86" s="238"/>
      <c r="W86" s="238"/>
      <c r="X86" s="238"/>
      <c r="Y86" s="238"/>
      <c r="Z86" s="238"/>
      <c r="AA86" s="238"/>
      <c r="AB86" s="238"/>
      <c r="AC86" s="238"/>
    </row>
    <row r="87" customFormat="false" ht="15" hidden="false" customHeight="false" outlineLevel="0" collapsed="false">
      <c r="A87" s="348" t="n">
        <v>76</v>
      </c>
      <c r="B87" s="434" t="e">
        <f aca="false">VLOOKUP(C87,'9. Matriz de Requisitos'!$A$8:$V$88,3, FALSE())</f>
        <v>#N/A</v>
      </c>
      <c r="C87" s="443" t="s">
        <v>1895</v>
      </c>
      <c r="D87" s="434" t="e">
        <f aca="false">VLOOKUP(C87,'9. Matriz de Requisitos'!$A:$W,4, FALSE())</f>
        <v>#N/A</v>
      </c>
      <c r="E87" s="436"/>
      <c r="F87" s="348" t="e">
        <f aca="false">VLOOKUP($E87, '4.3.1 Catalogo DevOps'!$B$2:$D$98, 3, FALSE())</f>
        <v>#N/A</v>
      </c>
      <c r="G87" s="437"/>
      <c r="H87" s="438" t="e">
        <f aca="false">CONCATENATE("[",$C87,"]","[",$F87,"] - ",$G87)</f>
        <v>#N/A</v>
      </c>
      <c r="I87" s="439"/>
      <c r="J87" s="307" t="n">
        <f aca="false">IFERROR(VLOOKUP(E87,'4.3.1 Catalogo DevOps'!$B$2:$C$98, 2, FALSE()), 0)</f>
        <v>0</v>
      </c>
      <c r="K87" s="306" t="s">
        <v>43</v>
      </c>
      <c r="L87" s="307" t="n">
        <f aca="false">ROUNDUP(SUM(VLOOKUP('4.3 WBS DevOps'!K87,'6. Catalogos'!$J$2:$K$4,2,FALSE())*J87),0)</f>
        <v>0</v>
      </c>
      <c r="M87" s="238"/>
      <c r="N87" s="238"/>
      <c r="O87" s="238"/>
      <c r="P87" s="238"/>
      <c r="Q87" s="238"/>
      <c r="R87" s="238"/>
      <c r="S87" s="238"/>
      <c r="T87" s="238"/>
      <c r="U87" s="238"/>
      <c r="V87" s="238"/>
      <c r="W87" s="238"/>
      <c r="X87" s="238"/>
      <c r="Y87" s="238"/>
      <c r="Z87" s="238"/>
      <c r="AA87" s="238"/>
      <c r="AB87" s="238"/>
      <c r="AC87" s="238"/>
    </row>
    <row r="88" customFormat="false" ht="15" hidden="false" customHeight="false" outlineLevel="0" collapsed="false">
      <c r="A88" s="348" t="n">
        <v>77</v>
      </c>
      <c r="B88" s="434" t="e">
        <f aca="false">VLOOKUP(C88,'9. Matriz de Requisitos'!$A$8:$V$88,3, FALSE())</f>
        <v>#N/A</v>
      </c>
      <c r="C88" s="443" t="s">
        <v>1896</v>
      </c>
      <c r="D88" s="434" t="e">
        <f aca="false">VLOOKUP(C88,'9. Matriz de Requisitos'!$A:$W,4, FALSE())</f>
        <v>#N/A</v>
      </c>
      <c r="E88" s="436"/>
      <c r="F88" s="348" t="e">
        <f aca="false">VLOOKUP($E88, '4.3.1 Catalogo DevOps'!$B$2:$D$98, 3, FALSE())</f>
        <v>#N/A</v>
      </c>
      <c r="G88" s="437"/>
      <c r="H88" s="438" t="e">
        <f aca="false">CONCATENATE("[",$C88,"]","[",$F88,"] - ",$G88)</f>
        <v>#N/A</v>
      </c>
      <c r="I88" s="439"/>
      <c r="J88" s="307" t="n">
        <f aca="false">IFERROR(VLOOKUP(E88,'4.3.1 Catalogo DevOps'!$B$2:$C$98, 2, FALSE()), 0)</f>
        <v>0</v>
      </c>
      <c r="K88" s="306" t="s">
        <v>43</v>
      </c>
      <c r="L88" s="307" t="n">
        <f aca="false">ROUNDUP(SUM(VLOOKUP('4.3 WBS DevOps'!K88,'6. Catalogos'!$J$2:$K$4,2,FALSE())*J88),0)</f>
        <v>0</v>
      </c>
      <c r="M88" s="238"/>
      <c r="N88" s="238"/>
      <c r="O88" s="238"/>
      <c r="P88" s="238"/>
      <c r="Q88" s="238"/>
      <c r="R88" s="238"/>
      <c r="S88" s="238"/>
      <c r="T88" s="238"/>
      <c r="U88" s="238"/>
      <c r="V88" s="238"/>
      <c r="W88" s="238"/>
      <c r="X88" s="238"/>
      <c r="Y88" s="238"/>
      <c r="Z88" s="238"/>
      <c r="AA88" s="238"/>
      <c r="AB88" s="238"/>
      <c r="AC88" s="238"/>
    </row>
    <row r="89" customFormat="false" ht="15" hidden="false" customHeight="false" outlineLevel="0" collapsed="false">
      <c r="A89" s="348" t="n">
        <v>78</v>
      </c>
      <c r="B89" s="434" t="e">
        <f aca="false">VLOOKUP(C89,'9. Matriz de Requisitos'!$A$8:$V$88,3, FALSE())</f>
        <v>#N/A</v>
      </c>
      <c r="C89" s="443" t="s">
        <v>1897</v>
      </c>
      <c r="D89" s="434" t="e">
        <f aca="false">VLOOKUP(C89,'9. Matriz de Requisitos'!$A:$W,4, FALSE())</f>
        <v>#N/A</v>
      </c>
      <c r="E89" s="436"/>
      <c r="F89" s="348" t="e">
        <f aca="false">VLOOKUP($E89, '4.3.1 Catalogo DevOps'!$B$2:$D$98, 3, FALSE())</f>
        <v>#N/A</v>
      </c>
      <c r="G89" s="437"/>
      <c r="H89" s="438" t="e">
        <f aca="false">CONCATENATE("[",$C89,"]","[",$F89,"] - ",$G89)</f>
        <v>#N/A</v>
      </c>
      <c r="I89" s="439"/>
      <c r="J89" s="307" t="n">
        <f aca="false">IFERROR(VLOOKUP(E89,'4.3.1 Catalogo DevOps'!$B$2:$C$98, 2, FALSE()), 0)</f>
        <v>0</v>
      </c>
      <c r="K89" s="306" t="s">
        <v>43</v>
      </c>
      <c r="L89" s="307" t="n">
        <f aca="false">ROUNDUP(SUM(VLOOKUP('4.3 WBS DevOps'!K89,'6. Catalogos'!$J$2:$K$4,2,FALSE())*J89),0)</f>
        <v>0</v>
      </c>
      <c r="M89" s="238"/>
      <c r="N89" s="238"/>
      <c r="O89" s="238"/>
      <c r="P89" s="238"/>
      <c r="Q89" s="238"/>
      <c r="R89" s="238"/>
      <c r="S89" s="238"/>
      <c r="T89" s="238"/>
      <c r="U89" s="238"/>
      <c r="V89" s="238"/>
      <c r="W89" s="238"/>
      <c r="X89" s="238"/>
      <c r="Y89" s="238"/>
      <c r="Z89" s="238"/>
      <c r="AA89" s="238"/>
      <c r="AB89" s="238"/>
      <c r="AC89" s="238"/>
    </row>
    <row r="90" customFormat="false" ht="15" hidden="false" customHeight="false" outlineLevel="0" collapsed="false">
      <c r="A90" s="348" t="n">
        <v>79</v>
      </c>
      <c r="B90" s="434" t="e">
        <f aca="false">VLOOKUP(C90,'9. Matriz de Requisitos'!$A$8:$V$88,3, FALSE())</f>
        <v>#N/A</v>
      </c>
      <c r="C90" s="443" t="s">
        <v>1898</v>
      </c>
      <c r="D90" s="434" t="e">
        <f aca="false">VLOOKUP(C90,'9. Matriz de Requisitos'!$A:$W,4, FALSE())</f>
        <v>#N/A</v>
      </c>
      <c r="E90" s="436"/>
      <c r="F90" s="348" t="e">
        <f aca="false">VLOOKUP($E90, '4.3.1 Catalogo DevOps'!$B$2:$D$98, 3, FALSE())</f>
        <v>#N/A</v>
      </c>
      <c r="G90" s="437"/>
      <c r="H90" s="438" t="e">
        <f aca="false">CONCATENATE("[",$C90,"]","[",$F90,"] - ",$G90)</f>
        <v>#N/A</v>
      </c>
      <c r="I90" s="439"/>
      <c r="J90" s="307" t="n">
        <f aca="false">IFERROR(VLOOKUP(E90,'4.3.1 Catalogo DevOps'!$B$2:$C$98, 2, FALSE()), 0)</f>
        <v>0</v>
      </c>
      <c r="K90" s="306" t="s">
        <v>43</v>
      </c>
      <c r="L90" s="307" t="n">
        <f aca="false">ROUNDUP(SUM(VLOOKUP('4.3 WBS DevOps'!K90,'6. Catalogos'!$J$2:$K$4,2,FALSE())*J90),0)</f>
        <v>0</v>
      </c>
      <c r="M90" s="238"/>
      <c r="N90" s="238"/>
      <c r="O90" s="238"/>
      <c r="P90" s="238"/>
      <c r="Q90" s="238"/>
      <c r="R90" s="238"/>
      <c r="S90" s="238"/>
      <c r="T90" s="238"/>
      <c r="U90" s="238"/>
      <c r="V90" s="238"/>
      <c r="W90" s="238"/>
      <c r="X90" s="238"/>
      <c r="Y90" s="238"/>
      <c r="Z90" s="238"/>
      <c r="AA90" s="238"/>
      <c r="AB90" s="238"/>
      <c r="AC90" s="238"/>
    </row>
    <row r="91" customFormat="false" ht="15" hidden="false" customHeight="false" outlineLevel="0" collapsed="false">
      <c r="A91" s="348" t="n">
        <v>80</v>
      </c>
      <c r="B91" s="434" t="e">
        <f aca="false">VLOOKUP(C91,'9. Matriz de Requisitos'!$A$8:$V$88,3, FALSE())</f>
        <v>#N/A</v>
      </c>
      <c r="C91" s="443" t="s">
        <v>1899</v>
      </c>
      <c r="D91" s="434" t="e">
        <f aca="false">VLOOKUP(C91,'9. Matriz de Requisitos'!$A:$W,4, FALSE())</f>
        <v>#N/A</v>
      </c>
      <c r="E91" s="436"/>
      <c r="F91" s="348" t="e">
        <f aca="false">VLOOKUP($E91, '4.3.1 Catalogo DevOps'!$B$2:$D$98, 3, FALSE())</f>
        <v>#N/A</v>
      </c>
      <c r="G91" s="437"/>
      <c r="H91" s="438" t="e">
        <f aca="false">CONCATENATE("[",$C91,"]","[",$F91,"] - ",$G91)</f>
        <v>#N/A</v>
      </c>
      <c r="I91" s="439"/>
      <c r="J91" s="307" t="n">
        <f aca="false">IFERROR(VLOOKUP(E91,'4.3.1 Catalogo DevOps'!$B$2:$C$98, 2, FALSE()), 0)</f>
        <v>0</v>
      </c>
      <c r="K91" s="306" t="s">
        <v>43</v>
      </c>
      <c r="L91" s="307" t="n">
        <f aca="false">ROUNDUP(SUM(VLOOKUP('4.3 WBS DevOps'!K91,'6. Catalogos'!$J$2:$K$4,2,FALSE())*J91),0)</f>
        <v>0</v>
      </c>
      <c r="M91" s="238"/>
      <c r="N91" s="238"/>
      <c r="O91" s="238"/>
      <c r="P91" s="238"/>
      <c r="Q91" s="238"/>
      <c r="R91" s="238"/>
      <c r="S91" s="238"/>
      <c r="T91" s="238"/>
      <c r="U91" s="238"/>
      <c r="V91" s="238"/>
      <c r="W91" s="238"/>
      <c r="X91" s="238"/>
      <c r="Y91" s="238"/>
      <c r="Z91" s="238"/>
      <c r="AA91" s="238"/>
      <c r="AB91" s="238"/>
      <c r="AC91" s="238"/>
    </row>
    <row r="92" customFormat="false" ht="15" hidden="false" customHeight="false" outlineLevel="0" collapsed="false">
      <c r="A92" s="348" t="n">
        <v>81</v>
      </c>
      <c r="B92" s="434" t="e">
        <f aca="false">VLOOKUP(C92,'9. Matriz de Requisitos'!$A$8:$V$88,3, FALSE())</f>
        <v>#N/A</v>
      </c>
      <c r="C92" s="443" t="s">
        <v>1900</v>
      </c>
      <c r="D92" s="434" t="e">
        <f aca="false">VLOOKUP(C92,'9. Matriz de Requisitos'!$A:$W,4, FALSE())</f>
        <v>#N/A</v>
      </c>
      <c r="E92" s="436"/>
      <c r="F92" s="348" t="e">
        <f aca="false">VLOOKUP($E92, '4.3.1 Catalogo DevOps'!$B$2:$D$98, 3, FALSE())</f>
        <v>#N/A</v>
      </c>
      <c r="G92" s="437"/>
      <c r="H92" s="438" t="e">
        <f aca="false">CONCATENATE("[",$C92,"]","[",$F92,"] - ",$G92)</f>
        <v>#N/A</v>
      </c>
      <c r="I92" s="439"/>
      <c r="J92" s="307" t="n">
        <f aca="false">IFERROR(VLOOKUP(E92,'4.3.1 Catalogo DevOps'!$B$2:$C$98, 2, FALSE()), 0)</f>
        <v>0</v>
      </c>
      <c r="K92" s="306" t="s">
        <v>43</v>
      </c>
      <c r="L92" s="307" t="n">
        <f aca="false">ROUNDUP(SUM(VLOOKUP('4.3 WBS DevOps'!K92,'6. Catalogos'!$J$2:$K$4,2,FALSE())*J92),0)</f>
        <v>0</v>
      </c>
      <c r="M92" s="238"/>
      <c r="N92" s="238"/>
      <c r="O92" s="238"/>
      <c r="P92" s="238"/>
      <c r="Q92" s="238"/>
      <c r="R92" s="238"/>
      <c r="S92" s="238"/>
      <c r="T92" s="238"/>
      <c r="U92" s="238"/>
      <c r="V92" s="238"/>
      <c r="W92" s="238"/>
      <c r="X92" s="238"/>
      <c r="Y92" s="238"/>
      <c r="Z92" s="238"/>
      <c r="AA92" s="238"/>
      <c r="AB92" s="238"/>
      <c r="AC92" s="238"/>
    </row>
    <row r="93" customFormat="false" ht="15" hidden="false" customHeight="false" outlineLevel="0" collapsed="false">
      <c r="A93" s="348" t="n">
        <v>82</v>
      </c>
      <c r="B93" s="434" t="e">
        <f aca="false">VLOOKUP(C93,'9. Matriz de Requisitos'!$A$8:$V$88,3, FALSE())</f>
        <v>#N/A</v>
      </c>
      <c r="C93" s="443" t="s">
        <v>1901</v>
      </c>
      <c r="D93" s="434" t="e">
        <f aca="false">VLOOKUP(C93,'9. Matriz de Requisitos'!$A:$W,4, FALSE())</f>
        <v>#N/A</v>
      </c>
      <c r="E93" s="436"/>
      <c r="F93" s="348" t="e">
        <f aca="false">VLOOKUP($E93, '4.3.1 Catalogo DevOps'!$B$2:$D$98, 3, FALSE())</f>
        <v>#N/A</v>
      </c>
      <c r="G93" s="437"/>
      <c r="H93" s="438" t="e">
        <f aca="false">CONCATENATE("[",$C93,"]","[",$F93,"] - ",$G93)</f>
        <v>#N/A</v>
      </c>
      <c r="I93" s="439"/>
      <c r="J93" s="307" t="n">
        <f aca="false">IFERROR(VLOOKUP(E93,'4.3.1 Catalogo DevOps'!$B$2:$C$98, 2, FALSE()), 0)</f>
        <v>0</v>
      </c>
      <c r="K93" s="306" t="s">
        <v>43</v>
      </c>
      <c r="L93" s="307" t="n">
        <f aca="false">ROUNDUP(SUM(VLOOKUP('4.3 WBS DevOps'!K93,'6. Catalogos'!$J$2:$K$4,2,FALSE())*J93),0)</f>
        <v>0</v>
      </c>
      <c r="M93" s="238"/>
      <c r="N93" s="238"/>
      <c r="O93" s="238"/>
      <c r="P93" s="238"/>
      <c r="Q93" s="238"/>
      <c r="R93" s="238"/>
      <c r="S93" s="238"/>
      <c r="T93" s="238"/>
      <c r="U93" s="238"/>
      <c r="V93" s="238"/>
      <c r="W93" s="238"/>
      <c r="X93" s="238"/>
      <c r="Y93" s="238"/>
      <c r="Z93" s="238"/>
      <c r="AA93" s="238"/>
      <c r="AB93" s="238"/>
      <c r="AC93" s="238"/>
    </row>
    <row r="94" customFormat="false" ht="15" hidden="false" customHeight="false" outlineLevel="0" collapsed="false">
      <c r="A94" s="348" t="n">
        <v>83</v>
      </c>
      <c r="B94" s="434" t="e">
        <f aca="false">VLOOKUP(C94,'9. Matriz de Requisitos'!$A$8:$V$88,3, FALSE())</f>
        <v>#N/A</v>
      </c>
      <c r="C94" s="443" t="s">
        <v>1902</v>
      </c>
      <c r="D94" s="434" t="e">
        <f aca="false">VLOOKUP(C94,'9. Matriz de Requisitos'!$A:$W,4, FALSE())</f>
        <v>#N/A</v>
      </c>
      <c r="E94" s="436"/>
      <c r="F94" s="348" t="e">
        <f aca="false">VLOOKUP($E94, '4.3.1 Catalogo DevOps'!$B$2:$D$98, 3, FALSE())</f>
        <v>#N/A</v>
      </c>
      <c r="G94" s="437"/>
      <c r="H94" s="438" t="e">
        <f aca="false">CONCATENATE("[",$C94,"]","[",$F94,"] - ",$G94)</f>
        <v>#N/A</v>
      </c>
      <c r="I94" s="439"/>
      <c r="J94" s="307" t="n">
        <f aca="false">IFERROR(VLOOKUP(E94,'4.3.1 Catalogo DevOps'!$B$2:$C$98, 2, FALSE()), 0)</f>
        <v>0</v>
      </c>
      <c r="K94" s="306" t="s">
        <v>43</v>
      </c>
      <c r="L94" s="307" t="n">
        <f aca="false">ROUNDUP(SUM(VLOOKUP('4.3 WBS DevOps'!K94,'6. Catalogos'!$J$2:$K$4,2,FALSE())*J94),0)</f>
        <v>0</v>
      </c>
      <c r="M94" s="238"/>
      <c r="N94" s="238"/>
      <c r="O94" s="238"/>
      <c r="P94" s="238"/>
      <c r="Q94" s="238"/>
      <c r="R94" s="238"/>
      <c r="S94" s="238"/>
      <c r="T94" s="238"/>
      <c r="U94" s="238"/>
      <c r="V94" s="238"/>
      <c r="W94" s="238"/>
      <c r="X94" s="238"/>
      <c r="Y94" s="238"/>
      <c r="Z94" s="238"/>
      <c r="AA94" s="238"/>
      <c r="AB94" s="238"/>
      <c r="AC94" s="238"/>
    </row>
    <row r="95" customFormat="false" ht="15" hidden="false" customHeight="false" outlineLevel="0" collapsed="false">
      <c r="A95" s="348" t="n">
        <v>84</v>
      </c>
      <c r="B95" s="434" t="e">
        <f aca="false">VLOOKUP(C95,'9. Matriz de Requisitos'!$A$8:$V$88,3, FALSE())</f>
        <v>#N/A</v>
      </c>
      <c r="C95" s="443" t="s">
        <v>1903</v>
      </c>
      <c r="D95" s="434" t="e">
        <f aca="false">VLOOKUP(C95,'9. Matriz de Requisitos'!$A:$W,4, FALSE())</f>
        <v>#N/A</v>
      </c>
      <c r="E95" s="436"/>
      <c r="F95" s="348" t="e">
        <f aca="false">VLOOKUP($E95, '4.3.1 Catalogo DevOps'!$B$2:$D$98, 3, FALSE())</f>
        <v>#N/A</v>
      </c>
      <c r="G95" s="437"/>
      <c r="H95" s="438" t="e">
        <f aca="false">CONCATENATE("[",$C95,"]","[",$F95,"] - ",$G95)</f>
        <v>#N/A</v>
      </c>
      <c r="I95" s="439"/>
      <c r="J95" s="307" t="n">
        <f aca="false">IFERROR(VLOOKUP(E95,'4.3.1 Catalogo DevOps'!$B$2:$C$98, 2, FALSE()), 0)</f>
        <v>0</v>
      </c>
      <c r="K95" s="306" t="s">
        <v>43</v>
      </c>
      <c r="L95" s="307" t="n">
        <f aca="false">ROUNDUP(SUM(VLOOKUP('4.3 WBS DevOps'!K95,'6. Catalogos'!$J$2:$K$4,2,FALSE())*J95),0)</f>
        <v>0</v>
      </c>
      <c r="M95" s="238"/>
      <c r="N95" s="238"/>
      <c r="O95" s="238"/>
      <c r="P95" s="238"/>
      <c r="Q95" s="238"/>
      <c r="R95" s="238"/>
      <c r="S95" s="238"/>
      <c r="T95" s="238"/>
      <c r="U95" s="238"/>
      <c r="V95" s="238"/>
      <c r="W95" s="238"/>
      <c r="X95" s="238"/>
      <c r="Y95" s="238"/>
      <c r="Z95" s="238"/>
      <c r="AA95" s="238"/>
      <c r="AB95" s="238"/>
      <c r="AC95" s="238"/>
    </row>
    <row r="96" customFormat="false" ht="18.75" hidden="false" customHeight="true" outlineLevel="0" collapsed="false">
      <c r="A96" s="238"/>
      <c r="B96" s="437"/>
      <c r="C96" s="437"/>
      <c r="D96" s="437"/>
      <c r="E96" s="238"/>
      <c r="F96" s="238"/>
      <c r="G96" s="437"/>
      <c r="H96" s="437"/>
      <c r="I96" s="439"/>
      <c r="J96" s="452" t="n">
        <f aca="false">SUM(J2:J95)</f>
        <v>451</v>
      </c>
      <c r="K96" s="238"/>
      <c r="L96" s="452" t="n">
        <f aca="false">SUM(L2:L95)</f>
        <v>451</v>
      </c>
      <c r="M96" s="238"/>
      <c r="N96" s="238"/>
      <c r="O96" s="238"/>
      <c r="P96" s="238"/>
      <c r="Q96" s="238"/>
      <c r="R96" s="238"/>
      <c r="S96" s="238"/>
      <c r="T96" s="238"/>
      <c r="U96" s="238"/>
      <c r="V96" s="238"/>
      <c r="W96" s="238"/>
      <c r="X96" s="238"/>
      <c r="Y96" s="238"/>
      <c r="Z96" s="238"/>
      <c r="AA96" s="238"/>
      <c r="AB96" s="238"/>
      <c r="AC96" s="238"/>
    </row>
    <row r="97" customFormat="false" ht="15" hidden="false" customHeight="false" outlineLevel="0" collapsed="false">
      <c r="A97" s="238"/>
      <c r="B97" s="437"/>
      <c r="C97" s="437"/>
      <c r="D97" s="437"/>
      <c r="E97" s="238"/>
      <c r="F97" s="238"/>
      <c r="G97" s="437"/>
      <c r="H97" s="437"/>
      <c r="I97" s="439"/>
      <c r="J97" s="238"/>
      <c r="K97" s="238"/>
      <c r="L97" s="238"/>
      <c r="M97" s="238"/>
      <c r="N97" s="238"/>
      <c r="O97" s="238"/>
      <c r="P97" s="238"/>
      <c r="Q97" s="238"/>
      <c r="R97" s="238"/>
      <c r="S97" s="238"/>
      <c r="T97" s="238"/>
      <c r="U97" s="238"/>
      <c r="V97" s="238"/>
      <c r="W97" s="238"/>
      <c r="X97" s="238"/>
      <c r="Y97" s="238"/>
      <c r="Z97" s="238"/>
      <c r="AA97" s="238"/>
      <c r="AB97" s="238"/>
      <c r="AC97" s="238"/>
    </row>
    <row r="98" customFormat="false" ht="15" hidden="false" customHeight="false" outlineLevel="0" collapsed="false">
      <c r="A98" s="238"/>
      <c r="B98" s="437"/>
      <c r="C98" s="437"/>
      <c r="D98" s="437"/>
      <c r="E98" s="238"/>
      <c r="F98" s="238"/>
      <c r="G98" s="437"/>
      <c r="H98" s="437"/>
      <c r="I98" s="439"/>
      <c r="J98" s="238"/>
      <c r="K98" s="238"/>
      <c r="L98" s="238"/>
      <c r="M98" s="238"/>
      <c r="N98" s="238"/>
      <c r="O98" s="238"/>
      <c r="P98" s="238"/>
      <c r="Q98" s="238"/>
      <c r="R98" s="238"/>
      <c r="S98" s="238"/>
      <c r="T98" s="238"/>
      <c r="U98" s="238"/>
      <c r="V98" s="238"/>
      <c r="W98" s="238"/>
      <c r="X98" s="238"/>
      <c r="Y98" s="238"/>
      <c r="Z98" s="238"/>
      <c r="AA98" s="238"/>
      <c r="AB98" s="238"/>
      <c r="AC98" s="238"/>
    </row>
    <row r="99" customFormat="false" ht="15" hidden="false" customHeight="false" outlineLevel="0" collapsed="false">
      <c r="A99" s="238"/>
      <c r="B99" s="437"/>
      <c r="C99" s="437"/>
      <c r="D99" s="437"/>
      <c r="E99" s="238"/>
      <c r="F99" s="238"/>
      <c r="G99" s="437"/>
      <c r="H99" s="437"/>
      <c r="I99" s="439"/>
      <c r="J99" s="238"/>
      <c r="K99" s="238"/>
      <c r="L99" s="238"/>
      <c r="M99" s="238"/>
      <c r="N99" s="238"/>
      <c r="O99" s="238"/>
      <c r="P99" s="238"/>
      <c r="Q99" s="238"/>
      <c r="R99" s="238"/>
      <c r="S99" s="238"/>
      <c r="T99" s="238"/>
      <c r="U99" s="238"/>
      <c r="V99" s="238"/>
      <c r="W99" s="238"/>
      <c r="X99" s="238"/>
      <c r="Y99" s="238"/>
      <c r="Z99" s="238"/>
      <c r="AA99" s="238"/>
      <c r="AB99" s="238"/>
      <c r="AC99" s="238"/>
    </row>
    <row r="100" customFormat="false" ht="15" hidden="false" customHeight="false" outlineLevel="0" collapsed="false">
      <c r="A100" s="238"/>
      <c r="B100" s="437"/>
      <c r="C100" s="437"/>
      <c r="D100" s="437"/>
      <c r="E100" s="238"/>
      <c r="F100" s="238"/>
      <c r="G100" s="437"/>
      <c r="H100" s="437"/>
      <c r="I100" s="439"/>
      <c r="J100" s="238"/>
      <c r="K100" s="238"/>
      <c r="L100" s="238"/>
      <c r="M100" s="238"/>
      <c r="N100" s="238"/>
      <c r="O100" s="238"/>
      <c r="P100" s="238"/>
      <c r="Q100" s="238"/>
      <c r="R100" s="238"/>
      <c r="S100" s="238"/>
      <c r="T100" s="238"/>
      <c r="U100" s="238"/>
      <c r="V100" s="238"/>
      <c r="W100" s="238"/>
      <c r="X100" s="238"/>
      <c r="Y100" s="238"/>
      <c r="Z100" s="238"/>
      <c r="AA100" s="238"/>
      <c r="AB100" s="238"/>
      <c r="AC100" s="238"/>
    </row>
    <row r="101" customFormat="false" ht="15" hidden="false" customHeight="false" outlineLevel="0" collapsed="false">
      <c r="A101" s="238"/>
      <c r="B101" s="437"/>
      <c r="C101" s="437"/>
      <c r="D101" s="437"/>
      <c r="E101" s="238"/>
      <c r="F101" s="238"/>
      <c r="G101" s="437"/>
      <c r="H101" s="437"/>
      <c r="I101" s="439"/>
      <c r="J101" s="238"/>
      <c r="K101" s="238"/>
      <c r="L101" s="238"/>
      <c r="M101" s="238"/>
      <c r="N101" s="238"/>
      <c r="O101" s="238"/>
      <c r="P101" s="238"/>
      <c r="Q101" s="238"/>
      <c r="R101" s="238"/>
      <c r="S101" s="238"/>
      <c r="T101" s="238"/>
      <c r="U101" s="238"/>
      <c r="V101" s="238"/>
      <c r="W101" s="238"/>
      <c r="X101" s="238"/>
      <c r="Y101" s="238"/>
      <c r="Z101" s="238"/>
      <c r="AA101" s="238"/>
      <c r="AB101" s="238"/>
      <c r="AC101" s="238"/>
    </row>
    <row r="102" customFormat="false" ht="15" hidden="false" customHeight="false" outlineLevel="0" collapsed="false">
      <c r="A102" s="238"/>
      <c r="B102" s="437"/>
      <c r="C102" s="437"/>
      <c r="D102" s="437"/>
      <c r="E102" s="238"/>
      <c r="F102" s="238"/>
      <c r="G102" s="437"/>
      <c r="H102" s="437"/>
      <c r="I102" s="439"/>
      <c r="J102" s="238"/>
      <c r="K102" s="238"/>
      <c r="L102" s="238"/>
      <c r="M102" s="238"/>
      <c r="N102" s="238"/>
      <c r="O102" s="238"/>
      <c r="P102" s="238"/>
      <c r="Q102" s="238"/>
      <c r="R102" s="238"/>
      <c r="S102" s="238"/>
      <c r="T102" s="238"/>
      <c r="U102" s="238"/>
      <c r="V102" s="238"/>
      <c r="W102" s="238"/>
      <c r="X102" s="238"/>
      <c r="Y102" s="238"/>
      <c r="Z102" s="238"/>
      <c r="AA102" s="238"/>
      <c r="AB102" s="238"/>
      <c r="AC102" s="238"/>
    </row>
    <row r="103" customFormat="false" ht="15" hidden="false" customHeight="false" outlineLevel="0" collapsed="false">
      <c r="A103" s="238"/>
      <c r="B103" s="437"/>
      <c r="C103" s="437"/>
      <c r="D103" s="437"/>
      <c r="E103" s="238"/>
      <c r="F103" s="238"/>
      <c r="G103" s="437"/>
      <c r="H103" s="437"/>
      <c r="I103" s="439"/>
      <c r="J103" s="238"/>
      <c r="K103" s="238"/>
      <c r="L103" s="238"/>
      <c r="M103" s="238"/>
      <c r="N103" s="238"/>
      <c r="O103" s="238"/>
      <c r="P103" s="238"/>
      <c r="Q103" s="238"/>
      <c r="R103" s="238"/>
      <c r="S103" s="238"/>
      <c r="T103" s="238"/>
      <c r="U103" s="238"/>
      <c r="V103" s="238"/>
      <c r="W103" s="238"/>
      <c r="X103" s="238"/>
      <c r="Y103" s="238"/>
      <c r="Z103" s="238"/>
      <c r="AA103" s="238"/>
      <c r="AB103" s="238"/>
      <c r="AC103" s="238"/>
    </row>
    <row r="104" customFormat="false" ht="15" hidden="false" customHeight="false" outlineLevel="0" collapsed="false">
      <c r="A104" s="238"/>
      <c r="B104" s="437"/>
      <c r="C104" s="437"/>
      <c r="D104" s="437"/>
      <c r="E104" s="238"/>
      <c r="F104" s="238"/>
      <c r="G104" s="437"/>
      <c r="H104" s="437"/>
      <c r="I104" s="439"/>
      <c r="J104" s="238"/>
      <c r="K104" s="238"/>
      <c r="L104" s="238"/>
      <c r="M104" s="238"/>
      <c r="N104" s="238"/>
      <c r="O104" s="238"/>
      <c r="P104" s="238"/>
      <c r="Q104" s="238"/>
      <c r="R104" s="238"/>
      <c r="S104" s="238"/>
      <c r="T104" s="238"/>
      <c r="U104" s="238"/>
      <c r="V104" s="238"/>
      <c r="W104" s="238"/>
      <c r="X104" s="238"/>
      <c r="Y104" s="238"/>
      <c r="Z104" s="238"/>
      <c r="AA104" s="238"/>
      <c r="AB104" s="238"/>
      <c r="AC104" s="238"/>
    </row>
    <row r="105" customFormat="false" ht="15" hidden="false" customHeight="false" outlineLevel="0" collapsed="false">
      <c r="A105" s="238"/>
      <c r="B105" s="437"/>
      <c r="C105" s="437"/>
      <c r="D105" s="437"/>
      <c r="E105" s="238"/>
      <c r="F105" s="238"/>
      <c r="G105" s="437"/>
      <c r="H105" s="437"/>
      <c r="I105" s="439"/>
      <c r="J105" s="238"/>
      <c r="K105" s="238"/>
      <c r="L105" s="238"/>
      <c r="M105" s="238"/>
      <c r="N105" s="238"/>
      <c r="O105" s="238"/>
      <c r="P105" s="238"/>
      <c r="Q105" s="238"/>
      <c r="R105" s="238"/>
      <c r="S105" s="238"/>
      <c r="T105" s="238"/>
      <c r="U105" s="238"/>
      <c r="V105" s="238"/>
      <c r="W105" s="238"/>
      <c r="X105" s="238"/>
      <c r="Y105" s="238"/>
      <c r="Z105" s="238"/>
      <c r="AA105" s="238"/>
      <c r="AB105" s="238"/>
      <c r="AC105" s="238"/>
    </row>
    <row r="106" customFormat="false" ht="15" hidden="false" customHeight="false" outlineLevel="0" collapsed="false">
      <c r="A106" s="238"/>
      <c r="B106" s="437"/>
      <c r="C106" s="437"/>
      <c r="D106" s="437"/>
      <c r="E106" s="238"/>
      <c r="F106" s="238"/>
      <c r="G106" s="437"/>
      <c r="H106" s="437"/>
      <c r="I106" s="439"/>
      <c r="J106" s="238"/>
      <c r="K106" s="238"/>
      <c r="L106" s="238"/>
      <c r="M106" s="238"/>
      <c r="N106" s="238"/>
      <c r="O106" s="238"/>
      <c r="P106" s="238"/>
      <c r="Q106" s="238"/>
      <c r="R106" s="238"/>
      <c r="S106" s="238"/>
      <c r="T106" s="238"/>
      <c r="U106" s="238"/>
      <c r="V106" s="238"/>
      <c r="W106" s="238"/>
      <c r="X106" s="238"/>
      <c r="Y106" s="238"/>
      <c r="Z106" s="238"/>
      <c r="AA106" s="238"/>
      <c r="AB106" s="238"/>
      <c r="AC106" s="238"/>
    </row>
    <row r="107" customFormat="false" ht="15" hidden="false" customHeight="false" outlineLevel="0" collapsed="false">
      <c r="A107" s="238"/>
      <c r="B107" s="437"/>
      <c r="C107" s="437"/>
      <c r="D107" s="437"/>
      <c r="E107" s="238"/>
      <c r="F107" s="238"/>
      <c r="G107" s="437"/>
      <c r="H107" s="437"/>
      <c r="I107" s="439"/>
      <c r="J107" s="238"/>
      <c r="K107" s="238"/>
      <c r="L107" s="238"/>
      <c r="M107" s="238"/>
      <c r="N107" s="238"/>
      <c r="O107" s="238"/>
      <c r="P107" s="238"/>
      <c r="Q107" s="238"/>
      <c r="R107" s="238"/>
      <c r="S107" s="238"/>
      <c r="T107" s="238"/>
      <c r="U107" s="238"/>
      <c r="V107" s="238"/>
      <c r="W107" s="238"/>
      <c r="X107" s="238"/>
      <c r="Y107" s="238"/>
      <c r="Z107" s="238"/>
      <c r="AA107" s="238"/>
      <c r="AB107" s="238"/>
      <c r="AC107" s="238"/>
    </row>
    <row r="108" customFormat="false" ht="15" hidden="false" customHeight="false" outlineLevel="0" collapsed="false">
      <c r="A108" s="238"/>
      <c r="B108" s="437"/>
      <c r="C108" s="437"/>
      <c r="D108" s="437"/>
      <c r="E108" s="238"/>
      <c r="F108" s="238"/>
      <c r="G108" s="437"/>
      <c r="H108" s="437"/>
      <c r="I108" s="439"/>
      <c r="J108" s="238"/>
      <c r="K108" s="238"/>
      <c r="L108" s="238"/>
      <c r="M108" s="238"/>
      <c r="N108" s="238"/>
      <c r="O108" s="238"/>
      <c r="P108" s="238"/>
      <c r="Q108" s="238"/>
      <c r="R108" s="238"/>
      <c r="S108" s="238"/>
      <c r="T108" s="238"/>
      <c r="U108" s="238"/>
      <c r="V108" s="238"/>
      <c r="W108" s="238"/>
      <c r="X108" s="238"/>
      <c r="Y108" s="238"/>
      <c r="Z108" s="238"/>
      <c r="AA108" s="238"/>
      <c r="AB108" s="238"/>
      <c r="AC108" s="238"/>
    </row>
    <row r="109" customFormat="false" ht="15" hidden="false" customHeight="false" outlineLevel="0" collapsed="false">
      <c r="A109" s="238"/>
      <c r="B109" s="437"/>
      <c r="C109" s="437"/>
      <c r="D109" s="437"/>
      <c r="E109" s="238"/>
      <c r="F109" s="238"/>
      <c r="G109" s="437"/>
      <c r="H109" s="437"/>
      <c r="I109" s="439"/>
      <c r="J109" s="238"/>
      <c r="K109" s="238"/>
      <c r="L109" s="238"/>
      <c r="M109" s="238"/>
      <c r="N109" s="238"/>
      <c r="O109" s="238"/>
      <c r="P109" s="238"/>
      <c r="Q109" s="238"/>
      <c r="R109" s="238"/>
      <c r="S109" s="238"/>
      <c r="T109" s="238"/>
      <c r="U109" s="238"/>
      <c r="V109" s="238"/>
      <c r="W109" s="238"/>
      <c r="X109" s="238"/>
      <c r="Y109" s="238"/>
      <c r="Z109" s="238"/>
      <c r="AA109" s="238"/>
      <c r="AB109" s="238"/>
      <c r="AC109" s="238"/>
    </row>
    <row r="110" customFormat="false" ht="15" hidden="false" customHeight="false" outlineLevel="0" collapsed="false">
      <c r="A110" s="238"/>
      <c r="B110" s="437"/>
      <c r="C110" s="437"/>
      <c r="D110" s="437"/>
      <c r="E110" s="238"/>
      <c r="F110" s="238"/>
      <c r="G110" s="437"/>
      <c r="H110" s="437"/>
      <c r="I110" s="439"/>
      <c r="J110" s="238"/>
      <c r="K110" s="238"/>
      <c r="L110" s="238"/>
      <c r="M110" s="238"/>
      <c r="N110" s="238"/>
      <c r="O110" s="238"/>
      <c r="P110" s="238"/>
      <c r="Q110" s="238"/>
      <c r="R110" s="238"/>
      <c r="S110" s="238"/>
      <c r="T110" s="238"/>
      <c r="U110" s="238"/>
      <c r="V110" s="238"/>
      <c r="W110" s="238"/>
      <c r="X110" s="238"/>
      <c r="Y110" s="238"/>
      <c r="Z110" s="238"/>
      <c r="AA110" s="238"/>
      <c r="AB110" s="238"/>
      <c r="AC110" s="238"/>
    </row>
    <row r="111" customFormat="false" ht="15" hidden="false" customHeight="false" outlineLevel="0" collapsed="false">
      <c r="A111" s="238"/>
      <c r="B111" s="437"/>
      <c r="C111" s="437"/>
      <c r="D111" s="437"/>
      <c r="E111" s="238"/>
      <c r="F111" s="238"/>
      <c r="G111" s="437"/>
      <c r="H111" s="437"/>
      <c r="I111" s="439"/>
      <c r="J111" s="238"/>
      <c r="K111" s="238"/>
      <c r="L111" s="238"/>
      <c r="M111" s="238"/>
      <c r="N111" s="238"/>
      <c r="O111" s="238"/>
      <c r="P111" s="238"/>
      <c r="Q111" s="238"/>
      <c r="R111" s="238"/>
      <c r="S111" s="238"/>
      <c r="T111" s="238"/>
      <c r="U111" s="238"/>
      <c r="V111" s="238"/>
      <c r="W111" s="238"/>
      <c r="X111" s="238"/>
      <c r="Y111" s="238"/>
      <c r="Z111" s="238"/>
      <c r="AA111" s="238"/>
      <c r="AB111" s="238"/>
      <c r="AC111" s="238"/>
    </row>
    <row r="112" customFormat="false" ht="15" hidden="false" customHeight="false" outlineLevel="0" collapsed="false">
      <c r="A112" s="238"/>
      <c r="B112" s="437"/>
      <c r="C112" s="437"/>
      <c r="D112" s="437"/>
      <c r="E112" s="238"/>
      <c r="F112" s="238"/>
      <c r="G112" s="437"/>
      <c r="H112" s="437"/>
      <c r="I112" s="439"/>
      <c r="J112" s="238"/>
      <c r="K112" s="238"/>
      <c r="L112" s="238"/>
      <c r="M112" s="238"/>
      <c r="N112" s="238"/>
      <c r="O112" s="238"/>
      <c r="P112" s="238"/>
      <c r="Q112" s="238"/>
      <c r="R112" s="238"/>
      <c r="S112" s="238"/>
      <c r="T112" s="238"/>
      <c r="U112" s="238"/>
      <c r="V112" s="238"/>
      <c r="W112" s="238"/>
      <c r="X112" s="238"/>
      <c r="Y112" s="238"/>
      <c r="Z112" s="238"/>
      <c r="AA112" s="238"/>
      <c r="AB112" s="238"/>
      <c r="AC112" s="238"/>
    </row>
    <row r="113" customFormat="false" ht="15" hidden="false" customHeight="false" outlineLevel="0" collapsed="false">
      <c r="A113" s="238"/>
      <c r="B113" s="437"/>
      <c r="C113" s="437"/>
      <c r="D113" s="437"/>
      <c r="E113" s="238"/>
      <c r="F113" s="238"/>
      <c r="G113" s="437"/>
      <c r="H113" s="437"/>
      <c r="I113" s="439"/>
      <c r="J113" s="238"/>
      <c r="K113" s="238"/>
      <c r="L113" s="238"/>
      <c r="M113" s="238"/>
      <c r="N113" s="238"/>
      <c r="O113" s="238"/>
      <c r="P113" s="238"/>
      <c r="Q113" s="238"/>
      <c r="R113" s="238"/>
      <c r="S113" s="238"/>
      <c r="T113" s="238"/>
      <c r="U113" s="238"/>
      <c r="V113" s="238"/>
      <c r="W113" s="238"/>
      <c r="X113" s="238"/>
      <c r="Y113" s="238"/>
      <c r="Z113" s="238"/>
      <c r="AA113" s="238"/>
      <c r="AB113" s="238"/>
      <c r="AC113" s="238"/>
    </row>
    <row r="114" customFormat="false" ht="15" hidden="false" customHeight="false" outlineLevel="0" collapsed="false">
      <c r="A114" s="238"/>
      <c r="B114" s="437"/>
      <c r="C114" s="437"/>
      <c r="D114" s="437"/>
      <c r="E114" s="238"/>
      <c r="F114" s="238"/>
      <c r="G114" s="437"/>
      <c r="H114" s="437"/>
      <c r="I114" s="439"/>
      <c r="J114" s="238"/>
      <c r="K114" s="238"/>
      <c r="L114" s="238"/>
      <c r="M114" s="238"/>
      <c r="N114" s="238"/>
      <c r="O114" s="238"/>
      <c r="P114" s="238"/>
      <c r="Q114" s="238"/>
      <c r="R114" s="238"/>
      <c r="S114" s="238"/>
      <c r="T114" s="238"/>
      <c r="U114" s="238"/>
      <c r="V114" s="238"/>
      <c r="W114" s="238"/>
      <c r="X114" s="238"/>
      <c r="Y114" s="238"/>
      <c r="Z114" s="238"/>
      <c r="AA114" s="238"/>
      <c r="AB114" s="238"/>
      <c r="AC114" s="238"/>
    </row>
    <row r="115" customFormat="false" ht="15" hidden="false" customHeight="false" outlineLevel="0" collapsed="false">
      <c r="A115" s="238"/>
      <c r="B115" s="437"/>
      <c r="C115" s="437"/>
      <c r="D115" s="437"/>
      <c r="E115" s="238"/>
      <c r="F115" s="238"/>
      <c r="G115" s="437"/>
      <c r="H115" s="437"/>
      <c r="I115" s="439"/>
      <c r="J115" s="238"/>
      <c r="K115" s="238"/>
      <c r="L115" s="238"/>
      <c r="M115" s="238"/>
      <c r="N115" s="238"/>
      <c r="O115" s="238"/>
      <c r="P115" s="238"/>
      <c r="Q115" s="238"/>
      <c r="R115" s="238"/>
      <c r="S115" s="238"/>
      <c r="T115" s="238"/>
      <c r="U115" s="238"/>
      <c r="V115" s="238"/>
      <c r="W115" s="238"/>
      <c r="X115" s="238"/>
      <c r="Y115" s="238"/>
      <c r="Z115" s="238"/>
      <c r="AA115" s="238"/>
      <c r="AB115" s="238"/>
      <c r="AC115" s="238"/>
    </row>
    <row r="116" customFormat="false" ht="15" hidden="false" customHeight="false" outlineLevel="0" collapsed="false">
      <c r="A116" s="238"/>
      <c r="B116" s="437"/>
      <c r="C116" s="437"/>
      <c r="D116" s="437"/>
      <c r="E116" s="238"/>
      <c r="F116" s="238"/>
      <c r="G116" s="437"/>
      <c r="H116" s="437"/>
      <c r="I116" s="439"/>
      <c r="J116" s="238"/>
      <c r="K116" s="238"/>
      <c r="L116" s="238"/>
      <c r="M116" s="238"/>
      <c r="N116" s="238"/>
      <c r="O116" s="238"/>
      <c r="P116" s="238"/>
      <c r="Q116" s="238"/>
      <c r="R116" s="238"/>
      <c r="S116" s="238"/>
      <c r="T116" s="238"/>
      <c r="U116" s="238"/>
      <c r="V116" s="238"/>
      <c r="W116" s="238"/>
      <c r="X116" s="238"/>
      <c r="Y116" s="238"/>
      <c r="Z116" s="238"/>
      <c r="AA116" s="238"/>
      <c r="AB116" s="238"/>
      <c r="AC116" s="238"/>
    </row>
    <row r="117" customFormat="false" ht="15" hidden="false" customHeight="false" outlineLevel="0" collapsed="false">
      <c r="A117" s="238"/>
      <c r="B117" s="437"/>
      <c r="C117" s="437"/>
      <c r="D117" s="437"/>
      <c r="E117" s="238"/>
      <c r="F117" s="238"/>
      <c r="G117" s="437"/>
      <c r="H117" s="437"/>
      <c r="I117" s="439"/>
      <c r="J117" s="238"/>
      <c r="K117" s="238"/>
      <c r="L117" s="238"/>
      <c r="M117" s="238"/>
      <c r="N117" s="238"/>
      <c r="O117" s="238"/>
      <c r="P117" s="238"/>
      <c r="Q117" s="238"/>
      <c r="R117" s="238"/>
      <c r="S117" s="238"/>
      <c r="T117" s="238"/>
      <c r="U117" s="238"/>
      <c r="V117" s="238"/>
      <c r="W117" s="238"/>
      <c r="X117" s="238"/>
      <c r="Y117" s="238"/>
      <c r="Z117" s="238"/>
      <c r="AA117" s="238"/>
      <c r="AB117" s="238"/>
      <c r="AC117" s="238"/>
    </row>
    <row r="118" customFormat="false" ht="15" hidden="false" customHeight="false" outlineLevel="0" collapsed="false">
      <c r="A118" s="238"/>
      <c r="B118" s="437"/>
      <c r="C118" s="437"/>
      <c r="D118" s="437"/>
      <c r="E118" s="238"/>
      <c r="F118" s="238"/>
      <c r="G118" s="437"/>
      <c r="H118" s="437"/>
      <c r="I118" s="439"/>
      <c r="J118" s="238"/>
      <c r="K118" s="238"/>
      <c r="L118" s="238"/>
      <c r="M118" s="238"/>
      <c r="N118" s="238"/>
      <c r="O118" s="238"/>
      <c r="P118" s="238"/>
      <c r="Q118" s="238"/>
      <c r="R118" s="238"/>
      <c r="S118" s="238"/>
      <c r="T118" s="238"/>
      <c r="U118" s="238"/>
      <c r="V118" s="238"/>
      <c r="W118" s="238"/>
      <c r="X118" s="238"/>
      <c r="Y118" s="238"/>
      <c r="Z118" s="238"/>
      <c r="AA118" s="238"/>
      <c r="AB118" s="238"/>
      <c r="AC118" s="238"/>
    </row>
    <row r="119" customFormat="false" ht="15" hidden="false" customHeight="false" outlineLevel="0" collapsed="false">
      <c r="A119" s="238"/>
      <c r="B119" s="437"/>
      <c r="C119" s="437"/>
      <c r="D119" s="437"/>
      <c r="E119" s="238"/>
      <c r="F119" s="238"/>
      <c r="G119" s="437"/>
      <c r="H119" s="437"/>
      <c r="I119" s="439"/>
      <c r="J119" s="238"/>
      <c r="K119" s="238"/>
      <c r="L119" s="238"/>
      <c r="M119" s="238"/>
      <c r="N119" s="238"/>
      <c r="O119" s="238"/>
      <c r="P119" s="238"/>
      <c r="Q119" s="238"/>
      <c r="R119" s="238"/>
      <c r="S119" s="238"/>
      <c r="T119" s="238"/>
      <c r="U119" s="238"/>
      <c r="V119" s="238"/>
      <c r="W119" s="238"/>
      <c r="X119" s="238"/>
      <c r="Y119" s="238"/>
      <c r="Z119" s="238"/>
      <c r="AA119" s="238"/>
      <c r="AB119" s="238"/>
      <c r="AC119" s="238"/>
    </row>
    <row r="120" customFormat="false" ht="15" hidden="false" customHeight="false" outlineLevel="0" collapsed="false">
      <c r="A120" s="238"/>
      <c r="B120" s="437"/>
      <c r="C120" s="437"/>
      <c r="D120" s="437"/>
      <c r="E120" s="238"/>
      <c r="F120" s="238"/>
      <c r="G120" s="437"/>
      <c r="H120" s="437"/>
      <c r="I120" s="439"/>
      <c r="J120" s="238"/>
      <c r="K120" s="238"/>
      <c r="L120" s="238"/>
      <c r="M120" s="238"/>
      <c r="N120" s="238"/>
      <c r="O120" s="238"/>
      <c r="P120" s="238"/>
      <c r="Q120" s="238"/>
      <c r="R120" s="238"/>
      <c r="S120" s="238"/>
      <c r="T120" s="238"/>
      <c r="U120" s="238"/>
      <c r="V120" s="238"/>
      <c r="W120" s="238"/>
      <c r="X120" s="238"/>
      <c r="Y120" s="238"/>
      <c r="Z120" s="238"/>
      <c r="AA120" s="238"/>
      <c r="AB120" s="238"/>
      <c r="AC120" s="238"/>
    </row>
    <row r="121" customFormat="false" ht="15" hidden="false" customHeight="false" outlineLevel="0" collapsed="false">
      <c r="A121" s="238"/>
      <c r="B121" s="437"/>
      <c r="C121" s="437"/>
      <c r="D121" s="437"/>
      <c r="E121" s="238"/>
      <c r="F121" s="238"/>
      <c r="G121" s="437"/>
      <c r="H121" s="437"/>
      <c r="I121" s="439"/>
      <c r="J121" s="238"/>
      <c r="K121" s="238"/>
      <c r="L121" s="238"/>
      <c r="M121" s="238"/>
      <c r="N121" s="238"/>
      <c r="O121" s="238"/>
      <c r="P121" s="238"/>
      <c r="Q121" s="238"/>
      <c r="R121" s="238"/>
      <c r="S121" s="238"/>
      <c r="T121" s="238"/>
      <c r="U121" s="238"/>
      <c r="V121" s="238"/>
      <c r="W121" s="238"/>
      <c r="X121" s="238"/>
      <c r="Y121" s="238"/>
      <c r="Z121" s="238"/>
      <c r="AA121" s="238"/>
      <c r="AB121" s="238"/>
      <c r="AC121" s="238"/>
    </row>
    <row r="122" customFormat="false" ht="15" hidden="false" customHeight="false" outlineLevel="0" collapsed="false">
      <c r="A122" s="238"/>
      <c r="B122" s="437"/>
      <c r="C122" s="437"/>
      <c r="D122" s="437"/>
      <c r="E122" s="238"/>
      <c r="F122" s="238"/>
      <c r="G122" s="437"/>
      <c r="H122" s="437"/>
      <c r="I122" s="439"/>
      <c r="J122" s="238"/>
      <c r="K122" s="238"/>
      <c r="L122" s="238"/>
      <c r="M122" s="238"/>
      <c r="N122" s="238"/>
      <c r="O122" s="238"/>
      <c r="P122" s="238"/>
      <c r="Q122" s="238"/>
      <c r="R122" s="238"/>
      <c r="S122" s="238"/>
      <c r="T122" s="238"/>
      <c r="U122" s="238"/>
      <c r="V122" s="238"/>
      <c r="W122" s="238"/>
      <c r="X122" s="238"/>
      <c r="Y122" s="238"/>
      <c r="Z122" s="238"/>
      <c r="AA122" s="238"/>
      <c r="AB122" s="238"/>
      <c r="AC122" s="238"/>
    </row>
    <row r="123" customFormat="false" ht="15" hidden="false" customHeight="false" outlineLevel="0" collapsed="false">
      <c r="A123" s="238"/>
      <c r="B123" s="437"/>
      <c r="C123" s="437"/>
      <c r="D123" s="437"/>
      <c r="E123" s="238"/>
      <c r="F123" s="238"/>
      <c r="G123" s="437"/>
      <c r="H123" s="437"/>
      <c r="I123" s="439"/>
      <c r="J123" s="238"/>
      <c r="K123" s="238"/>
      <c r="L123" s="238"/>
      <c r="M123" s="238"/>
      <c r="N123" s="238"/>
      <c r="O123" s="238"/>
      <c r="P123" s="238"/>
      <c r="Q123" s="238"/>
      <c r="R123" s="238"/>
      <c r="S123" s="238"/>
      <c r="T123" s="238"/>
      <c r="U123" s="238"/>
      <c r="V123" s="238"/>
      <c r="W123" s="238"/>
      <c r="X123" s="238"/>
      <c r="Y123" s="238"/>
      <c r="Z123" s="238"/>
      <c r="AA123" s="238"/>
      <c r="AB123" s="238"/>
      <c r="AC123" s="238"/>
    </row>
    <row r="124" customFormat="false" ht="15" hidden="false" customHeight="false" outlineLevel="0" collapsed="false">
      <c r="A124" s="238"/>
      <c r="B124" s="437"/>
      <c r="C124" s="437"/>
      <c r="D124" s="437"/>
      <c r="E124" s="238"/>
      <c r="F124" s="238"/>
      <c r="G124" s="437"/>
      <c r="H124" s="437"/>
      <c r="I124" s="439"/>
      <c r="J124" s="238"/>
      <c r="K124" s="238"/>
      <c r="L124" s="238"/>
      <c r="M124" s="238"/>
      <c r="N124" s="238"/>
      <c r="O124" s="238"/>
      <c r="P124" s="238"/>
      <c r="Q124" s="238"/>
      <c r="R124" s="238"/>
      <c r="S124" s="238"/>
      <c r="T124" s="238"/>
      <c r="U124" s="238"/>
      <c r="V124" s="238"/>
      <c r="W124" s="238"/>
      <c r="X124" s="238"/>
      <c r="Y124" s="238"/>
      <c r="Z124" s="238"/>
      <c r="AA124" s="238"/>
      <c r="AB124" s="238"/>
      <c r="AC124" s="238"/>
    </row>
    <row r="125" customFormat="false" ht="15" hidden="false" customHeight="false" outlineLevel="0" collapsed="false">
      <c r="A125" s="238"/>
      <c r="B125" s="437"/>
      <c r="C125" s="437"/>
      <c r="D125" s="437"/>
      <c r="E125" s="238"/>
      <c r="F125" s="238"/>
      <c r="G125" s="437"/>
      <c r="H125" s="437"/>
      <c r="I125" s="439"/>
      <c r="J125" s="238"/>
      <c r="K125" s="238"/>
      <c r="L125" s="238"/>
      <c r="M125" s="238"/>
      <c r="N125" s="238"/>
      <c r="O125" s="238"/>
      <c r="P125" s="238"/>
      <c r="Q125" s="238"/>
      <c r="R125" s="238"/>
      <c r="S125" s="238"/>
      <c r="T125" s="238"/>
      <c r="U125" s="238"/>
      <c r="V125" s="238"/>
      <c r="W125" s="238"/>
      <c r="X125" s="238"/>
      <c r="Y125" s="238"/>
      <c r="Z125" s="238"/>
      <c r="AA125" s="238"/>
      <c r="AB125" s="238"/>
      <c r="AC125" s="238"/>
    </row>
    <row r="126" customFormat="false" ht="15" hidden="false" customHeight="false" outlineLevel="0" collapsed="false">
      <c r="A126" s="238"/>
      <c r="B126" s="437"/>
      <c r="C126" s="437"/>
      <c r="D126" s="437"/>
      <c r="E126" s="238"/>
      <c r="F126" s="238"/>
      <c r="G126" s="437"/>
      <c r="H126" s="437"/>
      <c r="I126" s="439"/>
      <c r="J126" s="238"/>
      <c r="K126" s="238"/>
      <c r="L126" s="238"/>
      <c r="M126" s="238"/>
      <c r="N126" s="238"/>
      <c r="O126" s="238"/>
      <c r="P126" s="238"/>
      <c r="Q126" s="238"/>
      <c r="R126" s="238"/>
      <c r="S126" s="238"/>
      <c r="T126" s="238"/>
      <c r="U126" s="238"/>
      <c r="V126" s="238"/>
      <c r="W126" s="238"/>
      <c r="X126" s="238"/>
      <c r="Y126" s="238"/>
      <c r="Z126" s="238"/>
      <c r="AA126" s="238"/>
      <c r="AB126" s="238"/>
      <c r="AC126" s="238"/>
    </row>
    <row r="127" customFormat="false" ht="15" hidden="false" customHeight="false" outlineLevel="0" collapsed="false">
      <c r="A127" s="238"/>
      <c r="B127" s="437"/>
      <c r="C127" s="437"/>
      <c r="D127" s="437"/>
      <c r="E127" s="238"/>
      <c r="F127" s="238"/>
      <c r="G127" s="437"/>
      <c r="H127" s="437"/>
      <c r="I127" s="439"/>
      <c r="J127" s="238"/>
      <c r="K127" s="238"/>
      <c r="L127" s="238"/>
      <c r="M127" s="238"/>
      <c r="N127" s="238"/>
      <c r="O127" s="238"/>
      <c r="P127" s="238"/>
      <c r="Q127" s="238"/>
      <c r="R127" s="238"/>
      <c r="S127" s="238"/>
      <c r="T127" s="238"/>
      <c r="U127" s="238"/>
      <c r="V127" s="238"/>
      <c r="W127" s="238"/>
      <c r="X127" s="238"/>
      <c r="Y127" s="238"/>
      <c r="Z127" s="238"/>
      <c r="AA127" s="238"/>
      <c r="AB127" s="238"/>
      <c r="AC127" s="238"/>
    </row>
    <row r="128" customFormat="false" ht="15" hidden="false" customHeight="false" outlineLevel="0" collapsed="false">
      <c r="A128" s="238"/>
      <c r="B128" s="437"/>
      <c r="C128" s="437"/>
      <c r="D128" s="437"/>
      <c r="E128" s="238"/>
      <c r="F128" s="238"/>
      <c r="G128" s="437"/>
      <c r="H128" s="437"/>
      <c r="I128" s="439"/>
      <c r="J128" s="238"/>
      <c r="K128" s="238"/>
      <c r="L128" s="238"/>
      <c r="M128" s="238"/>
      <c r="N128" s="238"/>
      <c r="O128" s="238"/>
      <c r="P128" s="238"/>
      <c r="Q128" s="238"/>
      <c r="R128" s="238"/>
      <c r="S128" s="238"/>
      <c r="T128" s="238"/>
      <c r="U128" s="238"/>
      <c r="V128" s="238"/>
      <c r="W128" s="238"/>
      <c r="X128" s="238"/>
      <c r="Y128" s="238"/>
      <c r="Z128" s="238"/>
      <c r="AA128" s="238"/>
      <c r="AB128" s="238"/>
      <c r="AC128" s="238"/>
    </row>
    <row r="129" customFormat="false" ht="15" hidden="false" customHeight="false" outlineLevel="0" collapsed="false">
      <c r="A129" s="238"/>
      <c r="B129" s="437"/>
      <c r="C129" s="437"/>
      <c r="D129" s="437"/>
      <c r="E129" s="238"/>
      <c r="F129" s="238"/>
      <c r="G129" s="437"/>
      <c r="H129" s="437"/>
      <c r="I129" s="439"/>
      <c r="J129" s="238"/>
      <c r="K129" s="238"/>
      <c r="L129" s="238"/>
      <c r="M129" s="238"/>
      <c r="N129" s="238"/>
      <c r="O129" s="238"/>
      <c r="P129" s="238"/>
      <c r="Q129" s="238"/>
      <c r="R129" s="238"/>
      <c r="S129" s="238"/>
      <c r="T129" s="238"/>
      <c r="U129" s="238"/>
      <c r="V129" s="238"/>
      <c r="W129" s="238"/>
      <c r="X129" s="238"/>
      <c r="Y129" s="238"/>
      <c r="Z129" s="238"/>
      <c r="AA129" s="238"/>
      <c r="AB129" s="238"/>
      <c r="AC129" s="238"/>
    </row>
    <row r="130" customFormat="false" ht="15" hidden="false" customHeight="false" outlineLevel="0" collapsed="false">
      <c r="A130" s="238"/>
      <c r="B130" s="437"/>
      <c r="C130" s="437"/>
      <c r="D130" s="437"/>
      <c r="E130" s="238"/>
      <c r="F130" s="238"/>
      <c r="G130" s="437"/>
      <c r="H130" s="437"/>
      <c r="I130" s="439"/>
      <c r="J130" s="238"/>
      <c r="K130" s="238"/>
      <c r="L130" s="238"/>
      <c r="M130" s="238"/>
      <c r="N130" s="238"/>
      <c r="O130" s="238"/>
      <c r="P130" s="238"/>
      <c r="Q130" s="238"/>
      <c r="R130" s="238"/>
      <c r="S130" s="238"/>
      <c r="T130" s="238"/>
      <c r="U130" s="238"/>
      <c r="V130" s="238"/>
      <c r="W130" s="238"/>
      <c r="X130" s="238"/>
      <c r="Y130" s="238"/>
      <c r="Z130" s="238"/>
      <c r="AA130" s="238"/>
      <c r="AB130" s="238"/>
      <c r="AC130" s="238"/>
    </row>
    <row r="131" customFormat="false" ht="15" hidden="false" customHeight="false" outlineLevel="0" collapsed="false">
      <c r="A131" s="238"/>
      <c r="B131" s="437"/>
      <c r="C131" s="437"/>
      <c r="D131" s="437"/>
      <c r="E131" s="238"/>
      <c r="F131" s="238"/>
      <c r="G131" s="437"/>
      <c r="H131" s="437"/>
      <c r="I131" s="439"/>
      <c r="J131" s="238"/>
      <c r="K131" s="238"/>
      <c r="L131" s="238"/>
      <c r="M131" s="238"/>
      <c r="N131" s="238"/>
      <c r="O131" s="238"/>
      <c r="P131" s="238"/>
      <c r="Q131" s="238"/>
      <c r="R131" s="238"/>
      <c r="S131" s="238"/>
      <c r="T131" s="238"/>
      <c r="U131" s="238"/>
      <c r="V131" s="238"/>
      <c r="W131" s="238"/>
      <c r="X131" s="238"/>
      <c r="Y131" s="238"/>
      <c r="Z131" s="238"/>
      <c r="AA131" s="238"/>
      <c r="AB131" s="238"/>
      <c r="AC131" s="238"/>
    </row>
    <row r="132" customFormat="false" ht="15" hidden="false" customHeight="false" outlineLevel="0" collapsed="false">
      <c r="A132" s="238"/>
      <c r="B132" s="437"/>
      <c r="C132" s="437"/>
      <c r="D132" s="437"/>
      <c r="E132" s="238"/>
      <c r="F132" s="238"/>
      <c r="G132" s="437"/>
      <c r="H132" s="437"/>
      <c r="I132" s="439"/>
      <c r="J132" s="238"/>
      <c r="K132" s="238"/>
      <c r="L132" s="238"/>
      <c r="M132" s="238"/>
      <c r="N132" s="238"/>
      <c r="O132" s="238"/>
      <c r="P132" s="238"/>
      <c r="Q132" s="238"/>
      <c r="R132" s="238"/>
      <c r="S132" s="238"/>
      <c r="T132" s="238"/>
      <c r="U132" s="238"/>
      <c r="V132" s="238"/>
      <c r="W132" s="238"/>
      <c r="X132" s="238"/>
      <c r="Y132" s="238"/>
      <c r="Z132" s="238"/>
      <c r="AA132" s="238"/>
      <c r="AB132" s="238"/>
      <c r="AC132" s="238"/>
    </row>
    <row r="133" customFormat="false" ht="15" hidden="false" customHeight="false" outlineLevel="0" collapsed="false">
      <c r="A133" s="238"/>
      <c r="B133" s="437"/>
      <c r="C133" s="437"/>
      <c r="D133" s="437"/>
      <c r="E133" s="238"/>
      <c r="F133" s="238"/>
      <c r="G133" s="437"/>
      <c r="H133" s="437"/>
      <c r="I133" s="439"/>
      <c r="J133" s="238"/>
      <c r="K133" s="238"/>
      <c r="L133" s="238"/>
      <c r="M133" s="238"/>
      <c r="N133" s="238"/>
      <c r="O133" s="238"/>
      <c r="P133" s="238"/>
      <c r="Q133" s="238"/>
      <c r="R133" s="238"/>
      <c r="S133" s="238"/>
      <c r="T133" s="238"/>
      <c r="U133" s="238"/>
      <c r="V133" s="238"/>
      <c r="W133" s="238"/>
      <c r="X133" s="238"/>
      <c r="Y133" s="238"/>
      <c r="Z133" s="238"/>
      <c r="AA133" s="238"/>
      <c r="AB133" s="238"/>
      <c r="AC133" s="238"/>
    </row>
    <row r="134" customFormat="false" ht="15" hidden="false" customHeight="false" outlineLevel="0" collapsed="false">
      <c r="A134" s="238"/>
      <c r="B134" s="437"/>
      <c r="C134" s="437"/>
      <c r="D134" s="437"/>
      <c r="E134" s="238"/>
      <c r="F134" s="238"/>
      <c r="G134" s="437"/>
      <c r="H134" s="437"/>
      <c r="I134" s="439"/>
      <c r="J134" s="238"/>
      <c r="K134" s="238"/>
      <c r="L134" s="238"/>
      <c r="M134" s="238"/>
      <c r="N134" s="238"/>
      <c r="O134" s="238"/>
      <c r="P134" s="238"/>
      <c r="Q134" s="238"/>
      <c r="R134" s="238"/>
      <c r="S134" s="238"/>
      <c r="T134" s="238"/>
      <c r="U134" s="238"/>
      <c r="V134" s="238"/>
      <c r="W134" s="238"/>
      <c r="X134" s="238"/>
      <c r="Y134" s="238"/>
      <c r="Z134" s="238"/>
      <c r="AA134" s="238"/>
      <c r="AB134" s="238"/>
      <c r="AC134" s="238"/>
    </row>
    <row r="135" customFormat="false" ht="15" hidden="false" customHeight="false" outlineLevel="0" collapsed="false">
      <c r="A135" s="238"/>
      <c r="B135" s="437"/>
      <c r="C135" s="437"/>
      <c r="D135" s="437"/>
      <c r="E135" s="238"/>
      <c r="F135" s="238"/>
      <c r="G135" s="437"/>
      <c r="H135" s="437"/>
      <c r="I135" s="439"/>
      <c r="J135" s="238"/>
      <c r="K135" s="238"/>
      <c r="L135" s="238"/>
      <c r="M135" s="238"/>
      <c r="N135" s="238"/>
      <c r="O135" s="238"/>
      <c r="P135" s="238"/>
      <c r="Q135" s="238"/>
      <c r="R135" s="238"/>
      <c r="S135" s="238"/>
      <c r="T135" s="238"/>
      <c r="U135" s="238"/>
      <c r="V135" s="238"/>
      <c r="W135" s="238"/>
      <c r="X135" s="238"/>
      <c r="Y135" s="238"/>
      <c r="Z135" s="238"/>
      <c r="AA135" s="238"/>
      <c r="AB135" s="238"/>
      <c r="AC135" s="238"/>
    </row>
    <row r="136" customFormat="false" ht="15" hidden="false" customHeight="false" outlineLevel="0" collapsed="false">
      <c r="A136" s="238"/>
      <c r="B136" s="437"/>
      <c r="C136" s="437"/>
      <c r="D136" s="437"/>
      <c r="E136" s="238"/>
      <c r="F136" s="238"/>
      <c r="G136" s="437"/>
      <c r="H136" s="437"/>
      <c r="I136" s="439"/>
      <c r="J136" s="238"/>
      <c r="K136" s="238"/>
      <c r="L136" s="238"/>
      <c r="M136" s="238"/>
      <c r="N136" s="238"/>
      <c r="O136" s="238"/>
      <c r="P136" s="238"/>
      <c r="Q136" s="238"/>
      <c r="R136" s="238"/>
      <c r="S136" s="238"/>
      <c r="T136" s="238"/>
      <c r="U136" s="238"/>
      <c r="V136" s="238"/>
      <c r="W136" s="238"/>
      <c r="X136" s="238"/>
      <c r="Y136" s="238"/>
      <c r="Z136" s="238"/>
      <c r="AA136" s="238"/>
      <c r="AB136" s="238"/>
      <c r="AC136" s="238"/>
    </row>
    <row r="137" customFormat="false" ht="15" hidden="false" customHeight="false" outlineLevel="0" collapsed="false">
      <c r="A137" s="238"/>
      <c r="B137" s="437"/>
      <c r="C137" s="437"/>
      <c r="D137" s="437"/>
      <c r="E137" s="238"/>
      <c r="F137" s="238"/>
      <c r="G137" s="437"/>
      <c r="H137" s="437"/>
      <c r="I137" s="439"/>
      <c r="J137" s="238"/>
      <c r="K137" s="238"/>
      <c r="L137" s="238"/>
      <c r="M137" s="238"/>
      <c r="N137" s="238"/>
      <c r="O137" s="238"/>
      <c r="P137" s="238"/>
      <c r="Q137" s="238"/>
      <c r="R137" s="238"/>
      <c r="S137" s="238"/>
      <c r="T137" s="238"/>
      <c r="U137" s="238"/>
      <c r="V137" s="238"/>
      <c r="W137" s="238"/>
      <c r="X137" s="238"/>
      <c r="Y137" s="238"/>
      <c r="Z137" s="238"/>
      <c r="AA137" s="238"/>
      <c r="AB137" s="238"/>
      <c r="AC137" s="238"/>
    </row>
    <row r="138" customFormat="false" ht="15" hidden="false" customHeight="false" outlineLevel="0" collapsed="false">
      <c r="A138" s="238"/>
      <c r="B138" s="437"/>
      <c r="C138" s="437"/>
      <c r="D138" s="437"/>
      <c r="E138" s="238"/>
      <c r="F138" s="238"/>
      <c r="G138" s="437"/>
      <c r="H138" s="437"/>
      <c r="I138" s="439"/>
      <c r="J138" s="238"/>
      <c r="K138" s="238"/>
      <c r="L138" s="238"/>
      <c r="M138" s="238"/>
      <c r="N138" s="238"/>
      <c r="O138" s="238"/>
      <c r="P138" s="238"/>
      <c r="Q138" s="238"/>
      <c r="R138" s="238"/>
      <c r="S138" s="238"/>
      <c r="T138" s="238"/>
      <c r="U138" s="238"/>
      <c r="V138" s="238"/>
      <c r="W138" s="238"/>
      <c r="X138" s="238"/>
      <c r="Y138" s="238"/>
      <c r="Z138" s="238"/>
      <c r="AA138" s="238"/>
      <c r="AB138" s="238"/>
      <c r="AC138" s="238"/>
    </row>
    <row r="139" customFormat="false" ht="15" hidden="false" customHeight="false" outlineLevel="0" collapsed="false">
      <c r="A139" s="238"/>
      <c r="B139" s="437"/>
      <c r="C139" s="437"/>
      <c r="D139" s="437"/>
      <c r="E139" s="238"/>
      <c r="F139" s="238"/>
      <c r="G139" s="437"/>
      <c r="H139" s="437"/>
      <c r="I139" s="439"/>
      <c r="J139" s="238"/>
      <c r="K139" s="238"/>
      <c r="L139" s="238"/>
      <c r="M139" s="238"/>
      <c r="N139" s="238"/>
      <c r="O139" s="238"/>
      <c r="P139" s="238"/>
      <c r="Q139" s="238"/>
      <c r="R139" s="238"/>
      <c r="S139" s="238"/>
      <c r="T139" s="238"/>
      <c r="U139" s="238"/>
      <c r="V139" s="238"/>
      <c r="W139" s="238"/>
      <c r="X139" s="238"/>
      <c r="Y139" s="238"/>
      <c r="Z139" s="238"/>
      <c r="AA139" s="238"/>
      <c r="AB139" s="238"/>
      <c r="AC139" s="238"/>
    </row>
    <row r="140" customFormat="false" ht="15" hidden="false" customHeight="false" outlineLevel="0" collapsed="false">
      <c r="A140" s="238"/>
      <c r="B140" s="437"/>
      <c r="C140" s="437"/>
      <c r="D140" s="437"/>
      <c r="E140" s="238"/>
      <c r="F140" s="238"/>
      <c r="G140" s="437"/>
      <c r="H140" s="437"/>
      <c r="I140" s="439"/>
      <c r="J140" s="238"/>
      <c r="K140" s="238"/>
      <c r="L140" s="238"/>
      <c r="M140" s="238"/>
      <c r="N140" s="238"/>
      <c r="O140" s="238"/>
      <c r="P140" s="238"/>
      <c r="Q140" s="238"/>
      <c r="R140" s="238"/>
      <c r="S140" s="238"/>
      <c r="T140" s="238"/>
      <c r="U140" s="238"/>
      <c r="V140" s="238"/>
      <c r="W140" s="238"/>
      <c r="X140" s="238"/>
      <c r="Y140" s="238"/>
      <c r="Z140" s="238"/>
      <c r="AA140" s="238"/>
      <c r="AB140" s="238"/>
      <c r="AC140" s="238"/>
    </row>
    <row r="141" customFormat="false" ht="15" hidden="false" customHeight="false" outlineLevel="0" collapsed="false">
      <c r="A141" s="238"/>
      <c r="B141" s="437"/>
      <c r="C141" s="437"/>
      <c r="D141" s="437"/>
      <c r="E141" s="238"/>
      <c r="F141" s="238"/>
      <c r="G141" s="437"/>
      <c r="H141" s="437"/>
      <c r="I141" s="439"/>
      <c r="J141" s="238"/>
      <c r="K141" s="238"/>
      <c r="L141" s="238"/>
      <c r="M141" s="238"/>
      <c r="N141" s="238"/>
      <c r="O141" s="238"/>
      <c r="P141" s="238"/>
      <c r="Q141" s="238"/>
      <c r="R141" s="238"/>
      <c r="S141" s="238"/>
      <c r="T141" s="238"/>
      <c r="U141" s="238"/>
      <c r="V141" s="238"/>
      <c r="W141" s="238"/>
      <c r="X141" s="238"/>
      <c r="Y141" s="238"/>
      <c r="Z141" s="238"/>
      <c r="AA141" s="238"/>
      <c r="AB141" s="238"/>
      <c r="AC141" s="238"/>
    </row>
    <row r="142" customFormat="false" ht="15" hidden="false" customHeight="false" outlineLevel="0" collapsed="false">
      <c r="A142" s="238"/>
      <c r="B142" s="437"/>
      <c r="C142" s="437"/>
      <c r="D142" s="437"/>
      <c r="E142" s="238"/>
      <c r="F142" s="238"/>
      <c r="G142" s="437"/>
      <c r="H142" s="437"/>
      <c r="I142" s="439"/>
      <c r="J142" s="238"/>
      <c r="K142" s="238"/>
      <c r="L142" s="238"/>
      <c r="M142" s="238"/>
      <c r="N142" s="238"/>
      <c r="O142" s="238"/>
      <c r="P142" s="238"/>
      <c r="Q142" s="238"/>
      <c r="R142" s="238"/>
      <c r="S142" s="238"/>
      <c r="T142" s="238"/>
      <c r="U142" s="238"/>
      <c r="V142" s="238"/>
      <c r="W142" s="238"/>
      <c r="X142" s="238"/>
      <c r="Y142" s="238"/>
      <c r="Z142" s="238"/>
      <c r="AA142" s="238"/>
      <c r="AB142" s="238"/>
      <c r="AC142" s="238"/>
    </row>
    <row r="143" customFormat="false" ht="15" hidden="false" customHeight="false" outlineLevel="0" collapsed="false">
      <c r="A143" s="238"/>
      <c r="B143" s="437"/>
      <c r="C143" s="437"/>
      <c r="D143" s="437"/>
      <c r="E143" s="238"/>
      <c r="F143" s="238"/>
      <c r="G143" s="437"/>
      <c r="H143" s="437"/>
      <c r="I143" s="439"/>
      <c r="J143" s="238"/>
      <c r="K143" s="238"/>
      <c r="L143" s="238"/>
      <c r="M143" s="238"/>
      <c r="N143" s="238"/>
      <c r="O143" s="238"/>
      <c r="P143" s="238"/>
      <c r="Q143" s="238"/>
      <c r="R143" s="238"/>
      <c r="S143" s="238"/>
      <c r="T143" s="238"/>
      <c r="U143" s="238"/>
      <c r="V143" s="238"/>
      <c r="W143" s="238"/>
      <c r="X143" s="238"/>
      <c r="Y143" s="238"/>
      <c r="Z143" s="238"/>
      <c r="AA143" s="238"/>
      <c r="AB143" s="238"/>
      <c r="AC143" s="238"/>
    </row>
    <row r="144" customFormat="false" ht="15" hidden="false" customHeight="false" outlineLevel="0" collapsed="false">
      <c r="A144" s="238"/>
      <c r="B144" s="437"/>
      <c r="C144" s="437"/>
      <c r="D144" s="437"/>
      <c r="E144" s="238"/>
      <c r="F144" s="238"/>
      <c r="G144" s="437"/>
      <c r="H144" s="437"/>
      <c r="I144" s="439"/>
      <c r="J144" s="238"/>
      <c r="K144" s="238"/>
      <c r="L144" s="238"/>
      <c r="M144" s="238"/>
      <c r="N144" s="238"/>
      <c r="O144" s="238"/>
      <c r="P144" s="238"/>
      <c r="Q144" s="238"/>
      <c r="R144" s="238"/>
      <c r="S144" s="238"/>
      <c r="T144" s="238"/>
      <c r="U144" s="238"/>
      <c r="V144" s="238"/>
      <c r="W144" s="238"/>
      <c r="X144" s="238"/>
      <c r="Y144" s="238"/>
      <c r="Z144" s="238"/>
      <c r="AA144" s="238"/>
      <c r="AB144" s="238"/>
      <c r="AC144" s="238"/>
    </row>
    <row r="145" customFormat="false" ht="15" hidden="false" customHeight="false" outlineLevel="0" collapsed="false">
      <c r="A145" s="238"/>
      <c r="B145" s="437"/>
      <c r="C145" s="437"/>
      <c r="D145" s="437"/>
      <c r="E145" s="238"/>
      <c r="F145" s="238"/>
      <c r="G145" s="437"/>
      <c r="H145" s="437"/>
      <c r="I145" s="439"/>
      <c r="J145" s="238"/>
      <c r="K145" s="238"/>
      <c r="L145" s="238"/>
      <c r="M145" s="238"/>
      <c r="N145" s="238"/>
      <c r="O145" s="238"/>
      <c r="P145" s="238"/>
      <c r="Q145" s="238"/>
      <c r="R145" s="238"/>
      <c r="S145" s="238"/>
      <c r="T145" s="238"/>
      <c r="U145" s="238"/>
      <c r="V145" s="238"/>
      <c r="W145" s="238"/>
      <c r="X145" s="238"/>
      <c r="Y145" s="238"/>
      <c r="Z145" s="238"/>
      <c r="AA145" s="238"/>
      <c r="AB145" s="238"/>
      <c r="AC145" s="238"/>
    </row>
    <row r="146" customFormat="false" ht="15" hidden="false" customHeight="false" outlineLevel="0" collapsed="false">
      <c r="A146" s="238"/>
      <c r="B146" s="437"/>
      <c r="C146" s="437"/>
      <c r="D146" s="437"/>
      <c r="E146" s="238"/>
      <c r="F146" s="238"/>
      <c r="G146" s="437"/>
      <c r="H146" s="437"/>
      <c r="I146" s="439"/>
      <c r="J146" s="238"/>
      <c r="K146" s="238"/>
      <c r="L146" s="238"/>
      <c r="M146" s="238"/>
      <c r="N146" s="238"/>
      <c r="O146" s="238"/>
      <c r="P146" s="238"/>
      <c r="Q146" s="238"/>
      <c r="R146" s="238"/>
      <c r="S146" s="238"/>
      <c r="T146" s="238"/>
      <c r="U146" s="238"/>
      <c r="V146" s="238"/>
      <c r="W146" s="238"/>
      <c r="X146" s="238"/>
      <c r="Y146" s="238"/>
      <c r="Z146" s="238"/>
      <c r="AA146" s="238"/>
      <c r="AB146" s="238"/>
      <c r="AC146" s="238"/>
    </row>
    <row r="147" customFormat="false" ht="15" hidden="false" customHeight="false" outlineLevel="0" collapsed="false">
      <c r="A147" s="238"/>
      <c r="B147" s="437"/>
      <c r="C147" s="437"/>
      <c r="D147" s="437"/>
      <c r="E147" s="238"/>
      <c r="F147" s="238"/>
      <c r="G147" s="437"/>
      <c r="H147" s="437"/>
      <c r="I147" s="439"/>
      <c r="J147" s="238"/>
      <c r="K147" s="238"/>
      <c r="L147" s="238"/>
      <c r="M147" s="238"/>
      <c r="N147" s="238"/>
      <c r="O147" s="238"/>
      <c r="P147" s="238"/>
      <c r="Q147" s="238"/>
      <c r="R147" s="238"/>
      <c r="S147" s="238"/>
      <c r="T147" s="238"/>
      <c r="U147" s="238"/>
      <c r="V147" s="238"/>
      <c r="W147" s="238"/>
      <c r="X147" s="238"/>
      <c r="Y147" s="238"/>
      <c r="Z147" s="238"/>
      <c r="AA147" s="238"/>
      <c r="AB147" s="238"/>
      <c r="AC147" s="238"/>
    </row>
    <row r="148" customFormat="false" ht="15" hidden="false" customHeight="false" outlineLevel="0" collapsed="false">
      <c r="A148" s="238"/>
      <c r="B148" s="437"/>
      <c r="C148" s="437"/>
      <c r="D148" s="437"/>
      <c r="E148" s="238"/>
      <c r="F148" s="238"/>
      <c r="G148" s="437"/>
      <c r="H148" s="437"/>
      <c r="I148" s="439"/>
      <c r="J148" s="238"/>
      <c r="K148" s="238"/>
      <c r="L148" s="238"/>
      <c r="M148" s="238"/>
      <c r="N148" s="238"/>
      <c r="O148" s="238"/>
      <c r="P148" s="238"/>
      <c r="Q148" s="238"/>
      <c r="R148" s="238"/>
      <c r="S148" s="238"/>
      <c r="T148" s="238"/>
      <c r="U148" s="238"/>
      <c r="V148" s="238"/>
      <c r="W148" s="238"/>
      <c r="X148" s="238"/>
      <c r="Y148" s="238"/>
      <c r="Z148" s="238"/>
      <c r="AA148" s="238"/>
      <c r="AB148" s="238"/>
      <c r="AC148" s="238"/>
    </row>
    <row r="149" customFormat="false" ht="15" hidden="false" customHeight="false" outlineLevel="0" collapsed="false">
      <c r="A149" s="238"/>
      <c r="B149" s="437"/>
      <c r="C149" s="437"/>
      <c r="D149" s="437"/>
      <c r="E149" s="238"/>
      <c r="F149" s="238"/>
      <c r="G149" s="437"/>
      <c r="H149" s="437"/>
      <c r="I149" s="439"/>
      <c r="J149" s="238"/>
      <c r="K149" s="238"/>
      <c r="L149" s="238"/>
      <c r="M149" s="238"/>
      <c r="N149" s="238"/>
      <c r="O149" s="238"/>
      <c r="P149" s="238"/>
      <c r="Q149" s="238"/>
      <c r="R149" s="238"/>
      <c r="S149" s="238"/>
      <c r="T149" s="238"/>
      <c r="U149" s="238"/>
      <c r="V149" s="238"/>
      <c r="W149" s="238"/>
      <c r="X149" s="238"/>
      <c r="Y149" s="238"/>
      <c r="Z149" s="238"/>
      <c r="AA149" s="238"/>
      <c r="AB149" s="238"/>
      <c r="AC149" s="238"/>
    </row>
    <row r="150" customFormat="false" ht="15" hidden="false" customHeight="false" outlineLevel="0" collapsed="false">
      <c r="A150" s="238"/>
      <c r="B150" s="437"/>
      <c r="C150" s="437"/>
      <c r="D150" s="437"/>
      <c r="E150" s="238"/>
      <c r="F150" s="238"/>
      <c r="G150" s="437"/>
      <c r="H150" s="437"/>
      <c r="I150" s="439"/>
      <c r="J150" s="238"/>
      <c r="K150" s="238"/>
      <c r="L150" s="238"/>
      <c r="M150" s="238"/>
      <c r="N150" s="238"/>
      <c r="O150" s="238"/>
      <c r="P150" s="238"/>
      <c r="Q150" s="238"/>
      <c r="R150" s="238"/>
      <c r="S150" s="238"/>
      <c r="T150" s="238"/>
      <c r="U150" s="238"/>
      <c r="V150" s="238"/>
      <c r="W150" s="238"/>
      <c r="X150" s="238"/>
      <c r="Y150" s="238"/>
      <c r="Z150" s="238"/>
      <c r="AA150" s="238"/>
      <c r="AB150" s="238"/>
      <c r="AC150" s="238"/>
    </row>
    <row r="151" customFormat="false" ht="15" hidden="false" customHeight="false" outlineLevel="0" collapsed="false">
      <c r="A151" s="238"/>
      <c r="B151" s="437"/>
      <c r="C151" s="437"/>
      <c r="D151" s="437"/>
      <c r="E151" s="238"/>
      <c r="F151" s="238"/>
      <c r="G151" s="437"/>
      <c r="H151" s="437"/>
      <c r="I151" s="439"/>
      <c r="J151" s="238"/>
      <c r="K151" s="238"/>
      <c r="L151" s="238"/>
      <c r="M151" s="238"/>
      <c r="N151" s="238"/>
      <c r="O151" s="238"/>
      <c r="P151" s="238"/>
      <c r="Q151" s="238"/>
      <c r="R151" s="238"/>
      <c r="S151" s="238"/>
      <c r="T151" s="238"/>
      <c r="U151" s="238"/>
      <c r="V151" s="238"/>
      <c r="W151" s="238"/>
      <c r="X151" s="238"/>
      <c r="Y151" s="238"/>
      <c r="Z151" s="238"/>
      <c r="AA151" s="238"/>
      <c r="AB151" s="238"/>
      <c r="AC151" s="238"/>
    </row>
    <row r="152" customFormat="false" ht="15" hidden="false" customHeight="false" outlineLevel="0" collapsed="false">
      <c r="A152" s="238"/>
      <c r="B152" s="437"/>
      <c r="C152" s="437"/>
      <c r="D152" s="437"/>
      <c r="E152" s="238"/>
      <c r="F152" s="238"/>
      <c r="G152" s="437"/>
      <c r="H152" s="437"/>
      <c r="I152" s="439"/>
      <c r="J152" s="238"/>
      <c r="K152" s="238"/>
      <c r="L152" s="238"/>
      <c r="M152" s="238"/>
      <c r="N152" s="238"/>
      <c r="O152" s="238"/>
      <c r="P152" s="238"/>
      <c r="Q152" s="238"/>
      <c r="R152" s="238"/>
      <c r="S152" s="238"/>
      <c r="T152" s="238"/>
      <c r="U152" s="238"/>
      <c r="V152" s="238"/>
      <c r="W152" s="238"/>
      <c r="X152" s="238"/>
      <c r="Y152" s="238"/>
      <c r="Z152" s="238"/>
      <c r="AA152" s="238"/>
      <c r="AB152" s="238"/>
      <c r="AC152" s="238"/>
    </row>
    <row r="153" customFormat="false" ht="15" hidden="false" customHeight="false" outlineLevel="0" collapsed="false">
      <c r="A153" s="238"/>
      <c r="B153" s="437"/>
      <c r="C153" s="437"/>
      <c r="D153" s="437"/>
      <c r="E153" s="238"/>
      <c r="F153" s="238"/>
      <c r="G153" s="437"/>
      <c r="H153" s="437"/>
      <c r="I153" s="439"/>
      <c r="J153" s="238"/>
      <c r="K153" s="238"/>
      <c r="L153" s="238"/>
      <c r="M153" s="238"/>
      <c r="N153" s="238"/>
      <c r="O153" s="238"/>
      <c r="P153" s="238"/>
      <c r="Q153" s="238"/>
      <c r="R153" s="238"/>
      <c r="S153" s="238"/>
      <c r="T153" s="238"/>
      <c r="U153" s="238"/>
      <c r="V153" s="238"/>
      <c r="W153" s="238"/>
      <c r="X153" s="238"/>
      <c r="Y153" s="238"/>
      <c r="Z153" s="238"/>
      <c r="AA153" s="238"/>
      <c r="AB153" s="238"/>
      <c r="AC153" s="238"/>
    </row>
    <row r="154" customFormat="false" ht="15" hidden="false" customHeight="false" outlineLevel="0" collapsed="false">
      <c r="A154" s="238"/>
      <c r="B154" s="437"/>
      <c r="C154" s="437"/>
      <c r="D154" s="437"/>
      <c r="E154" s="238"/>
      <c r="F154" s="238"/>
      <c r="G154" s="437"/>
      <c r="H154" s="437"/>
      <c r="I154" s="439"/>
      <c r="J154" s="238"/>
      <c r="K154" s="238"/>
      <c r="L154" s="238"/>
      <c r="M154" s="238"/>
      <c r="N154" s="238"/>
      <c r="O154" s="238"/>
      <c r="P154" s="238"/>
      <c r="Q154" s="238"/>
      <c r="R154" s="238"/>
      <c r="S154" s="238"/>
      <c r="T154" s="238"/>
      <c r="U154" s="238"/>
      <c r="V154" s="238"/>
      <c r="W154" s="238"/>
      <c r="X154" s="238"/>
      <c r="Y154" s="238"/>
      <c r="Z154" s="238"/>
      <c r="AA154" s="238"/>
      <c r="AB154" s="238"/>
      <c r="AC154" s="238"/>
    </row>
    <row r="155" customFormat="false" ht="15" hidden="false" customHeight="false" outlineLevel="0" collapsed="false">
      <c r="A155" s="238"/>
      <c r="B155" s="437"/>
      <c r="C155" s="437"/>
      <c r="D155" s="437"/>
      <c r="E155" s="238"/>
      <c r="F155" s="238"/>
      <c r="G155" s="437"/>
      <c r="H155" s="437"/>
      <c r="I155" s="439"/>
      <c r="J155" s="238"/>
      <c r="K155" s="238"/>
      <c r="L155" s="238"/>
      <c r="M155" s="238"/>
      <c r="N155" s="238"/>
      <c r="O155" s="238"/>
      <c r="P155" s="238"/>
      <c r="Q155" s="238"/>
      <c r="R155" s="238"/>
      <c r="S155" s="238"/>
      <c r="T155" s="238"/>
      <c r="U155" s="238"/>
      <c r="V155" s="238"/>
      <c r="W155" s="238"/>
      <c r="X155" s="238"/>
      <c r="Y155" s="238"/>
      <c r="Z155" s="238"/>
      <c r="AA155" s="238"/>
      <c r="AB155" s="238"/>
      <c r="AC155" s="238"/>
    </row>
    <row r="156" customFormat="false" ht="15" hidden="false" customHeight="false" outlineLevel="0" collapsed="false">
      <c r="A156" s="238"/>
      <c r="B156" s="437"/>
      <c r="C156" s="437"/>
      <c r="D156" s="437"/>
      <c r="E156" s="238"/>
      <c r="F156" s="238"/>
      <c r="G156" s="437"/>
      <c r="H156" s="437"/>
      <c r="I156" s="439"/>
      <c r="J156" s="238"/>
      <c r="K156" s="238"/>
      <c r="L156" s="238"/>
      <c r="M156" s="238"/>
      <c r="N156" s="238"/>
      <c r="O156" s="238"/>
      <c r="P156" s="238"/>
      <c r="Q156" s="238"/>
      <c r="R156" s="238"/>
      <c r="S156" s="238"/>
      <c r="T156" s="238"/>
      <c r="U156" s="238"/>
      <c r="V156" s="238"/>
      <c r="W156" s="238"/>
      <c r="X156" s="238"/>
      <c r="Y156" s="238"/>
      <c r="Z156" s="238"/>
      <c r="AA156" s="238"/>
      <c r="AB156" s="238"/>
      <c r="AC156" s="238"/>
    </row>
    <row r="157" customFormat="false" ht="15" hidden="false" customHeight="false" outlineLevel="0" collapsed="false">
      <c r="A157" s="238"/>
      <c r="B157" s="437"/>
      <c r="C157" s="437"/>
      <c r="D157" s="437"/>
      <c r="E157" s="238"/>
      <c r="F157" s="238"/>
      <c r="G157" s="437"/>
      <c r="H157" s="437"/>
      <c r="I157" s="439"/>
      <c r="J157" s="238"/>
      <c r="K157" s="238"/>
      <c r="L157" s="238"/>
      <c r="M157" s="238"/>
      <c r="N157" s="238"/>
      <c r="O157" s="238"/>
      <c r="P157" s="238"/>
      <c r="Q157" s="238"/>
      <c r="R157" s="238"/>
      <c r="S157" s="238"/>
      <c r="T157" s="238"/>
      <c r="U157" s="238"/>
      <c r="V157" s="238"/>
      <c r="W157" s="238"/>
      <c r="X157" s="238"/>
      <c r="Y157" s="238"/>
      <c r="Z157" s="238"/>
      <c r="AA157" s="238"/>
      <c r="AB157" s="238"/>
      <c r="AC157" s="238"/>
    </row>
    <row r="158" customFormat="false" ht="15" hidden="false" customHeight="false" outlineLevel="0" collapsed="false">
      <c r="A158" s="238"/>
      <c r="B158" s="437"/>
      <c r="C158" s="437"/>
      <c r="D158" s="437"/>
      <c r="E158" s="238"/>
      <c r="F158" s="238"/>
      <c r="G158" s="437"/>
      <c r="H158" s="437"/>
      <c r="I158" s="439"/>
      <c r="J158" s="238"/>
      <c r="K158" s="238"/>
      <c r="L158" s="238"/>
      <c r="M158" s="238"/>
      <c r="N158" s="238"/>
      <c r="O158" s="238"/>
      <c r="P158" s="238"/>
      <c r="Q158" s="238"/>
      <c r="R158" s="238"/>
      <c r="S158" s="238"/>
      <c r="T158" s="238"/>
      <c r="U158" s="238"/>
      <c r="V158" s="238"/>
      <c r="W158" s="238"/>
      <c r="X158" s="238"/>
      <c r="Y158" s="238"/>
      <c r="Z158" s="238"/>
      <c r="AA158" s="238"/>
      <c r="AB158" s="238"/>
      <c r="AC158" s="238"/>
    </row>
    <row r="159" customFormat="false" ht="15" hidden="false" customHeight="false" outlineLevel="0" collapsed="false">
      <c r="A159" s="238"/>
      <c r="B159" s="437"/>
      <c r="C159" s="437"/>
      <c r="D159" s="437"/>
      <c r="E159" s="238"/>
      <c r="F159" s="238"/>
      <c r="G159" s="437"/>
      <c r="H159" s="437"/>
      <c r="I159" s="439"/>
      <c r="J159" s="238"/>
      <c r="K159" s="238"/>
      <c r="L159" s="238"/>
      <c r="M159" s="238"/>
      <c r="N159" s="238"/>
      <c r="O159" s="238"/>
      <c r="P159" s="238"/>
      <c r="Q159" s="238"/>
      <c r="R159" s="238"/>
      <c r="S159" s="238"/>
      <c r="T159" s="238"/>
      <c r="U159" s="238"/>
      <c r="V159" s="238"/>
      <c r="W159" s="238"/>
      <c r="X159" s="238"/>
      <c r="Y159" s="238"/>
      <c r="Z159" s="238"/>
      <c r="AA159" s="238"/>
      <c r="AB159" s="238"/>
      <c r="AC159" s="238"/>
    </row>
    <row r="160" customFormat="false" ht="15" hidden="false" customHeight="false" outlineLevel="0" collapsed="false">
      <c r="A160" s="238"/>
      <c r="B160" s="437"/>
      <c r="C160" s="437"/>
      <c r="D160" s="437"/>
      <c r="E160" s="238"/>
      <c r="F160" s="238"/>
      <c r="G160" s="437"/>
      <c r="H160" s="437"/>
      <c r="I160" s="439"/>
      <c r="J160" s="238"/>
      <c r="K160" s="238"/>
      <c r="L160" s="238"/>
      <c r="M160" s="238"/>
      <c r="N160" s="238"/>
      <c r="O160" s="238"/>
      <c r="P160" s="238"/>
      <c r="Q160" s="238"/>
      <c r="R160" s="238"/>
      <c r="S160" s="238"/>
      <c r="T160" s="238"/>
      <c r="U160" s="238"/>
      <c r="V160" s="238"/>
      <c r="W160" s="238"/>
      <c r="X160" s="238"/>
      <c r="Y160" s="238"/>
      <c r="Z160" s="238"/>
      <c r="AA160" s="238"/>
      <c r="AB160" s="238"/>
      <c r="AC160" s="238"/>
    </row>
    <row r="161" customFormat="false" ht="15" hidden="false" customHeight="false" outlineLevel="0" collapsed="false">
      <c r="A161" s="238"/>
      <c r="B161" s="437"/>
      <c r="C161" s="437"/>
      <c r="D161" s="437"/>
      <c r="E161" s="238"/>
      <c r="F161" s="238"/>
      <c r="G161" s="437"/>
      <c r="H161" s="437"/>
      <c r="I161" s="439"/>
      <c r="J161" s="238"/>
      <c r="K161" s="238"/>
      <c r="L161" s="238"/>
      <c r="M161" s="238"/>
      <c r="N161" s="238"/>
      <c r="O161" s="238"/>
      <c r="P161" s="238"/>
      <c r="Q161" s="238"/>
      <c r="R161" s="238"/>
      <c r="S161" s="238"/>
      <c r="T161" s="238"/>
      <c r="U161" s="238"/>
      <c r="V161" s="238"/>
      <c r="W161" s="238"/>
      <c r="X161" s="238"/>
      <c r="Y161" s="238"/>
      <c r="Z161" s="238"/>
      <c r="AA161" s="238"/>
      <c r="AB161" s="238"/>
      <c r="AC161" s="238"/>
    </row>
    <row r="162" customFormat="false" ht="15" hidden="false" customHeight="false" outlineLevel="0" collapsed="false">
      <c r="A162" s="238"/>
      <c r="B162" s="437"/>
      <c r="C162" s="437"/>
      <c r="D162" s="437"/>
      <c r="E162" s="238"/>
      <c r="F162" s="238"/>
      <c r="G162" s="437"/>
      <c r="H162" s="437"/>
      <c r="I162" s="439"/>
      <c r="J162" s="238"/>
      <c r="K162" s="238"/>
      <c r="L162" s="238"/>
      <c r="M162" s="238"/>
      <c r="N162" s="238"/>
      <c r="O162" s="238"/>
      <c r="P162" s="238"/>
      <c r="Q162" s="238"/>
      <c r="R162" s="238"/>
      <c r="S162" s="238"/>
      <c r="T162" s="238"/>
      <c r="U162" s="238"/>
      <c r="V162" s="238"/>
      <c r="W162" s="238"/>
      <c r="X162" s="238"/>
      <c r="Y162" s="238"/>
      <c r="Z162" s="238"/>
      <c r="AA162" s="238"/>
      <c r="AB162" s="238"/>
      <c r="AC162" s="238"/>
    </row>
    <row r="163" customFormat="false" ht="15" hidden="false" customHeight="false" outlineLevel="0" collapsed="false">
      <c r="A163" s="238"/>
      <c r="B163" s="437"/>
      <c r="C163" s="437"/>
      <c r="D163" s="437"/>
      <c r="E163" s="238"/>
      <c r="F163" s="238"/>
      <c r="G163" s="437"/>
      <c r="H163" s="437"/>
      <c r="I163" s="439"/>
      <c r="J163" s="238"/>
      <c r="K163" s="238"/>
      <c r="L163" s="238"/>
      <c r="M163" s="238"/>
      <c r="N163" s="238"/>
      <c r="O163" s="238"/>
      <c r="P163" s="238"/>
      <c r="Q163" s="238"/>
      <c r="R163" s="238"/>
      <c r="S163" s="238"/>
      <c r="T163" s="238"/>
      <c r="U163" s="238"/>
      <c r="V163" s="238"/>
      <c r="W163" s="238"/>
      <c r="X163" s="238"/>
      <c r="Y163" s="238"/>
      <c r="Z163" s="238"/>
      <c r="AA163" s="238"/>
      <c r="AB163" s="238"/>
      <c r="AC163" s="238"/>
    </row>
    <row r="164" customFormat="false" ht="15" hidden="false" customHeight="false" outlineLevel="0" collapsed="false">
      <c r="A164" s="238"/>
      <c r="B164" s="437"/>
      <c r="C164" s="437"/>
      <c r="D164" s="437"/>
      <c r="E164" s="238"/>
      <c r="F164" s="238"/>
      <c r="G164" s="437"/>
      <c r="H164" s="437"/>
      <c r="I164" s="439"/>
      <c r="J164" s="238"/>
      <c r="K164" s="238"/>
      <c r="L164" s="238"/>
      <c r="M164" s="238"/>
      <c r="N164" s="238"/>
      <c r="O164" s="238"/>
      <c r="P164" s="238"/>
      <c r="Q164" s="238"/>
      <c r="R164" s="238"/>
      <c r="S164" s="238"/>
      <c r="T164" s="238"/>
      <c r="U164" s="238"/>
      <c r="V164" s="238"/>
      <c r="W164" s="238"/>
      <c r="X164" s="238"/>
      <c r="Y164" s="238"/>
      <c r="Z164" s="238"/>
      <c r="AA164" s="238"/>
      <c r="AB164" s="238"/>
      <c r="AC164" s="238"/>
    </row>
    <row r="165" customFormat="false" ht="15" hidden="false" customHeight="false" outlineLevel="0" collapsed="false">
      <c r="A165" s="238"/>
      <c r="B165" s="437"/>
      <c r="C165" s="437"/>
      <c r="D165" s="437"/>
      <c r="E165" s="238"/>
      <c r="F165" s="238"/>
      <c r="G165" s="437"/>
      <c r="H165" s="437"/>
      <c r="I165" s="439"/>
      <c r="J165" s="238"/>
      <c r="K165" s="238"/>
      <c r="L165" s="238"/>
      <c r="M165" s="238"/>
      <c r="N165" s="238"/>
      <c r="O165" s="238"/>
      <c r="P165" s="238"/>
      <c r="Q165" s="238"/>
      <c r="R165" s="238"/>
      <c r="S165" s="238"/>
      <c r="T165" s="238"/>
      <c r="U165" s="238"/>
      <c r="V165" s="238"/>
      <c r="W165" s="238"/>
      <c r="X165" s="238"/>
      <c r="Y165" s="238"/>
      <c r="Z165" s="238"/>
      <c r="AA165" s="238"/>
      <c r="AB165" s="238"/>
      <c r="AC165" s="238"/>
    </row>
    <row r="166" customFormat="false" ht="15" hidden="false" customHeight="false" outlineLevel="0" collapsed="false">
      <c r="A166" s="238"/>
      <c r="B166" s="437"/>
      <c r="C166" s="437"/>
      <c r="D166" s="437"/>
      <c r="E166" s="238"/>
      <c r="F166" s="238"/>
      <c r="G166" s="437"/>
      <c r="H166" s="437"/>
      <c r="I166" s="439"/>
      <c r="J166" s="238"/>
      <c r="K166" s="238"/>
      <c r="L166" s="238"/>
      <c r="M166" s="238"/>
      <c r="N166" s="238"/>
      <c r="O166" s="238"/>
      <c r="P166" s="238"/>
      <c r="Q166" s="238"/>
      <c r="R166" s="238"/>
      <c r="S166" s="238"/>
      <c r="T166" s="238"/>
      <c r="U166" s="238"/>
      <c r="V166" s="238"/>
      <c r="W166" s="238"/>
      <c r="X166" s="238"/>
      <c r="Y166" s="238"/>
      <c r="Z166" s="238"/>
      <c r="AA166" s="238"/>
      <c r="AB166" s="238"/>
      <c r="AC166" s="238"/>
    </row>
    <row r="167" customFormat="false" ht="15" hidden="false" customHeight="false" outlineLevel="0" collapsed="false">
      <c r="A167" s="238"/>
      <c r="B167" s="437"/>
      <c r="C167" s="437"/>
      <c r="D167" s="437"/>
      <c r="E167" s="238"/>
      <c r="F167" s="238"/>
      <c r="G167" s="437"/>
      <c r="H167" s="437"/>
      <c r="I167" s="439"/>
      <c r="J167" s="238"/>
      <c r="K167" s="238"/>
      <c r="L167" s="238"/>
      <c r="M167" s="238"/>
      <c r="N167" s="238"/>
      <c r="O167" s="238"/>
      <c r="P167" s="238"/>
      <c r="Q167" s="238"/>
      <c r="R167" s="238"/>
      <c r="S167" s="238"/>
      <c r="T167" s="238"/>
      <c r="U167" s="238"/>
      <c r="V167" s="238"/>
      <c r="W167" s="238"/>
      <c r="X167" s="238"/>
      <c r="Y167" s="238"/>
      <c r="Z167" s="238"/>
      <c r="AA167" s="238"/>
      <c r="AB167" s="238"/>
      <c r="AC167" s="238"/>
    </row>
    <row r="168" customFormat="false" ht="15" hidden="false" customHeight="false" outlineLevel="0" collapsed="false">
      <c r="A168" s="238"/>
      <c r="B168" s="437"/>
      <c r="C168" s="437"/>
      <c r="D168" s="437"/>
      <c r="E168" s="238"/>
      <c r="F168" s="238"/>
      <c r="G168" s="437"/>
      <c r="H168" s="437"/>
      <c r="I168" s="439"/>
      <c r="J168" s="238"/>
      <c r="K168" s="238"/>
      <c r="L168" s="238"/>
      <c r="M168" s="238"/>
      <c r="N168" s="238"/>
      <c r="O168" s="238"/>
      <c r="P168" s="238"/>
      <c r="Q168" s="238"/>
      <c r="R168" s="238"/>
      <c r="S168" s="238"/>
      <c r="T168" s="238"/>
      <c r="U168" s="238"/>
      <c r="V168" s="238"/>
      <c r="W168" s="238"/>
      <c r="X168" s="238"/>
      <c r="Y168" s="238"/>
      <c r="Z168" s="238"/>
      <c r="AA168" s="238"/>
      <c r="AB168" s="238"/>
      <c r="AC168" s="238"/>
    </row>
    <row r="169" customFormat="false" ht="15" hidden="false" customHeight="false" outlineLevel="0" collapsed="false">
      <c r="A169" s="238"/>
      <c r="B169" s="437"/>
      <c r="C169" s="437"/>
      <c r="D169" s="437"/>
      <c r="E169" s="238"/>
      <c r="F169" s="238"/>
      <c r="G169" s="437"/>
      <c r="H169" s="437"/>
      <c r="I169" s="439"/>
      <c r="J169" s="238"/>
      <c r="K169" s="238"/>
      <c r="L169" s="238"/>
      <c r="M169" s="238"/>
      <c r="N169" s="238"/>
      <c r="O169" s="238"/>
      <c r="P169" s="238"/>
      <c r="Q169" s="238"/>
      <c r="R169" s="238"/>
      <c r="S169" s="238"/>
      <c r="T169" s="238"/>
      <c r="U169" s="238"/>
      <c r="V169" s="238"/>
      <c r="W169" s="238"/>
      <c r="X169" s="238"/>
      <c r="Y169" s="238"/>
      <c r="Z169" s="238"/>
      <c r="AA169" s="238"/>
      <c r="AB169" s="238"/>
      <c r="AC169" s="238"/>
    </row>
    <row r="170" customFormat="false" ht="15" hidden="false" customHeight="false" outlineLevel="0" collapsed="false">
      <c r="A170" s="238"/>
      <c r="B170" s="437"/>
      <c r="C170" s="437"/>
      <c r="D170" s="437"/>
      <c r="E170" s="238"/>
      <c r="F170" s="238"/>
      <c r="G170" s="437"/>
      <c r="H170" s="437"/>
      <c r="I170" s="439"/>
      <c r="J170" s="238"/>
      <c r="K170" s="238"/>
      <c r="L170" s="238"/>
      <c r="M170" s="238"/>
      <c r="N170" s="238"/>
      <c r="O170" s="238"/>
      <c r="P170" s="238"/>
      <c r="Q170" s="238"/>
      <c r="R170" s="238"/>
      <c r="S170" s="238"/>
      <c r="T170" s="238"/>
      <c r="U170" s="238"/>
      <c r="V170" s="238"/>
      <c r="W170" s="238"/>
      <c r="X170" s="238"/>
      <c r="Y170" s="238"/>
      <c r="Z170" s="238"/>
      <c r="AA170" s="238"/>
      <c r="AB170" s="238"/>
      <c r="AC170" s="238"/>
    </row>
    <row r="171" customFormat="false" ht="15" hidden="false" customHeight="false" outlineLevel="0" collapsed="false">
      <c r="A171" s="238"/>
      <c r="B171" s="437"/>
      <c r="C171" s="437"/>
      <c r="D171" s="437"/>
      <c r="E171" s="238"/>
      <c r="F171" s="238"/>
      <c r="G171" s="437"/>
      <c r="H171" s="437"/>
      <c r="I171" s="439"/>
      <c r="J171" s="238"/>
      <c r="K171" s="238"/>
      <c r="L171" s="238"/>
      <c r="M171" s="238"/>
      <c r="N171" s="238"/>
      <c r="O171" s="238"/>
      <c r="P171" s="238"/>
      <c r="Q171" s="238"/>
      <c r="R171" s="238"/>
      <c r="S171" s="238"/>
      <c r="T171" s="238"/>
      <c r="U171" s="238"/>
      <c r="V171" s="238"/>
      <c r="W171" s="238"/>
      <c r="X171" s="238"/>
      <c r="Y171" s="238"/>
      <c r="Z171" s="238"/>
      <c r="AA171" s="238"/>
      <c r="AB171" s="238"/>
      <c r="AC171" s="238"/>
    </row>
    <row r="172" customFormat="false" ht="15" hidden="false" customHeight="false" outlineLevel="0" collapsed="false">
      <c r="A172" s="238"/>
      <c r="B172" s="437"/>
      <c r="C172" s="437"/>
      <c r="D172" s="437"/>
      <c r="E172" s="238"/>
      <c r="F172" s="238"/>
      <c r="G172" s="437"/>
      <c r="H172" s="437"/>
      <c r="I172" s="439"/>
      <c r="J172" s="238"/>
      <c r="K172" s="238"/>
      <c r="L172" s="238"/>
      <c r="M172" s="238"/>
      <c r="N172" s="238"/>
      <c r="O172" s="238"/>
      <c r="P172" s="238"/>
      <c r="Q172" s="238"/>
      <c r="R172" s="238"/>
      <c r="S172" s="238"/>
      <c r="T172" s="238"/>
      <c r="U172" s="238"/>
      <c r="V172" s="238"/>
      <c r="W172" s="238"/>
      <c r="X172" s="238"/>
      <c r="Y172" s="238"/>
      <c r="Z172" s="238"/>
      <c r="AA172" s="238"/>
      <c r="AB172" s="238"/>
      <c r="AC172" s="238"/>
    </row>
    <row r="173" customFormat="false" ht="15" hidden="false" customHeight="false" outlineLevel="0" collapsed="false">
      <c r="A173" s="238"/>
      <c r="B173" s="437"/>
      <c r="C173" s="437"/>
      <c r="D173" s="437"/>
      <c r="E173" s="238"/>
      <c r="F173" s="238"/>
      <c r="G173" s="437"/>
      <c r="H173" s="437"/>
      <c r="I173" s="439"/>
      <c r="J173" s="238"/>
      <c r="K173" s="238"/>
      <c r="L173" s="238"/>
      <c r="M173" s="238"/>
      <c r="N173" s="238"/>
      <c r="O173" s="238"/>
      <c r="P173" s="238"/>
      <c r="Q173" s="238"/>
      <c r="R173" s="238"/>
      <c r="S173" s="238"/>
      <c r="T173" s="238"/>
      <c r="U173" s="238"/>
      <c r="V173" s="238"/>
      <c r="W173" s="238"/>
      <c r="X173" s="238"/>
      <c r="Y173" s="238"/>
      <c r="Z173" s="238"/>
      <c r="AA173" s="238"/>
      <c r="AB173" s="238"/>
      <c r="AC173" s="238"/>
    </row>
    <row r="174" customFormat="false" ht="15" hidden="false" customHeight="false" outlineLevel="0" collapsed="false">
      <c r="A174" s="238"/>
      <c r="B174" s="437"/>
      <c r="C174" s="437"/>
      <c r="D174" s="437"/>
      <c r="E174" s="238"/>
      <c r="F174" s="238"/>
      <c r="G174" s="437"/>
      <c r="H174" s="437"/>
      <c r="I174" s="439"/>
      <c r="J174" s="238"/>
      <c r="K174" s="238"/>
      <c r="L174" s="238"/>
      <c r="M174" s="238"/>
      <c r="N174" s="238"/>
      <c r="O174" s="238"/>
      <c r="P174" s="238"/>
      <c r="Q174" s="238"/>
      <c r="R174" s="238"/>
      <c r="S174" s="238"/>
      <c r="T174" s="238"/>
      <c r="U174" s="238"/>
      <c r="V174" s="238"/>
      <c r="W174" s="238"/>
      <c r="X174" s="238"/>
      <c r="Y174" s="238"/>
      <c r="Z174" s="238"/>
      <c r="AA174" s="238"/>
      <c r="AB174" s="238"/>
      <c r="AC174" s="238"/>
    </row>
    <row r="175" customFormat="false" ht="15" hidden="false" customHeight="false" outlineLevel="0" collapsed="false">
      <c r="A175" s="238"/>
      <c r="B175" s="437"/>
      <c r="C175" s="437"/>
      <c r="D175" s="437"/>
      <c r="E175" s="238"/>
      <c r="F175" s="238"/>
      <c r="G175" s="437"/>
      <c r="H175" s="437"/>
      <c r="I175" s="439"/>
      <c r="J175" s="238"/>
      <c r="K175" s="238"/>
      <c r="L175" s="238"/>
      <c r="M175" s="238"/>
      <c r="N175" s="238"/>
      <c r="O175" s="238"/>
      <c r="P175" s="238"/>
      <c r="Q175" s="238"/>
      <c r="R175" s="238"/>
      <c r="S175" s="238"/>
      <c r="T175" s="238"/>
      <c r="U175" s="238"/>
      <c r="V175" s="238"/>
      <c r="W175" s="238"/>
      <c r="X175" s="238"/>
      <c r="Y175" s="238"/>
      <c r="Z175" s="238"/>
      <c r="AA175" s="238"/>
      <c r="AB175" s="238"/>
      <c r="AC175" s="238"/>
    </row>
    <row r="176" customFormat="false" ht="15" hidden="false" customHeight="false" outlineLevel="0" collapsed="false">
      <c r="A176" s="238"/>
      <c r="B176" s="437"/>
      <c r="C176" s="437"/>
      <c r="D176" s="437"/>
      <c r="E176" s="238"/>
      <c r="F176" s="238"/>
      <c r="G176" s="437"/>
      <c r="H176" s="437"/>
      <c r="I176" s="439"/>
      <c r="J176" s="238"/>
      <c r="K176" s="238"/>
      <c r="L176" s="238"/>
      <c r="M176" s="238"/>
      <c r="N176" s="238"/>
      <c r="O176" s="238"/>
      <c r="P176" s="238"/>
      <c r="Q176" s="238"/>
      <c r="R176" s="238"/>
      <c r="S176" s="238"/>
      <c r="T176" s="238"/>
      <c r="U176" s="238"/>
      <c r="V176" s="238"/>
      <c r="W176" s="238"/>
      <c r="X176" s="238"/>
      <c r="Y176" s="238"/>
      <c r="Z176" s="238"/>
      <c r="AA176" s="238"/>
      <c r="AB176" s="238"/>
      <c r="AC176" s="238"/>
    </row>
    <row r="177" customFormat="false" ht="15" hidden="false" customHeight="false" outlineLevel="0" collapsed="false">
      <c r="A177" s="238"/>
      <c r="B177" s="437"/>
      <c r="C177" s="437"/>
      <c r="D177" s="437"/>
      <c r="E177" s="238"/>
      <c r="F177" s="238"/>
      <c r="G177" s="437"/>
      <c r="H177" s="437"/>
      <c r="I177" s="439"/>
      <c r="J177" s="238"/>
      <c r="K177" s="238"/>
      <c r="L177" s="238"/>
      <c r="M177" s="238"/>
      <c r="N177" s="238"/>
      <c r="O177" s="238"/>
      <c r="P177" s="238"/>
      <c r="Q177" s="238"/>
      <c r="R177" s="238"/>
      <c r="S177" s="238"/>
      <c r="T177" s="238"/>
      <c r="U177" s="238"/>
      <c r="V177" s="238"/>
      <c r="W177" s="238"/>
      <c r="X177" s="238"/>
      <c r="Y177" s="238"/>
      <c r="Z177" s="238"/>
      <c r="AA177" s="238"/>
      <c r="AB177" s="238"/>
      <c r="AC177" s="238"/>
    </row>
    <row r="178" customFormat="false" ht="15" hidden="false" customHeight="false" outlineLevel="0" collapsed="false">
      <c r="A178" s="238"/>
      <c r="B178" s="437"/>
      <c r="C178" s="437"/>
      <c r="D178" s="437"/>
      <c r="E178" s="238"/>
      <c r="F178" s="238"/>
      <c r="G178" s="437"/>
      <c r="H178" s="437"/>
      <c r="I178" s="439"/>
      <c r="J178" s="238"/>
      <c r="K178" s="238"/>
      <c r="L178" s="238"/>
      <c r="M178" s="238"/>
      <c r="N178" s="238"/>
      <c r="O178" s="238"/>
      <c r="P178" s="238"/>
      <c r="Q178" s="238"/>
      <c r="R178" s="238"/>
      <c r="S178" s="238"/>
      <c r="T178" s="238"/>
      <c r="U178" s="238"/>
      <c r="V178" s="238"/>
      <c r="W178" s="238"/>
      <c r="X178" s="238"/>
      <c r="Y178" s="238"/>
      <c r="Z178" s="238"/>
      <c r="AA178" s="238"/>
      <c r="AB178" s="238"/>
      <c r="AC178" s="238"/>
    </row>
    <row r="179" customFormat="false" ht="15" hidden="false" customHeight="false" outlineLevel="0" collapsed="false">
      <c r="A179" s="238"/>
      <c r="B179" s="437"/>
      <c r="C179" s="437"/>
      <c r="D179" s="437"/>
      <c r="E179" s="238"/>
      <c r="F179" s="238"/>
      <c r="G179" s="437"/>
      <c r="H179" s="437"/>
      <c r="I179" s="439"/>
      <c r="J179" s="238"/>
      <c r="K179" s="238"/>
      <c r="L179" s="238"/>
      <c r="M179" s="238"/>
      <c r="N179" s="238"/>
      <c r="O179" s="238"/>
      <c r="P179" s="238"/>
      <c r="Q179" s="238"/>
      <c r="R179" s="238"/>
      <c r="S179" s="238"/>
      <c r="T179" s="238"/>
      <c r="U179" s="238"/>
      <c r="V179" s="238"/>
      <c r="W179" s="238"/>
      <c r="X179" s="238"/>
      <c r="Y179" s="238"/>
      <c r="Z179" s="238"/>
      <c r="AA179" s="238"/>
      <c r="AB179" s="238"/>
      <c r="AC179" s="238"/>
    </row>
    <row r="180" customFormat="false" ht="15" hidden="false" customHeight="false" outlineLevel="0" collapsed="false">
      <c r="A180" s="238"/>
      <c r="B180" s="437"/>
      <c r="C180" s="437"/>
      <c r="D180" s="437"/>
      <c r="E180" s="238"/>
      <c r="F180" s="238"/>
      <c r="G180" s="437"/>
      <c r="H180" s="437"/>
      <c r="I180" s="439"/>
      <c r="J180" s="238"/>
      <c r="K180" s="238"/>
      <c r="L180" s="238"/>
      <c r="M180" s="238"/>
      <c r="N180" s="238"/>
      <c r="O180" s="238"/>
      <c r="P180" s="238"/>
      <c r="Q180" s="238"/>
      <c r="R180" s="238"/>
      <c r="S180" s="238"/>
      <c r="T180" s="238"/>
      <c r="U180" s="238"/>
      <c r="V180" s="238"/>
      <c r="W180" s="238"/>
      <c r="X180" s="238"/>
      <c r="Y180" s="238"/>
      <c r="Z180" s="238"/>
      <c r="AA180" s="238"/>
      <c r="AB180" s="238"/>
      <c r="AC180" s="238"/>
    </row>
    <row r="181" customFormat="false" ht="15" hidden="false" customHeight="false" outlineLevel="0" collapsed="false">
      <c r="A181" s="238"/>
      <c r="B181" s="437"/>
      <c r="C181" s="437"/>
      <c r="D181" s="437"/>
      <c r="E181" s="238"/>
      <c r="F181" s="238"/>
      <c r="G181" s="437"/>
      <c r="H181" s="437"/>
      <c r="I181" s="439"/>
      <c r="J181" s="238"/>
      <c r="K181" s="238"/>
      <c r="L181" s="238"/>
      <c r="M181" s="238"/>
      <c r="N181" s="238"/>
      <c r="O181" s="238"/>
      <c r="P181" s="238"/>
      <c r="Q181" s="238"/>
      <c r="R181" s="238"/>
      <c r="S181" s="238"/>
      <c r="T181" s="238"/>
      <c r="U181" s="238"/>
      <c r="V181" s="238"/>
      <c r="W181" s="238"/>
      <c r="X181" s="238"/>
      <c r="Y181" s="238"/>
      <c r="Z181" s="238"/>
      <c r="AA181" s="238"/>
      <c r="AB181" s="238"/>
      <c r="AC181" s="238"/>
    </row>
    <row r="182" customFormat="false" ht="15" hidden="false" customHeight="false" outlineLevel="0" collapsed="false">
      <c r="A182" s="238"/>
      <c r="B182" s="437"/>
      <c r="C182" s="437"/>
      <c r="D182" s="437"/>
      <c r="E182" s="238"/>
      <c r="F182" s="238"/>
      <c r="G182" s="437"/>
      <c r="H182" s="437"/>
      <c r="I182" s="439"/>
      <c r="J182" s="238"/>
      <c r="K182" s="238"/>
      <c r="L182" s="238"/>
      <c r="M182" s="238"/>
      <c r="N182" s="238"/>
      <c r="O182" s="238"/>
      <c r="P182" s="238"/>
      <c r="Q182" s="238"/>
      <c r="R182" s="238"/>
      <c r="S182" s="238"/>
      <c r="T182" s="238"/>
      <c r="U182" s="238"/>
      <c r="V182" s="238"/>
      <c r="W182" s="238"/>
      <c r="X182" s="238"/>
      <c r="Y182" s="238"/>
      <c r="Z182" s="238"/>
      <c r="AA182" s="238"/>
      <c r="AB182" s="238"/>
      <c r="AC182" s="238"/>
    </row>
    <row r="183" customFormat="false" ht="15" hidden="false" customHeight="false" outlineLevel="0" collapsed="false">
      <c r="A183" s="238"/>
      <c r="B183" s="437"/>
      <c r="C183" s="437"/>
      <c r="D183" s="437"/>
      <c r="E183" s="238"/>
      <c r="F183" s="238"/>
      <c r="G183" s="437"/>
      <c r="H183" s="437"/>
      <c r="I183" s="439"/>
      <c r="J183" s="238"/>
      <c r="K183" s="238"/>
      <c r="L183" s="238"/>
      <c r="M183" s="238"/>
      <c r="N183" s="238"/>
      <c r="O183" s="238"/>
      <c r="P183" s="238"/>
      <c r="Q183" s="238"/>
      <c r="R183" s="238"/>
      <c r="S183" s="238"/>
      <c r="T183" s="238"/>
      <c r="U183" s="238"/>
      <c r="V183" s="238"/>
      <c r="W183" s="238"/>
      <c r="X183" s="238"/>
      <c r="Y183" s="238"/>
      <c r="Z183" s="238"/>
      <c r="AA183" s="238"/>
      <c r="AB183" s="238"/>
      <c r="AC183" s="238"/>
    </row>
    <row r="184" customFormat="false" ht="15" hidden="false" customHeight="false" outlineLevel="0" collapsed="false">
      <c r="A184" s="238"/>
      <c r="B184" s="437"/>
      <c r="C184" s="437"/>
      <c r="D184" s="437"/>
      <c r="E184" s="238"/>
      <c r="F184" s="238"/>
      <c r="G184" s="437"/>
      <c r="H184" s="437"/>
      <c r="I184" s="439"/>
      <c r="J184" s="238"/>
      <c r="K184" s="238"/>
      <c r="L184" s="238"/>
      <c r="M184" s="238"/>
      <c r="N184" s="238"/>
      <c r="O184" s="238"/>
      <c r="P184" s="238"/>
      <c r="Q184" s="238"/>
      <c r="R184" s="238"/>
      <c r="S184" s="238"/>
      <c r="T184" s="238"/>
      <c r="U184" s="238"/>
      <c r="V184" s="238"/>
      <c r="W184" s="238"/>
      <c r="X184" s="238"/>
      <c r="Y184" s="238"/>
      <c r="Z184" s="238"/>
      <c r="AA184" s="238"/>
      <c r="AB184" s="238"/>
      <c r="AC184" s="238"/>
    </row>
    <row r="185" customFormat="false" ht="15" hidden="false" customHeight="false" outlineLevel="0" collapsed="false">
      <c r="A185" s="238"/>
      <c r="B185" s="437"/>
      <c r="C185" s="437"/>
      <c r="D185" s="437"/>
      <c r="E185" s="238"/>
      <c r="F185" s="238"/>
      <c r="G185" s="437"/>
      <c r="H185" s="437"/>
      <c r="I185" s="439"/>
      <c r="J185" s="238"/>
      <c r="K185" s="238"/>
      <c r="L185" s="238"/>
      <c r="M185" s="238"/>
      <c r="N185" s="238"/>
      <c r="O185" s="238"/>
      <c r="P185" s="238"/>
      <c r="Q185" s="238"/>
      <c r="R185" s="238"/>
      <c r="S185" s="238"/>
      <c r="T185" s="238"/>
      <c r="U185" s="238"/>
      <c r="V185" s="238"/>
      <c r="W185" s="238"/>
      <c r="X185" s="238"/>
      <c r="Y185" s="238"/>
      <c r="Z185" s="238"/>
      <c r="AA185" s="238"/>
      <c r="AB185" s="238"/>
      <c r="AC185" s="238"/>
    </row>
    <row r="186" customFormat="false" ht="15" hidden="false" customHeight="false" outlineLevel="0" collapsed="false">
      <c r="A186" s="238"/>
      <c r="B186" s="437"/>
      <c r="C186" s="437"/>
      <c r="D186" s="437"/>
      <c r="E186" s="238"/>
      <c r="F186" s="238"/>
      <c r="G186" s="437"/>
      <c r="H186" s="437"/>
      <c r="I186" s="439"/>
      <c r="J186" s="238"/>
      <c r="K186" s="238"/>
      <c r="L186" s="238"/>
      <c r="M186" s="238"/>
      <c r="N186" s="238"/>
      <c r="O186" s="238"/>
      <c r="P186" s="238"/>
      <c r="Q186" s="238"/>
      <c r="R186" s="238"/>
      <c r="S186" s="238"/>
      <c r="T186" s="238"/>
      <c r="U186" s="238"/>
      <c r="V186" s="238"/>
      <c r="W186" s="238"/>
      <c r="X186" s="238"/>
      <c r="Y186" s="238"/>
      <c r="Z186" s="238"/>
      <c r="AA186" s="238"/>
      <c r="AB186" s="238"/>
      <c r="AC186" s="238"/>
    </row>
    <row r="187" customFormat="false" ht="15" hidden="false" customHeight="false" outlineLevel="0" collapsed="false">
      <c r="A187" s="238"/>
      <c r="B187" s="437"/>
      <c r="C187" s="437"/>
      <c r="D187" s="437"/>
      <c r="E187" s="238"/>
      <c r="F187" s="238"/>
      <c r="G187" s="437"/>
      <c r="H187" s="437"/>
      <c r="I187" s="439"/>
      <c r="J187" s="238"/>
      <c r="K187" s="238"/>
      <c r="L187" s="238"/>
      <c r="M187" s="238"/>
      <c r="N187" s="238"/>
      <c r="O187" s="238"/>
      <c r="P187" s="238"/>
      <c r="Q187" s="238"/>
      <c r="R187" s="238"/>
      <c r="S187" s="238"/>
      <c r="T187" s="238"/>
      <c r="U187" s="238"/>
      <c r="V187" s="238"/>
      <c r="W187" s="238"/>
      <c r="X187" s="238"/>
      <c r="Y187" s="238"/>
      <c r="Z187" s="238"/>
      <c r="AA187" s="238"/>
      <c r="AB187" s="238"/>
      <c r="AC187" s="238"/>
    </row>
    <row r="188" customFormat="false" ht="15" hidden="false" customHeight="false" outlineLevel="0" collapsed="false">
      <c r="A188" s="238"/>
      <c r="B188" s="437"/>
      <c r="C188" s="437"/>
      <c r="D188" s="437"/>
      <c r="E188" s="238"/>
      <c r="F188" s="238"/>
      <c r="G188" s="437"/>
      <c r="H188" s="437"/>
      <c r="I188" s="439"/>
      <c r="J188" s="238"/>
      <c r="K188" s="238"/>
      <c r="L188" s="238"/>
      <c r="M188" s="238"/>
      <c r="N188" s="238"/>
      <c r="O188" s="238"/>
      <c r="P188" s="238"/>
      <c r="Q188" s="238"/>
      <c r="R188" s="238"/>
      <c r="S188" s="238"/>
      <c r="T188" s="238"/>
      <c r="U188" s="238"/>
      <c r="V188" s="238"/>
      <c r="W188" s="238"/>
      <c r="X188" s="238"/>
      <c r="Y188" s="238"/>
      <c r="Z188" s="238"/>
      <c r="AA188" s="238"/>
      <c r="AB188" s="238"/>
      <c r="AC188" s="238"/>
    </row>
    <row r="189" customFormat="false" ht="15" hidden="false" customHeight="false" outlineLevel="0" collapsed="false">
      <c r="A189" s="238"/>
      <c r="B189" s="437"/>
      <c r="C189" s="437"/>
      <c r="D189" s="437"/>
      <c r="E189" s="238"/>
      <c r="F189" s="238"/>
      <c r="G189" s="437"/>
      <c r="H189" s="437"/>
      <c r="I189" s="439"/>
      <c r="J189" s="238"/>
      <c r="K189" s="238"/>
      <c r="L189" s="238"/>
      <c r="M189" s="238"/>
      <c r="N189" s="238"/>
      <c r="O189" s="238"/>
      <c r="P189" s="238"/>
      <c r="Q189" s="238"/>
      <c r="R189" s="238"/>
      <c r="S189" s="238"/>
      <c r="T189" s="238"/>
      <c r="U189" s="238"/>
      <c r="V189" s="238"/>
      <c r="W189" s="238"/>
      <c r="X189" s="238"/>
      <c r="Y189" s="238"/>
      <c r="Z189" s="238"/>
      <c r="AA189" s="238"/>
      <c r="AB189" s="238"/>
      <c r="AC189" s="238"/>
    </row>
    <row r="190" customFormat="false" ht="15" hidden="false" customHeight="false" outlineLevel="0" collapsed="false">
      <c r="A190" s="238"/>
      <c r="B190" s="437"/>
      <c r="C190" s="437"/>
      <c r="D190" s="437"/>
      <c r="E190" s="238"/>
      <c r="F190" s="238"/>
      <c r="G190" s="437"/>
      <c r="H190" s="437"/>
      <c r="I190" s="439"/>
      <c r="J190" s="238"/>
      <c r="K190" s="238"/>
      <c r="L190" s="238"/>
      <c r="M190" s="238"/>
      <c r="N190" s="238"/>
      <c r="O190" s="238"/>
      <c r="P190" s="238"/>
      <c r="Q190" s="238"/>
      <c r="R190" s="238"/>
      <c r="S190" s="238"/>
      <c r="T190" s="238"/>
      <c r="U190" s="238"/>
      <c r="V190" s="238"/>
      <c r="W190" s="238"/>
      <c r="X190" s="238"/>
      <c r="Y190" s="238"/>
      <c r="Z190" s="238"/>
      <c r="AA190" s="238"/>
      <c r="AB190" s="238"/>
      <c r="AC190" s="238"/>
    </row>
    <row r="191" customFormat="false" ht="15" hidden="false" customHeight="false" outlineLevel="0" collapsed="false">
      <c r="A191" s="238"/>
      <c r="B191" s="437"/>
      <c r="C191" s="437"/>
      <c r="D191" s="437"/>
      <c r="E191" s="238"/>
      <c r="F191" s="238"/>
      <c r="G191" s="437"/>
      <c r="H191" s="437"/>
      <c r="I191" s="439"/>
      <c r="J191" s="238"/>
      <c r="K191" s="238"/>
      <c r="L191" s="238"/>
      <c r="M191" s="238"/>
      <c r="N191" s="238"/>
      <c r="O191" s="238"/>
      <c r="P191" s="238"/>
      <c r="Q191" s="238"/>
      <c r="R191" s="238"/>
      <c r="S191" s="238"/>
      <c r="T191" s="238"/>
      <c r="U191" s="238"/>
      <c r="V191" s="238"/>
      <c r="W191" s="238"/>
      <c r="X191" s="238"/>
      <c r="Y191" s="238"/>
      <c r="Z191" s="238"/>
      <c r="AA191" s="238"/>
      <c r="AB191" s="238"/>
      <c r="AC191" s="238"/>
    </row>
    <row r="192" customFormat="false" ht="15" hidden="false" customHeight="false" outlineLevel="0" collapsed="false">
      <c r="A192" s="238"/>
      <c r="B192" s="437"/>
      <c r="C192" s="437"/>
      <c r="D192" s="437"/>
      <c r="E192" s="238"/>
      <c r="F192" s="238"/>
      <c r="G192" s="437"/>
      <c r="H192" s="437"/>
      <c r="I192" s="439"/>
      <c r="J192" s="238"/>
      <c r="K192" s="238"/>
      <c r="L192" s="238"/>
      <c r="M192" s="238"/>
      <c r="N192" s="238"/>
      <c r="O192" s="238"/>
      <c r="P192" s="238"/>
      <c r="Q192" s="238"/>
      <c r="R192" s="238"/>
      <c r="S192" s="238"/>
      <c r="T192" s="238"/>
      <c r="U192" s="238"/>
      <c r="V192" s="238"/>
      <c r="W192" s="238"/>
      <c r="X192" s="238"/>
      <c r="Y192" s="238"/>
      <c r="Z192" s="238"/>
      <c r="AA192" s="238"/>
      <c r="AB192" s="238"/>
      <c r="AC192" s="238"/>
    </row>
    <row r="193" customFormat="false" ht="15" hidden="false" customHeight="false" outlineLevel="0" collapsed="false">
      <c r="A193" s="238"/>
      <c r="B193" s="437"/>
      <c r="C193" s="437"/>
      <c r="D193" s="437"/>
      <c r="E193" s="238"/>
      <c r="F193" s="238"/>
      <c r="G193" s="437"/>
      <c r="H193" s="437"/>
      <c r="I193" s="439"/>
      <c r="J193" s="238"/>
      <c r="K193" s="238"/>
      <c r="L193" s="238"/>
      <c r="M193" s="238"/>
      <c r="N193" s="238"/>
      <c r="O193" s="238"/>
      <c r="P193" s="238"/>
      <c r="Q193" s="238"/>
      <c r="R193" s="238"/>
      <c r="S193" s="238"/>
      <c r="T193" s="238"/>
      <c r="U193" s="238"/>
      <c r="V193" s="238"/>
      <c r="W193" s="238"/>
      <c r="X193" s="238"/>
      <c r="Y193" s="238"/>
      <c r="Z193" s="238"/>
      <c r="AA193" s="238"/>
      <c r="AB193" s="238"/>
      <c r="AC193" s="238"/>
    </row>
    <row r="194" customFormat="false" ht="15" hidden="false" customHeight="false" outlineLevel="0" collapsed="false">
      <c r="A194" s="238"/>
      <c r="B194" s="437"/>
      <c r="C194" s="437"/>
      <c r="D194" s="437"/>
      <c r="E194" s="238"/>
      <c r="F194" s="238"/>
      <c r="G194" s="437"/>
      <c r="H194" s="437"/>
      <c r="I194" s="439"/>
      <c r="J194" s="238"/>
      <c r="K194" s="238"/>
      <c r="L194" s="238"/>
      <c r="M194" s="238"/>
      <c r="N194" s="238"/>
      <c r="O194" s="238"/>
      <c r="P194" s="238"/>
      <c r="Q194" s="238"/>
      <c r="R194" s="238"/>
      <c r="S194" s="238"/>
      <c r="T194" s="238"/>
      <c r="U194" s="238"/>
      <c r="V194" s="238"/>
      <c r="W194" s="238"/>
      <c r="X194" s="238"/>
      <c r="Y194" s="238"/>
      <c r="Z194" s="238"/>
      <c r="AA194" s="238"/>
      <c r="AB194" s="238"/>
      <c r="AC194" s="238"/>
    </row>
    <row r="195" customFormat="false" ht="15" hidden="false" customHeight="false" outlineLevel="0" collapsed="false">
      <c r="A195" s="238"/>
      <c r="B195" s="437"/>
      <c r="C195" s="437"/>
      <c r="D195" s="437"/>
      <c r="E195" s="238"/>
      <c r="F195" s="238"/>
      <c r="G195" s="437"/>
      <c r="H195" s="437"/>
      <c r="I195" s="439"/>
      <c r="J195" s="238"/>
      <c r="K195" s="238"/>
      <c r="L195" s="238"/>
      <c r="M195" s="238"/>
      <c r="N195" s="238"/>
      <c r="O195" s="238"/>
      <c r="P195" s="238"/>
      <c r="Q195" s="238"/>
      <c r="R195" s="238"/>
      <c r="S195" s="238"/>
      <c r="T195" s="238"/>
      <c r="U195" s="238"/>
      <c r="V195" s="238"/>
      <c r="W195" s="238"/>
      <c r="X195" s="238"/>
      <c r="Y195" s="238"/>
      <c r="Z195" s="238"/>
      <c r="AA195" s="238"/>
      <c r="AB195" s="238"/>
      <c r="AC195" s="238"/>
    </row>
    <row r="196" customFormat="false" ht="15" hidden="false" customHeight="false" outlineLevel="0" collapsed="false">
      <c r="A196" s="238"/>
      <c r="B196" s="437"/>
      <c r="C196" s="437"/>
      <c r="D196" s="437"/>
      <c r="E196" s="238"/>
      <c r="F196" s="238"/>
      <c r="G196" s="437"/>
      <c r="H196" s="437"/>
      <c r="I196" s="439"/>
      <c r="J196" s="238"/>
      <c r="K196" s="238"/>
      <c r="L196" s="238"/>
      <c r="M196" s="238"/>
      <c r="N196" s="238"/>
      <c r="O196" s="238"/>
      <c r="P196" s="238"/>
      <c r="Q196" s="238"/>
      <c r="R196" s="238"/>
      <c r="S196" s="238"/>
      <c r="T196" s="238"/>
      <c r="U196" s="238"/>
      <c r="V196" s="238"/>
      <c r="W196" s="238"/>
      <c r="X196" s="238"/>
      <c r="Y196" s="238"/>
      <c r="Z196" s="238"/>
      <c r="AA196" s="238"/>
      <c r="AB196" s="238"/>
      <c r="AC196" s="238"/>
    </row>
    <row r="197" customFormat="false" ht="15" hidden="false" customHeight="false" outlineLevel="0" collapsed="false">
      <c r="A197" s="238"/>
      <c r="B197" s="437"/>
      <c r="C197" s="437"/>
      <c r="D197" s="437"/>
      <c r="E197" s="238"/>
      <c r="F197" s="238"/>
      <c r="G197" s="437"/>
      <c r="H197" s="437"/>
      <c r="I197" s="439"/>
      <c r="J197" s="238"/>
      <c r="K197" s="238"/>
      <c r="L197" s="238"/>
      <c r="M197" s="238"/>
      <c r="N197" s="238"/>
      <c r="O197" s="238"/>
      <c r="P197" s="238"/>
      <c r="Q197" s="238"/>
      <c r="R197" s="238"/>
      <c r="S197" s="238"/>
      <c r="T197" s="238"/>
      <c r="U197" s="238"/>
      <c r="V197" s="238"/>
      <c r="W197" s="238"/>
      <c r="X197" s="238"/>
      <c r="Y197" s="238"/>
      <c r="Z197" s="238"/>
      <c r="AA197" s="238"/>
      <c r="AB197" s="238"/>
      <c r="AC197" s="238"/>
    </row>
    <row r="198" customFormat="false" ht="15" hidden="false" customHeight="false" outlineLevel="0" collapsed="false">
      <c r="A198" s="238"/>
      <c r="B198" s="437"/>
      <c r="C198" s="437"/>
      <c r="D198" s="437"/>
      <c r="E198" s="238"/>
      <c r="F198" s="238"/>
      <c r="G198" s="437"/>
      <c r="H198" s="437"/>
      <c r="I198" s="439"/>
      <c r="J198" s="238"/>
      <c r="K198" s="238"/>
      <c r="L198" s="238"/>
      <c r="M198" s="238"/>
      <c r="N198" s="238"/>
      <c r="O198" s="238"/>
      <c r="P198" s="238"/>
      <c r="Q198" s="238"/>
      <c r="R198" s="238"/>
      <c r="S198" s="238"/>
      <c r="T198" s="238"/>
      <c r="U198" s="238"/>
      <c r="V198" s="238"/>
      <c r="W198" s="238"/>
      <c r="X198" s="238"/>
      <c r="Y198" s="238"/>
      <c r="Z198" s="238"/>
      <c r="AA198" s="238"/>
      <c r="AB198" s="238"/>
      <c r="AC198" s="238"/>
    </row>
    <row r="199" customFormat="false" ht="15" hidden="false" customHeight="false" outlineLevel="0" collapsed="false">
      <c r="A199" s="238"/>
      <c r="B199" s="437"/>
      <c r="C199" s="437"/>
      <c r="D199" s="437"/>
      <c r="E199" s="238"/>
      <c r="F199" s="238"/>
      <c r="G199" s="437"/>
      <c r="H199" s="437"/>
      <c r="I199" s="439"/>
      <c r="J199" s="238"/>
      <c r="K199" s="238"/>
      <c r="L199" s="238"/>
      <c r="M199" s="238"/>
      <c r="N199" s="238"/>
      <c r="O199" s="238"/>
      <c r="P199" s="238"/>
      <c r="Q199" s="238"/>
      <c r="R199" s="238"/>
      <c r="S199" s="238"/>
      <c r="T199" s="238"/>
      <c r="U199" s="238"/>
      <c r="V199" s="238"/>
      <c r="W199" s="238"/>
      <c r="X199" s="238"/>
      <c r="Y199" s="238"/>
      <c r="Z199" s="238"/>
      <c r="AA199" s="238"/>
      <c r="AB199" s="238"/>
      <c r="AC199" s="238"/>
    </row>
    <row r="200" customFormat="false" ht="15" hidden="false" customHeight="false" outlineLevel="0" collapsed="false">
      <c r="A200" s="238"/>
      <c r="B200" s="437"/>
      <c r="C200" s="437"/>
      <c r="D200" s="437"/>
      <c r="E200" s="238"/>
      <c r="F200" s="238"/>
      <c r="G200" s="437"/>
      <c r="H200" s="437"/>
      <c r="I200" s="439"/>
      <c r="J200" s="238"/>
      <c r="K200" s="238"/>
      <c r="L200" s="238"/>
      <c r="M200" s="238"/>
      <c r="N200" s="238"/>
      <c r="O200" s="238"/>
      <c r="P200" s="238"/>
      <c r="Q200" s="238"/>
      <c r="R200" s="238"/>
      <c r="S200" s="238"/>
      <c r="T200" s="238"/>
      <c r="U200" s="238"/>
      <c r="V200" s="238"/>
      <c r="W200" s="238"/>
      <c r="X200" s="238"/>
      <c r="Y200" s="238"/>
      <c r="Z200" s="238"/>
      <c r="AA200" s="238"/>
      <c r="AB200" s="238"/>
      <c r="AC200" s="238"/>
    </row>
    <row r="201" customFormat="false" ht="15" hidden="false" customHeight="false" outlineLevel="0" collapsed="false">
      <c r="A201" s="238"/>
      <c r="B201" s="437"/>
      <c r="C201" s="437"/>
      <c r="D201" s="437"/>
      <c r="E201" s="238"/>
      <c r="F201" s="238"/>
      <c r="G201" s="437"/>
      <c r="H201" s="437"/>
      <c r="I201" s="439"/>
      <c r="J201" s="238"/>
      <c r="K201" s="238"/>
      <c r="L201" s="238"/>
      <c r="M201" s="238"/>
      <c r="N201" s="238"/>
      <c r="O201" s="238"/>
      <c r="P201" s="238"/>
      <c r="Q201" s="238"/>
      <c r="R201" s="238"/>
      <c r="S201" s="238"/>
      <c r="T201" s="238"/>
      <c r="U201" s="238"/>
      <c r="V201" s="238"/>
      <c r="W201" s="238"/>
      <c r="X201" s="238"/>
      <c r="Y201" s="238"/>
      <c r="Z201" s="238"/>
      <c r="AA201" s="238"/>
      <c r="AB201" s="238"/>
      <c r="AC201" s="238"/>
    </row>
    <row r="202" customFormat="false" ht="15" hidden="false" customHeight="false" outlineLevel="0" collapsed="false">
      <c r="A202" s="238"/>
      <c r="B202" s="437"/>
      <c r="C202" s="437"/>
      <c r="D202" s="437"/>
      <c r="E202" s="238"/>
      <c r="F202" s="238"/>
      <c r="G202" s="437"/>
      <c r="H202" s="437"/>
      <c r="I202" s="439"/>
      <c r="J202" s="238"/>
      <c r="K202" s="238"/>
      <c r="L202" s="238"/>
      <c r="M202" s="238"/>
      <c r="N202" s="238"/>
      <c r="O202" s="238"/>
      <c r="P202" s="238"/>
      <c r="Q202" s="238"/>
      <c r="R202" s="238"/>
      <c r="S202" s="238"/>
      <c r="T202" s="238"/>
      <c r="U202" s="238"/>
      <c r="V202" s="238"/>
      <c r="W202" s="238"/>
      <c r="X202" s="238"/>
      <c r="Y202" s="238"/>
      <c r="Z202" s="238"/>
      <c r="AA202" s="238"/>
      <c r="AB202" s="238"/>
      <c r="AC202" s="238"/>
    </row>
    <row r="203" customFormat="false" ht="15" hidden="false" customHeight="false" outlineLevel="0" collapsed="false">
      <c r="A203" s="238"/>
      <c r="B203" s="437"/>
      <c r="C203" s="437"/>
      <c r="D203" s="437"/>
      <c r="E203" s="238"/>
      <c r="F203" s="238"/>
      <c r="G203" s="437"/>
      <c r="H203" s="437"/>
      <c r="I203" s="439"/>
      <c r="J203" s="238"/>
      <c r="K203" s="238"/>
      <c r="L203" s="238"/>
      <c r="M203" s="238"/>
      <c r="N203" s="238"/>
      <c r="O203" s="238"/>
      <c r="P203" s="238"/>
      <c r="Q203" s="238"/>
      <c r="R203" s="238"/>
      <c r="S203" s="238"/>
      <c r="T203" s="238"/>
      <c r="U203" s="238"/>
      <c r="V203" s="238"/>
      <c r="W203" s="238"/>
      <c r="X203" s="238"/>
      <c r="Y203" s="238"/>
      <c r="Z203" s="238"/>
      <c r="AA203" s="238"/>
      <c r="AB203" s="238"/>
      <c r="AC203" s="238"/>
    </row>
    <row r="204" customFormat="false" ht="15" hidden="false" customHeight="false" outlineLevel="0" collapsed="false">
      <c r="A204" s="238"/>
      <c r="B204" s="437"/>
      <c r="C204" s="437"/>
      <c r="D204" s="437"/>
      <c r="E204" s="238"/>
      <c r="F204" s="238"/>
      <c r="G204" s="437"/>
      <c r="H204" s="437"/>
      <c r="I204" s="439"/>
      <c r="J204" s="238"/>
      <c r="K204" s="238"/>
      <c r="L204" s="238"/>
      <c r="M204" s="238"/>
      <c r="N204" s="238"/>
      <c r="O204" s="238"/>
      <c r="P204" s="238"/>
      <c r="Q204" s="238"/>
      <c r="R204" s="238"/>
      <c r="S204" s="238"/>
      <c r="T204" s="238"/>
      <c r="U204" s="238"/>
      <c r="V204" s="238"/>
      <c r="W204" s="238"/>
      <c r="X204" s="238"/>
      <c r="Y204" s="238"/>
      <c r="Z204" s="238"/>
      <c r="AA204" s="238"/>
      <c r="AB204" s="238"/>
      <c r="AC204" s="238"/>
    </row>
    <row r="205" customFormat="false" ht="15" hidden="false" customHeight="false" outlineLevel="0" collapsed="false">
      <c r="A205" s="238"/>
      <c r="B205" s="437"/>
      <c r="C205" s="437"/>
      <c r="D205" s="437"/>
      <c r="E205" s="238"/>
      <c r="F205" s="238"/>
      <c r="G205" s="437"/>
      <c r="H205" s="437"/>
      <c r="I205" s="439"/>
      <c r="J205" s="238"/>
      <c r="K205" s="238"/>
      <c r="L205" s="238"/>
      <c r="M205" s="238"/>
      <c r="N205" s="238"/>
      <c r="O205" s="238"/>
      <c r="P205" s="238"/>
      <c r="Q205" s="238"/>
      <c r="R205" s="238"/>
      <c r="S205" s="238"/>
      <c r="T205" s="238"/>
      <c r="U205" s="238"/>
      <c r="V205" s="238"/>
      <c r="W205" s="238"/>
      <c r="X205" s="238"/>
      <c r="Y205" s="238"/>
      <c r="Z205" s="238"/>
      <c r="AA205" s="238"/>
      <c r="AB205" s="238"/>
      <c r="AC205" s="238"/>
    </row>
    <row r="206" customFormat="false" ht="15" hidden="false" customHeight="false" outlineLevel="0" collapsed="false">
      <c r="A206" s="238"/>
      <c r="B206" s="437"/>
      <c r="C206" s="437"/>
      <c r="D206" s="437"/>
      <c r="E206" s="238"/>
      <c r="F206" s="238"/>
      <c r="G206" s="437"/>
      <c r="H206" s="437"/>
      <c r="I206" s="439"/>
      <c r="J206" s="238"/>
      <c r="K206" s="238"/>
      <c r="L206" s="238"/>
      <c r="M206" s="238"/>
      <c r="N206" s="238"/>
      <c r="O206" s="238"/>
      <c r="P206" s="238"/>
      <c r="Q206" s="238"/>
      <c r="R206" s="238"/>
      <c r="S206" s="238"/>
      <c r="T206" s="238"/>
      <c r="U206" s="238"/>
      <c r="V206" s="238"/>
      <c r="W206" s="238"/>
      <c r="X206" s="238"/>
      <c r="Y206" s="238"/>
      <c r="Z206" s="238"/>
      <c r="AA206" s="238"/>
      <c r="AB206" s="238"/>
      <c r="AC206" s="238"/>
    </row>
    <row r="207" customFormat="false" ht="15" hidden="false" customHeight="false" outlineLevel="0" collapsed="false">
      <c r="A207" s="238"/>
      <c r="B207" s="437"/>
      <c r="C207" s="437"/>
      <c r="D207" s="437"/>
      <c r="E207" s="238"/>
      <c r="F207" s="238"/>
      <c r="G207" s="437"/>
      <c r="H207" s="437"/>
      <c r="I207" s="439"/>
      <c r="J207" s="238"/>
      <c r="K207" s="238"/>
      <c r="L207" s="238"/>
      <c r="M207" s="238"/>
      <c r="N207" s="238"/>
      <c r="O207" s="238"/>
      <c r="P207" s="238"/>
      <c r="Q207" s="238"/>
      <c r="R207" s="238"/>
      <c r="S207" s="238"/>
      <c r="T207" s="238"/>
      <c r="U207" s="238"/>
      <c r="V207" s="238"/>
      <c r="W207" s="238"/>
      <c r="X207" s="238"/>
      <c r="Y207" s="238"/>
      <c r="Z207" s="238"/>
      <c r="AA207" s="238"/>
      <c r="AB207" s="238"/>
      <c r="AC207" s="238"/>
    </row>
    <row r="208" customFormat="false" ht="15" hidden="false" customHeight="false" outlineLevel="0" collapsed="false">
      <c r="A208" s="238"/>
      <c r="B208" s="437"/>
      <c r="C208" s="437"/>
      <c r="D208" s="437"/>
      <c r="E208" s="238"/>
      <c r="F208" s="238"/>
      <c r="G208" s="437"/>
      <c r="H208" s="437"/>
      <c r="I208" s="439"/>
      <c r="J208" s="238"/>
      <c r="K208" s="238"/>
      <c r="L208" s="238"/>
      <c r="M208" s="238"/>
      <c r="N208" s="238"/>
      <c r="O208" s="238"/>
      <c r="P208" s="238"/>
      <c r="Q208" s="238"/>
      <c r="R208" s="238"/>
      <c r="S208" s="238"/>
      <c r="T208" s="238"/>
      <c r="U208" s="238"/>
      <c r="V208" s="238"/>
      <c r="W208" s="238"/>
      <c r="X208" s="238"/>
      <c r="Y208" s="238"/>
      <c r="Z208" s="238"/>
      <c r="AA208" s="238"/>
      <c r="AB208" s="238"/>
      <c r="AC208" s="238"/>
    </row>
    <row r="209" customFormat="false" ht="15" hidden="false" customHeight="false" outlineLevel="0" collapsed="false">
      <c r="A209" s="238"/>
      <c r="B209" s="437"/>
      <c r="C209" s="437"/>
      <c r="D209" s="437"/>
      <c r="E209" s="238"/>
      <c r="F209" s="238"/>
      <c r="G209" s="437"/>
      <c r="H209" s="437"/>
      <c r="I209" s="439"/>
      <c r="J209" s="238"/>
      <c r="K209" s="238"/>
      <c r="L209" s="238"/>
      <c r="M209" s="238"/>
      <c r="N209" s="238"/>
      <c r="O209" s="238"/>
      <c r="P209" s="238"/>
      <c r="Q209" s="238"/>
      <c r="R209" s="238"/>
      <c r="S209" s="238"/>
      <c r="T209" s="238"/>
      <c r="U209" s="238"/>
      <c r="V209" s="238"/>
      <c r="W209" s="238"/>
      <c r="X209" s="238"/>
      <c r="Y209" s="238"/>
      <c r="Z209" s="238"/>
      <c r="AA209" s="238"/>
      <c r="AB209" s="238"/>
      <c r="AC209" s="238"/>
    </row>
    <row r="210" customFormat="false" ht="15" hidden="false" customHeight="false" outlineLevel="0" collapsed="false">
      <c r="A210" s="238"/>
      <c r="B210" s="437"/>
      <c r="C210" s="437"/>
      <c r="D210" s="437"/>
      <c r="E210" s="238"/>
      <c r="F210" s="238"/>
      <c r="G210" s="437"/>
      <c r="H210" s="437"/>
      <c r="I210" s="439"/>
      <c r="J210" s="238"/>
      <c r="K210" s="238"/>
      <c r="L210" s="238"/>
      <c r="M210" s="238"/>
      <c r="N210" s="238"/>
      <c r="O210" s="238"/>
      <c r="P210" s="238"/>
      <c r="Q210" s="238"/>
      <c r="R210" s="238"/>
      <c r="S210" s="238"/>
      <c r="T210" s="238"/>
      <c r="U210" s="238"/>
      <c r="V210" s="238"/>
      <c r="W210" s="238"/>
      <c r="X210" s="238"/>
      <c r="Y210" s="238"/>
      <c r="Z210" s="238"/>
      <c r="AA210" s="238"/>
      <c r="AB210" s="238"/>
      <c r="AC210" s="238"/>
    </row>
    <row r="211" customFormat="false" ht="15" hidden="false" customHeight="false" outlineLevel="0" collapsed="false">
      <c r="A211" s="238"/>
      <c r="B211" s="437"/>
      <c r="C211" s="437"/>
      <c r="D211" s="437"/>
      <c r="E211" s="238"/>
      <c r="F211" s="238"/>
      <c r="G211" s="437"/>
      <c r="H211" s="437"/>
      <c r="I211" s="439"/>
      <c r="J211" s="238"/>
      <c r="K211" s="238"/>
      <c r="L211" s="238"/>
      <c r="M211" s="238"/>
      <c r="N211" s="238"/>
      <c r="O211" s="238"/>
      <c r="P211" s="238"/>
      <c r="Q211" s="238"/>
      <c r="R211" s="238"/>
      <c r="S211" s="238"/>
      <c r="T211" s="238"/>
      <c r="U211" s="238"/>
      <c r="V211" s="238"/>
      <c r="W211" s="238"/>
      <c r="X211" s="238"/>
      <c r="Y211" s="238"/>
      <c r="Z211" s="238"/>
      <c r="AA211" s="238"/>
      <c r="AB211" s="238"/>
      <c r="AC211" s="238"/>
    </row>
    <row r="212" customFormat="false" ht="15" hidden="false" customHeight="false" outlineLevel="0" collapsed="false">
      <c r="A212" s="238"/>
      <c r="B212" s="437"/>
      <c r="C212" s="437"/>
      <c r="D212" s="437"/>
      <c r="E212" s="238"/>
      <c r="F212" s="238"/>
      <c r="G212" s="437"/>
      <c r="H212" s="437"/>
      <c r="I212" s="439"/>
      <c r="J212" s="238"/>
      <c r="K212" s="238"/>
      <c r="L212" s="238"/>
      <c r="M212" s="238"/>
      <c r="N212" s="238"/>
      <c r="O212" s="238"/>
      <c r="P212" s="238"/>
      <c r="Q212" s="238"/>
      <c r="R212" s="238"/>
      <c r="S212" s="238"/>
      <c r="T212" s="238"/>
      <c r="U212" s="238"/>
      <c r="V212" s="238"/>
      <c r="W212" s="238"/>
      <c r="X212" s="238"/>
      <c r="Y212" s="238"/>
      <c r="Z212" s="238"/>
      <c r="AA212" s="238"/>
      <c r="AB212" s="238"/>
      <c r="AC212" s="238"/>
    </row>
    <row r="213" customFormat="false" ht="15" hidden="false" customHeight="false" outlineLevel="0" collapsed="false">
      <c r="A213" s="238"/>
      <c r="B213" s="437"/>
      <c r="C213" s="437"/>
      <c r="D213" s="437"/>
      <c r="E213" s="238"/>
      <c r="F213" s="238"/>
      <c r="G213" s="437"/>
      <c r="H213" s="437"/>
      <c r="I213" s="439"/>
      <c r="J213" s="238"/>
      <c r="K213" s="238"/>
      <c r="L213" s="238"/>
      <c r="M213" s="238"/>
      <c r="N213" s="238"/>
      <c r="O213" s="238"/>
      <c r="P213" s="238"/>
      <c r="Q213" s="238"/>
      <c r="R213" s="238"/>
      <c r="S213" s="238"/>
      <c r="T213" s="238"/>
      <c r="U213" s="238"/>
      <c r="V213" s="238"/>
      <c r="W213" s="238"/>
      <c r="X213" s="238"/>
      <c r="Y213" s="238"/>
      <c r="Z213" s="238"/>
      <c r="AA213" s="238"/>
      <c r="AB213" s="238"/>
      <c r="AC213" s="238"/>
    </row>
    <row r="214" customFormat="false" ht="15" hidden="false" customHeight="false" outlineLevel="0" collapsed="false">
      <c r="A214" s="238"/>
      <c r="B214" s="437"/>
      <c r="C214" s="437"/>
      <c r="D214" s="437"/>
      <c r="E214" s="238"/>
      <c r="F214" s="238"/>
      <c r="G214" s="437"/>
      <c r="H214" s="437"/>
      <c r="I214" s="439"/>
      <c r="J214" s="238"/>
      <c r="K214" s="238"/>
      <c r="L214" s="238"/>
      <c r="M214" s="238"/>
      <c r="N214" s="238"/>
      <c r="O214" s="238"/>
      <c r="P214" s="238"/>
      <c r="Q214" s="238"/>
      <c r="R214" s="238"/>
      <c r="S214" s="238"/>
      <c r="T214" s="238"/>
      <c r="U214" s="238"/>
      <c r="V214" s="238"/>
      <c r="W214" s="238"/>
      <c r="X214" s="238"/>
      <c r="Y214" s="238"/>
      <c r="Z214" s="238"/>
      <c r="AA214" s="238"/>
      <c r="AB214" s="238"/>
      <c r="AC214" s="238"/>
    </row>
    <row r="215" customFormat="false" ht="15" hidden="false" customHeight="false" outlineLevel="0" collapsed="false">
      <c r="A215" s="238"/>
      <c r="B215" s="437"/>
      <c r="C215" s="437"/>
      <c r="D215" s="437"/>
      <c r="E215" s="238"/>
      <c r="F215" s="238"/>
      <c r="G215" s="437"/>
      <c r="H215" s="437"/>
      <c r="I215" s="439"/>
      <c r="J215" s="238"/>
      <c r="K215" s="238"/>
      <c r="L215" s="238"/>
      <c r="M215" s="238"/>
      <c r="N215" s="238"/>
      <c r="O215" s="238"/>
      <c r="P215" s="238"/>
      <c r="Q215" s="238"/>
      <c r="R215" s="238"/>
      <c r="S215" s="238"/>
      <c r="T215" s="238"/>
      <c r="U215" s="238"/>
      <c r="V215" s="238"/>
      <c r="W215" s="238"/>
      <c r="X215" s="238"/>
      <c r="Y215" s="238"/>
      <c r="Z215" s="238"/>
      <c r="AA215" s="238"/>
      <c r="AB215" s="238"/>
      <c r="AC215" s="238"/>
    </row>
    <row r="216" customFormat="false" ht="15" hidden="false" customHeight="false" outlineLevel="0" collapsed="false">
      <c r="A216" s="238"/>
      <c r="B216" s="437"/>
      <c r="C216" s="437"/>
      <c r="D216" s="437"/>
      <c r="E216" s="238"/>
      <c r="F216" s="238"/>
      <c r="G216" s="437"/>
      <c r="H216" s="437"/>
      <c r="I216" s="439"/>
      <c r="J216" s="238"/>
      <c r="K216" s="238"/>
      <c r="L216" s="238"/>
      <c r="M216" s="238"/>
      <c r="N216" s="238"/>
      <c r="O216" s="238"/>
      <c r="P216" s="238"/>
      <c r="Q216" s="238"/>
      <c r="R216" s="238"/>
      <c r="S216" s="238"/>
      <c r="T216" s="238"/>
      <c r="U216" s="238"/>
      <c r="V216" s="238"/>
      <c r="W216" s="238"/>
      <c r="X216" s="238"/>
      <c r="Y216" s="238"/>
      <c r="Z216" s="238"/>
      <c r="AA216" s="238"/>
      <c r="AB216" s="238"/>
      <c r="AC216" s="238"/>
    </row>
    <row r="217" customFormat="false" ht="15" hidden="false" customHeight="false" outlineLevel="0" collapsed="false">
      <c r="A217" s="238"/>
      <c r="B217" s="437"/>
      <c r="C217" s="437"/>
      <c r="D217" s="437"/>
      <c r="E217" s="238"/>
      <c r="F217" s="238"/>
      <c r="G217" s="437"/>
      <c r="H217" s="437"/>
      <c r="I217" s="439"/>
      <c r="J217" s="238"/>
      <c r="K217" s="238"/>
      <c r="L217" s="238"/>
      <c r="M217" s="238"/>
      <c r="N217" s="238"/>
      <c r="O217" s="238"/>
      <c r="P217" s="238"/>
      <c r="Q217" s="238"/>
      <c r="R217" s="238"/>
      <c r="S217" s="238"/>
      <c r="T217" s="238"/>
      <c r="U217" s="238"/>
      <c r="V217" s="238"/>
      <c r="W217" s="238"/>
      <c r="X217" s="238"/>
      <c r="Y217" s="238"/>
      <c r="Z217" s="238"/>
      <c r="AA217" s="238"/>
      <c r="AB217" s="238"/>
      <c r="AC217" s="238"/>
    </row>
    <row r="218" customFormat="false" ht="15" hidden="false" customHeight="false" outlineLevel="0" collapsed="false">
      <c r="A218" s="238"/>
      <c r="B218" s="437"/>
      <c r="C218" s="437"/>
      <c r="D218" s="437"/>
      <c r="E218" s="238"/>
      <c r="F218" s="238"/>
      <c r="G218" s="437"/>
      <c r="H218" s="437"/>
      <c r="I218" s="439"/>
      <c r="J218" s="238"/>
      <c r="K218" s="238"/>
      <c r="L218" s="238"/>
      <c r="M218" s="238"/>
      <c r="N218" s="238"/>
      <c r="O218" s="238"/>
      <c r="P218" s="238"/>
      <c r="Q218" s="238"/>
      <c r="R218" s="238"/>
      <c r="S218" s="238"/>
      <c r="T218" s="238"/>
      <c r="U218" s="238"/>
      <c r="V218" s="238"/>
      <c r="W218" s="238"/>
      <c r="X218" s="238"/>
      <c r="Y218" s="238"/>
      <c r="Z218" s="238"/>
      <c r="AA218" s="238"/>
      <c r="AB218" s="238"/>
      <c r="AC218" s="238"/>
    </row>
    <row r="219" customFormat="false" ht="15" hidden="false" customHeight="false" outlineLevel="0" collapsed="false">
      <c r="A219" s="238"/>
      <c r="B219" s="437"/>
      <c r="C219" s="437"/>
      <c r="D219" s="437"/>
      <c r="E219" s="238"/>
      <c r="F219" s="238"/>
      <c r="G219" s="437"/>
      <c r="H219" s="437"/>
      <c r="I219" s="439"/>
      <c r="J219" s="238"/>
      <c r="K219" s="238"/>
      <c r="L219" s="238"/>
      <c r="M219" s="238"/>
      <c r="N219" s="238"/>
      <c r="O219" s="238"/>
      <c r="P219" s="238"/>
      <c r="Q219" s="238"/>
      <c r="R219" s="238"/>
      <c r="S219" s="238"/>
      <c r="T219" s="238"/>
      <c r="U219" s="238"/>
      <c r="V219" s="238"/>
      <c r="W219" s="238"/>
      <c r="X219" s="238"/>
      <c r="Y219" s="238"/>
      <c r="Z219" s="238"/>
      <c r="AA219" s="238"/>
      <c r="AB219" s="238"/>
      <c r="AC219" s="238"/>
    </row>
    <row r="220" customFormat="false" ht="15" hidden="false" customHeight="false" outlineLevel="0" collapsed="false">
      <c r="A220" s="238"/>
      <c r="B220" s="437"/>
      <c r="C220" s="437"/>
      <c r="D220" s="437"/>
      <c r="E220" s="238"/>
      <c r="F220" s="238"/>
      <c r="G220" s="437"/>
      <c r="H220" s="437"/>
      <c r="I220" s="439"/>
      <c r="J220" s="238"/>
      <c r="K220" s="238"/>
      <c r="L220" s="238"/>
      <c r="M220" s="238"/>
      <c r="N220" s="238"/>
      <c r="O220" s="238"/>
      <c r="P220" s="238"/>
      <c r="Q220" s="238"/>
      <c r="R220" s="238"/>
      <c r="S220" s="238"/>
      <c r="T220" s="238"/>
      <c r="U220" s="238"/>
      <c r="V220" s="238"/>
      <c r="W220" s="238"/>
      <c r="X220" s="238"/>
      <c r="Y220" s="238"/>
      <c r="Z220" s="238"/>
      <c r="AA220" s="238"/>
      <c r="AB220" s="238"/>
      <c r="AC220" s="238"/>
    </row>
    <row r="221" customFormat="false" ht="15" hidden="false" customHeight="false" outlineLevel="0" collapsed="false">
      <c r="A221" s="238"/>
      <c r="B221" s="437"/>
      <c r="C221" s="437"/>
      <c r="D221" s="437"/>
      <c r="E221" s="238"/>
      <c r="F221" s="238"/>
      <c r="G221" s="437"/>
      <c r="H221" s="437"/>
      <c r="I221" s="439"/>
      <c r="J221" s="238"/>
      <c r="K221" s="238"/>
      <c r="L221" s="238"/>
      <c r="M221" s="238"/>
      <c r="N221" s="238"/>
      <c r="O221" s="238"/>
      <c r="P221" s="238"/>
      <c r="Q221" s="238"/>
      <c r="R221" s="238"/>
      <c r="S221" s="238"/>
      <c r="T221" s="238"/>
      <c r="U221" s="238"/>
      <c r="V221" s="238"/>
      <c r="W221" s="238"/>
      <c r="X221" s="238"/>
      <c r="Y221" s="238"/>
      <c r="Z221" s="238"/>
      <c r="AA221" s="238"/>
      <c r="AB221" s="238"/>
      <c r="AC221" s="238"/>
    </row>
    <row r="222" customFormat="false" ht="15" hidden="false" customHeight="false" outlineLevel="0" collapsed="false">
      <c r="A222" s="238"/>
      <c r="B222" s="437"/>
      <c r="C222" s="437"/>
      <c r="D222" s="437"/>
      <c r="E222" s="238"/>
      <c r="F222" s="238"/>
      <c r="G222" s="437"/>
      <c r="H222" s="437"/>
      <c r="I222" s="439"/>
      <c r="J222" s="238"/>
      <c r="K222" s="238"/>
      <c r="L222" s="238"/>
      <c r="M222" s="238"/>
      <c r="N222" s="238"/>
      <c r="O222" s="238"/>
      <c r="P222" s="238"/>
      <c r="Q222" s="238"/>
      <c r="R222" s="238"/>
      <c r="S222" s="238"/>
      <c r="T222" s="238"/>
      <c r="U222" s="238"/>
      <c r="V222" s="238"/>
      <c r="W222" s="238"/>
      <c r="X222" s="238"/>
      <c r="Y222" s="238"/>
      <c r="Z222" s="238"/>
      <c r="AA222" s="238"/>
      <c r="AB222" s="238"/>
      <c r="AC222" s="238"/>
    </row>
    <row r="223" customFormat="false" ht="15" hidden="false" customHeight="false" outlineLevel="0" collapsed="false">
      <c r="A223" s="238"/>
      <c r="B223" s="437"/>
      <c r="C223" s="437"/>
      <c r="D223" s="437"/>
      <c r="E223" s="238"/>
      <c r="F223" s="238"/>
      <c r="G223" s="437"/>
      <c r="H223" s="437"/>
      <c r="I223" s="439"/>
      <c r="J223" s="238"/>
      <c r="K223" s="238"/>
      <c r="L223" s="238"/>
      <c r="M223" s="238"/>
      <c r="N223" s="238"/>
      <c r="O223" s="238"/>
      <c r="P223" s="238"/>
      <c r="Q223" s="238"/>
      <c r="R223" s="238"/>
      <c r="S223" s="238"/>
      <c r="T223" s="238"/>
      <c r="U223" s="238"/>
      <c r="V223" s="238"/>
      <c r="W223" s="238"/>
      <c r="X223" s="238"/>
      <c r="Y223" s="238"/>
      <c r="Z223" s="238"/>
      <c r="AA223" s="238"/>
      <c r="AB223" s="238"/>
      <c r="AC223" s="238"/>
    </row>
    <row r="224" customFormat="false" ht="15" hidden="false" customHeight="false" outlineLevel="0" collapsed="false">
      <c r="A224" s="238"/>
      <c r="B224" s="437"/>
      <c r="C224" s="437"/>
      <c r="D224" s="437"/>
      <c r="E224" s="238"/>
      <c r="F224" s="238"/>
      <c r="G224" s="437"/>
      <c r="H224" s="437"/>
      <c r="I224" s="439"/>
      <c r="J224" s="238"/>
      <c r="K224" s="238"/>
      <c r="L224" s="238"/>
      <c r="M224" s="238"/>
      <c r="N224" s="238"/>
      <c r="O224" s="238"/>
      <c r="P224" s="238"/>
      <c r="Q224" s="238"/>
      <c r="R224" s="238"/>
      <c r="S224" s="238"/>
      <c r="T224" s="238"/>
      <c r="U224" s="238"/>
      <c r="V224" s="238"/>
      <c r="W224" s="238"/>
      <c r="X224" s="238"/>
      <c r="Y224" s="238"/>
      <c r="Z224" s="238"/>
      <c r="AA224" s="238"/>
      <c r="AB224" s="238"/>
      <c r="AC224" s="238"/>
    </row>
    <row r="225" customFormat="false" ht="15" hidden="false" customHeight="false" outlineLevel="0" collapsed="false">
      <c r="A225" s="238"/>
      <c r="B225" s="437"/>
      <c r="C225" s="437"/>
      <c r="D225" s="437"/>
      <c r="E225" s="238"/>
      <c r="F225" s="238"/>
      <c r="G225" s="437"/>
      <c r="H225" s="437"/>
      <c r="I225" s="439"/>
      <c r="J225" s="238"/>
      <c r="K225" s="238"/>
      <c r="L225" s="238"/>
      <c r="M225" s="238"/>
      <c r="N225" s="238"/>
      <c r="O225" s="238"/>
      <c r="P225" s="238"/>
      <c r="Q225" s="238"/>
      <c r="R225" s="238"/>
      <c r="S225" s="238"/>
      <c r="T225" s="238"/>
      <c r="U225" s="238"/>
      <c r="V225" s="238"/>
      <c r="W225" s="238"/>
      <c r="X225" s="238"/>
      <c r="Y225" s="238"/>
      <c r="Z225" s="238"/>
      <c r="AA225" s="238"/>
      <c r="AB225" s="238"/>
      <c r="AC225" s="238"/>
    </row>
    <row r="226" customFormat="false" ht="15" hidden="false" customHeight="false" outlineLevel="0" collapsed="false">
      <c r="A226" s="238"/>
      <c r="B226" s="437"/>
      <c r="C226" s="437"/>
      <c r="D226" s="437"/>
      <c r="E226" s="238"/>
      <c r="F226" s="238"/>
      <c r="G226" s="437"/>
      <c r="H226" s="437"/>
      <c r="I226" s="439"/>
      <c r="J226" s="238"/>
      <c r="K226" s="238"/>
      <c r="L226" s="238"/>
      <c r="M226" s="238"/>
      <c r="N226" s="238"/>
      <c r="O226" s="238"/>
      <c r="P226" s="238"/>
      <c r="Q226" s="238"/>
      <c r="R226" s="238"/>
      <c r="S226" s="238"/>
      <c r="T226" s="238"/>
      <c r="U226" s="238"/>
      <c r="V226" s="238"/>
      <c r="W226" s="238"/>
      <c r="X226" s="238"/>
      <c r="Y226" s="238"/>
      <c r="Z226" s="238"/>
      <c r="AA226" s="238"/>
      <c r="AB226" s="238"/>
      <c r="AC226" s="238"/>
    </row>
    <row r="227" customFormat="false" ht="15" hidden="false" customHeight="false" outlineLevel="0" collapsed="false">
      <c r="A227" s="238"/>
      <c r="B227" s="437"/>
      <c r="C227" s="437"/>
      <c r="D227" s="437"/>
      <c r="E227" s="238"/>
      <c r="F227" s="238"/>
      <c r="G227" s="437"/>
      <c r="H227" s="437"/>
      <c r="I227" s="439"/>
      <c r="J227" s="238"/>
      <c r="K227" s="238"/>
      <c r="L227" s="238"/>
      <c r="M227" s="238"/>
      <c r="N227" s="238"/>
      <c r="O227" s="238"/>
      <c r="P227" s="238"/>
      <c r="Q227" s="238"/>
      <c r="R227" s="238"/>
      <c r="S227" s="238"/>
      <c r="T227" s="238"/>
      <c r="U227" s="238"/>
      <c r="V227" s="238"/>
      <c r="W227" s="238"/>
      <c r="X227" s="238"/>
      <c r="Y227" s="238"/>
      <c r="Z227" s="238"/>
      <c r="AA227" s="238"/>
      <c r="AB227" s="238"/>
      <c r="AC227" s="238"/>
    </row>
    <row r="228" customFormat="false" ht="15" hidden="false" customHeight="false" outlineLevel="0" collapsed="false">
      <c r="A228" s="238"/>
      <c r="B228" s="437"/>
      <c r="C228" s="437"/>
      <c r="D228" s="437"/>
      <c r="E228" s="238"/>
      <c r="F228" s="238"/>
      <c r="G228" s="437"/>
      <c r="H228" s="437"/>
      <c r="I228" s="439"/>
      <c r="J228" s="238"/>
      <c r="K228" s="238"/>
      <c r="L228" s="238"/>
      <c r="M228" s="238"/>
      <c r="N228" s="238"/>
      <c r="O228" s="238"/>
      <c r="P228" s="238"/>
      <c r="Q228" s="238"/>
      <c r="R228" s="238"/>
      <c r="S228" s="238"/>
      <c r="T228" s="238"/>
      <c r="U228" s="238"/>
      <c r="V228" s="238"/>
      <c r="W228" s="238"/>
      <c r="X228" s="238"/>
      <c r="Y228" s="238"/>
      <c r="Z228" s="238"/>
      <c r="AA228" s="238"/>
      <c r="AB228" s="238"/>
      <c r="AC228" s="238"/>
    </row>
    <row r="229" customFormat="false" ht="15" hidden="false" customHeight="false" outlineLevel="0" collapsed="false">
      <c r="A229" s="238"/>
      <c r="B229" s="437"/>
      <c r="C229" s="437"/>
      <c r="D229" s="437"/>
      <c r="E229" s="238"/>
      <c r="F229" s="238"/>
      <c r="G229" s="437"/>
      <c r="H229" s="437"/>
      <c r="I229" s="439"/>
      <c r="J229" s="238"/>
      <c r="K229" s="238"/>
      <c r="L229" s="238"/>
      <c r="M229" s="238"/>
      <c r="N229" s="238"/>
      <c r="O229" s="238"/>
      <c r="P229" s="238"/>
      <c r="Q229" s="238"/>
      <c r="R229" s="238"/>
      <c r="S229" s="238"/>
      <c r="T229" s="238"/>
      <c r="U229" s="238"/>
      <c r="V229" s="238"/>
      <c r="W229" s="238"/>
      <c r="X229" s="238"/>
      <c r="Y229" s="238"/>
      <c r="Z229" s="238"/>
      <c r="AA229" s="238"/>
      <c r="AB229" s="238"/>
      <c r="AC229" s="238"/>
    </row>
    <row r="230" customFormat="false" ht="15" hidden="false" customHeight="false" outlineLevel="0" collapsed="false">
      <c r="A230" s="238"/>
      <c r="B230" s="437"/>
      <c r="C230" s="437"/>
      <c r="D230" s="437"/>
      <c r="E230" s="238"/>
      <c r="F230" s="238"/>
      <c r="G230" s="437"/>
      <c r="H230" s="437"/>
      <c r="I230" s="439"/>
      <c r="J230" s="238"/>
      <c r="K230" s="238"/>
      <c r="L230" s="238"/>
      <c r="M230" s="238"/>
      <c r="N230" s="238"/>
      <c r="O230" s="238"/>
      <c r="P230" s="238"/>
      <c r="Q230" s="238"/>
      <c r="R230" s="238"/>
      <c r="S230" s="238"/>
      <c r="T230" s="238"/>
      <c r="U230" s="238"/>
      <c r="V230" s="238"/>
      <c r="W230" s="238"/>
      <c r="X230" s="238"/>
      <c r="Y230" s="238"/>
      <c r="Z230" s="238"/>
      <c r="AA230" s="238"/>
      <c r="AB230" s="238"/>
      <c r="AC230" s="238"/>
    </row>
    <row r="231" customFormat="false" ht="15" hidden="false" customHeight="false" outlineLevel="0" collapsed="false">
      <c r="A231" s="238"/>
      <c r="B231" s="437"/>
      <c r="C231" s="437"/>
      <c r="D231" s="437"/>
      <c r="E231" s="238"/>
      <c r="F231" s="238"/>
      <c r="G231" s="437"/>
      <c r="H231" s="437"/>
      <c r="I231" s="439"/>
      <c r="J231" s="238"/>
      <c r="K231" s="238"/>
      <c r="L231" s="238"/>
      <c r="M231" s="238"/>
      <c r="N231" s="238"/>
      <c r="O231" s="238"/>
      <c r="P231" s="238"/>
      <c r="Q231" s="238"/>
      <c r="R231" s="238"/>
      <c r="S231" s="238"/>
      <c r="T231" s="238"/>
      <c r="U231" s="238"/>
      <c r="V231" s="238"/>
      <c r="W231" s="238"/>
      <c r="X231" s="238"/>
      <c r="Y231" s="238"/>
      <c r="Z231" s="238"/>
      <c r="AA231" s="238"/>
      <c r="AB231" s="238"/>
      <c r="AC231" s="238"/>
    </row>
    <row r="232" customFormat="false" ht="15" hidden="false" customHeight="false" outlineLevel="0" collapsed="false">
      <c r="A232" s="238"/>
      <c r="B232" s="437"/>
      <c r="C232" s="437"/>
      <c r="D232" s="437"/>
      <c r="E232" s="238"/>
      <c r="F232" s="238"/>
      <c r="G232" s="437"/>
      <c r="H232" s="437"/>
      <c r="I232" s="439"/>
      <c r="J232" s="238"/>
      <c r="K232" s="238"/>
      <c r="L232" s="238"/>
      <c r="M232" s="238"/>
      <c r="N232" s="238"/>
      <c r="O232" s="238"/>
      <c r="P232" s="238"/>
      <c r="Q232" s="238"/>
      <c r="R232" s="238"/>
      <c r="S232" s="238"/>
      <c r="T232" s="238"/>
      <c r="U232" s="238"/>
      <c r="V232" s="238"/>
      <c r="W232" s="238"/>
      <c r="X232" s="238"/>
      <c r="Y232" s="238"/>
      <c r="Z232" s="238"/>
      <c r="AA232" s="238"/>
      <c r="AB232" s="238"/>
      <c r="AC232" s="238"/>
    </row>
    <row r="233" customFormat="false" ht="15" hidden="false" customHeight="false" outlineLevel="0" collapsed="false">
      <c r="A233" s="238"/>
      <c r="B233" s="437"/>
      <c r="C233" s="437"/>
      <c r="D233" s="437"/>
      <c r="E233" s="238"/>
      <c r="F233" s="238"/>
      <c r="G233" s="437"/>
      <c r="H233" s="437"/>
      <c r="I233" s="439"/>
      <c r="J233" s="238"/>
      <c r="K233" s="238"/>
      <c r="L233" s="238"/>
      <c r="M233" s="238"/>
      <c r="N233" s="238"/>
      <c r="O233" s="238"/>
      <c r="P233" s="238"/>
      <c r="Q233" s="238"/>
      <c r="R233" s="238"/>
      <c r="S233" s="238"/>
      <c r="T233" s="238"/>
      <c r="U233" s="238"/>
      <c r="V233" s="238"/>
      <c r="W233" s="238"/>
      <c r="X233" s="238"/>
      <c r="Y233" s="238"/>
      <c r="Z233" s="238"/>
      <c r="AA233" s="238"/>
      <c r="AB233" s="238"/>
      <c r="AC233" s="238"/>
    </row>
    <row r="234" customFormat="false" ht="15" hidden="false" customHeight="false" outlineLevel="0" collapsed="false">
      <c r="A234" s="238"/>
      <c r="B234" s="437"/>
      <c r="C234" s="437"/>
      <c r="D234" s="437"/>
      <c r="E234" s="238"/>
      <c r="F234" s="238"/>
      <c r="G234" s="437"/>
      <c r="H234" s="437"/>
      <c r="I234" s="439"/>
      <c r="J234" s="238"/>
      <c r="K234" s="238"/>
      <c r="L234" s="238"/>
      <c r="M234" s="238"/>
      <c r="N234" s="238"/>
      <c r="O234" s="238"/>
      <c r="P234" s="238"/>
      <c r="Q234" s="238"/>
      <c r="R234" s="238"/>
      <c r="S234" s="238"/>
      <c r="T234" s="238"/>
      <c r="U234" s="238"/>
      <c r="V234" s="238"/>
      <c r="W234" s="238"/>
      <c r="X234" s="238"/>
      <c r="Y234" s="238"/>
      <c r="Z234" s="238"/>
      <c r="AA234" s="238"/>
      <c r="AB234" s="238"/>
      <c r="AC234" s="238"/>
    </row>
    <row r="235" customFormat="false" ht="15" hidden="false" customHeight="false" outlineLevel="0" collapsed="false">
      <c r="A235" s="238"/>
      <c r="B235" s="437"/>
      <c r="C235" s="437"/>
      <c r="D235" s="437"/>
      <c r="E235" s="238"/>
      <c r="F235" s="238"/>
      <c r="G235" s="437"/>
      <c r="H235" s="437"/>
      <c r="I235" s="439"/>
      <c r="J235" s="238"/>
      <c r="K235" s="238"/>
      <c r="L235" s="238"/>
      <c r="M235" s="238"/>
      <c r="N235" s="238"/>
      <c r="O235" s="238"/>
      <c r="P235" s="238"/>
      <c r="Q235" s="238"/>
      <c r="R235" s="238"/>
      <c r="S235" s="238"/>
      <c r="T235" s="238"/>
      <c r="U235" s="238"/>
      <c r="V235" s="238"/>
      <c r="W235" s="238"/>
      <c r="X235" s="238"/>
      <c r="Y235" s="238"/>
      <c r="Z235" s="238"/>
      <c r="AA235" s="238"/>
      <c r="AB235" s="238"/>
      <c r="AC235" s="238"/>
    </row>
    <row r="236" customFormat="false" ht="15" hidden="false" customHeight="false" outlineLevel="0" collapsed="false">
      <c r="A236" s="238"/>
      <c r="B236" s="437"/>
      <c r="C236" s="437"/>
      <c r="D236" s="437"/>
      <c r="E236" s="238"/>
      <c r="F236" s="238"/>
      <c r="G236" s="437"/>
      <c r="H236" s="437"/>
      <c r="I236" s="439"/>
      <c r="J236" s="238"/>
      <c r="K236" s="238"/>
      <c r="L236" s="238"/>
      <c r="M236" s="238"/>
      <c r="N236" s="238"/>
      <c r="O236" s="238"/>
      <c r="P236" s="238"/>
      <c r="Q236" s="238"/>
      <c r="R236" s="238"/>
      <c r="S236" s="238"/>
      <c r="T236" s="238"/>
      <c r="U236" s="238"/>
      <c r="V236" s="238"/>
      <c r="W236" s="238"/>
      <c r="X236" s="238"/>
      <c r="Y236" s="238"/>
      <c r="Z236" s="238"/>
      <c r="AA236" s="238"/>
      <c r="AB236" s="238"/>
      <c r="AC236" s="238"/>
    </row>
    <row r="237" customFormat="false" ht="15" hidden="false" customHeight="false" outlineLevel="0" collapsed="false">
      <c r="A237" s="238"/>
      <c r="B237" s="437"/>
      <c r="C237" s="437"/>
      <c r="D237" s="437"/>
      <c r="E237" s="238"/>
      <c r="F237" s="238"/>
      <c r="G237" s="437"/>
      <c r="H237" s="437"/>
      <c r="I237" s="439"/>
      <c r="J237" s="238"/>
      <c r="K237" s="238"/>
      <c r="L237" s="238"/>
      <c r="M237" s="238"/>
      <c r="N237" s="238"/>
      <c r="O237" s="238"/>
      <c r="P237" s="238"/>
      <c r="Q237" s="238"/>
      <c r="R237" s="238"/>
      <c r="S237" s="238"/>
      <c r="T237" s="238"/>
      <c r="U237" s="238"/>
      <c r="V237" s="238"/>
      <c r="W237" s="238"/>
      <c r="X237" s="238"/>
      <c r="Y237" s="238"/>
      <c r="Z237" s="238"/>
      <c r="AA237" s="238"/>
      <c r="AB237" s="238"/>
      <c r="AC237" s="238"/>
    </row>
    <row r="238" customFormat="false" ht="15" hidden="false" customHeight="false" outlineLevel="0" collapsed="false">
      <c r="A238" s="238"/>
      <c r="B238" s="437"/>
      <c r="C238" s="437"/>
      <c r="D238" s="437"/>
      <c r="E238" s="238"/>
      <c r="F238" s="238"/>
      <c r="G238" s="437"/>
      <c r="H238" s="437"/>
      <c r="I238" s="439"/>
      <c r="J238" s="238"/>
      <c r="K238" s="238"/>
      <c r="L238" s="238"/>
      <c r="M238" s="238"/>
      <c r="N238" s="238"/>
      <c r="O238" s="238"/>
      <c r="P238" s="238"/>
      <c r="Q238" s="238"/>
      <c r="R238" s="238"/>
      <c r="S238" s="238"/>
      <c r="T238" s="238"/>
      <c r="U238" s="238"/>
      <c r="V238" s="238"/>
      <c r="W238" s="238"/>
      <c r="X238" s="238"/>
      <c r="Y238" s="238"/>
      <c r="Z238" s="238"/>
      <c r="AA238" s="238"/>
      <c r="AB238" s="238"/>
      <c r="AC238" s="238"/>
    </row>
    <row r="239" customFormat="false" ht="15" hidden="false" customHeight="false" outlineLevel="0" collapsed="false">
      <c r="A239" s="238"/>
      <c r="B239" s="437"/>
      <c r="C239" s="437"/>
      <c r="D239" s="437"/>
      <c r="E239" s="238"/>
      <c r="F239" s="238"/>
      <c r="G239" s="437"/>
      <c r="H239" s="437"/>
      <c r="I239" s="439"/>
      <c r="J239" s="238"/>
      <c r="K239" s="238"/>
      <c r="L239" s="238"/>
      <c r="M239" s="238"/>
      <c r="N239" s="238"/>
      <c r="O239" s="238"/>
      <c r="P239" s="238"/>
      <c r="Q239" s="238"/>
      <c r="R239" s="238"/>
      <c r="S239" s="238"/>
      <c r="T239" s="238"/>
      <c r="U239" s="238"/>
      <c r="V239" s="238"/>
      <c r="W239" s="238"/>
      <c r="X239" s="238"/>
      <c r="Y239" s="238"/>
      <c r="Z239" s="238"/>
      <c r="AA239" s="238"/>
      <c r="AB239" s="238"/>
      <c r="AC239" s="238"/>
    </row>
    <row r="240" customFormat="false" ht="15" hidden="false" customHeight="false" outlineLevel="0" collapsed="false">
      <c r="A240" s="238"/>
      <c r="B240" s="437"/>
      <c r="C240" s="437"/>
      <c r="D240" s="437"/>
      <c r="E240" s="238"/>
      <c r="F240" s="238"/>
      <c r="G240" s="437"/>
      <c r="H240" s="437"/>
      <c r="I240" s="439"/>
      <c r="J240" s="238"/>
      <c r="K240" s="238"/>
      <c r="L240" s="238"/>
      <c r="M240" s="238"/>
      <c r="N240" s="238"/>
      <c r="O240" s="238"/>
      <c r="P240" s="238"/>
      <c r="Q240" s="238"/>
      <c r="R240" s="238"/>
      <c r="S240" s="238"/>
      <c r="T240" s="238"/>
      <c r="U240" s="238"/>
      <c r="V240" s="238"/>
      <c r="W240" s="238"/>
      <c r="X240" s="238"/>
      <c r="Y240" s="238"/>
      <c r="Z240" s="238"/>
      <c r="AA240" s="238"/>
      <c r="AB240" s="238"/>
      <c r="AC240" s="238"/>
    </row>
    <row r="241" customFormat="false" ht="15" hidden="false" customHeight="false" outlineLevel="0" collapsed="false">
      <c r="A241" s="238"/>
      <c r="B241" s="437"/>
      <c r="C241" s="437"/>
      <c r="D241" s="437"/>
      <c r="E241" s="238"/>
      <c r="F241" s="238"/>
      <c r="G241" s="437"/>
      <c r="H241" s="437"/>
      <c r="I241" s="439"/>
      <c r="J241" s="238"/>
      <c r="K241" s="238"/>
      <c r="L241" s="238"/>
      <c r="M241" s="238"/>
      <c r="N241" s="238"/>
      <c r="O241" s="238"/>
      <c r="P241" s="238"/>
      <c r="Q241" s="238"/>
      <c r="R241" s="238"/>
      <c r="S241" s="238"/>
      <c r="T241" s="238"/>
      <c r="U241" s="238"/>
      <c r="V241" s="238"/>
      <c r="W241" s="238"/>
      <c r="X241" s="238"/>
      <c r="Y241" s="238"/>
      <c r="Z241" s="238"/>
      <c r="AA241" s="238"/>
      <c r="AB241" s="238"/>
      <c r="AC241" s="238"/>
    </row>
    <row r="242" customFormat="false" ht="15" hidden="false" customHeight="false" outlineLevel="0" collapsed="false">
      <c r="A242" s="238"/>
      <c r="B242" s="437"/>
      <c r="C242" s="437"/>
      <c r="D242" s="437"/>
      <c r="E242" s="238"/>
      <c r="F242" s="238"/>
      <c r="G242" s="437"/>
      <c r="H242" s="437"/>
      <c r="I242" s="439"/>
      <c r="J242" s="238"/>
      <c r="K242" s="238"/>
      <c r="L242" s="238"/>
      <c r="M242" s="238"/>
      <c r="N242" s="238"/>
      <c r="O242" s="238"/>
      <c r="P242" s="238"/>
      <c r="Q242" s="238"/>
      <c r="R242" s="238"/>
      <c r="S242" s="238"/>
      <c r="T242" s="238"/>
      <c r="U242" s="238"/>
      <c r="V242" s="238"/>
      <c r="W242" s="238"/>
      <c r="X242" s="238"/>
      <c r="Y242" s="238"/>
      <c r="Z242" s="238"/>
      <c r="AA242" s="238"/>
      <c r="AB242" s="238"/>
      <c r="AC242" s="238"/>
    </row>
    <row r="243" customFormat="false" ht="15" hidden="false" customHeight="false" outlineLevel="0" collapsed="false">
      <c r="A243" s="238"/>
      <c r="B243" s="437"/>
      <c r="C243" s="437"/>
      <c r="D243" s="437"/>
      <c r="E243" s="238"/>
      <c r="F243" s="238"/>
      <c r="G243" s="437"/>
      <c r="H243" s="437"/>
      <c r="I243" s="439"/>
      <c r="J243" s="238"/>
      <c r="K243" s="238"/>
      <c r="L243" s="238"/>
      <c r="M243" s="238"/>
      <c r="N243" s="238"/>
      <c r="O243" s="238"/>
      <c r="P243" s="238"/>
      <c r="Q243" s="238"/>
      <c r="R243" s="238"/>
      <c r="S243" s="238"/>
      <c r="T243" s="238"/>
      <c r="U243" s="238"/>
      <c r="V243" s="238"/>
      <c r="W243" s="238"/>
      <c r="X243" s="238"/>
      <c r="Y243" s="238"/>
      <c r="Z243" s="238"/>
      <c r="AA243" s="238"/>
      <c r="AB243" s="238"/>
      <c r="AC243" s="238"/>
    </row>
    <row r="244" customFormat="false" ht="15" hidden="false" customHeight="false" outlineLevel="0" collapsed="false">
      <c r="A244" s="238"/>
      <c r="B244" s="437"/>
      <c r="C244" s="437"/>
      <c r="D244" s="437"/>
      <c r="E244" s="238"/>
      <c r="F244" s="238"/>
      <c r="G244" s="437"/>
      <c r="H244" s="437"/>
      <c r="I244" s="439"/>
      <c r="J244" s="238"/>
      <c r="K244" s="238"/>
      <c r="L244" s="238"/>
      <c r="M244" s="238"/>
      <c r="N244" s="238"/>
      <c r="O244" s="238"/>
      <c r="P244" s="238"/>
      <c r="Q244" s="238"/>
      <c r="R244" s="238"/>
      <c r="S244" s="238"/>
      <c r="T244" s="238"/>
      <c r="U244" s="238"/>
      <c r="V244" s="238"/>
      <c r="W244" s="238"/>
      <c r="X244" s="238"/>
      <c r="Y244" s="238"/>
      <c r="Z244" s="238"/>
      <c r="AA244" s="238"/>
      <c r="AB244" s="238"/>
      <c r="AC244" s="238"/>
    </row>
    <row r="245" customFormat="false" ht="15" hidden="false" customHeight="false" outlineLevel="0" collapsed="false">
      <c r="A245" s="238"/>
      <c r="B245" s="437"/>
      <c r="C245" s="437"/>
      <c r="D245" s="437"/>
      <c r="E245" s="238"/>
      <c r="F245" s="238"/>
      <c r="G245" s="437"/>
      <c r="H245" s="437"/>
      <c r="I245" s="439"/>
      <c r="J245" s="238"/>
      <c r="K245" s="238"/>
      <c r="L245" s="238"/>
      <c r="M245" s="238"/>
      <c r="N245" s="238"/>
      <c r="O245" s="238"/>
      <c r="P245" s="238"/>
      <c r="Q245" s="238"/>
      <c r="R245" s="238"/>
      <c r="S245" s="238"/>
      <c r="T245" s="238"/>
      <c r="U245" s="238"/>
      <c r="V245" s="238"/>
      <c r="W245" s="238"/>
      <c r="X245" s="238"/>
      <c r="Y245" s="238"/>
      <c r="Z245" s="238"/>
      <c r="AA245" s="238"/>
      <c r="AB245" s="238"/>
      <c r="AC245" s="238"/>
    </row>
    <row r="246" customFormat="false" ht="15" hidden="false" customHeight="false" outlineLevel="0" collapsed="false">
      <c r="A246" s="238"/>
      <c r="B246" s="437"/>
      <c r="C246" s="437"/>
      <c r="D246" s="437"/>
      <c r="E246" s="238"/>
      <c r="F246" s="238"/>
      <c r="G246" s="437"/>
      <c r="H246" s="437"/>
      <c r="I246" s="439"/>
      <c r="J246" s="238"/>
      <c r="K246" s="238"/>
      <c r="L246" s="238"/>
      <c r="M246" s="238"/>
      <c r="N246" s="238"/>
      <c r="O246" s="238"/>
      <c r="P246" s="238"/>
      <c r="Q246" s="238"/>
      <c r="R246" s="238"/>
      <c r="S246" s="238"/>
      <c r="T246" s="238"/>
      <c r="U246" s="238"/>
      <c r="V246" s="238"/>
      <c r="W246" s="238"/>
      <c r="X246" s="238"/>
      <c r="Y246" s="238"/>
      <c r="Z246" s="238"/>
      <c r="AA246" s="238"/>
      <c r="AB246" s="238"/>
      <c r="AC246" s="238"/>
    </row>
    <row r="247" customFormat="false" ht="15" hidden="false" customHeight="false" outlineLevel="0" collapsed="false">
      <c r="A247" s="238"/>
      <c r="B247" s="437"/>
      <c r="C247" s="437"/>
      <c r="D247" s="437"/>
      <c r="E247" s="238"/>
      <c r="F247" s="238"/>
      <c r="G247" s="437"/>
      <c r="H247" s="437"/>
      <c r="I247" s="439"/>
      <c r="J247" s="238"/>
      <c r="K247" s="238"/>
      <c r="L247" s="238"/>
      <c r="M247" s="238"/>
      <c r="N247" s="238"/>
      <c r="O247" s="238"/>
      <c r="P247" s="238"/>
      <c r="Q247" s="238"/>
      <c r="R247" s="238"/>
      <c r="S247" s="238"/>
      <c r="T247" s="238"/>
      <c r="U247" s="238"/>
      <c r="V247" s="238"/>
      <c r="W247" s="238"/>
      <c r="X247" s="238"/>
      <c r="Y247" s="238"/>
      <c r="Z247" s="238"/>
      <c r="AA247" s="238"/>
      <c r="AB247" s="238"/>
      <c r="AC247" s="238"/>
    </row>
    <row r="248" customFormat="false" ht="15" hidden="false" customHeight="false" outlineLevel="0" collapsed="false">
      <c r="A248" s="238"/>
      <c r="B248" s="437"/>
      <c r="C248" s="437"/>
      <c r="D248" s="437"/>
      <c r="E248" s="238"/>
      <c r="F248" s="238"/>
      <c r="G248" s="437"/>
      <c r="H248" s="437"/>
      <c r="I248" s="439"/>
      <c r="J248" s="238"/>
      <c r="K248" s="238"/>
      <c r="L248" s="238"/>
      <c r="M248" s="238"/>
      <c r="N248" s="238"/>
      <c r="O248" s="238"/>
      <c r="P248" s="238"/>
      <c r="Q248" s="238"/>
      <c r="R248" s="238"/>
      <c r="S248" s="238"/>
      <c r="T248" s="238"/>
      <c r="U248" s="238"/>
      <c r="V248" s="238"/>
      <c r="W248" s="238"/>
      <c r="X248" s="238"/>
      <c r="Y248" s="238"/>
      <c r="Z248" s="238"/>
      <c r="AA248" s="238"/>
      <c r="AB248" s="238"/>
      <c r="AC248" s="238"/>
    </row>
    <row r="249" customFormat="false" ht="15" hidden="false" customHeight="false" outlineLevel="0" collapsed="false">
      <c r="A249" s="238"/>
      <c r="B249" s="437"/>
      <c r="C249" s="437"/>
      <c r="D249" s="437"/>
      <c r="E249" s="238"/>
      <c r="F249" s="238"/>
      <c r="G249" s="437"/>
      <c r="H249" s="437"/>
      <c r="I249" s="439"/>
      <c r="J249" s="238"/>
      <c r="K249" s="238"/>
      <c r="L249" s="238"/>
      <c r="M249" s="238"/>
      <c r="N249" s="238"/>
      <c r="O249" s="238"/>
      <c r="P249" s="238"/>
      <c r="Q249" s="238"/>
      <c r="R249" s="238"/>
      <c r="S249" s="238"/>
      <c r="T249" s="238"/>
      <c r="U249" s="238"/>
      <c r="V249" s="238"/>
      <c r="W249" s="238"/>
      <c r="X249" s="238"/>
      <c r="Y249" s="238"/>
      <c r="Z249" s="238"/>
      <c r="AA249" s="238"/>
      <c r="AB249" s="238"/>
      <c r="AC249" s="238"/>
    </row>
    <row r="250" customFormat="false" ht="15" hidden="false" customHeight="false" outlineLevel="0" collapsed="false">
      <c r="A250" s="238"/>
      <c r="B250" s="437"/>
      <c r="C250" s="437"/>
      <c r="D250" s="437"/>
      <c r="E250" s="238"/>
      <c r="F250" s="238"/>
      <c r="G250" s="437"/>
      <c r="H250" s="437"/>
      <c r="I250" s="439"/>
      <c r="J250" s="238"/>
      <c r="K250" s="238"/>
      <c r="L250" s="238"/>
      <c r="M250" s="238"/>
      <c r="N250" s="238"/>
      <c r="O250" s="238"/>
      <c r="P250" s="238"/>
      <c r="Q250" s="238"/>
      <c r="R250" s="238"/>
      <c r="S250" s="238"/>
      <c r="T250" s="238"/>
      <c r="U250" s="238"/>
      <c r="V250" s="238"/>
      <c r="W250" s="238"/>
      <c r="X250" s="238"/>
      <c r="Y250" s="238"/>
      <c r="Z250" s="238"/>
      <c r="AA250" s="238"/>
      <c r="AB250" s="238"/>
      <c r="AC250" s="238"/>
    </row>
    <row r="251" customFormat="false" ht="15" hidden="false" customHeight="false" outlineLevel="0" collapsed="false">
      <c r="A251" s="238"/>
      <c r="B251" s="437"/>
      <c r="C251" s="437"/>
      <c r="D251" s="437"/>
      <c r="E251" s="238"/>
      <c r="F251" s="238"/>
      <c r="G251" s="437"/>
      <c r="H251" s="437"/>
      <c r="I251" s="439"/>
      <c r="J251" s="238"/>
      <c r="K251" s="238"/>
      <c r="L251" s="238"/>
      <c r="M251" s="238"/>
      <c r="N251" s="238"/>
      <c r="O251" s="238"/>
      <c r="P251" s="238"/>
      <c r="Q251" s="238"/>
      <c r="R251" s="238"/>
      <c r="S251" s="238"/>
      <c r="T251" s="238"/>
      <c r="U251" s="238"/>
      <c r="V251" s="238"/>
      <c r="W251" s="238"/>
      <c r="X251" s="238"/>
      <c r="Y251" s="238"/>
      <c r="Z251" s="238"/>
      <c r="AA251" s="238"/>
      <c r="AB251" s="238"/>
      <c r="AC251" s="238"/>
    </row>
    <row r="252" customFormat="false" ht="15" hidden="false" customHeight="false" outlineLevel="0" collapsed="false">
      <c r="A252" s="238"/>
      <c r="B252" s="437"/>
      <c r="C252" s="437"/>
      <c r="D252" s="437"/>
      <c r="E252" s="238"/>
      <c r="F252" s="238"/>
      <c r="G252" s="437"/>
      <c r="H252" s="437"/>
      <c r="I252" s="439"/>
      <c r="J252" s="238"/>
      <c r="K252" s="238"/>
      <c r="L252" s="238"/>
      <c r="M252" s="238"/>
      <c r="N252" s="238"/>
      <c r="O252" s="238"/>
      <c r="P252" s="238"/>
      <c r="Q252" s="238"/>
      <c r="R252" s="238"/>
      <c r="S252" s="238"/>
      <c r="T252" s="238"/>
      <c r="U252" s="238"/>
      <c r="V252" s="238"/>
      <c r="W252" s="238"/>
      <c r="X252" s="238"/>
      <c r="Y252" s="238"/>
      <c r="Z252" s="238"/>
      <c r="AA252" s="238"/>
      <c r="AB252" s="238"/>
      <c r="AC252" s="238"/>
    </row>
    <row r="253" customFormat="false" ht="15" hidden="false" customHeight="false" outlineLevel="0" collapsed="false">
      <c r="A253" s="238"/>
      <c r="B253" s="437"/>
      <c r="C253" s="437"/>
      <c r="D253" s="437"/>
      <c r="E253" s="238"/>
      <c r="F253" s="238"/>
      <c r="G253" s="437"/>
      <c r="H253" s="437"/>
      <c r="I253" s="439"/>
      <c r="J253" s="238"/>
      <c r="K253" s="238"/>
      <c r="L253" s="238"/>
      <c r="M253" s="238"/>
      <c r="N253" s="238"/>
      <c r="O253" s="238"/>
      <c r="P253" s="238"/>
      <c r="Q253" s="238"/>
      <c r="R253" s="238"/>
      <c r="S253" s="238"/>
      <c r="T253" s="238"/>
      <c r="U253" s="238"/>
      <c r="V253" s="238"/>
      <c r="W253" s="238"/>
      <c r="X253" s="238"/>
      <c r="Y253" s="238"/>
      <c r="Z253" s="238"/>
      <c r="AA253" s="238"/>
      <c r="AB253" s="238"/>
      <c r="AC253" s="238"/>
    </row>
    <row r="254" customFormat="false" ht="15" hidden="false" customHeight="false" outlineLevel="0" collapsed="false">
      <c r="A254" s="238"/>
      <c r="B254" s="437"/>
      <c r="C254" s="437"/>
      <c r="D254" s="437"/>
      <c r="E254" s="238"/>
      <c r="F254" s="238"/>
      <c r="G254" s="437"/>
      <c r="H254" s="437"/>
      <c r="I254" s="439"/>
      <c r="J254" s="238"/>
      <c r="K254" s="238"/>
      <c r="L254" s="238"/>
      <c r="M254" s="238"/>
      <c r="N254" s="238"/>
      <c r="O254" s="238"/>
      <c r="P254" s="238"/>
      <c r="Q254" s="238"/>
      <c r="R254" s="238"/>
      <c r="S254" s="238"/>
      <c r="T254" s="238"/>
      <c r="U254" s="238"/>
      <c r="V254" s="238"/>
      <c r="W254" s="238"/>
      <c r="X254" s="238"/>
      <c r="Y254" s="238"/>
      <c r="Z254" s="238"/>
      <c r="AA254" s="238"/>
      <c r="AB254" s="238"/>
      <c r="AC254" s="238"/>
    </row>
    <row r="255" customFormat="false" ht="15" hidden="false" customHeight="false" outlineLevel="0" collapsed="false">
      <c r="A255" s="238"/>
      <c r="B255" s="437"/>
      <c r="C255" s="437"/>
      <c r="D255" s="437"/>
      <c r="E255" s="238"/>
      <c r="F255" s="238"/>
      <c r="G255" s="437"/>
      <c r="H255" s="437"/>
      <c r="I255" s="439"/>
      <c r="J255" s="238"/>
      <c r="K255" s="238"/>
      <c r="L255" s="238"/>
      <c r="M255" s="238"/>
      <c r="N255" s="238"/>
      <c r="O255" s="238"/>
      <c r="P255" s="238"/>
      <c r="Q255" s="238"/>
      <c r="R255" s="238"/>
      <c r="S255" s="238"/>
      <c r="T255" s="238"/>
      <c r="U255" s="238"/>
      <c r="V255" s="238"/>
      <c r="W255" s="238"/>
      <c r="X255" s="238"/>
      <c r="Y255" s="238"/>
      <c r="Z255" s="238"/>
      <c r="AA255" s="238"/>
      <c r="AB255" s="238"/>
      <c r="AC255" s="238"/>
    </row>
    <row r="256" customFormat="false" ht="15" hidden="false" customHeight="false" outlineLevel="0" collapsed="false">
      <c r="A256" s="238"/>
      <c r="B256" s="437"/>
      <c r="C256" s="437"/>
      <c r="D256" s="437"/>
      <c r="E256" s="238"/>
      <c r="F256" s="238"/>
      <c r="G256" s="437"/>
      <c r="H256" s="437"/>
      <c r="I256" s="439"/>
      <c r="J256" s="238"/>
      <c r="K256" s="238"/>
      <c r="L256" s="238"/>
      <c r="M256" s="238"/>
      <c r="N256" s="238"/>
      <c r="O256" s="238"/>
      <c r="P256" s="238"/>
      <c r="Q256" s="238"/>
      <c r="R256" s="238"/>
      <c r="S256" s="238"/>
      <c r="T256" s="238"/>
      <c r="U256" s="238"/>
      <c r="V256" s="238"/>
      <c r="W256" s="238"/>
      <c r="X256" s="238"/>
      <c r="Y256" s="238"/>
      <c r="Z256" s="238"/>
      <c r="AA256" s="238"/>
      <c r="AB256" s="238"/>
      <c r="AC256" s="238"/>
    </row>
    <row r="257" customFormat="false" ht="15" hidden="false" customHeight="false" outlineLevel="0" collapsed="false">
      <c r="A257" s="238"/>
      <c r="B257" s="437"/>
      <c r="C257" s="437"/>
      <c r="D257" s="437"/>
      <c r="E257" s="238"/>
      <c r="F257" s="238"/>
      <c r="G257" s="437"/>
      <c r="H257" s="437"/>
      <c r="I257" s="439"/>
      <c r="J257" s="238"/>
      <c r="K257" s="238"/>
      <c r="L257" s="238"/>
      <c r="M257" s="238"/>
      <c r="N257" s="238"/>
      <c r="O257" s="238"/>
      <c r="P257" s="238"/>
      <c r="Q257" s="238"/>
      <c r="R257" s="238"/>
      <c r="S257" s="238"/>
      <c r="T257" s="238"/>
      <c r="U257" s="238"/>
      <c r="V257" s="238"/>
      <c r="W257" s="238"/>
      <c r="X257" s="238"/>
      <c r="Y257" s="238"/>
      <c r="Z257" s="238"/>
      <c r="AA257" s="238"/>
      <c r="AB257" s="238"/>
      <c r="AC257" s="238"/>
    </row>
    <row r="258" customFormat="false" ht="15" hidden="false" customHeight="false" outlineLevel="0" collapsed="false">
      <c r="A258" s="238"/>
      <c r="B258" s="437"/>
      <c r="C258" s="437"/>
      <c r="D258" s="437"/>
      <c r="E258" s="238"/>
      <c r="F258" s="238"/>
      <c r="G258" s="437"/>
      <c r="H258" s="437"/>
      <c r="I258" s="439"/>
      <c r="J258" s="238"/>
      <c r="K258" s="238"/>
      <c r="L258" s="238"/>
      <c r="M258" s="238"/>
      <c r="N258" s="238"/>
      <c r="O258" s="238"/>
      <c r="P258" s="238"/>
      <c r="Q258" s="238"/>
      <c r="R258" s="238"/>
      <c r="S258" s="238"/>
      <c r="T258" s="238"/>
      <c r="U258" s="238"/>
      <c r="V258" s="238"/>
      <c r="W258" s="238"/>
      <c r="X258" s="238"/>
      <c r="Y258" s="238"/>
      <c r="Z258" s="238"/>
      <c r="AA258" s="238"/>
      <c r="AB258" s="238"/>
      <c r="AC258" s="238"/>
    </row>
    <row r="259" customFormat="false" ht="15" hidden="false" customHeight="false" outlineLevel="0" collapsed="false">
      <c r="A259" s="238"/>
      <c r="B259" s="437"/>
      <c r="C259" s="437"/>
      <c r="D259" s="437"/>
      <c r="E259" s="238"/>
      <c r="F259" s="238"/>
      <c r="G259" s="437"/>
      <c r="H259" s="437"/>
      <c r="I259" s="439"/>
      <c r="J259" s="238"/>
      <c r="K259" s="238"/>
      <c r="L259" s="238"/>
      <c r="M259" s="238"/>
      <c r="N259" s="238"/>
      <c r="O259" s="238"/>
      <c r="P259" s="238"/>
      <c r="Q259" s="238"/>
      <c r="R259" s="238"/>
      <c r="S259" s="238"/>
      <c r="T259" s="238"/>
      <c r="U259" s="238"/>
      <c r="V259" s="238"/>
      <c r="W259" s="238"/>
      <c r="X259" s="238"/>
      <c r="Y259" s="238"/>
      <c r="Z259" s="238"/>
      <c r="AA259" s="238"/>
      <c r="AB259" s="238"/>
      <c r="AC259" s="238"/>
    </row>
    <row r="260" customFormat="false" ht="15" hidden="false" customHeight="false" outlineLevel="0" collapsed="false">
      <c r="A260" s="238"/>
      <c r="B260" s="437"/>
      <c r="C260" s="437"/>
      <c r="D260" s="437"/>
      <c r="E260" s="238"/>
      <c r="F260" s="238"/>
      <c r="G260" s="437"/>
      <c r="H260" s="437"/>
      <c r="I260" s="439"/>
      <c r="J260" s="238"/>
      <c r="K260" s="238"/>
      <c r="L260" s="238"/>
      <c r="M260" s="238"/>
      <c r="N260" s="238"/>
      <c r="O260" s="238"/>
      <c r="P260" s="238"/>
      <c r="Q260" s="238"/>
      <c r="R260" s="238"/>
      <c r="S260" s="238"/>
      <c r="T260" s="238"/>
      <c r="U260" s="238"/>
      <c r="V260" s="238"/>
      <c r="W260" s="238"/>
      <c r="X260" s="238"/>
      <c r="Y260" s="238"/>
      <c r="Z260" s="238"/>
      <c r="AA260" s="238"/>
      <c r="AB260" s="238"/>
      <c r="AC260" s="238"/>
    </row>
    <row r="261" customFormat="false" ht="15" hidden="false" customHeight="false" outlineLevel="0" collapsed="false">
      <c r="A261" s="238"/>
      <c r="B261" s="437"/>
      <c r="C261" s="437"/>
      <c r="D261" s="437"/>
      <c r="E261" s="238"/>
      <c r="F261" s="238"/>
      <c r="G261" s="437"/>
      <c r="H261" s="437"/>
      <c r="I261" s="439"/>
      <c r="J261" s="238"/>
      <c r="K261" s="238"/>
      <c r="L261" s="238"/>
      <c r="M261" s="238"/>
      <c r="N261" s="238"/>
      <c r="O261" s="238"/>
      <c r="P261" s="238"/>
      <c r="Q261" s="238"/>
      <c r="R261" s="238"/>
      <c r="S261" s="238"/>
      <c r="T261" s="238"/>
      <c r="U261" s="238"/>
      <c r="V261" s="238"/>
      <c r="W261" s="238"/>
      <c r="X261" s="238"/>
      <c r="Y261" s="238"/>
      <c r="Z261" s="238"/>
      <c r="AA261" s="238"/>
      <c r="AB261" s="238"/>
      <c r="AC261" s="238"/>
    </row>
    <row r="262" customFormat="false" ht="15" hidden="false" customHeight="false" outlineLevel="0" collapsed="false">
      <c r="A262" s="238"/>
      <c r="B262" s="437"/>
      <c r="C262" s="437"/>
      <c r="D262" s="437"/>
      <c r="E262" s="238"/>
      <c r="F262" s="238"/>
      <c r="G262" s="437"/>
      <c r="H262" s="437"/>
      <c r="I262" s="439"/>
      <c r="J262" s="238"/>
      <c r="K262" s="238"/>
      <c r="L262" s="238"/>
      <c r="M262" s="238"/>
      <c r="N262" s="238"/>
      <c r="O262" s="238"/>
      <c r="P262" s="238"/>
      <c r="Q262" s="238"/>
      <c r="R262" s="238"/>
      <c r="S262" s="238"/>
      <c r="T262" s="238"/>
      <c r="U262" s="238"/>
      <c r="V262" s="238"/>
      <c r="W262" s="238"/>
      <c r="X262" s="238"/>
      <c r="Y262" s="238"/>
      <c r="Z262" s="238"/>
      <c r="AA262" s="238"/>
      <c r="AB262" s="238"/>
      <c r="AC262" s="238"/>
    </row>
    <row r="263" customFormat="false" ht="15" hidden="false" customHeight="false" outlineLevel="0" collapsed="false">
      <c r="A263" s="238"/>
      <c r="B263" s="437"/>
      <c r="C263" s="437"/>
      <c r="D263" s="437"/>
      <c r="E263" s="238"/>
      <c r="F263" s="238"/>
      <c r="G263" s="437"/>
      <c r="H263" s="437"/>
      <c r="I263" s="439"/>
      <c r="J263" s="238"/>
      <c r="K263" s="238"/>
      <c r="L263" s="238"/>
      <c r="M263" s="238"/>
      <c r="N263" s="238"/>
      <c r="O263" s="238"/>
      <c r="P263" s="238"/>
      <c r="Q263" s="238"/>
      <c r="R263" s="238"/>
      <c r="S263" s="238"/>
      <c r="T263" s="238"/>
      <c r="U263" s="238"/>
      <c r="V263" s="238"/>
      <c r="W263" s="238"/>
      <c r="X263" s="238"/>
      <c r="Y263" s="238"/>
      <c r="Z263" s="238"/>
      <c r="AA263" s="238"/>
      <c r="AB263" s="238"/>
      <c r="AC263" s="238"/>
    </row>
    <row r="264" customFormat="false" ht="15" hidden="false" customHeight="false" outlineLevel="0" collapsed="false">
      <c r="A264" s="238"/>
      <c r="B264" s="437"/>
      <c r="C264" s="437"/>
      <c r="D264" s="437"/>
      <c r="E264" s="238"/>
      <c r="F264" s="238"/>
      <c r="G264" s="437"/>
      <c r="H264" s="437"/>
      <c r="I264" s="439"/>
      <c r="J264" s="238"/>
      <c r="K264" s="238"/>
      <c r="L264" s="238"/>
      <c r="M264" s="238"/>
      <c r="N264" s="238"/>
      <c r="O264" s="238"/>
      <c r="P264" s="238"/>
      <c r="Q264" s="238"/>
      <c r="R264" s="238"/>
      <c r="S264" s="238"/>
      <c r="T264" s="238"/>
      <c r="U264" s="238"/>
      <c r="V264" s="238"/>
      <c r="W264" s="238"/>
      <c r="X264" s="238"/>
      <c r="Y264" s="238"/>
      <c r="Z264" s="238"/>
      <c r="AA264" s="238"/>
      <c r="AB264" s="238"/>
      <c r="AC264" s="238"/>
    </row>
    <row r="265" customFormat="false" ht="15" hidden="false" customHeight="false" outlineLevel="0" collapsed="false">
      <c r="A265" s="238"/>
      <c r="B265" s="437"/>
      <c r="C265" s="437"/>
      <c r="D265" s="437"/>
      <c r="E265" s="238"/>
      <c r="F265" s="238"/>
      <c r="G265" s="437"/>
      <c r="H265" s="437"/>
      <c r="I265" s="439"/>
      <c r="J265" s="238"/>
      <c r="K265" s="238"/>
      <c r="L265" s="238"/>
      <c r="M265" s="238"/>
      <c r="N265" s="238"/>
      <c r="O265" s="238"/>
      <c r="P265" s="238"/>
      <c r="Q265" s="238"/>
      <c r="R265" s="238"/>
      <c r="S265" s="238"/>
      <c r="T265" s="238"/>
      <c r="U265" s="238"/>
      <c r="V265" s="238"/>
      <c r="W265" s="238"/>
      <c r="X265" s="238"/>
      <c r="Y265" s="238"/>
      <c r="Z265" s="238"/>
      <c r="AA265" s="238"/>
      <c r="AB265" s="238"/>
      <c r="AC265" s="238"/>
    </row>
    <row r="266" customFormat="false" ht="15" hidden="false" customHeight="false" outlineLevel="0" collapsed="false">
      <c r="A266" s="238"/>
      <c r="B266" s="437"/>
      <c r="C266" s="437"/>
      <c r="D266" s="437"/>
      <c r="E266" s="238"/>
      <c r="F266" s="238"/>
      <c r="G266" s="437"/>
      <c r="H266" s="437"/>
      <c r="I266" s="439"/>
      <c r="J266" s="238"/>
      <c r="K266" s="238"/>
      <c r="L266" s="238"/>
      <c r="M266" s="238"/>
      <c r="N266" s="238"/>
      <c r="O266" s="238"/>
      <c r="P266" s="238"/>
      <c r="Q266" s="238"/>
      <c r="R266" s="238"/>
      <c r="S266" s="238"/>
      <c r="T266" s="238"/>
      <c r="U266" s="238"/>
      <c r="V266" s="238"/>
      <c r="W266" s="238"/>
      <c r="X266" s="238"/>
      <c r="Y266" s="238"/>
      <c r="Z266" s="238"/>
      <c r="AA266" s="238"/>
      <c r="AB266" s="238"/>
      <c r="AC266" s="238"/>
    </row>
    <row r="267" customFormat="false" ht="15" hidden="false" customHeight="false" outlineLevel="0" collapsed="false">
      <c r="A267" s="238"/>
      <c r="B267" s="437"/>
      <c r="C267" s="437"/>
      <c r="D267" s="437"/>
      <c r="E267" s="238"/>
      <c r="F267" s="238"/>
      <c r="G267" s="437"/>
      <c r="H267" s="437"/>
      <c r="I267" s="439"/>
      <c r="J267" s="238"/>
      <c r="K267" s="238"/>
      <c r="L267" s="238"/>
      <c r="M267" s="238"/>
      <c r="N267" s="238"/>
      <c r="O267" s="238"/>
      <c r="P267" s="238"/>
      <c r="Q267" s="238"/>
      <c r="R267" s="238"/>
      <c r="S267" s="238"/>
      <c r="T267" s="238"/>
      <c r="U267" s="238"/>
      <c r="V267" s="238"/>
      <c r="W267" s="238"/>
      <c r="X267" s="238"/>
      <c r="Y267" s="238"/>
      <c r="Z267" s="238"/>
      <c r="AA267" s="238"/>
      <c r="AB267" s="238"/>
      <c r="AC267" s="238"/>
    </row>
    <row r="268" customFormat="false" ht="15" hidden="false" customHeight="false" outlineLevel="0" collapsed="false">
      <c r="A268" s="238"/>
      <c r="B268" s="437"/>
      <c r="C268" s="437"/>
      <c r="D268" s="437"/>
      <c r="E268" s="238"/>
      <c r="F268" s="238"/>
      <c r="G268" s="437"/>
      <c r="H268" s="437"/>
      <c r="I268" s="439"/>
      <c r="J268" s="238"/>
      <c r="K268" s="238"/>
      <c r="L268" s="238"/>
      <c r="M268" s="238"/>
      <c r="N268" s="238"/>
      <c r="O268" s="238"/>
      <c r="P268" s="238"/>
      <c r="Q268" s="238"/>
      <c r="R268" s="238"/>
      <c r="S268" s="238"/>
      <c r="T268" s="238"/>
      <c r="U268" s="238"/>
      <c r="V268" s="238"/>
      <c r="W268" s="238"/>
      <c r="X268" s="238"/>
      <c r="Y268" s="238"/>
      <c r="Z268" s="238"/>
      <c r="AA268" s="238"/>
      <c r="AB268" s="238"/>
      <c r="AC268" s="238"/>
    </row>
    <row r="269" customFormat="false" ht="15" hidden="false" customHeight="false" outlineLevel="0" collapsed="false">
      <c r="A269" s="238"/>
      <c r="B269" s="437"/>
      <c r="C269" s="437"/>
      <c r="D269" s="437"/>
      <c r="E269" s="238"/>
      <c r="F269" s="238"/>
      <c r="G269" s="437"/>
      <c r="H269" s="437"/>
      <c r="I269" s="439"/>
      <c r="J269" s="238"/>
      <c r="K269" s="238"/>
      <c r="L269" s="238"/>
      <c r="M269" s="238"/>
      <c r="N269" s="238"/>
      <c r="O269" s="238"/>
      <c r="P269" s="238"/>
      <c r="Q269" s="238"/>
      <c r="R269" s="238"/>
      <c r="S269" s="238"/>
      <c r="T269" s="238"/>
      <c r="U269" s="238"/>
      <c r="V269" s="238"/>
      <c r="W269" s="238"/>
      <c r="X269" s="238"/>
      <c r="Y269" s="238"/>
      <c r="Z269" s="238"/>
      <c r="AA269" s="238"/>
      <c r="AB269" s="238"/>
      <c r="AC269" s="238"/>
    </row>
    <row r="270" customFormat="false" ht="15" hidden="false" customHeight="false" outlineLevel="0" collapsed="false">
      <c r="A270" s="238"/>
      <c r="B270" s="437"/>
      <c r="C270" s="437"/>
      <c r="D270" s="437"/>
      <c r="E270" s="238"/>
      <c r="F270" s="238"/>
      <c r="G270" s="437"/>
      <c r="H270" s="437"/>
      <c r="I270" s="439"/>
      <c r="J270" s="238"/>
      <c r="K270" s="238"/>
      <c r="L270" s="238"/>
      <c r="M270" s="238"/>
      <c r="N270" s="238"/>
      <c r="O270" s="238"/>
      <c r="P270" s="238"/>
      <c r="Q270" s="238"/>
      <c r="R270" s="238"/>
      <c r="S270" s="238"/>
      <c r="T270" s="238"/>
      <c r="U270" s="238"/>
      <c r="V270" s="238"/>
      <c r="W270" s="238"/>
      <c r="X270" s="238"/>
      <c r="Y270" s="238"/>
      <c r="Z270" s="238"/>
      <c r="AA270" s="238"/>
      <c r="AB270" s="238"/>
      <c r="AC270" s="238"/>
    </row>
    <row r="271" customFormat="false" ht="15" hidden="false" customHeight="false" outlineLevel="0" collapsed="false">
      <c r="A271" s="238"/>
      <c r="B271" s="437"/>
      <c r="C271" s="437"/>
      <c r="D271" s="437"/>
      <c r="E271" s="238"/>
      <c r="F271" s="238"/>
      <c r="G271" s="437"/>
      <c r="H271" s="437"/>
      <c r="I271" s="439"/>
      <c r="J271" s="238"/>
      <c r="K271" s="238"/>
      <c r="L271" s="238"/>
      <c r="M271" s="238"/>
      <c r="N271" s="238"/>
      <c r="O271" s="238"/>
      <c r="P271" s="238"/>
      <c r="Q271" s="238"/>
      <c r="R271" s="238"/>
      <c r="S271" s="238"/>
      <c r="T271" s="238"/>
      <c r="U271" s="238"/>
      <c r="V271" s="238"/>
      <c r="W271" s="238"/>
      <c r="X271" s="238"/>
      <c r="Y271" s="238"/>
      <c r="Z271" s="238"/>
      <c r="AA271" s="238"/>
      <c r="AB271" s="238"/>
      <c r="AC271" s="238"/>
    </row>
    <row r="272" customFormat="false" ht="15" hidden="false" customHeight="false" outlineLevel="0" collapsed="false">
      <c r="A272" s="238"/>
      <c r="B272" s="437"/>
      <c r="C272" s="437"/>
      <c r="D272" s="437"/>
      <c r="E272" s="238"/>
      <c r="F272" s="238"/>
      <c r="G272" s="437"/>
      <c r="H272" s="437"/>
      <c r="I272" s="439"/>
      <c r="J272" s="238"/>
      <c r="K272" s="238"/>
      <c r="L272" s="238"/>
      <c r="M272" s="238"/>
      <c r="N272" s="238"/>
      <c r="O272" s="238"/>
      <c r="P272" s="238"/>
      <c r="Q272" s="238"/>
      <c r="R272" s="238"/>
      <c r="S272" s="238"/>
      <c r="T272" s="238"/>
      <c r="U272" s="238"/>
      <c r="V272" s="238"/>
      <c r="W272" s="238"/>
      <c r="X272" s="238"/>
      <c r="Y272" s="238"/>
      <c r="Z272" s="238"/>
      <c r="AA272" s="238"/>
      <c r="AB272" s="238"/>
      <c r="AC272" s="238"/>
    </row>
    <row r="273" customFormat="false" ht="15" hidden="false" customHeight="false" outlineLevel="0" collapsed="false">
      <c r="A273" s="238"/>
      <c r="B273" s="437"/>
      <c r="C273" s="437"/>
      <c r="D273" s="437"/>
      <c r="E273" s="238"/>
      <c r="F273" s="238"/>
      <c r="G273" s="437"/>
      <c r="H273" s="437"/>
      <c r="I273" s="439"/>
      <c r="J273" s="238"/>
      <c r="K273" s="238"/>
      <c r="L273" s="238"/>
      <c r="M273" s="238"/>
      <c r="N273" s="238"/>
      <c r="O273" s="238"/>
      <c r="P273" s="238"/>
      <c r="Q273" s="238"/>
      <c r="R273" s="238"/>
      <c r="S273" s="238"/>
      <c r="T273" s="238"/>
      <c r="U273" s="238"/>
      <c r="V273" s="238"/>
      <c r="W273" s="238"/>
      <c r="X273" s="238"/>
      <c r="Y273" s="238"/>
      <c r="Z273" s="238"/>
      <c r="AA273" s="238"/>
      <c r="AB273" s="238"/>
      <c r="AC273" s="238"/>
    </row>
    <row r="274" customFormat="false" ht="15" hidden="false" customHeight="false" outlineLevel="0" collapsed="false">
      <c r="A274" s="238"/>
      <c r="B274" s="437"/>
      <c r="C274" s="437"/>
      <c r="D274" s="437"/>
      <c r="E274" s="238"/>
      <c r="F274" s="238"/>
      <c r="G274" s="437"/>
      <c r="H274" s="437"/>
      <c r="I274" s="439"/>
      <c r="J274" s="238"/>
      <c r="K274" s="238"/>
      <c r="L274" s="238"/>
      <c r="M274" s="238"/>
      <c r="N274" s="238"/>
      <c r="O274" s="238"/>
      <c r="P274" s="238"/>
      <c r="Q274" s="238"/>
      <c r="R274" s="238"/>
      <c r="S274" s="238"/>
      <c r="T274" s="238"/>
      <c r="U274" s="238"/>
      <c r="V274" s="238"/>
      <c r="W274" s="238"/>
      <c r="X274" s="238"/>
      <c r="Y274" s="238"/>
      <c r="Z274" s="238"/>
      <c r="AA274" s="238"/>
      <c r="AB274" s="238"/>
      <c r="AC274" s="238"/>
    </row>
    <row r="275" customFormat="false" ht="15" hidden="false" customHeight="false" outlineLevel="0" collapsed="false">
      <c r="A275" s="238"/>
      <c r="B275" s="437"/>
      <c r="C275" s="437"/>
      <c r="D275" s="437"/>
      <c r="E275" s="238"/>
      <c r="F275" s="238"/>
      <c r="G275" s="437"/>
      <c r="H275" s="437"/>
      <c r="I275" s="439"/>
      <c r="J275" s="238"/>
      <c r="K275" s="238"/>
      <c r="L275" s="238"/>
      <c r="M275" s="238"/>
      <c r="N275" s="238"/>
      <c r="O275" s="238"/>
      <c r="P275" s="238"/>
      <c r="Q275" s="238"/>
      <c r="R275" s="238"/>
      <c r="S275" s="238"/>
      <c r="T275" s="238"/>
      <c r="U275" s="238"/>
      <c r="V275" s="238"/>
      <c r="W275" s="238"/>
      <c r="X275" s="238"/>
      <c r="Y275" s="238"/>
      <c r="Z275" s="238"/>
      <c r="AA275" s="238"/>
      <c r="AB275" s="238"/>
      <c r="AC275" s="238"/>
    </row>
    <row r="276" customFormat="false" ht="15" hidden="false" customHeight="false" outlineLevel="0" collapsed="false">
      <c r="A276" s="238"/>
      <c r="B276" s="437"/>
      <c r="C276" s="437"/>
      <c r="D276" s="437"/>
      <c r="E276" s="238"/>
      <c r="F276" s="238"/>
      <c r="G276" s="437"/>
      <c r="H276" s="437"/>
      <c r="I276" s="439"/>
      <c r="J276" s="238"/>
      <c r="K276" s="238"/>
      <c r="L276" s="238"/>
      <c r="M276" s="238"/>
      <c r="N276" s="238"/>
      <c r="O276" s="238"/>
      <c r="P276" s="238"/>
      <c r="Q276" s="238"/>
      <c r="R276" s="238"/>
      <c r="S276" s="238"/>
      <c r="T276" s="238"/>
      <c r="U276" s="238"/>
      <c r="V276" s="238"/>
      <c r="W276" s="238"/>
      <c r="X276" s="238"/>
      <c r="Y276" s="238"/>
      <c r="Z276" s="238"/>
      <c r="AA276" s="238"/>
      <c r="AB276" s="238"/>
      <c r="AC276" s="238"/>
    </row>
    <row r="277" customFormat="false" ht="15" hidden="false" customHeight="false" outlineLevel="0" collapsed="false">
      <c r="A277" s="238"/>
      <c r="B277" s="437"/>
      <c r="C277" s="437"/>
      <c r="D277" s="437"/>
      <c r="E277" s="238"/>
      <c r="F277" s="238"/>
      <c r="G277" s="437"/>
      <c r="H277" s="437"/>
      <c r="I277" s="439"/>
      <c r="J277" s="238"/>
      <c r="K277" s="238"/>
      <c r="L277" s="238"/>
      <c r="M277" s="238"/>
      <c r="N277" s="238"/>
      <c r="O277" s="238"/>
      <c r="P277" s="238"/>
      <c r="Q277" s="238"/>
      <c r="R277" s="238"/>
      <c r="S277" s="238"/>
      <c r="T277" s="238"/>
      <c r="U277" s="238"/>
      <c r="V277" s="238"/>
      <c r="W277" s="238"/>
      <c r="X277" s="238"/>
      <c r="Y277" s="238"/>
      <c r="Z277" s="238"/>
      <c r="AA277" s="238"/>
      <c r="AB277" s="238"/>
      <c r="AC277" s="238"/>
    </row>
    <row r="278" customFormat="false" ht="15" hidden="false" customHeight="false" outlineLevel="0" collapsed="false">
      <c r="A278" s="238"/>
      <c r="B278" s="437"/>
      <c r="C278" s="437"/>
      <c r="D278" s="437"/>
      <c r="E278" s="238"/>
      <c r="F278" s="238"/>
      <c r="G278" s="437"/>
      <c r="H278" s="437"/>
      <c r="I278" s="439"/>
      <c r="J278" s="238"/>
      <c r="K278" s="238"/>
      <c r="L278" s="238"/>
      <c r="M278" s="238"/>
      <c r="N278" s="238"/>
      <c r="O278" s="238"/>
      <c r="P278" s="238"/>
      <c r="Q278" s="238"/>
      <c r="R278" s="238"/>
      <c r="S278" s="238"/>
      <c r="T278" s="238"/>
      <c r="U278" s="238"/>
      <c r="V278" s="238"/>
      <c r="W278" s="238"/>
      <c r="X278" s="238"/>
      <c r="Y278" s="238"/>
      <c r="Z278" s="238"/>
      <c r="AA278" s="238"/>
      <c r="AB278" s="238"/>
      <c r="AC278" s="238"/>
    </row>
    <row r="279" customFormat="false" ht="15" hidden="false" customHeight="false" outlineLevel="0" collapsed="false">
      <c r="A279" s="238"/>
      <c r="B279" s="437"/>
      <c r="C279" s="437"/>
      <c r="D279" s="437"/>
      <c r="E279" s="238"/>
      <c r="F279" s="238"/>
      <c r="G279" s="437"/>
      <c r="H279" s="437"/>
      <c r="I279" s="439"/>
      <c r="J279" s="238"/>
      <c r="K279" s="238"/>
      <c r="L279" s="238"/>
      <c r="M279" s="238"/>
      <c r="N279" s="238"/>
      <c r="O279" s="238"/>
      <c r="P279" s="238"/>
      <c r="Q279" s="238"/>
      <c r="R279" s="238"/>
      <c r="S279" s="238"/>
      <c r="T279" s="238"/>
      <c r="U279" s="238"/>
      <c r="V279" s="238"/>
      <c r="W279" s="238"/>
      <c r="X279" s="238"/>
      <c r="Y279" s="238"/>
      <c r="Z279" s="238"/>
      <c r="AA279" s="238"/>
      <c r="AB279" s="238"/>
      <c r="AC279" s="238"/>
    </row>
    <row r="280" customFormat="false" ht="15" hidden="false" customHeight="false" outlineLevel="0" collapsed="false">
      <c r="A280" s="238"/>
      <c r="B280" s="437"/>
      <c r="C280" s="437"/>
      <c r="D280" s="437"/>
      <c r="E280" s="238"/>
      <c r="F280" s="238"/>
      <c r="G280" s="437"/>
      <c r="H280" s="437"/>
      <c r="I280" s="439"/>
      <c r="J280" s="238"/>
      <c r="K280" s="238"/>
      <c r="L280" s="238"/>
      <c r="M280" s="238"/>
      <c r="N280" s="238"/>
      <c r="O280" s="238"/>
      <c r="P280" s="238"/>
      <c r="Q280" s="238"/>
      <c r="R280" s="238"/>
      <c r="S280" s="238"/>
      <c r="T280" s="238"/>
      <c r="U280" s="238"/>
      <c r="V280" s="238"/>
      <c r="W280" s="238"/>
      <c r="X280" s="238"/>
      <c r="Y280" s="238"/>
      <c r="Z280" s="238"/>
      <c r="AA280" s="238"/>
      <c r="AB280" s="238"/>
      <c r="AC280" s="238"/>
    </row>
    <row r="281" customFormat="false" ht="15" hidden="false" customHeight="false" outlineLevel="0" collapsed="false">
      <c r="A281" s="238"/>
      <c r="B281" s="437"/>
      <c r="C281" s="437"/>
      <c r="D281" s="437"/>
      <c r="E281" s="238"/>
      <c r="F281" s="238"/>
      <c r="G281" s="437"/>
      <c r="H281" s="437"/>
      <c r="I281" s="439"/>
      <c r="J281" s="238"/>
      <c r="K281" s="238"/>
      <c r="L281" s="238"/>
      <c r="M281" s="238"/>
      <c r="N281" s="238"/>
      <c r="O281" s="238"/>
      <c r="P281" s="238"/>
      <c r="Q281" s="238"/>
      <c r="R281" s="238"/>
      <c r="S281" s="238"/>
      <c r="T281" s="238"/>
      <c r="U281" s="238"/>
      <c r="V281" s="238"/>
      <c r="W281" s="238"/>
      <c r="X281" s="238"/>
      <c r="Y281" s="238"/>
      <c r="Z281" s="238"/>
      <c r="AA281" s="238"/>
      <c r="AB281" s="238"/>
      <c r="AC281" s="238"/>
    </row>
    <row r="282" customFormat="false" ht="15" hidden="false" customHeight="false" outlineLevel="0" collapsed="false">
      <c r="A282" s="238"/>
      <c r="B282" s="437"/>
      <c r="C282" s="437"/>
      <c r="D282" s="437"/>
      <c r="E282" s="238"/>
      <c r="F282" s="238"/>
      <c r="G282" s="437"/>
      <c r="H282" s="437"/>
      <c r="I282" s="439"/>
      <c r="J282" s="238"/>
      <c r="K282" s="238"/>
      <c r="L282" s="238"/>
      <c r="M282" s="238"/>
      <c r="N282" s="238"/>
      <c r="O282" s="238"/>
      <c r="P282" s="238"/>
      <c r="Q282" s="238"/>
      <c r="R282" s="238"/>
      <c r="S282" s="238"/>
      <c r="T282" s="238"/>
      <c r="U282" s="238"/>
      <c r="V282" s="238"/>
      <c r="W282" s="238"/>
      <c r="X282" s="238"/>
      <c r="Y282" s="238"/>
      <c r="Z282" s="238"/>
      <c r="AA282" s="238"/>
      <c r="AB282" s="238"/>
      <c r="AC282" s="238"/>
    </row>
    <row r="283" customFormat="false" ht="15" hidden="false" customHeight="false" outlineLevel="0" collapsed="false">
      <c r="A283" s="238"/>
      <c r="B283" s="437"/>
      <c r="C283" s="437"/>
      <c r="D283" s="437"/>
      <c r="E283" s="238"/>
      <c r="F283" s="238"/>
      <c r="G283" s="437"/>
      <c r="H283" s="437"/>
      <c r="I283" s="439"/>
      <c r="J283" s="238"/>
      <c r="K283" s="238"/>
      <c r="L283" s="238"/>
      <c r="M283" s="238"/>
      <c r="N283" s="238"/>
      <c r="O283" s="238"/>
      <c r="P283" s="238"/>
      <c r="Q283" s="238"/>
      <c r="R283" s="238"/>
      <c r="S283" s="238"/>
      <c r="T283" s="238"/>
      <c r="U283" s="238"/>
      <c r="V283" s="238"/>
      <c r="W283" s="238"/>
      <c r="X283" s="238"/>
      <c r="Y283" s="238"/>
      <c r="Z283" s="238"/>
      <c r="AA283" s="238"/>
      <c r="AB283" s="238"/>
      <c r="AC283" s="238"/>
    </row>
    <row r="284" customFormat="false" ht="15" hidden="false" customHeight="false" outlineLevel="0" collapsed="false">
      <c r="A284" s="238"/>
      <c r="B284" s="437"/>
      <c r="C284" s="437"/>
      <c r="D284" s="437"/>
      <c r="E284" s="238"/>
      <c r="F284" s="238"/>
      <c r="G284" s="437"/>
      <c r="H284" s="437"/>
      <c r="I284" s="439"/>
      <c r="J284" s="238"/>
      <c r="K284" s="238"/>
      <c r="L284" s="238"/>
      <c r="M284" s="238"/>
      <c r="N284" s="238"/>
      <c r="O284" s="238"/>
      <c r="P284" s="238"/>
      <c r="Q284" s="238"/>
      <c r="R284" s="238"/>
      <c r="S284" s="238"/>
      <c r="T284" s="238"/>
      <c r="U284" s="238"/>
      <c r="V284" s="238"/>
      <c r="W284" s="238"/>
      <c r="X284" s="238"/>
      <c r="Y284" s="238"/>
      <c r="Z284" s="238"/>
      <c r="AA284" s="238"/>
      <c r="AB284" s="238"/>
      <c r="AC284" s="238"/>
    </row>
    <row r="285" customFormat="false" ht="15" hidden="false" customHeight="false" outlineLevel="0" collapsed="false">
      <c r="A285" s="238"/>
      <c r="B285" s="437"/>
      <c r="C285" s="437"/>
      <c r="D285" s="437"/>
      <c r="E285" s="238"/>
      <c r="F285" s="238"/>
      <c r="G285" s="437"/>
      <c r="H285" s="437"/>
      <c r="I285" s="439"/>
      <c r="J285" s="238"/>
      <c r="K285" s="238"/>
      <c r="L285" s="238"/>
      <c r="M285" s="238"/>
      <c r="N285" s="238"/>
      <c r="O285" s="238"/>
      <c r="P285" s="238"/>
      <c r="Q285" s="238"/>
      <c r="R285" s="238"/>
      <c r="S285" s="238"/>
      <c r="T285" s="238"/>
      <c r="U285" s="238"/>
      <c r="V285" s="238"/>
      <c r="W285" s="238"/>
      <c r="X285" s="238"/>
      <c r="Y285" s="238"/>
      <c r="Z285" s="238"/>
      <c r="AA285" s="238"/>
      <c r="AB285" s="238"/>
      <c r="AC285" s="238"/>
    </row>
    <row r="286" customFormat="false" ht="15" hidden="false" customHeight="false" outlineLevel="0" collapsed="false">
      <c r="A286" s="238"/>
      <c r="B286" s="437"/>
      <c r="C286" s="437"/>
      <c r="D286" s="437"/>
      <c r="E286" s="238"/>
      <c r="F286" s="238"/>
      <c r="G286" s="437"/>
      <c r="H286" s="437"/>
      <c r="I286" s="439"/>
      <c r="J286" s="238"/>
      <c r="K286" s="238"/>
      <c r="L286" s="238"/>
      <c r="M286" s="238"/>
      <c r="N286" s="238"/>
      <c r="O286" s="238"/>
      <c r="P286" s="238"/>
      <c r="Q286" s="238"/>
      <c r="R286" s="238"/>
      <c r="S286" s="238"/>
      <c r="T286" s="238"/>
      <c r="U286" s="238"/>
      <c r="V286" s="238"/>
      <c r="W286" s="238"/>
      <c r="X286" s="238"/>
      <c r="Y286" s="238"/>
      <c r="Z286" s="238"/>
      <c r="AA286" s="238"/>
      <c r="AB286" s="238"/>
      <c r="AC286" s="238"/>
    </row>
    <row r="287" customFormat="false" ht="15" hidden="false" customHeight="false" outlineLevel="0" collapsed="false">
      <c r="A287" s="238"/>
      <c r="B287" s="437"/>
      <c r="C287" s="437"/>
      <c r="D287" s="437"/>
      <c r="E287" s="238"/>
      <c r="F287" s="238"/>
      <c r="G287" s="437"/>
      <c r="H287" s="437"/>
      <c r="I287" s="439"/>
      <c r="J287" s="238"/>
      <c r="K287" s="238"/>
      <c r="L287" s="238"/>
      <c r="M287" s="238"/>
      <c r="N287" s="238"/>
      <c r="O287" s="238"/>
      <c r="P287" s="238"/>
      <c r="Q287" s="238"/>
      <c r="R287" s="238"/>
      <c r="S287" s="238"/>
      <c r="T287" s="238"/>
      <c r="U287" s="238"/>
      <c r="V287" s="238"/>
      <c r="W287" s="238"/>
      <c r="X287" s="238"/>
      <c r="Y287" s="238"/>
      <c r="Z287" s="238"/>
      <c r="AA287" s="238"/>
      <c r="AB287" s="238"/>
      <c r="AC287" s="238"/>
    </row>
    <row r="288" customFormat="false" ht="15" hidden="false" customHeight="false" outlineLevel="0" collapsed="false">
      <c r="A288" s="238"/>
      <c r="B288" s="437"/>
      <c r="C288" s="437"/>
      <c r="D288" s="437"/>
      <c r="E288" s="238"/>
      <c r="F288" s="238"/>
      <c r="G288" s="437"/>
      <c r="H288" s="437"/>
      <c r="I288" s="439"/>
      <c r="J288" s="238"/>
      <c r="K288" s="238"/>
      <c r="L288" s="238"/>
      <c r="M288" s="238"/>
      <c r="N288" s="238"/>
      <c r="O288" s="238"/>
      <c r="P288" s="238"/>
      <c r="Q288" s="238"/>
      <c r="R288" s="238"/>
      <c r="S288" s="238"/>
      <c r="T288" s="238"/>
      <c r="U288" s="238"/>
      <c r="V288" s="238"/>
      <c r="W288" s="238"/>
      <c r="X288" s="238"/>
      <c r="Y288" s="238"/>
      <c r="Z288" s="238"/>
      <c r="AA288" s="238"/>
      <c r="AB288" s="238"/>
      <c r="AC288" s="238"/>
    </row>
    <row r="289" customFormat="false" ht="15" hidden="false" customHeight="false" outlineLevel="0" collapsed="false">
      <c r="A289" s="238"/>
      <c r="B289" s="437"/>
      <c r="C289" s="437"/>
      <c r="D289" s="437"/>
      <c r="E289" s="238"/>
      <c r="F289" s="238"/>
      <c r="G289" s="437"/>
      <c r="H289" s="437"/>
      <c r="I289" s="439"/>
      <c r="J289" s="238"/>
      <c r="K289" s="238"/>
      <c r="L289" s="238"/>
      <c r="M289" s="238"/>
      <c r="N289" s="238"/>
      <c r="O289" s="238"/>
      <c r="P289" s="238"/>
      <c r="Q289" s="238"/>
      <c r="R289" s="238"/>
      <c r="S289" s="238"/>
      <c r="T289" s="238"/>
      <c r="U289" s="238"/>
      <c r="V289" s="238"/>
      <c r="W289" s="238"/>
      <c r="X289" s="238"/>
      <c r="Y289" s="238"/>
      <c r="Z289" s="238"/>
      <c r="AA289" s="238"/>
      <c r="AB289" s="238"/>
      <c r="AC289" s="238"/>
    </row>
    <row r="290" customFormat="false" ht="15" hidden="false" customHeight="false" outlineLevel="0" collapsed="false">
      <c r="A290" s="238"/>
      <c r="B290" s="437"/>
      <c r="C290" s="437"/>
      <c r="D290" s="437"/>
      <c r="E290" s="238"/>
      <c r="F290" s="238"/>
      <c r="G290" s="437"/>
      <c r="H290" s="437"/>
      <c r="I290" s="439"/>
      <c r="J290" s="238"/>
      <c r="K290" s="238"/>
      <c r="L290" s="238"/>
      <c r="M290" s="238"/>
      <c r="N290" s="238"/>
      <c r="O290" s="238"/>
      <c r="P290" s="238"/>
      <c r="Q290" s="238"/>
      <c r="R290" s="238"/>
      <c r="S290" s="238"/>
      <c r="T290" s="238"/>
      <c r="U290" s="238"/>
      <c r="V290" s="238"/>
      <c r="W290" s="238"/>
      <c r="X290" s="238"/>
      <c r="Y290" s="238"/>
      <c r="Z290" s="238"/>
      <c r="AA290" s="238"/>
      <c r="AB290" s="238"/>
      <c r="AC290" s="238"/>
    </row>
    <row r="291" customFormat="false" ht="15" hidden="false" customHeight="false" outlineLevel="0" collapsed="false">
      <c r="A291" s="238"/>
      <c r="B291" s="437"/>
      <c r="C291" s="437"/>
      <c r="D291" s="437"/>
      <c r="E291" s="238"/>
      <c r="F291" s="238"/>
      <c r="G291" s="437"/>
      <c r="H291" s="437"/>
      <c r="I291" s="439"/>
      <c r="J291" s="238"/>
      <c r="K291" s="238"/>
      <c r="L291" s="238"/>
      <c r="M291" s="238"/>
      <c r="N291" s="238"/>
      <c r="O291" s="238"/>
      <c r="P291" s="238"/>
      <c r="Q291" s="238"/>
      <c r="R291" s="238"/>
      <c r="S291" s="238"/>
      <c r="T291" s="238"/>
      <c r="U291" s="238"/>
      <c r="V291" s="238"/>
      <c r="W291" s="238"/>
      <c r="X291" s="238"/>
      <c r="Y291" s="238"/>
      <c r="Z291" s="238"/>
      <c r="AA291" s="238"/>
      <c r="AB291" s="238"/>
      <c r="AC291" s="238"/>
    </row>
    <row r="292" customFormat="false" ht="15" hidden="false" customHeight="false" outlineLevel="0" collapsed="false">
      <c r="A292" s="238"/>
      <c r="B292" s="437"/>
      <c r="C292" s="437"/>
      <c r="D292" s="437"/>
      <c r="E292" s="238"/>
      <c r="F292" s="238"/>
      <c r="G292" s="437"/>
      <c r="H292" s="437"/>
      <c r="I292" s="439"/>
      <c r="J292" s="238"/>
      <c r="K292" s="238"/>
      <c r="L292" s="238"/>
      <c r="M292" s="238"/>
      <c r="N292" s="238"/>
      <c r="O292" s="238"/>
      <c r="P292" s="238"/>
      <c r="Q292" s="238"/>
      <c r="R292" s="238"/>
      <c r="S292" s="238"/>
      <c r="T292" s="238"/>
      <c r="U292" s="238"/>
      <c r="V292" s="238"/>
      <c r="W292" s="238"/>
      <c r="X292" s="238"/>
      <c r="Y292" s="238"/>
      <c r="Z292" s="238"/>
      <c r="AA292" s="238"/>
      <c r="AB292" s="238"/>
      <c r="AC292" s="238"/>
    </row>
    <row r="293" customFormat="false" ht="15" hidden="false" customHeight="false" outlineLevel="0" collapsed="false">
      <c r="A293" s="238"/>
      <c r="B293" s="437"/>
      <c r="C293" s="437"/>
      <c r="D293" s="437"/>
      <c r="E293" s="238"/>
      <c r="F293" s="238"/>
      <c r="G293" s="437"/>
      <c r="H293" s="437"/>
      <c r="I293" s="439"/>
      <c r="J293" s="238"/>
      <c r="K293" s="238"/>
      <c r="L293" s="238"/>
      <c r="M293" s="238"/>
      <c r="N293" s="238"/>
      <c r="O293" s="238"/>
      <c r="P293" s="238"/>
      <c r="Q293" s="238"/>
      <c r="R293" s="238"/>
      <c r="S293" s="238"/>
      <c r="T293" s="238"/>
      <c r="U293" s="238"/>
      <c r="V293" s="238"/>
      <c r="W293" s="238"/>
      <c r="X293" s="238"/>
      <c r="Y293" s="238"/>
      <c r="Z293" s="238"/>
      <c r="AA293" s="238"/>
      <c r="AB293" s="238"/>
      <c r="AC293" s="238"/>
    </row>
    <row r="294" customFormat="false" ht="15" hidden="false" customHeight="false" outlineLevel="0" collapsed="false">
      <c r="A294" s="238"/>
      <c r="B294" s="437"/>
      <c r="C294" s="437"/>
      <c r="D294" s="437"/>
      <c r="E294" s="238"/>
      <c r="F294" s="238"/>
      <c r="G294" s="437"/>
      <c r="H294" s="437"/>
      <c r="I294" s="439"/>
      <c r="J294" s="238"/>
      <c r="K294" s="238"/>
      <c r="L294" s="238"/>
      <c r="M294" s="238"/>
      <c r="N294" s="238"/>
      <c r="O294" s="238"/>
      <c r="P294" s="238"/>
      <c r="Q294" s="238"/>
      <c r="R294" s="238"/>
      <c r="S294" s="238"/>
      <c r="T294" s="238"/>
      <c r="U294" s="238"/>
      <c r="V294" s="238"/>
      <c r="W294" s="238"/>
      <c r="X294" s="238"/>
      <c r="Y294" s="238"/>
      <c r="Z294" s="238"/>
      <c r="AA294" s="238"/>
      <c r="AB294" s="238"/>
      <c r="AC294" s="238"/>
    </row>
    <row r="295" customFormat="false" ht="15" hidden="false" customHeight="false" outlineLevel="0" collapsed="false">
      <c r="A295" s="238"/>
      <c r="B295" s="437"/>
      <c r="C295" s="437"/>
      <c r="D295" s="437"/>
      <c r="E295" s="238"/>
      <c r="F295" s="238"/>
      <c r="G295" s="437"/>
      <c r="H295" s="437"/>
      <c r="I295" s="439"/>
      <c r="J295" s="238"/>
      <c r="K295" s="238"/>
      <c r="L295" s="238"/>
      <c r="M295" s="238"/>
      <c r="N295" s="238"/>
      <c r="O295" s="238"/>
      <c r="P295" s="238"/>
      <c r="Q295" s="238"/>
      <c r="R295" s="238"/>
      <c r="S295" s="238"/>
      <c r="T295" s="238"/>
      <c r="U295" s="238"/>
      <c r="V295" s="238"/>
      <c r="W295" s="238"/>
      <c r="X295" s="238"/>
      <c r="Y295" s="238"/>
      <c r="Z295" s="238"/>
      <c r="AA295" s="238"/>
      <c r="AB295" s="238"/>
      <c r="AC295" s="238"/>
    </row>
    <row r="296" customFormat="false" ht="15" hidden="false" customHeight="false" outlineLevel="0" collapsed="false">
      <c r="A296" s="238"/>
      <c r="B296" s="437"/>
      <c r="C296" s="437"/>
      <c r="D296" s="437"/>
      <c r="E296" s="238"/>
      <c r="F296" s="238"/>
      <c r="G296" s="437"/>
      <c r="H296" s="437"/>
      <c r="I296" s="439"/>
      <c r="J296" s="238"/>
      <c r="K296" s="238"/>
      <c r="L296" s="238"/>
      <c r="M296" s="238"/>
      <c r="N296" s="238"/>
      <c r="O296" s="238"/>
      <c r="P296" s="238"/>
      <c r="Q296" s="238"/>
      <c r="R296" s="238"/>
      <c r="S296" s="238"/>
      <c r="T296" s="238"/>
      <c r="U296" s="238"/>
      <c r="V296" s="238"/>
      <c r="W296" s="238"/>
      <c r="X296" s="238"/>
      <c r="Y296" s="238"/>
      <c r="Z296" s="238"/>
      <c r="AA296" s="238"/>
      <c r="AB296" s="238"/>
      <c r="AC296" s="238"/>
    </row>
    <row r="297" customFormat="false" ht="15" hidden="false" customHeight="false" outlineLevel="0" collapsed="false">
      <c r="A297" s="238"/>
      <c r="B297" s="437"/>
      <c r="C297" s="437"/>
      <c r="D297" s="437"/>
      <c r="E297" s="238"/>
      <c r="F297" s="238"/>
      <c r="G297" s="437"/>
      <c r="H297" s="437"/>
      <c r="I297" s="439"/>
      <c r="J297" s="238"/>
      <c r="K297" s="238"/>
      <c r="L297" s="238"/>
      <c r="M297" s="238"/>
      <c r="N297" s="238"/>
      <c r="O297" s="238"/>
      <c r="P297" s="238"/>
      <c r="Q297" s="238"/>
      <c r="R297" s="238"/>
      <c r="S297" s="238"/>
      <c r="T297" s="238"/>
      <c r="U297" s="238"/>
      <c r="V297" s="238"/>
      <c r="W297" s="238"/>
      <c r="X297" s="238"/>
      <c r="Y297" s="238"/>
      <c r="Z297" s="238"/>
      <c r="AA297" s="238"/>
      <c r="AB297" s="238"/>
      <c r="AC297" s="238"/>
    </row>
    <row r="298" customFormat="false" ht="15" hidden="false" customHeight="false" outlineLevel="0" collapsed="false">
      <c r="A298" s="238"/>
      <c r="B298" s="437"/>
      <c r="C298" s="437"/>
      <c r="D298" s="437"/>
      <c r="E298" s="238"/>
      <c r="F298" s="238"/>
      <c r="G298" s="437"/>
      <c r="H298" s="437"/>
      <c r="I298" s="439"/>
      <c r="J298" s="238"/>
      <c r="K298" s="238"/>
      <c r="L298" s="238"/>
      <c r="M298" s="238"/>
      <c r="N298" s="238"/>
      <c r="O298" s="238"/>
      <c r="P298" s="238"/>
      <c r="Q298" s="238"/>
      <c r="R298" s="238"/>
      <c r="S298" s="238"/>
      <c r="T298" s="238"/>
      <c r="U298" s="238"/>
      <c r="V298" s="238"/>
      <c r="W298" s="238"/>
      <c r="X298" s="238"/>
      <c r="Y298" s="238"/>
      <c r="Z298" s="238"/>
      <c r="AA298" s="238"/>
      <c r="AB298" s="238"/>
      <c r="AC298" s="238"/>
    </row>
    <row r="299" customFormat="false" ht="15" hidden="false" customHeight="false" outlineLevel="0" collapsed="false">
      <c r="A299" s="238"/>
      <c r="B299" s="437"/>
      <c r="C299" s="437"/>
      <c r="D299" s="437"/>
      <c r="E299" s="238"/>
      <c r="F299" s="238"/>
      <c r="G299" s="437"/>
      <c r="H299" s="437"/>
      <c r="I299" s="439"/>
      <c r="J299" s="238"/>
      <c r="K299" s="238"/>
      <c r="L299" s="238"/>
      <c r="M299" s="238"/>
      <c r="N299" s="238"/>
      <c r="O299" s="238"/>
      <c r="P299" s="238"/>
      <c r="Q299" s="238"/>
      <c r="R299" s="238"/>
      <c r="S299" s="238"/>
      <c r="T299" s="238"/>
      <c r="U299" s="238"/>
      <c r="V299" s="238"/>
      <c r="W299" s="238"/>
      <c r="X299" s="238"/>
      <c r="Y299" s="238"/>
      <c r="Z299" s="238"/>
      <c r="AA299" s="238"/>
      <c r="AB299" s="238"/>
      <c r="AC299" s="238"/>
    </row>
    <row r="300" customFormat="false" ht="15" hidden="false" customHeight="false" outlineLevel="0" collapsed="false">
      <c r="A300" s="238"/>
      <c r="B300" s="437"/>
      <c r="C300" s="437"/>
      <c r="D300" s="437"/>
      <c r="E300" s="238"/>
      <c r="F300" s="238"/>
      <c r="G300" s="437"/>
      <c r="H300" s="437"/>
      <c r="I300" s="439"/>
      <c r="J300" s="238"/>
      <c r="K300" s="238"/>
      <c r="L300" s="238"/>
      <c r="M300" s="238"/>
      <c r="N300" s="238"/>
      <c r="O300" s="238"/>
      <c r="P300" s="238"/>
      <c r="Q300" s="238"/>
      <c r="R300" s="238"/>
      <c r="S300" s="238"/>
      <c r="T300" s="238"/>
      <c r="U300" s="238"/>
      <c r="V300" s="238"/>
      <c r="W300" s="238"/>
      <c r="X300" s="238"/>
      <c r="Y300" s="238"/>
      <c r="Z300" s="238"/>
      <c r="AA300" s="238"/>
      <c r="AB300" s="238"/>
      <c r="AC300" s="238"/>
    </row>
    <row r="301" customFormat="false" ht="15" hidden="false" customHeight="false" outlineLevel="0" collapsed="false">
      <c r="A301" s="238"/>
      <c r="B301" s="437"/>
      <c r="C301" s="437"/>
      <c r="D301" s="437"/>
      <c r="E301" s="238"/>
      <c r="F301" s="238"/>
      <c r="G301" s="437"/>
      <c r="H301" s="437"/>
      <c r="I301" s="439"/>
      <c r="J301" s="238"/>
      <c r="K301" s="238"/>
      <c r="L301" s="238"/>
      <c r="M301" s="238"/>
      <c r="N301" s="238"/>
      <c r="O301" s="238"/>
      <c r="P301" s="238"/>
      <c r="Q301" s="238"/>
      <c r="R301" s="238"/>
      <c r="S301" s="238"/>
      <c r="T301" s="238"/>
      <c r="U301" s="238"/>
      <c r="V301" s="238"/>
      <c r="W301" s="238"/>
      <c r="X301" s="238"/>
      <c r="Y301" s="238"/>
      <c r="Z301" s="238"/>
      <c r="AA301" s="238"/>
      <c r="AB301" s="238"/>
      <c r="AC301" s="238"/>
    </row>
    <row r="302" customFormat="false" ht="15" hidden="false" customHeight="false" outlineLevel="0" collapsed="false">
      <c r="A302" s="238"/>
      <c r="B302" s="437"/>
      <c r="C302" s="437"/>
      <c r="D302" s="437"/>
      <c r="E302" s="238"/>
      <c r="F302" s="238"/>
      <c r="G302" s="437"/>
      <c r="H302" s="437"/>
      <c r="I302" s="439"/>
      <c r="J302" s="238"/>
      <c r="K302" s="238"/>
      <c r="L302" s="238"/>
      <c r="M302" s="238"/>
      <c r="N302" s="238"/>
      <c r="O302" s="238"/>
      <c r="P302" s="238"/>
      <c r="Q302" s="238"/>
      <c r="R302" s="238"/>
      <c r="S302" s="238"/>
      <c r="T302" s="238"/>
      <c r="U302" s="238"/>
      <c r="V302" s="238"/>
      <c r="W302" s="238"/>
      <c r="X302" s="238"/>
      <c r="Y302" s="238"/>
      <c r="Z302" s="238"/>
      <c r="AA302" s="238"/>
      <c r="AB302" s="238"/>
      <c r="AC302" s="238"/>
    </row>
    <row r="303" customFormat="false" ht="15" hidden="false" customHeight="false" outlineLevel="0" collapsed="false">
      <c r="A303" s="238"/>
      <c r="B303" s="437"/>
      <c r="C303" s="437"/>
      <c r="D303" s="437"/>
      <c r="E303" s="238"/>
      <c r="F303" s="238"/>
      <c r="G303" s="437"/>
      <c r="H303" s="437"/>
      <c r="I303" s="439"/>
      <c r="J303" s="238"/>
      <c r="K303" s="238"/>
      <c r="L303" s="238"/>
      <c r="M303" s="238"/>
      <c r="N303" s="238"/>
      <c r="O303" s="238"/>
      <c r="P303" s="238"/>
      <c r="Q303" s="238"/>
      <c r="R303" s="238"/>
      <c r="S303" s="238"/>
      <c r="T303" s="238"/>
      <c r="U303" s="238"/>
      <c r="V303" s="238"/>
      <c r="W303" s="238"/>
      <c r="X303" s="238"/>
      <c r="Y303" s="238"/>
      <c r="Z303" s="238"/>
      <c r="AA303" s="238"/>
      <c r="AB303" s="238"/>
      <c r="AC303" s="238"/>
    </row>
    <row r="304" customFormat="false" ht="15" hidden="false" customHeight="false" outlineLevel="0" collapsed="false">
      <c r="A304" s="238"/>
      <c r="B304" s="437"/>
      <c r="C304" s="437"/>
      <c r="D304" s="437"/>
      <c r="E304" s="238"/>
      <c r="F304" s="238"/>
      <c r="G304" s="437"/>
      <c r="H304" s="437"/>
      <c r="I304" s="439"/>
      <c r="J304" s="238"/>
      <c r="K304" s="238"/>
      <c r="L304" s="238"/>
      <c r="M304" s="238"/>
      <c r="N304" s="238"/>
      <c r="O304" s="238"/>
      <c r="P304" s="238"/>
      <c r="Q304" s="238"/>
      <c r="R304" s="238"/>
      <c r="S304" s="238"/>
      <c r="T304" s="238"/>
      <c r="U304" s="238"/>
      <c r="V304" s="238"/>
      <c r="W304" s="238"/>
      <c r="X304" s="238"/>
      <c r="Y304" s="238"/>
      <c r="Z304" s="238"/>
      <c r="AA304" s="238"/>
      <c r="AB304" s="238"/>
      <c r="AC304" s="238"/>
    </row>
    <row r="305" customFormat="false" ht="15" hidden="false" customHeight="false" outlineLevel="0" collapsed="false">
      <c r="A305" s="238"/>
      <c r="B305" s="437"/>
      <c r="C305" s="437"/>
      <c r="D305" s="437"/>
      <c r="E305" s="238"/>
      <c r="F305" s="238"/>
      <c r="G305" s="437"/>
      <c r="H305" s="437"/>
      <c r="I305" s="439"/>
      <c r="J305" s="238"/>
      <c r="K305" s="238"/>
      <c r="L305" s="238"/>
      <c r="M305" s="238"/>
      <c r="N305" s="238"/>
      <c r="O305" s="238"/>
      <c r="P305" s="238"/>
      <c r="Q305" s="238"/>
      <c r="R305" s="238"/>
      <c r="S305" s="238"/>
      <c r="T305" s="238"/>
      <c r="U305" s="238"/>
      <c r="V305" s="238"/>
      <c r="W305" s="238"/>
      <c r="X305" s="238"/>
      <c r="Y305" s="238"/>
      <c r="Z305" s="238"/>
      <c r="AA305" s="238"/>
      <c r="AB305" s="238"/>
      <c r="AC305" s="238"/>
    </row>
    <row r="306" customFormat="false" ht="15" hidden="false" customHeight="false" outlineLevel="0" collapsed="false">
      <c r="A306" s="238"/>
      <c r="B306" s="437"/>
      <c r="C306" s="437"/>
      <c r="D306" s="437"/>
      <c r="E306" s="238"/>
      <c r="F306" s="238"/>
      <c r="G306" s="437"/>
      <c r="H306" s="437"/>
      <c r="I306" s="439"/>
      <c r="J306" s="238"/>
      <c r="K306" s="238"/>
      <c r="L306" s="238"/>
      <c r="M306" s="238"/>
      <c r="N306" s="238"/>
      <c r="O306" s="238"/>
      <c r="P306" s="238"/>
      <c r="Q306" s="238"/>
      <c r="R306" s="238"/>
      <c r="S306" s="238"/>
      <c r="T306" s="238"/>
      <c r="U306" s="238"/>
      <c r="V306" s="238"/>
      <c r="W306" s="238"/>
      <c r="X306" s="238"/>
      <c r="Y306" s="238"/>
      <c r="Z306" s="238"/>
      <c r="AA306" s="238"/>
      <c r="AB306" s="238"/>
      <c r="AC306" s="238"/>
    </row>
    <row r="307" customFormat="false" ht="15" hidden="false" customHeight="false" outlineLevel="0" collapsed="false">
      <c r="A307" s="238"/>
      <c r="B307" s="437"/>
      <c r="C307" s="437"/>
      <c r="D307" s="437"/>
      <c r="E307" s="238"/>
      <c r="F307" s="238"/>
      <c r="G307" s="437"/>
      <c r="H307" s="437"/>
      <c r="I307" s="439"/>
      <c r="J307" s="238"/>
      <c r="K307" s="238"/>
      <c r="L307" s="238"/>
      <c r="M307" s="238"/>
      <c r="N307" s="238"/>
      <c r="O307" s="238"/>
      <c r="P307" s="238"/>
      <c r="Q307" s="238"/>
      <c r="R307" s="238"/>
      <c r="S307" s="238"/>
      <c r="T307" s="238"/>
      <c r="U307" s="238"/>
      <c r="V307" s="238"/>
      <c r="W307" s="238"/>
      <c r="X307" s="238"/>
      <c r="Y307" s="238"/>
      <c r="Z307" s="238"/>
      <c r="AA307" s="238"/>
      <c r="AB307" s="238"/>
      <c r="AC307" s="238"/>
    </row>
    <row r="308" customFormat="false" ht="15" hidden="false" customHeight="false" outlineLevel="0" collapsed="false">
      <c r="A308" s="238"/>
      <c r="B308" s="437"/>
      <c r="C308" s="437"/>
      <c r="D308" s="437"/>
      <c r="E308" s="238"/>
      <c r="F308" s="238"/>
      <c r="G308" s="437"/>
      <c r="H308" s="437"/>
      <c r="I308" s="439"/>
      <c r="J308" s="238"/>
      <c r="K308" s="238"/>
      <c r="L308" s="238"/>
      <c r="M308" s="238"/>
      <c r="N308" s="238"/>
      <c r="O308" s="238"/>
      <c r="P308" s="238"/>
      <c r="Q308" s="238"/>
      <c r="R308" s="238"/>
      <c r="S308" s="238"/>
      <c r="T308" s="238"/>
      <c r="U308" s="238"/>
      <c r="V308" s="238"/>
      <c r="W308" s="238"/>
      <c r="X308" s="238"/>
      <c r="Y308" s="238"/>
      <c r="Z308" s="238"/>
      <c r="AA308" s="238"/>
      <c r="AB308" s="238"/>
      <c r="AC308" s="238"/>
    </row>
    <row r="309" customFormat="false" ht="15" hidden="false" customHeight="false" outlineLevel="0" collapsed="false">
      <c r="A309" s="238"/>
      <c r="B309" s="437"/>
      <c r="C309" s="437"/>
      <c r="D309" s="437"/>
      <c r="E309" s="238"/>
      <c r="F309" s="238"/>
      <c r="G309" s="437"/>
      <c r="H309" s="437"/>
      <c r="I309" s="439"/>
      <c r="J309" s="238"/>
      <c r="K309" s="238"/>
      <c r="L309" s="238"/>
      <c r="M309" s="238"/>
      <c r="N309" s="238"/>
      <c r="O309" s="238"/>
      <c r="P309" s="238"/>
      <c r="Q309" s="238"/>
      <c r="R309" s="238"/>
      <c r="S309" s="238"/>
      <c r="T309" s="238"/>
      <c r="U309" s="238"/>
      <c r="V309" s="238"/>
      <c r="W309" s="238"/>
      <c r="X309" s="238"/>
      <c r="Y309" s="238"/>
      <c r="Z309" s="238"/>
      <c r="AA309" s="238"/>
      <c r="AB309" s="238"/>
      <c r="AC309" s="238"/>
    </row>
    <row r="310" customFormat="false" ht="15" hidden="false" customHeight="false" outlineLevel="0" collapsed="false">
      <c r="A310" s="238"/>
      <c r="B310" s="437"/>
      <c r="C310" s="437"/>
      <c r="D310" s="437"/>
      <c r="E310" s="238"/>
      <c r="F310" s="238"/>
      <c r="G310" s="437"/>
      <c r="H310" s="437"/>
      <c r="I310" s="439"/>
      <c r="J310" s="238"/>
      <c r="K310" s="238"/>
      <c r="L310" s="238"/>
      <c r="M310" s="238"/>
      <c r="N310" s="238"/>
      <c r="O310" s="238"/>
      <c r="P310" s="238"/>
      <c r="Q310" s="238"/>
      <c r="R310" s="238"/>
      <c r="S310" s="238"/>
      <c r="T310" s="238"/>
      <c r="U310" s="238"/>
      <c r="V310" s="238"/>
      <c r="W310" s="238"/>
      <c r="X310" s="238"/>
      <c r="Y310" s="238"/>
      <c r="Z310" s="238"/>
      <c r="AA310" s="238"/>
      <c r="AB310" s="238"/>
      <c r="AC310" s="238"/>
    </row>
    <row r="311" customFormat="false" ht="15" hidden="false" customHeight="false" outlineLevel="0" collapsed="false">
      <c r="A311" s="238"/>
      <c r="B311" s="437"/>
      <c r="C311" s="437"/>
      <c r="D311" s="437"/>
      <c r="E311" s="238"/>
      <c r="F311" s="238"/>
      <c r="G311" s="437"/>
      <c r="H311" s="437"/>
      <c r="I311" s="439"/>
      <c r="J311" s="238"/>
      <c r="K311" s="238"/>
      <c r="L311" s="238"/>
      <c r="M311" s="238"/>
      <c r="N311" s="238"/>
      <c r="O311" s="238"/>
      <c r="P311" s="238"/>
      <c r="Q311" s="238"/>
      <c r="R311" s="238"/>
      <c r="S311" s="238"/>
      <c r="T311" s="238"/>
      <c r="U311" s="238"/>
      <c r="V311" s="238"/>
      <c r="W311" s="238"/>
      <c r="X311" s="238"/>
      <c r="Y311" s="238"/>
      <c r="Z311" s="238"/>
      <c r="AA311" s="238"/>
      <c r="AB311" s="238"/>
      <c r="AC311" s="238"/>
    </row>
    <row r="312" customFormat="false" ht="15" hidden="false" customHeight="false" outlineLevel="0" collapsed="false">
      <c r="A312" s="238"/>
      <c r="B312" s="437"/>
      <c r="C312" s="437"/>
      <c r="D312" s="437"/>
      <c r="E312" s="238"/>
      <c r="F312" s="238"/>
      <c r="G312" s="437"/>
      <c r="H312" s="437"/>
      <c r="I312" s="439"/>
      <c r="J312" s="238"/>
      <c r="K312" s="238"/>
      <c r="L312" s="238"/>
      <c r="M312" s="238"/>
      <c r="N312" s="238"/>
      <c r="O312" s="238"/>
      <c r="P312" s="238"/>
      <c r="Q312" s="238"/>
      <c r="R312" s="238"/>
      <c r="S312" s="238"/>
      <c r="T312" s="238"/>
      <c r="U312" s="238"/>
      <c r="V312" s="238"/>
      <c r="W312" s="238"/>
      <c r="X312" s="238"/>
      <c r="Y312" s="238"/>
      <c r="Z312" s="238"/>
      <c r="AA312" s="238"/>
      <c r="AB312" s="238"/>
      <c r="AC312" s="238"/>
    </row>
    <row r="313" customFormat="false" ht="15" hidden="false" customHeight="false" outlineLevel="0" collapsed="false">
      <c r="A313" s="238"/>
      <c r="B313" s="437"/>
      <c r="C313" s="437"/>
      <c r="D313" s="437"/>
      <c r="E313" s="238"/>
      <c r="F313" s="238"/>
      <c r="G313" s="437"/>
      <c r="H313" s="437"/>
      <c r="I313" s="439"/>
      <c r="J313" s="238"/>
      <c r="K313" s="238"/>
      <c r="L313" s="238"/>
      <c r="M313" s="238"/>
      <c r="N313" s="238"/>
      <c r="O313" s="238"/>
      <c r="P313" s="238"/>
      <c r="Q313" s="238"/>
      <c r="R313" s="238"/>
      <c r="S313" s="238"/>
      <c r="T313" s="238"/>
      <c r="U313" s="238"/>
      <c r="V313" s="238"/>
      <c r="W313" s="238"/>
      <c r="X313" s="238"/>
      <c r="Y313" s="238"/>
      <c r="Z313" s="238"/>
      <c r="AA313" s="238"/>
      <c r="AB313" s="238"/>
      <c r="AC313" s="238"/>
    </row>
    <row r="314" customFormat="false" ht="15" hidden="false" customHeight="false" outlineLevel="0" collapsed="false">
      <c r="A314" s="238"/>
      <c r="B314" s="437"/>
      <c r="C314" s="437"/>
      <c r="D314" s="437"/>
      <c r="E314" s="238"/>
      <c r="F314" s="238"/>
      <c r="G314" s="437"/>
      <c r="H314" s="437"/>
      <c r="I314" s="439"/>
      <c r="J314" s="238"/>
      <c r="K314" s="238"/>
      <c r="L314" s="238"/>
      <c r="M314" s="238"/>
      <c r="N314" s="238"/>
      <c r="O314" s="238"/>
      <c r="P314" s="238"/>
      <c r="Q314" s="238"/>
      <c r="R314" s="238"/>
      <c r="S314" s="238"/>
      <c r="T314" s="238"/>
      <c r="U314" s="238"/>
      <c r="V314" s="238"/>
      <c r="W314" s="238"/>
      <c r="X314" s="238"/>
      <c r="Y314" s="238"/>
      <c r="Z314" s="238"/>
      <c r="AA314" s="238"/>
      <c r="AB314" s="238"/>
      <c r="AC314" s="238"/>
    </row>
    <row r="315" customFormat="false" ht="15" hidden="false" customHeight="false" outlineLevel="0" collapsed="false">
      <c r="A315" s="238"/>
      <c r="B315" s="437"/>
      <c r="C315" s="437"/>
      <c r="D315" s="437"/>
      <c r="E315" s="238"/>
      <c r="F315" s="238"/>
      <c r="G315" s="437"/>
      <c r="H315" s="437"/>
      <c r="I315" s="439"/>
      <c r="J315" s="238"/>
      <c r="K315" s="238"/>
      <c r="L315" s="238"/>
      <c r="M315" s="238"/>
      <c r="N315" s="238"/>
      <c r="O315" s="238"/>
      <c r="P315" s="238"/>
      <c r="Q315" s="238"/>
      <c r="R315" s="238"/>
      <c r="S315" s="238"/>
      <c r="T315" s="238"/>
      <c r="U315" s="238"/>
      <c r="V315" s="238"/>
      <c r="W315" s="238"/>
      <c r="X315" s="238"/>
      <c r="Y315" s="238"/>
      <c r="Z315" s="238"/>
      <c r="AA315" s="238"/>
      <c r="AB315" s="238"/>
      <c r="AC315" s="238"/>
    </row>
    <row r="316" customFormat="false" ht="15" hidden="false" customHeight="false" outlineLevel="0" collapsed="false">
      <c r="A316" s="238"/>
      <c r="B316" s="437"/>
      <c r="C316" s="437"/>
      <c r="D316" s="437"/>
      <c r="E316" s="238"/>
      <c r="F316" s="238"/>
      <c r="G316" s="437"/>
      <c r="H316" s="437"/>
      <c r="I316" s="439"/>
      <c r="J316" s="238"/>
      <c r="K316" s="238"/>
      <c r="L316" s="238"/>
      <c r="M316" s="238"/>
      <c r="N316" s="238"/>
      <c r="O316" s="238"/>
      <c r="P316" s="238"/>
      <c r="Q316" s="238"/>
      <c r="R316" s="238"/>
      <c r="S316" s="238"/>
      <c r="T316" s="238"/>
      <c r="U316" s="238"/>
      <c r="V316" s="238"/>
      <c r="W316" s="238"/>
      <c r="X316" s="238"/>
      <c r="Y316" s="238"/>
      <c r="Z316" s="238"/>
      <c r="AA316" s="238"/>
      <c r="AB316" s="238"/>
      <c r="AC316" s="238"/>
    </row>
    <row r="317" customFormat="false" ht="15" hidden="false" customHeight="false" outlineLevel="0" collapsed="false">
      <c r="A317" s="238"/>
      <c r="B317" s="437"/>
      <c r="C317" s="437"/>
      <c r="D317" s="437"/>
      <c r="E317" s="238"/>
      <c r="F317" s="238"/>
      <c r="G317" s="437"/>
      <c r="H317" s="437"/>
      <c r="I317" s="439"/>
      <c r="J317" s="238"/>
      <c r="K317" s="238"/>
      <c r="L317" s="238"/>
      <c r="M317" s="238"/>
      <c r="N317" s="238"/>
      <c r="O317" s="238"/>
      <c r="P317" s="238"/>
      <c r="Q317" s="238"/>
      <c r="R317" s="238"/>
      <c r="S317" s="238"/>
      <c r="T317" s="238"/>
      <c r="U317" s="238"/>
      <c r="V317" s="238"/>
      <c r="W317" s="238"/>
      <c r="X317" s="238"/>
      <c r="Y317" s="238"/>
      <c r="Z317" s="238"/>
      <c r="AA317" s="238"/>
      <c r="AB317" s="238"/>
      <c r="AC317" s="238"/>
    </row>
    <row r="318" customFormat="false" ht="15" hidden="false" customHeight="false" outlineLevel="0" collapsed="false">
      <c r="A318" s="238"/>
      <c r="B318" s="437"/>
      <c r="C318" s="437"/>
      <c r="D318" s="437"/>
      <c r="E318" s="238"/>
      <c r="F318" s="238"/>
      <c r="G318" s="437"/>
      <c r="H318" s="437"/>
      <c r="I318" s="439"/>
      <c r="J318" s="238"/>
      <c r="K318" s="238"/>
      <c r="L318" s="238"/>
      <c r="M318" s="238"/>
      <c r="N318" s="238"/>
      <c r="O318" s="238"/>
      <c r="P318" s="238"/>
      <c r="Q318" s="238"/>
      <c r="R318" s="238"/>
      <c r="S318" s="238"/>
      <c r="T318" s="238"/>
      <c r="U318" s="238"/>
      <c r="V318" s="238"/>
      <c r="W318" s="238"/>
      <c r="X318" s="238"/>
      <c r="Y318" s="238"/>
      <c r="Z318" s="238"/>
      <c r="AA318" s="238"/>
      <c r="AB318" s="238"/>
      <c r="AC318" s="238"/>
    </row>
    <row r="319" customFormat="false" ht="15" hidden="false" customHeight="false" outlineLevel="0" collapsed="false">
      <c r="A319" s="238"/>
      <c r="B319" s="437"/>
      <c r="C319" s="437"/>
      <c r="D319" s="437"/>
      <c r="E319" s="238"/>
      <c r="F319" s="238"/>
      <c r="G319" s="437"/>
      <c r="H319" s="437"/>
      <c r="I319" s="439"/>
      <c r="J319" s="238"/>
      <c r="K319" s="238"/>
      <c r="L319" s="238"/>
      <c r="M319" s="238"/>
      <c r="N319" s="238"/>
      <c r="O319" s="238"/>
      <c r="P319" s="238"/>
      <c r="Q319" s="238"/>
      <c r="R319" s="238"/>
      <c r="S319" s="238"/>
      <c r="T319" s="238"/>
      <c r="U319" s="238"/>
      <c r="V319" s="238"/>
      <c r="W319" s="238"/>
      <c r="X319" s="238"/>
      <c r="Y319" s="238"/>
      <c r="Z319" s="238"/>
      <c r="AA319" s="238"/>
      <c r="AB319" s="238"/>
      <c r="AC319" s="238"/>
    </row>
    <row r="320" customFormat="false" ht="15" hidden="false" customHeight="false" outlineLevel="0" collapsed="false">
      <c r="A320" s="238"/>
      <c r="B320" s="437"/>
      <c r="C320" s="437"/>
      <c r="D320" s="437"/>
      <c r="E320" s="238"/>
      <c r="F320" s="238"/>
      <c r="G320" s="437"/>
      <c r="H320" s="437"/>
      <c r="I320" s="439"/>
      <c r="J320" s="238"/>
      <c r="K320" s="238"/>
      <c r="L320" s="238"/>
      <c r="M320" s="238"/>
      <c r="N320" s="238"/>
      <c r="O320" s="238"/>
      <c r="P320" s="238"/>
      <c r="Q320" s="238"/>
      <c r="R320" s="238"/>
      <c r="S320" s="238"/>
      <c r="T320" s="238"/>
      <c r="U320" s="238"/>
      <c r="V320" s="238"/>
      <c r="W320" s="238"/>
      <c r="X320" s="238"/>
      <c r="Y320" s="238"/>
      <c r="Z320" s="238"/>
      <c r="AA320" s="238"/>
      <c r="AB320" s="238"/>
      <c r="AC320" s="238"/>
    </row>
    <row r="321" customFormat="false" ht="15" hidden="false" customHeight="false" outlineLevel="0" collapsed="false">
      <c r="A321" s="238"/>
      <c r="B321" s="437"/>
      <c r="C321" s="437"/>
      <c r="D321" s="437"/>
      <c r="E321" s="238"/>
      <c r="F321" s="238"/>
      <c r="G321" s="437"/>
      <c r="H321" s="437"/>
      <c r="I321" s="439"/>
      <c r="J321" s="238"/>
      <c r="K321" s="238"/>
      <c r="L321" s="238"/>
      <c r="M321" s="238"/>
      <c r="N321" s="238"/>
      <c r="O321" s="238"/>
      <c r="P321" s="238"/>
      <c r="Q321" s="238"/>
      <c r="R321" s="238"/>
      <c r="S321" s="238"/>
      <c r="T321" s="238"/>
      <c r="U321" s="238"/>
      <c r="V321" s="238"/>
      <c r="W321" s="238"/>
      <c r="X321" s="238"/>
      <c r="Y321" s="238"/>
      <c r="Z321" s="238"/>
      <c r="AA321" s="238"/>
      <c r="AB321" s="238"/>
      <c r="AC321" s="238"/>
    </row>
    <row r="322" customFormat="false" ht="15" hidden="false" customHeight="false" outlineLevel="0" collapsed="false">
      <c r="A322" s="238"/>
      <c r="B322" s="437"/>
      <c r="C322" s="437"/>
      <c r="D322" s="437"/>
      <c r="E322" s="238"/>
      <c r="F322" s="238"/>
      <c r="G322" s="437"/>
      <c r="H322" s="437"/>
      <c r="I322" s="439"/>
      <c r="J322" s="238"/>
      <c r="K322" s="238"/>
      <c r="L322" s="238"/>
      <c r="M322" s="238"/>
      <c r="N322" s="238"/>
      <c r="O322" s="238"/>
      <c r="P322" s="238"/>
      <c r="Q322" s="238"/>
      <c r="R322" s="238"/>
      <c r="S322" s="238"/>
      <c r="T322" s="238"/>
      <c r="U322" s="238"/>
      <c r="V322" s="238"/>
      <c r="W322" s="238"/>
      <c r="X322" s="238"/>
      <c r="Y322" s="238"/>
      <c r="Z322" s="238"/>
      <c r="AA322" s="238"/>
      <c r="AB322" s="238"/>
      <c r="AC322" s="238"/>
    </row>
    <row r="323" customFormat="false" ht="15" hidden="false" customHeight="false" outlineLevel="0" collapsed="false">
      <c r="A323" s="238"/>
      <c r="B323" s="437"/>
      <c r="C323" s="437"/>
      <c r="D323" s="437"/>
      <c r="E323" s="238"/>
      <c r="F323" s="238"/>
      <c r="G323" s="437"/>
      <c r="H323" s="437"/>
      <c r="I323" s="439"/>
      <c r="J323" s="238"/>
      <c r="K323" s="238"/>
      <c r="L323" s="238"/>
      <c r="M323" s="238"/>
      <c r="N323" s="238"/>
      <c r="O323" s="238"/>
      <c r="P323" s="238"/>
      <c r="Q323" s="238"/>
      <c r="R323" s="238"/>
      <c r="S323" s="238"/>
      <c r="T323" s="238"/>
      <c r="U323" s="238"/>
      <c r="V323" s="238"/>
      <c r="W323" s="238"/>
      <c r="X323" s="238"/>
      <c r="Y323" s="238"/>
      <c r="Z323" s="238"/>
      <c r="AA323" s="238"/>
      <c r="AB323" s="238"/>
      <c r="AC323" s="238"/>
    </row>
    <row r="324" customFormat="false" ht="15" hidden="false" customHeight="false" outlineLevel="0" collapsed="false">
      <c r="A324" s="238"/>
      <c r="B324" s="437"/>
      <c r="C324" s="437"/>
      <c r="D324" s="437"/>
      <c r="E324" s="238"/>
      <c r="F324" s="238"/>
      <c r="G324" s="437"/>
      <c r="H324" s="437"/>
      <c r="I324" s="439"/>
      <c r="J324" s="238"/>
      <c r="K324" s="238"/>
      <c r="L324" s="238"/>
      <c r="M324" s="238"/>
      <c r="N324" s="238"/>
      <c r="O324" s="238"/>
      <c r="P324" s="238"/>
      <c r="Q324" s="238"/>
      <c r="R324" s="238"/>
      <c r="S324" s="238"/>
      <c r="T324" s="238"/>
      <c r="U324" s="238"/>
      <c r="V324" s="238"/>
      <c r="W324" s="238"/>
      <c r="X324" s="238"/>
      <c r="Y324" s="238"/>
      <c r="Z324" s="238"/>
      <c r="AA324" s="238"/>
      <c r="AB324" s="238"/>
      <c r="AC324" s="238"/>
    </row>
    <row r="325" customFormat="false" ht="15" hidden="false" customHeight="false" outlineLevel="0" collapsed="false">
      <c r="A325" s="238"/>
      <c r="B325" s="437"/>
      <c r="C325" s="437"/>
      <c r="D325" s="437"/>
      <c r="E325" s="238"/>
      <c r="F325" s="238"/>
      <c r="G325" s="437"/>
      <c r="H325" s="437"/>
      <c r="I325" s="439"/>
      <c r="J325" s="238"/>
      <c r="K325" s="238"/>
      <c r="L325" s="238"/>
      <c r="M325" s="238"/>
      <c r="N325" s="238"/>
      <c r="O325" s="238"/>
      <c r="P325" s="238"/>
      <c r="Q325" s="238"/>
      <c r="R325" s="238"/>
      <c r="S325" s="238"/>
      <c r="T325" s="238"/>
      <c r="U325" s="238"/>
      <c r="V325" s="238"/>
      <c r="W325" s="238"/>
      <c r="X325" s="238"/>
      <c r="Y325" s="238"/>
      <c r="Z325" s="238"/>
      <c r="AA325" s="238"/>
      <c r="AB325" s="238"/>
      <c r="AC325" s="238"/>
    </row>
    <row r="326" customFormat="false" ht="15" hidden="false" customHeight="false" outlineLevel="0" collapsed="false">
      <c r="A326" s="238"/>
      <c r="B326" s="437"/>
      <c r="C326" s="437"/>
      <c r="D326" s="437"/>
      <c r="E326" s="238"/>
      <c r="F326" s="238"/>
      <c r="G326" s="437"/>
      <c r="H326" s="437"/>
      <c r="I326" s="439"/>
      <c r="J326" s="238"/>
      <c r="K326" s="238"/>
      <c r="L326" s="238"/>
      <c r="M326" s="238"/>
      <c r="N326" s="238"/>
      <c r="O326" s="238"/>
      <c r="P326" s="238"/>
      <c r="Q326" s="238"/>
      <c r="R326" s="238"/>
      <c r="S326" s="238"/>
      <c r="T326" s="238"/>
      <c r="U326" s="238"/>
      <c r="V326" s="238"/>
      <c r="W326" s="238"/>
      <c r="X326" s="238"/>
      <c r="Y326" s="238"/>
      <c r="Z326" s="238"/>
      <c r="AA326" s="238"/>
      <c r="AB326" s="238"/>
      <c r="AC326" s="238"/>
    </row>
    <row r="327" customFormat="false" ht="15" hidden="false" customHeight="false" outlineLevel="0" collapsed="false">
      <c r="A327" s="238"/>
      <c r="B327" s="437"/>
      <c r="C327" s="437"/>
      <c r="D327" s="437"/>
      <c r="E327" s="238"/>
      <c r="F327" s="238"/>
      <c r="G327" s="437"/>
      <c r="H327" s="437"/>
      <c r="I327" s="439"/>
      <c r="J327" s="238"/>
      <c r="K327" s="238"/>
      <c r="L327" s="238"/>
      <c r="M327" s="238"/>
      <c r="N327" s="238"/>
      <c r="O327" s="238"/>
      <c r="P327" s="238"/>
      <c r="Q327" s="238"/>
      <c r="R327" s="238"/>
      <c r="S327" s="238"/>
      <c r="T327" s="238"/>
      <c r="U327" s="238"/>
      <c r="V327" s="238"/>
      <c r="W327" s="238"/>
      <c r="X327" s="238"/>
      <c r="Y327" s="238"/>
      <c r="Z327" s="238"/>
      <c r="AA327" s="238"/>
      <c r="AB327" s="238"/>
      <c r="AC327" s="238"/>
    </row>
    <row r="328" customFormat="false" ht="15" hidden="false" customHeight="false" outlineLevel="0" collapsed="false">
      <c r="A328" s="238"/>
      <c r="B328" s="437"/>
      <c r="C328" s="437"/>
      <c r="D328" s="437"/>
      <c r="E328" s="238"/>
      <c r="F328" s="238"/>
      <c r="G328" s="437"/>
      <c r="H328" s="437"/>
      <c r="I328" s="439"/>
      <c r="J328" s="238"/>
      <c r="K328" s="238"/>
      <c r="L328" s="238"/>
      <c r="M328" s="238"/>
      <c r="N328" s="238"/>
      <c r="O328" s="238"/>
      <c r="P328" s="238"/>
      <c r="Q328" s="238"/>
      <c r="R328" s="238"/>
      <c r="S328" s="238"/>
      <c r="T328" s="238"/>
      <c r="U328" s="238"/>
      <c r="V328" s="238"/>
      <c r="W328" s="238"/>
      <c r="X328" s="238"/>
      <c r="Y328" s="238"/>
      <c r="Z328" s="238"/>
      <c r="AA328" s="238"/>
      <c r="AB328" s="238"/>
      <c r="AC328" s="238"/>
    </row>
    <row r="329" customFormat="false" ht="15" hidden="false" customHeight="false" outlineLevel="0" collapsed="false">
      <c r="A329" s="238"/>
      <c r="B329" s="437"/>
      <c r="C329" s="437"/>
      <c r="D329" s="437"/>
      <c r="E329" s="238"/>
      <c r="F329" s="238"/>
      <c r="G329" s="437"/>
      <c r="H329" s="437"/>
      <c r="I329" s="439"/>
      <c r="J329" s="238"/>
      <c r="K329" s="238"/>
      <c r="L329" s="238"/>
      <c r="M329" s="238"/>
      <c r="N329" s="238"/>
      <c r="O329" s="238"/>
      <c r="P329" s="238"/>
      <c r="Q329" s="238"/>
      <c r="R329" s="238"/>
      <c r="S329" s="238"/>
      <c r="T329" s="238"/>
      <c r="U329" s="238"/>
      <c r="V329" s="238"/>
      <c r="W329" s="238"/>
      <c r="X329" s="238"/>
      <c r="Y329" s="238"/>
      <c r="Z329" s="238"/>
      <c r="AA329" s="238"/>
      <c r="AB329" s="238"/>
      <c r="AC329" s="238"/>
    </row>
    <row r="330" customFormat="false" ht="15" hidden="false" customHeight="false" outlineLevel="0" collapsed="false">
      <c r="A330" s="238"/>
      <c r="B330" s="437"/>
      <c r="C330" s="437"/>
      <c r="D330" s="437"/>
      <c r="E330" s="238"/>
      <c r="F330" s="238"/>
      <c r="G330" s="437"/>
      <c r="H330" s="437"/>
      <c r="I330" s="439"/>
      <c r="J330" s="238"/>
      <c r="K330" s="238"/>
      <c r="L330" s="238"/>
      <c r="M330" s="238"/>
      <c r="N330" s="238"/>
      <c r="O330" s="238"/>
      <c r="P330" s="238"/>
      <c r="Q330" s="238"/>
      <c r="R330" s="238"/>
      <c r="S330" s="238"/>
      <c r="T330" s="238"/>
      <c r="U330" s="238"/>
      <c r="V330" s="238"/>
      <c r="W330" s="238"/>
      <c r="X330" s="238"/>
      <c r="Y330" s="238"/>
      <c r="Z330" s="238"/>
      <c r="AA330" s="238"/>
      <c r="AB330" s="238"/>
      <c r="AC330" s="238"/>
    </row>
    <row r="331" customFormat="false" ht="15" hidden="false" customHeight="false" outlineLevel="0" collapsed="false">
      <c r="A331" s="238"/>
      <c r="B331" s="437"/>
      <c r="C331" s="437"/>
      <c r="D331" s="437"/>
      <c r="E331" s="238"/>
      <c r="F331" s="238"/>
      <c r="G331" s="437"/>
      <c r="H331" s="437"/>
      <c r="I331" s="439"/>
      <c r="J331" s="238"/>
      <c r="K331" s="238"/>
      <c r="L331" s="238"/>
      <c r="M331" s="238"/>
      <c r="N331" s="238"/>
      <c r="O331" s="238"/>
      <c r="P331" s="238"/>
      <c r="Q331" s="238"/>
      <c r="R331" s="238"/>
      <c r="S331" s="238"/>
      <c r="T331" s="238"/>
      <c r="U331" s="238"/>
      <c r="V331" s="238"/>
      <c r="W331" s="238"/>
      <c r="X331" s="238"/>
      <c r="Y331" s="238"/>
      <c r="Z331" s="238"/>
      <c r="AA331" s="238"/>
      <c r="AB331" s="238"/>
      <c r="AC331" s="238"/>
    </row>
    <row r="332" customFormat="false" ht="15" hidden="false" customHeight="false" outlineLevel="0" collapsed="false">
      <c r="A332" s="238"/>
      <c r="B332" s="437"/>
      <c r="C332" s="437"/>
      <c r="D332" s="437"/>
      <c r="E332" s="238"/>
      <c r="F332" s="238"/>
      <c r="G332" s="437"/>
      <c r="H332" s="437"/>
      <c r="I332" s="439"/>
      <c r="J332" s="238"/>
      <c r="K332" s="238"/>
      <c r="L332" s="238"/>
      <c r="M332" s="238"/>
      <c r="N332" s="238"/>
      <c r="O332" s="238"/>
      <c r="P332" s="238"/>
      <c r="Q332" s="238"/>
      <c r="R332" s="238"/>
      <c r="S332" s="238"/>
      <c r="T332" s="238"/>
      <c r="U332" s="238"/>
      <c r="V332" s="238"/>
      <c r="W332" s="238"/>
      <c r="X332" s="238"/>
      <c r="Y332" s="238"/>
      <c r="Z332" s="238"/>
      <c r="AA332" s="238"/>
      <c r="AB332" s="238"/>
      <c r="AC332" s="238"/>
    </row>
    <row r="333" customFormat="false" ht="15" hidden="false" customHeight="false" outlineLevel="0" collapsed="false">
      <c r="A333" s="238"/>
      <c r="B333" s="437"/>
      <c r="C333" s="437"/>
      <c r="D333" s="437"/>
      <c r="E333" s="238"/>
      <c r="F333" s="238"/>
      <c r="G333" s="437"/>
      <c r="H333" s="437"/>
      <c r="I333" s="439"/>
      <c r="J333" s="238"/>
      <c r="K333" s="238"/>
      <c r="L333" s="238"/>
      <c r="M333" s="238"/>
      <c r="N333" s="238"/>
      <c r="O333" s="238"/>
      <c r="P333" s="238"/>
      <c r="Q333" s="238"/>
      <c r="R333" s="238"/>
      <c r="S333" s="238"/>
      <c r="T333" s="238"/>
      <c r="U333" s="238"/>
      <c r="V333" s="238"/>
      <c r="W333" s="238"/>
      <c r="X333" s="238"/>
      <c r="Y333" s="238"/>
      <c r="Z333" s="238"/>
      <c r="AA333" s="238"/>
      <c r="AB333" s="238"/>
      <c r="AC333" s="238"/>
    </row>
    <row r="334" customFormat="false" ht="15" hidden="false" customHeight="false" outlineLevel="0" collapsed="false">
      <c r="A334" s="238"/>
      <c r="B334" s="437"/>
      <c r="C334" s="437"/>
      <c r="D334" s="437"/>
      <c r="E334" s="238"/>
      <c r="F334" s="238"/>
      <c r="G334" s="437"/>
      <c r="H334" s="437"/>
      <c r="I334" s="439"/>
      <c r="J334" s="238"/>
      <c r="K334" s="238"/>
      <c r="L334" s="238"/>
      <c r="M334" s="238"/>
      <c r="N334" s="238"/>
      <c r="O334" s="238"/>
      <c r="P334" s="238"/>
      <c r="Q334" s="238"/>
      <c r="R334" s="238"/>
      <c r="S334" s="238"/>
      <c r="T334" s="238"/>
      <c r="U334" s="238"/>
      <c r="V334" s="238"/>
      <c r="W334" s="238"/>
      <c r="X334" s="238"/>
      <c r="Y334" s="238"/>
      <c r="Z334" s="238"/>
      <c r="AA334" s="238"/>
      <c r="AB334" s="238"/>
      <c r="AC334" s="238"/>
    </row>
    <row r="335" customFormat="false" ht="15" hidden="false" customHeight="false" outlineLevel="0" collapsed="false">
      <c r="A335" s="238"/>
      <c r="B335" s="437"/>
      <c r="C335" s="437"/>
      <c r="D335" s="437"/>
      <c r="E335" s="238"/>
      <c r="F335" s="238"/>
      <c r="G335" s="437"/>
      <c r="H335" s="437"/>
      <c r="I335" s="439"/>
      <c r="J335" s="238"/>
      <c r="K335" s="238"/>
      <c r="L335" s="238"/>
      <c r="M335" s="238"/>
      <c r="N335" s="238"/>
      <c r="O335" s="238"/>
      <c r="P335" s="238"/>
      <c r="Q335" s="238"/>
      <c r="R335" s="238"/>
      <c r="S335" s="238"/>
      <c r="T335" s="238"/>
      <c r="U335" s="238"/>
      <c r="V335" s="238"/>
      <c r="W335" s="238"/>
      <c r="X335" s="238"/>
      <c r="Y335" s="238"/>
      <c r="Z335" s="238"/>
      <c r="AA335" s="238"/>
      <c r="AB335" s="238"/>
      <c r="AC335" s="238"/>
    </row>
    <row r="336" customFormat="false" ht="15" hidden="false" customHeight="false" outlineLevel="0" collapsed="false">
      <c r="A336" s="238"/>
      <c r="B336" s="437"/>
      <c r="C336" s="437"/>
      <c r="D336" s="437"/>
      <c r="E336" s="238"/>
      <c r="F336" s="238"/>
      <c r="G336" s="437"/>
      <c r="H336" s="437"/>
      <c r="I336" s="439"/>
      <c r="J336" s="238"/>
      <c r="K336" s="238"/>
      <c r="L336" s="238"/>
      <c r="M336" s="238"/>
      <c r="N336" s="238"/>
      <c r="O336" s="238"/>
      <c r="P336" s="238"/>
      <c r="Q336" s="238"/>
      <c r="R336" s="238"/>
      <c r="S336" s="238"/>
      <c r="T336" s="238"/>
      <c r="U336" s="238"/>
      <c r="V336" s="238"/>
      <c r="W336" s="238"/>
      <c r="X336" s="238"/>
      <c r="Y336" s="238"/>
      <c r="Z336" s="238"/>
      <c r="AA336" s="238"/>
      <c r="AB336" s="238"/>
      <c r="AC336" s="238"/>
    </row>
    <row r="337" customFormat="false" ht="15" hidden="false" customHeight="false" outlineLevel="0" collapsed="false">
      <c r="A337" s="238"/>
      <c r="B337" s="437"/>
      <c r="C337" s="437"/>
      <c r="D337" s="437"/>
      <c r="E337" s="238"/>
      <c r="F337" s="238"/>
      <c r="G337" s="437"/>
      <c r="H337" s="437"/>
      <c r="I337" s="439"/>
      <c r="J337" s="238"/>
      <c r="K337" s="238"/>
      <c r="L337" s="238"/>
      <c r="M337" s="238"/>
      <c r="N337" s="238"/>
      <c r="O337" s="238"/>
      <c r="P337" s="238"/>
      <c r="Q337" s="238"/>
      <c r="R337" s="238"/>
      <c r="S337" s="238"/>
      <c r="T337" s="238"/>
      <c r="U337" s="238"/>
      <c r="V337" s="238"/>
      <c r="W337" s="238"/>
      <c r="X337" s="238"/>
      <c r="Y337" s="238"/>
      <c r="Z337" s="238"/>
      <c r="AA337" s="238"/>
      <c r="AB337" s="238"/>
      <c r="AC337" s="238"/>
    </row>
    <row r="338" customFormat="false" ht="15" hidden="false" customHeight="false" outlineLevel="0" collapsed="false">
      <c r="A338" s="238"/>
      <c r="B338" s="437"/>
      <c r="C338" s="437"/>
      <c r="D338" s="437"/>
      <c r="E338" s="238"/>
      <c r="F338" s="238"/>
      <c r="G338" s="437"/>
      <c r="H338" s="437"/>
      <c r="I338" s="439"/>
      <c r="J338" s="238"/>
      <c r="K338" s="238"/>
      <c r="L338" s="238"/>
      <c r="M338" s="238"/>
      <c r="N338" s="238"/>
      <c r="O338" s="238"/>
      <c r="P338" s="238"/>
      <c r="Q338" s="238"/>
      <c r="R338" s="238"/>
      <c r="S338" s="238"/>
      <c r="T338" s="238"/>
      <c r="U338" s="238"/>
      <c r="V338" s="238"/>
      <c r="W338" s="238"/>
      <c r="X338" s="238"/>
      <c r="Y338" s="238"/>
      <c r="Z338" s="238"/>
      <c r="AA338" s="238"/>
      <c r="AB338" s="238"/>
      <c r="AC338" s="238"/>
    </row>
    <row r="339" customFormat="false" ht="15" hidden="false" customHeight="false" outlineLevel="0" collapsed="false">
      <c r="A339" s="238"/>
      <c r="B339" s="437"/>
      <c r="C339" s="437"/>
      <c r="D339" s="437"/>
      <c r="E339" s="238"/>
      <c r="F339" s="238"/>
      <c r="G339" s="437"/>
      <c r="H339" s="437"/>
      <c r="I339" s="439"/>
      <c r="J339" s="238"/>
      <c r="K339" s="238"/>
      <c r="L339" s="238"/>
      <c r="M339" s="238"/>
      <c r="N339" s="238"/>
      <c r="O339" s="238"/>
      <c r="P339" s="238"/>
      <c r="Q339" s="238"/>
      <c r="R339" s="238"/>
      <c r="S339" s="238"/>
      <c r="T339" s="238"/>
      <c r="U339" s="238"/>
      <c r="V339" s="238"/>
      <c r="W339" s="238"/>
      <c r="X339" s="238"/>
      <c r="Y339" s="238"/>
      <c r="Z339" s="238"/>
      <c r="AA339" s="238"/>
      <c r="AB339" s="238"/>
      <c r="AC339" s="238"/>
    </row>
    <row r="340" customFormat="false" ht="15" hidden="false" customHeight="false" outlineLevel="0" collapsed="false">
      <c r="A340" s="238"/>
      <c r="B340" s="437"/>
      <c r="C340" s="437"/>
      <c r="D340" s="437"/>
      <c r="E340" s="238"/>
      <c r="F340" s="238"/>
      <c r="G340" s="437"/>
      <c r="H340" s="437"/>
      <c r="I340" s="439"/>
      <c r="J340" s="238"/>
      <c r="K340" s="238"/>
      <c r="L340" s="238"/>
      <c r="M340" s="238"/>
      <c r="N340" s="238"/>
      <c r="O340" s="238"/>
      <c r="P340" s="238"/>
      <c r="Q340" s="238"/>
      <c r="R340" s="238"/>
      <c r="S340" s="238"/>
      <c r="T340" s="238"/>
      <c r="U340" s="238"/>
      <c r="V340" s="238"/>
      <c r="W340" s="238"/>
      <c r="X340" s="238"/>
      <c r="Y340" s="238"/>
      <c r="Z340" s="238"/>
      <c r="AA340" s="238"/>
      <c r="AB340" s="238"/>
      <c r="AC340" s="238"/>
    </row>
    <row r="341" customFormat="false" ht="15" hidden="false" customHeight="false" outlineLevel="0" collapsed="false">
      <c r="A341" s="238"/>
      <c r="B341" s="437"/>
      <c r="C341" s="437"/>
      <c r="D341" s="437"/>
      <c r="E341" s="238"/>
      <c r="F341" s="238"/>
      <c r="G341" s="437"/>
      <c r="H341" s="437"/>
      <c r="I341" s="439"/>
      <c r="J341" s="238"/>
      <c r="K341" s="238"/>
      <c r="L341" s="238"/>
      <c r="M341" s="238"/>
      <c r="N341" s="238"/>
      <c r="O341" s="238"/>
      <c r="P341" s="238"/>
      <c r="Q341" s="238"/>
      <c r="R341" s="238"/>
      <c r="S341" s="238"/>
      <c r="T341" s="238"/>
      <c r="U341" s="238"/>
      <c r="V341" s="238"/>
      <c r="W341" s="238"/>
      <c r="X341" s="238"/>
      <c r="Y341" s="238"/>
      <c r="Z341" s="238"/>
      <c r="AA341" s="238"/>
      <c r="AB341" s="238"/>
      <c r="AC341" s="238"/>
    </row>
    <row r="342" customFormat="false" ht="15" hidden="false" customHeight="false" outlineLevel="0" collapsed="false">
      <c r="A342" s="238"/>
      <c r="B342" s="437"/>
      <c r="C342" s="437"/>
      <c r="D342" s="437"/>
      <c r="E342" s="238"/>
      <c r="F342" s="238"/>
      <c r="G342" s="437"/>
      <c r="H342" s="437"/>
      <c r="I342" s="439"/>
      <c r="J342" s="238"/>
      <c r="K342" s="238"/>
      <c r="L342" s="238"/>
      <c r="M342" s="238"/>
      <c r="N342" s="238"/>
      <c r="O342" s="238"/>
      <c r="P342" s="238"/>
      <c r="Q342" s="238"/>
      <c r="R342" s="238"/>
      <c r="S342" s="238"/>
      <c r="T342" s="238"/>
      <c r="U342" s="238"/>
      <c r="V342" s="238"/>
      <c r="W342" s="238"/>
      <c r="X342" s="238"/>
      <c r="Y342" s="238"/>
      <c r="Z342" s="238"/>
      <c r="AA342" s="238"/>
      <c r="AB342" s="238"/>
      <c r="AC342" s="238"/>
    </row>
    <row r="343" customFormat="false" ht="15" hidden="false" customHeight="false" outlineLevel="0" collapsed="false">
      <c r="A343" s="238"/>
      <c r="B343" s="437"/>
      <c r="C343" s="437"/>
      <c r="D343" s="437"/>
      <c r="E343" s="238"/>
      <c r="F343" s="238"/>
      <c r="G343" s="437"/>
      <c r="H343" s="437"/>
      <c r="I343" s="439"/>
      <c r="J343" s="238"/>
      <c r="K343" s="238"/>
      <c r="L343" s="238"/>
      <c r="M343" s="238"/>
      <c r="N343" s="238"/>
      <c r="O343" s="238"/>
      <c r="P343" s="238"/>
      <c r="Q343" s="238"/>
      <c r="R343" s="238"/>
      <c r="S343" s="238"/>
      <c r="T343" s="238"/>
      <c r="U343" s="238"/>
      <c r="V343" s="238"/>
      <c r="W343" s="238"/>
      <c r="X343" s="238"/>
      <c r="Y343" s="238"/>
      <c r="Z343" s="238"/>
      <c r="AA343" s="238"/>
      <c r="AB343" s="238"/>
      <c r="AC343" s="238"/>
    </row>
    <row r="344" customFormat="false" ht="15" hidden="false" customHeight="false" outlineLevel="0" collapsed="false">
      <c r="A344" s="238"/>
      <c r="B344" s="437"/>
      <c r="C344" s="437"/>
      <c r="D344" s="437"/>
      <c r="E344" s="238"/>
      <c r="F344" s="238"/>
      <c r="G344" s="437"/>
      <c r="H344" s="437"/>
      <c r="I344" s="439"/>
      <c r="J344" s="238"/>
      <c r="K344" s="238"/>
      <c r="L344" s="238"/>
      <c r="M344" s="238"/>
      <c r="N344" s="238"/>
      <c r="O344" s="238"/>
      <c r="P344" s="238"/>
      <c r="Q344" s="238"/>
      <c r="R344" s="238"/>
      <c r="S344" s="238"/>
      <c r="T344" s="238"/>
      <c r="U344" s="238"/>
      <c r="V344" s="238"/>
      <c r="W344" s="238"/>
      <c r="X344" s="238"/>
      <c r="Y344" s="238"/>
      <c r="Z344" s="238"/>
      <c r="AA344" s="238"/>
      <c r="AB344" s="238"/>
      <c r="AC344" s="238"/>
    </row>
    <row r="345" customFormat="false" ht="15" hidden="false" customHeight="false" outlineLevel="0" collapsed="false">
      <c r="A345" s="238"/>
      <c r="B345" s="437"/>
      <c r="C345" s="437"/>
      <c r="D345" s="437"/>
      <c r="E345" s="238"/>
      <c r="F345" s="238"/>
      <c r="G345" s="437"/>
      <c r="H345" s="437"/>
      <c r="I345" s="439"/>
      <c r="J345" s="238"/>
      <c r="K345" s="238"/>
      <c r="L345" s="238"/>
      <c r="M345" s="238"/>
      <c r="N345" s="238"/>
      <c r="O345" s="238"/>
      <c r="P345" s="238"/>
      <c r="Q345" s="238"/>
      <c r="R345" s="238"/>
      <c r="S345" s="238"/>
      <c r="T345" s="238"/>
      <c r="U345" s="238"/>
      <c r="V345" s="238"/>
      <c r="W345" s="238"/>
      <c r="X345" s="238"/>
      <c r="Y345" s="238"/>
      <c r="Z345" s="238"/>
      <c r="AA345" s="238"/>
      <c r="AB345" s="238"/>
      <c r="AC345" s="238"/>
    </row>
    <row r="346" customFormat="false" ht="15" hidden="false" customHeight="false" outlineLevel="0" collapsed="false">
      <c r="A346" s="238"/>
      <c r="B346" s="437"/>
      <c r="C346" s="437"/>
      <c r="D346" s="437"/>
      <c r="E346" s="238"/>
      <c r="F346" s="238"/>
      <c r="G346" s="437"/>
      <c r="H346" s="437"/>
      <c r="I346" s="439"/>
      <c r="J346" s="238"/>
      <c r="K346" s="238"/>
      <c r="L346" s="238"/>
      <c r="M346" s="238"/>
      <c r="N346" s="238"/>
      <c r="O346" s="238"/>
      <c r="P346" s="238"/>
      <c r="Q346" s="238"/>
      <c r="R346" s="238"/>
      <c r="S346" s="238"/>
      <c r="T346" s="238"/>
      <c r="U346" s="238"/>
      <c r="V346" s="238"/>
      <c r="W346" s="238"/>
      <c r="X346" s="238"/>
      <c r="Y346" s="238"/>
      <c r="Z346" s="238"/>
      <c r="AA346" s="238"/>
      <c r="AB346" s="238"/>
      <c r="AC346" s="238"/>
    </row>
    <row r="347" customFormat="false" ht="15" hidden="false" customHeight="false" outlineLevel="0" collapsed="false">
      <c r="A347" s="238"/>
      <c r="B347" s="437"/>
      <c r="C347" s="437"/>
      <c r="D347" s="437"/>
      <c r="E347" s="238"/>
      <c r="F347" s="238"/>
      <c r="G347" s="437"/>
      <c r="H347" s="437"/>
      <c r="I347" s="439"/>
      <c r="J347" s="238"/>
      <c r="K347" s="238"/>
      <c r="L347" s="238"/>
      <c r="M347" s="238"/>
      <c r="N347" s="238"/>
      <c r="O347" s="238"/>
      <c r="P347" s="238"/>
      <c r="Q347" s="238"/>
      <c r="R347" s="238"/>
      <c r="S347" s="238"/>
      <c r="T347" s="238"/>
      <c r="U347" s="238"/>
      <c r="V347" s="238"/>
      <c r="W347" s="238"/>
      <c r="X347" s="238"/>
      <c r="Y347" s="238"/>
      <c r="Z347" s="238"/>
      <c r="AA347" s="238"/>
      <c r="AB347" s="238"/>
      <c r="AC347" s="238"/>
    </row>
    <row r="348" customFormat="false" ht="15" hidden="false" customHeight="false" outlineLevel="0" collapsed="false">
      <c r="A348" s="238"/>
      <c r="B348" s="437"/>
      <c r="C348" s="437"/>
      <c r="D348" s="437"/>
      <c r="E348" s="238"/>
      <c r="F348" s="238"/>
      <c r="G348" s="437"/>
      <c r="H348" s="437"/>
      <c r="I348" s="439"/>
      <c r="J348" s="238"/>
      <c r="K348" s="238"/>
      <c r="L348" s="238"/>
      <c r="M348" s="238"/>
      <c r="N348" s="238"/>
      <c r="O348" s="238"/>
      <c r="P348" s="238"/>
      <c r="Q348" s="238"/>
      <c r="R348" s="238"/>
      <c r="S348" s="238"/>
      <c r="T348" s="238"/>
      <c r="U348" s="238"/>
      <c r="V348" s="238"/>
      <c r="W348" s="238"/>
      <c r="X348" s="238"/>
      <c r="Y348" s="238"/>
      <c r="Z348" s="238"/>
      <c r="AA348" s="238"/>
      <c r="AB348" s="238"/>
      <c r="AC348" s="238"/>
    </row>
    <row r="349" customFormat="false" ht="15" hidden="false" customHeight="false" outlineLevel="0" collapsed="false">
      <c r="A349" s="238"/>
      <c r="B349" s="437"/>
      <c r="C349" s="437"/>
      <c r="D349" s="437"/>
      <c r="E349" s="238"/>
      <c r="F349" s="238"/>
      <c r="G349" s="437"/>
      <c r="H349" s="437"/>
      <c r="I349" s="439"/>
      <c r="J349" s="238"/>
      <c r="K349" s="238"/>
      <c r="L349" s="238"/>
      <c r="M349" s="238"/>
      <c r="N349" s="238"/>
      <c r="O349" s="238"/>
      <c r="P349" s="238"/>
      <c r="Q349" s="238"/>
      <c r="R349" s="238"/>
      <c r="S349" s="238"/>
      <c r="T349" s="238"/>
      <c r="U349" s="238"/>
      <c r="V349" s="238"/>
      <c r="W349" s="238"/>
      <c r="X349" s="238"/>
      <c r="Y349" s="238"/>
      <c r="Z349" s="238"/>
      <c r="AA349" s="238"/>
      <c r="AB349" s="238"/>
      <c r="AC349" s="238"/>
    </row>
    <row r="350" customFormat="false" ht="15" hidden="false" customHeight="false" outlineLevel="0" collapsed="false">
      <c r="A350" s="238"/>
      <c r="B350" s="437"/>
      <c r="C350" s="437"/>
      <c r="D350" s="437"/>
      <c r="E350" s="238"/>
      <c r="F350" s="238"/>
      <c r="G350" s="437"/>
      <c r="H350" s="437"/>
      <c r="I350" s="439"/>
      <c r="J350" s="238"/>
      <c r="K350" s="238"/>
      <c r="L350" s="238"/>
      <c r="M350" s="238"/>
      <c r="N350" s="238"/>
      <c r="O350" s="238"/>
      <c r="P350" s="238"/>
      <c r="Q350" s="238"/>
      <c r="R350" s="238"/>
      <c r="S350" s="238"/>
      <c r="T350" s="238"/>
      <c r="U350" s="238"/>
      <c r="V350" s="238"/>
      <c r="W350" s="238"/>
      <c r="X350" s="238"/>
      <c r="Y350" s="238"/>
      <c r="Z350" s="238"/>
      <c r="AA350" s="238"/>
      <c r="AB350" s="238"/>
      <c r="AC350" s="238"/>
    </row>
    <row r="351" customFormat="false" ht="15" hidden="false" customHeight="false" outlineLevel="0" collapsed="false">
      <c r="A351" s="238"/>
      <c r="B351" s="437"/>
      <c r="C351" s="437"/>
      <c r="D351" s="437"/>
      <c r="E351" s="238"/>
      <c r="F351" s="238"/>
      <c r="G351" s="437"/>
      <c r="H351" s="437"/>
      <c r="I351" s="439"/>
      <c r="J351" s="238"/>
      <c r="K351" s="238"/>
      <c r="L351" s="238"/>
      <c r="M351" s="238"/>
      <c r="N351" s="238"/>
      <c r="O351" s="238"/>
      <c r="P351" s="238"/>
      <c r="Q351" s="238"/>
      <c r="R351" s="238"/>
      <c r="S351" s="238"/>
      <c r="T351" s="238"/>
      <c r="U351" s="238"/>
      <c r="V351" s="238"/>
      <c r="W351" s="238"/>
      <c r="X351" s="238"/>
      <c r="Y351" s="238"/>
      <c r="Z351" s="238"/>
      <c r="AA351" s="238"/>
      <c r="AB351" s="238"/>
      <c r="AC351" s="238"/>
    </row>
    <row r="352" customFormat="false" ht="15" hidden="false" customHeight="false" outlineLevel="0" collapsed="false">
      <c r="A352" s="238"/>
      <c r="B352" s="437"/>
      <c r="C352" s="437"/>
      <c r="D352" s="437"/>
      <c r="E352" s="238"/>
      <c r="F352" s="238"/>
      <c r="G352" s="437"/>
      <c r="H352" s="437"/>
      <c r="I352" s="439"/>
      <c r="J352" s="238"/>
      <c r="K352" s="238"/>
      <c r="L352" s="238"/>
      <c r="M352" s="238"/>
      <c r="N352" s="238"/>
      <c r="O352" s="238"/>
      <c r="P352" s="238"/>
      <c r="Q352" s="238"/>
      <c r="R352" s="238"/>
      <c r="S352" s="238"/>
      <c r="T352" s="238"/>
      <c r="U352" s="238"/>
      <c r="V352" s="238"/>
      <c r="W352" s="238"/>
      <c r="X352" s="238"/>
      <c r="Y352" s="238"/>
      <c r="Z352" s="238"/>
      <c r="AA352" s="238"/>
      <c r="AB352" s="238"/>
      <c r="AC352" s="238"/>
    </row>
    <row r="353" customFormat="false" ht="15" hidden="false" customHeight="false" outlineLevel="0" collapsed="false">
      <c r="A353" s="238"/>
      <c r="B353" s="437"/>
      <c r="C353" s="437"/>
      <c r="D353" s="437"/>
      <c r="E353" s="238"/>
      <c r="F353" s="238"/>
      <c r="G353" s="437"/>
      <c r="H353" s="437"/>
      <c r="I353" s="439"/>
      <c r="J353" s="238"/>
      <c r="K353" s="238"/>
      <c r="L353" s="238"/>
      <c r="M353" s="238"/>
      <c r="N353" s="238"/>
      <c r="O353" s="238"/>
      <c r="P353" s="238"/>
      <c r="Q353" s="238"/>
      <c r="R353" s="238"/>
      <c r="S353" s="238"/>
      <c r="T353" s="238"/>
      <c r="U353" s="238"/>
      <c r="V353" s="238"/>
      <c r="W353" s="238"/>
      <c r="X353" s="238"/>
      <c r="Y353" s="238"/>
      <c r="Z353" s="238"/>
      <c r="AA353" s="238"/>
      <c r="AB353" s="238"/>
      <c r="AC353" s="238"/>
    </row>
    <row r="354" customFormat="false" ht="15" hidden="false" customHeight="false" outlineLevel="0" collapsed="false">
      <c r="A354" s="238"/>
      <c r="B354" s="437"/>
      <c r="C354" s="437"/>
      <c r="D354" s="437"/>
      <c r="E354" s="238"/>
      <c r="F354" s="238"/>
      <c r="G354" s="437"/>
      <c r="H354" s="437"/>
      <c r="I354" s="439"/>
      <c r="J354" s="238"/>
      <c r="K354" s="238"/>
      <c r="L354" s="238"/>
      <c r="M354" s="238"/>
      <c r="N354" s="238"/>
      <c r="O354" s="238"/>
      <c r="P354" s="238"/>
      <c r="Q354" s="238"/>
      <c r="R354" s="238"/>
      <c r="S354" s="238"/>
      <c r="T354" s="238"/>
      <c r="U354" s="238"/>
      <c r="V354" s="238"/>
      <c r="W354" s="238"/>
      <c r="X354" s="238"/>
      <c r="Y354" s="238"/>
      <c r="Z354" s="238"/>
      <c r="AA354" s="238"/>
      <c r="AB354" s="238"/>
      <c r="AC354" s="238"/>
    </row>
    <row r="355" customFormat="false" ht="15" hidden="false" customHeight="false" outlineLevel="0" collapsed="false">
      <c r="A355" s="238"/>
      <c r="B355" s="437"/>
      <c r="C355" s="437"/>
      <c r="D355" s="437"/>
      <c r="E355" s="238"/>
      <c r="F355" s="238"/>
      <c r="G355" s="437"/>
      <c r="H355" s="437"/>
      <c r="I355" s="439"/>
      <c r="J355" s="238"/>
      <c r="K355" s="238"/>
      <c r="L355" s="238"/>
      <c r="M355" s="238"/>
      <c r="N355" s="238"/>
      <c r="O355" s="238"/>
      <c r="P355" s="238"/>
      <c r="Q355" s="238"/>
      <c r="R355" s="238"/>
      <c r="S355" s="238"/>
      <c r="T355" s="238"/>
      <c r="U355" s="238"/>
      <c r="V355" s="238"/>
      <c r="W355" s="238"/>
      <c r="X355" s="238"/>
      <c r="Y355" s="238"/>
      <c r="Z355" s="238"/>
      <c r="AA355" s="238"/>
      <c r="AB355" s="238"/>
      <c r="AC355" s="238"/>
    </row>
    <row r="356" customFormat="false" ht="15" hidden="false" customHeight="false" outlineLevel="0" collapsed="false">
      <c r="A356" s="238"/>
      <c r="B356" s="437"/>
      <c r="C356" s="437"/>
      <c r="D356" s="437"/>
      <c r="E356" s="238"/>
      <c r="F356" s="238"/>
      <c r="G356" s="437"/>
      <c r="H356" s="437"/>
      <c r="I356" s="439"/>
      <c r="J356" s="238"/>
      <c r="K356" s="238"/>
      <c r="L356" s="238"/>
      <c r="M356" s="238"/>
      <c r="N356" s="238"/>
      <c r="O356" s="238"/>
      <c r="P356" s="238"/>
      <c r="Q356" s="238"/>
      <c r="R356" s="238"/>
      <c r="S356" s="238"/>
      <c r="T356" s="238"/>
      <c r="U356" s="238"/>
      <c r="V356" s="238"/>
      <c r="W356" s="238"/>
      <c r="X356" s="238"/>
      <c r="Y356" s="238"/>
      <c r="Z356" s="238"/>
      <c r="AA356" s="238"/>
      <c r="AB356" s="238"/>
      <c r="AC356" s="238"/>
    </row>
    <row r="357" customFormat="false" ht="15" hidden="false" customHeight="false" outlineLevel="0" collapsed="false">
      <c r="A357" s="238"/>
      <c r="B357" s="437"/>
      <c r="C357" s="437"/>
      <c r="D357" s="437"/>
      <c r="E357" s="238"/>
      <c r="F357" s="238"/>
      <c r="G357" s="437"/>
      <c r="H357" s="437"/>
      <c r="I357" s="439"/>
      <c r="J357" s="238"/>
      <c r="K357" s="238"/>
      <c r="L357" s="238"/>
      <c r="M357" s="238"/>
      <c r="N357" s="238"/>
      <c r="O357" s="238"/>
      <c r="P357" s="238"/>
      <c r="Q357" s="238"/>
      <c r="R357" s="238"/>
      <c r="S357" s="238"/>
      <c r="T357" s="238"/>
      <c r="U357" s="238"/>
      <c r="V357" s="238"/>
      <c r="W357" s="238"/>
      <c r="X357" s="238"/>
      <c r="Y357" s="238"/>
      <c r="Z357" s="238"/>
      <c r="AA357" s="238"/>
      <c r="AB357" s="238"/>
      <c r="AC357" s="238"/>
    </row>
    <row r="358" customFormat="false" ht="15" hidden="false" customHeight="false" outlineLevel="0" collapsed="false">
      <c r="A358" s="238"/>
      <c r="B358" s="437"/>
      <c r="C358" s="437"/>
      <c r="D358" s="437"/>
      <c r="E358" s="238"/>
      <c r="F358" s="238"/>
      <c r="G358" s="437"/>
      <c r="H358" s="437"/>
      <c r="I358" s="439"/>
      <c r="J358" s="238"/>
      <c r="K358" s="238"/>
      <c r="L358" s="238"/>
      <c r="M358" s="238"/>
      <c r="N358" s="238"/>
      <c r="O358" s="238"/>
      <c r="P358" s="238"/>
      <c r="Q358" s="238"/>
      <c r="R358" s="238"/>
      <c r="S358" s="238"/>
      <c r="T358" s="238"/>
      <c r="U358" s="238"/>
      <c r="V358" s="238"/>
      <c r="W358" s="238"/>
      <c r="X358" s="238"/>
      <c r="Y358" s="238"/>
      <c r="Z358" s="238"/>
      <c r="AA358" s="238"/>
      <c r="AB358" s="238"/>
      <c r="AC358" s="238"/>
    </row>
    <row r="359" customFormat="false" ht="15" hidden="false" customHeight="false" outlineLevel="0" collapsed="false">
      <c r="A359" s="238"/>
      <c r="B359" s="437"/>
      <c r="C359" s="437"/>
      <c r="D359" s="437"/>
      <c r="E359" s="238"/>
      <c r="F359" s="238"/>
      <c r="G359" s="437"/>
      <c r="H359" s="437"/>
      <c r="I359" s="439"/>
      <c r="J359" s="238"/>
      <c r="K359" s="238"/>
      <c r="L359" s="238"/>
      <c r="M359" s="238"/>
      <c r="N359" s="238"/>
      <c r="O359" s="238"/>
      <c r="P359" s="238"/>
      <c r="Q359" s="238"/>
      <c r="R359" s="238"/>
      <c r="S359" s="238"/>
      <c r="T359" s="238"/>
      <c r="U359" s="238"/>
      <c r="V359" s="238"/>
      <c r="W359" s="238"/>
      <c r="X359" s="238"/>
      <c r="Y359" s="238"/>
      <c r="Z359" s="238"/>
      <c r="AA359" s="238"/>
      <c r="AB359" s="238"/>
      <c r="AC359" s="238"/>
    </row>
    <row r="360" customFormat="false" ht="15" hidden="false" customHeight="false" outlineLevel="0" collapsed="false">
      <c r="A360" s="238"/>
      <c r="B360" s="437"/>
      <c r="C360" s="437"/>
      <c r="D360" s="437"/>
      <c r="E360" s="238"/>
      <c r="F360" s="238"/>
      <c r="G360" s="437"/>
      <c r="H360" s="437"/>
      <c r="I360" s="439"/>
      <c r="J360" s="238"/>
      <c r="K360" s="238"/>
      <c r="L360" s="238"/>
      <c r="M360" s="238"/>
      <c r="N360" s="238"/>
      <c r="O360" s="238"/>
      <c r="P360" s="238"/>
      <c r="Q360" s="238"/>
      <c r="R360" s="238"/>
      <c r="S360" s="238"/>
      <c r="T360" s="238"/>
      <c r="U360" s="238"/>
      <c r="V360" s="238"/>
      <c r="W360" s="238"/>
      <c r="X360" s="238"/>
      <c r="Y360" s="238"/>
      <c r="Z360" s="238"/>
      <c r="AA360" s="238"/>
      <c r="AB360" s="238"/>
      <c r="AC360" s="238"/>
    </row>
    <row r="361" customFormat="false" ht="15" hidden="false" customHeight="false" outlineLevel="0" collapsed="false">
      <c r="A361" s="238"/>
      <c r="B361" s="437"/>
      <c r="C361" s="437"/>
      <c r="D361" s="437"/>
      <c r="E361" s="238"/>
      <c r="F361" s="238"/>
      <c r="G361" s="437"/>
      <c r="H361" s="437"/>
      <c r="I361" s="439"/>
      <c r="J361" s="238"/>
      <c r="K361" s="238"/>
      <c r="L361" s="238"/>
      <c r="M361" s="238"/>
      <c r="N361" s="238"/>
      <c r="O361" s="238"/>
      <c r="P361" s="238"/>
      <c r="Q361" s="238"/>
      <c r="R361" s="238"/>
      <c r="S361" s="238"/>
      <c r="T361" s="238"/>
      <c r="U361" s="238"/>
      <c r="V361" s="238"/>
      <c r="W361" s="238"/>
      <c r="X361" s="238"/>
      <c r="Y361" s="238"/>
      <c r="Z361" s="238"/>
      <c r="AA361" s="238"/>
      <c r="AB361" s="238"/>
      <c r="AC361" s="238"/>
    </row>
    <row r="362" customFormat="false" ht="15" hidden="false" customHeight="false" outlineLevel="0" collapsed="false">
      <c r="A362" s="238"/>
      <c r="B362" s="437"/>
      <c r="C362" s="437"/>
      <c r="D362" s="437"/>
      <c r="E362" s="238"/>
      <c r="F362" s="238"/>
      <c r="G362" s="437"/>
      <c r="H362" s="437"/>
      <c r="I362" s="439"/>
      <c r="J362" s="238"/>
      <c r="K362" s="238"/>
      <c r="L362" s="238"/>
      <c r="M362" s="238"/>
      <c r="N362" s="238"/>
      <c r="O362" s="238"/>
      <c r="P362" s="238"/>
      <c r="Q362" s="238"/>
      <c r="R362" s="238"/>
      <c r="S362" s="238"/>
      <c r="T362" s="238"/>
      <c r="U362" s="238"/>
      <c r="V362" s="238"/>
      <c r="W362" s="238"/>
      <c r="X362" s="238"/>
      <c r="Y362" s="238"/>
      <c r="Z362" s="238"/>
      <c r="AA362" s="238"/>
      <c r="AB362" s="238"/>
      <c r="AC362" s="238"/>
    </row>
    <row r="363" customFormat="false" ht="15" hidden="false" customHeight="false" outlineLevel="0" collapsed="false">
      <c r="A363" s="238"/>
      <c r="B363" s="437"/>
      <c r="C363" s="437"/>
      <c r="D363" s="437"/>
      <c r="E363" s="238"/>
      <c r="F363" s="238"/>
      <c r="G363" s="437"/>
      <c r="H363" s="437"/>
      <c r="I363" s="439"/>
      <c r="J363" s="238"/>
      <c r="K363" s="238"/>
      <c r="L363" s="238"/>
      <c r="M363" s="238"/>
      <c r="N363" s="238"/>
      <c r="O363" s="238"/>
      <c r="P363" s="238"/>
      <c r="Q363" s="238"/>
      <c r="R363" s="238"/>
      <c r="S363" s="238"/>
      <c r="T363" s="238"/>
      <c r="U363" s="238"/>
      <c r="V363" s="238"/>
      <c r="W363" s="238"/>
      <c r="X363" s="238"/>
      <c r="Y363" s="238"/>
      <c r="Z363" s="238"/>
      <c r="AA363" s="238"/>
      <c r="AB363" s="238"/>
      <c r="AC363" s="238"/>
    </row>
    <row r="364" customFormat="false" ht="15" hidden="false" customHeight="false" outlineLevel="0" collapsed="false">
      <c r="A364" s="238"/>
      <c r="B364" s="437"/>
      <c r="C364" s="437"/>
      <c r="D364" s="437"/>
      <c r="E364" s="238"/>
      <c r="F364" s="238"/>
      <c r="G364" s="437"/>
      <c r="H364" s="437"/>
      <c r="I364" s="439"/>
      <c r="J364" s="238"/>
      <c r="K364" s="238"/>
      <c r="L364" s="238"/>
      <c r="M364" s="238"/>
      <c r="N364" s="238"/>
      <c r="O364" s="238"/>
      <c r="P364" s="238"/>
      <c r="Q364" s="238"/>
      <c r="R364" s="238"/>
      <c r="S364" s="238"/>
      <c r="T364" s="238"/>
      <c r="U364" s="238"/>
      <c r="V364" s="238"/>
      <c r="W364" s="238"/>
      <c r="X364" s="238"/>
      <c r="Y364" s="238"/>
      <c r="Z364" s="238"/>
      <c r="AA364" s="238"/>
      <c r="AB364" s="238"/>
      <c r="AC364" s="238"/>
    </row>
    <row r="365" customFormat="false" ht="15" hidden="false" customHeight="false" outlineLevel="0" collapsed="false">
      <c r="A365" s="238"/>
      <c r="B365" s="437"/>
      <c r="C365" s="437"/>
      <c r="D365" s="437"/>
      <c r="E365" s="238"/>
      <c r="F365" s="238"/>
      <c r="G365" s="437"/>
      <c r="H365" s="437"/>
      <c r="I365" s="439"/>
      <c r="J365" s="238"/>
      <c r="K365" s="238"/>
      <c r="L365" s="238"/>
      <c r="M365" s="238"/>
      <c r="N365" s="238"/>
      <c r="O365" s="238"/>
      <c r="P365" s="238"/>
      <c r="Q365" s="238"/>
      <c r="R365" s="238"/>
      <c r="S365" s="238"/>
      <c r="T365" s="238"/>
      <c r="U365" s="238"/>
      <c r="V365" s="238"/>
      <c r="W365" s="238"/>
      <c r="X365" s="238"/>
      <c r="Y365" s="238"/>
      <c r="Z365" s="238"/>
      <c r="AA365" s="238"/>
      <c r="AB365" s="238"/>
      <c r="AC365" s="238"/>
    </row>
    <row r="366" customFormat="false" ht="15" hidden="false" customHeight="false" outlineLevel="0" collapsed="false">
      <c r="A366" s="238"/>
      <c r="B366" s="437"/>
      <c r="C366" s="437"/>
      <c r="D366" s="437"/>
      <c r="E366" s="238"/>
      <c r="F366" s="238"/>
      <c r="G366" s="437"/>
      <c r="H366" s="437"/>
      <c r="I366" s="439"/>
      <c r="J366" s="238"/>
      <c r="K366" s="238"/>
      <c r="L366" s="238"/>
      <c r="M366" s="238"/>
      <c r="N366" s="238"/>
      <c r="O366" s="238"/>
      <c r="P366" s="238"/>
      <c r="Q366" s="238"/>
      <c r="R366" s="238"/>
      <c r="S366" s="238"/>
      <c r="T366" s="238"/>
      <c r="U366" s="238"/>
      <c r="V366" s="238"/>
      <c r="W366" s="238"/>
      <c r="X366" s="238"/>
      <c r="Y366" s="238"/>
      <c r="Z366" s="238"/>
      <c r="AA366" s="238"/>
      <c r="AB366" s="238"/>
      <c r="AC366" s="238"/>
    </row>
    <row r="367" customFormat="false" ht="15" hidden="false" customHeight="false" outlineLevel="0" collapsed="false">
      <c r="A367" s="238"/>
      <c r="B367" s="437"/>
      <c r="C367" s="437"/>
      <c r="D367" s="437"/>
      <c r="E367" s="238"/>
      <c r="F367" s="238"/>
      <c r="G367" s="437"/>
      <c r="H367" s="437"/>
      <c r="I367" s="439"/>
      <c r="J367" s="238"/>
      <c r="K367" s="238"/>
      <c r="L367" s="238"/>
      <c r="M367" s="238"/>
      <c r="N367" s="238"/>
      <c r="O367" s="238"/>
      <c r="P367" s="238"/>
      <c r="Q367" s="238"/>
      <c r="R367" s="238"/>
      <c r="S367" s="238"/>
      <c r="T367" s="238"/>
      <c r="U367" s="238"/>
      <c r="V367" s="238"/>
      <c r="W367" s="238"/>
      <c r="X367" s="238"/>
      <c r="Y367" s="238"/>
      <c r="Z367" s="238"/>
      <c r="AA367" s="238"/>
      <c r="AB367" s="238"/>
      <c r="AC367" s="238"/>
    </row>
    <row r="368" customFormat="false" ht="15" hidden="false" customHeight="false" outlineLevel="0" collapsed="false">
      <c r="A368" s="238"/>
      <c r="B368" s="437"/>
      <c r="C368" s="437"/>
      <c r="D368" s="437"/>
      <c r="E368" s="238"/>
      <c r="F368" s="238"/>
      <c r="G368" s="437"/>
      <c r="H368" s="437"/>
      <c r="I368" s="439"/>
      <c r="J368" s="238"/>
      <c r="K368" s="238"/>
      <c r="L368" s="238"/>
      <c r="M368" s="238"/>
      <c r="N368" s="238"/>
      <c r="O368" s="238"/>
      <c r="P368" s="238"/>
      <c r="Q368" s="238"/>
      <c r="R368" s="238"/>
      <c r="S368" s="238"/>
      <c r="T368" s="238"/>
      <c r="U368" s="238"/>
      <c r="V368" s="238"/>
      <c r="W368" s="238"/>
      <c r="X368" s="238"/>
      <c r="Y368" s="238"/>
      <c r="Z368" s="238"/>
      <c r="AA368" s="238"/>
      <c r="AB368" s="238"/>
      <c r="AC368" s="238"/>
    </row>
    <row r="369" customFormat="false" ht="15" hidden="false" customHeight="false" outlineLevel="0" collapsed="false">
      <c r="A369" s="238"/>
      <c r="B369" s="437"/>
      <c r="C369" s="437"/>
      <c r="D369" s="437"/>
      <c r="E369" s="238"/>
      <c r="F369" s="238"/>
      <c r="G369" s="437"/>
      <c r="H369" s="437"/>
      <c r="I369" s="439"/>
      <c r="J369" s="238"/>
      <c r="K369" s="238"/>
      <c r="L369" s="238"/>
      <c r="M369" s="238"/>
      <c r="N369" s="238"/>
      <c r="O369" s="238"/>
      <c r="P369" s="238"/>
      <c r="Q369" s="238"/>
      <c r="R369" s="238"/>
      <c r="S369" s="238"/>
      <c r="T369" s="238"/>
      <c r="U369" s="238"/>
      <c r="V369" s="238"/>
      <c r="W369" s="238"/>
      <c r="X369" s="238"/>
      <c r="Y369" s="238"/>
      <c r="Z369" s="238"/>
      <c r="AA369" s="238"/>
      <c r="AB369" s="238"/>
      <c r="AC369" s="238"/>
    </row>
    <row r="370" customFormat="false" ht="15" hidden="false" customHeight="false" outlineLevel="0" collapsed="false">
      <c r="A370" s="238"/>
      <c r="B370" s="437"/>
      <c r="C370" s="437"/>
      <c r="D370" s="437"/>
      <c r="E370" s="238"/>
      <c r="F370" s="238"/>
      <c r="G370" s="437"/>
      <c r="H370" s="437"/>
      <c r="I370" s="439"/>
      <c r="J370" s="238"/>
      <c r="K370" s="238"/>
      <c r="L370" s="238"/>
      <c r="M370" s="238"/>
      <c r="N370" s="238"/>
      <c r="O370" s="238"/>
      <c r="P370" s="238"/>
      <c r="Q370" s="238"/>
      <c r="R370" s="238"/>
      <c r="S370" s="238"/>
      <c r="T370" s="238"/>
      <c r="U370" s="238"/>
      <c r="V370" s="238"/>
      <c r="W370" s="238"/>
      <c r="X370" s="238"/>
      <c r="Y370" s="238"/>
      <c r="Z370" s="238"/>
      <c r="AA370" s="238"/>
      <c r="AB370" s="238"/>
      <c r="AC370" s="238"/>
    </row>
    <row r="371" customFormat="false" ht="15" hidden="false" customHeight="false" outlineLevel="0" collapsed="false">
      <c r="A371" s="238"/>
      <c r="B371" s="437"/>
      <c r="C371" s="437"/>
      <c r="D371" s="437"/>
      <c r="E371" s="238"/>
      <c r="F371" s="238"/>
      <c r="G371" s="437"/>
      <c r="H371" s="437"/>
      <c r="I371" s="439"/>
      <c r="J371" s="238"/>
      <c r="K371" s="238"/>
      <c r="L371" s="238"/>
      <c r="M371" s="238"/>
      <c r="N371" s="238"/>
      <c r="O371" s="238"/>
      <c r="P371" s="238"/>
      <c r="Q371" s="238"/>
      <c r="R371" s="238"/>
      <c r="S371" s="238"/>
      <c r="T371" s="238"/>
      <c r="U371" s="238"/>
      <c r="V371" s="238"/>
      <c r="W371" s="238"/>
      <c r="X371" s="238"/>
      <c r="Y371" s="238"/>
      <c r="Z371" s="238"/>
      <c r="AA371" s="238"/>
      <c r="AB371" s="238"/>
      <c r="AC371" s="238"/>
    </row>
    <row r="372" customFormat="false" ht="15" hidden="false" customHeight="false" outlineLevel="0" collapsed="false">
      <c r="A372" s="238"/>
      <c r="B372" s="437"/>
      <c r="C372" s="437"/>
      <c r="D372" s="437"/>
      <c r="E372" s="238"/>
      <c r="F372" s="238"/>
      <c r="G372" s="437"/>
      <c r="H372" s="437"/>
      <c r="I372" s="439"/>
      <c r="J372" s="238"/>
      <c r="K372" s="238"/>
      <c r="L372" s="238"/>
      <c r="M372" s="238"/>
      <c r="N372" s="238"/>
      <c r="O372" s="238"/>
      <c r="P372" s="238"/>
      <c r="Q372" s="238"/>
      <c r="R372" s="238"/>
      <c r="S372" s="238"/>
      <c r="T372" s="238"/>
      <c r="U372" s="238"/>
      <c r="V372" s="238"/>
      <c r="W372" s="238"/>
      <c r="X372" s="238"/>
      <c r="Y372" s="238"/>
      <c r="Z372" s="238"/>
      <c r="AA372" s="238"/>
      <c r="AB372" s="238"/>
      <c r="AC372" s="238"/>
    </row>
    <row r="373" customFormat="false" ht="15" hidden="false" customHeight="false" outlineLevel="0" collapsed="false">
      <c r="A373" s="238"/>
      <c r="B373" s="437"/>
      <c r="C373" s="437"/>
      <c r="D373" s="437"/>
      <c r="E373" s="238"/>
      <c r="F373" s="238"/>
      <c r="G373" s="437"/>
      <c r="H373" s="437"/>
      <c r="I373" s="439"/>
      <c r="J373" s="238"/>
      <c r="K373" s="238"/>
      <c r="L373" s="238"/>
      <c r="M373" s="238"/>
      <c r="N373" s="238"/>
      <c r="O373" s="238"/>
      <c r="P373" s="238"/>
      <c r="Q373" s="238"/>
      <c r="R373" s="238"/>
      <c r="S373" s="238"/>
      <c r="T373" s="238"/>
      <c r="U373" s="238"/>
      <c r="V373" s="238"/>
      <c r="W373" s="238"/>
      <c r="X373" s="238"/>
      <c r="Y373" s="238"/>
      <c r="Z373" s="238"/>
      <c r="AA373" s="238"/>
      <c r="AB373" s="238"/>
      <c r="AC373" s="238"/>
    </row>
    <row r="374" customFormat="false" ht="15" hidden="false" customHeight="false" outlineLevel="0" collapsed="false">
      <c r="A374" s="238"/>
      <c r="B374" s="437"/>
      <c r="C374" s="437"/>
      <c r="D374" s="437"/>
      <c r="E374" s="238"/>
      <c r="F374" s="238"/>
      <c r="G374" s="437"/>
      <c r="H374" s="437"/>
      <c r="I374" s="439"/>
      <c r="J374" s="238"/>
      <c r="K374" s="238"/>
      <c r="L374" s="238"/>
      <c r="M374" s="238"/>
      <c r="N374" s="238"/>
      <c r="O374" s="238"/>
      <c r="P374" s="238"/>
      <c r="Q374" s="238"/>
      <c r="R374" s="238"/>
      <c r="S374" s="238"/>
      <c r="T374" s="238"/>
      <c r="U374" s="238"/>
      <c r="V374" s="238"/>
      <c r="W374" s="238"/>
      <c r="X374" s="238"/>
      <c r="Y374" s="238"/>
      <c r="Z374" s="238"/>
      <c r="AA374" s="238"/>
      <c r="AB374" s="238"/>
      <c r="AC374" s="238"/>
    </row>
    <row r="375" customFormat="false" ht="15" hidden="false" customHeight="false" outlineLevel="0" collapsed="false">
      <c r="A375" s="238"/>
      <c r="B375" s="437"/>
      <c r="C375" s="437"/>
      <c r="D375" s="437"/>
      <c r="E375" s="238"/>
      <c r="F375" s="238"/>
      <c r="G375" s="437"/>
      <c r="H375" s="437"/>
      <c r="I375" s="439"/>
      <c r="J375" s="238"/>
      <c r="K375" s="238"/>
      <c r="L375" s="238"/>
      <c r="M375" s="238"/>
      <c r="N375" s="238"/>
      <c r="O375" s="238"/>
      <c r="P375" s="238"/>
      <c r="Q375" s="238"/>
      <c r="R375" s="238"/>
      <c r="S375" s="238"/>
      <c r="T375" s="238"/>
      <c r="U375" s="238"/>
      <c r="V375" s="238"/>
      <c r="W375" s="238"/>
      <c r="X375" s="238"/>
      <c r="Y375" s="238"/>
      <c r="Z375" s="238"/>
      <c r="AA375" s="238"/>
      <c r="AB375" s="238"/>
      <c r="AC375" s="238"/>
    </row>
    <row r="376" customFormat="false" ht="15" hidden="false" customHeight="false" outlineLevel="0" collapsed="false">
      <c r="A376" s="238"/>
      <c r="B376" s="437"/>
      <c r="C376" s="437"/>
      <c r="D376" s="437"/>
      <c r="E376" s="238"/>
      <c r="F376" s="238"/>
      <c r="G376" s="437"/>
      <c r="H376" s="437"/>
      <c r="I376" s="439"/>
      <c r="J376" s="238"/>
      <c r="K376" s="238"/>
      <c r="L376" s="238"/>
      <c r="M376" s="238"/>
      <c r="N376" s="238"/>
      <c r="O376" s="238"/>
      <c r="P376" s="238"/>
      <c r="Q376" s="238"/>
      <c r="R376" s="238"/>
      <c r="S376" s="238"/>
      <c r="T376" s="238"/>
      <c r="U376" s="238"/>
      <c r="V376" s="238"/>
      <c r="W376" s="238"/>
      <c r="X376" s="238"/>
      <c r="Y376" s="238"/>
      <c r="Z376" s="238"/>
      <c r="AA376" s="238"/>
      <c r="AB376" s="238"/>
      <c r="AC376" s="238"/>
    </row>
    <row r="377" customFormat="false" ht="15" hidden="false" customHeight="false" outlineLevel="0" collapsed="false">
      <c r="A377" s="238"/>
      <c r="B377" s="437"/>
      <c r="C377" s="437"/>
      <c r="D377" s="437"/>
      <c r="E377" s="238"/>
      <c r="F377" s="238"/>
      <c r="G377" s="437"/>
      <c r="H377" s="437"/>
      <c r="I377" s="439"/>
      <c r="J377" s="238"/>
      <c r="K377" s="238"/>
      <c r="L377" s="238"/>
      <c r="M377" s="238"/>
      <c r="N377" s="238"/>
      <c r="O377" s="238"/>
      <c r="P377" s="238"/>
      <c r="Q377" s="238"/>
      <c r="R377" s="238"/>
      <c r="S377" s="238"/>
      <c r="T377" s="238"/>
      <c r="U377" s="238"/>
      <c r="V377" s="238"/>
      <c r="W377" s="238"/>
      <c r="X377" s="238"/>
      <c r="Y377" s="238"/>
      <c r="Z377" s="238"/>
      <c r="AA377" s="238"/>
      <c r="AB377" s="238"/>
      <c r="AC377" s="238"/>
    </row>
    <row r="378" customFormat="false" ht="15" hidden="false" customHeight="false" outlineLevel="0" collapsed="false">
      <c r="A378" s="238"/>
      <c r="B378" s="437"/>
      <c r="C378" s="437"/>
      <c r="D378" s="437"/>
      <c r="E378" s="238"/>
      <c r="F378" s="238"/>
      <c r="G378" s="437"/>
      <c r="H378" s="437"/>
      <c r="I378" s="439"/>
      <c r="J378" s="238"/>
      <c r="K378" s="238"/>
      <c r="L378" s="238"/>
      <c r="M378" s="238"/>
      <c r="N378" s="238"/>
      <c r="O378" s="238"/>
      <c r="P378" s="238"/>
      <c r="Q378" s="238"/>
      <c r="R378" s="238"/>
      <c r="S378" s="238"/>
      <c r="T378" s="238"/>
      <c r="U378" s="238"/>
      <c r="V378" s="238"/>
      <c r="W378" s="238"/>
      <c r="X378" s="238"/>
      <c r="Y378" s="238"/>
      <c r="Z378" s="238"/>
      <c r="AA378" s="238"/>
      <c r="AB378" s="238"/>
      <c r="AC378" s="238"/>
    </row>
    <row r="379" customFormat="false" ht="15" hidden="false" customHeight="false" outlineLevel="0" collapsed="false">
      <c r="A379" s="238"/>
      <c r="B379" s="437"/>
      <c r="C379" s="437"/>
      <c r="D379" s="437"/>
      <c r="E379" s="238"/>
      <c r="F379" s="238"/>
      <c r="G379" s="437"/>
      <c r="H379" s="437"/>
      <c r="I379" s="439"/>
      <c r="J379" s="238"/>
      <c r="K379" s="238"/>
      <c r="L379" s="238"/>
      <c r="M379" s="238"/>
      <c r="N379" s="238"/>
      <c r="O379" s="238"/>
      <c r="P379" s="238"/>
      <c r="Q379" s="238"/>
      <c r="R379" s="238"/>
      <c r="S379" s="238"/>
      <c r="T379" s="238"/>
      <c r="U379" s="238"/>
      <c r="V379" s="238"/>
      <c r="W379" s="238"/>
      <c r="X379" s="238"/>
      <c r="Y379" s="238"/>
      <c r="Z379" s="238"/>
      <c r="AA379" s="238"/>
      <c r="AB379" s="238"/>
      <c r="AC379" s="238"/>
    </row>
    <row r="380" customFormat="false" ht="15" hidden="false" customHeight="false" outlineLevel="0" collapsed="false">
      <c r="A380" s="238"/>
      <c r="B380" s="437"/>
      <c r="C380" s="437"/>
      <c r="D380" s="437"/>
      <c r="E380" s="238"/>
      <c r="F380" s="238"/>
      <c r="G380" s="437"/>
      <c r="H380" s="437"/>
      <c r="I380" s="439"/>
      <c r="J380" s="238"/>
      <c r="K380" s="238"/>
      <c r="L380" s="238"/>
      <c r="M380" s="238"/>
      <c r="N380" s="238"/>
      <c r="O380" s="238"/>
      <c r="P380" s="238"/>
      <c r="Q380" s="238"/>
      <c r="R380" s="238"/>
      <c r="S380" s="238"/>
      <c r="T380" s="238"/>
      <c r="U380" s="238"/>
      <c r="V380" s="238"/>
      <c r="W380" s="238"/>
      <c r="X380" s="238"/>
      <c r="Y380" s="238"/>
      <c r="Z380" s="238"/>
      <c r="AA380" s="238"/>
      <c r="AB380" s="238"/>
      <c r="AC380" s="238"/>
    </row>
    <row r="381" customFormat="false" ht="15" hidden="false" customHeight="false" outlineLevel="0" collapsed="false">
      <c r="A381" s="238"/>
      <c r="B381" s="437"/>
      <c r="C381" s="437"/>
      <c r="D381" s="437"/>
      <c r="E381" s="238"/>
      <c r="F381" s="238"/>
      <c r="G381" s="437"/>
      <c r="H381" s="437"/>
      <c r="I381" s="439"/>
      <c r="J381" s="238"/>
      <c r="K381" s="238"/>
      <c r="L381" s="238"/>
      <c r="M381" s="238"/>
      <c r="N381" s="238"/>
      <c r="O381" s="238"/>
      <c r="P381" s="238"/>
      <c r="Q381" s="238"/>
      <c r="R381" s="238"/>
      <c r="S381" s="238"/>
      <c r="T381" s="238"/>
      <c r="U381" s="238"/>
      <c r="V381" s="238"/>
      <c r="W381" s="238"/>
      <c r="X381" s="238"/>
      <c r="Y381" s="238"/>
      <c r="Z381" s="238"/>
      <c r="AA381" s="238"/>
      <c r="AB381" s="238"/>
      <c r="AC381" s="238"/>
    </row>
    <row r="382" customFormat="false" ht="15" hidden="false" customHeight="false" outlineLevel="0" collapsed="false">
      <c r="A382" s="238"/>
      <c r="B382" s="437"/>
      <c r="C382" s="437"/>
      <c r="D382" s="437"/>
      <c r="E382" s="238"/>
      <c r="F382" s="238"/>
      <c r="G382" s="437"/>
      <c r="H382" s="437"/>
      <c r="I382" s="439"/>
      <c r="J382" s="238"/>
      <c r="K382" s="238"/>
      <c r="L382" s="238"/>
      <c r="M382" s="238"/>
      <c r="N382" s="238"/>
      <c r="O382" s="238"/>
      <c r="P382" s="238"/>
      <c r="Q382" s="238"/>
      <c r="R382" s="238"/>
      <c r="S382" s="238"/>
      <c r="T382" s="238"/>
      <c r="U382" s="238"/>
      <c r="V382" s="238"/>
      <c r="W382" s="238"/>
      <c r="X382" s="238"/>
      <c r="Y382" s="238"/>
      <c r="Z382" s="238"/>
      <c r="AA382" s="238"/>
      <c r="AB382" s="238"/>
      <c r="AC382" s="238"/>
    </row>
    <row r="383" customFormat="false" ht="15" hidden="false" customHeight="false" outlineLevel="0" collapsed="false">
      <c r="A383" s="238"/>
      <c r="B383" s="437"/>
      <c r="C383" s="437"/>
      <c r="D383" s="437"/>
      <c r="E383" s="238"/>
      <c r="F383" s="238"/>
      <c r="G383" s="437"/>
      <c r="H383" s="437"/>
      <c r="I383" s="439"/>
      <c r="J383" s="238"/>
      <c r="K383" s="238"/>
      <c r="L383" s="238"/>
      <c r="M383" s="238"/>
      <c r="N383" s="238"/>
      <c r="O383" s="238"/>
      <c r="P383" s="238"/>
      <c r="Q383" s="238"/>
      <c r="R383" s="238"/>
      <c r="S383" s="238"/>
      <c r="T383" s="238"/>
      <c r="U383" s="238"/>
      <c r="V383" s="238"/>
      <c r="W383" s="238"/>
      <c r="X383" s="238"/>
      <c r="Y383" s="238"/>
      <c r="Z383" s="238"/>
      <c r="AA383" s="238"/>
      <c r="AB383" s="238"/>
      <c r="AC383" s="238"/>
    </row>
    <row r="384" customFormat="false" ht="15" hidden="false" customHeight="false" outlineLevel="0" collapsed="false">
      <c r="A384" s="238"/>
      <c r="B384" s="437"/>
      <c r="C384" s="437"/>
      <c r="D384" s="437"/>
      <c r="E384" s="238"/>
      <c r="F384" s="238"/>
      <c r="G384" s="437"/>
      <c r="H384" s="437"/>
      <c r="I384" s="439"/>
      <c r="J384" s="238"/>
      <c r="K384" s="238"/>
      <c r="L384" s="238"/>
      <c r="M384" s="238"/>
      <c r="N384" s="238"/>
      <c r="O384" s="238"/>
      <c r="P384" s="238"/>
      <c r="Q384" s="238"/>
      <c r="R384" s="238"/>
      <c r="S384" s="238"/>
      <c r="T384" s="238"/>
      <c r="U384" s="238"/>
      <c r="V384" s="238"/>
      <c r="W384" s="238"/>
      <c r="X384" s="238"/>
      <c r="Y384" s="238"/>
      <c r="Z384" s="238"/>
      <c r="AA384" s="238"/>
      <c r="AB384" s="238"/>
      <c r="AC384" s="238"/>
    </row>
    <row r="385" customFormat="false" ht="15" hidden="false" customHeight="false" outlineLevel="0" collapsed="false">
      <c r="A385" s="238"/>
      <c r="B385" s="437"/>
      <c r="C385" s="437"/>
      <c r="D385" s="437"/>
      <c r="E385" s="238"/>
      <c r="F385" s="238"/>
      <c r="G385" s="437"/>
      <c r="H385" s="437"/>
      <c r="I385" s="439"/>
      <c r="J385" s="238"/>
      <c r="K385" s="238"/>
      <c r="L385" s="238"/>
      <c r="M385" s="238"/>
      <c r="N385" s="238"/>
      <c r="O385" s="238"/>
      <c r="P385" s="238"/>
      <c r="Q385" s="238"/>
      <c r="R385" s="238"/>
      <c r="S385" s="238"/>
      <c r="T385" s="238"/>
      <c r="U385" s="238"/>
      <c r="V385" s="238"/>
      <c r="W385" s="238"/>
      <c r="X385" s="238"/>
      <c r="Y385" s="238"/>
      <c r="Z385" s="238"/>
      <c r="AA385" s="238"/>
      <c r="AB385" s="238"/>
      <c r="AC385" s="238"/>
    </row>
    <row r="386" customFormat="false" ht="15" hidden="false" customHeight="false" outlineLevel="0" collapsed="false">
      <c r="A386" s="238"/>
      <c r="B386" s="437"/>
      <c r="C386" s="437"/>
      <c r="D386" s="437"/>
      <c r="E386" s="238"/>
      <c r="F386" s="238"/>
      <c r="G386" s="437"/>
      <c r="H386" s="437"/>
      <c r="I386" s="439"/>
      <c r="J386" s="238"/>
      <c r="K386" s="238"/>
      <c r="L386" s="238"/>
      <c r="M386" s="238"/>
      <c r="N386" s="238"/>
      <c r="O386" s="238"/>
      <c r="P386" s="238"/>
      <c r="Q386" s="238"/>
      <c r="R386" s="238"/>
      <c r="S386" s="238"/>
      <c r="T386" s="238"/>
      <c r="U386" s="238"/>
      <c r="V386" s="238"/>
      <c r="W386" s="238"/>
      <c r="X386" s="238"/>
      <c r="Y386" s="238"/>
      <c r="Z386" s="238"/>
      <c r="AA386" s="238"/>
      <c r="AB386" s="238"/>
      <c r="AC386" s="238"/>
    </row>
    <row r="387" customFormat="false" ht="15" hidden="false" customHeight="false" outlineLevel="0" collapsed="false">
      <c r="A387" s="238"/>
      <c r="B387" s="437"/>
      <c r="C387" s="437"/>
      <c r="D387" s="437"/>
      <c r="E387" s="238"/>
      <c r="F387" s="238"/>
      <c r="G387" s="437"/>
      <c r="H387" s="437"/>
      <c r="I387" s="439"/>
      <c r="J387" s="238"/>
      <c r="K387" s="238"/>
      <c r="L387" s="238"/>
      <c r="M387" s="238"/>
      <c r="N387" s="238"/>
      <c r="O387" s="238"/>
      <c r="P387" s="238"/>
      <c r="Q387" s="238"/>
      <c r="R387" s="238"/>
      <c r="S387" s="238"/>
      <c r="T387" s="238"/>
      <c r="U387" s="238"/>
      <c r="V387" s="238"/>
      <c r="W387" s="238"/>
      <c r="X387" s="238"/>
      <c r="Y387" s="238"/>
      <c r="Z387" s="238"/>
      <c r="AA387" s="238"/>
      <c r="AB387" s="238"/>
      <c r="AC387" s="238"/>
    </row>
    <row r="388" customFormat="false" ht="15" hidden="false" customHeight="false" outlineLevel="0" collapsed="false">
      <c r="A388" s="238"/>
      <c r="B388" s="437"/>
      <c r="C388" s="437"/>
      <c r="D388" s="437"/>
      <c r="E388" s="238"/>
      <c r="F388" s="238"/>
      <c r="G388" s="437"/>
      <c r="H388" s="437"/>
      <c r="I388" s="439"/>
      <c r="J388" s="238"/>
      <c r="K388" s="238"/>
      <c r="L388" s="238"/>
      <c r="M388" s="238"/>
      <c r="N388" s="238"/>
      <c r="O388" s="238"/>
      <c r="P388" s="238"/>
      <c r="Q388" s="238"/>
      <c r="R388" s="238"/>
      <c r="S388" s="238"/>
      <c r="T388" s="238"/>
      <c r="U388" s="238"/>
      <c r="V388" s="238"/>
      <c r="W388" s="238"/>
      <c r="X388" s="238"/>
      <c r="Y388" s="238"/>
      <c r="Z388" s="238"/>
      <c r="AA388" s="238"/>
      <c r="AB388" s="238"/>
      <c r="AC388" s="238"/>
    </row>
    <row r="389" customFormat="false" ht="15" hidden="false" customHeight="false" outlineLevel="0" collapsed="false">
      <c r="A389" s="238"/>
      <c r="B389" s="437"/>
      <c r="C389" s="437"/>
      <c r="D389" s="437"/>
      <c r="E389" s="238"/>
      <c r="F389" s="238"/>
      <c r="G389" s="437"/>
      <c r="H389" s="437"/>
      <c r="I389" s="439"/>
      <c r="J389" s="238"/>
      <c r="K389" s="238"/>
      <c r="L389" s="238"/>
      <c r="M389" s="238"/>
      <c r="N389" s="238"/>
      <c r="O389" s="238"/>
      <c r="P389" s="238"/>
      <c r="Q389" s="238"/>
      <c r="R389" s="238"/>
      <c r="S389" s="238"/>
      <c r="T389" s="238"/>
      <c r="U389" s="238"/>
      <c r="V389" s="238"/>
      <c r="W389" s="238"/>
      <c r="X389" s="238"/>
      <c r="Y389" s="238"/>
      <c r="Z389" s="238"/>
      <c r="AA389" s="238"/>
      <c r="AB389" s="238"/>
      <c r="AC389" s="238"/>
    </row>
    <row r="390" customFormat="false" ht="15" hidden="false" customHeight="false" outlineLevel="0" collapsed="false">
      <c r="A390" s="238"/>
      <c r="B390" s="437"/>
      <c r="C390" s="437"/>
      <c r="D390" s="437"/>
      <c r="E390" s="238"/>
      <c r="F390" s="238"/>
      <c r="G390" s="437"/>
      <c r="H390" s="437"/>
      <c r="I390" s="439"/>
      <c r="J390" s="238"/>
      <c r="K390" s="238"/>
      <c r="L390" s="238"/>
      <c r="M390" s="238"/>
      <c r="N390" s="238"/>
      <c r="O390" s="238"/>
      <c r="P390" s="238"/>
      <c r="Q390" s="238"/>
      <c r="R390" s="238"/>
      <c r="S390" s="238"/>
      <c r="T390" s="238"/>
      <c r="U390" s="238"/>
      <c r="V390" s="238"/>
      <c r="W390" s="238"/>
      <c r="X390" s="238"/>
      <c r="Y390" s="238"/>
      <c r="Z390" s="238"/>
      <c r="AA390" s="238"/>
      <c r="AB390" s="238"/>
      <c r="AC390" s="238"/>
    </row>
    <row r="391" customFormat="false" ht="15" hidden="false" customHeight="false" outlineLevel="0" collapsed="false">
      <c r="A391" s="238"/>
      <c r="B391" s="437"/>
      <c r="C391" s="437"/>
      <c r="D391" s="437"/>
      <c r="E391" s="238"/>
      <c r="F391" s="238"/>
      <c r="G391" s="437"/>
      <c r="H391" s="437"/>
      <c r="I391" s="439"/>
      <c r="J391" s="238"/>
      <c r="K391" s="238"/>
      <c r="L391" s="238"/>
      <c r="M391" s="238"/>
      <c r="N391" s="238"/>
      <c r="O391" s="238"/>
      <c r="P391" s="238"/>
      <c r="Q391" s="238"/>
      <c r="R391" s="238"/>
      <c r="S391" s="238"/>
      <c r="T391" s="238"/>
      <c r="U391" s="238"/>
      <c r="V391" s="238"/>
      <c r="W391" s="238"/>
      <c r="X391" s="238"/>
      <c r="Y391" s="238"/>
      <c r="Z391" s="238"/>
      <c r="AA391" s="238"/>
      <c r="AB391" s="238"/>
      <c r="AC391" s="238"/>
    </row>
    <row r="392" customFormat="false" ht="15" hidden="false" customHeight="false" outlineLevel="0" collapsed="false">
      <c r="A392" s="238"/>
      <c r="B392" s="437"/>
      <c r="C392" s="437"/>
      <c r="D392" s="437"/>
      <c r="E392" s="238"/>
      <c r="F392" s="238"/>
      <c r="G392" s="437"/>
      <c r="H392" s="437"/>
      <c r="I392" s="439"/>
      <c r="J392" s="238"/>
      <c r="K392" s="238"/>
      <c r="L392" s="238"/>
      <c r="M392" s="238"/>
      <c r="N392" s="238"/>
      <c r="O392" s="238"/>
      <c r="P392" s="238"/>
      <c r="Q392" s="238"/>
      <c r="R392" s="238"/>
      <c r="S392" s="238"/>
      <c r="T392" s="238"/>
      <c r="U392" s="238"/>
      <c r="V392" s="238"/>
      <c r="W392" s="238"/>
      <c r="X392" s="238"/>
      <c r="Y392" s="238"/>
      <c r="Z392" s="238"/>
      <c r="AA392" s="238"/>
      <c r="AB392" s="238"/>
      <c r="AC392" s="238"/>
    </row>
    <row r="393" customFormat="false" ht="15" hidden="false" customHeight="false" outlineLevel="0" collapsed="false">
      <c r="A393" s="238"/>
      <c r="B393" s="437"/>
      <c r="C393" s="437"/>
      <c r="D393" s="437"/>
      <c r="E393" s="238"/>
      <c r="F393" s="238"/>
      <c r="G393" s="437"/>
      <c r="H393" s="437"/>
      <c r="I393" s="439"/>
      <c r="J393" s="238"/>
      <c r="K393" s="238"/>
      <c r="L393" s="238"/>
      <c r="M393" s="238"/>
      <c r="N393" s="238"/>
      <c r="O393" s="238"/>
      <c r="P393" s="238"/>
      <c r="Q393" s="238"/>
      <c r="R393" s="238"/>
      <c r="S393" s="238"/>
      <c r="T393" s="238"/>
      <c r="U393" s="238"/>
      <c r="V393" s="238"/>
      <c r="W393" s="238"/>
      <c r="X393" s="238"/>
      <c r="Y393" s="238"/>
      <c r="Z393" s="238"/>
      <c r="AA393" s="238"/>
      <c r="AB393" s="238"/>
      <c r="AC393" s="238"/>
    </row>
    <row r="394" customFormat="false" ht="15" hidden="false" customHeight="false" outlineLevel="0" collapsed="false">
      <c r="A394" s="238"/>
      <c r="B394" s="437"/>
      <c r="C394" s="437"/>
      <c r="D394" s="437"/>
      <c r="E394" s="238"/>
      <c r="F394" s="238"/>
      <c r="G394" s="437"/>
      <c r="H394" s="437"/>
      <c r="I394" s="439"/>
      <c r="J394" s="238"/>
      <c r="K394" s="238"/>
      <c r="L394" s="238"/>
      <c r="M394" s="238"/>
      <c r="N394" s="238"/>
      <c r="O394" s="238"/>
      <c r="P394" s="238"/>
      <c r="Q394" s="238"/>
      <c r="R394" s="238"/>
      <c r="S394" s="238"/>
      <c r="T394" s="238"/>
      <c r="U394" s="238"/>
      <c r="V394" s="238"/>
      <c r="W394" s="238"/>
      <c r="X394" s="238"/>
      <c r="Y394" s="238"/>
      <c r="Z394" s="238"/>
      <c r="AA394" s="238"/>
      <c r="AB394" s="238"/>
      <c r="AC394" s="238"/>
    </row>
    <row r="395" customFormat="false" ht="15" hidden="false" customHeight="false" outlineLevel="0" collapsed="false">
      <c r="A395" s="238"/>
      <c r="B395" s="437"/>
      <c r="C395" s="437"/>
      <c r="D395" s="437"/>
      <c r="E395" s="238"/>
      <c r="F395" s="238"/>
      <c r="G395" s="437"/>
      <c r="H395" s="437"/>
      <c r="I395" s="439"/>
      <c r="J395" s="238"/>
      <c r="K395" s="238"/>
      <c r="L395" s="238"/>
      <c r="M395" s="238"/>
      <c r="N395" s="238"/>
      <c r="O395" s="238"/>
      <c r="P395" s="238"/>
      <c r="Q395" s="238"/>
      <c r="R395" s="238"/>
      <c r="S395" s="238"/>
      <c r="T395" s="238"/>
      <c r="U395" s="238"/>
      <c r="V395" s="238"/>
      <c r="W395" s="238"/>
      <c r="X395" s="238"/>
      <c r="Y395" s="238"/>
      <c r="Z395" s="238"/>
      <c r="AA395" s="238"/>
      <c r="AB395" s="238"/>
      <c r="AC395" s="238"/>
    </row>
    <row r="396" customFormat="false" ht="15" hidden="false" customHeight="false" outlineLevel="0" collapsed="false">
      <c r="A396" s="238"/>
      <c r="B396" s="437"/>
      <c r="C396" s="437"/>
      <c r="D396" s="437"/>
      <c r="E396" s="238"/>
      <c r="F396" s="238"/>
      <c r="G396" s="437"/>
      <c r="H396" s="437"/>
      <c r="I396" s="439"/>
      <c r="J396" s="238"/>
      <c r="K396" s="238"/>
      <c r="L396" s="238"/>
      <c r="M396" s="238"/>
      <c r="N396" s="238"/>
      <c r="O396" s="238"/>
      <c r="P396" s="238"/>
      <c r="Q396" s="238"/>
      <c r="R396" s="238"/>
      <c r="S396" s="238"/>
      <c r="T396" s="238"/>
      <c r="U396" s="238"/>
      <c r="V396" s="238"/>
      <c r="W396" s="238"/>
      <c r="X396" s="238"/>
      <c r="Y396" s="238"/>
      <c r="Z396" s="238"/>
      <c r="AA396" s="238"/>
      <c r="AB396" s="238"/>
      <c r="AC396" s="238"/>
    </row>
    <row r="397" customFormat="false" ht="15" hidden="false" customHeight="false" outlineLevel="0" collapsed="false">
      <c r="A397" s="238"/>
      <c r="B397" s="437"/>
      <c r="C397" s="437"/>
      <c r="D397" s="437"/>
      <c r="E397" s="238"/>
      <c r="F397" s="238"/>
      <c r="G397" s="437"/>
      <c r="H397" s="437"/>
      <c r="I397" s="439"/>
      <c r="J397" s="238"/>
      <c r="K397" s="238"/>
      <c r="L397" s="238"/>
      <c r="M397" s="238"/>
      <c r="N397" s="238"/>
      <c r="O397" s="238"/>
      <c r="P397" s="238"/>
      <c r="Q397" s="238"/>
      <c r="R397" s="238"/>
      <c r="S397" s="238"/>
      <c r="T397" s="238"/>
      <c r="U397" s="238"/>
      <c r="V397" s="238"/>
      <c r="W397" s="238"/>
      <c r="X397" s="238"/>
      <c r="Y397" s="238"/>
      <c r="Z397" s="238"/>
      <c r="AA397" s="238"/>
      <c r="AB397" s="238"/>
      <c r="AC397" s="238"/>
    </row>
    <row r="398" customFormat="false" ht="15" hidden="false" customHeight="false" outlineLevel="0" collapsed="false">
      <c r="A398" s="238"/>
      <c r="B398" s="437"/>
      <c r="C398" s="437"/>
      <c r="D398" s="437"/>
      <c r="E398" s="238"/>
      <c r="F398" s="238"/>
      <c r="G398" s="437"/>
      <c r="H398" s="437"/>
      <c r="I398" s="439"/>
      <c r="J398" s="238"/>
      <c r="K398" s="238"/>
      <c r="L398" s="238"/>
      <c r="M398" s="238"/>
      <c r="N398" s="238"/>
      <c r="O398" s="238"/>
      <c r="P398" s="238"/>
      <c r="Q398" s="238"/>
      <c r="R398" s="238"/>
      <c r="S398" s="238"/>
      <c r="T398" s="238"/>
      <c r="U398" s="238"/>
      <c r="V398" s="238"/>
      <c r="W398" s="238"/>
      <c r="X398" s="238"/>
      <c r="Y398" s="238"/>
      <c r="Z398" s="238"/>
      <c r="AA398" s="238"/>
      <c r="AB398" s="238"/>
      <c r="AC398" s="238"/>
    </row>
    <row r="399" customFormat="false" ht="15" hidden="false" customHeight="false" outlineLevel="0" collapsed="false">
      <c r="A399" s="238"/>
      <c r="B399" s="437"/>
      <c r="C399" s="437"/>
      <c r="D399" s="437"/>
      <c r="E399" s="238"/>
      <c r="F399" s="238"/>
      <c r="G399" s="437"/>
      <c r="H399" s="437"/>
      <c r="I399" s="439"/>
      <c r="J399" s="238"/>
      <c r="K399" s="238"/>
      <c r="L399" s="238"/>
      <c r="M399" s="238"/>
      <c r="N399" s="238"/>
      <c r="O399" s="238"/>
      <c r="P399" s="238"/>
      <c r="Q399" s="238"/>
      <c r="R399" s="238"/>
      <c r="S399" s="238"/>
      <c r="T399" s="238"/>
      <c r="U399" s="238"/>
      <c r="V399" s="238"/>
      <c r="W399" s="238"/>
      <c r="X399" s="238"/>
      <c r="Y399" s="238"/>
      <c r="Z399" s="238"/>
      <c r="AA399" s="238"/>
      <c r="AB399" s="238"/>
      <c r="AC399" s="238"/>
    </row>
    <row r="400" customFormat="false" ht="15" hidden="false" customHeight="false" outlineLevel="0" collapsed="false">
      <c r="A400" s="238"/>
      <c r="B400" s="437"/>
      <c r="C400" s="437"/>
      <c r="D400" s="437"/>
      <c r="E400" s="238"/>
      <c r="F400" s="238"/>
      <c r="G400" s="437"/>
      <c r="H400" s="437"/>
      <c r="I400" s="439"/>
      <c r="J400" s="238"/>
      <c r="K400" s="238"/>
      <c r="L400" s="238"/>
      <c r="M400" s="238"/>
      <c r="N400" s="238"/>
      <c r="O400" s="238"/>
      <c r="P400" s="238"/>
      <c r="Q400" s="238"/>
      <c r="R400" s="238"/>
      <c r="S400" s="238"/>
      <c r="T400" s="238"/>
      <c r="U400" s="238"/>
      <c r="V400" s="238"/>
      <c r="W400" s="238"/>
      <c r="X400" s="238"/>
      <c r="Y400" s="238"/>
      <c r="Z400" s="238"/>
      <c r="AA400" s="238"/>
      <c r="AB400" s="238"/>
      <c r="AC400" s="238"/>
    </row>
    <row r="401" customFormat="false" ht="15" hidden="false" customHeight="false" outlineLevel="0" collapsed="false">
      <c r="A401" s="238"/>
      <c r="B401" s="437"/>
      <c r="C401" s="437"/>
      <c r="D401" s="437"/>
      <c r="E401" s="238"/>
      <c r="F401" s="238"/>
      <c r="G401" s="437"/>
      <c r="H401" s="437"/>
      <c r="I401" s="439"/>
      <c r="J401" s="238"/>
      <c r="K401" s="238"/>
      <c r="L401" s="238"/>
      <c r="M401" s="238"/>
      <c r="N401" s="238"/>
      <c r="O401" s="238"/>
      <c r="P401" s="238"/>
      <c r="Q401" s="238"/>
      <c r="R401" s="238"/>
      <c r="S401" s="238"/>
      <c r="T401" s="238"/>
      <c r="U401" s="238"/>
      <c r="V401" s="238"/>
      <c r="W401" s="238"/>
      <c r="X401" s="238"/>
      <c r="Y401" s="238"/>
      <c r="Z401" s="238"/>
      <c r="AA401" s="238"/>
      <c r="AB401" s="238"/>
      <c r="AC401" s="238"/>
    </row>
    <row r="402" customFormat="false" ht="15" hidden="false" customHeight="false" outlineLevel="0" collapsed="false">
      <c r="A402" s="238"/>
      <c r="B402" s="437"/>
      <c r="C402" s="437"/>
      <c r="D402" s="437"/>
      <c r="E402" s="238"/>
      <c r="F402" s="238"/>
      <c r="G402" s="437"/>
      <c r="H402" s="437"/>
      <c r="I402" s="439"/>
      <c r="J402" s="238"/>
      <c r="K402" s="238"/>
      <c r="L402" s="238"/>
      <c r="M402" s="238"/>
      <c r="N402" s="238"/>
      <c r="O402" s="238"/>
      <c r="P402" s="238"/>
      <c r="Q402" s="238"/>
      <c r="R402" s="238"/>
      <c r="S402" s="238"/>
      <c r="T402" s="238"/>
      <c r="U402" s="238"/>
      <c r="V402" s="238"/>
      <c r="W402" s="238"/>
      <c r="X402" s="238"/>
      <c r="Y402" s="238"/>
      <c r="Z402" s="238"/>
      <c r="AA402" s="238"/>
      <c r="AB402" s="238"/>
      <c r="AC402" s="238"/>
    </row>
    <row r="403" customFormat="false" ht="15" hidden="false" customHeight="false" outlineLevel="0" collapsed="false">
      <c r="A403" s="238"/>
      <c r="B403" s="437"/>
      <c r="C403" s="437"/>
      <c r="D403" s="437"/>
      <c r="E403" s="238"/>
      <c r="F403" s="238"/>
      <c r="G403" s="437"/>
      <c r="H403" s="437"/>
      <c r="I403" s="439"/>
      <c r="J403" s="238"/>
      <c r="K403" s="238"/>
      <c r="L403" s="238"/>
      <c r="M403" s="238"/>
      <c r="N403" s="238"/>
      <c r="O403" s="238"/>
      <c r="P403" s="238"/>
      <c r="Q403" s="238"/>
      <c r="R403" s="238"/>
      <c r="S403" s="238"/>
      <c r="T403" s="238"/>
      <c r="U403" s="238"/>
      <c r="V403" s="238"/>
      <c r="W403" s="238"/>
      <c r="X403" s="238"/>
      <c r="Y403" s="238"/>
      <c r="Z403" s="238"/>
      <c r="AA403" s="238"/>
      <c r="AB403" s="238"/>
      <c r="AC403" s="238"/>
    </row>
    <row r="404" customFormat="false" ht="15" hidden="false" customHeight="false" outlineLevel="0" collapsed="false">
      <c r="A404" s="238"/>
      <c r="B404" s="437"/>
      <c r="C404" s="437"/>
      <c r="D404" s="437"/>
      <c r="E404" s="238"/>
      <c r="F404" s="238"/>
      <c r="G404" s="437"/>
      <c r="H404" s="437"/>
      <c r="I404" s="439"/>
      <c r="J404" s="238"/>
      <c r="K404" s="238"/>
      <c r="L404" s="238"/>
      <c r="M404" s="238"/>
      <c r="N404" s="238"/>
      <c r="O404" s="238"/>
      <c r="P404" s="238"/>
      <c r="Q404" s="238"/>
      <c r="R404" s="238"/>
      <c r="S404" s="238"/>
      <c r="T404" s="238"/>
      <c r="U404" s="238"/>
      <c r="V404" s="238"/>
      <c r="W404" s="238"/>
      <c r="X404" s="238"/>
      <c r="Y404" s="238"/>
      <c r="Z404" s="238"/>
      <c r="AA404" s="238"/>
      <c r="AB404" s="238"/>
      <c r="AC404" s="238"/>
    </row>
    <row r="405" customFormat="false" ht="15" hidden="false" customHeight="false" outlineLevel="0" collapsed="false">
      <c r="A405" s="238"/>
      <c r="B405" s="437"/>
      <c r="C405" s="437"/>
      <c r="D405" s="437"/>
      <c r="E405" s="238"/>
      <c r="F405" s="238"/>
      <c r="G405" s="437"/>
      <c r="H405" s="437"/>
      <c r="I405" s="439"/>
      <c r="J405" s="238"/>
      <c r="K405" s="238"/>
      <c r="L405" s="238"/>
      <c r="M405" s="238"/>
      <c r="N405" s="238"/>
      <c r="O405" s="238"/>
      <c r="P405" s="238"/>
      <c r="Q405" s="238"/>
      <c r="R405" s="238"/>
      <c r="S405" s="238"/>
      <c r="T405" s="238"/>
      <c r="U405" s="238"/>
      <c r="V405" s="238"/>
      <c r="W405" s="238"/>
      <c r="X405" s="238"/>
      <c r="Y405" s="238"/>
      <c r="Z405" s="238"/>
      <c r="AA405" s="238"/>
      <c r="AB405" s="238"/>
      <c r="AC405" s="238"/>
    </row>
    <row r="406" customFormat="false" ht="15" hidden="false" customHeight="false" outlineLevel="0" collapsed="false">
      <c r="A406" s="238"/>
      <c r="B406" s="437"/>
      <c r="C406" s="437"/>
      <c r="D406" s="437"/>
      <c r="E406" s="238"/>
      <c r="F406" s="238"/>
      <c r="G406" s="437"/>
      <c r="H406" s="437"/>
      <c r="I406" s="439"/>
      <c r="J406" s="238"/>
      <c r="K406" s="238"/>
      <c r="L406" s="238"/>
      <c r="M406" s="238"/>
      <c r="N406" s="238"/>
      <c r="O406" s="238"/>
      <c r="P406" s="238"/>
      <c r="Q406" s="238"/>
      <c r="R406" s="238"/>
      <c r="S406" s="238"/>
      <c r="T406" s="238"/>
      <c r="U406" s="238"/>
      <c r="V406" s="238"/>
      <c r="W406" s="238"/>
      <c r="X406" s="238"/>
      <c r="Y406" s="238"/>
      <c r="Z406" s="238"/>
      <c r="AA406" s="238"/>
      <c r="AB406" s="238"/>
      <c r="AC406" s="238"/>
    </row>
    <row r="407" customFormat="false" ht="15" hidden="false" customHeight="false" outlineLevel="0" collapsed="false">
      <c r="A407" s="238"/>
      <c r="B407" s="437"/>
      <c r="C407" s="437"/>
      <c r="D407" s="437"/>
      <c r="E407" s="238"/>
      <c r="F407" s="238"/>
      <c r="G407" s="437"/>
      <c r="H407" s="437"/>
      <c r="I407" s="439"/>
      <c r="J407" s="238"/>
      <c r="K407" s="238"/>
      <c r="L407" s="238"/>
      <c r="M407" s="238"/>
      <c r="N407" s="238"/>
      <c r="O407" s="238"/>
      <c r="P407" s="238"/>
      <c r="Q407" s="238"/>
      <c r="R407" s="238"/>
      <c r="S407" s="238"/>
      <c r="T407" s="238"/>
      <c r="U407" s="238"/>
      <c r="V407" s="238"/>
      <c r="W407" s="238"/>
      <c r="X407" s="238"/>
      <c r="Y407" s="238"/>
      <c r="Z407" s="238"/>
      <c r="AA407" s="238"/>
      <c r="AB407" s="238"/>
      <c r="AC407" s="238"/>
    </row>
    <row r="408" customFormat="false" ht="15" hidden="false" customHeight="false" outlineLevel="0" collapsed="false">
      <c r="A408" s="238"/>
      <c r="B408" s="437"/>
      <c r="C408" s="437"/>
      <c r="D408" s="437"/>
      <c r="E408" s="238"/>
      <c r="F408" s="238"/>
      <c r="G408" s="437"/>
      <c r="H408" s="437"/>
      <c r="I408" s="439"/>
      <c r="J408" s="238"/>
      <c r="K408" s="238"/>
      <c r="L408" s="238"/>
      <c r="M408" s="238"/>
      <c r="N408" s="238"/>
      <c r="O408" s="238"/>
      <c r="P408" s="238"/>
      <c r="Q408" s="238"/>
      <c r="R408" s="238"/>
      <c r="S408" s="238"/>
      <c r="T408" s="238"/>
      <c r="U408" s="238"/>
      <c r="V408" s="238"/>
      <c r="W408" s="238"/>
      <c r="X408" s="238"/>
      <c r="Y408" s="238"/>
      <c r="Z408" s="238"/>
      <c r="AA408" s="238"/>
      <c r="AB408" s="238"/>
      <c r="AC408" s="238"/>
    </row>
    <row r="409" customFormat="false" ht="15" hidden="false" customHeight="false" outlineLevel="0" collapsed="false">
      <c r="A409" s="238"/>
      <c r="B409" s="437"/>
      <c r="C409" s="437"/>
      <c r="D409" s="437"/>
      <c r="E409" s="238"/>
      <c r="F409" s="238"/>
      <c r="G409" s="437"/>
      <c r="H409" s="437"/>
      <c r="I409" s="439"/>
      <c r="J409" s="238"/>
      <c r="K409" s="238"/>
      <c r="L409" s="238"/>
      <c r="M409" s="238"/>
      <c r="N409" s="238"/>
      <c r="O409" s="238"/>
      <c r="P409" s="238"/>
      <c r="Q409" s="238"/>
      <c r="R409" s="238"/>
      <c r="S409" s="238"/>
      <c r="T409" s="238"/>
      <c r="U409" s="238"/>
      <c r="V409" s="238"/>
      <c r="W409" s="238"/>
      <c r="X409" s="238"/>
      <c r="Y409" s="238"/>
      <c r="Z409" s="238"/>
      <c r="AA409" s="238"/>
      <c r="AB409" s="238"/>
      <c r="AC409" s="238"/>
    </row>
    <row r="410" customFormat="false" ht="15" hidden="false" customHeight="false" outlineLevel="0" collapsed="false">
      <c r="A410" s="238"/>
      <c r="B410" s="437"/>
      <c r="C410" s="437"/>
      <c r="D410" s="437"/>
      <c r="E410" s="238"/>
      <c r="F410" s="238"/>
      <c r="G410" s="437"/>
      <c r="H410" s="437"/>
      <c r="I410" s="439"/>
      <c r="J410" s="238"/>
      <c r="K410" s="238"/>
      <c r="L410" s="238"/>
      <c r="M410" s="238"/>
      <c r="N410" s="238"/>
      <c r="O410" s="238"/>
      <c r="P410" s="238"/>
      <c r="Q410" s="238"/>
      <c r="R410" s="238"/>
      <c r="S410" s="238"/>
      <c r="T410" s="238"/>
      <c r="U410" s="238"/>
      <c r="V410" s="238"/>
      <c r="W410" s="238"/>
      <c r="X410" s="238"/>
      <c r="Y410" s="238"/>
      <c r="Z410" s="238"/>
      <c r="AA410" s="238"/>
      <c r="AB410" s="238"/>
      <c r="AC410" s="238"/>
    </row>
    <row r="411" customFormat="false" ht="15" hidden="false" customHeight="false" outlineLevel="0" collapsed="false">
      <c r="A411" s="238"/>
      <c r="B411" s="437"/>
      <c r="C411" s="437"/>
      <c r="D411" s="437"/>
      <c r="E411" s="238"/>
      <c r="F411" s="238"/>
      <c r="G411" s="437"/>
      <c r="H411" s="437"/>
      <c r="I411" s="439"/>
      <c r="J411" s="238"/>
      <c r="K411" s="238"/>
      <c r="L411" s="238"/>
      <c r="M411" s="238"/>
      <c r="N411" s="238"/>
      <c r="O411" s="238"/>
      <c r="P411" s="238"/>
      <c r="Q411" s="238"/>
      <c r="R411" s="238"/>
      <c r="S411" s="238"/>
      <c r="T411" s="238"/>
      <c r="U411" s="238"/>
      <c r="V411" s="238"/>
      <c r="W411" s="238"/>
      <c r="X411" s="238"/>
      <c r="Y411" s="238"/>
      <c r="Z411" s="238"/>
      <c r="AA411" s="238"/>
      <c r="AB411" s="238"/>
      <c r="AC411" s="238"/>
    </row>
    <row r="412" customFormat="false" ht="15" hidden="false" customHeight="false" outlineLevel="0" collapsed="false">
      <c r="A412" s="238"/>
      <c r="B412" s="437"/>
      <c r="C412" s="437"/>
      <c r="D412" s="437"/>
      <c r="E412" s="238"/>
      <c r="F412" s="238"/>
      <c r="G412" s="437"/>
      <c r="H412" s="437"/>
      <c r="I412" s="439"/>
      <c r="J412" s="238"/>
      <c r="K412" s="238"/>
      <c r="L412" s="238"/>
      <c r="M412" s="238"/>
      <c r="N412" s="238"/>
      <c r="O412" s="238"/>
      <c r="P412" s="238"/>
      <c r="Q412" s="238"/>
      <c r="R412" s="238"/>
      <c r="S412" s="238"/>
      <c r="T412" s="238"/>
      <c r="U412" s="238"/>
      <c r="V412" s="238"/>
      <c r="W412" s="238"/>
      <c r="X412" s="238"/>
      <c r="Y412" s="238"/>
      <c r="Z412" s="238"/>
      <c r="AA412" s="238"/>
      <c r="AB412" s="238"/>
      <c r="AC412" s="238"/>
    </row>
    <row r="413" customFormat="false" ht="15" hidden="false" customHeight="false" outlineLevel="0" collapsed="false">
      <c r="A413" s="238"/>
      <c r="B413" s="437"/>
      <c r="C413" s="437"/>
      <c r="D413" s="437"/>
      <c r="E413" s="238"/>
      <c r="F413" s="238"/>
      <c r="G413" s="437"/>
      <c r="H413" s="437"/>
      <c r="I413" s="439"/>
      <c r="J413" s="238"/>
      <c r="K413" s="238"/>
      <c r="L413" s="238"/>
      <c r="M413" s="238"/>
      <c r="N413" s="238"/>
      <c r="O413" s="238"/>
      <c r="P413" s="238"/>
      <c r="Q413" s="238"/>
      <c r="R413" s="238"/>
      <c r="S413" s="238"/>
      <c r="T413" s="238"/>
      <c r="U413" s="238"/>
      <c r="V413" s="238"/>
      <c r="W413" s="238"/>
      <c r="X413" s="238"/>
      <c r="Y413" s="238"/>
      <c r="Z413" s="238"/>
      <c r="AA413" s="238"/>
      <c r="AB413" s="238"/>
      <c r="AC413" s="238"/>
    </row>
    <row r="414" customFormat="false" ht="15" hidden="false" customHeight="false" outlineLevel="0" collapsed="false">
      <c r="A414" s="238"/>
      <c r="B414" s="437"/>
      <c r="C414" s="437"/>
      <c r="D414" s="437"/>
      <c r="E414" s="238"/>
      <c r="F414" s="238"/>
      <c r="G414" s="437"/>
      <c r="H414" s="437"/>
      <c r="I414" s="439"/>
      <c r="J414" s="238"/>
      <c r="K414" s="238"/>
      <c r="L414" s="238"/>
      <c r="M414" s="238"/>
      <c r="N414" s="238"/>
      <c r="O414" s="238"/>
      <c r="P414" s="238"/>
      <c r="Q414" s="238"/>
      <c r="R414" s="238"/>
      <c r="S414" s="238"/>
      <c r="T414" s="238"/>
      <c r="U414" s="238"/>
      <c r="V414" s="238"/>
      <c r="W414" s="238"/>
      <c r="X414" s="238"/>
      <c r="Y414" s="238"/>
      <c r="Z414" s="238"/>
      <c r="AA414" s="238"/>
      <c r="AB414" s="238"/>
      <c r="AC414" s="238"/>
    </row>
    <row r="415" customFormat="false" ht="15" hidden="false" customHeight="false" outlineLevel="0" collapsed="false">
      <c r="A415" s="238"/>
      <c r="B415" s="437"/>
      <c r="C415" s="437"/>
      <c r="D415" s="437"/>
      <c r="E415" s="238"/>
      <c r="F415" s="238"/>
      <c r="G415" s="437"/>
      <c r="H415" s="437"/>
      <c r="I415" s="439"/>
      <c r="J415" s="238"/>
      <c r="K415" s="238"/>
      <c r="L415" s="238"/>
      <c r="M415" s="238"/>
      <c r="N415" s="238"/>
      <c r="O415" s="238"/>
      <c r="P415" s="238"/>
      <c r="Q415" s="238"/>
      <c r="R415" s="238"/>
      <c r="S415" s="238"/>
      <c r="T415" s="238"/>
      <c r="U415" s="238"/>
      <c r="V415" s="238"/>
      <c r="W415" s="238"/>
      <c r="X415" s="238"/>
      <c r="Y415" s="238"/>
      <c r="Z415" s="238"/>
      <c r="AA415" s="238"/>
      <c r="AB415" s="238"/>
      <c r="AC415" s="238"/>
    </row>
    <row r="416" customFormat="false" ht="15" hidden="false" customHeight="false" outlineLevel="0" collapsed="false">
      <c r="A416" s="238"/>
      <c r="B416" s="437"/>
      <c r="C416" s="437"/>
      <c r="D416" s="437"/>
      <c r="E416" s="238"/>
      <c r="F416" s="238"/>
      <c r="G416" s="437"/>
      <c r="H416" s="437"/>
      <c r="I416" s="439"/>
      <c r="J416" s="238"/>
      <c r="K416" s="238"/>
      <c r="L416" s="238"/>
      <c r="M416" s="238"/>
      <c r="N416" s="238"/>
      <c r="O416" s="238"/>
      <c r="P416" s="238"/>
      <c r="Q416" s="238"/>
      <c r="R416" s="238"/>
      <c r="S416" s="238"/>
      <c r="T416" s="238"/>
      <c r="U416" s="238"/>
      <c r="V416" s="238"/>
      <c r="W416" s="238"/>
      <c r="X416" s="238"/>
      <c r="Y416" s="238"/>
      <c r="Z416" s="238"/>
      <c r="AA416" s="238"/>
      <c r="AB416" s="238"/>
      <c r="AC416" s="238"/>
    </row>
    <row r="417" customFormat="false" ht="15" hidden="false" customHeight="false" outlineLevel="0" collapsed="false">
      <c r="A417" s="238"/>
      <c r="B417" s="437"/>
      <c r="C417" s="437"/>
      <c r="D417" s="437"/>
      <c r="E417" s="238"/>
      <c r="F417" s="238"/>
      <c r="G417" s="437"/>
      <c r="H417" s="437"/>
      <c r="I417" s="439"/>
      <c r="J417" s="238"/>
      <c r="K417" s="238"/>
      <c r="L417" s="238"/>
      <c r="M417" s="238"/>
      <c r="N417" s="238"/>
      <c r="O417" s="238"/>
      <c r="P417" s="238"/>
      <c r="Q417" s="238"/>
      <c r="R417" s="238"/>
      <c r="S417" s="238"/>
      <c r="T417" s="238"/>
      <c r="U417" s="238"/>
      <c r="V417" s="238"/>
      <c r="W417" s="238"/>
      <c r="X417" s="238"/>
      <c r="Y417" s="238"/>
      <c r="Z417" s="238"/>
      <c r="AA417" s="238"/>
      <c r="AB417" s="238"/>
      <c r="AC417" s="238"/>
    </row>
    <row r="418" customFormat="false" ht="15" hidden="false" customHeight="false" outlineLevel="0" collapsed="false">
      <c r="A418" s="238"/>
      <c r="B418" s="437"/>
      <c r="C418" s="437"/>
      <c r="D418" s="437"/>
      <c r="E418" s="238"/>
      <c r="F418" s="238"/>
      <c r="G418" s="437"/>
      <c r="H418" s="437"/>
      <c r="I418" s="439"/>
      <c r="J418" s="238"/>
      <c r="K418" s="238"/>
      <c r="L418" s="238"/>
      <c r="M418" s="238"/>
      <c r="N418" s="238"/>
      <c r="O418" s="238"/>
      <c r="P418" s="238"/>
      <c r="Q418" s="238"/>
      <c r="R418" s="238"/>
      <c r="S418" s="238"/>
      <c r="T418" s="238"/>
      <c r="U418" s="238"/>
      <c r="V418" s="238"/>
      <c r="W418" s="238"/>
      <c r="X418" s="238"/>
      <c r="Y418" s="238"/>
      <c r="Z418" s="238"/>
      <c r="AA418" s="238"/>
      <c r="AB418" s="238"/>
      <c r="AC418" s="238"/>
    </row>
    <row r="419" customFormat="false" ht="15" hidden="false" customHeight="false" outlineLevel="0" collapsed="false">
      <c r="A419" s="238"/>
      <c r="B419" s="437"/>
      <c r="C419" s="437"/>
      <c r="D419" s="437"/>
      <c r="E419" s="238"/>
      <c r="F419" s="238"/>
      <c r="G419" s="437"/>
      <c r="H419" s="437"/>
      <c r="I419" s="439"/>
      <c r="J419" s="238"/>
      <c r="K419" s="238"/>
      <c r="L419" s="238"/>
      <c r="M419" s="238"/>
      <c r="N419" s="238"/>
      <c r="O419" s="238"/>
      <c r="P419" s="238"/>
      <c r="Q419" s="238"/>
      <c r="R419" s="238"/>
      <c r="S419" s="238"/>
      <c r="T419" s="238"/>
      <c r="U419" s="238"/>
      <c r="V419" s="238"/>
      <c r="W419" s="238"/>
      <c r="X419" s="238"/>
      <c r="Y419" s="238"/>
      <c r="Z419" s="238"/>
      <c r="AA419" s="238"/>
      <c r="AB419" s="238"/>
      <c r="AC419" s="238"/>
    </row>
    <row r="420" customFormat="false" ht="15" hidden="false" customHeight="false" outlineLevel="0" collapsed="false">
      <c r="A420" s="238"/>
      <c r="B420" s="437"/>
      <c r="C420" s="437"/>
      <c r="D420" s="437"/>
      <c r="E420" s="238"/>
      <c r="F420" s="238"/>
      <c r="G420" s="437"/>
      <c r="H420" s="437"/>
      <c r="I420" s="439"/>
      <c r="J420" s="238"/>
      <c r="K420" s="238"/>
      <c r="L420" s="238"/>
      <c r="M420" s="238"/>
      <c r="N420" s="238"/>
      <c r="O420" s="238"/>
      <c r="P420" s="238"/>
      <c r="Q420" s="238"/>
      <c r="R420" s="238"/>
      <c r="S420" s="238"/>
      <c r="T420" s="238"/>
      <c r="U420" s="238"/>
      <c r="V420" s="238"/>
      <c r="W420" s="238"/>
      <c r="X420" s="238"/>
      <c r="Y420" s="238"/>
      <c r="Z420" s="238"/>
      <c r="AA420" s="238"/>
      <c r="AB420" s="238"/>
      <c r="AC420" s="238"/>
    </row>
    <row r="421" customFormat="false" ht="15" hidden="false" customHeight="false" outlineLevel="0" collapsed="false">
      <c r="A421" s="238"/>
      <c r="B421" s="437"/>
      <c r="C421" s="437"/>
      <c r="D421" s="437"/>
      <c r="E421" s="238"/>
      <c r="F421" s="238"/>
      <c r="G421" s="437"/>
      <c r="H421" s="437"/>
      <c r="I421" s="439"/>
      <c r="J421" s="238"/>
      <c r="K421" s="238"/>
      <c r="L421" s="238"/>
      <c r="M421" s="238"/>
      <c r="N421" s="238"/>
      <c r="O421" s="238"/>
      <c r="P421" s="238"/>
      <c r="Q421" s="238"/>
      <c r="R421" s="238"/>
      <c r="S421" s="238"/>
      <c r="T421" s="238"/>
      <c r="U421" s="238"/>
      <c r="V421" s="238"/>
      <c r="W421" s="238"/>
      <c r="X421" s="238"/>
      <c r="Y421" s="238"/>
      <c r="Z421" s="238"/>
      <c r="AA421" s="238"/>
      <c r="AB421" s="238"/>
      <c r="AC421" s="238"/>
    </row>
    <row r="422" customFormat="false" ht="15" hidden="false" customHeight="false" outlineLevel="0" collapsed="false">
      <c r="A422" s="238"/>
      <c r="B422" s="437"/>
      <c r="C422" s="437"/>
      <c r="D422" s="437"/>
      <c r="E422" s="238"/>
      <c r="F422" s="238"/>
      <c r="G422" s="437"/>
      <c r="H422" s="437"/>
      <c r="I422" s="439"/>
      <c r="J422" s="238"/>
      <c r="K422" s="238"/>
      <c r="L422" s="238"/>
      <c r="M422" s="238"/>
      <c r="N422" s="238"/>
      <c r="O422" s="238"/>
      <c r="P422" s="238"/>
      <c r="Q422" s="238"/>
      <c r="R422" s="238"/>
      <c r="S422" s="238"/>
      <c r="T422" s="238"/>
      <c r="U422" s="238"/>
      <c r="V422" s="238"/>
      <c r="W422" s="238"/>
      <c r="X422" s="238"/>
      <c r="Y422" s="238"/>
      <c r="Z422" s="238"/>
      <c r="AA422" s="238"/>
      <c r="AB422" s="238"/>
      <c r="AC422" s="238"/>
    </row>
    <row r="423" customFormat="false" ht="15" hidden="false" customHeight="false" outlineLevel="0" collapsed="false">
      <c r="A423" s="238"/>
      <c r="B423" s="437"/>
      <c r="C423" s="437"/>
      <c r="D423" s="437"/>
      <c r="E423" s="238"/>
      <c r="F423" s="238"/>
      <c r="G423" s="437"/>
      <c r="H423" s="437"/>
      <c r="I423" s="439"/>
      <c r="J423" s="238"/>
      <c r="K423" s="238"/>
      <c r="L423" s="238"/>
      <c r="M423" s="238"/>
      <c r="N423" s="238"/>
      <c r="O423" s="238"/>
      <c r="P423" s="238"/>
      <c r="Q423" s="238"/>
      <c r="R423" s="238"/>
      <c r="S423" s="238"/>
      <c r="T423" s="238"/>
      <c r="U423" s="238"/>
      <c r="V423" s="238"/>
      <c r="W423" s="238"/>
      <c r="X423" s="238"/>
      <c r="Y423" s="238"/>
      <c r="Z423" s="238"/>
      <c r="AA423" s="238"/>
      <c r="AB423" s="238"/>
      <c r="AC423" s="238"/>
    </row>
    <row r="424" customFormat="false" ht="15" hidden="false" customHeight="false" outlineLevel="0" collapsed="false">
      <c r="A424" s="238"/>
      <c r="B424" s="437"/>
      <c r="C424" s="437"/>
      <c r="D424" s="437"/>
      <c r="E424" s="238"/>
      <c r="F424" s="238"/>
      <c r="G424" s="437"/>
      <c r="H424" s="437"/>
      <c r="I424" s="439"/>
      <c r="J424" s="238"/>
      <c r="K424" s="238"/>
      <c r="L424" s="238"/>
      <c r="M424" s="238"/>
      <c r="N424" s="238"/>
      <c r="O424" s="238"/>
      <c r="P424" s="238"/>
      <c r="Q424" s="238"/>
      <c r="R424" s="238"/>
      <c r="S424" s="238"/>
      <c r="T424" s="238"/>
      <c r="U424" s="238"/>
      <c r="V424" s="238"/>
      <c r="W424" s="238"/>
      <c r="X424" s="238"/>
      <c r="Y424" s="238"/>
      <c r="Z424" s="238"/>
      <c r="AA424" s="238"/>
      <c r="AB424" s="238"/>
      <c r="AC424" s="238"/>
    </row>
    <row r="425" customFormat="false" ht="15" hidden="false" customHeight="false" outlineLevel="0" collapsed="false">
      <c r="A425" s="238"/>
      <c r="B425" s="437"/>
      <c r="C425" s="437"/>
      <c r="D425" s="437"/>
      <c r="E425" s="238"/>
      <c r="F425" s="238"/>
      <c r="G425" s="437"/>
      <c r="H425" s="437"/>
      <c r="I425" s="439"/>
      <c r="J425" s="238"/>
      <c r="K425" s="238"/>
      <c r="L425" s="238"/>
      <c r="M425" s="238"/>
      <c r="N425" s="238"/>
      <c r="O425" s="238"/>
      <c r="P425" s="238"/>
      <c r="Q425" s="238"/>
      <c r="R425" s="238"/>
      <c r="S425" s="238"/>
      <c r="T425" s="238"/>
      <c r="U425" s="238"/>
      <c r="V425" s="238"/>
      <c r="W425" s="238"/>
      <c r="X425" s="238"/>
      <c r="Y425" s="238"/>
      <c r="Z425" s="238"/>
      <c r="AA425" s="238"/>
      <c r="AB425" s="238"/>
      <c r="AC425" s="238"/>
    </row>
    <row r="426" customFormat="false" ht="15" hidden="false" customHeight="false" outlineLevel="0" collapsed="false">
      <c r="A426" s="238"/>
      <c r="B426" s="437"/>
      <c r="C426" s="437"/>
      <c r="D426" s="437"/>
      <c r="E426" s="238"/>
      <c r="F426" s="238"/>
      <c r="G426" s="437"/>
      <c r="H426" s="437"/>
      <c r="I426" s="439"/>
      <c r="J426" s="238"/>
      <c r="K426" s="238"/>
      <c r="L426" s="238"/>
      <c r="M426" s="238"/>
      <c r="N426" s="238"/>
      <c r="O426" s="238"/>
      <c r="P426" s="238"/>
      <c r="Q426" s="238"/>
      <c r="R426" s="238"/>
      <c r="S426" s="238"/>
      <c r="T426" s="238"/>
      <c r="U426" s="238"/>
      <c r="V426" s="238"/>
      <c r="W426" s="238"/>
      <c r="X426" s="238"/>
      <c r="Y426" s="238"/>
      <c r="Z426" s="238"/>
      <c r="AA426" s="238"/>
      <c r="AB426" s="238"/>
      <c r="AC426" s="238"/>
    </row>
    <row r="427" customFormat="false" ht="15" hidden="false" customHeight="false" outlineLevel="0" collapsed="false">
      <c r="A427" s="238"/>
      <c r="B427" s="437"/>
      <c r="C427" s="437"/>
      <c r="D427" s="437"/>
      <c r="E427" s="238"/>
      <c r="F427" s="238"/>
      <c r="G427" s="437"/>
      <c r="H427" s="437"/>
      <c r="I427" s="439"/>
      <c r="J427" s="238"/>
      <c r="K427" s="238"/>
      <c r="L427" s="238"/>
      <c r="M427" s="238"/>
      <c r="N427" s="238"/>
      <c r="O427" s="238"/>
      <c r="P427" s="238"/>
      <c r="Q427" s="238"/>
      <c r="R427" s="238"/>
      <c r="S427" s="238"/>
      <c r="T427" s="238"/>
      <c r="U427" s="238"/>
      <c r="V427" s="238"/>
      <c r="W427" s="238"/>
      <c r="X427" s="238"/>
      <c r="Y427" s="238"/>
      <c r="Z427" s="238"/>
      <c r="AA427" s="238"/>
      <c r="AB427" s="238"/>
      <c r="AC427" s="238"/>
    </row>
    <row r="428" customFormat="false" ht="15" hidden="false" customHeight="false" outlineLevel="0" collapsed="false">
      <c r="A428" s="238"/>
      <c r="B428" s="437"/>
      <c r="C428" s="437"/>
      <c r="D428" s="437"/>
      <c r="E428" s="238"/>
      <c r="F428" s="238"/>
      <c r="G428" s="437"/>
      <c r="H428" s="437"/>
      <c r="I428" s="439"/>
      <c r="J428" s="238"/>
      <c r="K428" s="238"/>
      <c r="L428" s="238"/>
      <c r="M428" s="238"/>
      <c r="N428" s="238"/>
      <c r="O428" s="238"/>
      <c r="P428" s="238"/>
      <c r="Q428" s="238"/>
      <c r="R428" s="238"/>
      <c r="S428" s="238"/>
      <c r="T428" s="238"/>
      <c r="U428" s="238"/>
      <c r="V428" s="238"/>
      <c r="W428" s="238"/>
      <c r="X428" s="238"/>
      <c r="Y428" s="238"/>
      <c r="Z428" s="238"/>
      <c r="AA428" s="238"/>
      <c r="AB428" s="238"/>
      <c r="AC428" s="238"/>
    </row>
    <row r="429" customFormat="false" ht="15" hidden="false" customHeight="false" outlineLevel="0" collapsed="false">
      <c r="A429" s="238"/>
      <c r="B429" s="437"/>
      <c r="C429" s="437"/>
      <c r="D429" s="437"/>
      <c r="E429" s="238"/>
      <c r="F429" s="238"/>
      <c r="G429" s="437"/>
      <c r="H429" s="437"/>
      <c r="I429" s="439"/>
      <c r="J429" s="238"/>
      <c r="K429" s="238"/>
      <c r="L429" s="238"/>
      <c r="M429" s="238"/>
      <c r="N429" s="238"/>
      <c r="O429" s="238"/>
      <c r="P429" s="238"/>
      <c r="Q429" s="238"/>
      <c r="R429" s="238"/>
      <c r="S429" s="238"/>
      <c r="T429" s="238"/>
      <c r="U429" s="238"/>
      <c r="V429" s="238"/>
      <c r="W429" s="238"/>
      <c r="X429" s="238"/>
      <c r="Y429" s="238"/>
      <c r="Z429" s="238"/>
      <c r="AA429" s="238"/>
      <c r="AB429" s="238"/>
      <c r="AC429" s="238"/>
    </row>
    <row r="430" customFormat="false" ht="15" hidden="false" customHeight="false" outlineLevel="0" collapsed="false">
      <c r="A430" s="238"/>
      <c r="B430" s="437"/>
      <c r="C430" s="437"/>
      <c r="D430" s="437"/>
      <c r="E430" s="238"/>
      <c r="F430" s="238"/>
      <c r="G430" s="437"/>
      <c r="H430" s="437"/>
      <c r="I430" s="439"/>
      <c r="J430" s="238"/>
      <c r="K430" s="238"/>
      <c r="L430" s="238"/>
      <c r="M430" s="238"/>
      <c r="N430" s="238"/>
      <c r="O430" s="238"/>
      <c r="P430" s="238"/>
      <c r="Q430" s="238"/>
      <c r="R430" s="238"/>
      <c r="S430" s="238"/>
      <c r="T430" s="238"/>
      <c r="U430" s="238"/>
      <c r="V430" s="238"/>
      <c r="W430" s="238"/>
      <c r="X430" s="238"/>
      <c r="Y430" s="238"/>
      <c r="Z430" s="238"/>
      <c r="AA430" s="238"/>
      <c r="AB430" s="238"/>
      <c r="AC430" s="238"/>
    </row>
    <row r="431" customFormat="false" ht="15" hidden="false" customHeight="false" outlineLevel="0" collapsed="false">
      <c r="A431" s="238"/>
      <c r="B431" s="437"/>
      <c r="C431" s="437"/>
      <c r="D431" s="437"/>
      <c r="E431" s="238"/>
      <c r="F431" s="238"/>
      <c r="G431" s="437"/>
      <c r="H431" s="437"/>
      <c r="I431" s="439"/>
      <c r="J431" s="238"/>
      <c r="K431" s="238"/>
      <c r="L431" s="238"/>
      <c r="M431" s="238"/>
      <c r="N431" s="238"/>
      <c r="O431" s="238"/>
      <c r="P431" s="238"/>
      <c r="Q431" s="238"/>
      <c r="R431" s="238"/>
      <c r="S431" s="238"/>
      <c r="T431" s="238"/>
      <c r="U431" s="238"/>
      <c r="V431" s="238"/>
      <c r="W431" s="238"/>
      <c r="X431" s="238"/>
      <c r="Y431" s="238"/>
      <c r="Z431" s="238"/>
      <c r="AA431" s="238"/>
      <c r="AB431" s="238"/>
      <c r="AC431" s="238"/>
    </row>
    <row r="432" customFormat="false" ht="15" hidden="false" customHeight="false" outlineLevel="0" collapsed="false">
      <c r="A432" s="238"/>
      <c r="B432" s="437"/>
      <c r="C432" s="437"/>
      <c r="D432" s="437"/>
      <c r="E432" s="238"/>
      <c r="F432" s="238"/>
      <c r="G432" s="437"/>
      <c r="H432" s="437"/>
      <c r="I432" s="439"/>
      <c r="J432" s="238"/>
      <c r="K432" s="238"/>
      <c r="L432" s="238"/>
      <c r="M432" s="238"/>
      <c r="N432" s="238"/>
      <c r="O432" s="238"/>
      <c r="P432" s="238"/>
      <c r="Q432" s="238"/>
      <c r="R432" s="238"/>
      <c r="S432" s="238"/>
      <c r="T432" s="238"/>
      <c r="U432" s="238"/>
      <c r="V432" s="238"/>
      <c r="W432" s="238"/>
      <c r="X432" s="238"/>
      <c r="Y432" s="238"/>
      <c r="Z432" s="238"/>
      <c r="AA432" s="238"/>
      <c r="AB432" s="238"/>
      <c r="AC432" s="238"/>
    </row>
    <row r="433" customFormat="false" ht="15" hidden="false" customHeight="false" outlineLevel="0" collapsed="false">
      <c r="A433" s="238"/>
      <c r="B433" s="437"/>
      <c r="C433" s="437"/>
      <c r="D433" s="437"/>
      <c r="E433" s="238"/>
      <c r="F433" s="238"/>
      <c r="G433" s="437"/>
      <c r="H433" s="437"/>
      <c r="I433" s="439"/>
      <c r="J433" s="238"/>
      <c r="K433" s="238"/>
      <c r="L433" s="238"/>
      <c r="M433" s="238"/>
      <c r="N433" s="238"/>
      <c r="O433" s="238"/>
      <c r="P433" s="238"/>
      <c r="Q433" s="238"/>
      <c r="R433" s="238"/>
      <c r="S433" s="238"/>
      <c r="T433" s="238"/>
      <c r="U433" s="238"/>
      <c r="V433" s="238"/>
      <c r="W433" s="238"/>
      <c r="X433" s="238"/>
      <c r="Y433" s="238"/>
      <c r="Z433" s="238"/>
      <c r="AA433" s="238"/>
      <c r="AB433" s="238"/>
      <c r="AC433" s="238"/>
    </row>
    <row r="434" customFormat="false" ht="15" hidden="false" customHeight="false" outlineLevel="0" collapsed="false">
      <c r="A434" s="238"/>
      <c r="B434" s="437"/>
      <c r="C434" s="437"/>
      <c r="D434" s="437"/>
      <c r="E434" s="238"/>
      <c r="F434" s="238"/>
      <c r="G434" s="437"/>
      <c r="H434" s="437"/>
      <c r="I434" s="439"/>
      <c r="J434" s="238"/>
      <c r="K434" s="238"/>
      <c r="L434" s="238"/>
      <c r="M434" s="238"/>
      <c r="N434" s="238"/>
      <c r="O434" s="238"/>
      <c r="P434" s="238"/>
      <c r="Q434" s="238"/>
      <c r="R434" s="238"/>
      <c r="S434" s="238"/>
      <c r="T434" s="238"/>
      <c r="U434" s="238"/>
      <c r="V434" s="238"/>
      <c r="W434" s="238"/>
      <c r="X434" s="238"/>
      <c r="Y434" s="238"/>
      <c r="Z434" s="238"/>
      <c r="AA434" s="238"/>
      <c r="AB434" s="238"/>
      <c r="AC434" s="238"/>
    </row>
    <row r="435" customFormat="false" ht="15" hidden="false" customHeight="false" outlineLevel="0" collapsed="false">
      <c r="A435" s="238"/>
      <c r="B435" s="437"/>
      <c r="C435" s="437"/>
      <c r="D435" s="437"/>
      <c r="E435" s="238"/>
      <c r="F435" s="238"/>
      <c r="G435" s="437"/>
      <c r="H435" s="437"/>
      <c r="I435" s="439"/>
      <c r="J435" s="238"/>
      <c r="K435" s="238"/>
      <c r="L435" s="238"/>
      <c r="M435" s="238"/>
      <c r="N435" s="238"/>
      <c r="O435" s="238"/>
      <c r="P435" s="238"/>
      <c r="Q435" s="238"/>
      <c r="R435" s="238"/>
      <c r="S435" s="238"/>
      <c r="T435" s="238"/>
      <c r="U435" s="238"/>
      <c r="V435" s="238"/>
      <c r="W435" s="238"/>
      <c r="X435" s="238"/>
      <c r="Y435" s="238"/>
      <c r="Z435" s="238"/>
      <c r="AA435" s="238"/>
      <c r="AB435" s="238"/>
      <c r="AC435" s="238"/>
    </row>
    <row r="436" customFormat="false" ht="15" hidden="false" customHeight="false" outlineLevel="0" collapsed="false">
      <c r="A436" s="238"/>
      <c r="B436" s="437"/>
      <c r="C436" s="437"/>
      <c r="D436" s="437"/>
      <c r="E436" s="238"/>
      <c r="F436" s="238"/>
      <c r="G436" s="437"/>
      <c r="H436" s="437"/>
      <c r="I436" s="439"/>
      <c r="J436" s="238"/>
      <c r="K436" s="238"/>
      <c r="L436" s="238"/>
      <c r="M436" s="238"/>
      <c r="N436" s="238"/>
      <c r="O436" s="238"/>
      <c r="P436" s="238"/>
      <c r="Q436" s="238"/>
      <c r="R436" s="238"/>
      <c r="S436" s="238"/>
      <c r="T436" s="238"/>
      <c r="U436" s="238"/>
      <c r="V436" s="238"/>
      <c r="W436" s="238"/>
      <c r="X436" s="238"/>
      <c r="Y436" s="238"/>
      <c r="Z436" s="238"/>
      <c r="AA436" s="238"/>
      <c r="AB436" s="238"/>
      <c r="AC436" s="238"/>
    </row>
    <row r="437" customFormat="false" ht="15" hidden="false" customHeight="false" outlineLevel="0" collapsed="false">
      <c r="A437" s="238"/>
      <c r="B437" s="437"/>
      <c r="C437" s="437"/>
      <c r="D437" s="437"/>
      <c r="E437" s="238"/>
      <c r="F437" s="238"/>
      <c r="G437" s="437"/>
      <c r="H437" s="437"/>
      <c r="I437" s="439"/>
      <c r="J437" s="238"/>
      <c r="K437" s="238"/>
      <c r="L437" s="238"/>
      <c r="M437" s="238"/>
      <c r="N437" s="238"/>
      <c r="O437" s="238"/>
      <c r="P437" s="238"/>
      <c r="Q437" s="238"/>
      <c r="R437" s="238"/>
      <c r="S437" s="238"/>
      <c r="T437" s="238"/>
      <c r="U437" s="238"/>
      <c r="V437" s="238"/>
      <c r="W437" s="238"/>
      <c r="X437" s="238"/>
      <c r="Y437" s="238"/>
      <c r="Z437" s="238"/>
      <c r="AA437" s="238"/>
      <c r="AB437" s="238"/>
      <c r="AC437" s="238"/>
    </row>
    <row r="438" customFormat="false" ht="15" hidden="false" customHeight="false" outlineLevel="0" collapsed="false">
      <c r="A438" s="238"/>
      <c r="B438" s="437"/>
      <c r="C438" s="437"/>
      <c r="D438" s="437"/>
      <c r="E438" s="238"/>
      <c r="F438" s="238"/>
      <c r="G438" s="437"/>
      <c r="H438" s="437"/>
      <c r="I438" s="439"/>
      <c r="J438" s="238"/>
      <c r="K438" s="238"/>
      <c r="L438" s="238"/>
      <c r="M438" s="238"/>
      <c r="N438" s="238"/>
      <c r="O438" s="238"/>
      <c r="P438" s="238"/>
      <c r="Q438" s="238"/>
      <c r="R438" s="238"/>
      <c r="S438" s="238"/>
      <c r="T438" s="238"/>
      <c r="U438" s="238"/>
      <c r="V438" s="238"/>
      <c r="W438" s="238"/>
      <c r="X438" s="238"/>
      <c r="Y438" s="238"/>
      <c r="Z438" s="238"/>
      <c r="AA438" s="238"/>
      <c r="AB438" s="238"/>
      <c r="AC438" s="238"/>
    </row>
    <row r="439" customFormat="false" ht="15" hidden="false" customHeight="false" outlineLevel="0" collapsed="false">
      <c r="A439" s="238"/>
      <c r="B439" s="437"/>
      <c r="C439" s="437"/>
      <c r="D439" s="437"/>
      <c r="E439" s="238"/>
      <c r="F439" s="238"/>
      <c r="G439" s="437"/>
      <c r="H439" s="437"/>
      <c r="I439" s="439"/>
      <c r="J439" s="238"/>
      <c r="K439" s="238"/>
      <c r="L439" s="238"/>
      <c r="M439" s="238"/>
      <c r="N439" s="238"/>
      <c r="O439" s="238"/>
      <c r="P439" s="238"/>
      <c r="Q439" s="238"/>
      <c r="R439" s="238"/>
      <c r="S439" s="238"/>
      <c r="T439" s="238"/>
      <c r="U439" s="238"/>
      <c r="V439" s="238"/>
      <c r="W439" s="238"/>
      <c r="X439" s="238"/>
      <c r="Y439" s="238"/>
      <c r="Z439" s="238"/>
      <c r="AA439" s="238"/>
      <c r="AB439" s="238"/>
      <c r="AC439" s="238"/>
    </row>
    <row r="440" customFormat="false" ht="15" hidden="false" customHeight="false" outlineLevel="0" collapsed="false">
      <c r="A440" s="238"/>
      <c r="B440" s="437"/>
      <c r="C440" s="437"/>
      <c r="D440" s="437"/>
      <c r="E440" s="238"/>
      <c r="F440" s="238"/>
      <c r="G440" s="437"/>
      <c r="H440" s="437"/>
      <c r="I440" s="439"/>
      <c r="J440" s="238"/>
      <c r="K440" s="238"/>
      <c r="L440" s="238"/>
      <c r="M440" s="238"/>
      <c r="N440" s="238"/>
      <c r="O440" s="238"/>
      <c r="P440" s="238"/>
      <c r="Q440" s="238"/>
      <c r="R440" s="238"/>
      <c r="S440" s="238"/>
      <c r="T440" s="238"/>
      <c r="U440" s="238"/>
      <c r="V440" s="238"/>
      <c r="W440" s="238"/>
      <c r="X440" s="238"/>
      <c r="Y440" s="238"/>
      <c r="Z440" s="238"/>
      <c r="AA440" s="238"/>
      <c r="AB440" s="238"/>
      <c r="AC440" s="238"/>
    </row>
    <row r="441" customFormat="false" ht="15" hidden="false" customHeight="false" outlineLevel="0" collapsed="false">
      <c r="A441" s="238"/>
      <c r="B441" s="437"/>
      <c r="C441" s="437"/>
      <c r="D441" s="437"/>
      <c r="E441" s="238"/>
      <c r="F441" s="238"/>
      <c r="G441" s="437"/>
      <c r="H441" s="437"/>
      <c r="I441" s="439"/>
      <c r="J441" s="238"/>
      <c r="K441" s="238"/>
      <c r="L441" s="238"/>
      <c r="M441" s="238"/>
      <c r="N441" s="238"/>
      <c r="O441" s="238"/>
      <c r="P441" s="238"/>
      <c r="Q441" s="238"/>
      <c r="R441" s="238"/>
      <c r="S441" s="238"/>
      <c r="T441" s="238"/>
      <c r="U441" s="238"/>
      <c r="V441" s="238"/>
      <c r="W441" s="238"/>
      <c r="X441" s="238"/>
      <c r="Y441" s="238"/>
      <c r="Z441" s="238"/>
      <c r="AA441" s="238"/>
      <c r="AB441" s="238"/>
      <c r="AC441" s="238"/>
    </row>
    <row r="442" customFormat="false" ht="15" hidden="false" customHeight="false" outlineLevel="0" collapsed="false">
      <c r="A442" s="238"/>
      <c r="B442" s="437"/>
      <c r="C442" s="437"/>
      <c r="D442" s="437"/>
      <c r="E442" s="238"/>
      <c r="F442" s="238"/>
      <c r="G442" s="437"/>
      <c r="H442" s="437"/>
      <c r="I442" s="439"/>
      <c r="J442" s="238"/>
      <c r="K442" s="238"/>
      <c r="L442" s="238"/>
      <c r="M442" s="238"/>
      <c r="N442" s="238"/>
      <c r="O442" s="238"/>
      <c r="P442" s="238"/>
      <c r="Q442" s="238"/>
      <c r="R442" s="238"/>
      <c r="S442" s="238"/>
      <c r="T442" s="238"/>
      <c r="U442" s="238"/>
      <c r="V442" s="238"/>
      <c r="W442" s="238"/>
      <c r="X442" s="238"/>
      <c r="Y442" s="238"/>
      <c r="Z442" s="238"/>
      <c r="AA442" s="238"/>
      <c r="AB442" s="238"/>
      <c r="AC442" s="238"/>
    </row>
    <row r="443" customFormat="false" ht="15" hidden="false" customHeight="false" outlineLevel="0" collapsed="false">
      <c r="A443" s="238"/>
      <c r="B443" s="437"/>
      <c r="C443" s="437"/>
      <c r="D443" s="437"/>
      <c r="E443" s="238"/>
      <c r="F443" s="238"/>
      <c r="G443" s="437"/>
      <c r="H443" s="437"/>
      <c r="I443" s="439"/>
      <c r="J443" s="238"/>
      <c r="K443" s="238"/>
      <c r="L443" s="238"/>
      <c r="M443" s="238"/>
      <c r="N443" s="238"/>
      <c r="O443" s="238"/>
      <c r="P443" s="238"/>
      <c r="Q443" s="238"/>
      <c r="R443" s="238"/>
      <c r="S443" s="238"/>
      <c r="T443" s="238"/>
      <c r="U443" s="238"/>
      <c r="V443" s="238"/>
      <c r="W443" s="238"/>
      <c r="X443" s="238"/>
      <c r="Y443" s="238"/>
      <c r="Z443" s="238"/>
      <c r="AA443" s="238"/>
      <c r="AB443" s="238"/>
      <c r="AC443" s="238"/>
    </row>
    <row r="444" customFormat="false" ht="15" hidden="false" customHeight="false" outlineLevel="0" collapsed="false">
      <c r="A444" s="238"/>
      <c r="B444" s="437"/>
      <c r="C444" s="437"/>
      <c r="D444" s="437"/>
      <c r="E444" s="238"/>
      <c r="F444" s="238"/>
      <c r="G444" s="437"/>
      <c r="H444" s="437"/>
      <c r="I444" s="439"/>
      <c r="J444" s="238"/>
      <c r="K444" s="238"/>
      <c r="L444" s="238"/>
      <c r="M444" s="238"/>
      <c r="N444" s="238"/>
      <c r="O444" s="238"/>
      <c r="P444" s="238"/>
      <c r="Q444" s="238"/>
      <c r="R444" s="238"/>
      <c r="S444" s="238"/>
      <c r="T444" s="238"/>
      <c r="U444" s="238"/>
      <c r="V444" s="238"/>
      <c r="W444" s="238"/>
      <c r="X444" s="238"/>
      <c r="Y444" s="238"/>
      <c r="Z444" s="238"/>
      <c r="AA444" s="238"/>
      <c r="AB444" s="238"/>
      <c r="AC444" s="238"/>
    </row>
    <row r="445" customFormat="false" ht="15" hidden="false" customHeight="false" outlineLevel="0" collapsed="false">
      <c r="A445" s="238"/>
      <c r="B445" s="437"/>
      <c r="C445" s="437"/>
      <c r="D445" s="437"/>
      <c r="E445" s="238"/>
      <c r="F445" s="238"/>
      <c r="G445" s="437"/>
      <c r="H445" s="437"/>
      <c r="I445" s="439"/>
      <c r="J445" s="238"/>
      <c r="K445" s="238"/>
      <c r="L445" s="238"/>
      <c r="M445" s="238"/>
      <c r="N445" s="238"/>
      <c r="O445" s="238"/>
      <c r="P445" s="238"/>
      <c r="Q445" s="238"/>
      <c r="R445" s="238"/>
      <c r="S445" s="238"/>
      <c r="T445" s="238"/>
      <c r="U445" s="238"/>
      <c r="V445" s="238"/>
      <c r="W445" s="238"/>
      <c r="X445" s="238"/>
      <c r="Y445" s="238"/>
      <c r="Z445" s="238"/>
      <c r="AA445" s="238"/>
      <c r="AB445" s="238"/>
      <c r="AC445" s="238"/>
    </row>
    <row r="446" customFormat="false" ht="15" hidden="false" customHeight="false" outlineLevel="0" collapsed="false">
      <c r="A446" s="238"/>
      <c r="B446" s="437"/>
      <c r="C446" s="437"/>
      <c r="D446" s="437"/>
      <c r="E446" s="238"/>
      <c r="F446" s="238"/>
      <c r="G446" s="437"/>
      <c r="H446" s="437"/>
      <c r="I446" s="439"/>
      <c r="J446" s="238"/>
      <c r="K446" s="238"/>
      <c r="L446" s="238"/>
      <c r="M446" s="238"/>
      <c r="N446" s="238"/>
      <c r="O446" s="238"/>
      <c r="P446" s="238"/>
      <c r="Q446" s="238"/>
      <c r="R446" s="238"/>
      <c r="S446" s="238"/>
      <c r="T446" s="238"/>
      <c r="U446" s="238"/>
      <c r="V446" s="238"/>
      <c r="W446" s="238"/>
      <c r="X446" s="238"/>
      <c r="Y446" s="238"/>
      <c r="Z446" s="238"/>
      <c r="AA446" s="238"/>
      <c r="AB446" s="238"/>
      <c r="AC446" s="238"/>
    </row>
    <row r="447" customFormat="false" ht="15" hidden="false" customHeight="false" outlineLevel="0" collapsed="false">
      <c r="A447" s="238"/>
      <c r="B447" s="437"/>
      <c r="C447" s="437"/>
      <c r="D447" s="437"/>
      <c r="E447" s="238"/>
      <c r="F447" s="238"/>
      <c r="G447" s="437"/>
      <c r="H447" s="437"/>
      <c r="I447" s="439"/>
      <c r="J447" s="238"/>
      <c r="K447" s="238"/>
      <c r="L447" s="238"/>
      <c r="M447" s="238"/>
      <c r="N447" s="238"/>
      <c r="O447" s="238"/>
      <c r="P447" s="238"/>
      <c r="Q447" s="238"/>
      <c r="R447" s="238"/>
      <c r="S447" s="238"/>
      <c r="T447" s="238"/>
      <c r="U447" s="238"/>
      <c r="V447" s="238"/>
      <c r="W447" s="238"/>
      <c r="X447" s="238"/>
      <c r="Y447" s="238"/>
      <c r="Z447" s="238"/>
      <c r="AA447" s="238"/>
      <c r="AB447" s="238"/>
      <c r="AC447" s="238"/>
    </row>
    <row r="448" customFormat="false" ht="15" hidden="false" customHeight="false" outlineLevel="0" collapsed="false">
      <c r="A448" s="238"/>
      <c r="B448" s="437"/>
      <c r="C448" s="437"/>
      <c r="D448" s="437"/>
      <c r="E448" s="238"/>
      <c r="F448" s="238"/>
      <c r="G448" s="437"/>
      <c r="H448" s="437"/>
      <c r="I448" s="439"/>
      <c r="J448" s="238"/>
      <c r="K448" s="238"/>
      <c r="L448" s="238"/>
      <c r="M448" s="238"/>
      <c r="N448" s="238"/>
      <c r="O448" s="238"/>
      <c r="P448" s="238"/>
      <c r="Q448" s="238"/>
      <c r="R448" s="238"/>
      <c r="S448" s="238"/>
      <c r="T448" s="238"/>
      <c r="U448" s="238"/>
      <c r="V448" s="238"/>
      <c r="W448" s="238"/>
      <c r="X448" s="238"/>
      <c r="Y448" s="238"/>
      <c r="Z448" s="238"/>
      <c r="AA448" s="238"/>
      <c r="AB448" s="238"/>
      <c r="AC448" s="238"/>
    </row>
    <row r="449" customFormat="false" ht="15" hidden="false" customHeight="false" outlineLevel="0" collapsed="false">
      <c r="A449" s="238"/>
      <c r="B449" s="437"/>
      <c r="C449" s="437"/>
      <c r="D449" s="437"/>
      <c r="E449" s="238"/>
      <c r="F449" s="238"/>
      <c r="G449" s="437"/>
      <c r="H449" s="437"/>
      <c r="I449" s="439"/>
      <c r="J449" s="238"/>
      <c r="K449" s="238"/>
      <c r="L449" s="238"/>
      <c r="M449" s="238"/>
      <c r="N449" s="238"/>
      <c r="O449" s="238"/>
      <c r="P449" s="238"/>
      <c r="Q449" s="238"/>
      <c r="R449" s="238"/>
      <c r="S449" s="238"/>
      <c r="T449" s="238"/>
      <c r="U449" s="238"/>
      <c r="V449" s="238"/>
      <c r="W449" s="238"/>
      <c r="X449" s="238"/>
      <c r="Y449" s="238"/>
      <c r="Z449" s="238"/>
      <c r="AA449" s="238"/>
      <c r="AB449" s="238"/>
      <c r="AC449" s="238"/>
    </row>
    <row r="450" customFormat="false" ht="15" hidden="false" customHeight="false" outlineLevel="0" collapsed="false">
      <c r="A450" s="238"/>
      <c r="B450" s="437"/>
      <c r="C450" s="437"/>
      <c r="D450" s="437"/>
      <c r="E450" s="238"/>
      <c r="F450" s="238"/>
      <c r="G450" s="437"/>
      <c r="H450" s="437"/>
      <c r="I450" s="439"/>
      <c r="J450" s="238"/>
      <c r="K450" s="238"/>
      <c r="L450" s="238"/>
      <c r="M450" s="238"/>
      <c r="N450" s="238"/>
      <c r="O450" s="238"/>
      <c r="P450" s="238"/>
      <c r="Q450" s="238"/>
      <c r="R450" s="238"/>
      <c r="S450" s="238"/>
      <c r="T450" s="238"/>
      <c r="U450" s="238"/>
      <c r="V450" s="238"/>
      <c r="W450" s="238"/>
      <c r="X450" s="238"/>
      <c r="Y450" s="238"/>
      <c r="Z450" s="238"/>
      <c r="AA450" s="238"/>
      <c r="AB450" s="238"/>
      <c r="AC450" s="238"/>
    </row>
    <row r="451" customFormat="false" ht="15" hidden="false" customHeight="false" outlineLevel="0" collapsed="false">
      <c r="A451" s="238"/>
      <c r="B451" s="437"/>
      <c r="C451" s="437"/>
      <c r="D451" s="437"/>
      <c r="E451" s="238"/>
      <c r="F451" s="238"/>
      <c r="G451" s="437"/>
      <c r="H451" s="437"/>
      <c r="I451" s="439"/>
      <c r="J451" s="238"/>
      <c r="K451" s="238"/>
      <c r="L451" s="238"/>
      <c r="M451" s="238"/>
      <c r="N451" s="238"/>
      <c r="O451" s="238"/>
      <c r="P451" s="238"/>
      <c r="Q451" s="238"/>
      <c r="R451" s="238"/>
      <c r="S451" s="238"/>
      <c r="T451" s="238"/>
      <c r="U451" s="238"/>
      <c r="V451" s="238"/>
      <c r="W451" s="238"/>
      <c r="X451" s="238"/>
      <c r="Y451" s="238"/>
      <c r="Z451" s="238"/>
      <c r="AA451" s="238"/>
      <c r="AB451" s="238"/>
      <c r="AC451" s="238"/>
    </row>
    <row r="452" customFormat="false" ht="15" hidden="false" customHeight="false" outlineLevel="0" collapsed="false">
      <c r="A452" s="238"/>
      <c r="B452" s="437"/>
      <c r="C452" s="437"/>
      <c r="D452" s="437"/>
      <c r="E452" s="238"/>
      <c r="F452" s="238"/>
      <c r="G452" s="437"/>
      <c r="H452" s="437"/>
      <c r="I452" s="439"/>
      <c r="J452" s="238"/>
      <c r="K452" s="238"/>
      <c r="L452" s="238"/>
      <c r="M452" s="238"/>
      <c r="N452" s="238"/>
      <c r="O452" s="238"/>
      <c r="P452" s="238"/>
      <c r="Q452" s="238"/>
      <c r="R452" s="238"/>
      <c r="S452" s="238"/>
      <c r="T452" s="238"/>
      <c r="U452" s="238"/>
      <c r="V452" s="238"/>
      <c r="W452" s="238"/>
      <c r="X452" s="238"/>
      <c r="Y452" s="238"/>
      <c r="Z452" s="238"/>
      <c r="AA452" s="238"/>
      <c r="AB452" s="238"/>
      <c r="AC452" s="238"/>
    </row>
    <row r="453" customFormat="false" ht="15" hidden="false" customHeight="false" outlineLevel="0" collapsed="false">
      <c r="A453" s="238"/>
      <c r="B453" s="437"/>
      <c r="C453" s="437"/>
      <c r="D453" s="437"/>
      <c r="E453" s="238"/>
      <c r="F453" s="238"/>
      <c r="G453" s="437"/>
      <c r="H453" s="437"/>
      <c r="I453" s="439"/>
      <c r="J453" s="238"/>
      <c r="K453" s="238"/>
      <c r="L453" s="238"/>
      <c r="M453" s="238"/>
      <c r="N453" s="238"/>
      <c r="O453" s="238"/>
      <c r="P453" s="238"/>
      <c r="Q453" s="238"/>
      <c r="R453" s="238"/>
      <c r="S453" s="238"/>
      <c r="T453" s="238"/>
      <c r="U453" s="238"/>
      <c r="V453" s="238"/>
      <c r="W453" s="238"/>
      <c r="X453" s="238"/>
      <c r="Y453" s="238"/>
      <c r="Z453" s="238"/>
      <c r="AA453" s="238"/>
      <c r="AB453" s="238"/>
      <c r="AC453" s="238"/>
    </row>
    <row r="454" customFormat="false" ht="15" hidden="false" customHeight="false" outlineLevel="0" collapsed="false">
      <c r="A454" s="238"/>
      <c r="B454" s="437"/>
      <c r="C454" s="437"/>
      <c r="D454" s="437"/>
      <c r="E454" s="238"/>
      <c r="F454" s="238"/>
      <c r="G454" s="437"/>
      <c r="H454" s="437"/>
      <c r="I454" s="439"/>
      <c r="J454" s="238"/>
      <c r="K454" s="238"/>
      <c r="L454" s="238"/>
      <c r="M454" s="238"/>
      <c r="N454" s="238"/>
      <c r="O454" s="238"/>
      <c r="P454" s="238"/>
      <c r="Q454" s="238"/>
      <c r="R454" s="238"/>
      <c r="S454" s="238"/>
      <c r="T454" s="238"/>
      <c r="U454" s="238"/>
      <c r="V454" s="238"/>
      <c r="W454" s="238"/>
      <c r="X454" s="238"/>
      <c r="Y454" s="238"/>
      <c r="Z454" s="238"/>
      <c r="AA454" s="238"/>
      <c r="AB454" s="238"/>
      <c r="AC454" s="238"/>
    </row>
    <row r="455" customFormat="false" ht="15" hidden="false" customHeight="false" outlineLevel="0" collapsed="false">
      <c r="A455" s="238"/>
      <c r="B455" s="437"/>
      <c r="C455" s="437"/>
      <c r="D455" s="437"/>
      <c r="E455" s="238"/>
      <c r="F455" s="238"/>
      <c r="G455" s="437"/>
      <c r="H455" s="437"/>
      <c r="I455" s="439"/>
      <c r="J455" s="238"/>
      <c r="K455" s="238"/>
      <c r="L455" s="238"/>
      <c r="M455" s="238"/>
      <c r="N455" s="238"/>
      <c r="O455" s="238"/>
      <c r="P455" s="238"/>
      <c r="Q455" s="238"/>
      <c r="R455" s="238"/>
      <c r="S455" s="238"/>
      <c r="T455" s="238"/>
      <c r="U455" s="238"/>
      <c r="V455" s="238"/>
      <c r="W455" s="238"/>
      <c r="X455" s="238"/>
      <c r="Y455" s="238"/>
      <c r="Z455" s="238"/>
      <c r="AA455" s="238"/>
      <c r="AB455" s="238"/>
      <c r="AC455" s="238"/>
    </row>
    <row r="456" customFormat="false" ht="15" hidden="false" customHeight="false" outlineLevel="0" collapsed="false">
      <c r="A456" s="238"/>
      <c r="B456" s="437"/>
      <c r="C456" s="437"/>
      <c r="D456" s="437"/>
      <c r="E456" s="238"/>
      <c r="F456" s="238"/>
      <c r="G456" s="437"/>
      <c r="H456" s="437"/>
      <c r="I456" s="439"/>
      <c r="J456" s="238"/>
      <c r="K456" s="238"/>
      <c r="L456" s="238"/>
      <c r="M456" s="238"/>
      <c r="N456" s="238"/>
      <c r="O456" s="238"/>
      <c r="P456" s="238"/>
      <c r="Q456" s="238"/>
      <c r="R456" s="238"/>
      <c r="S456" s="238"/>
      <c r="T456" s="238"/>
      <c r="U456" s="238"/>
      <c r="V456" s="238"/>
      <c r="W456" s="238"/>
      <c r="X456" s="238"/>
      <c r="Y456" s="238"/>
      <c r="Z456" s="238"/>
      <c r="AA456" s="238"/>
      <c r="AB456" s="238"/>
      <c r="AC456" s="238"/>
    </row>
    <row r="457" customFormat="false" ht="15" hidden="false" customHeight="false" outlineLevel="0" collapsed="false">
      <c r="A457" s="238"/>
      <c r="B457" s="437"/>
      <c r="C457" s="437"/>
      <c r="D457" s="437"/>
      <c r="E457" s="238"/>
      <c r="F457" s="238"/>
      <c r="G457" s="437"/>
      <c r="H457" s="437"/>
      <c r="I457" s="439"/>
      <c r="J457" s="238"/>
      <c r="K457" s="238"/>
      <c r="L457" s="238"/>
      <c r="M457" s="238"/>
      <c r="N457" s="238"/>
      <c r="O457" s="238"/>
      <c r="P457" s="238"/>
      <c r="Q457" s="238"/>
      <c r="R457" s="238"/>
      <c r="S457" s="238"/>
      <c r="T457" s="238"/>
      <c r="U457" s="238"/>
      <c r="V457" s="238"/>
      <c r="W457" s="238"/>
      <c r="X457" s="238"/>
      <c r="Y457" s="238"/>
      <c r="Z457" s="238"/>
      <c r="AA457" s="238"/>
      <c r="AB457" s="238"/>
      <c r="AC457" s="238"/>
    </row>
    <row r="458" customFormat="false" ht="15" hidden="false" customHeight="false" outlineLevel="0" collapsed="false">
      <c r="A458" s="238"/>
      <c r="B458" s="437"/>
      <c r="C458" s="437"/>
      <c r="D458" s="437"/>
      <c r="E458" s="238"/>
      <c r="F458" s="238"/>
      <c r="G458" s="437"/>
      <c r="H458" s="437"/>
      <c r="I458" s="439"/>
      <c r="J458" s="238"/>
      <c r="K458" s="238"/>
      <c r="L458" s="238"/>
      <c r="M458" s="238"/>
      <c r="N458" s="238"/>
      <c r="O458" s="238"/>
      <c r="P458" s="238"/>
      <c r="Q458" s="238"/>
      <c r="R458" s="238"/>
      <c r="S458" s="238"/>
      <c r="T458" s="238"/>
      <c r="U458" s="238"/>
      <c r="V458" s="238"/>
      <c r="W458" s="238"/>
      <c r="X458" s="238"/>
      <c r="Y458" s="238"/>
      <c r="Z458" s="238"/>
      <c r="AA458" s="238"/>
      <c r="AB458" s="238"/>
      <c r="AC458" s="238"/>
    </row>
    <row r="459" customFormat="false" ht="15" hidden="false" customHeight="false" outlineLevel="0" collapsed="false">
      <c r="A459" s="238"/>
      <c r="B459" s="437"/>
      <c r="C459" s="437"/>
      <c r="D459" s="437"/>
      <c r="E459" s="238"/>
      <c r="F459" s="238"/>
      <c r="G459" s="437"/>
      <c r="H459" s="437"/>
      <c r="I459" s="439"/>
      <c r="J459" s="238"/>
      <c r="K459" s="238"/>
      <c r="L459" s="238"/>
      <c r="M459" s="238"/>
      <c r="N459" s="238"/>
      <c r="O459" s="238"/>
      <c r="P459" s="238"/>
      <c r="Q459" s="238"/>
      <c r="R459" s="238"/>
      <c r="S459" s="238"/>
      <c r="T459" s="238"/>
      <c r="U459" s="238"/>
      <c r="V459" s="238"/>
      <c r="W459" s="238"/>
      <c r="X459" s="238"/>
      <c r="Y459" s="238"/>
      <c r="Z459" s="238"/>
      <c r="AA459" s="238"/>
      <c r="AB459" s="238"/>
      <c r="AC459" s="238"/>
    </row>
    <row r="460" customFormat="false" ht="15" hidden="false" customHeight="false" outlineLevel="0" collapsed="false">
      <c r="A460" s="238"/>
      <c r="B460" s="437"/>
      <c r="C460" s="437"/>
      <c r="D460" s="437"/>
      <c r="E460" s="238"/>
      <c r="F460" s="238"/>
      <c r="G460" s="437"/>
      <c r="H460" s="437"/>
      <c r="I460" s="439"/>
      <c r="J460" s="238"/>
      <c r="K460" s="238"/>
      <c r="L460" s="238"/>
      <c r="M460" s="238"/>
      <c r="N460" s="238"/>
      <c r="O460" s="238"/>
      <c r="P460" s="238"/>
      <c r="Q460" s="238"/>
      <c r="R460" s="238"/>
      <c r="S460" s="238"/>
      <c r="T460" s="238"/>
      <c r="U460" s="238"/>
      <c r="V460" s="238"/>
      <c r="W460" s="238"/>
      <c r="X460" s="238"/>
      <c r="Y460" s="238"/>
      <c r="Z460" s="238"/>
      <c r="AA460" s="238"/>
      <c r="AB460" s="238"/>
      <c r="AC460" s="238"/>
    </row>
    <row r="461" customFormat="false" ht="15" hidden="false" customHeight="false" outlineLevel="0" collapsed="false">
      <c r="A461" s="238"/>
      <c r="B461" s="437"/>
      <c r="C461" s="437"/>
      <c r="D461" s="437"/>
      <c r="E461" s="238"/>
      <c r="F461" s="238"/>
      <c r="G461" s="437"/>
      <c r="H461" s="437"/>
      <c r="I461" s="439"/>
      <c r="J461" s="238"/>
      <c r="K461" s="238"/>
      <c r="L461" s="238"/>
      <c r="M461" s="238"/>
      <c r="N461" s="238"/>
      <c r="O461" s="238"/>
      <c r="P461" s="238"/>
      <c r="Q461" s="238"/>
      <c r="R461" s="238"/>
      <c r="S461" s="238"/>
      <c r="T461" s="238"/>
      <c r="U461" s="238"/>
      <c r="V461" s="238"/>
      <c r="W461" s="238"/>
      <c r="X461" s="238"/>
      <c r="Y461" s="238"/>
      <c r="Z461" s="238"/>
      <c r="AA461" s="238"/>
      <c r="AB461" s="238"/>
      <c r="AC461" s="238"/>
    </row>
    <row r="462" customFormat="false" ht="15" hidden="false" customHeight="false" outlineLevel="0" collapsed="false">
      <c r="A462" s="238"/>
      <c r="B462" s="437"/>
      <c r="C462" s="437"/>
      <c r="D462" s="437"/>
      <c r="E462" s="238"/>
      <c r="F462" s="238"/>
      <c r="G462" s="437"/>
      <c r="H462" s="437"/>
      <c r="I462" s="439"/>
      <c r="J462" s="238"/>
      <c r="K462" s="238"/>
      <c r="L462" s="238"/>
      <c r="M462" s="238"/>
      <c r="N462" s="238"/>
      <c r="O462" s="238"/>
      <c r="P462" s="238"/>
      <c r="Q462" s="238"/>
      <c r="R462" s="238"/>
      <c r="S462" s="238"/>
      <c r="T462" s="238"/>
      <c r="U462" s="238"/>
      <c r="V462" s="238"/>
      <c r="W462" s="238"/>
      <c r="X462" s="238"/>
      <c r="Y462" s="238"/>
      <c r="Z462" s="238"/>
      <c r="AA462" s="238"/>
      <c r="AB462" s="238"/>
      <c r="AC462" s="238"/>
    </row>
    <row r="463" customFormat="false" ht="15" hidden="false" customHeight="false" outlineLevel="0" collapsed="false">
      <c r="A463" s="238"/>
      <c r="B463" s="437"/>
      <c r="C463" s="437"/>
      <c r="D463" s="437"/>
      <c r="E463" s="238"/>
      <c r="F463" s="238"/>
      <c r="G463" s="437"/>
      <c r="H463" s="437"/>
      <c r="I463" s="439"/>
      <c r="J463" s="238"/>
      <c r="K463" s="238"/>
      <c r="L463" s="238"/>
      <c r="M463" s="238"/>
      <c r="N463" s="238"/>
      <c r="O463" s="238"/>
      <c r="P463" s="238"/>
      <c r="Q463" s="238"/>
      <c r="R463" s="238"/>
      <c r="S463" s="238"/>
      <c r="T463" s="238"/>
      <c r="U463" s="238"/>
      <c r="V463" s="238"/>
      <c r="W463" s="238"/>
      <c r="X463" s="238"/>
      <c r="Y463" s="238"/>
      <c r="Z463" s="238"/>
      <c r="AA463" s="238"/>
      <c r="AB463" s="238"/>
      <c r="AC463" s="238"/>
    </row>
    <row r="464" customFormat="false" ht="15" hidden="false" customHeight="false" outlineLevel="0" collapsed="false">
      <c r="A464" s="238"/>
      <c r="B464" s="437"/>
      <c r="C464" s="437"/>
      <c r="D464" s="437"/>
      <c r="E464" s="238"/>
      <c r="F464" s="238"/>
      <c r="G464" s="437"/>
      <c r="H464" s="437"/>
      <c r="I464" s="439"/>
      <c r="J464" s="238"/>
      <c r="K464" s="238"/>
      <c r="L464" s="238"/>
      <c r="M464" s="238"/>
      <c r="N464" s="238"/>
      <c r="O464" s="238"/>
      <c r="P464" s="238"/>
      <c r="Q464" s="238"/>
      <c r="R464" s="238"/>
      <c r="S464" s="238"/>
      <c r="T464" s="238"/>
      <c r="U464" s="238"/>
      <c r="V464" s="238"/>
      <c r="W464" s="238"/>
      <c r="X464" s="238"/>
      <c r="Y464" s="238"/>
      <c r="Z464" s="238"/>
      <c r="AA464" s="238"/>
      <c r="AB464" s="238"/>
      <c r="AC464" s="238"/>
    </row>
    <row r="465" customFormat="false" ht="15" hidden="false" customHeight="false" outlineLevel="0" collapsed="false">
      <c r="A465" s="238"/>
      <c r="B465" s="437"/>
      <c r="C465" s="437"/>
      <c r="D465" s="437"/>
      <c r="E465" s="238"/>
      <c r="F465" s="238"/>
      <c r="G465" s="437"/>
      <c r="H465" s="437"/>
      <c r="I465" s="439"/>
      <c r="J465" s="238"/>
      <c r="K465" s="238"/>
      <c r="L465" s="238"/>
      <c r="M465" s="238"/>
      <c r="N465" s="238"/>
      <c r="O465" s="238"/>
      <c r="P465" s="238"/>
      <c r="Q465" s="238"/>
      <c r="R465" s="238"/>
      <c r="S465" s="238"/>
      <c r="T465" s="238"/>
      <c r="U465" s="238"/>
      <c r="V465" s="238"/>
      <c r="W465" s="238"/>
      <c r="X465" s="238"/>
      <c r="Y465" s="238"/>
      <c r="Z465" s="238"/>
      <c r="AA465" s="238"/>
      <c r="AB465" s="238"/>
      <c r="AC465" s="238"/>
    </row>
    <row r="466" customFormat="false" ht="15" hidden="false" customHeight="false" outlineLevel="0" collapsed="false">
      <c r="A466" s="238"/>
      <c r="B466" s="437"/>
      <c r="C466" s="437"/>
      <c r="D466" s="437"/>
      <c r="E466" s="238"/>
      <c r="F466" s="238"/>
      <c r="G466" s="437"/>
      <c r="H466" s="437"/>
      <c r="I466" s="439"/>
      <c r="J466" s="238"/>
      <c r="K466" s="238"/>
      <c r="L466" s="238"/>
      <c r="M466" s="238"/>
      <c r="N466" s="238"/>
      <c r="O466" s="238"/>
      <c r="P466" s="238"/>
      <c r="Q466" s="238"/>
      <c r="R466" s="238"/>
      <c r="S466" s="238"/>
      <c r="T466" s="238"/>
      <c r="U466" s="238"/>
      <c r="V466" s="238"/>
      <c r="W466" s="238"/>
      <c r="X466" s="238"/>
      <c r="Y466" s="238"/>
      <c r="Z466" s="238"/>
      <c r="AA466" s="238"/>
      <c r="AB466" s="238"/>
      <c r="AC466" s="238"/>
    </row>
    <row r="467" customFormat="false" ht="15" hidden="false" customHeight="false" outlineLevel="0" collapsed="false">
      <c r="A467" s="238"/>
      <c r="B467" s="437"/>
      <c r="C467" s="437"/>
      <c r="D467" s="437"/>
      <c r="E467" s="238"/>
      <c r="F467" s="238"/>
      <c r="G467" s="437"/>
      <c r="H467" s="437"/>
      <c r="I467" s="439"/>
      <c r="J467" s="238"/>
      <c r="K467" s="238"/>
      <c r="L467" s="238"/>
      <c r="M467" s="238"/>
      <c r="N467" s="238"/>
      <c r="O467" s="238"/>
      <c r="P467" s="238"/>
      <c r="Q467" s="238"/>
      <c r="R467" s="238"/>
      <c r="S467" s="238"/>
      <c r="T467" s="238"/>
      <c r="U467" s="238"/>
      <c r="V467" s="238"/>
      <c r="W467" s="238"/>
      <c r="X467" s="238"/>
      <c r="Y467" s="238"/>
      <c r="Z467" s="238"/>
      <c r="AA467" s="238"/>
      <c r="AB467" s="238"/>
      <c r="AC467" s="238"/>
    </row>
    <row r="468" customFormat="false" ht="15" hidden="false" customHeight="false" outlineLevel="0" collapsed="false">
      <c r="A468" s="238"/>
      <c r="B468" s="437"/>
      <c r="C468" s="437"/>
      <c r="D468" s="437"/>
      <c r="E468" s="238"/>
      <c r="F468" s="238"/>
      <c r="G468" s="437"/>
      <c r="H468" s="437"/>
      <c r="I468" s="439"/>
      <c r="J468" s="238"/>
      <c r="K468" s="238"/>
      <c r="L468" s="238"/>
      <c r="M468" s="238"/>
      <c r="N468" s="238"/>
      <c r="O468" s="238"/>
      <c r="P468" s="238"/>
      <c r="Q468" s="238"/>
      <c r="R468" s="238"/>
      <c r="S468" s="238"/>
      <c r="T468" s="238"/>
      <c r="U468" s="238"/>
      <c r="V468" s="238"/>
      <c r="W468" s="238"/>
      <c r="X468" s="238"/>
      <c r="Y468" s="238"/>
      <c r="Z468" s="238"/>
      <c r="AA468" s="238"/>
      <c r="AB468" s="238"/>
      <c r="AC468" s="238"/>
    </row>
    <row r="469" customFormat="false" ht="15" hidden="false" customHeight="false" outlineLevel="0" collapsed="false">
      <c r="A469" s="238"/>
      <c r="B469" s="437"/>
      <c r="C469" s="437"/>
      <c r="D469" s="437"/>
      <c r="E469" s="238"/>
      <c r="F469" s="238"/>
      <c r="G469" s="437"/>
      <c r="H469" s="437"/>
      <c r="I469" s="439"/>
      <c r="J469" s="238"/>
      <c r="K469" s="238"/>
      <c r="L469" s="238"/>
      <c r="M469" s="238"/>
      <c r="N469" s="238"/>
      <c r="O469" s="238"/>
      <c r="P469" s="238"/>
      <c r="Q469" s="238"/>
      <c r="R469" s="238"/>
      <c r="S469" s="238"/>
      <c r="T469" s="238"/>
      <c r="U469" s="238"/>
      <c r="V469" s="238"/>
      <c r="W469" s="238"/>
      <c r="X469" s="238"/>
      <c r="Y469" s="238"/>
      <c r="Z469" s="238"/>
      <c r="AA469" s="238"/>
      <c r="AB469" s="238"/>
      <c r="AC469" s="238"/>
    </row>
    <row r="470" customFormat="false" ht="15" hidden="false" customHeight="false" outlineLevel="0" collapsed="false">
      <c r="A470" s="238"/>
      <c r="B470" s="437"/>
      <c r="C470" s="437"/>
      <c r="D470" s="437"/>
      <c r="E470" s="238"/>
      <c r="F470" s="238"/>
      <c r="G470" s="437"/>
      <c r="H470" s="437"/>
      <c r="I470" s="439"/>
      <c r="J470" s="238"/>
      <c r="K470" s="238"/>
      <c r="L470" s="238"/>
      <c r="M470" s="238"/>
      <c r="N470" s="238"/>
      <c r="O470" s="238"/>
      <c r="P470" s="238"/>
      <c r="Q470" s="238"/>
      <c r="R470" s="238"/>
      <c r="S470" s="238"/>
      <c r="T470" s="238"/>
      <c r="U470" s="238"/>
      <c r="V470" s="238"/>
      <c r="W470" s="238"/>
      <c r="X470" s="238"/>
      <c r="Y470" s="238"/>
      <c r="Z470" s="238"/>
      <c r="AA470" s="238"/>
      <c r="AB470" s="238"/>
      <c r="AC470" s="238"/>
    </row>
    <row r="471" customFormat="false" ht="15" hidden="false" customHeight="false" outlineLevel="0" collapsed="false">
      <c r="A471" s="238"/>
      <c r="B471" s="437"/>
      <c r="C471" s="437"/>
      <c r="D471" s="437"/>
      <c r="E471" s="238"/>
      <c r="F471" s="238"/>
      <c r="G471" s="437"/>
      <c r="H471" s="437"/>
      <c r="I471" s="439"/>
      <c r="J471" s="238"/>
      <c r="K471" s="238"/>
      <c r="L471" s="238"/>
      <c r="M471" s="238"/>
      <c r="N471" s="238"/>
      <c r="O471" s="238"/>
      <c r="P471" s="238"/>
      <c r="Q471" s="238"/>
      <c r="R471" s="238"/>
      <c r="S471" s="238"/>
      <c r="T471" s="238"/>
      <c r="U471" s="238"/>
      <c r="V471" s="238"/>
      <c r="W471" s="238"/>
      <c r="X471" s="238"/>
      <c r="Y471" s="238"/>
      <c r="Z471" s="238"/>
      <c r="AA471" s="238"/>
      <c r="AB471" s="238"/>
      <c r="AC471" s="238"/>
    </row>
    <row r="472" customFormat="false" ht="15" hidden="false" customHeight="false" outlineLevel="0" collapsed="false">
      <c r="A472" s="238"/>
      <c r="B472" s="437"/>
      <c r="C472" s="437"/>
      <c r="D472" s="437"/>
      <c r="E472" s="238"/>
      <c r="F472" s="238"/>
      <c r="G472" s="437"/>
      <c r="H472" s="437"/>
      <c r="I472" s="439"/>
      <c r="J472" s="238"/>
      <c r="K472" s="238"/>
      <c r="L472" s="238"/>
      <c r="M472" s="238"/>
      <c r="N472" s="238"/>
      <c r="O472" s="238"/>
      <c r="P472" s="238"/>
      <c r="Q472" s="238"/>
      <c r="R472" s="238"/>
      <c r="S472" s="238"/>
      <c r="T472" s="238"/>
      <c r="U472" s="238"/>
      <c r="V472" s="238"/>
      <c r="W472" s="238"/>
      <c r="X472" s="238"/>
      <c r="Y472" s="238"/>
      <c r="Z472" s="238"/>
      <c r="AA472" s="238"/>
      <c r="AB472" s="238"/>
      <c r="AC472" s="238"/>
    </row>
    <row r="473" customFormat="false" ht="15" hidden="false" customHeight="false" outlineLevel="0" collapsed="false">
      <c r="A473" s="238"/>
      <c r="B473" s="437"/>
      <c r="C473" s="437"/>
      <c r="D473" s="437"/>
      <c r="E473" s="238"/>
      <c r="F473" s="238"/>
      <c r="G473" s="437"/>
      <c r="H473" s="437"/>
      <c r="I473" s="439"/>
      <c r="J473" s="238"/>
      <c r="K473" s="238"/>
      <c r="L473" s="238"/>
      <c r="M473" s="238"/>
      <c r="N473" s="238"/>
      <c r="O473" s="238"/>
      <c r="P473" s="238"/>
      <c r="Q473" s="238"/>
      <c r="R473" s="238"/>
      <c r="S473" s="238"/>
      <c r="T473" s="238"/>
      <c r="U473" s="238"/>
      <c r="V473" s="238"/>
      <c r="W473" s="238"/>
      <c r="X473" s="238"/>
      <c r="Y473" s="238"/>
      <c r="Z473" s="238"/>
      <c r="AA473" s="238"/>
      <c r="AB473" s="238"/>
      <c r="AC473" s="238"/>
    </row>
    <row r="474" customFormat="false" ht="15" hidden="false" customHeight="false" outlineLevel="0" collapsed="false">
      <c r="A474" s="238"/>
      <c r="B474" s="437"/>
      <c r="C474" s="437"/>
      <c r="D474" s="437"/>
      <c r="E474" s="238"/>
      <c r="F474" s="238"/>
      <c r="G474" s="437"/>
      <c r="H474" s="437"/>
      <c r="I474" s="439"/>
      <c r="J474" s="238"/>
      <c r="K474" s="238"/>
      <c r="L474" s="238"/>
      <c r="M474" s="238"/>
      <c r="N474" s="238"/>
      <c r="O474" s="238"/>
      <c r="P474" s="238"/>
      <c r="Q474" s="238"/>
      <c r="R474" s="238"/>
      <c r="S474" s="238"/>
      <c r="T474" s="238"/>
      <c r="U474" s="238"/>
      <c r="V474" s="238"/>
      <c r="W474" s="238"/>
      <c r="X474" s="238"/>
      <c r="Y474" s="238"/>
      <c r="Z474" s="238"/>
      <c r="AA474" s="238"/>
      <c r="AB474" s="238"/>
      <c r="AC474" s="238"/>
    </row>
    <row r="475" customFormat="false" ht="15" hidden="false" customHeight="false" outlineLevel="0" collapsed="false">
      <c r="A475" s="238"/>
      <c r="B475" s="437"/>
      <c r="C475" s="437"/>
      <c r="D475" s="437"/>
      <c r="E475" s="238"/>
      <c r="F475" s="238"/>
      <c r="G475" s="437"/>
      <c r="H475" s="437"/>
      <c r="I475" s="439"/>
      <c r="J475" s="238"/>
      <c r="K475" s="238"/>
      <c r="L475" s="238"/>
      <c r="M475" s="238"/>
      <c r="N475" s="238"/>
      <c r="O475" s="238"/>
      <c r="P475" s="238"/>
      <c r="Q475" s="238"/>
      <c r="R475" s="238"/>
      <c r="S475" s="238"/>
      <c r="T475" s="238"/>
      <c r="U475" s="238"/>
      <c r="V475" s="238"/>
      <c r="W475" s="238"/>
      <c r="X475" s="238"/>
      <c r="Y475" s="238"/>
      <c r="Z475" s="238"/>
      <c r="AA475" s="238"/>
      <c r="AB475" s="238"/>
      <c r="AC475" s="238"/>
    </row>
    <row r="476" customFormat="false" ht="15" hidden="false" customHeight="false" outlineLevel="0" collapsed="false">
      <c r="A476" s="238"/>
      <c r="B476" s="437"/>
      <c r="C476" s="437"/>
      <c r="D476" s="437"/>
      <c r="E476" s="238"/>
      <c r="F476" s="238"/>
      <c r="G476" s="437"/>
      <c r="H476" s="437"/>
      <c r="I476" s="439"/>
      <c r="J476" s="238"/>
      <c r="K476" s="238"/>
      <c r="L476" s="238"/>
      <c r="M476" s="238"/>
      <c r="N476" s="238"/>
      <c r="O476" s="238"/>
      <c r="P476" s="238"/>
      <c r="Q476" s="238"/>
      <c r="R476" s="238"/>
      <c r="S476" s="238"/>
      <c r="T476" s="238"/>
      <c r="U476" s="238"/>
      <c r="V476" s="238"/>
      <c r="W476" s="238"/>
      <c r="X476" s="238"/>
      <c r="Y476" s="238"/>
      <c r="Z476" s="238"/>
      <c r="AA476" s="238"/>
      <c r="AB476" s="238"/>
      <c r="AC476" s="238"/>
    </row>
    <row r="477" customFormat="false" ht="15" hidden="false" customHeight="false" outlineLevel="0" collapsed="false">
      <c r="A477" s="238"/>
      <c r="B477" s="437"/>
      <c r="C477" s="437"/>
      <c r="D477" s="437"/>
      <c r="E477" s="238"/>
      <c r="F477" s="238"/>
      <c r="G477" s="437"/>
      <c r="H477" s="437"/>
      <c r="I477" s="439"/>
      <c r="J477" s="238"/>
      <c r="K477" s="238"/>
      <c r="L477" s="238"/>
      <c r="M477" s="238"/>
      <c r="N477" s="238"/>
      <c r="O477" s="238"/>
      <c r="P477" s="238"/>
      <c r="Q477" s="238"/>
      <c r="R477" s="238"/>
      <c r="S477" s="238"/>
      <c r="T477" s="238"/>
      <c r="U477" s="238"/>
      <c r="V477" s="238"/>
      <c r="W477" s="238"/>
      <c r="X477" s="238"/>
      <c r="Y477" s="238"/>
      <c r="Z477" s="238"/>
      <c r="AA477" s="238"/>
      <c r="AB477" s="238"/>
      <c r="AC477" s="238"/>
    </row>
    <row r="478" customFormat="false" ht="15" hidden="false" customHeight="false" outlineLevel="0" collapsed="false">
      <c r="A478" s="238"/>
      <c r="B478" s="437"/>
      <c r="C478" s="437"/>
      <c r="D478" s="437"/>
      <c r="E478" s="238"/>
      <c r="F478" s="238"/>
      <c r="G478" s="437"/>
      <c r="H478" s="437"/>
      <c r="I478" s="439"/>
      <c r="J478" s="238"/>
      <c r="K478" s="238"/>
      <c r="L478" s="238"/>
      <c r="M478" s="238"/>
      <c r="N478" s="238"/>
      <c r="O478" s="238"/>
      <c r="P478" s="238"/>
      <c r="Q478" s="238"/>
      <c r="R478" s="238"/>
      <c r="S478" s="238"/>
      <c r="T478" s="238"/>
      <c r="U478" s="238"/>
      <c r="V478" s="238"/>
      <c r="W478" s="238"/>
      <c r="X478" s="238"/>
      <c r="Y478" s="238"/>
      <c r="Z478" s="238"/>
      <c r="AA478" s="238"/>
      <c r="AB478" s="238"/>
      <c r="AC478" s="238"/>
    </row>
    <row r="479" customFormat="false" ht="15" hidden="false" customHeight="false" outlineLevel="0" collapsed="false">
      <c r="A479" s="238"/>
      <c r="B479" s="437"/>
      <c r="C479" s="437"/>
      <c r="D479" s="437"/>
      <c r="E479" s="238"/>
      <c r="F479" s="238"/>
      <c r="G479" s="437"/>
      <c r="H479" s="437"/>
      <c r="I479" s="439"/>
      <c r="J479" s="238"/>
      <c r="K479" s="238"/>
      <c r="L479" s="238"/>
      <c r="M479" s="238"/>
      <c r="N479" s="238"/>
      <c r="O479" s="238"/>
      <c r="P479" s="238"/>
      <c r="Q479" s="238"/>
      <c r="R479" s="238"/>
      <c r="S479" s="238"/>
      <c r="T479" s="238"/>
      <c r="U479" s="238"/>
      <c r="V479" s="238"/>
      <c r="W479" s="238"/>
      <c r="X479" s="238"/>
      <c r="Y479" s="238"/>
      <c r="Z479" s="238"/>
      <c r="AA479" s="238"/>
      <c r="AB479" s="238"/>
      <c r="AC479" s="238"/>
    </row>
    <row r="480" customFormat="false" ht="15" hidden="false" customHeight="false" outlineLevel="0" collapsed="false">
      <c r="A480" s="238"/>
      <c r="B480" s="437"/>
      <c r="C480" s="437"/>
      <c r="D480" s="437"/>
      <c r="E480" s="238"/>
      <c r="F480" s="238"/>
      <c r="G480" s="437"/>
      <c r="H480" s="437"/>
      <c r="I480" s="439"/>
      <c r="J480" s="238"/>
      <c r="K480" s="238"/>
      <c r="L480" s="238"/>
      <c r="M480" s="238"/>
      <c r="N480" s="238"/>
      <c r="O480" s="238"/>
      <c r="P480" s="238"/>
      <c r="Q480" s="238"/>
      <c r="R480" s="238"/>
      <c r="S480" s="238"/>
      <c r="T480" s="238"/>
      <c r="U480" s="238"/>
      <c r="V480" s="238"/>
      <c r="W480" s="238"/>
      <c r="X480" s="238"/>
      <c r="Y480" s="238"/>
      <c r="Z480" s="238"/>
      <c r="AA480" s="238"/>
      <c r="AB480" s="238"/>
      <c r="AC480" s="238"/>
    </row>
    <row r="481" customFormat="false" ht="15" hidden="false" customHeight="false" outlineLevel="0" collapsed="false">
      <c r="A481" s="238"/>
      <c r="B481" s="437"/>
      <c r="C481" s="437"/>
      <c r="D481" s="437"/>
      <c r="E481" s="238"/>
      <c r="F481" s="238"/>
      <c r="G481" s="437"/>
      <c r="H481" s="437"/>
      <c r="I481" s="439"/>
      <c r="J481" s="238"/>
      <c r="K481" s="238"/>
      <c r="L481" s="238"/>
      <c r="M481" s="238"/>
      <c r="N481" s="238"/>
      <c r="O481" s="238"/>
      <c r="P481" s="238"/>
      <c r="Q481" s="238"/>
      <c r="R481" s="238"/>
      <c r="S481" s="238"/>
      <c r="T481" s="238"/>
      <c r="U481" s="238"/>
      <c r="V481" s="238"/>
      <c r="W481" s="238"/>
      <c r="X481" s="238"/>
      <c r="Y481" s="238"/>
      <c r="Z481" s="238"/>
      <c r="AA481" s="238"/>
      <c r="AB481" s="238"/>
      <c r="AC481" s="238"/>
    </row>
    <row r="482" customFormat="false" ht="15" hidden="false" customHeight="false" outlineLevel="0" collapsed="false">
      <c r="A482" s="238"/>
      <c r="B482" s="437"/>
      <c r="C482" s="437"/>
      <c r="D482" s="437"/>
      <c r="E482" s="238"/>
      <c r="F482" s="238"/>
      <c r="G482" s="437"/>
      <c r="H482" s="437"/>
      <c r="I482" s="439"/>
      <c r="J482" s="238"/>
      <c r="K482" s="238"/>
      <c r="L482" s="238"/>
      <c r="M482" s="238"/>
      <c r="N482" s="238"/>
      <c r="O482" s="238"/>
      <c r="P482" s="238"/>
      <c r="Q482" s="238"/>
      <c r="R482" s="238"/>
      <c r="S482" s="238"/>
      <c r="T482" s="238"/>
      <c r="U482" s="238"/>
      <c r="V482" s="238"/>
      <c r="W482" s="238"/>
      <c r="X482" s="238"/>
      <c r="Y482" s="238"/>
      <c r="Z482" s="238"/>
      <c r="AA482" s="238"/>
      <c r="AB482" s="238"/>
      <c r="AC482" s="238"/>
    </row>
    <row r="483" customFormat="false" ht="15" hidden="false" customHeight="false" outlineLevel="0" collapsed="false">
      <c r="A483" s="238"/>
      <c r="B483" s="437"/>
      <c r="C483" s="437"/>
      <c r="D483" s="437"/>
      <c r="E483" s="238"/>
      <c r="F483" s="238"/>
      <c r="G483" s="437"/>
      <c r="H483" s="437"/>
      <c r="I483" s="439"/>
      <c r="J483" s="238"/>
      <c r="K483" s="238"/>
      <c r="L483" s="238"/>
      <c r="M483" s="238"/>
      <c r="N483" s="238"/>
      <c r="O483" s="238"/>
      <c r="P483" s="238"/>
      <c r="Q483" s="238"/>
      <c r="R483" s="238"/>
      <c r="S483" s="238"/>
      <c r="T483" s="238"/>
      <c r="U483" s="238"/>
      <c r="V483" s="238"/>
      <c r="W483" s="238"/>
      <c r="X483" s="238"/>
      <c r="Y483" s="238"/>
      <c r="Z483" s="238"/>
      <c r="AA483" s="238"/>
      <c r="AB483" s="238"/>
      <c r="AC483" s="238"/>
    </row>
    <row r="484" customFormat="false" ht="15" hidden="false" customHeight="false" outlineLevel="0" collapsed="false">
      <c r="A484" s="238"/>
      <c r="B484" s="437"/>
      <c r="C484" s="437"/>
      <c r="D484" s="437"/>
      <c r="E484" s="238"/>
      <c r="F484" s="238"/>
      <c r="G484" s="437"/>
      <c r="H484" s="437"/>
      <c r="I484" s="439"/>
      <c r="J484" s="238"/>
      <c r="K484" s="238"/>
      <c r="L484" s="238"/>
      <c r="M484" s="238"/>
      <c r="N484" s="238"/>
      <c r="O484" s="238"/>
      <c r="P484" s="238"/>
      <c r="Q484" s="238"/>
      <c r="R484" s="238"/>
      <c r="S484" s="238"/>
      <c r="T484" s="238"/>
      <c r="U484" s="238"/>
      <c r="V484" s="238"/>
      <c r="W484" s="238"/>
      <c r="X484" s="238"/>
      <c r="Y484" s="238"/>
      <c r="Z484" s="238"/>
      <c r="AA484" s="238"/>
      <c r="AB484" s="238"/>
      <c r="AC484" s="238"/>
    </row>
    <row r="485" customFormat="false" ht="15" hidden="false" customHeight="false" outlineLevel="0" collapsed="false">
      <c r="A485" s="238"/>
      <c r="B485" s="437"/>
      <c r="C485" s="437"/>
      <c r="D485" s="437"/>
      <c r="E485" s="238"/>
      <c r="F485" s="238"/>
      <c r="G485" s="437"/>
      <c r="H485" s="437"/>
      <c r="I485" s="439"/>
      <c r="J485" s="238"/>
      <c r="K485" s="238"/>
      <c r="L485" s="238"/>
      <c r="M485" s="238"/>
      <c r="N485" s="238"/>
      <c r="O485" s="238"/>
      <c r="P485" s="238"/>
      <c r="Q485" s="238"/>
      <c r="R485" s="238"/>
      <c r="S485" s="238"/>
      <c r="T485" s="238"/>
      <c r="U485" s="238"/>
      <c r="V485" s="238"/>
      <c r="W485" s="238"/>
      <c r="X485" s="238"/>
      <c r="Y485" s="238"/>
      <c r="Z485" s="238"/>
      <c r="AA485" s="238"/>
      <c r="AB485" s="238"/>
      <c r="AC485" s="238"/>
    </row>
    <row r="486" customFormat="false" ht="15" hidden="false" customHeight="false" outlineLevel="0" collapsed="false">
      <c r="A486" s="238"/>
      <c r="B486" s="437"/>
      <c r="C486" s="437"/>
      <c r="D486" s="437"/>
      <c r="E486" s="238"/>
      <c r="F486" s="238"/>
      <c r="G486" s="437"/>
      <c r="H486" s="437"/>
      <c r="I486" s="439"/>
      <c r="J486" s="238"/>
      <c r="K486" s="238"/>
      <c r="L486" s="238"/>
      <c r="M486" s="238"/>
      <c r="N486" s="238"/>
      <c r="O486" s="238"/>
      <c r="P486" s="238"/>
      <c r="Q486" s="238"/>
      <c r="R486" s="238"/>
      <c r="S486" s="238"/>
      <c r="T486" s="238"/>
      <c r="U486" s="238"/>
      <c r="V486" s="238"/>
      <c r="W486" s="238"/>
      <c r="X486" s="238"/>
      <c r="Y486" s="238"/>
      <c r="Z486" s="238"/>
      <c r="AA486" s="238"/>
      <c r="AB486" s="238"/>
      <c r="AC486" s="238"/>
    </row>
    <row r="487" customFormat="false" ht="15" hidden="false" customHeight="false" outlineLevel="0" collapsed="false">
      <c r="A487" s="238"/>
      <c r="B487" s="437"/>
      <c r="C487" s="437"/>
      <c r="D487" s="437"/>
      <c r="E487" s="238"/>
      <c r="F487" s="238"/>
      <c r="G487" s="437"/>
      <c r="H487" s="437"/>
      <c r="I487" s="439"/>
      <c r="J487" s="238"/>
      <c r="K487" s="238"/>
      <c r="L487" s="238"/>
      <c r="M487" s="238"/>
      <c r="N487" s="238"/>
      <c r="O487" s="238"/>
      <c r="P487" s="238"/>
      <c r="Q487" s="238"/>
      <c r="R487" s="238"/>
      <c r="S487" s="238"/>
      <c r="T487" s="238"/>
      <c r="U487" s="238"/>
      <c r="V487" s="238"/>
      <c r="W487" s="238"/>
      <c r="X487" s="238"/>
      <c r="Y487" s="238"/>
      <c r="Z487" s="238"/>
      <c r="AA487" s="238"/>
      <c r="AB487" s="238"/>
      <c r="AC487" s="238"/>
    </row>
    <row r="488" customFormat="false" ht="15" hidden="false" customHeight="false" outlineLevel="0" collapsed="false">
      <c r="A488" s="238"/>
      <c r="B488" s="437"/>
      <c r="C488" s="437"/>
      <c r="D488" s="437"/>
      <c r="E488" s="238"/>
      <c r="F488" s="238"/>
      <c r="G488" s="437"/>
      <c r="H488" s="437"/>
      <c r="I488" s="439"/>
      <c r="J488" s="238"/>
      <c r="K488" s="238"/>
      <c r="L488" s="238"/>
      <c r="M488" s="238"/>
      <c r="N488" s="238"/>
      <c r="O488" s="238"/>
      <c r="P488" s="238"/>
      <c r="Q488" s="238"/>
      <c r="R488" s="238"/>
      <c r="S488" s="238"/>
      <c r="T488" s="238"/>
      <c r="U488" s="238"/>
      <c r="V488" s="238"/>
      <c r="W488" s="238"/>
      <c r="X488" s="238"/>
      <c r="Y488" s="238"/>
      <c r="Z488" s="238"/>
      <c r="AA488" s="238"/>
      <c r="AB488" s="238"/>
      <c r="AC488" s="238"/>
    </row>
    <row r="489" customFormat="false" ht="15" hidden="false" customHeight="false" outlineLevel="0" collapsed="false">
      <c r="A489" s="238"/>
      <c r="B489" s="437"/>
      <c r="C489" s="437"/>
      <c r="D489" s="437"/>
      <c r="E489" s="238"/>
      <c r="F489" s="238"/>
      <c r="G489" s="437"/>
      <c r="H489" s="437"/>
      <c r="I489" s="439"/>
      <c r="J489" s="238"/>
      <c r="K489" s="238"/>
      <c r="L489" s="238"/>
      <c r="M489" s="238"/>
      <c r="N489" s="238"/>
      <c r="O489" s="238"/>
      <c r="P489" s="238"/>
      <c r="Q489" s="238"/>
      <c r="R489" s="238"/>
      <c r="S489" s="238"/>
      <c r="T489" s="238"/>
      <c r="U489" s="238"/>
      <c r="V489" s="238"/>
      <c r="W489" s="238"/>
      <c r="X489" s="238"/>
      <c r="Y489" s="238"/>
      <c r="Z489" s="238"/>
      <c r="AA489" s="238"/>
      <c r="AB489" s="238"/>
      <c r="AC489" s="238"/>
    </row>
    <row r="490" customFormat="false" ht="15" hidden="false" customHeight="false" outlineLevel="0" collapsed="false">
      <c r="A490" s="238"/>
      <c r="B490" s="437"/>
      <c r="C490" s="437"/>
      <c r="D490" s="437"/>
      <c r="E490" s="238"/>
      <c r="F490" s="238"/>
      <c r="G490" s="437"/>
      <c r="H490" s="437"/>
      <c r="I490" s="439"/>
      <c r="J490" s="238"/>
      <c r="K490" s="238"/>
      <c r="L490" s="238"/>
      <c r="M490" s="238"/>
      <c r="N490" s="238"/>
      <c r="O490" s="238"/>
      <c r="P490" s="238"/>
      <c r="Q490" s="238"/>
      <c r="R490" s="238"/>
      <c r="S490" s="238"/>
      <c r="T490" s="238"/>
      <c r="U490" s="238"/>
      <c r="V490" s="238"/>
      <c r="W490" s="238"/>
      <c r="X490" s="238"/>
      <c r="Y490" s="238"/>
      <c r="Z490" s="238"/>
      <c r="AA490" s="238"/>
      <c r="AB490" s="238"/>
      <c r="AC490" s="238"/>
    </row>
    <row r="491" customFormat="false" ht="15" hidden="false" customHeight="false" outlineLevel="0" collapsed="false">
      <c r="A491" s="238"/>
      <c r="B491" s="437"/>
      <c r="C491" s="437"/>
      <c r="D491" s="437"/>
      <c r="E491" s="238"/>
      <c r="F491" s="238"/>
      <c r="G491" s="437"/>
      <c r="H491" s="437"/>
      <c r="I491" s="439"/>
      <c r="J491" s="238"/>
      <c r="K491" s="238"/>
      <c r="L491" s="238"/>
      <c r="M491" s="238"/>
      <c r="N491" s="238"/>
      <c r="O491" s="238"/>
      <c r="P491" s="238"/>
      <c r="Q491" s="238"/>
      <c r="R491" s="238"/>
      <c r="S491" s="238"/>
      <c r="T491" s="238"/>
      <c r="U491" s="238"/>
      <c r="V491" s="238"/>
      <c r="W491" s="238"/>
      <c r="X491" s="238"/>
      <c r="Y491" s="238"/>
      <c r="Z491" s="238"/>
      <c r="AA491" s="238"/>
      <c r="AB491" s="238"/>
      <c r="AC491" s="238"/>
    </row>
    <row r="492" customFormat="false" ht="15" hidden="false" customHeight="false" outlineLevel="0" collapsed="false">
      <c r="A492" s="238"/>
      <c r="B492" s="437"/>
      <c r="C492" s="437"/>
      <c r="D492" s="437"/>
      <c r="E492" s="238"/>
      <c r="F492" s="238"/>
      <c r="G492" s="437"/>
      <c r="H492" s="437"/>
      <c r="I492" s="439"/>
      <c r="J492" s="238"/>
      <c r="K492" s="238"/>
      <c r="L492" s="238"/>
      <c r="M492" s="238"/>
      <c r="N492" s="238"/>
      <c r="O492" s="238"/>
      <c r="P492" s="238"/>
      <c r="Q492" s="238"/>
      <c r="R492" s="238"/>
      <c r="S492" s="238"/>
      <c r="T492" s="238"/>
      <c r="U492" s="238"/>
      <c r="V492" s="238"/>
      <c r="W492" s="238"/>
      <c r="X492" s="238"/>
      <c r="Y492" s="238"/>
      <c r="Z492" s="238"/>
      <c r="AA492" s="238"/>
      <c r="AB492" s="238"/>
      <c r="AC492" s="238"/>
    </row>
    <row r="493" customFormat="false" ht="15" hidden="false" customHeight="false" outlineLevel="0" collapsed="false">
      <c r="A493" s="238"/>
      <c r="B493" s="437"/>
      <c r="C493" s="437"/>
      <c r="D493" s="437"/>
      <c r="E493" s="238"/>
      <c r="F493" s="238"/>
      <c r="G493" s="437"/>
      <c r="H493" s="437"/>
      <c r="I493" s="439"/>
      <c r="J493" s="238"/>
      <c r="K493" s="238"/>
      <c r="L493" s="238"/>
      <c r="M493" s="238"/>
      <c r="N493" s="238"/>
      <c r="O493" s="238"/>
      <c r="P493" s="238"/>
      <c r="Q493" s="238"/>
      <c r="R493" s="238"/>
      <c r="S493" s="238"/>
      <c r="T493" s="238"/>
      <c r="U493" s="238"/>
      <c r="V493" s="238"/>
      <c r="W493" s="238"/>
      <c r="X493" s="238"/>
      <c r="Y493" s="238"/>
      <c r="Z493" s="238"/>
      <c r="AA493" s="238"/>
      <c r="AB493" s="238"/>
      <c r="AC493" s="238"/>
    </row>
    <row r="494" customFormat="false" ht="15" hidden="false" customHeight="false" outlineLevel="0" collapsed="false">
      <c r="A494" s="238"/>
      <c r="B494" s="437"/>
      <c r="C494" s="437"/>
      <c r="D494" s="437"/>
      <c r="E494" s="238"/>
      <c r="F494" s="238"/>
      <c r="G494" s="437"/>
      <c r="H494" s="437"/>
      <c r="I494" s="439"/>
      <c r="J494" s="238"/>
      <c r="K494" s="238"/>
      <c r="L494" s="238"/>
      <c r="M494" s="238"/>
      <c r="N494" s="238"/>
      <c r="O494" s="238"/>
      <c r="P494" s="238"/>
      <c r="Q494" s="238"/>
      <c r="R494" s="238"/>
      <c r="S494" s="238"/>
      <c r="T494" s="238"/>
      <c r="U494" s="238"/>
      <c r="V494" s="238"/>
      <c r="W494" s="238"/>
      <c r="X494" s="238"/>
      <c r="Y494" s="238"/>
      <c r="Z494" s="238"/>
      <c r="AA494" s="238"/>
      <c r="AB494" s="238"/>
      <c r="AC494" s="238"/>
    </row>
    <row r="495" customFormat="false" ht="15" hidden="false" customHeight="false" outlineLevel="0" collapsed="false">
      <c r="A495" s="238"/>
      <c r="B495" s="437"/>
      <c r="C495" s="437"/>
      <c r="D495" s="437"/>
      <c r="E495" s="238"/>
      <c r="F495" s="238"/>
      <c r="G495" s="437"/>
      <c r="H495" s="437"/>
      <c r="I495" s="439"/>
      <c r="J495" s="238"/>
      <c r="K495" s="238"/>
      <c r="L495" s="238"/>
      <c r="M495" s="238"/>
      <c r="N495" s="238"/>
      <c r="O495" s="238"/>
      <c r="P495" s="238"/>
      <c r="Q495" s="238"/>
      <c r="R495" s="238"/>
      <c r="S495" s="238"/>
      <c r="T495" s="238"/>
      <c r="U495" s="238"/>
      <c r="V495" s="238"/>
      <c r="W495" s="238"/>
      <c r="X495" s="238"/>
      <c r="Y495" s="238"/>
      <c r="Z495" s="238"/>
      <c r="AA495" s="238"/>
      <c r="AB495" s="238"/>
      <c r="AC495" s="238"/>
    </row>
    <row r="496" customFormat="false" ht="15" hidden="false" customHeight="false" outlineLevel="0" collapsed="false">
      <c r="A496" s="238"/>
      <c r="B496" s="437"/>
      <c r="C496" s="437"/>
      <c r="D496" s="437"/>
      <c r="E496" s="238"/>
      <c r="F496" s="238"/>
      <c r="G496" s="437"/>
      <c r="H496" s="437"/>
      <c r="I496" s="439"/>
      <c r="J496" s="238"/>
      <c r="K496" s="238"/>
      <c r="L496" s="238"/>
      <c r="M496" s="238"/>
      <c r="N496" s="238"/>
      <c r="O496" s="238"/>
      <c r="P496" s="238"/>
      <c r="Q496" s="238"/>
      <c r="R496" s="238"/>
      <c r="S496" s="238"/>
      <c r="T496" s="238"/>
      <c r="U496" s="238"/>
      <c r="V496" s="238"/>
      <c r="W496" s="238"/>
      <c r="X496" s="238"/>
      <c r="Y496" s="238"/>
      <c r="Z496" s="238"/>
      <c r="AA496" s="238"/>
      <c r="AB496" s="238"/>
      <c r="AC496" s="238"/>
    </row>
    <row r="497" customFormat="false" ht="15" hidden="false" customHeight="false" outlineLevel="0" collapsed="false">
      <c r="A497" s="238"/>
      <c r="B497" s="437"/>
      <c r="C497" s="437"/>
      <c r="D497" s="437"/>
      <c r="E497" s="238"/>
      <c r="F497" s="238"/>
      <c r="G497" s="437"/>
      <c r="H497" s="437"/>
      <c r="I497" s="439"/>
      <c r="J497" s="238"/>
      <c r="K497" s="238"/>
      <c r="L497" s="238"/>
      <c r="M497" s="238"/>
      <c r="N497" s="238"/>
      <c r="O497" s="238"/>
      <c r="P497" s="238"/>
      <c r="Q497" s="238"/>
      <c r="R497" s="238"/>
      <c r="S497" s="238"/>
      <c r="T497" s="238"/>
      <c r="U497" s="238"/>
      <c r="V497" s="238"/>
      <c r="W497" s="238"/>
      <c r="X497" s="238"/>
      <c r="Y497" s="238"/>
      <c r="Z497" s="238"/>
      <c r="AA497" s="238"/>
      <c r="AB497" s="238"/>
      <c r="AC497" s="238"/>
    </row>
    <row r="498" customFormat="false" ht="15" hidden="false" customHeight="false" outlineLevel="0" collapsed="false">
      <c r="A498" s="238"/>
      <c r="B498" s="437"/>
      <c r="C498" s="437"/>
      <c r="D498" s="437"/>
      <c r="E498" s="238"/>
      <c r="F498" s="238"/>
      <c r="G498" s="437"/>
      <c r="H498" s="437"/>
      <c r="I498" s="439"/>
      <c r="J498" s="238"/>
      <c r="K498" s="238"/>
      <c r="L498" s="238"/>
      <c r="M498" s="238"/>
      <c r="N498" s="238"/>
      <c r="O498" s="238"/>
      <c r="P498" s="238"/>
      <c r="Q498" s="238"/>
      <c r="R498" s="238"/>
      <c r="S498" s="238"/>
      <c r="T498" s="238"/>
      <c r="U498" s="238"/>
      <c r="V498" s="238"/>
      <c r="W498" s="238"/>
      <c r="X498" s="238"/>
      <c r="Y498" s="238"/>
      <c r="Z498" s="238"/>
      <c r="AA498" s="238"/>
      <c r="AB498" s="238"/>
      <c r="AC498" s="238"/>
    </row>
    <row r="499" customFormat="false" ht="15" hidden="false" customHeight="false" outlineLevel="0" collapsed="false">
      <c r="A499" s="238"/>
      <c r="B499" s="437"/>
      <c r="C499" s="437"/>
      <c r="D499" s="437"/>
      <c r="E499" s="238"/>
      <c r="F499" s="238"/>
      <c r="G499" s="437"/>
      <c r="H499" s="437"/>
      <c r="I499" s="439"/>
      <c r="J499" s="238"/>
      <c r="K499" s="238"/>
      <c r="L499" s="238"/>
      <c r="M499" s="238"/>
      <c r="N499" s="238"/>
      <c r="O499" s="238"/>
      <c r="P499" s="238"/>
      <c r="Q499" s="238"/>
      <c r="R499" s="238"/>
      <c r="S499" s="238"/>
      <c r="T499" s="238"/>
      <c r="U499" s="238"/>
      <c r="V499" s="238"/>
      <c r="W499" s="238"/>
      <c r="X499" s="238"/>
      <c r="Y499" s="238"/>
      <c r="Z499" s="238"/>
      <c r="AA499" s="238"/>
      <c r="AB499" s="238"/>
      <c r="AC499" s="238"/>
    </row>
    <row r="500" customFormat="false" ht="15" hidden="false" customHeight="false" outlineLevel="0" collapsed="false">
      <c r="A500" s="238"/>
      <c r="B500" s="437"/>
      <c r="C500" s="437"/>
      <c r="D500" s="437"/>
      <c r="E500" s="238"/>
      <c r="F500" s="238"/>
      <c r="G500" s="437"/>
      <c r="H500" s="437"/>
      <c r="I500" s="439"/>
      <c r="J500" s="238"/>
      <c r="K500" s="238"/>
      <c r="L500" s="238"/>
      <c r="M500" s="238"/>
      <c r="N500" s="238"/>
      <c r="O500" s="238"/>
      <c r="P500" s="238"/>
      <c r="Q500" s="238"/>
      <c r="R500" s="238"/>
      <c r="S500" s="238"/>
      <c r="T500" s="238"/>
      <c r="U500" s="238"/>
      <c r="V500" s="238"/>
      <c r="W500" s="238"/>
      <c r="X500" s="238"/>
      <c r="Y500" s="238"/>
      <c r="Z500" s="238"/>
      <c r="AA500" s="238"/>
      <c r="AB500" s="238"/>
      <c r="AC500" s="238"/>
    </row>
    <row r="501" customFormat="false" ht="15" hidden="false" customHeight="false" outlineLevel="0" collapsed="false">
      <c r="A501" s="238"/>
      <c r="B501" s="437"/>
      <c r="C501" s="437"/>
      <c r="D501" s="437"/>
      <c r="E501" s="238"/>
      <c r="F501" s="238"/>
      <c r="G501" s="437"/>
      <c r="H501" s="437"/>
      <c r="I501" s="439"/>
      <c r="J501" s="238"/>
      <c r="K501" s="238"/>
      <c r="L501" s="238"/>
      <c r="M501" s="238"/>
      <c r="N501" s="238"/>
      <c r="O501" s="238"/>
      <c r="P501" s="238"/>
      <c r="Q501" s="238"/>
      <c r="R501" s="238"/>
      <c r="S501" s="238"/>
      <c r="T501" s="238"/>
      <c r="U501" s="238"/>
      <c r="V501" s="238"/>
      <c r="W501" s="238"/>
      <c r="X501" s="238"/>
      <c r="Y501" s="238"/>
      <c r="Z501" s="238"/>
      <c r="AA501" s="238"/>
      <c r="AB501" s="238"/>
      <c r="AC501" s="238"/>
    </row>
    <row r="502" customFormat="false" ht="15" hidden="false" customHeight="false" outlineLevel="0" collapsed="false">
      <c r="A502" s="238"/>
      <c r="B502" s="437"/>
      <c r="C502" s="437"/>
      <c r="D502" s="437"/>
      <c r="E502" s="238"/>
      <c r="F502" s="238"/>
      <c r="G502" s="437"/>
      <c r="H502" s="437"/>
      <c r="I502" s="439"/>
      <c r="J502" s="238"/>
      <c r="K502" s="238"/>
      <c r="L502" s="238"/>
      <c r="M502" s="238"/>
      <c r="N502" s="238"/>
      <c r="O502" s="238"/>
      <c r="P502" s="238"/>
      <c r="Q502" s="238"/>
      <c r="R502" s="238"/>
      <c r="S502" s="238"/>
      <c r="T502" s="238"/>
      <c r="U502" s="238"/>
      <c r="V502" s="238"/>
      <c r="W502" s="238"/>
      <c r="X502" s="238"/>
      <c r="Y502" s="238"/>
      <c r="Z502" s="238"/>
      <c r="AA502" s="238"/>
      <c r="AB502" s="238"/>
      <c r="AC502" s="238"/>
    </row>
    <row r="503" customFormat="false" ht="15" hidden="false" customHeight="false" outlineLevel="0" collapsed="false">
      <c r="A503" s="238"/>
      <c r="B503" s="437"/>
      <c r="C503" s="437"/>
      <c r="D503" s="437"/>
      <c r="E503" s="238"/>
      <c r="F503" s="238"/>
      <c r="G503" s="437"/>
      <c r="H503" s="437"/>
      <c r="I503" s="439"/>
      <c r="J503" s="238"/>
      <c r="K503" s="238"/>
      <c r="L503" s="238"/>
      <c r="M503" s="238"/>
      <c r="N503" s="238"/>
      <c r="O503" s="238"/>
      <c r="P503" s="238"/>
      <c r="Q503" s="238"/>
      <c r="R503" s="238"/>
      <c r="S503" s="238"/>
      <c r="T503" s="238"/>
      <c r="U503" s="238"/>
      <c r="V503" s="238"/>
      <c r="W503" s="238"/>
      <c r="X503" s="238"/>
      <c r="Y503" s="238"/>
      <c r="Z503" s="238"/>
      <c r="AA503" s="238"/>
      <c r="AB503" s="238"/>
      <c r="AC503" s="238"/>
    </row>
    <row r="504" customFormat="false" ht="15" hidden="false" customHeight="false" outlineLevel="0" collapsed="false">
      <c r="A504" s="238"/>
      <c r="B504" s="437"/>
      <c r="C504" s="437"/>
      <c r="D504" s="437"/>
      <c r="E504" s="238"/>
      <c r="F504" s="238"/>
      <c r="G504" s="437"/>
      <c r="H504" s="437"/>
      <c r="I504" s="439"/>
      <c r="J504" s="238"/>
      <c r="K504" s="238"/>
      <c r="L504" s="238"/>
      <c r="M504" s="238"/>
      <c r="N504" s="238"/>
      <c r="O504" s="238"/>
      <c r="P504" s="238"/>
      <c r="Q504" s="238"/>
      <c r="R504" s="238"/>
      <c r="S504" s="238"/>
      <c r="T504" s="238"/>
      <c r="U504" s="238"/>
      <c r="V504" s="238"/>
      <c r="W504" s="238"/>
      <c r="X504" s="238"/>
      <c r="Y504" s="238"/>
      <c r="Z504" s="238"/>
      <c r="AA504" s="238"/>
      <c r="AB504" s="238"/>
      <c r="AC504" s="238"/>
    </row>
    <row r="505" customFormat="false" ht="15" hidden="false" customHeight="false" outlineLevel="0" collapsed="false">
      <c r="A505" s="238"/>
      <c r="B505" s="437"/>
      <c r="C505" s="437"/>
      <c r="D505" s="437"/>
      <c r="E505" s="238"/>
      <c r="F505" s="238"/>
      <c r="G505" s="437"/>
      <c r="H505" s="437"/>
      <c r="I505" s="439"/>
      <c r="J505" s="238"/>
      <c r="K505" s="238"/>
      <c r="L505" s="238"/>
      <c r="M505" s="238"/>
      <c r="N505" s="238"/>
      <c r="O505" s="238"/>
      <c r="P505" s="238"/>
      <c r="Q505" s="238"/>
      <c r="R505" s="238"/>
      <c r="S505" s="238"/>
      <c r="T505" s="238"/>
      <c r="U505" s="238"/>
      <c r="V505" s="238"/>
      <c r="W505" s="238"/>
      <c r="X505" s="238"/>
      <c r="Y505" s="238"/>
      <c r="Z505" s="238"/>
      <c r="AA505" s="238"/>
      <c r="AB505" s="238"/>
      <c r="AC505" s="238"/>
    </row>
    <row r="506" customFormat="false" ht="15" hidden="false" customHeight="false" outlineLevel="0" collapsed="false">
      <c r="A506" s="238"/>
      <c r="B506" s="437"/>
      <c r="C506" s="437"/>
      <c r="D506" s="437"/>
      <c r="E506" s="238"/>
      <c r="F506" s="238"/>
      <c r="G506" s="437"/>
      <c r="H506" s="437"/>
      <c r="I506" s="439"/>
      <c r="J506" s="238"/>
      <c r="K506" s="238"/>
      <c r="L506" s="238"/>
      <c r="M506" s="238"/>
      <c r="N506" s="238"/>
      <c r="O506" s="238"/>
      <c r="P506" s="238"/>
      <c r="Q506" s="238"/>
      <c r="R506" s="238"/>
      <c r="S506" s="238"/>
      <c r="T506" s="238"/>
      <c r="U506" s="238"/>
      <c r="V506" s="238"/>
      <c r="W506" s="238"/>
      <c r="X506" s="238"/>
      <c r="Y506" s="238"/>
      <c r="Z506" s="238"/>
      <c r="AA506" s="238"/>
      <c r="AB506" s="238"/>
      <c r="AC506" s="238"/>
    </row>
    <row r="507" customFormat="false" ht="15" hidden="false" customHeight="false" outlineLevel="0" collapsed="false">
      <c r="A507" s="238"/>
      <c r="B507" s="437"/>
      <c r="C507" s="437"/>
      <c r="D507" s="437"/>
      <c r="E507" s="238"/>
      <c r="F507" s="238"/>
      <c r="G507" s="437"/>
      <c r="H507" s="437"/>
      <c r="I507" s="439"/>
      <c r="J507" s="238"/>
      <c r="K507" s="238"/>
      <c r="L507" s="238"/>
      <c r="M507" s="238"/>
      <c r="N507" s="238"/>
      <c r="O507" s="238"/>
      <c r="P507" s="238"/>
      <c r="Q507" s="238"/>
      <c r="R507" s="238"/>
      <c r="S507" s="238"/>
      <c r="T507" s="238"/>
      <c r="U507" s="238"/>
      <c r="V507" s="238"/>
      <c r="W507" s="238"/>
      <c r="X507" s="238"/>
      <c r="Y507" s="238"/>
      <c r="Z507" s="238"/>
      <c r="AA507" s="238"/>
      <c r="AB507" s="238"/>
      <c r="AC507" s="238"/>
    </row>
    <row r="508" customFormat="false" ht="15" hidden="false" customHeight="false" outlineLevel="0" collapsed="false">
      <c r="A508" s="238"/>
      <c r="B508" s="437"/>
      <c r="C508" s="437"/>
      <c r="D508" s="437"/>
      <c r="E508" s="238"/>
      <c r="F508" s="238"/>
      <c r="G508" s="437"/>
      <c r="H508" s="437"/>
      <c r="I508" s="439"/>
      <c r="J508" s="238"/>
      <c r="K508" s="238"/>
      <c r="L508" s="238"/>
      <c r="M508" s="238"/>
      <c r="N508" s="238"/>
      <c r="O508" s="238"/>
      <c r="P508" s="238"/>
      <c r="Q508" s="238"/>
      <c r="R508" s="238"/>
      <c r="S508" s="238"/>
      <c r="T508" s="238"/>
      <c r="U508" s="238"/>
      <c r="V508" s="238"/>
      <c r="W508" s="238"/>
      <c r="X508" s="238"/>
      <c r="Y508" s="238"/>
      <c r="Z508" s="238"/>
      <c r="AA508" s="238"/>
      <c r="AB508" s="238"/>
      <c r="AC508" s="238"/>
    </row>
    <row r="509" customFormat="false" ht="15" hidden="false" customHeight="false" outlineLevel="0" collapsed="false">
      <c r="A509" s="238"/>
      <c r="B509" s="437"/>
      <c r="C509" s="437"/>
      <c r="D509" s="437"/>
      <c r="E509" s="238"/>
      <c r="F509" s="238"/>
      <c r="G509" s="437"/>
      <c r="H509" s="437"/>
      <c r="I509" s="439"/>
      <c r="J509" s="238"/>
      <c r="K509" s="238"/>
      <c r="L509" s="238"/>
      <c r="M509" s="238"/>
      <c r="N509" s="238"/>
      <c r="O509" s="238"/>
      <c r="P509" s="238"/>
      <c r="Q509" s="238"/>
      <c r="R509" s="238"/>
      <c r="S509" s="238"/>
      <c r="T509" s="238"/>
      <c r="U509" s="238"/>
      <c r="V509" s="238"/>
      <c r="W509" s="238"/>
      <c r="X509" s="238"/>
      <c r="Y509" s="238"/>
      <c r="Z509" s="238"/>
      <c r="AA509" s="238"/>
      <c r="AB509" s="238"/>
      <c r="AC509" s="238"/>
    </row>
    <row r="510" customFormat="false" ht="15" hidden="false" customHeight="false" outlineLevel="0" collapsed="false">
      <c r="A510" s="238"/>
      <c r="B510" s="437"/>
      <c r="C510" s="437"/>
      <c r="D510" s="437"/>
      <c r="E510" s="238"/>
      <c r="F510" s="238"/>
      <c r="G510" s="437"/>
      <c r="H510" s="437"/>
      <c r="I510" s="439"/>
      <c r="J510" s="238"/>
      <c r="K510" s="238"/>
      <c r="L510" s="238"/>
      <c r="M510" s="238"/>
      <c r="N510" s="238"/>
      <c r="O510" s="238"/>
      <c r="P510" s="238"/>
      <c r="Q510" s="238"/>
      <c r="R510" s="238"/>
      <c r="S510" s="238"/>
      <c r="T510" s="238"/>
      <c r="U510" s="238"/>
      <c r="V510" s="238"/>
      <c r="W510" s="238"/>
      <c r="X510" s="238"/>
      <c r="Y510" s="238"/>
      <c r="Z510" s="238"/>
      <c r="AA510" s="238"/>
      <c r="AB510" s="238"/>
      <c r="AC510" s="238"/>
    </row>
    <row r="511" customFormat="false" ht="15" hidden="false" customHeight="false" outlineLevel="0" collapsed="false">
      <c r="A511" s="238"/>
      <c r="B511" s="437"/>
      <c r="C511" s="437"/>
      <c r="D511" s="437"/>
      <c r="E511" s="238"/>
      <c r="F511" s="238"/>
      <c r="G511" s="437"/>
      <c r="H511" s="437"/>
      <c r="I511" s="439"/>
      <c r="J511" s="238"/>
      <c r="K511" s="238"/>
      <c r="L511" s="238"/>
      <c r="M511" s="238"/>
      <c r="N511" s="238"/>
      <c r="O511" s="238"/>
      <c r="P511" s="238"/>
      <c r="Q511" s="238"/>
      <c r="R511" s="238"/>
      <c r="S511" s="238"/>
      <c r="T511" s="238"/>
      <c r="U511" s="238"/>
      <c r="V511" s="238"/>
      <c r="W511" s="238"/>
      <c r="X511" s="238"/>
      <c r="Y511" s="238"/>
      <c r="Z511" s="238"/>
      <c r="AA511" s="238"/>
      <c r="AB511" s="238"/>
      <c r="AC511" s="238"/>
    </row>
    <row r="512" customFormat="false" ht="15" hidden="false" customHeight="false" outlineLevel="0" collapsed="false">
      <c r="A512" s="238"/>
      <c r="B512" s="437"/>
      <c r="C512" s="437"/>
      <c r="D512" s="437"/>
      <c r="E512" s="238"/>
      <c r="F512" s="238"/>
      <c r="G512" s="437"/>
      <c r="H512" s="437"/>
      <c r="I512" s="439"/>
      <c r="J512" s="238"/>
      <c r="K512" s="238"/>
      <c r="L512" s="238"/>
      <c r="M512" s="238"/>
      <c r="N512" s="238"/>
      <c r="O512" s="238"/>
      <c r="P512" s="238"/>
      <c r="Q512" s="238"/>
      <c r="R512" s="238"/>
      <c r="S512" s="238"/>
      <c r="T512" s="238"/>
      <c r="U512" s="238"/>
      <c r="V512" s="238"/>
      <c r="W512" s="238"/>
      <c r="X512" s="238"/>
      <c r="Y512" s="238"/>
      <c r="Z512" s="238"/>
      <c r="AA512" s="238"/>
      <c r="AB512" s="238"/>
      <c r="AC512" s="238"/>
    </row>
    <row r="513" customFormat="false" ht="15" hidden="false" customHeight="false" outlineLevel="0" collapsed="false">
      <c r="A513" s="238"/>
      <c r="B513" s="437"/>
      <c r="C513" s="437"/>
      <c r="D513" s="437"/>
      <c r="E513" s="238"/>
      <c r="F513" s="238"/>
      <c r="G513" s="437"/>
      <c r="H513" s="437"/>
      <c r="I513" s="439"/>
      <c r="J513" s="238"/>
      <c r="K513" s="238"/>
      <c r="L513" s="238"/>
      <c r="M513" s="238"/>
      <c r="N513" s="238"/>
      <c r="O513" s="238"/>
      <c r="P513" s="238"/>
      <c r="Q513" s="238"/>
      <c r="R513" s="238"/>
      <c r="S513" s="238"/>
      <c r="T513" s="238"/>
      <c r="U513" s="238"/>
      <c r="V513" s="238"/>
      <c r="W513" s="238"/>
      <c r="X513" s="238"/>
      <c r="Y513" s="238"/>
      <c r="Z513" s="238"/>
      <c r="AA513" s="238"/>
      <c r="AB513" s="238"/>
      <c r="AC513" s="238"/>
    </row>
    <row r="514" customFormat="false" ht="15" hidden="false" customHeight="false" outlineLevel="0" collapsed="false">
      <c r="A514" s="238"/>
      <c r="B514" s="437"/>
      <c r="C514" s="437"/>
      <c r="D514" s="437"/>
      <c r="E514" s="238"/>
      <c r="F514" s="238"/>
      <c r="G514" s="437"/>
      <c r="H514" s="437"/>
      <c r="I514" s="439"/>
      <c r="J514" s="238"/>
      <c r="K514" s="238"/>
      <c r="L514" s="238"/>
      <c r="M514" s="238"/>
      <c r="N514" s="238"/>
      <c r="O514" s="238"/>
      <c r="P514" s="238"/>
      <c r="Q514" s="238"/>
      <c r="R514" s="238"/>
      <c r="S514" s="238"/>
      <c r="T514" s="238"/>
      <c r="U514" s="238"/>
      <c r="V514" s="238"/>
      <c r="W514" s="238"/>
      <c r="X514" s="238"/>
      <c r="Y514" s="238"/>
      <c r="Z514" s="238"/>
      <c r="AA514" s="238"/>
      <c r="AB514" s="238"/>
      <c r="AC514" s="238"/>
    </row>
    <row r="515" customFormat="false" ht="15" hidden="false" customHeight="false" outlineLevel="0" collapsed="false">
      <c r="A515" s="238"/>
      <c r="B515" s="437"/>
      <c r="C515" s="437"/>
      <c r="D515" s="437"/>
      <c r="E515" s="238"/>
      <c r="F515" s="238"/>
      <c r="G515" s="437"/>
      <c r="H515" s="437"/>
      <c r="I515" s="439"/>
      <c r="J515" s="238"/>
      <c r="K515" s="238"/>
      <c r="L515" s="238"/>
      <c r="M515" s="238"/>
      <c r="N515" s="238"/>
      <c r="O515" s="238"/>
      <c r="P515" s="238"/>
      <c r="Q515" s="238"/>
      <c r="R515" s="238"/>
      <c r="S515" s="238"/>
      <c r="T515" s="238"/>
      <c r="U515" s="238"/>
      <c r="V515" s="238"/>
      <c r="W515" s="238"/>
      <c r="X515" s="238"/>
      <c r="Y515" s="238"/>
      <c r="Z515" s="238"/>
      <c r="AA515" s="238"/>
      <c r="AB515" s="238"/>
      <c r="AC515" s="238"/>
    </row>
    <row r="516" customFormat="false" ht="15" hidden="false" customHeight="false" outlineLevel="0" collapsed="false">
      <c r="A516" s="238"/>
      <c r="B516" s="437"/>
      <c r="C516" s="437"/>
      <c r="D516" s="437"/>
      <c r="E516" s="238"/>
      <c r="F516" s="238"/>
      <c r="G516" s="437"/>
      <c r="H516" s="437"/>
      <c r="I516" s="439"/>
      <c r="J516" s="238"/>
      <c r="K516" s="238"/>
      <c r="L516" s="238"/>
      <c r="M516" s="238"/>
      <c r="N516" s="238"/>
      <c r="O516" s="238"/>
      <c r="P516" s="238"/>
      <c r="Q516" s="238"/>
      <c r="R516" s="238"/>
      <c r="S516" s="238"/>
      <c r="T516" s="238"/>
      <c r="U516" s="238"/>
      <c r="V516" s="238"/>
      <c r="W516" s="238"/>
      <c r="X516" s="238"/>
      <c r="Y516" s="238"/>
      <c r="Z516" s="238"/>
      <c r="AA516" s="238"/>
      <c r="AB516" s="238"/>
      <c r="AC516" s="238"/>
    </row>
    <row r="517" customFormat="false" ht="15" hidden="false" customHeight="false" outlineLevel="0" collapsed="false">
      <c r="A517" s="238"/>
      <c r="B517" s="437"/>
      <c r="C517" s="437"/>
      <c r="D517" s="437"/>
      <c r="E517" s="238"/>
      <c r="F517" s="238"/>
      <c r="G517" s="437"/>
      <c r="H517" s="437"/>
      <c r="I517" s="439"/>
      <c r="J517" s="238"/>
      <c r="K517" s="238"/>
      <c r="L517" s="238"/>
      <c r="M517" s="238"/>
      <c r="N517" s="238"/>
      <c r="O517" s="238"/>
      <c r="P517" s="238"/>
      <c r="Q517" s="238"/>
      <c r="R517" s="238"/>
      <c r="S517" s="238"/>
      <c r="T517" s="238"/>
      <c r="U517" s="238"/>
      <c r="V517" s="238"/>
      <c r="W517" s="238"/>
      <c r="X517" s="238"/>
      <c r="Y517" s="238"/>
      <c r="Z517" s="238"/>
      <c r="AA517" s="238"/>
      <c r="AB517" s="238"/>
      <c r="AC517" s="238"/>
    </row>
    <row r="518" customFormat="false" ht="15" hidden="false" customHeight="false" outlineLevel="0" collapsed="false">
      <c r="A518" s="238"/>
      <c r="B518" s="437"/>
      <c r="C518" s="437"/>
      <c r="D518" s="437"/>
      <c r="E518" s="238"/>
      <c r="F518" s="238"/>
      <c r="G518" s="437"/>
      <c r="H518" s="437"/>
      <c r="I518" s="439"/>
      <c r="J518" s="238"/>
      <c r="K518" s="238"/>
      <c r="L518" s="238"/>
      <c r="M518" s="238"/>
      <c r="N518" s="238"/>
      <c r="O518" s="238"/>
      <c r="P518" s="238"/>
      <c r="Q518" s="238"/>
      <c r="R518" s="238"/>
      <c r="S518" s="238"/>
      <c r="T518" s="238"/>
      <c r="U518" s="238"/>
      <c r="V518" s="238"/>
      <c r="W518" s="238"/>
      <c r="X518" s="238"/>
      <c r="Y518" s="238"/>
      <c r="Z518" s="238"/>
      <c r="AA518" s="238"/>
      <c r="AB518" s="238"/>
      <c r="AC518" s="238"/>
    </row>
    <row r="519" customFormat="false" ht="15" hidden="false" customHeight="false" outlineLevel="0" collapsed="false">
      <c r="A519" s="238"/>
      <c r="B519" s="437"/>
      <c r="C519" s="437"/>
      <c r="D519" s="437"/>
      <c r="E519" s="238"/>
      <c r="F519" s="238"/>
      <c r="G519" s="437"/>
      <c r="H519" s="437"/>
      <c r="I519" s="439"/>
      <c r="J519" s="238"/>
      <c r="K519" s="238"/>
      <c r="L519" s="238"/>
      <c r="M519" s="238"/>
      <c r="N519" s="238"/>
      <c r="O519" s="238"/>
      <c r="P519" s="238"/>
      <c r="Q519" s="238"/>
      <c r="R519" s="238"/>
      <c r="S519" s="238"/>
      <c r="T519" s="238"/>
      <c r="U519" s="238"/>
      <c r="V519" s="238"/>
      <c r="W519" s="238"/>
      <c r="X519" s="238"/>
      <c r="Y519" s="238"/>
      <c r="Z519" s="238"/>
      <c r="AA519" s="238"/>
      <c r="AB519" s="238"/>
      <c r="AC519" s="238"/>
    </row>
    <row r="520" customFormat="false" ht="15" hidden="false" customHeight="false" outlineLevel="0" collapsed="false">
      <c r="A520" s="238"/>
      <c r="B520" s="437"/>
      <c r="C520" s="437"/>
      <c r="D520" s="437"/>
      <c r="E520" s="238"/>
      <c r="F520" s="238"/>
      <c r="G520" s="437"/>
      <c r="H520" s="437"/>
      <c r="I520" s="439"/>
      <c r="J520" s="238"/>
      <c r="K520" s="238"/>
      <c r="L520" s="238"/>
      <c r="M520" s="238"/>
      <c r="N520" s="238"/>
      <c r="O520" s="238"/>
      <c r="P520" s="238"/>
      <c r="Q520" s="238"/>
      <c r="R520" s="238"/>
      <c r="S520" s="238"/>
      <c r="T520" s="238"/>
      <c r="U520" s="238"/>
      <c r="V520" s="238"/>
      <c r="W520" s="238"/>
      <c r="X520" s="238"/>
      <c r="Y520" s="238"/>
      <c r="Z520" s="238"/>
      <c r="AA520" s="238"/>
      <c r="AB520" s="238"/>
      <c r="AC520" s="238"/>
    </row>
    <row r="521" customFormat="false" ht="15" hidden="false" customHeight="false" outlineLevel="0" collapsed="false">
      <c r="A521" s="238"/>
      <c r="B521" s="437"/>
      <c r="C521" s="437"/>
      <c r="D521" s="437"/>
      <c r="E521" s="238"/>
      <c r="F521" s="238"/>
      <c r="G521" s="437"/>
      <c r="H521" s="437"/>
      <c r="I521" s="439"/>
      <c r="J521" s="238"/>
      <c r="K521" s="238"/>
      <c r="L521" s="238"/>
      <c r="M521" s="238"/>
      <c r="N521" s="238"/>
      <c r="O521" s="238"/>
      <c r="P521" s="238"/>
      <c r="Q521" s="238"/>
      <c r="R521" s="238"/>
      <c r="S521" s="238"/>
      <c r="T521" s="238"/>
      <c r="U521" s="238"/>
      <c r="V521" s="238"/>
      <c r="W521" s="238"/>
      <c r="X521" s="238"/>
      <c r="Y521" s="238"/>
      <c r="Z521" s="238"/>
      <c r="AA521" s="238"/>
      <c r="AB521" s="238"/>
      <c r="AC521" s="238"/>
    </row>
    <row r="522" customFormat="false" ht="15" hidden="false" customHeight="false" outlineLevel="0" collapsed="false">
      <c r="A522" s="238"/>
      <c r="B522" s="437"/>
      <c r="C522" s="437"/>
      <c r="D522" s="437"/>
      <c r="E522" s="238"/>
      <c r="F522" s="238"/>
      <c r="G522" s="437"/>
      <c r="H522" s="437"/>
      <c r="I522" s="439"/>
      <c r="J522" s="238"/>
      <c r="K522" s="238"/>
      <c r="L522" s="238"/>
      <c r="M522" s="238"/>
      <c r="N522" s="238"/>
      <c r="O522" s="238"/>
      <c r="P522" s="238"/>
      <c r="Q522" s="238"/>
      <c r="R522" s="238"/>
      <c r="S522" s="238"/>
      <c r="T522" s="238"/>
      <c r="U522" s="238"/>
      <c r="V522" s="238"/>
      <c r="W522" s="238"/>
      <c r="X522" s="238"/>
      <c r="Y522" s="238"/>
      <c r="Z522" s="238"/>
      <c r="AA522" s="238"/>
      <c r="AB522" s="238"/>
      <c r="AC522" s="238"/>
    </row>
    <row r="523" customFormat="false" ht="15" hidden="false" customHeight="false" outlineLevel="0" collapsed="false">
      <c r="A523" s="238"/>
      <c r="B523" s="437"/>
      <c r="C523" s="437"/>
      <c r="D523" s="437"/>
      <c r="E523" s="238"/>
      <c r="F523" s="238"/>
      <c r="G523" s="437"/>
      <c r="H523" s="437"/>
      <c r="I523" s="439"/>
      <c r="J523" s="238"/>
      <c r="K523" s="238"/>
      <c r="L523" s="238"/>
      <c r="M523" s="238"/>
      <c r="N523" s="238"/>
      <c r="O523" s="238"/>
      <c r="P523" s="238"/>
      <c r="Q523" s="238"/>
      <c r="R523" s="238"/>
      <c r="S523" s="238"/>
      <c r="T523" s="238"/>
      <c r="U523" s="238"/>
      <c r="V523" s="238"/>
      <c r="W523" s="238"/>
      <c r="X523" s="238"/>
      <c r="Y523" s="238"/>
      <c r="Z523" s="238"/>
      <c r="AA523" s="238"/>
      <c r="AB523" s="238"/>
      <c r="AC523" s="238"/>
    </row>
    <row r="524" customFormat="false" ht="15" hidden="false" customHeight="false" outlineLevel="0" collapsed="false">
      <c r="A524" s="238"/>
      <c r="B524" s="437"/>
      <c r="C524" s="437"/>
      <c r="D524" s="437"/>
      <c r="E524" s="238"/>
      <c r="F524" s="238"/>
      <c r="G524" s="437"/>
      <c r="H524" s="437"/>
      <c r="I524" s="439"/>
      <c r="J524" s="238"/>
      <c r="K524" s="238"/>
      <c r="L524" s="238"/>
      <c r="M524" s="238"/>
      <c r="N524" s="238"/>
      <c r="O524" s="238"/>
      <c r="P524" s="238"/>
      <c r="Q524" s="238"/>
      <c r="R524" s="238"/>
      <c r="S524" s="238"/>
      <c r="T524" s="238"/>
      <c r="U524" s="238"/>
      <c r="V524" s="238"/>
      <c r="W524" s="238"/>
      <c r="X524" s="238"/>
      <c r="Y524" s="238"/>
      <c r="Z524" s="238"/>
      <c r="AA524" s="238"/>
      <c r="AB524" s="238"/>
      <c r="AC524" s="238"/>
    </row>
    <row r="525" customFormat="false" ht="15" hidden="false" customHeight="false" outlineLevel="0" collapsed="false">
      <c r="A525" s="238"/>
      <c r="B525" s="437"/>
      <c r="C525" s="437"/>
      <c r="D525" s="437"/>
      <c r="E525" s="238"/>
      <c r="F525" s="238"/>
      <c r="G525" s="437"/>
      <c r="H525" s="437"/>
      <c r="I525" s="439"/>
      <c r="J525" s="238"/>
      <c r="K525" s="238"/>
      <c r="L525" s="238"/>
      <c r="M525" s="238"/>
      <c r="N525" s="238"/>
      <c r="O525" s="238"/>
      <c r="P525" s="238"/>
      <c r="Q525" s="238"/>
      <c r="R525" s="238"/>
      <c r="S525" s="238"/>
      <c r="T525" s="238"/>
      <c r="U525" s="238"/>
      <c r="V525" s="238"/>
      <c r="W525" s="238"/>
      <c r="X525" s="238"/>
      <c r="Y525" s="238"/>
      <c r="Z525" s="238"/>
      <c r="AA525" s="238"/>
      <c r="AB525" s="238"/>
      <c r="AC525" s="238"/>
    </row>
    <row r="526" customFormat="false" ht="15" hidden="false" customHeight="false" outlineLevel="0" collapsed="false">
      <c r="A526" s="238"/>
      <c r="B526" s="437"/>
      <c r="C526" s="437"/>
      <c r="D526" s="437"/>
      <c r="E526" s="238"/>
      <c r="F526" s="238"/>
      <c r="G526" s="437"/>
      <c r="H526" s="437"/>
      <c r="I526" s="439"/>
      <c r="J526" s="238"/>
      <c r="K526" s="238"/>
      <c r="L526" s="238"/>
      <c r="M526" s="238"/>
      <c r="N526" s="238"/>
      <c r="O526" s="238"/>
      <c r="P526" s="238"/>
      <c r="Q526" s="238"/>
      <c r="R526" s="238"/>
      <c r="S526" s="238"/>
      <c r="T526" s="238"/>
      <c r="U526" s="238"/>
      <c r="V526" s="238"/>
      <c r="W526" s="238"/>
      <c r="X526" s="238"/>
      <c r="Y526" s="238"/>
      <c r="Z526" s="238"/>
      <c r="AA526" s="238"/>
      <c r="AB526" s="238"/>
      <c r="AC526" s="238"/>
    </row>
    <row r="527" customFormat="false" ht="15" hidden="false" customHeight="false" outlineLevel="0" collapsed="false">
      <c r="A527" s="238"/>
      <c r="B527" s="437"/>
      <c r="C527" s="437"/>
      <c r="D527" s="437"/>
      <c r="E527" s="238"/>
      <c r="F527" s="238"/>
      <c r="G527" s="437"/>
      <c r="H527" s="437"/>
      <c r="I527" s="439"/>
      <c r="J527" s="238"/>
      <c r="K527" s="238"/>
      <c r="L527" s="238"/>
      <c r="M527" s="238"/>
      <c r="N527" s="238"/>
      <c r="O527" s="238"/>
      <c r="P527" s="238"/>
      <c r="Q527" s="238"/>
      <c r="R527" s="238"/>
      <c r="S527" s="238"/>
      <c r="T527" s="238"/>
      <c r="U527" s="238"/>
      <c r="V527" s="238"/>
      <c r="W527" s="238"/>
      <c r="X527" s="238"/>
      <c r="Y527" s="238"/>
      <c r="Z527" s="238"/>
      <c r="AA527" s="238"/>
      <c r="AB527" s="238"/>
      <c r="AC527" s="238"/>
    </row>
    <row r="528" customFormat="false" ht="15" hidden="false" customHeight="false" outlineLevel="0" collapsed="false">
      <c r="A528" s="238"/>
      <c r="B528" s="437"/>
      <c r="C528" s="437"/>
      <c r="D528" s="437"/>
      <c r="E528" s="238"/>
      <c r="F528" s="238"/>
      <c r="G528" s="437"/>
      <c r="H528" s="437"/>
      <c r="I528" s="439"/>
      <c r="J528" s="238"/>
      <c r="K528" s="238"/>
      <c r="L528" s="238"/>
      <c r="M528" s="238"/>
      <c r="N528" s="238"/>
      <c r="O528" s="238"/>
      <c r="P528" s="238"/>
      <c r="Q528" s="238"/>
      <c r="R528" s="238"/>
      <c r="S528" s="238"/>
      <c r="T528" s="238"/>
      <c r="U528" s="238"/>
      <c r="V528" s="238"/>
      <c r="W528" s="238"/>
      <c r="X528" s="238"/>
      <c r="Y528" s="238"/>
      <c r="Z528" s="238"/>
      <c r="AA528" s="238"/>
      <c r="AB528" s="238"/>
      <c r="AC528" s="238"/>
    </row>
    <row r="529" customFormat="false" ht="15" hidden="false" customHeight="false" outlineLevel="0" collapsed="false">
      <c r="A529" s="238"/>
      <c r="B529" s="437"/>
      <c r="C529" s="437"/>
      <c r="D529" s="437"/>
      <c r="E529" s="238"/>
      <c r="F529" s="238"/>
      <c r="G529" s="437"/>
      <c r="H529" s="437"/>
      <c r="I529" s="439"/>
      <c r="J529" s="238"/>
      <c r="K529" s="238"/>
      <c r="L529" s="238"/>
      <c r="M529" s="238"/>
      <c r="N529" s="238"/>
      <c r="O529" s="238"/>
      <c r="P529" s="238"/>
      <c r="Q529" s="238"/>
      <c r="R529" s="238"/>
      <c r="S529" s="238"/>
      <c r="T529" s="238"/>
      <c r="U529" s="238"/>
      <c r="V529" s="238"/>
      <c r="W529" s="238"/>
      <c r="X529" s="238"/>
      <c r="Y529" s="238"/>
      <c r="Z529" s="238"/>
      <c r="AA529" s="238"/>
      <c r="AB529" s="238"/>
      <c r="AC529" s="238"/>
    </row>
    <row r="530" customFormat="false" ht="15" hidden="false" customHeight="false" outlineLevel="0" collapsed="false">
      <c r="A530" s="238"/>
      <c r="B530" s="437"/>
      <c r="C530" s="437"/>
      <c r="D530" s="437"/>
      <c r="E530" s="238"/>
      <c r="F530" s="238"/>
      <c r="G530" s="437"/>
      <c r="H530" s="437"/>
      <c r="I530" s="439"/>
      <c r="J530" s="238"/>
      <c r="K530" s="238"/>
      <c r="L530" s="238"/>
      <c r="M530" s="238"/>
      <c r="N530" s="238"/>
      <c r="O530" s="238"/>
      <c r="P530" s="238"/>
      <c r="Q530" s="238"/>
      <c r="R530" s="238"/>
      <c r="S530" s="238"/>
      <c r="T530" s="238"/>
      <c r="U530" s="238"/>
      <c r="V530" s="238"/>
      <c r="W530" s="238"/>
      <c r="X530" s="238"/>
      <c r="Y530" s="238"/>
      <c r="Z530" s="238"/>
      <c r="AA530" s="238"/>
      <c r="AB530" s="238"/>
      <c r="AC530" s="238"/>
    </row>
    <row r="531" customFormat="false" ht="15" hidden="false" customHeight="false" outlineLevel="0" collapsed="false">
      <c r="A531" s="238"/>
      <c r="B531" s="437"/>
      <c r="C531" s="437"/>
      <c r="D531" s="437"/>
      <c r="E531" s="238"/>
      <c r="F531" s="238"/>
      <c r="G531" s="437"/>
      <c r="H531" s="437"/>
      <c r="I531" s="439"/>
      <c r="J531" s="238"/>
      <c r="K531" s="238"/>
      <c r="L531" s="238"/>
      <c r="M531" s="238"/>
      <c r="N531" s="238"/>
      <c r="O531" s="238"/>
      <c r="P531" s="238"/>
      <c r="Q531" s="238"/>
      <c r="R531" s="238"/>
      <c r="S531" s="238"/>
      <c r="T531" s="238"/>
      <c r="U531" s="238"/>
      <c r="V531" s="238"/>
      <c r="W531" s="238"/>
      <c r="X531" s="238"/>
      <c r="Y531" s="238"/>
      <c r="Z531" s="238"/>
      <c r="AA531" s="238"/>
      <c r="AB531" s="238"/>
      <c r="AC531" s="238"/>
    </row>
    <row r="532" customFormat="false" ht="15" hidden="false" customHeight="false" outlineLevel="0" collapsed="false">
      <c r="A532" s="238"/>
      <c r="B532" s="437"/>
      <c r="C532" s="437"/>
      <c r="D532" s="437"/>
      <c r="E532" s="238"/>
      <c r="F532" s="238"/>
      <c r="G532" s="437"/>
      <c r="H532" s="437"/>
      <c r="I532" s="439"/>
      <c r="J532" s="238"/>
      <c r="K532" s="238"/>
      <c r="L532" s="238"/>
      <c r="M532" s="238"/>
      <c r="N532" s="238"/>
      <c r="O532" s="238"/>
      <c r="P532" s="238"/>
      <c r="Q532" s="238"/>
      <c r="R532" s="238"/>
      <c r="S532" s="238"/>
      <c r="T532" s="238"/>
      <c r="U532" s="238"/>
      <c r="V532" s="238"/>
      <c r="W532" s="238"/>
      <c r="X532" s="238"/>
      <c r="Y532" s="238"/>
      <c r="Z532" s="238"/>
      <c r="AA532" s="238"/>
      <c r="AB532" s="238"/>
      <c r="AC532" s="238"/>
    </row>
    <row r="533" customFormat="false" ht="15" hidden="false" customHeight="false" outlineLevel="0" collapsed="false">
      <c r="A533" s="238"/>
      <c r="B533" s="437"/>
      <c r="C533" s="437"/>
      <c r="D533" s="437"/>
      <c r="E533" s="238"/>
      <c r="F533" s="238"/>
      <c r="G533" s="437"/>
      <c r="H533" s="437"/>
      <c r="I533" s="439"/>
      <c r="J533" s="238"/>
      <c r="K533" s="238"/>
      <c r="L533" s="238"/>
      <c r="M533" s="238"/>
      <c r="N533" s="238"/>
      <c r="O533" s="238"/>
      <c r="P533" s="238"/>
      <c r="Q533" s="238"/>
      <c r="R533" s="238"/>
      <c r="S533" s="238"/>
      <c r="T533" s="238"/>
      <c r="U533" s="238"/>
      <c r="V533" s="238"/>
      <c r="W533" s="238"/>
      <c r="X533" s="238"/>
      <c r="Y533" s="238"/>
      <c r="Z533" s="238"/>
      <c r="AA533" s="238"/>
      <c r="AB533" s="238"/>
      <c r="AC533" s="238"/>
    </row>
    <row r="534" customFormat="false" ht="15" hidden="false" customHeight="false" outlineLevel="0" collapsed="false">
      <c r="A534" s="238"/>
      <c r="B534" s="437"/>
      <c r="C534" s="437"/>
      <c r="D534" s="437"/>
      <c r="E534" s="238"/>
      <c r="F534" s="238"/>
      <c r="G534" s="437"/>
      <c r="H534" s="437"/>
      <c r="I534" s="439"/>
      <c r="J534" s="238"/>
      <c r="K534" s="238"/>
      <c r="L534" s="238"/>
      <c r="M534" s="238"/>
      <c r="N534" s="238"/>
      <c r="O534" s="238"/>
      <c r="P534" s="238"/>
      <c r="Q534" s="238"/>
      <c r="R534" s="238"/>
      <c r="S534" s="238"/>
      <c r="T534" s="238"/>
      <c r="U534" s="238"/>
      <c r="V534" s="238"/>
      <c r="W534" s="238"/>
      <c r="X534" s="238"/>
      <c r="Y534" s="238"/>
      <c r="Z534" s="238"/>
      <c r="AA534" s="238"/>
      <c r="AB534" s="238"/>
      <c r="AC534" s="238"/>
    </row>
    <row r="535" customFormat="false" ht="15" hidden="false" customHeight="false" outlineLevel="0" collapsed="false">
      <c r="A535" s="238"/>
      <c r="B535" s="437"/>
      <c r="C535" s="437"/>
      <c r="D535" s="437"/>
      <c r="E535" s="238"/>
      <c r="F535" s="238"/>
      <c r="G535" s="437"/>
      <c r="H535" s="437"/>
      <c r="I535" s="439"/>
      <c r="J535" s="238"/>
      <c r="K535" s="238"/>
      <c r="L535" s="238"/>
      <c r="M535" s="238"/>
      <c r="N535" s="238"/>
      <c r="O535" s="238"/>
      <c r="P535" s="238"/>
      <c r="Q535" s="238"/>
      <c r="R535" s="238"/>
      <c r="S535" s="238"/>
      <c r="T535" s="238"/>
      <c r="U535" s="238"/>
      <c r="V535" s="238"/>
      <c r="W535" s="238"/>
      <c r="X535" s="238"/>
      <c r="Y535" s="238"/>
      <c r="Z535" s="238"/>
      <c r="AA535" s="238"/>
      <c r="AB535" s="238"/>
      <c r="AC535" s="238"/>
    </row>
    <row r="536" customFormat="false" ht="15" hidden="false" customHeight="false" outlineLevel="0" collapsed="false">
      <c r="A536" s="238"/>
      <c r="B536" s="437"/>
      <c r="C536" s="437"/>
      <c r="D536" s="437"/>
      <c r="E536" s="238"/>
      <c r="F536" s="238"/>
      <c r="G536" s="437"/>
      <c r="H536" s="437"/>
      <c r="I536" s="439"/>
      <c r="J536" s="238"/>
      <c r="K536" s="238"/>
      <c r="L536" s="238"/>
      <c r="M536" s="238"/>
      <c r="N536" s="238"/>
      <c r="O536" s="238"/>
      <c r="P536" s="238"/>
      <c r="Q536" s="238"/>
      <c r="R536" s="238"/>
      <c r="S536" s="238"/>
      <c r="T536" s="238"/>
      <c r="U536" s="238"/>
      <c r="V536" s="238"/>
      <c r="W536" s="238"/>
      <c r="X536" s="238"/>
      <c r="Y536" s="238"/>
      <c r="Z536" s="238"/>
      <c r="AA536" s="238"/>
      <c r="AB536" s="238"/>
      <c r="AC536" s="238"/>
    </row>
    <row r="537" customFormat="false" ht="15" hidden="false" customHeight="false" outlineLevel="0" collapsed="false">
      <c r="A537" s="238"/>
      <c r="B537" s="437"/>
      <c r="C537" s="437"/>
      <c r="D537" s="437"/>
      <c r="E537" s="238"/>
      <c r="F537" s="238"/>
      <c r="G537" s="437"/>
      <c r="H537" s="437"/>
      <c r="I537" s="439"/>
      <c r="J537" s="238"/>
      <c r="K537" s="238"/>
      <c r="L537" s="238"/>
      <c r="M537" s="238"/>
      <c r="N537" s="238"/>
      <c r="O537" s="238"/>
      <c r="P537" s="238"/>
      <c r="Q537" s="238"/>
      <c r="R537" s="238"/>
      <c r="S537" s="238"/>
      <c r="T537" s="238"/>
      <c r="U537" s="238"/>
      <c r="V537" s="238"/>
      <c r="W537" s="238"/>
      <c r="X537" s="238"/>
      <c r="Y537" s="238"/>
      <c r="Z537" s="238"/>
      <c r="AA537" s="238"/>
      <c r="AB537" s="238"/>
      <c r="AC537" s="238"/>
    </row>
    <row r="538" customFormat="false" ht="15" hidden="false" customHeight="false" outlineLevel="0" collapsed="false">
      <c r="A538" s="238"/>
      <c r="B538" s="437"/>
      <c r="C538" s="437"/>
      <c r="D538" s="437"/>
      <c r="E538" s="238"/>
      <c r="F538" s="238"/>
      <c r="G538" s="437"/>
      <c r="H538" s="437"/>
      <c r="I538" s="439"/>
      <c r="J538" s="238"/>
      <c r="K538" s="238"/>
      <c r="L538" s="238"/>
      <c r="M538" s="238"/>
      <c r="N538" s="238"/>
      <c r="O538" s="238"/>
      <c r="P538" s="238"/>
      <c r="Q538" s="238"/>
      <c r="R538" s="238"/>
      <c r="S538" s="238"/>
      <c r="T538" s="238"/>
      <c r="U538" s="238"/>
      <c r="V538" s="238"/>
      <c r="W538" s="238"/>
      <c r="X538" s="238"/>
      <c r="Y538" s="238"/>
      <c r="Z538" s="238"/>
      <c r="AA538" s="238"/>
      <c r="AB538" s="238"/>
      <c r="AC538" s="238"/>
    </row>
    <row r="539" customFormat="false" ht="15" hidden="false" customHeight="false" outlineLevel="0" collapsed="false">
      <c r="A539" s="238"/>
      <c r="B539" s="437"/>
      <c r="C539" s="437"/>
      <c r="D539" s="437"/>
      <c r="E539" s="238"/>
      <c r="F539" s="238"/>
      <c r="G539" s="437"/>
      <c r="H539" s="437"/>
      <c r="I539" s="439"/>
      <c r="J539" s="238"/>
      <c r="K539" s="238"/>
      <c r="L539" s="238"/>
      <c r="M539" s="238"/>
      <c r="N539" s="238"/>
      <c r="O539" s="238"/>
      <c r="P539" s="238"/>
      <c r="Q539" s="238"/>
      <c r="R539" s="238"/>
      <c r="S539" s="238"/>
      <c r="T539" s="238"/>
      <c r="U539" s="238"/>
      <c r="V539" s="238"/>
      <c r="W539" s="238"/>
      <c r="X539" s="238"/>
      <c r="Y539" s="238"/>
      <c r="Z539" s="238"/>
      <c r="AA539" s="238"/>
      <c r="AB539" s="238"/>
      <c r="AC539" s="238"/>
    </row>
    <row r="540" customFormat="false" ht="15" hidden="false" customHeight="false" outlineLevel="0" collapsed="false">
      <c r="A540" s="238"/>
      <c r="B540" s="437"/>
      <c r="C540" s="437"/>
      <c r="D540" s="437"/>
      <c r="E540" s="238"/>
      <c r="F540" s="238"/>
      <c r="G540" s="437"/>
      <c r="H540" s="437"/>
      <c r="I540" s="439"/>
      <c r="J540" s="238"/>
      <c r="K540" s="238"/>
      <c r="L540" s="238"/>
      <c r="M540" s="238"/>
      <c r="N540" s="238"/>
      <c r="O540" s="238"/>
      <c r="P540" s="238"/>
      <c r="Q540" s="238"/>
      <c r="R540" s="238"/>
      <c r="S540" s="238"/>
      <c r="T540" s="238"/>
      <c r="U540" s="238"/>
      <c r="V540" s="238"/>
      <c r="W540" s="238"/>
      <c r="X540" s="238"/>
      <c r="Y540" s="238"/>
      <c r="Z540" s="238"/>
      <c r="AA540" s="238"/>
      <c r="AB540" s="238"/>
      <c r="AC540" s="238"/>
    </row>
    <row r="541" customFormat="false" ht="15" hidden="false" customHeight="false" outlineLevel="0" collapsed="false">
      <c r="A541" s="238"/>
      <c r="B541" s="437"/>
      <c r="C541" s="437"/>
      <c r="D541" s="437"/>
      <c r="E541" s="238"/>
      <c r="F541" s="238"/>
      <c r="G541" s="437"/>
      <c r="H541" s="437"/>
      <c r="I541" s="439"/>
      <c r="J541" s="238"/>
      <c r="K541" s="238"/>
      <c r="L541" s="238"/>
      <c r="M541" s="238"/>
      <c r="N541" s="238"/>
      <c r="O541" s="238"/>
      <c r="P541" s="238"/>
      <c r="Q541" s="238"/>
      <c r="R541" s="238"/>
      <c r="S541" s="238"/>
      <c r="T541" s="238"/>
      <c r="U541" s="238"/>
      <c r="V541" s="238"/>
      <c r="W541" s="238"/>
      <c r="X541" s="238"/>
      <c r="Y541" s="238"/>
      <c r="Z541" s="238"/>
      <c r="AA541" s="238"/>
      <c r="AB541" s="238"/>
      <c r="AC541" s="238"/>
    </row>
    <row r="542" customFormat="false" ht="15" hidden="false" customHeight="false" outlineLevel="0" collapsed="false">
      <c r="A542" s="238"/>
      <c r="B542" s="437"/>
      <c r="C542" s="437"/>
      <c r="D542" s="437"/>
      <c r="E542" s="238"/>
      <c r="F542" s="238"/>
      <c r="G542" s="437"/>
      <c r="H542" s="437"/>
      <c r="I542" s="439"/>
      <c r="J542" s="238"/>
      <c r="K542" s="238"/>
      <c r="L542" s="238"/>
      <c r="M542" s="238"/>
      <c r="N542" s="238"/>
      <c r="O542" s="238"/>
      <c r="P542" s="238"/>
      <c r="Q542" s="238"/>
      <c r="R542" s="238"/>
      <c r="S542" s="238"/>
      <c r="T542" s="238"/>
      <c r="U542" s="238"/>
      <c r="V542" s="238"/>
      <c r="W542" s="238"/>
      <c r="X542" s="238"/>
      <c r="Y542" s="238"/>
      <c r="Z542" s="238"/>
      <c r="AA542" s="238"/>
      <c r="AB542" s="238"/>
      <c r="AC542" s="238"/>
    </row>
    <row r="543" customFormat="false" ht="15" hidden="false" customHeight="false" outlineLevel="0" collapsed="false">
      <c r="A543" s="238"/>
      <c r="B543" s="437"/>
      <c r="C543" s="437"/>
      <c r="D543" s="437"/>
      <c r="E543" s="238"/>
      <c r="F543" s="238"/>
      <c r="G543" s="437"/>
      <c r="H543" s="437"/>
      <c r="I543" s="439"/>
      <c r="J543" s="238"/>
      <c r="K543" s="238"/>
      <c r="L543" s="238"/>
      <c r="M543" s="238"/>
      <c r="N543" s="238"/>
      <c r="O543" s="238"/>
      <c r="P543" s="238"/>
      <c r="Q543" s="238"/>
      <c r="R543" s="238"/>
      <c r="S543" s="238"/>
      <c r="T543" s="238"/>
      <c r="U543" s="238"/>
      <c r="V543" s="238"/>
      <c r="W543" s="238"/>
      <c r="X543" s="238"/>
      <c r="Y543" s="238"/>
      <c r="Z543" s="238"/>
      <c r="AA543" s="238"/>
      <c r="AB543" s="238"/>
      <c r="AC543" s="238"/>
    </row>
    <row r="544" customFormat="false" ht="15" hidden="false" customHeight="false" outlineLevel="0" collapsed="false">
      <c r="A544" s="238"/>
      <c r="B544" s="437"/>
      <c r="C544" s="437"/>
      <c r="D544" s="437"/>
      <c r="E544" s="238"/>
      <c r="F544" s="238"/>
      <c r="G544" s="437"/>
      <c r="H544" s="437"/>
      <c r="I544" s="439"/>
      <c r="J544" s="238"/>
      <c r="K544" s="238"/>
      <c r="L544" s="238"/>
      <c r="M544" s="238"/>
      <c r="N544" s="238"/>
      <c r="O544" s="238"/>
      <c r="P544" s="238"/>
      <c r="Q544" s="238"/>
      <c r="R544" s="238"/>
      <c r="S544" s="238"/>
      <c r="T544" s="238"/>
      <c r="U544" s="238"/>
      <c r="V544" s="238"/>
      <c r="W544" s="238"/>
      <c r="X544" s="238"/>
      <c r="Y544" s="238"/>
      <c r="Z544" s="238"/>
      <c r="AA544" s="238"/>
      <c r="AB544" s="238"/>
      <c r="AC544" s="238"/>
    </row>
    <row r="545" customFormat="false" ht="15" hidden="false" customHeight="false" outlineLevel="0" collapsed="false">
      <c r="A545" s="238"/>
      <c r="B545" s="437"/>
      <c r="C545" s="437"/>
      <c r="D545" s="437"/>
      <c r="E545" s="238"/>
      <c r="F545" s="238"/>
      <c r="G545" s="437"/>
      <c r="H545" s="437"/>
      <c r="I545" s="439"/>
      <c r="J545" s="238"/>
      <c r="K545" s="238"/>
      <c r="L545" s="238"/>
      <c r="M545" s="238"/>
      <c r="N545" s="238"/>
      <c r="O545" s="238"/>
      <c r="P545" s="238"/>
      <c r="Q545" s="238"/>
      <c r="R545" s="238"/>
      <c r="S545" s="238"/>
      <c r="T545" s="238"/>
      <c r="U545" s="238"/>
      <c r="V545" s="238"/>
      <c r="W545" s="238"/>
      <c r="X545" s="238"/>
      <c r="Y545" s="238"/>
      <c r="Z545" s="238"/>
      <c r="AA545" s="238"/>
      <c r="AB545" s="238"/>
      <c r="AC545" s="238"/>
    </row>
    <row r="546" customFormat="false" ht="15" hidden="false" customHeight="false" outlineLevel="0" collapsed="false">
      <c r="A546" s="238"/>
      <c r="B546" s="437"/>
      <c r="C546" s="437"/>
      <c r="D546" s="437"/>
      <c r="E546" s="238"/>
      <c r="F546" s="238"/>
      <c r="G546" s="437"/>
      <c r="H546" s="437"/>
      <c r="I546" s="439"/>
      <c r="J546" s="238"/>
      <c r="K546" s="238"/>
      <c r="L546" s="238"/>
      <c r="M546" s="238"/>
      <c r="N546" s="238"/>
      <c r="O546" s="238"/>
      <c r="P546" s="238"/>
      <c r="Q546" s="238"/>
      <c r="R546" s="238"/>
      <c r="S546" s="238"/>
      <c r="T546" s="238"/>
      <c r="U546" s="238"/>
      <c r="V546" s="238"/>
      <c r="W546" s="238"/>
      <c r="X546" s="238"/>
      <c r="Y546" s="238"/>
      <c r="Z546" s="238"/>
      <c r="AA546" s="238"/>
      <c r="AB546" s="238"/>
      <c r="AC546" s="238"/>
    </row>
    <row r="547" customFormat="false" ht="15" hidden="false" customHeight="false" outlineLevel="0" collapsed="false">
      <c r="A547" s="238"/>
      <c r="B547" s="437"/>
      <c r="C547" s="437"/>
      <c r="D547" s="437"/>
      <c r="E547" s="238"/>
      <c r="F547" s="238"/>
      <c r="G547" s="437"/>
      <c r="H547" s="437"/>
      <c r="I547" s="439"/>
      <c r="J547" s="238"/>
      <c r="K547" s="238"/>
      <c r="L547" s="238"/>
      <c r="M547" s="238"/>
      <c r="N547" s="238"/>
      <c r="O547" s="238"/>
      <c r="P547" s="238"/>
      <c r="Q547" s="238"/>
      <c r="R547" s="238"/>
      <c r="S547" s="238"/>
      <c r="T547" s="238"/>
      <c r="U547" s="238"/>
      <c r="V547" s="238"/>
      <c r="W547" s="238"/>
      <c r="X547" s="238"/>
      <c r="Y547" s="238"/>
      <c r="Z547" s="238"/>
      <c r="AA547" s="238"/>
      <c r="AB547" s="238"/>
      <c r="AC547" s="238"/>
    </row>
    <row r="548" customFormat="false" ht="15" hidden="false" customHeight="false" outlineLevel="0" collapsed="false">
      <c r="A548" s="238"/>
      <c r="B548" s="437"/>
      <c r="C548" s="437"/>
      <c r="D548" s="437"/>
      <c r="E548" s="238"/>
      <c r="F548" s="238"/>
      <c r="G548" s="437"/>
      <c r="H548" s="437"/>
      <c r="I548" s="439"/>
      <c r="J548" s="238"/>
      <c r="K548" s="238"/>
      <c r="L548" s="238"/>
      <c r="M548" s="238"/>
      <c r="N548" s="238"/>
      <c r="O548" s="238"/>
      <c r="P548" s="238"/>
      <c r="Q548" s="238"/>
      <c r="R548" s="238"/>
      <c r="S548" s="238"/>
      <c r="T548" s="238"/>
      <c r="U548" s="238"/>
      <c r="V548" s="238"/>
      <c r="W548" s="238"/>
      <c r="X548" s="238"/>
      <c r="Y548" s="238"/>
      <c r="Z548" s="238"/>
      <c r="AA548" s="238"/>
      <c r="AB548" s="238"/>
      <c r="AC548" s="238"/>
    </row>
    <row r="549" customFormat="false" ht="15" hidden="false" customHeight="false" outlineLevel="0" collapsed="false">
      <c r="A549" s="238"/>
      <c r="B549" s="437"/>
      <c r="C549" s="437"/>
      <c r="D549" s="437"/>
      <c r="E549" s="238"/>
      <c r="F549" s="238"/>
      <c r="G549" s="437"/>
      <c r="H549" s="437"/>
      <c r="I549" s="439"/>
      <c r="J549" s="238"/>
      <c r="K549" s="238"/>
      <c r="L549" s="238"/>
      <c r="M549" s="238"/>
      <c r="N549" s="238"/>
      <c r="O549" s="238"/>
      <c r="P549" s="238"/>
      <c r="Q549" s="238"/>
      <c r="R549" s="238"/>
      <c r="S549" s="238"/>
      <c r="T549" s="238"/>
      <c r="U549" s="238"/>
      <c r="V549" s="238"/>
      <c r="W549" s="238"/>
      <c r="X549" s="238"/>
      <c r="Y549" s="238"/>
      <c r="Z549" s="238"/>
      <c r="AA549" s="238"/>
      <c r="AB549" s="238"/>
      <c r="AC549" s="238"/>
    </row>
    <row r="550" customFormat="false" ht="15" hidden="false" customHeight="false" outlineLevel="0" collapsed="false">
      <c r="A550" s="238"/>
      <c r="B550" s="437"/>
      <c r="C550" s="437"/>
      <c r="D550" s="437"/>
      <c r="E550" s="238"/>
      <c r="F550" s="238"/>
      <c r="G550" s="437"/>
      <c r="H550" s="437"/>
      <c r="I550" s="439"/>
      <c r="J550" s="238"/>
      <c r="K550" s="238"/>
      <c r="L550" s="238"/>
      <c r="M550" s="238"/>
      <c r="N550" s="238"/>
      <c r="O550" s="238"/>
      <c r="P550" s="238"/>
      <c r="Q550" s="238"/>
      <c r="R550" s="238"/>
      <c r="S550" s="238"/>
      <c r="T550" s="238"/>
      <c r="U550" s="238"/>
      <c r="V550" s="238"/>
      <c r="W550" s="238"/>
      <c r="X550" s="238"/>
      <c r="Y550" s="238"/>
      <c r="Z550" s="238"/>
      <c r="AA550" s="238"/>
      <c r="AB550" s="238"/>
      <c r="AC550" s="238"/>
    </row>
    <row r="551" customFormat="false" ht="15" hidden="false" customHeight="false" outlineLevel="0" collapsed="false">
      <c r="A551" s="238"/>
      <c r="B551" s="437"/>
      <c r="C551" s="437"/>
      <c r="D551" s="437"/>
      <c r="E551" s="238"/>
      <c r="F551" s="238"/>
      <c r="G551" s="437"/>
      <c r="H551" s="437"/>
      <c r="I551" s="439"/>
      <c r="J551" s="238"/>
      <c r="K551" s="238"/>
      <c r="L551" s="238"/>
      <c r="M551" s="238"/>
      <c r="N551" s="238"/>
      <c r="O551" s="238"/>
      <c r="P551" s="238"/>
      <c r="Q551" s="238"/>
      <c r="R551" s="238"/>
      <c r="S551" s="238"/>
      <c r="T551" s="238"/>
      <c r="U551" s="238"/>
      <c r="V551" s="238"/>
      <c r="W551" s="238"/>
      <c r="X551" s="238"/>
      <c r="Y551" s="238"/>
      <c r="Z551" s="238"/>
      <c r="AA551" s="238"/>
      <c r="AB551" s="238"/>
      <c r="AC551" s="238"/>
    </row>
    <row r="552" customFormat="false" ht="15" hidden="false" customHeight="false" outlineLevel="0" collapsed="false">
      <c r="A552" s="238"/>
      <c r="B552" s="437"/>
      <c r="C552" s="437"/>
      <c r="D552" s="437"/>
      <c r="E552" s="238"/>
      <c r="F552" s="238"/>
      <c r="G552" s="437"/>
      <c r="H552" s="437"/>
      <c r="I552" s="439"/>
      <c r="J552" s="238"/>
      <c r="K552" s="238"/>
      <c r="L552" s="238"/>
      <c r="M552" s="238"/>
      <c r="N552" s="238"/>
      <c r="O552" s="238"/>
      <c r="P552" s="238"/>
      <c r="Q552" s="238"/>
      <c r="R552" s="238"/>
      <c r="S552" s="238"/>
      <c r="T552" s="238"/>
      <c r="U552" s="238"/>
      <c r="V552" s="238"/>
      <c r="W552" s="238"/>
      <c r="X552" s="238"/>
      <c r="Y552" s="238"/>
      <c r="Z552" s="238"/>
      <c r="AA552" s="238"/>
      <c r="AB552" s="238"/>
      <c r="AC552" s="238"/>
    </row>
    <row r="553" customFormat="false" ht="15" hidden="false" customHeight="false" outlineLevel="0" collapsed="false">
      <c r="A553" s="238"/>
      <c r="B553" s="437"/>
      <c r="C553" s="437"/>
      <c r="D553" s="437"/>
      <c r="E553" s="238"/>
      <c r="F553" s="238"/>
      <c r="G553" s="437"/>
      <c r="H553" s="437"/>
      <c r="I553" s="439"/>
      <c r="J553" s="238"/>
      <c r="K553" s="238"/>
      <c r="L553" s="238"/>
      <c r="M553" s="238"/>
      <c r="N553" s="238"/>
      <c r="O553" s="238"/>
      <c r="P553" s="238"/>
      <c r="Q553" s="238"/>
      <c r="R553" s="238"/>
      <c r="S553" s="238"/>
      <c r="T553" s="238"/>
      <c r="U553" s="238"/>
      <c r="V553" s="238"/>
      <c r="W553" s="238"/>
      <c r="X553" s="238"/>
      <c r="Y553" s="238"/>
      <c r="Z553" s="238"/>
      <c r="AA553" s="238"/>
      <c r="AB553" s="238"/>
      <c r="AC553" s="238"/>
    </row>
    <row r="554" customFormat="false" ht="15" hidden="false" customHeight="false" outlineLevel="0" collapsed="false">
      <c r="A554" s="238"/>
      <c r="B554" s="437"/>
      <c r="C554" s="437"/>
      <c r="D554" s="437"/>
      <c r="E554" s="238"/>
      <c r="F554" s="238"/>
      <c r="G554" s="437"/>
      <c r="H554" s="437"/>
      <c r="I554" s="439"/>
      <c r="J554" s="238"/>
      <c r="K554" s="238"/>
      <c r="L554" s="238"/>
      <c r="M554" s="238"/>
      <c r="N554" s="238"/>
      <c r="O554" s="238"/>
      <c r="P554" s="238"/>
      <c r="Q554" s="238"/>
      <c r="R554" s="238"/>
      <c r="S554" s="238"/>
      <c r="T554" s="238"/>
      <c r="U554" s="238"/>
      <c r="V554" s="238"/>
      <c r="W554" s="238"/>
      <c r="X554" s="238"/>
      <c r="Y554" s="238"/>
      <c r="Z554" s="238"/>
      <c r="AA554" s="238"/>
      <c r="AB554" s="238"/>
      <c r="AC554" s="238"/>
    </row>
    <row r="555" customFormat="false" ht="15" hidden="false" customHeight="false" outlineLevel="0" collapsed="false">
      <c r="A555" s="238"/>
      <c r="B555" s="437"/>
      <c r="C555" s="437"/>
      <c r="D555" s="437"/>
      <c r="E555" s="238"/>
      <c r="F555" s="238"/>
      <c r="G555" s="437"/>
      <c r="H555" s="437"/>
      <c r="I555" s="439"/>
      <c r="J555" s="238"/>
      <c r="K555" s="238"/>
      <c r="L555" s="238"/>
      <c r="M555" s="238"/>
      <c r="N555" s="238"/>
      <c r="O555" s="238"/>
      <c r="P555" s="238"/>
      <c r="Q555" s="238"/>
      <c r="R555" s="238"/>
      <c r="S555" s="238"/>
      <c r="T555" s="238"/>
      <c r="U555" s="238"/>
      <c r="V555" s="238"/>
      <c r="W555" s="238"/>
      <c r="X555" s="238"/>
      <c r="Y555" s="238"/>
      <c r="Z555" s="238"/>
      <c r="AA555" s="238"/>
      <c r="AB555" s="238"/>
      <c r="AC555" s="238"/>
    </row>
    <row r="556" customFormat="false" ht="15" hidden="false" customHeight="false" outlineLevel="0" collapsed="false">
      <c r="A556" s="238"/>
      <c r="B556" s="437"/>
      <c r="C556" s="437"/>
      <c r="D556" s="437"/>
      <c r="E556" s="238"/>
      <c r="F556" s="238"/>
      <c r="G556" s="437"/>
      <c r="H556" s="437"/>
      <c r="I556" s="439"/>
      <c r="J556" s="238"/>
      <c r="K556" s="238"/>
      <c r="L556" s="238"/>
      <c r="M556" s="238"/>
      <c r="N556" s="238"/>
      <c r="O556" s="238"/>
      <c r="P556" s="238"/>
      <c r="Q556" s="238"/>
      <c r="R556" s="238"/>
      <c r="S556" s="238"/>
      <c r="T556" s="238"/>
      <c r="U556" s="238"/>
      <c r="V556" s="238"/>
      <c r="W556" s="238"/>
      <c r="X556" s="238"/>
      <c r="Y556" s="238"/>
      <c r="Z556" s="238"/>
      <c r="AA556" s="238"/>
      <c r="AB556" s="238"/>
      <c r="AC556" s="238"/>
    </row>
    <row r="557" customFormat="false" ht="15" hidden="false" customHeight="false" outlineLevel="0" collapsed="false">
      <c r="A557" s="238"/>
      <c r="B557" s="437"/>
      <c r="C557" s="437"/>
      <c r="D557" s="437"/>
      <c r="E557" s="238"/>
      <c r="F557" s="238"/>
      <c r="G557" s="437"/>
      <c r="H557" s="437"/>
      <c r="I557" s="439"/>
      <c r="J557" s="238"/>
      <c r="K557" s="238"/>
      <c r="L557" s="238"/>
      <c r="M557" s="238"/>
      <c r="N557" s="238"/>
      <c r="O557" s="238"/>
      <c r="P557" s="238"/>
      <c r="Q557" s="238"/>
      <c r="R557" s="238"/>
      <c r="S557" s="238"/>
      <c r="T557" s="238"/>
      <c r="U557" s="238"/>
      <c r="V557" s="238"/>
      <c r="W557" s="238"/>
      <c r="X557" s="238"/>
      <c r="Y557" s="238"/>
      <c r="Z557" s="238"/>
      <c r="AA557" s="238"/>
      <c r="AB557" s="238"/>
      <c r="AC557" s="238"/>
    </row>
    <row r="558" customFormat="false" ht="15" hidden="false" customHeight="false" outlineLevel="0" collapsed="false">
      <c r="A558" s="238"/>
      <c r="B558" s="437"/>
      <c r="C558" s="437"/>
      <c r="D558" s="437"/>
      <c r="E558" s="238"/>
      <c r="F558" s="238"/>
      <c r="G558" s="437"/>
      <c r="H558" s="437"/>
      <c r="I558" s="439"/>
      <c r="J558" s="238"/>
      <c r="K558" s="238"/>
      <c r="L558" s="238"/>
      <c r="M558" s="238"/>
      <c r="N558" s="238"/>
      <c r="O558" s="238"/>
      <c r="P558" s="238"/>
      <c r="Q558" s="238"/>
      <c r="R558" s="238"/>
      <c r="S558" s="238"/>
      <c r="T558" s="238"/>
      <c r="U558" s="238"/>
      <c r="V558" s="238"/>
      <c r="W558" s="238"/>
      <c r="X558" s="238"/>
      <c r="Y558" s="238"/>
      <c r="Z558" s="238"/>
      <c r="AA558" s="238"/>
      <c r="AB558" s="238"/>
      <c r="AC558" s="238"/>
    </row>
    <row r="559" customFormat="false" ht="15" hidden="false" customHeight="false" outlineLevel="0" collapsed="false">
      <c r="A559" s="238"/>
      <c r="B559" s="437"/>
      <c r="C559" s="437"/>
      <c r="D559" s="437"/>
      <c r="E559" s="238"/>
      <c r="F559" s="238"/>
      <c r="G559" s="437"/>
      <c r="H559" s="437"/>
      <c r="I559" s="439"/>
      <c r="J559" s="238"/>
      <c r="K559" s="238"/>
      <c r="L559" s="238"/>
      <c r="M559" s="238"/>
      <c r="N559" s="238"/>
      <c r="O559" s="238"/>
      <c r="P559" s="238"/>
      <c r="Q559" s="238"/>
      <c r="R559" s="238"/>
      <c r="S559" s="238"/>
      <c r="T559" s="238"/>
      <c r="U559" s="238"/>
      <c r="V559" s="238"/>
      <c r="W559" s="238"/>
      <c r="X559" s="238"/>
      <c r="Y559" s="238"/>
      <c r="Z559" s="238"/>
      <c r="AA559" s="238"/>
      <c r="AB559" s="238"/>
      <c r="AC559" s="238"/>
    </row>
    <row r="560" customFormat="false" ht="15" hidden="false" customHeight="false" outlineLevel="0" collapsed="false">
      <c r="A560" s="238"/>
      <c r="B560" s="437"/>
      <c r="C560" s="437"/>
      <c r="D560" s="437"/>
      <c r="E560" s="238"/>
      <c r="F560" s="238"/>
      <c r="G560" s="437"/>
      <c r="H560" s="437"/>
      <c r="I560" s="439"/>
      <c r="J560" s="238"/>
      <c r="K560" s="238"/>
      <c r="L560" s="238"/>
      <c r="M560" s="238"/>
      <c r="N560" s="238"/>
      <c r="O560" s="238"/>
      <c r="P560" s="238"/>
      <c r="Q560" s="238"/>
      <c r="R560" s="238"/>
      <c r="S560" s="238"/>
      <c r="T560" s="238"/>
      <c r="U560" s="238"/>
      <c r="V560" s="238"/>
      <c r="W560" s="238"/>
      <c r="X560" s="238"/>
      <c r="Y560" s="238"/>
      <c r="Z560" s="238"/>
      <c r="AA560" s="238"/>
      <c r="AB560" s="238"/>
      <c r="AC560" s="238"/>
    </row>
    <row r="561" customFormat="false" ht="15" hidden="false" customHeight="false" outlineLevel="0" collapsed="false">
      <c r="A561" s="238"/>
      <c r="B561" s="437"/>
      <c r="C561" s="437"/>
      <c r="D561" s="437"/>
      <c r="E561" s="238"/>
      <c r="F561" s="238"/>
      <c r="G561" s="437"/>
      <c r="H561" s="437"/>
      <c r="I561" s="439"/>
      <c r="J561" s="238"/>
      <c r="K561" s="238"/>
      <c r="L561" s="238"/>
      <c r="M561" s="238"/>
      <c r="N561" s="238"/>
      <c r="O561" s="238"/>
      <c r="P561" s="238"/>
      <c r="Q561" s="238"/>
      <c r="R561" s="238"/>
      <c r="S561" s="238"/>
      <c r="T561" s="238"/>
      <c r="U561" s="238"/>
      <c r="V561" s="238"/>
      <c r="W561" s="238"/>
      <c r="X561" s="238"/>
      <c r="Y561" s="238"/>
      <c r="Z561" s="238"/>
      <c r="AA561" s="238"/>
      <c r="AB561" s="238"/>
      <c r="AC561" s="238"/>
    </row>
    <row r="562" customFormat="false" ht="15" hidden="false" customHeight="false" outlineLevel="0" collapsed="false">
      <c r="A562" s="238"/>
      <c r="B562" s="437"/>
      <c r="C562" s="437"/>
      <c r="D562" s="437"/>
      <c r="E562" s="238"/>
      <c r="F562" s="238"/>
      <c r="G562" s="437"/>
      <c r="H562" s="437"/>
      <c r="I562" s="439"/>
      <c r="J562" s="238"/>
      <c r="K562" s="238"/>
      <c r="L562" s="238"/>
      <c r="M562" s="238"/>
      <c r="N562" s="238"/>
      <c r="O562" s="238"/>
      <c r="P562" s="238"/>
      <c r="Q562" s="238"/>
      <c r="R562" s="238"/>
      <c r="S562" s="238"/>
      <c r="T562" s="238"/>
      <c r="U562" s="238"/>
      <c r="V562" s="238"/>
      <c r="W562" s="238"/>
      <c r="X562" s="238"/>
      <c r="Y562" s="238"/>
      <c r="Z562" s="238"/>
      <c r="AA562" s="238"/>
      <c r="AB562" s="238"/>
      <c r="AC562" s="238"/>
    </row>
    <row r="563" customFormat="false" ht="15" hidden="false" customHeight="false" outlineLevel="0" collapsed="false">
      <c r="A563" s="238"/>
      <c r="B563" s="437"/>
      <c r="C563" s="437"/>
      <c r="D563" s="437"/>
      <c r="E563" s="238"/>
      <c r="F563" s="238"/>
      <c r="G563" s="437"/>
      <c r="H563" s="437"/>
      <c r="I563" s="439"/>
      <c r="J563" s="238"/>
      <c r="K563" s="238"/>
      <c r="L563" s="238"/>
      <c r="M563" s="238"/>
      <c r="N563" s="238"/>
      <c r="O563" s="238"/>
      <c r="P563" s="238"/>
      <c r="Q563" s="238"/>
      <c r="R563" s="238"/>
      <c r="S563" s="238"/>
      <c r="T563" s="238"/>
      <c r="U563" s="238"/>
      <c r="V563" s="238"/>
      <c r="W563" s="238"/>
      <c r="X563" s="238"/>
      <c r="Y563" s="238"/>
      <c r="Z563" s="238"/>
      <c r="AA563" s="238"/>
      <c r="AB563" s="238"/>
      <c r="AC563" s="238"/>
    </row>
    <row r="564" customFormat="false" ht="15" hidden="false" customHeight="false" outlineLevel="0" collapsed="false">
      <c r="A564" s="238"/>
      <c r="B564" s="437"/>
      <c r="C564" s="437"/>
      <c r="D564" s="437"/>
      <c r="E564" s="238"/>
      <c r="F564" s="238"/>
      <c r="G564" s="437"/>
      <c r="H564" s="437"/>
      <c r="I564" s="439"/>
      <c r="J564" s="238"/>
      <c r="K564" s="238"/>
      <c r="L564" s="238"/>
      <c r="M564" s="238"/>
      <c r="N564" s="238"/>
      <c r="O564" s="238"/>
      <c r="P564" s="238"/>
      <c r="Q564" s="238"/>
      <c r="R564" s="238"/>
      <c r="S564" s="238"/>
      <c r="T564" s="238"/>
      <c r="U564" s="238"/>
      <c r="V564" s="238"/>
      <c r="W564" s="238"/>
      <c r="X564" s="238"/>
      <c r="Y564" s="238"/>
      <c r="Z564" s="238"/>
      <c r="AA564" s="238"/>
      <c r="AB564" s="238"/>
      <c r="AC564" s="238"/>
    </row>
    <row r="565" customFormat="false" ht="15" hidden="false" customHeight="false" outlineLevel="0" collapsed="false">
      <c r="A565" s="238"/>
      <c r="B565" s="437"/>
      <c r="C565" s="437"/>
      <c r="D565" s="437"/>
      <c r="E565" s="238"/>
      <c r="F565" s="238"/>
      <c r="G565" s="437"/>
      <c r="H565" s="437"/>
      <c r="I565" s="439"/>
      <c r="J565" s="238"/>
      <c r="K565" s="238"/>
      <c r="L565" s="238"/>
      <c r="M565" s="238"/>
      <c r="N565" s="238"/>
      <c r="O565" s="238"/>
      <c r="P565" s="238"/>
      <c r="Q565" s="238"/>
      <c r="R565" s="238"/>
      <c r="S565" s="238"/>
      <c r="T565" s="238"/>
      <c r="U565" s="238"/>
      <c r="V565" s="238"/>
      <c r="W565" s="238"/>
      <c r="X565" s="238"/>
      <c r="Y565" s="238"/>
      <c r="Z565" s="238"/>
      <c r="AA565" s="238"/>
      <c r="AB565" s="238"/>
      <c r="AC565" s="238"/>
    </row>
    <row r="566" customFormat="false" ht="15" hidden="false" customHeight="false" outlineLevel="0" collapsed="false">
      <c r="A566" s="238"/>
      <c r="B566" s="437"/>
      <c r="C566" s="437"/>
      <c r="D566" s="437"/>
      <c r="E566" s="238"/>
      <c r="F566" s="238"/>
      <c r="G566" s="437"/>
      <c r="H566" s="437"/>
      <c r="I566" s="439"/>
      <c r="J566" s="238"/>
      <c r="K566" s="238"/>
      <c r="L566" s="238"/>
      <c r="M566" s="238"/>
      <c r="N566" s="238"/>
      <c r="O566" s="238"/>
      <c r="P566" s="238"/>
      <c r="Q566" s="238"/>
      <c r="R566" s="238"/>
      <c r="S566" s="238"/>
      <c r="T566" s="238"/>
      <c r="U566" s="238"/>
      <c r="V566" s="238"/>
      <c r="W566" s="238"/>
      <c r="X566" s="238"/>
      <c r="Y566" s="238"/>
      <c r="Z566" s="238"/>
      <c r="AA566" s="238"/>
      <c r="AB566" s="238"/>
      <c r="AC566" s="238"/>
    </row>
    <row r="567" customFormat="false" ht="15" hidden="false" customHeight="false" outlineLevel="0" collapsed="false">
      <c r="A567" s="238"/>
      <c r="B567" s="437"/>
      <c r="C567" s="437"/>
      <c r="D567" s="437"/>
      <c r="E567" s="238"/>
      <c r="F567" s="238"/>
      <c r="G567" s="437"/>
      <c r="H567" s="437"/>
      <c r="I567" s="439"/>
      <c r="J567" s="238"/>
      <c r="K567" s="238"/>
      <c r="L567" s="238"/>
      <c r="M567" s="238"/>
      <c r="N567" s="238"/>
      <c r="O567" s="238"/>
      <c r="P567" s="238"/>
      <c r="Q567" s="238"/>
      <c r="R567" s="238"/>
      <c r="S567" s="238"/>
      <c r="T567" s="238"/>
      <c r="U567" s="238"/>
      <c r="V567" s="238"/>
      <c r="W567" s="238"/>
      <c r="X567" s="238"/>
      <c r="Y567" s="238"/>
      <c r="Z567" s="238"/>
      <c r="AA567" s="238"/>
      <c r="AB567" s="238"/>
      <c r="AC567" s="238"/>
    </row>
    <row r="568" customFormat="false" ht="15" hidden="false" customHeight="false" outlineLevel="0" collapsed="false">
      <c r="A568" s="238"/>
      <c r="B568" s="437"/>
      <c r="C568" s="437"/>
      <c r="D568" s="437"/>
      <c r="E568" s="238"/>
      <c r="F568" s="238"/>
      <c r="G568" s="437"/>
      <c r="H568" s="437"/>
      <c r="I568" s="439"/>
      <c r="J568" s="238"/>
      <c r="K568" s="238"/>
      <c r="L568" s="238"/>
      <c r="M568" s="238"/>
      <c r="N568" s="238"/>
      <c r="O568" s="238"/>
      <c r="P568" s="238"/>
      <c r="Q568" s="238"/>
      <c r="R568" s="238"/>
      <c r="S568" s="238"/>
      <c r="T568" s="238"/>
      <c r="U568" s="238"/>
      <c r="V568" s="238"/>
      <c r="W568" s="238"/>
      <c r="X568" s="238"/>
      <c r="Y568" s="238"/>
      <c r="Z568" s="238"/>
      <c r="AA568" s="238"/>
      <c r="AB568" s="238"/>
      <c r="AC568" s="238"/>
    </row>
    <row r="569" customFormat="false" ht="15" hidden="false" customHeight="false" outlineLevel="0" collapsed="false">
      <c r="A569" s="238"/>
      <c r="B569" s="437"/>
      <c r="C569" s="437"/>
      <c r="D569" s="437"/>
      <c r="E569" s="238"/>
      <c r="F569" s="238"/>
      <c r="G569" s="437"/>
      <c r="H569" s="437"/>
      <c r="I569" s="439"/>
      <c r="J569" s="238"/>
      <c r="K569" s="238"/>
      <c r="L569" s="238"/>
      <c r="M569" s="238"/>
      <c r="N569" s="238"/>
      <c r="O569" s="238"/>
      <c r="P569" s="238"/>
      <c r="Q569" s="238"/>
      <c r="R569" s="238"/>
      <c r="S569" s="238"/>
      <c r="T569" s="238"/>
      <c r="U569" s="238"/>
      <c r="V569" s="238"/>
      <c r="W569" s="238"/>
      <c r="X569" s="238"/>
      <c r="Y569" s="238"/>
      <c r="Z569" s="238"/>
      <c r="AA569" s="238"/>
      <c r="AB569" s="238"/>
      <c r="AC569" s="238"/>
    </row>
    <row r="570" customFormat="false" ht="15" hidden="false" customHeight="false" outlineLevel="0" collapsed="false">
      <c r="A570" s="238"/>
      <c r="B570" s="437"/>
      <c r="C570" s="437"/>
      <c r="D570" s="437"/>
      <c r="E570" s="238"/>
      <c r="F570" s="238"/>
      <c r="G570" s="437"/>
      <c r="H570" s="437"/>
      <c r="I570" s="439"/>
      <c r="J570" s="238"/>
      <c r="K570" s="238"/>
      <c r="L570" s="238"/>
      <c r="M570" s="238"/>
      <c r="N570" s="238"/>
      <c r="O570" s="238"/>
      <c r="P570" s="238"/>
      <c r="Q570" s="238"/>
      <c r="R570" s="238"/>
      <c r="S570" s="238"/>
      <c r="T570" s="238"/>
      <c r="U570" s="238"/>
      <c r="V570" s="238"/>
      <c r="W570" s="238"/>
      <c r="X570" s="238"/>
      <c r="Y570" s="238"/>
      <c r="Z570" s="238"/>
      <c r="AA570" s="238"/>
      <c r="AB570" s="238"/>
      <c r="AC570" s="238"/>
    </row>
    <row r="571" customFormat="false" ht="15" hidden="false" customHeight="false" outlineLevel="0" collapsed="false">
      <c r="A571" s="238"/>
      <c r="B571" s="437"/>
      <c r="C571" s="437"/>
      <c r="D571" s="437"/>
      <c r="E571" s="238"/>
      <c r="F571" s="238"/>
      <c r="G571" s="437"/>
      <c r="H571" s="437"/>
      <c r="I571" s="439"/>
      <c r="J571" s="238"/>
      <c r="K571" s="238"/>
      <c r="L571" s="238"/>
      <c r="M571" s="238"/>
      <c r="N571" s="238"/>
      <c r="O571" s="238"/>
      <c r="P571" s="238"/>
      <c r="Q571" s="238"/>
      <c r="R571" s="238"/>
      <c r="S571" s="238"/>
      <c r="T571" s="238"/>
      <c r="U571" s="238"/>
      <c r="V571" s="238"/>
      <c r="W571" s="238"/>
      <c r="X571" s="238"/>
      <c r="Y571" s="238"/>
      <c r="Z571" s="238"/>
      <c r="AA571" s="238"/>
      <c r="AB571" s="238"/>
      <c r="AC571" s="238"/>
    </row>
    <row r="572" customFormat="false" ht="15" hidden="false" customHeight="false" outlineLevel="0" collapsed="false">
      <c r="A572" s="238"/>
      <c r="B572" s="437"/>
      <c r="C572" s="437"/>
      <c r="D572" s="437"/>
      <c r="E572" s="238"/>
      <c r="F572" s="238"/>
      <c r="G572" s="437"/>
      <c r="H572" s="437"/>
      <c r="I572" s="439"/>
      <c r="J572" s="238"/>
      <c r="K572" s="238"/>
      <c r="L572" s="238"/>
      <c r="M572" s="238"/>
      <c r="N572" s="238"/>
      <c r="O572" s="238"/>
      <c r="P572" s="238"/>
      <c r="Q572" s="238"/>
      <c r="R572" s="238"/>
      <c r="S572" s="238"/>
      <c r="T572" s="238"/>
      <c r="U572" s="238"/>
      <c r="V572" s="238"/>
      <c r="W572" s="238"/>
      <c r="X572" s="238"/>
      <c r="Y572" s="238"/>
      <c r="Z572" s="238"/>
      <c r="AA572" s="238"/>
      <c r="AB572" s="238"/>
      <c r="AC572" s="238"/>
    </row>
    <row r="573" customFormat="false" ht="15" hidden="false" customHeight="false" outlineLevel="0" collapsed="false">
      <c r="A573" s="238"/>
      <c r="B573" s="437"/>
      <c r="C573" s="437"/>
      <c r="D573" s="437"/>
      <c r="E573" s="238"/>
      <c r="F573" s="238"/>
      <c r="G573" s="437"/>
      <c r="H573" s="437"/>
      <c r="I573" s="439"/>
      <c r="J573" s="238"/>
      <c r="K573" s="238"/>
      <c r="L573" s="238"/>
      <c r="M573" s="238"/>
      <c r="N573" s="238"/>
      <c r="O573" s="238"/>
      <c r="P573" s="238"/>
      <c r="Q573" s="238"/>
      <c r="R573" s="238"/>
      <c r="S573" s="238"/>
      <c r="T573" s="238"/>
      <c r="U573" s="238"/>
      <c r="V573" s="238"/>
      <c r="W573" s="238"/>
      <c r="X573" s="238"/>
      <c r="Y573" s="238"/>
      <c r="Z573" s="238"/>
      <c r="AA573" s="238"/>
      <c r="AB573" s="238"/>
      <c r="AC573" s="238"/>
    </row>
    <row r="574" customFormat="false" ht="15" hidden="false" customHeight="false" outlineLevel="0" collapsed="false">
      <c r="A574" s="238"/>
      <c r="B574" s="437"/>
      <c r="C574" s="437"/>
      <c r="D574" s="437"/>
      <c r="E574" s="238"/>
      <c r="F574" s="238"/>
      <c r="G574" s="437"/>
      <c r="H574" s="437"/>
      <c r="I574" s="439"/>
      <c r="J574" s="238"/>
      <c r="K574" s="238"/>
      <c r="L574" s="238"/>
      <c r="M574" s="238"/>
      <c r="N574" s="238"/>
      <c r="O574" s="238"/>
      <c r="P574" s="238"/>
      <c r="Q574" s="238"/>
      <c r="R574" s="238"/>
      <c r="S574" s="238"/>
      <c r="T574" s="238"/>
      <c r="U574" s="238"/>
      <c r="V574" s="238"/>
      <c r="W574" s="238"/>
      <c r="X574" s="238"/>
      <c r="Y574" s="238"/>
      <c r="Z574" s="238"/>
      <c r="AA574" s="238"/>
      <c r="AB574" s="238"/>
      <c r="AC574" s="238"/>
    </row>
    <row r="575" customFormat="false" ht="15" hidden="false" customHeight="false" outlineLevel="0" collapsed="false">
      <c r="A575" s="238"/>
      <c r="B575" s="437"/>
      <c r="C575" s="437"/>
      <c r="D575" s="437"/>
      <c r="E575" s="238"/>
      <c r="F575" s="238"/>
      <c r="G575" s="437"/>
      <c r="H575" s="437"/>
      <c r="I575" s="439"/>
      <c r="J575" s="238"/>
      <c r="K575" s="238"/>
      <c r="L575" s="238"/>
      <c r="M575" s="238"/>
      <c r="N575" s="238"/>
      <c r="O575" s="238"/>
      <c r="P575" s="238"/>
      <c r="Q575" s="238"/>
      <c r="R575" s="238"/>
      <c r="S575" s="238"/>
      <c r="T575" s="238"/>
      <c r="U575" s="238"/>
      <c r="V575" s="238"/>
      <c r="W575" s="238"/>
      <c r="X575" s="238"/>
      <c r="Y575" s="238"/>
      <c r="Z575" s="238"/>
      <c r="AA575" s="238"/>
      <c r="AB575" s="238"/>
      <c r="AC575" s="238"/>
    </row>
    <row r="576" customFormat="false" ht="15" hidden="false" customHeight="false" outlineLevel="0" collapsed="false">
      <c r="A576" s="238"/>
      <c r="B576" s="437"/>
      <c r="C576" s="437"/>
      <c r="D576" s="437"/>
      <c r="E576" s="238"/>
      <c r="F576" s="238"/>
      <c r="G576" s="437"/>
      <c r="H576" s="437"/>
      <c r="I576" s="439"/>
      <c r="J576" s="238"/>
      <c r="K576" s="238"/>
      <c r="L576" s="238"/>
      <c r="M576" s="238"/>
      <c r="N576" s="238"/>
      <c r="O576" s="238"/>
      <c r="P576" s="238"/>
      <c r="Q576" s="238"/>
      <c r="R576" s="238"/>
      <c r="S576" s="238"/>
      <c r="T576" s="238"/>
      <c r="U576" s="238"/>
      <c r="V576" s="238"/>
      <c r="W576" s="238"/>
      <c r="X576" s="238"/>
      <c r="Y576" s="238"/>
      <c r="Z576" s="238"/>
      <c r="AA576" s="238"/>
      <c r="AB576" s="238"/>
      <c r="AC576" s="238"/>
    </row>
    <row r="577" customFormat="false" ht="15" hidden="false" customHeight="false" outlineLevel="0" collapsed="false">
      <c r="A577" s="238"/>
      <c r="B577" s="437"/>
      <c r="C577" s="437"/>
      <c r="D577" s="437"/>
      <c r="E577" s="238"/>
      <c r="F577" s="238"/>
      <c r="G577" s="437"/>
      <c r="H577" s="437"/>
      <c r="I577" s="439"/>
      <c r="J577" s="238"/>
      <c r="K577" s="238"/>
      <c r="L577" s="238"/>
      <c r="M577" s="238"/>
      <c r="N577" s="238"/>
      <c r="O577" s="238"/>
      <c r="P577" s="238"/>
      <c r="Q577" s="238"/>
      <c r="R577" s="238"/>
      <c r="S577" s="238"/>
      <c r="T577" s="238"/>
      <c r="U577" s="238"/>
      <c r="V577" s="238"/>
      <c r="W577" s="238"/>
      <c r="X577" s="238"/>
      <c r="Y577" s="238"/>
      <c r="Z577" s="238"/>
      <c r="AA577" s="238"/>
      <c r="AB577" s="238"/>
      <c r="AC577" s="238"/>
    </row>
    <row r="578" customFormat="false" ht="15" hidden="false" customHeight="false" outlineLevel="0" collapsed="false">
      <c r="A578" s="238"/>
      <c r="B578" s="437"/>
      <c r="C578" s="437"/>
      <c r="D578" s="437"/>
      <c r="E578" s="238"/>
      <c r="F578" s="238"/>
      <c r="G578" s="437"/>
      <c r="H578" s="437"/>
      <c r="I578" s="439"/>
      <c r="J578" s="238"/>
      <c r="K578" s="238"/>
      <c r="L578" s="238"/>
      <c r="M578" s="238"/>
      <c r="N578" s="238"/>
      <c r="O578" s="238"/>
      <c r="P578" s="238"/>
      <c r="Q578" s="238"/>
      <c r="R578" s="238"/>
      <c r="S578" s="238"/>
      <c r="T578" s="238"/>
      <c r="U578" s="238"/>
      <c r="V578" s="238"/>
      <c r="W578" s="238"/>
      <c r="X578" s="238"/>
      <c r="Y578" s="238"/>
      <c r="Z578" s="238"/>
      <c r="AA578" s="238"/>
      <c r="AB578" s="238"/>
      <c r="AC578" s="238"/>
    </row>
    <row r="579" customFormat="false" ht="15" hidden="false" customHeight="false" outlineLevel="0" collapsed="false">
      <c r="A579" s="238"/>
      <c r="B579" s="437"/>
      <c r="C579" s="437"/>
      <c r="D579" s="437"/>
      <c r="E579" s="238"/>
      <c r="F579" s="238"/>
      <c r="G579" s="437"/>
      <c r="H579" s="437"/>
      <c r="I579" s="439"/>
      <c r="J579" s="238"/>
      <c r="K579" s="238"/>
      <c r="L579" s="238"/>
      <c r="M579" s="238"/>
      <c r="N579" s="238"/>
      <c r="O579" s="238"/>
      <c r="P579" s="238"/>
      <c r="Q579" s="238"/>
      <c r="R579" s="238"/>
      <c r="S579" s="238"/>
      <c r="T579" s="238"/>
      <c r="U579" s="238"/>
      <c r="V579" s="238"/>
      <c r="W579" s="238"/>
      <c r="X579" s="238"/>
      <c r="Y579" s="238"/>
      <c r="Z579" s="238"/>
      <c r="AA579" s="238"/>
      <c r="AB579" s="238"/>
      <c r="AC579" s="238"/>
    </row>
    <row r="580" customFormat="false" ht="15" hidden="false" customHeight="false" outlineLevel="0" collapsed="false">
      <c r="A580" s="238"/>
      <c r="B580" s="437"/>
      <c r="C580" s="437"/>
      <c r="D580" s="437"/>
      <c r="E580" s="238"/>
      <c r="F580" s="238"/>
      <c r="G580" s="437"/>
      <c r="H580" s="437"/>
      <c r="I580" s="439"/>
      <c r="J580" s="238"/>
      <c r="K580" s="238"/>
      <c r="L580" s="238"/>
      <c r="M580" s="238"/>
      <c r="N580" s="238"/>
      <c r="O580" s="238"/>
      <c r="P580" s="238"/>
      <c r="Q580" s="238"/>
      <c r="R580" s="238"/>
      <c r="S580" s="238"/>
      <c r="T580" s="238"/>
      <c r="U580" s="238"/>
      <c r="V580" s="238"/>
      <c r="W580" s="238"/>
      <c r="X580" s="238"/>
      <c r="Y580" s="238"/>
      <c r="Z580" s="238"/>
      <c r="AA580" s="238"/>
      <c r="AB580" s="238"/>
      <c r="AC580" s="238"/>
    </row>
    <row r="581" customFormat="false" ht="15" hidden="false" customHeight="false" outlineLevel="0" collapsed="false">
      <c r="A581" s="238"/>
      <c r="B581" s="437"/>
      <c r="C581" s="437"/>
      <c r="D581" s="437"/>
      <c r="E581" s="238"/>
      <c r="F581" s="238"/>
      <c r="G581" s="437"/>
      <c r="H581" s="437"/>
      <c r="I581" s="439"/>
      <c r="J581" s="238"/>
      <c r="K581" s="238"/>
      <c r="L581" s="238"/>
      <c r="M581" s="238"/>
      <c r="N581" s="238"/>
      <c r="O581" s="238"/>
      <c r="P581" s="238"/>
      <c r="Q581" s="238"/>
      <c r="R581" s="238"/>
      <c r="S581" s="238"/>
      <c r="T581" s="238"/>
      <c r="U581" s="238"/>
      <c r="V581" s="238"/>
      <c r="W581" s="238"/>
      <c r="X581" s="238"/>
      <c r="Y581" s="238"/>
      <c r="Z581" s="238"/>
      <c r="AA581" s="238"/>
      <c r="AB581" s="238"/>
      <c r="AC581" s="238"/>
    </row>
    <row r="582" customFormat="false" ht="15" hidden="false" customHeight="false" outlineLevel="0" collapsed="false">
      <c r="A582" s="238"/>
      <c r="B582" s="437"/>
      <c r="C582" s="437"/>
      <c r="D582" s="437"/>
      <c r="E582" s="238"/>
      <c r="F582" s="238"/>
      <c r="G582" s="437"/>
      <c r="H582" s="437"/>
      <c r="I582" s="439"/>
      <c r="J582" s="238"/>
      <c r="K582" s="238"/>
      <c r="L582" s="238"/>
      <c r="M582" s="238"/>
      <c r="N582" s="238"/>
      <c r="O582" s="238"/>
      <c r="P582" s="238"/>
      <c r="Q582" s="238"/>
      <c r="R582" s="238"/>
      <c r="S582" s="238"/>
      <c r="T582" s="238"/>
      <c r="U582" s="238"/>
      <c r="V582" s="238"/>
      <c r="W582" s="238"/>
      <c r="X582" s="238"/>
      <c r="Y582" s="238"/>
      <c r="Z582" s="238"/>
      <c r="AA582" s="238"/>
      <c r="AB582" s="238"/>
      <c r="AC582" s="238"/>
    </row>
    <row r="583" customFormat="false" ht="15" hidden="false" customHeight="false" outlineLevel="0" collapsed="false">
      <c r="A583" s="238"/>
      <c r="B583" s="437"/>
      <c r="C583" s="437"/>
      <c r="D583" s="437"/>
      <c r="E583" s="238"/>
      <c r="F583" s="238"/>
      <c r="G583" s="437"/>
      <c r="H583" s="437"/>
      <c r="I583" s="439"/>
      <c r="J583" s="238"/>
      <c r="K583" s="238"/>
      <c r="L583" s="238"/>
      <c r="M583" s="238"/>
      <c r="N583" s="238"/>
      <c r="O583" s="238"/>
      <c r="P583" s="238"/>
      <c r="Q583" s="238"/>
      <c r="R583" s="238"/>
      <c r="S583" s="238"/>
      <c r="T583" s="238"/>
      <c r="U583" s="238"/>
      <c r="V583" s="238"/>
      <c r="W583" s="238"/>
      <c r="X583" s="238"/>
      <c r="Y583" s="238"/>
      <c r="Z583" s="238"/>
      <c r="AA583" s="238"/>
      <c r="AB583" s="238"/>
      <c r="AC583" s="238"/>
    </row>
    <row r="584" customFormat="false" ht="15" hidden="false" customHeight="false" outlineLevel="0" collapsed="false">
      <c r="A584" s="238"/>
      <c r="B584" s="437"/>
      <c r="C584" s="437"/>
      <c r="D584" s="437"/>
      <c r="E584" s="238"/>
      <c r="F584" s="238"/>
      <c r="G584" s="437"/>
      <c r="H584" s="437"/>
      <c r="I584" s="439"/>
      <c r="J584" s="238"/>
      <c r="K584" s="238"/>
      <c r="L584" s="238"/>
      <c r="M584" s="238"/>
      <c r="N584" s="238"/>
      <c r="O584" s="238"/>
      <c r="P584" s="238"/>
      <c r="Q584" s="238"/>
      <c r="R584" s="238"/>
      <c r="S584" s="238"/>
      <c r="T584" s="238"/>
      <c r="U584" s="238"/>
      <c r="V584" s="238"/>
      <c r="W584" s="238"/>
      <c r="X584" s="238"/>
      <c r="Y584" s="238"/>
      <c r="Z584" s="238"/>
      <c r="AA584" s="238"/>
      <c r="AB584" s="238"/>
      <c r="AC584" s="238"/>
    </row>
    <row r="585" customFormat="false" ht="15" hidden="false" customHeight="false" outlineLevel="0" collapsed="false">
      <c r="A585" s="238"/>
      <c r="B585" s="437"/>
      <c r="C585" s="437"/>
      <c r="D585" s="437"/>
      <c r="E585" s="238"/>
      <c r="F585" s="238"/>
      <c r="G585" s="437"/>
      <c r="H585" s="437"/>
      <c r="I585" s="439"/>
      <c r="J585" s="238"/>
      <c r="K585" s="238"/>
      <c r="L585" s="238"/>
      <c r="M585" s="238"/>
      <c r="N585" s="238"/>
      <c r="O585" s="238"/>
      <c r="P585" s="238"/>
      <c r="Q585" s="238"/>
      <c r="R585" s="238"/>
      <c r="S585" s="238"/>
      <c r="T585" s="238"/>
      <c r="U585" s="238"/>
      <c r="V585" s="238"/>
      <c r="W585" s="238"/>
      <c r="X585" s="238"/>
      <c r="Y585" s="238"/>
      <c r="Z585" s="238"/>
      <c r="AA585" s="238"/>
      <c r="AB585" s="238"/>
      <c r="AC585" s="238"/>
    </row>
    <row r="586" customFormat="false" ht="15" hidden="false" customHeight="false" outlineLevel="0" collapsed="false">
      <c r="A586" s="238"/>
      <c r="B586" s="437"/>
      <c r="C586" s="437"/>
      <c r="D586" s="437"/>
      <c r="E586" s="238"/>
      <c r="F586" s="238"/>
      <c r="G586" s="437"/>
      <c r="H586" s="437"/>
      <c r="I586" s="439"/>
      <c r="J586" s="238"/>
      <c r="K586" s="238"/>
      <c r="L586" s="238"/>
      <c r="M586" s="238"/>
      <c r="N586" s="238"/>
      <c r="O586" s="238"/>
      <c r="P586" s="238"/>
      <c r="Q586" s="238"/>
      <c r="R586" s="238"/>
      <c r="S586" s="238"/>
      <c r="T586" s="238"/>
      <c r="U586" s="238"/>
      <c r="V586" s="238"/>
      <c r="W586" s="238"/>
      <c r="X586" s="238"/>
      <c r="Y586" s="238"/>
      <c r="Z586" s="238"/>
      <c r="AA586" s="238"/>
      <c r="AB586" s="238"/>
      <c r="AC586" s="238"/>
    </row>
    <row r="587" customFormat="false" ht="15" hidden="false" customHeight="false" outlineLevel="0" collapsed="false">
      <c r="A587" s="238"/>
      <c r="B587" s="437"/>
      <c r="C587" s="437"/>
      <c r="D587" s="437"/>
      <c r="E587" s="238"/>
      <c r="F587" s="238"/>
      <c r="G587" s="437"/>
      <c r="H587" s="437"/>
      <c r="I587" s="439"/>
      <c r="J587" s="238"/>
      <c r="K587" s="238"/>
      <c r="L587" s="238"/>
      <c r="M587" s="238"/>
      <c r="N587" s="238"/>
      <c r="O587" s="238"/>
      <c r="P587" s="238"/>
      <c r="Q587" s="238"/>
      <c r="R587" s="238"/>
      <c r="S587" s="238"/>
      <c r="T587" s="238"/>
      <c r="U587" s="238"/>
      <c r="V587" s="238"/>
      <c r="W587" s="238"/>
      <c r="X587" s="238"/>
      <c r="Y587" s="238"/>
      <c r="Z587" s="238"/>
      <c r="AA587" s="238"/>
      <c r="AB587" s="238"/>
      <c r="AC587" s="238"/>
    </row>
    <row r="588" customFormat="false" ht="15" hidden="false" customHeight="false" outlineLevel="0" collapsed="false">
      <c r="A588" s="238"/>
      <c r="B588" s="437"/>
      <c r="C588" s="437"/>
      <c r="D588" s="437"/>
      <c r="E588" s="238"/>
      <c r="F588" s="238"/>
      <c r="G588" s="437"/>
      <c r="H588" s="437"/>
      <c r="I588" s="439"/>
      <c r="J588" s="238"/>
      <c r="K588" s="238"/>
      <c r="L588" s="238"/>
      <c r="M588" s="238"/>
      <c r="N588" s="238"/>
      <c r="O588" s="238"/>
      <c r="P588" s="238"/>
      <c r="Q588" s="238"/>
      <c r="R588" s="238"/>
      <c r="S588" s="238"/>
      <c r="T588" s="238"/>
      <c r="U588" s="238"/>
      <c r="V588" s="238"/>
      <c r="W588" s="238"/>
      <c r="X588" s="238"/>
      <c r="Y588" s="238"/>
      <c r="Z588" s="238"/>
      <c r="AA588" s="238"/>
      <c r="AB588" s="238"/>
      <c r="AC588" s="238"/>
    </row>
    <row r="589" customFormat="false" ht="15" hidden="false" customHeight="false" outlineLevel="0" collapsed="false">
      <c r="A589" s="238"/>
      <c r="B589" s="437"/>
      <c r="C589" s="437"/>
      <c r="D589" s="437"/>
      <c r="E589" s="238"/>
      <c r="F589" s="238"/>
      <c r="G589" s="437"/>
      <c r="H589" s="437"/>
      <c r="I589" s="439"/>
      <c r="J589" s="238"/>
      <c r="K589" s="238"/>
      <c r="L589" s="238"/>
      <c r="M589" s="238"/>
      <c r="N589" s="238"/>
      <c r="O589" s="238"/>
      <c r="P589" s="238"/>
      <c r="Q589" s="238"/>
      <c r="R589" s="238"/>
      <c r="S589" s="238"/>
      <c r="T589" s="238"/>
      <c r="U589" s="238"/>
      <c r="V589" s="238"/>
      <c r="W589" s="238"/>
      <c r="X589" s="238"/>
      <c r="Y589" s="238"/>
      <c r="Z589" s="238"/>
      <c r="AA589" s="238"/>
      <c r="AB589" s="238"/>
      <c r="AC589" s="238"/>
    </row>
    <row r="590" customFormat="false" ht="15" hidden="false" customHeight="false" outlineLevel="0" collapsed="false">
      <c r="A590" s="238"/>
      <c r="B590" s="437"/>
      <c r="C590" s="437"/>
      <c r="D590" s="437"/>
      <c r="E590" s="238"/>
      <c r="F590" s="238"/>
      <c r="G590" s="437"/>
      <c r="H590" s="437"/>
      <c r="I590" s="439"/>
      <c r="J590" s="238"/>
      <c r="K590" s="238"/>
      <c r="L590" s="238"/>
      <c r="M590" s="238"/>
      <c r="N590" s="238"/>
      <c r="O590" s="238"/>
      <c r="P590" s="238"/>
      <c r="Q590" s="238"/>
      <c r="R590" s="238"/>
      <c r="S590" s="238"/>
      <c r="T590" s="238"/>
      <c r="U590" s="238"/>
      <c r="V590" s="238"/>
      <c r="W590" s="238"/>
      <c r="X590" s="238"/>
      <c r="Y590" s="238"/>
      <c r="Z590" s="238"/>
      <c r="AA590" s="238"/>
      <c r="AB590" s="238"/>
      <c r="AC590" s="238"/>
    </row>
    <row r="591" customFormat="false" ht="15" hidden="false" customHeight="false" outlineLevel="0" collapsed="false">
      <c r="A591" s="238"/>
      <c r="B591" s="437"/>
      <c r="C591" s="437"/>
      <c r="D591" s="437"/>
      <c r="E591" s="238"/>
      <c r="F591" s="238"/>
      <c r="G591" s="437"/>
      <c r="H591" s="437"/>
      <c r="I591" s="439"/>
      <c r="J591" s="238"/>
      <c r="K591" s="238"/>
      <c r="L591" s="238"/>
      <c r="M591" s="238"/>
      <c r="N591" s="238"/>
      <c r="O591" s="238"/>
      <c r="P591" s="238"/>
      <c r="Q591" s="238"/>
      <c r="R591" s="238"/>
      <c r="S591" s="238"/>
      <c r="T591" s="238"/>
      <c r="U591" s="238"/>
      <c r="V591" s="238"/>
      <c r="W591" s="238"/>
      <c r="X591" s="238"/>
      <c r="Y591" s="238"/>
      <c r="Z591" s="238"/>
      <c r="AA591" s="238"/>
      <c r="AB591" s="238"/>
      <c r="AC591" s="238"/>
    </row>
    <row r="592" customFormat="false" ht="15" hidden="false" customHeight="false" outlineLevel="0" collapsed="false">
      <c r="A592" s="238"/>
      <c r="B592" s="437"/>
      <c r="C592" s="437"/>
      <c r="D592" s="437"/>
      <c r="E592" s="238"/>
      <c r="F592" s="238"/>
      <c r="G592" s="437"/>
      <c r="H592" s="437"/>
      <c r="I592" s="439"/>
      <c r="J592" s="238"/>
      <c r="K592" s="238"/>
      <c r="L592" s="238"/>
      <c r="M592" s="238"/>
      <c r="N592" s="238"/>
      <c r="O592" s="238"/>
      <c r="P592" s="238"/>
      <c r="Q592" s="238"/>
      <c r="R592" s="238"/>
      <c r="S592" s="238"/>
      <c r="T592" s="238"/>
      <c r="U592" s="238"/>
      <c r="V592" s="238"/>
      <c r="W592" s="238"/>
      <c r="X592" s="238"/>
      <c r="Y592" s="238"/>
      <c r="Z592" s="238"/>
      <c r="AA592" s="238"/>
      <c r="AB592" s="238"/>
      <c r="AC592" s="238"/>
    </row>
    <row r="593" customFormat="false" ht="15" hidden="false" customHeight="false" outlineLevel="0" collapsed="false">
      <c r="A593" s="238"/>
      <c r="B593" s="437"/>
      <c r="C593" s="437"/>
      <c r="D593" s="437"/>
      <c r="E593" s="238"/>
      <c r="F593" s="238"/>
      <c r="G593" s="437"/>
      <c r="H593" s="437"/>
      <c r="I593" s="439"/>
      <c r="J593" s="238"/>
      <c r="K593" s="238"/>
      <c r="L593" s="238"/>
      <c r="M593" s="238"/>
      <c r="N593" s="238"/>
      <c r="O593" s="238"/>
      <c r="P593" s="238"/>
      <c r="Q593" s="238"/>
      <c r="R593" s="238"/>
      <c r="S593" s="238"/>
      <c r="T593" s="238"/>
      <c r="U593" s="238"/>
      <c r="V593" s="238"/>
      <c r="W593" s="238"/>
      <c r="X593" s="238"/>
      <c r="Y593" s="238"/>
      <c r="Z593" s="238"/>
      <c r="AA593" s="238"/>
      <c r="AB593" s="238"/>
      <c r="AC593" s="238"/>
    </row>
    <row r="594" customFormat="false" ht="15" hidden="false" customHeight="false" outlineLevel="0" collapsed="false">
      <c r="A594" s="238"/>
      <c r="B594" s="437"/>
      <c r="C594" s="437"/>
      <c r="D594" s="437"/>
      <c r="E594" s="238"/>
      <c r="F594" s="238"/>
      <c r="G594" s="437"/>
      <c r="H594" s="437"/>
      <c r="I594" s="439"/>
      <c r="J594" s="238"/>
      <c r="K594" s="238"/>
      <c r="L594" s="238"/>
      <c r="M594" s="238"/>
      <c r="N594" s="238"/>
      <c r="O594" s="238"/>
      <c r="P594" s="238"/>
      <c r="Q594" s="238"/>
      <c r="R594" s="238"/>
      <c r="S594" s="238"/>
      <c r="T594" s="238"/>
      <c r="U594" s="238"/>
      <c r="V594" s="238"/>
      <c r="W594" s="238"/>
      <c r="X594" s="238"/>
      <c r="Y594" s="238"/>
      <c r="Z594" s="238"/>
      <c r="AA594" s="238"/>
      <c r="AB594" s="238"/>
      <c r="AC594" s="238"/>
    </row>
    <row r="595" customFormat="false" ht="15" hidden="false" customHeight="false" outlineLevel="0" collapsed="false">
      <c r="A595" s="238"/>
      <c r="B595" s="437"/>
      <c r="C595" s="437"/>
      <c r="D595" s="437"/>
      <c r="E595" s="238"/>
      <c r="F595" s="238"/>
      <c r="G595" s="437"/>
      <c r="H595" s="437"/>
      <c r="I595" s="439"/>
      <c r="J595" s="238"/>
      <c r="K595" s="238"/>
      <c r="L595" s="238"/>
      <c r="M595" s="238"/>
      <c r="N595" s="238"/>
      <c r="O595" s="238"/>
      <c r="P595" s="238"/>
      <c r="Q595" s="238"/>
      <c r="R595" s="238"/>
      <c r="S595" s="238"/>
      <c r="T595" s="238"/>
      <c r="U595" s="238"/>
      <c r="V595" s="238"/>
      <c r="W595" s="238"/>
      <c r="X595" s="238"/>
      <c r="Y595" s="238"/>
      <c r="Z595" s="238"/>
      <c r="AA595" s="238"/>
      <c r="AB595" s="238"/>
      <c r="AC595" s="238"/>
    </row>
    <row r="596" customFormat="false" ht="15" hidden="false" customHeight="false" outlineLevel="0" collapsed="false">
      <c r="A596" s="238"/>
      <c r="B596" s="437"/>
      <c r="C596" s="437"/>
      <c r="D596" s="437"/>
      <c r="E596" s="238"/>
      <c r="F596" s="238"/>
      <c r="G596" s="437"/>
      <c r="H596" s="437"/>
      <c r="I596" s="439"/>
      <c r="J596" s="238"/>
      <c r="K596" s="238"/>
      <c r="L596" s="238"/>
      <c r="M596" s="238"/>
      <c r="N596" s="238"/>
      <c r="O596" s="238"/>
      <c r="P596" s="238"/>
      <c r="Q596" s="238"/>
      <c r="R596" s="238"/>
      <c r="S596" s="238"/>
      <c r="T596" s="238"/>
      <c r="U596" s="238"/>
      <c r="V596" s="238"/>
      <c r="W596" s="238"/>
      <c r="X596" s="238"/>
      <c r="Y596" s="238"/>
      <c r="Z596" s="238"/>
      <c r="AA596" s="238"/>
      <c r="AB596" s="238"/>
      <c r="AC596" s="238"/>
    </row>
    <row r="597" customFormat="false" ht="15" hidden="false" customHeight="false" outlineLevel="0" collapsed="false">
      <c r="A597" s="238"/>
      <c r="B597" s="437"/>
      <c r="C597" s="437"/>
      <c r="D597" s="437"/>
      <c r="E597" s="238"/>
      <c r="F597" s="238"/>
      <c r="G597" s="437"/>
      <c r="H597" s="437"/>
      <c r="I597" s="439"/>
      <c r="J597" s="238"/>
      <c r="K597" s="238"/>
      <c r="L597" s="238"/>
      <c r="M597" s="238"/>
      <c r="N597" s="238"/>
      <c r="O597" s="238"/>
      <c r="P597" s="238"/>
      <c r="Q597" s="238"/>
      <c r="R597" s="238"/>
      <c r="S597" s="238"/>
      <c r="T597" s="238"/>
      <c r="U597" s="238"/>
      <c r="V597" s="238"/>
      <c r="W597" s="238"/>
      <c r="X597" s="238"/>
      <c r="Y597" s="238"/>
      <c r="Z597" s="238"/>
      <c r="AA597" s="238"/>
      <c r="AB597" s="238"/>
      <c r="AC597" s="238"/>
    </row>
    <row r="598" customFormat="false" ht="15" hidden="false" customHeight="false" outlineLevel="0" collapsed="false">
      <c r="A598" s="238"/>
      <c r="B598" s="437"/>
      <c r="C598" s="437"/>
      <c r="D598" s="437"/>
      <c r="E598" s="238"/>
      <c r="F598" s="238"/>
      <c r="G598" s="437"/>
      <c r="H598" s="437"/>
      <c r="I598" s="439"/>
      <c r="J598" s="238"/>
      <c r="K598" s="238"/>
      <c r="L598" s="238"/>
      <c r="M598" s="238"/>
      <c r="N598" s="238"/>
      <c r="O598" s="238"/>
      <c r="P598" s="238"/>
      <c r="Q598" s="238"/>
      <c r="R598" s="238"/>
      <c r="S598" s="238"/>
      <c r="T598" s="238"/>
      <c r="U598" s="238"/>
      <c r="V598" s="238"/>
      <c r="W598" s="238"/>
      <c r="X598" s="238"/>
      <c r="Y598" s="238"/>
      <c r="Z598" s="238"/>
      <c r="AA598" s="238"/>
      <c r="AB598" s="238"/>
      <c r="AC598" s="238"/>
    </row>
    <row r="599" customFormat="false" ht="15" hidden="false" customHeight="false" outlineLevel="0" collapsed="false">
      <c r="A599" s="238"/>
      <c r="B599" s="437"/>
      <c r="C599" s="437"/>
      <c r="D599" s="437"/>
      <c r="E599" s="238"/>
      <c r="F599" s="238"/>
      <c r="G599" s="437"/>
      <c r="H599" s="437"/>
      <c r="I599" s="439"/>
      <c r="J599" s="238"/>
      <c r="K599" s="238"/>
      <c r="L599" s="238"/>
      <c r="M599" s="238"/>
      <c r="N599" s="238"/>
      <c r="O599" s="238"/>
      <c r="P599" s="238"/>
      <c r="Q599" s="238"/>
      <c r="R599" s="238"/>
      <c r="S599" s="238"/>
      <c r="T599" s="238"/>
      <c r="U599" s="238"/>
      <c r="V599" s="238"/>
      <c r="W599" s="238"/>
      <c r="X599" s="238"/>
      <c r="Y599" s="238"/>
      <c r="Z599" s="238"/>
      <c r="AA599" s="238"/>
      <c r="AB599" s="238"/>
      <c r="AC599" s="238"/>
    </row>
    <row r="600" customFormat="false" ht="15" hidden="false" customHeight="false" outlineLevel="0" collapsed="false">
      <c r="A600" s="238"/>
      <c r="B600" s="437"/>
      <c r="C600" s="437"/>
      <c r="D600" s="437"/>
      <c r="E600" s="238"/>
      <c r="F600" s="238"/>
      <c r="G600" s="437"/>
      <c r="H600" s="437"/>
      <c r="I600" s="439"/>
      <c r="J600" s="238"/>
      <c r="K600" s="238"/>
      <c r="L600" s="238"/>
      <c r="M600" s="238"/>
      <c r="N600" s="238"/>
      <c r="O600" s="238"/>
      <c r="P600" s="238"/>
      <c r="Q600" s="238"/>
      <c r="R600" s="238"/>
      <c r="S600" s="238"/>
      <c r="T600" s="238"/>
      <c r="U600" s="238"/>
      <c r="V600" s="238"/>
      <c r="W600" s="238"/>
      <c r="X600" s="238"/>
      <c r="Y600" s="238"/>
      <c r="Z600" s="238"/>
      <c r="AA600" s="238"/>
      <c r="AB600" s="238"/>
      <c r="AC600" s="238"/>
    </row>
    <row r="601" customFormat="false" ht="15" hidden="false" customHeight="false" outlineLevel="0" collapsed="false">
      <c r="A601" s="238"/>
      <c r="B601" s="437"/>
      <c r="C601" s="437"/>
      <c r="D601" s="437"/>
      <c r="E601" s="238"/>
      <c r="F601" s="238"/>
      <c r="G601" s="437"/>
      <c r="H601" s="437"/>
      <c r="I601" s="439"/>
      <c r="J601" s="238"/>
      <c r="K601" s="238"/>
      <c r="L601" s="238"/>
      <c r="M601" s="238"/>
      <c r="N601" s="238"/>
      <c r="O601" s="238"/>
      <c r="P601" s="238"/>
      <c r="Q601" s="238"/>
      <c r="R601" s="238"/>
      <c r="S601" s="238"/>
      <c r="T601" s="238"/>
      <c r="U601" s="238"/>
      <c r="V601" s="238"/>
      <c r="W601" s="238"/>
      <c r="X601" s="238"/>
      <c r="Y601" s="238"/>
      <c r="Z601" s="238"/>
      <c r="AA601" s="238"/>
      <c r="AB601" s="238"/>
      <c r="AC601" s="238"/>
    </row>
    <row r="602" customFormat="false" ht="15" hidden="false" customHeight="false" outlineLevel="0" collapsed="false">
      <c r="A602" s="238"/>
      <c r="B602" s="437"/>
      <c r="C602" s="437"/>
      <c r="D602" s="437"/>
      <c r="E602" s="238"/>
      <c r="F602" s="238"/>
      <c r="G602" s="437"/>
      <c r="H602" s="437"/>
      <c r="I602" s="439"/>
      <c r="J602" s="238"/>
      <c r="K602" s="238"/>
      <c r="L602" s="238"/>
      <c r="M602" s="238"/>
      <c r="N602" s="238"/>
      <c r="O602" s="238"/>
      <c r="P602" s="238"/>
      <c r="Q602" s="238"/>
      <c r="R602" s="238"/>
      <c r="S602" s="238"/>
      <c r="T602" s="238"/>
      <c r="U602" s="238"/>
      <c r="V602" s="238"/>
      <c r="W602" s="238"/>
      <c r="X602" s="238"/>
      <c r="Y602" s="238"/>
      <c r="Z602" s="238"/>
      <c r="AA602" s="238"/>
      <c r="AB602" s="238"/>
      <c r="AC602" s="238"/>
    </row>
    <row r="603" customFormat="false" ht="15" hidden="false" customHeight="false" outlineLevel="0" collapsed="false">
      <c r="A603" s="238"/>
      <c r="B603" s="437"/>
      <c r="C603" s="437"/>
      <c r="D603" s="437"/>
      <c r="E603" s="238"/>
      <c r="F603" s="238"/>
      <c r="G603" s="437"/>
      <c r="H603" s="437"/>
      <c r="I603" s="439"/>
      <c r="J603" s="238"/>
      <c r="K603" s="238"/>
      <c r="L603" s="238"/>
      <c r="M603" s="238"/>
      <c r="N603" s="238"/>
      <c r="O603" s="238"/>
      <c r="P603" s="238"/>
      <c r="Q603" s="238"/>
      <c r="R603" s="238"/>
      <c r="S603" s="238"/>
      <c r="T603" s="238"/>
      <c r="U603" s="238"/>
      <c r="V603" s="238"/>
      <c r="W603" s="238"/>
      <c r="X603" s="238"/>
      <c r="Y603" s="238"/>
      <c r="Z603" s="238"/>
      <c r="AA603" s="238"/>
      <c r="AB603" s="238"/>
      <c r="AC603" s="238"/>
    </row>
    <row r="604" customFormat="false" ht="15" hidden="false" customHeight="false" outlineLevel="0" collapsed="false">
      <c r="A604" s="238"/>
      <c r="B604" s="437"/>
      <c r="C604" s="437"/>
      <c r="D604" s="437"/>
      <c r="E604" s="238"/>
      <c r="F604" s="238"/>
      <c r="G604" s="437"/>
      <c r="H604" s="437"/>
      <c r="I604" s="439"/>
      <c r="J604" s="238"/>
      <c r="K604" s="238"/>
      <c r="L604" s="238"/>
      <c r="M604" s="238"/>
      <c r="N604" s="238"/>
      <c r="O604" s="238"/>
      <c r="P604" s="238"/>
      <c r="Q604" s="238"/>
      <c r="R604" s="238"/>
      <c r="S604" s="238"/>
      <c r="T604" s="238"/>
      <c r="U604" s="238"/>
      <c r="V604" s="238"/>
      <c r="W604" s="238"/>
      <c r="X604" s="238"/>
      <c r="Y604" s="238"/>
      <c r="Z604" s="238"/>
      <c r="AA604" s="238"/>
      <c r="AB604" s="238"/>
      <c r="AC604" s="238"/>
    </row>
    <row r="605" customFormat="false" ht="15" hidden="false" customHeight="false" outlineLevel="0" collapsed="false">
      <c r="A605" s="238"/>
      <c r="B605" s="437"/>
      <c r="C605" s="437"/>
      <c r="D605" s="437"/>
      <c r="E605" s="238"/>
      <c r="F605" s="238"/>
      <c r="G605" s="437"/>
      <c r="H605" s="437"/>
      <c r="I605" s="439"/>
      <c r="J605" s="238"/>
      <c r="K605" s="238"/>
      <c r="L605" s="238"/>
      <c r="M605" s="238"/>
      <c r="N605" s="238"/>
      <c r="O605" s="238"/>
      <c r="P605" s="238"/>
      <c r="Q605" s="238"/>
      <c r="R605" s="238"/>
      <c r="S605" s="238"/>
      <c r="T605" s="238"/>
      <c r="U605" s="238"/>
      <c r="V605" s="238"/>
      <c r="W605" s="238"/>
      <c r="X605" s="238"/>
      <c r="Y605" s="238"/>
      <c r="Z605" s="238"/>
      <c r="AA605" s="238"/>
      <c r="AB605" s="238"/>
      <c r="AC605" s="238"/>
    </row>
    <row r="606" customFormat="false" ht="15" hidden="false" customHeight="false" outlineLevel="0" collapsed="false">
      <c r="A606" s="238"/>
      <c r="B606" s="437"/>
      <c r="C606" s="437"/>
      <c r="D606" s="437"/>
      <c r="E606" s="238"/>
      <c r="F606" s="238"/>
      <c r="G606" s="437"/>
      <c r="H606" s="437"/>
      <c r="I606" s="439"/>
      <c r="J606" s="238"/>
      <c r="K606" s="238"/>
      <c r="L606" s="238"/>
      <c r="M606" s="238"/>
      <c r="N606" s="238"/>
      <c r="O606" s="238"/>
      <c r="P606" s="238"/>
      <c r="Q606" s="238"/>
      <c r="R606" s="238"/>
      <c r="S606" s="238"/>
      <c r="T606" s="238"/>
      <c r="U606" s="238"/>
      <c r="V606" s="238"/>
      <c r="W606" s="238"/>
      <c r="X606" s="238"/>
      <c r="Y606" s="238"/>
      <c r="Z606" s="238"/>
      <c r="AA606" s="238"/>
      <c r="AB606" s="238"/>
      <c r="AC606" s="238"/>
    </row>
    <row r="607" customFormat="false" ht="15" hidden="false" customHeight="false" outlineLevel="0" collapsed="false">
      <c r="A607" s="238"/>
      <c r="B607" s="437"/>
      <c r="C607" s="437"/>
      <c r="D607" s="437"/>
      <c r="E607" s="238"/>
      <c r="F607" s="238"/>
      <c r="G607" s="437"/>
      <c r="H607" s="437"/>
      <c r="I607" s="439"/>
      <c r="J607" s="238"/>
      <c r="K607" s="238"/>
      <c r="L607" s="238"/>
      <c r="M607" s="238"/>
      <c r="N607" s="238"/>
      <c r="O607" s="238"/>
      <c r="P607" s="238"/>
      <c r="Q607" s="238"/>
      <c r="R607" s="238"/>
      <c r="S607" s="238"/>
      <c r="T607" s="238"/>
      <c r="U607" s="238"/>
      <c r="V607" s="238"/>
      <c r="W607" s="238"/>
      <c r="X607" s="238"/>
      <c r="Y607" s="238"/>
      <c r="Z607" s="238"/>
      <c r="AA607" s="238"/>
      <c r="AB607" s="238"/>
      <c r="AC607" s="238"/>
    </row>
    <row r="608" customFormat="false" ht="15" hidden="false" customHeight="false" outlineLevel="0" collapsed="false">
      <c r="A608" s="238"/>
      <c r="B608" s="437"/>
      <c r="C608" s="437"/>
      <c r="D608" s="437"/>
      <c r="E608" s="238"/>
      <c r="F608" s="238"/>
      <c r="G608" s="437"/>
      <c r="H608" s="437"/>
      <c r="I608" s="439"/>
      <c r="J608" s="238"/>
      <c r="K608" s="238"/>
      <c r="L608" s="238"/>
      <c r="M608" s="238"/>
      <c r="N608" s="238"/>
      <c r="O608" s="238"/>
      <c r="P608" s="238"/>
      <c r="Q608" s="238"/>
      <c r="R608" s="238"/>
      <c r="S608" s="238"/>
      <c r="T608" s="238"/>
      <c r="U608" s="238"/>
      <c r="V608" s="238"/>
      <c r="W608" s="238"/>
      <c r="X608" s="238"/>
      <c r="Y608" s="238"/>
      <c r="Z608" s="238"/>
      <c r="AA608" s="238"/>
      <c r="AB608" s="238"/>
      <c r="AC608" s="238"/>
    </row>
    <row r="609" customFormat="false" ht="15" hidden="false" customHeight="false" outlineLevel="0" collapsed="false">
      <c r="A609" s="238"/>
      <c r="B609" s="437"/>
      <c r="C609" s="437"/>
      <c r="D609" s="437"/>
      <c r="E609" s="238"/>
      <c r="F609" s="238"/>
      <c r="G609" s="437"/>
      <c r="H609" s="437"/>
      <c r="I609" s="439"/>
      <c r="J609" s="238"/>
      <c r="K609" s="238"/>
      <c r="L609" s="238"/>
      <c r="M609" s="238"/>
      <c r="N609" s="238"/>
      <c r="O609" s="238"/>
      <c r="P609" s="238"/>
      <c r="Q609" s="238"/>
      <c r="R609" s="238"/>
      <c r="S609" s="238"/>
      <c r="T609" s="238"/>
      <c r="U609" s="238"/>
      <c r="V609" s="238"/>
      <c r="W609" s="238"/>
      <c r="X609" s="238"/>
      <c r="Y609" s="238"/>
      <c r="Z609" s="238"/>
      <c r="AA609" s="238"/>
      <c r="AB609" s="238"/>
      <c r="AC609" s="238"/>
    </row>
    <row r="610" customFormat="false" ht="15" hidden="false" customHeight="false" outlineLevel="0" collapsed="false">
      <c r="A610" s="238"/>
      <c r="B610" s="437"/>
      <c r="C610" s="437"/>
      <c r="D610" s="437"/>
      <c r="E610" s="238"/>
      <c r="F610" s="238"/>
      <c r="G610" s="437"/>
      <c r="H610" s="437"/>
      <c r="I610" s="439"/>
      <c r="J610" s="238"/>
      <c r="K610" s="238"/>
      <c r="L610" s="238"/>
      <c r="M610" s="238"/>
      <c r="N610" s="238"/>
      <c r="O610" s="238"/>
      <c r="P610" s="238"/>
      <c r="Q610" s="238"/>
      <c r="R610" s="238"/>
      <c r="S610" s="238"/>
      <c r="T610" s="238"/>
      <c r="U610" s="238"/>
      <c r="V610" s="238"/>
      <c r="W610" s="238"/>
      <c r="X610" s="238"/>
      <c r="Y610" s="238"/>
      <c r="Z610" s="238"/>
      <c r="AA610" s="238"/>
      <c r="AB610" s="238"/>
      <c r="AC610" s="238"/>
    </row>
    <row r="611" customFormat="false" ht="15" hidden="false" customHeight="false" outlineLevel="0" collapsed="false">
      <c r="A611" s="238"/>
      <c r="B611" s="437"/>
      <c r="C611" s="437"/>
      <c r="D611" s="437"/>
      <c r="E611" s="238"/>
      <c r="F611" s="238"/>
      <c r="G611" s="437"/>
      <c r="H611" s="437"/>
      <c r="I611" s="439"/>
      <c r="J611" s="238"/>
      <c r="K611" s="238"/>
      <c r="L611" s="238"/>
      <c r="M611" s="238"/>
      <c r="N611" s="238"/>
      <c r="O611" s="238"/>
      <c r="P611" s="238"/>
      <c r="Q611" s="238"/>
      <c r="R611" s="238"/>
      <c r="S611" s="238"/>
      <c r="T611" s="238"/>
      <c r="U611" s="238"/>
      <c r="V611" s="238"/>
      <c r="W611" s="238"/>
      <c r="X611" s="238"/>
      <c r="Y611" s="238"/>
      <c r="Z611" s="238"/>
      <c r="AA611" s="238"/>
      <c r="AB611" s="238"/>
      <c r="AC611" s="238"/>
    </row>
    <row r="612" customFormat="false" ht="15" hidden="false" customHeight="false" outlineLevel="0" collapsed="false">
      <c r="A612" s="238"/>
      <c r="B612" s="437"/>
      <c r="C612" s="437"/>
      <c r="D612" s="437"/>
      <c r="E612" s="238"/>
      <c r="F612" s="238"/>
      <c r="G612" s="437"/>
      <c r="H612" s="437"/>
      <c r="I612" s="439"/>
      <c r="J612" s="238"/>
      <c r="K612" s="238"/>
      <c r="L612" s="238"/>
      <c r="M612" s="238"/>
      <c r="N612" s="238"/>
      <c r="O612" s="238"/>
      <c r="P612" s="238"/>
      <c r="Q612" s="238"/>
      <c r="R612" s="238"/>
      <c r="S612" s="238"/>
      <c r="T612" s="238"/>
      <c r="U612" s="238"/>
      <c r="V612" s="238"/>
      <c r="W612" s="238"/>
      <c r="X612" s="238"/>
      <c r="Y612" s="238"/>
      <c r="Z612" s="238"/>
      <c r="AA612" s="238"/>
      <c r="AB612" s="238"/>
      <c r="AC612" s="238"/>
    </row>
    <row r="613" customFormat="false" ht="15" hidden="false" customHeight="false" outlineLevel="0" collapsed="false">
      <c r="A613" s="238"/>
      <c r="B613" s="437"/>
      <c r="C613" s="437"/>
      <c r="D613" s="437"/>
      <c r="E613" s="238"/>
      <c r="F613" s="238"/>
      <c r="G613" s="437"/>
      <c r="H613" s="437"/>
      <c r="I613" s="439"/>
      <c r="J613" s="238"/>
      <c r="K613" s="238"/>
      <c r="L613" s="238"/>
      <c r="M613" s="238"/>
      <c r="N613" s="238"/>
      <c r="O613" s="238"/>
      <c r="P613" s="238"/>
      <c r="Q613" s="238"/>
      <c r="R613" s="238"/>
      <c r="S613" s="238"/>
      <c r="T613" s="238"/>
      <c r="U613" s="238"/>
      <c r="V613" s="238"/>
      <c r="W613" s="238"/>
      <c r="X613" s="238"/>
      <c r="Y613" s="238"/>
      <c r="Z613" s="238"/>
      <c r="AA613" s="238"/>
      <c r="AB613" s="238"/>
      <c r="AC613" s="238"/>
    </row>
    <row r="614" customFormat="false" ht="15" hidden="false" customHeight="false" outlineLevel="0" collapsed="false">
      <c r="A614" s="238"/>
      <c r="B614" s="437"/>
      <c r="C614" s="437"/>
      <c r="D614" s="437"/>
      <c r="E614" s="238"/>
      <c r="F614" s="238"/>
      <c r="G614" s="437"/>
      <c r="H614" s="437"/>
      <c r="I614" s="439"/>
      <c r="J614" s="238"/>
      <c r="K614" s="238"/>
      <c r="L614" s="238"/>
      <c r="M614" s="238"/>
      <c r="N614" s="238"/>
      <c r="O614" s="238"/>
      <c r="P614" s="238"/>
      <c r="Q614" s="238"/>
      <c r="R614" s="238"/>
      <c r="S614" s="238"/>
      <c r="T614" s="238"/>
      <c r="U614" s="238"/>
      <c r="V614" s="238"/>
      <c r="W614" s="238"/>
      <c r="X614" s="238"/>
      <c r="Y614" s="238"/>
      <c r="Z614" s="238"/>
      <c r="AA614" s="238"/>
      <c r="AB614" s="238"/>
      <c r="AC614" s="238"/>
    </row>
    <row r="615" customFormat="false" ht="15" hidden="false" customHeight="false" outlineLevel="0" collapsed="false">
      <c r="A615" s="238"/>
      <c r="B615" s="437"/>
      <c r="C615" s="437"/>
      <c r="D615" s="437"/>
      <c r="E615" s="238"/>
      <c r="F615" s="238"/>
      <c r="G615" s="437"/>
      <c r="H615" s="437"/>
      <c r="I615" s="439"/>
      <c r="J615" s="238"/>
      <c r="K615" s="238"/>
      <c r="L615" s="238"/>
      <c r="M615" s="238"/>
      <c r="N615" s="238"/>
      <c r="O615" s="238"/>
      <c r="P615" s="238"/>
      <c r="Q615" s="238"/>
      <c r="R615" s="238"/>
      <c r="S615" s="238"/>
      <c r="T615" s="238"/>
      <c r="U615" s="238"/>
      <c r="V615" s="238"/>
      <c r="W615" s="238"/>
      <c r="X615" s="238"/>
      <c r="Y615" s="238"/>
      <c r="Z615" s="238"/>
      <c r="AA615" s="238"/>
      <c r="AB615" s="238"/>
      <c r="AC615" s="238"/>
    </row>
    <row r="616" customFormat="false" ht="15" hidden="false" customHeight="false" outlineLevel="0" collapsed="false">
      <c r="A616" s="238"/>
      <c r="B616" s="437"/>
      <c r="C616" s="437"/>
      <c r="D616" s="437"/>
      <c r="E616" s="238"/>
      <c r="F616" s="238"/>
      <c r="G616" s="437"/>
      <c r="H616" s="437"/>
      <c r="I616" s="439"/>
      <c r="J616" s="238"/>
      <c r="K616" s="238"/>
      <c r="L616" s="238"/>
      <c r="M616" s="238"/>
      <c r="N616" s="238"/>
      <c r="O616" s="238"/>
      <c r="P616" s="238"/>
      <c r="Q616" s="238"/>
      <c r="R616" s="238"/>
      <c r="S616" s="238"/>
      <c r="T616" s="238"/>
      <c r="U616" s="238"/>
      <c r="V616" s="238"/>
      <c r="W616" s="238"/>
      <c r="X616" s="238"/>
      <c r="Y616" s="238"/>
      <c r="Z616" s="238"/>
      <c r="AA616" s="238"/>
      <c r="AB616" s="238"/>
      <c r="AC616" s="238"/>
    </row>
    <row r="617" customFormat="false" ht="15" hidden="false" customHeight="false" outlineLevel="0" collapsed="false">
      <c r="A617" s="238"/>
      <c r="B617" s="437"/>
      <c r="C617" s="437"/>
      <c r="D617" s="437"/>
      <c r="E617" s="238"/>
      <c r="F617" s="238"/>
      <c r="G617" s="437"/>
      <c r="H617" s="437"/>
      <c r="I617" s="439"/>
      <c r="J617" s="238"/>
      <c r="K617" s="238"/>
      <c r="L617" s="238"/>
      <c r="M617" s="238"/>
      <c r="N617" s="238"/>
      <c r="O617" s="238"/>
      <c r="P617" s="238"/>
      <c r="Q617" s="238"/>
      <c r="R617" s="238"/>
      <c r="S617" s="238"/>
      <c r="T617" s="238"/>
      <c r="U617" s="238"/>
      <c r="V617" s="238"/>
      <c r="W617" s="238"/>
      <c r="X617" s="238"/>
      <c r="Y617" s="238"/>
      <c r="Z617" s="238"/>
      <c r="AA617" s="238"/>
      <c r="AB617" s="238"/>
      <c r="AC617" s="238"/>
    </row>
    <row r="618" customFormat="false" ht="15" hidden="false" customHeight="false" outlineLevel="0" collapsed="false">
      <c r="A618" s="238"/>
      <c r="B618" s="437"/>
      <c r="C618" s="437"/>
      <c r="D618" s="437"/>
      <c r="E618" s="238"/>
      <c r="F618" s="238"/>
      <c r="G618" s="437"/>
      <c r="H618" s="437"/>
      <c r="I618" s="439"/>
      <c r="J618" s="238"/>
      <c r="K618" s="238"/>
      <c r="L618" s="238"/>
      <c r="M618" s="238"/>
      <c r="N618" s="238"/>
      <c r="O618" s="238"/>
      <c r="P618" s="238"/>
      <c r="Q618" s="238"/>
      <c r="R618" s="238"/>
      <c r="S618" s="238"/>
      <c r="T618" s="238"/>
      <c r="U618" s="238"/>
      <c r="V618" s="238"/>
      <c r="W618" s="238"/>
      <c r="X618" s="238"/>
      <c r="Y618" s="238"/>
      <c r="Z618" s="238"/>
      <c r="AA618" s="238"/>
      <c r="AB618" s="238"/>
      <c r="AC618" s="238"/>
    </row>
    <row r="619" customFormat="false" ht="15" hidden="false" customHeight="false" outlineLevel="0" collapsed="false">
      <c r="A619" s="238"/>
      <c r="B619" s="437"/>
      <c r="C619" s="437"/>
      <c r="D619" s="437"/>
      <c r="E619" s="238"/>
      <c r="F619" s="238"/>
      <c r="G619" s="437"/>
      <c r="H619" s="437"/>
      <c r="I619" s="439"/>
      <c r="J619" s="238"/>
      <c r="K619" s="238"/>
      <c r="L619" s="238"/>
      <c r="M619" s="238"/>
      <c r="N619" s="238"/>
      <c r="O619" s="238"/>
      <c r="P619" s="238"/>
      <c r="Q619" s="238"/>
      <c r="R619" s="238"/>
      <c r="S619" s="238"/>
      <c r="T619" s="238"/>
      <c r="U619" s="238"/>
      <c r="V619" s="238"/>
      <c r="W619" s="238"/>
      <c r="X619" s="238"/>
      <c r="Y619" s="238"/>
      <c r="Z619" s="238"/>
      <c r="AA619" s="238"/>
      <c r="AB619" s="238"/>
      <c r="AC619" s="238"/>
    </row>
    <row r="620" customFormat="false" ht="15" hidden="false" customHeight="false" outlineLevel="0" collapsed="false">
      <c r="A620" s="238"/>
      <c r="B620" s="437"/>
      <c r="C620" s="437"/>
      <c r="D620" s="437"/>
      <c r="E620" s="238"/>
      <c r="F620" s="238"/>
      <c r="G620" s="437"/>
      <c r="H620" s="437"/>
      <c r="I620" s="439"/>
      <c r="J620" s="238"/>
      <c r="K620" s="238"/>
      <c r="L620" s="238"/>
      <c r="M620" s="238"/>
      <c r="N620" s="238"/>
      <c r="O620" s="238"/>
      <c r="P620" s="238"/>
      <c r="Q620" s="238"/>
      <c r="R620" s="238"/>
      <c r="S620" s="238"/>
      <c r="T620" s="238"/>
      <c r="U620" s="238"/>
      <c r="V620" s="238"/>
      <c r="W620" s="238"/>
      <c r="X620" s="238"/>
      <c r="Y620" s="238"/>
      <c r="Z620" s="238"/>
      <c r="AA620" s="238"/>
      <c r="AB620" s="238"/>
      <c r="AC620" s="238"/>
    </row>
    <row r="621" customFormat="false" ht="15" hidden="false" customHeight="false" outlineLevel="0" collapsed="false">
      <c r="A621" s="238"/>
      <c r="B621" s="437"/>
      <c r="C621" s="437"/>
      <c r="D621" s="437"/>
      <c r="E621" s="238"/>
      <c r="F621" s="238"/>
      <c r="G621" s="437"/>
      <c r="H621" s="437"/>
      <c r="I621" s="439"/>
      <c r="J621" s="238"/>
      <c r="K621" s="238"/>
      <c r="L621" s="238"/>
      <c r="M621" s="238"/>
      <c r="N621" s="238"/>
      <c r="O621" s="238"/>
      <c r="P621" s="238"/>
      <c r="Q621" s="238"/>
      <c r="R621" s="238"/>
      <c r="S621" s="238"/>
      <c r="T621" s="238"/>
      <c r="U621" s="238"/>
      <c r="V621" s="238"/>
      <c r="W621" s="238"/>
      <c r="X621" s="238"/>
      <c r="Y621" s="238"/>
      <c r="Z621" s="238"/>
      <c r="AA621" s="238"/>
      <c r="AB621" s="238"/>
      <c r="AC621" s="238"/>
    </row>
    <row r="622" customFormat="false" ht="15" hidden="false" customHeight="false" outlineLevel="0" collapsed="false">
      <c r="A622" s="238"/>
      <c r="B622" s="437"/>
      <c r="C622" s="437"/>
      <c r="D622" s="437"/>
      <c r="E622" s="238"/>
      <c r="F622" s="238"/>
      <c r="G622" s="437"/>
      <c r="H622" s="437"/>
      <c r="I622" s="439"/>
      <c r="J622" s="238"/>
      <c r="K622" s="238"/>
      <c r="L622" s="238"/>
      <c r="M622" s="238"/>
      <c r="N622" s="238"/>
      <c r="O622" s="238"/>
      <c r="P622" s="238"/>
      <c r="Q622" s="238"/>
      <c r="R622" s="238"/>
      <c r="S622" s="238"/>
      <c r="T622" s="238"/>
      <c r="U622" s="238"/>
      <c r="V622" s="238"/>
      <c r="W622" s="238"/>
      <c r="X622" s="238"/>
      <c r="Y622" s="238"/>
      <c r="Z622" s="238"/>
      <c r="AA622" s="238"/>
      <c r="AB622" s="238"/>
      <c r="AC622" s="238"/>
    </row>
    <row r="623" customFormat="false" ht="15" hidden="false" customHeight="false" outlineLevel="0" collapsed="false">
      <c r="A623" s="238"/>
      <c r="B623" s="437"/>
      <c r="C623" s="437"/>
      <c r="D623" s="437"/>
      <c r="E623" s="238"/>
      <c r="F623" s="238"/>
      <c r="G623" s="437"/>
      <c r="H623" s="437"/>
      <c r="I623" s="439"/>
      <c r="J623" s="238"/>
      <c r="K623" s="238"/>
      <c r="L623" s="238"/>
      <c r="M623" s="238"/>
      <c r="N623" s="238"/>
      <c r="O623" s="238"/>
      <c r="P623" s="238"/>
      <c r="Q623" s="238"/>
      <c r="R623" s="238"/>
      <c r="S623" s="238"/>
      <c r="T623" s="238"/>
      <c r="U623" s="238"/>
      <c r="V623" s="238"/>
      <c r="W623" s="238"/>
      <c r="X623" s="238"/>
      <c r="Y623" s="238"/>
      <c r="Z623" s="238"/>
      <c r="AA623" s="238"/>
      <c r="AB623" s="238"/>
      <c r="AC623" s="238"/>
    </row>
    <row r="624" customFormat="false" ht="15" hidden="false" customHeight="false" outlineLevel="0" collapsed="false">
      <c r="A624" s="238"/>
      <c r="B624" s="437"/>
      <c r="C624" s="437"/>
      <c r="D624" s="437"/>
      <c r="E624" s="238"/>
      <c r="F624" s="238"/>
      <c r="G624" s="437"/>
      <c r="H624" s="437"/>
      <c r="I624" s="439"/>
      <c r="J624" s="238"/>
      <c r="K624" s="238"/>
      <c r="L624" s="238"/>
      <c r="M624" s="238"/>
      <c r="N624" s="238"/>
      <c r="O624" s="238"/>
      <c r="P624" s="238"/>
      <c r="Q624" s="238"/>
      <c r="R624" s="238"/>
      <c r="S624" s="238"/>
      <c r="T624" s="238"/>
      <c r="U624" s="238"/>
      <c r="V624" s="238"/>
      <c r="W624" s="238"/>
      <c r="X624" s="238"/>
      <c r="Y624" s="238"/>
      <c r="Z624" s="238"/>
      <c r="AA624" s="238"/>
      <c r="AB624" s="238"/>
      <c r="AC624" s="238"/>
    </row>
    <row r="625" customFormat="false" ht="15" hidden="false" customHeight="false" outlineLevel="0" collapsed="false">
      <c r="A625" s="238"/>
      <c r="B625" s="437"/>
      <c r="C625" s="437"/>
      <c r="D625" s="437"/>
      <c r="E625" s="238"/>
      <c r="F625" s="238"/>
      <c r="G625" s="437"/>
      <c r="H625" s="437"/>
      <c r="I625" s="439"/>
      <c r="J625" s="238"/>
      <c r="K625" s="238"/>
      <c r="L625" s="238"/>
      <c r="M625" s="238"/>
      <c r="N625" s="238"/>
      <c r="O625" s="238"/>
      <c r="P625" s="238"/>
      <c r="Q625" s="238"/>
      <c r="R625" s="238"/>
      <c r="S625" s="238"/>
      <c r="T625" s="238"/>
      <c r="U625" s="238"/>
      <c r="V625" s="238"/>
      <c r="W625" s="238"/>
      <c r="X625" s="238"/>
      <c r="Y625" s="238"/>
      <c r="Z625" s="238"/>
      <c r="AA625" s="238"/>
      <c r="AB625" s="238"/>
      <c r="AC625" s="238"/>
    </row>
    <row r="626" customFormat="false" ht="15" hidden="false" customHeight="false" outlineLevel="0" collapsed="false">
      <c r="A626" s="238"/>
      <c r="B626" s="437"/>
      <c r="C626" s="437"/>
      <c r="D626" s="437"/>
      <c r="E626" s="238"/>
      <c r="F626" s="238"/>
      <c r="G626" s="437"/>
      <c r="H626" s="437"/>
      <c r="I626" s="439"/>
      <c r="J626" s="238"/>
      <c r="K626" s="238"/>
      <c r="L626" s="238"/>
      <c r="M626" s="238"/>
      <c r="N626" s="238"/>
      <c r="O626" s="238"/>
      <c r="P626" s="238"/>
      <c r="Q626" s="238"/>
      <c r="R626" s="238"/>
      <c r="S626" s="238"/>
      <c r="T626" s="238"/>
      <c r="U626" s="238"/>
      <c r="V626" s="238"/>
      <c r="W626" s="238"/>
      <c r="X626" s="238"/>
      <c r="Y626" s="238"/>
      <c r="Z626" s="238"/>
      <c r="AA626" s="238"/>
      <c r="AB626" s="238"/>
      <c r="AC626" s="238"/>
    </row>
    <row r="627" customFormat="false" ht="15" hidden="false" customHeight="false" outlineLevel="0" collapsed="false">
      <c r="A627" s="238"/>
      <c r="B627" s="437"/>
      <c r="C627" s="437"/>
      <c r="D627" s="437"/>
      <c r="E627" s="238"/>
      <c r="F627" s="238"/>
      <c r="G627" s="437"/>
      <c r="H627" s="437"/>
      <c r="I627" s="439"/>
      <c r="J627" s="238"/>
      <c r="K627" s="238"/>
      <c r="L627" s="238"/>
      <c r="M627" s="238"/>
      <c r="N627" s="238"/>
      <c r="O627" s="238"/>
      <c r="P627" s="238"/>
      <c r="Q627" s="238"/>
      <c r="R627" s="238"/>
      <c r="S627" s="238"/>
      <c r="T627" s="238"/>
      <c r="U627" s="238"/>
      <c r="V627" s="238"/>
      <c r="W627" s="238"/>
      <c r="X627" s="238"/>
      <c r="Y627" s="238"/>
      <c r="Z627" s="238"/>
      <c r="AA627" s="238"/>
      <c r="AB627" s="238"/>
      <c r="AC627" s="238"/>
    </row>
    <row r="628" customFormat="false" ht="15" hidden="false" customHeight="false" outlineLevel="0" collapsed="false">
      <c r="A628" s="238"/>
      <c r="B628" s="437"/>
      <c r="C628" s="437"/>
      <c r="D628" s="437"/>
      <c r="E628" s="238"/>
      <c r="F628" s="238"/>
      <c r="G628" s="437"/>
      <c r="H628" s="437"/>
      <c r="I628" s="439"/>
      <c r="J628" s="238"/>
      <c r="K628" s="238"/>
      <c r="L628" s="238"/>
      <c r="M628" s="238"/>
      <c r="N628" s="238"/>
      <c r="O628" s="238"/>
      <c r="P628" s="238"/>
      <c r="Q628" s="238"/>
      <c r="R628" s="238"/>
      <c r="S628" s="238"/>
      <c r="T628" s="238"/>
      <c r="U628" s="238"/>
      <c r="V628" s="238"/>
      <c r="W628" s="238"/>
      <c r="X628" s="238"/>
      <c r="Y628" s="238"/>
      <c r="Z628" s="238"/>
      <c r="AA628" s="238"/>
      <c r="AB628" s="238"/>
      <c r="AC628" s="238"/>
    </row>
    <row r="629" customFormat="false" ht="15" hidden="false" customHeight="false" outlineLevel="0" collapsed="false">
      <c r="A629" s="238"/>
      <c r="B629" s="437"/>
      <c r="C629" s="437"/>
      <c r="D629" s="437"/>
      <c r="E629" s="238"/>
      <c r="F629" s="238"/>
      <c r="G629" s="437"/>
      <c r="H629" s="437"/>
      <c r="I629" s="439"/>
      <c r="J629" s="238"/>
      <c r="K629" s="238"/>
      <c r="L629" s="238"/>
      <c r="M629" s="238"/>
      <c r="N629" s="238"/>
      <c r="O629" s="238"/>
      <c r="P629" s="238"/>
      <c r="Q629" s="238"/>
      <c r="R629" s="238"/>
      <c r="S629" s="238"/>
      <c r="T629" s="238"/>
      <c r="U629" s="238"/>
      <c r="V629" s="238"/>
      <c r="W629" s="238"/>
      <c r="X629" s="238"/>
      <c r="Y629" s="238"/>
      <c r="Z629" s="238"/>
      <c r="AA629" s="238"/>
      <c r="AB629" s="238"/>
      <c r="AC629" s="238"/>
    </row>
    <row r="630" customFormat="false" ht="15" hidden="false" customHeight="false" outlineLevel="0" collapsed="false">
      <c r="A630" s="238"/>
      <c r="B630" s="437"/>
      <c r="C630" s="437"/>
      <c r="D630" s="437"/>
      <c r="E630" s="238"/>
      <c r="F630" s="238"/>
      <c r="G630" s="437"/>
      <c r="H630" s="437"/>
      <c r="I630" s="439"/>
      <c r="J630" s="238"/>
      <c r="K630" s="238"/>
      <c r="L630" s="238"/>
      <c r="M630" s="238"/>
      <c r="N630" s="238"/>
      <c r="O630" s="238"/>
      <c r="P630" s="238"/>
      <c r="Q630" s="238"/>
      <c r="R630" s="238"/>
      <c r="S630" s="238"/>
      <c r="T630" s="238"/>
      <c r="U630" s="238"/>
      <c r="V630" s="238"/>
      <c r="W630" s="238"/>
      <c r="X630" s="238"/>
      <c r="Y630" s="238"/>
      <c r="Z630" s="238"/>
      <c r="AA630" s="238"/>
      <c r="AB630" s="238"/>
      <c r="AC630" s="238"/>
    </row>
    <row r="631" customFormat="false" ht="15" hidden="false" customHeight="false" outlineLevel="0" collapsed="false">
      <c r="A631" s="238"/>
      <c r="B631" s="437"/>
      <c r="C631" s="437"/>
      <c r="D631" s="437"/>
      <c r="E631" s="238"/>
      <c r="F631" s="238"/>
      <c r="G631" s="437"/>
      <c r="H631" s="437"/>
      <c r="I631" s="439"/>
      <c r="J631" s="238"/>
      <c r="K631" s="238"/>
      <c r="L631" s="238"/>
      <c r="M631" s="238"/>
      <c r="N631" s="238"/>
      <c r="O631" s="238"/>
      <c r="P631" s="238"/>
      <c r="Q631" s="238"/>
      <c r="R631" s="238"/>
      <c r="S631" s="238"/>
      <c r="T631" s="238"/>
      <c r="U631" s="238"/>
      <c r="V631" s="238"/>
      <c r="W631" s="238"/>
      <c r="X631" s="238"/>
      <c r="Y631" s="238"/>
      <c r="Z631" s="238"/>
      <c r="AA631" s="238"/>
      <c r="AB631" s="238"/>
      <c r="AC631" s="238"/>
    </row>
    <row r="632" customFormat="false" ht="15" hidden="false" customHeight="false" outlineLevel="0" collapsed="false">
      <c r="A632" s="238"/>
      <c r="B632" s="437"/>
      <c r="C632" s="437"/>
      <c r="D632" s="437"/>
      <c r="E632" s="238"/>
      <c r="F632" s="238"/>
      <c r="G632" s="437"/>
      <c r="H632" s="437"/>
      <c r="I632" s="439"/>
      <c r="J632" s="238"/>
      <c r="K632" s="238"/>
      <c r="L632" s="238"/>
      <c r="M632" s="238"/>
      <c r="N632" s="238"/>
      <c r="O632" s="238"/>
      <c r="P632" s="238"/>
      <c r="Q632" s="238"/>
      <c r="R632" s="238"/>
      <c r="S632" s="238"/>
      <c r="T632" s="238"/>
      <c r="U632" s="238"/>
      <c r="V632" s="238"/>
      <c r="W632" s="238"/>
      <c r="X632" s="238"/>
      <c r="Y632" s="238"/>
      <c r="Z632" s="238"/>
      <c r="AA632" s="238"/>
      <c r="AB632" s="238"/>
      <c r="AC632" s="238"/>
    </row>
    <row r="633" customFormat="false" ht="15" hidden="false" customHeight="false" outlineLevel="0" collapsed="false">
      <c r="A633" s="238"/>
      <c r="B633" s="437"/>
      <c r="C633" s="437"/>
      <c r="D633" s="437"/>
      <c r="E633" s="238"/>
      <c r="F633" s="238"/>
      <c r="G633" s="437"/>
      <c r="H633" s="437"/>
      <c r="I633" s="439"/>
      <c r="J633" s="238"/>
      <c r="K633" s="238"/>
      <c r="L633" s="238"/>
      <c r="M633" s="238"/>
      <c r="N633" s="238"/>
      <c r="O633" s="238"/>
      <c r="P633" s="238"/>
      <c r="Q633" s="238"/>
      <c r="R633" s="238"/>
      <c r="S633" s="238"/>
      <c r="T633" s="238"/>
      <c r="U633" s="238"/>
      <c r="V633" s="238"/>
      <c r="W633" s="238"/>
      <c r="X633" s="238"/>
      <c r="Y633" s="238"/>
      <c r="Z633" s="238"/>
      <c r="AA633" s="238"/>
      <c r="AB633" s="238"/>
      <c r="AC633" s="238"/>
    </row>
    <row r="634" customFormat="false" ht="15" hidden="false" customHeight="false" outlineLevel="0" collapsed="false">
      <c r="A634" s="238"/>
      <c r="B634" s="437"/>
      <c r="C634" s="437"/>
      <c r="D634" s="437"/>
      <c r="E634" s="238"/>
      <c r="F634" s="238"/>
      <c r="G634" s="437"/>
      <c r="H634" s="437"/>
      <c r="I634" s="439"/>
      <c r="J634" s="238"/>
      <c r="K634" s="238"/>
      <c r="L634" s="238"/>
      <c r="M634" s="238"/>
      <c r="N634" s="238"/>
      <c r="O634" s="238"/>
      <c r="P634" s="238"/>
      <c r="Q634" s="238"/>
      <c r="R634" s="238"/>
      <c r="S634" s="238"/>
      <c r="T634" s="238"/>
      <c r="U634" s="238"/>
      <c r="V634" s="238"/>
      <c r="W634" s="238"/>
      <c r="X634" s="238"/>
      <c r="Y634" s="238"/>
      <c r="Z634" s="238"/>
      <c r="AA634" s="238"/>
      <c r="AB634" s="238"/>
      <c r="AC634" s="238"/>
    </row>
    <row r="635" customFormat="false" ht="15" hidden="false" customHeight="false" outlineLevel="0" collapsed="false">
      <c r="A635" s="238"/>
      <c r="B635" s="437"/>
      <c r="C635" s="437"/>
      <c r="D635" s="437"/>
      <c r="E635" s="238"/>
      <c r="F635" s="238"/>
      <c r="G635" s="437"/>
      <c r="H635" s="437"/>
      <c r="I635" s="439"/>
      <c r="J635" s="238"/>
      <c r="K635" s="238"/>
      <c r="L635" s="238"/>
      <c r="M635" s="238"/>
      <c r="N635" s="238"/>
      <c r="O635" s="238"/>
      <c r="P635" s="238"/>
      <c r="Q635" s="238"/>
      <c r="R635" s="238"/>
      <c r="S635" s="238"/>
      <c r="T635" s="238"/>
      <c r="U635" s="238"/>
      <c r="V635" s="238"/>
      <c r="W635" s="238"/>
      <c r="X635" s="238"/>
      <c r="Y635" s="238"/>
      <c r="Z635" s="238"/>
      <c r="AA635" s="238"/>
      <c r="AB635" s="238"/>
      <c r="AC635" s="238"/>
    </row>
    <row r="636" customFormat="false" ht="15" hidden="false" customHeight="false" outlineLevel="0" collapsed="false">
      <c r="A636" s="238"/>
      <c r="B636" s="437"/>
      <c r="C636" s="437"/>
      <c r="D636" s="437"/>
      <c r="E636" s="238"/>
      <c r="F636" s="238"/>
      <c r="G636" s="437"/>
      <c r="H636" s="437"/>
      <c r="I636" s="439"/>
      <c r="J636" s="238"/>
      <c r="K636" s="238"/>
      <c r="L636" s="238"/>
      <c r="M636" s="238"/>
      <c r="N636" s="238"/>
      <c r="O636" s="238"/>
      <c r="P636" s="238"/>
      <c r="Q636" s="238"/>
      <c r="R636" s="238"/>
      <c r="S636" s="238"/>
      <c r="T636" s="238"/>
      <c r="U636" s="238"/>
      <c r="V636" s="238"/>
      <c r="W636" s="238"/>
      <c r="X636" s="238"/>
      <c r="Y636" s="238"/>
      <c r="Z636" s="238"/>
      <c r="AA636" s="238"/>
      <c r="AB636" s="238"/>
      <c r="AC636" s="238"/>
    </row>
    <row r="637" customFormat="false" ht="15" hidden="false" customHeight="false" outlineLevel="0" collapsed="false">
      <c r="A637" s="238"/>
      <c r="B637" s="437"/>
      <c r="C637" s="437"/>
      <c r="D637" s="437"/>
      <c r="E637" s="238"/>
      <c r="F637" s="238"/>
      <c r="G637" s="437"/>
      <c r="H637" s="437"/>
      <c r="I637" s="439"/>
      <c r="J637" s="238"/>
      <c r="K637" s="238"/>
      <c r="L637" s="238"/>
      <c r="M637" s="238"/>
      <c r="N637" s="238"/>
      <c r="O637" s="238"/>
      <c r="P637" s="238"/>
      <c r="Q637" s="238"/>
      <c r="R637" s="238"/>
      <c r="S637" s="238"/>
      <c r="T637" s="238"/>
      <c r="U637" s="238"/>
      <c r="V637" s="238"/>
      <c r="W637" s="238"/>
      <c r="X637" s="238"/>
      <c r="Y637" s="238"/>
      <c r="Z637" s="238"/>
      <c r="AA637" s="238"/>
      <c r="AB637" s="238"/>
      <c r="AC637" s="238"/>
    </row>
    <row r="638" customFormat="false" ht="15" hidden="false" customHeight="false" outlineLevel="0" collapsed="false">
      <c r="A638" s="238"/>
      <c r="B638" s="437"/>
      <c r="C638" s="437"/>
      <c r="D638" s="437"/>
      <c r="E638" s="238"/>
      <c r="F638" s="238"/>
      <c r="G638" s="437"/>
      <c r="H638" s="437"/>
      <c r="I638" s="439"/>
      <c r="J638" s="238"/>
      <c r="K638" s="238"/>
      <c r="L638" s="238"/>
      <c r="M638" s="238"/>
      <c r="N638" s="238"/>
      <c r="O638" s="238"/>
      <c r="P638" s="238"/>
      <c r="Q638" s="238"/>
      <c r="R638" s="238"/>
      <c r="S638" s="238"/>
      <c r="T638" s="238"/>
      <c r="U638" s="238"/>
      <c r="V638" s="238"/>
      <c r="W638" s="238"/>
      <c r="X638" s="238"/>
      <c r="Y638" s="238"/>
      <c r="Z638" s="238"/>
      <c r="AA638" s="238"/>
      <c r="AB638" s="238"/>
      <c r="AC638" s="238"/>
    </row>
    <row r="639" customFormat="false" ht="15" hidden="false" customHeight="false" outlineLevel="0" collapsed="false">
      <c r="A639" s="238"/>
      <c r="B639" s="437"/>
      <c r="C639" s="437"/>
      <c r="D639" s="437"/>
      <c r="E639" s="238"/>
      <c r="F639" s="238"/>
      <c r="G639" s="437"/>
      <c r="H639" s="437"/>
      <c r="I639" s="439"/>
      <c r="J639" s="238"/>
      <c r="K639" s="238"/>
      <c r="L639" s="238"/>
      <c r="M639" s="238"/>
      <c r="N639" s="238"/>
      <c r="O639" s="238"/>
      <c r="P639" s="238"/>
      <c r="Q639" s="238"/>
      <c r="R639" s="238"/>
      <c r="S639" s="238"/>
      <c r="T639" s="238"/>
      <c r="U639" s="238"/>
      <c r="V639" s="238"/>
      <c r="W639" s="238"/>
      <c r="X639" s="238"/>
      <c r="Y639" s="238"/>
      <c r="Z639" s="238"/>
      <c r="AA639" s="238"/>
      <c r="AB639" s="238"/>
      <c r="AC639" s="238"/>
    </row>
    <row r="640" customFormat="false" ht="15" hidden="false" customHeight="false" outlineLevel="0" collapsed="false">
      <c r="A640" s="238"/>
      <c r="B640" s="437"/>
      <c r="C640" s="437"/>
      <c r="D640" s="437"/>
      <c r="E640" s="238"/>
      <c r="F640" s="238"/>
      <c r="G640" s="437"/>
      <c r="H640" s="437"/>
      <c r="I640" s="439"/>
      <c r="J640" s="238"/>
      <c r="K640" s="238"/>
      <c r="L640" s="238"/>
      <c r="M640" s="238"/>
      <c r="N640" s="238"/>
      <c r="O640" s="238"/>
      <c r="P640" s="238"/>
      <c r="Q640" s="238"/>
      <c r="R640" s="238"/>
      <c r="S640" s="238"/>
      <c r="T640" s="238"/>
      <c r="U640" s="238"/>
      <c r="V640" s="238"/>
      <c r="W640" s="238"/>
      <c r="X640" s="238"/>
      <c r="Y640" s="238"/>
      <c r="Z640" s="238"/>
      <c r="AA640" s="238"/>
      <c r="AB640" s="238"/>
      <c r="AC640" s="238"/>
    </row>
    <row r="641" customFormat="false" ht="15" hidden="false" customHeight="false" outlineLevel="0" collapsed="false">
      <c r="A641" s="238"/>
      <c r="B641" s="437"/>
      <c r="C641" s="437"/>
      <c r="D641" s="437"/>
      <c r="E641" s="238"/>
      <c r="F641" s="238"/>
      <c r="G641" s="437"/>
      <c r="H641" s="437"/>
      <c r="I641" s="439"/>
      <c r="J641" s="238"/>
      <c r="K641" s="238"/>
      <c r="L641" s="238"/>
      <c r="M641" s="238"/>
      <c r="N641" s="238"/>
      <c r="O641" s="238"/>
      <c r="P641" s="238"/>
      <c r="Q641" s="238"/>
      <c r="R641" s="238"/>
      <c r="S641" s="238"/>
      <c r="T641" s="238"/>
      <c r="U641" s="238"/>
      <c r="V641" s="238"/>
      <c r="W641" s="238"/>
      <c r="X641" s="238"/>
      <c r="Y641" s="238"/>
      <c r="Z641" s="238"/>
      <c r="AA641" s="238"/>
      <c r="AB641" s="238"/>
      <c r="AC641" s="238"/>
    </row>
    <row r="642" customFormat="false" ht="15" hidden="false" customHeight="false" outlineLevel="0" collapsed="false">
      <c r="A642" s="238"/>
      <c r="B642" s="437"/>
      <c r="C642" s="437"/>
      <c r="D642" s="437"/>
      <c r="E642" s="238"/>
      <c r="F642" s="238"/>
      <c r="G642" s="437"/>
      <c r="H642" s="437"/>
      <c r="I642" s="439"/>
      <c r="J642" s="238"/>
      <c r="K642" s="238"/>
      <c r="L642" s="238"/>
      <c r="M642" s="238"/>
      <c r="N642" s="238"/>
      <c r="O642" s="238"/>
      <c r="P642" s="238"/>
      <c r="Q642" s="238"/>
      <c r="R642" s="238"/>
      <c r="S642" s="238"/>
      <c r="T642" s="238"/>
      <c r="U642" s="238"/>
      <c r="V642" s="238"/>
      <c r="W642" s="238"/>
      <c r="X642" s="238"/>
      <c r="Y642" s="238"/>
      <c r="Z642" s="238"/>
      <c r="AA642" s="238"/>
      <c r="AB642" s="238"/>
      <c r="AC642" s="238"/>
    </row>
    <row r="643" customFormat="false" ht="15" hidden="false" customHeight="false" outlineLevel="0" collapsed="false">
      <c r="A643" s="238"/>
      <c r="B643" s="437"/>
      <c r="C643" s="437"/>
      <c r="D643" s="437"/>
      <c r="E643" s="238"/>
      <c r="F643" s="238"/>
      <c r="G643" s="437"/>
      <c r="H643" s="437"/>
      <c r="I643" s="439"/>
      <c r="J643" s="238"/>
      <c r="K643" s="238"/>
      <c r="L643" s="238"/>
      <c r="M643" s="238"/>
      <c r="N643" s="238"/>
      <c r="O643" s="238"/>
      <c r="P643" s="238"/>
      <c r="Q643" s="238"/>
      <c r="R643" s="238"/>
      <c r="S643" s="238"/>
      <c r="T643" s="238"/>
      <c r="U643" s="238"/>
      <c r="V643" s="238"/>
      <c r="W643" s="238"/>
      <c r="X643" s="238"/>
      <c r="Y643" s="238"/>
      <c r="Z643" s="238"/>
      <c r="AA643" s="238"/>
      <c r="AB643" s="238"/>
      <c r="AC643" s="238"/>
    </row>
    <row r="644" customFormat="false" ht="15" hidden="false" customHeight="false" outlineLevel="0" collapsed="false">
      <c r="A644" s="238"/>
      <c r="B644" s="437"/>
      <c r="C644" s="437"/>
      <c r="D644" s="437"/>
      <c r="E644" s="238"/>
      <c r="F644" s="238"/>
      <c r="G644" s="437"/>
      <c r="H644" s="437"/>
      <c r="I644" s="439"/>
      <c r="J644" s="238"/>
      <c r="K644" s="238"/>
      <c r="L644" s="238"/>
      <c r="M644" s="238"/>
      <c r="N644" s="238"/>
      <c r="O644" s="238"/>
      <c r="P644" s="238"/>
      <c r="Q644" s="238"/>
      <c r="R644" s="238"/>
      <c r="S644" s="238"/>
      <c r="T644" s="238"/>
      <c r="U644" s="238"/>
      <c r="V644" s="238"/>
      <c r="W644" s="238"/>
      <c r="X644" s="238"/>
      <c r="Y644" s="238"/>
      <c r="Z644" s="238"/>
      <c r="AA644" s="238"/>
      <c r="AB644" s="238"/>
      <c r="AC644" s="238"/>
    </row>
    <row r="645" customFormat="false" ht="15" hidden="false" customHeight="false" outlineLevel="0" collapsed="false">
      <c r="A645" s="238"/>
      <c r="B645" s="437"/>
      <c r="C645" s="437"/>
      <c r="D645" s="437"/>
      <c r="E645" s="238"/>
      <c r="F645" s="238"/>
      <c r="G645" s="437"/>
      <c r="H645" s="437"/>
      <c r="I645" s="439"/>
      <c r="J645" s="238"/>
      <c r="K645" s="238"/>
      <c r="L645" s="238"/>
      <c r="M645" s="238"/>
      <c r="N645" s="238"/>
      <c r="O645" s="238"/>
      <c r="P645" s="238"/>
      <c r="Q645" s="238"/>
      <c r="R645" s="238"/>
      <c r="S645" s="238"/>
      <c r="T645" s="238"/>
      <c r="U645" s="238"/>
      <c r="V645" s="238"/>
      <c r="W645" s="238"/>
      <c r="X645" s="238"/>
      <c r="Y645" s="238"/>
      <c r="Z645" s="238"/>
      <c r="AA645" s="238"/>
      <c r="AB645" s="238"/>
      <c r="AC645" s="238"/>
    </row>
    <row r="646" customFormat="false" ht="15" hidden="false" customHeight="false" outlineLevel="0" collapsed="false">
      <c r="A646" s="238"/>
      <c r="B646" s="437"/>
      <c r="C646" s="437"/>
      <c r="D646" s="437"/>
      <c r="E646" s="238"/>
      <c r="F646" s="238"/>
      <c r="G646" s="437"/>
      <c r="H646" s="437"/>
      <c r="I646" s="439"/>
      <c r="J646" s="238"/>
      <c r="K646" s="238"/>
      <c r="L646" s="238"/>
      <c r="M646" s="238"/>
      <c r="N646" s="238"/>
      <c r="O646" s="238"/>
      <c r="P646" s="238"/>
      <c r="Q646" s="238"/>
      <c r="R646" s="238"/>
      <c r="S646" s="238"/>
      <c r="T646" s="238"/>
      <c r="U646" s="238"/>
      <c r="V646" s="238"/>
      <c r="W646" s="238"/>
      <c r="X646" s="238"/>
      <c r="Y646" s="238"/>
      <c r="Z646" s="238"/>
      <c r="AA646" s="238"/>
      <c r="AB646" s="238"/>
      <c r="AC646" s="238"/>
    </row>
    <row r="647" customFormat="false" ht="15" hidden="false" customHeight="false" outlineLevel="0" collapsed="false">
      <c r="A647" s="238"/>
      <c r="B647" s="437"/>
      <c r="C647" s="437"/>
      <c r="D647" s="437"/>
      <c r="E647" s="238"/>
      <c r="F647" s="238"/>
      <c r="G647" s="437"/>
      <c r="H647" s="437"/>
      <c r="I647" s="439"/>
      <c r="J647" s="238"/>
      <c r="K647" s="238"/>
      <c r="L647" s="238"/>
      <c r="M647" s="238"/>
      <c r="N647" s="238"/>
      <c r="O647" s="238"/>
      <c r="P647" s="238"/>
      <c r="Q647" s="238"/>
      <c r="R647" s="238"/>
      <c r="S647" s="238"/>
      <c r="T647" s="238"/>
      <c r="U647" s="238"/>
      <c r="V647" s="238"/>
      <c r="W647" s="238"/>
      <c r="X647" s="238"/>
      <c r="Y647" s="238"/>
      <c r="Z647" s="238"/>
      <c r="AA647" s="238"/>
      <c r="AB647" s="238"/>
      <c r="AC647" s="238"/>
    </row>
    <row r="648" customFormat="false" ht="15" hidden="false" customHeight="false" outlineLevel="0" collapsed="false">
      <c r="A648" s="238"/>
      <c r="B648" s="437"/>
      <c r="C648" s="437"/>
      <c r="D648" s="437"/>
      <c r="E648" s="238"/>
      <c r="F648" s="238"/>
      <c r="G648" s="437"/>
      <c r="H648" s="437"/>
      <c r="I648" s="439"/>
      <c r="J648" s="238"/>
      <c r="K648" s="238"/>
      <c r="L648" s="238"/>
      <c r="M648" s="238"/>
      <c r="N648" s="238"/>
      <c r="O648" s="238"/>
      <c r="P648" s="238"/>
      <c r="Q648" s="238"/>
      <c r="R648" s="238"/>
      <c r="S648" s="238"/>
      <c r="T648" s="238"/>
      <c r="U648" s="238"/>
      <c r="V648" s="238"/>
      <c r="W648" s="238"/>
      <c r="X648" s="238"/>
      <c r="Y648" s="238"/>
      <c r="Z648" s="238"/>
      <c r="AA648" s="238"/>
      <c r="AB648" s="238"/>
      <c r="AC648" s="238"/>
    </row>
    <row r="649" customFormat="false" ht="15" hidden="false" customHeight="false" outlineLevel="0" collapsed="false">
      <c r="A649" s="238"/>
      <c r="B649" s="437"/>
      <c r="C649" s="437"/>
      <c r="D649" s="437"/>
      <c r="E649" s="238"/>
      <c r="F649" s="238"/>
      <c r="G649" s="437"/>
      <c r="H649" s="437"/>
      <c r="I649" s="439"/>
      <c r="J649" s="238"/>
      <c r="K649" s="238"/>
      <c r="L649" s="238"/>
      <c r="M649" s="238"/>
      <c r="N649" s="238"/>
      <c r="O649" s="238"/>
      <c r="P649" s="238"/>
      <c r="Q649" s="238"/>
      <c r="R649" s="238"/>
      <c r="S649" s="238"/>
      <c r="T649" s="238"/>
      <c r="U649" s="238"/>
      <c r="V649" s="238"/>
      <c r="W649" s="238"/>
      <c r="X649" s="238"/>
      <c r="Y649" s="238"/>
      <c r="Z649" s="238"/>
      <c r="AA649" s="238"/>
      <c r="AB649" s="238"/>
      <c r="AC649" s="238"/>
    </row>
    <row r="650" customFormat="false" ht="15" hidden="false" customHeight="false" outlineLevel="0" collapsed="false">
      <c r="A650" s="238"/>
      <c r="B650" s="437"/>
      <c r="C650" s="437"/>
      <c r="D650" s="437"/>
      <c r="E650" s="238"/>
      <c r="F650" s="238"/>
      <c r="G650" s="437"/>
      <c r="H650" s="437"/>
      <c r="I650" s="439"/>
      <c r="J650" s="238"/>
      <c r="K650" s="238"/>
      <c r="L650" s="238"/>
      <c r="M650" s="238"/>
      <c r="N650" s="238"/>
      <c r="O650" s="238"/>
      <c r="P650" s="238"/>
      <c r="Q650" s="238"/>
      <c r="R650" s="238"/>
      <c r="S650" s="238"/>
      <c r="T650" s="238"/>
      <c r="U650" s="238"/>
      <c r="V650" s="238"/>
      <c r="W650" s="238"/>
      <c r="X650" s="238"/>
      <c r="Y650" s="238"/>
      <c r="Z650" s="238"/>
      <c r="AA650" s="238"/>
      <c r="AB650" s="238"/>
      <c r="AC650" s="238"/>
    </row>
    <row r="651" customFormat="false" ht="15" hidden="false" customHeight="false" outlineLevel="0" collapsed="false">
      <c r="A651" s="238"/>
      <c r="B651" s="437"/>
      <c r="C651" s="437"/>
      <c r="D651" s="437"/>
      <c r="E651" s="238"/>
      <c r="F651" s="238"/>
      <c r="G651" s="437"/>
      <c r="H651" s="437"/>
      <c r="I651" s="439"/>
      <c r="J651" s="238"/>
      <c r="K651" s="238"/>
      <c r="L651" s="238"/>
      <c r="M651" s="238"/>
      <c r="N651" s="238"/>
      <c r="O651" s="238"/>
      <c r="P651" s="238"/>
      <c r="Q651" s="238"/>
      <c r="R651" s="238"/>
      <c r="S651" s="238"/>
      <c r="T651" s="238"/>
      <c r="U651" s="238"/>
      <c r="V651" s="238"/>
      <c r="W651" s="238"/>
      <c r="X651" s="238"/>
      <c r="Y651" s="238"/>
      <c r="Z651" s="238"/>
      <c r="AA651" s="238"/>
      <c r="AB651" s="238"/>
      <c r="AC651" s="238"/>
    </row>
    <row r="652" customFormat="false" ht="15" hidden="false" customHeight="false" outlineLevel="0" collapsed="false">
      <c r="A652" s="238"/>
      <c r="B652" s="437"/>
      <c r="C652" s="437"/>
      <c r="D652" s="437"/>
      <c r="E652" s="238"/>
      <c r="F652" s="238"/>
      <c r="G652" s="437"/>
      <c r="H652" s="437"/>
      <c r="I652" s="439"/>
      <c r="J652" s="238"/>
      <c r="K652" s="238"/>
      <c r="L652" s="238"/>
      <c r="M652" s="238"/>
      <c r="N652" s="238"/>
      <c r="O652" s="238"/>
      <c r="P652" s="238"/>
      <c r="Q652" s="238"/>
      <c r="R652" s="238"/>
      <c r="S652" s="238"/>
      <c r="T652" s="238"/>
      <c r="U652" s="238"/>
      <c r="V652" s="238"/>
      <c r="W652" s="238"/>
      <c r="X652" s="238"/>
      <c r="Y652" s="238"/>
      <c r="Z652" s="238"/>
      <c r="AA652" s="238"/>
      <c r="AB652" s="238"/>
      <c r="AC652" s="238"/>
    </row>
    <row r="653" customFormat="false" ht="15" hidden="false" customHeight="false" outlineLevel="0" collapsed="false">
      <c r="A653" s="238"/>
      <c r="B653" s="437"/>
      <c r="C653" s="437"/>
      <c r="D653" s="437"/>
      <c r="E653" s="238"/>
      <c r="F653" s="238"/>
      <c r="G653" s="437"/>
      <c r="H653" s="437"/>
      <c r="I653" s="439"/>
      <c r="J653" s="238"/>
      <c r="K653" s="238"/>
      <c r="L653" s="238"/>
      <c r="M653" s="238"/>
      <c r="N653" s="238"/>
      <c r="O653" s="238"/>
      <c r="P653" s="238"/>
      <c r="Q653" s="238"/>
      <c r="R653" s="238"/>
      <c r="S653" s="238"/>
      <c r="T653" s="238"/>
      <c r="U653" s="238"/>
      <c r="V653" s="238"/>
      <c r="W653" s="238"/>
      <c r="X653" s="238"/>
      <c r="Y653" s="238"/>
      <c r="Z653" s="238"/>
      <c r="AA653" s="238"/>
      <c r="AB653" s="238"/>
      <c r="AC653" s="238"/>
    </row>
    <row r="654" customFormat="false" ht="15" hidden="false" customHeight="false" outlineLevel="0" collapsed="false">
      <c r="A654" s="238"/>
      <c r="B654" s="437"/>
      <c r="C654" s="437"/>
      <c r="D654" s="437"/>
      <c r="E654" s="238"/>
      <c r="F654" s="238"/>
      <c r="G654" s="437"/>
      <c r="H654" s="437"/>
      <c r="I654" s="439"/>
      <c r="J654" s="238"/>
      <c r="K654" s="238"/>
      <c r="L654" s="238"/>
      <c r="M654" s="238"/>
      <c r="N654" s="238"/>
      <c r="O654" s="238"/>
      <c r="P654" s="238"/>
      <c r="Q654" s="238"/>
      <c r="R654" s="238"/>
      <c r="S654" s="238"/>
      <c r="T654" s="238"/>
      <c r="U654" s="238"/>
      <c r="V654" s="238"/>
      <c r="W654" s="238"/>
      <c r="X654" s="238"/>
      <c r="Y654" s="238"/>
      <c r="Z654" s="238"/>
      <c r="AA654" s="238"/>
      <c r="AB654" s="238"/>
      <c r="AC654" s="238"/>
    </row>
    <row r="655" customFormat="false" ht="15" hidden="false" customHeight="false" outlineLevel="0" collapsed="false">
      <c r="A655" s="238"/>
      <c r="B655" s="437"/>
      <c r="C655" s="437"/>
      <c r="D655" s="437"/>
      <c r="E655" s="238"/>
      <c r="F655" s="238"/>
      <c r="G655" s="437"/>
      <c r="H655" s="437"/>
      <c r="I655" s="439"/>
      <c r="J655" s="238"/>
      <c r="K655" s="238"/>
      <c r="L655" s="238"/>
      <c r="M655" s="238"/>
      <c r="N655" s="238"/>
      <c r="O655" s="238"/>
      <c r="P655" s="238"/>
      <c r="Q655" s="238"/>
      <c r="R655" s="238"/>
      <c r="S655" s="238"/>
      <c r="T655" s="238"/>
      <c r="U655" s="238"/>
      <c r="V655" s="238"/>
      <c r="W655" s="238"/>
      <c r="X655" s="238"/>
      <c r="Y655" s="238"/>
      <c r="Z655" s="238"/>
      <c r="AA655" s="238"/>
      <c r="AB655" s="238"/>
      <c r="AC655" s="238"/>
    </row>
    <row r="656" customFormat="false" ht="15" hidden="false" customHeight="false" outlineLevel="0" collapsed="false">
      <c r="A656" s="238"/>
      <c r="B656" s="437"/>
      <c r="C656" s="437"/>
      <c r="D656" s="437"/>
      <c r="E656" s="238"/>
      <c r="F656" s="238"/>
      <c r="G656" s="437"/>
      <c r="H656" s="437"/>
      <c r="I656" s="439"/>
      <c r="J656" s="238"/>
      <c r="K656" s="238"/>
      <c r="L656" s="238"/>
      <c r="M656" s="238"/>
      <c r="N656" s="238"/>
      <c r="O656" s="238"/>
      <c r="P656" s="238"/>
      <c r="Q656" s="238"/>
      <c r="R656" s="238"/>
      <c r="S656" s="238"/>
      <c r="T656" s="238"/>
      <c r="U656" s="238"/>
      <c r="V656" s="238"/>
      <c r="W656" s="238"/>
      <c r="X656" s="238"/>
      <c r="Y656" s="238"/>
      <c r="Z656" s="238"/>
      <c r="AA656" s="238"/>
      <c r="AB656" s="238"/>
      <c r="AC656" s="238"/>
    </row>
    <row r="657" customFormat="false" ht="15" hidden="false" customHeight="false" outlineLevel="0" collapsed="false">
      <c r="A657" s="238"/>
      <c r="B657" s="437"/>
      <c r="C657" s="437"/>
      <c r="D657" s="437"/>
      <c r="E657" s="238"/>
      <c r="F657" s="238"/>
      <c r="G657" s="437"/>
      <c r="H657" s="437"/>
      <c r="I657" s="439"/>
      <c r="J657" s="238"/>
      <c r="K657" s="238"/>
      <c r="L657" s="238"/>
      <c r="M657" s="238"/>
      <c r="N657" s="238"/>
      <c r="O657" s="238"/>
      <c r="P657" s="238"/>
      <c r="Q657" s="238"/>
      <c r="R657" s="238"/>
      <c r="S657" s="238"/>
      <c r="T657" s="238"/>
      <c r="U657" s="238"/>
      <c r="V657" s="238"/>
      <c r="W657" s="238"/>
      <c r="X657" s="238"/>
      <c r="Y657" s="238"/>
      <c r="Z657" s="238"/>
      <c r="AA657" s="238"/>
      <c r="AB657" s="238"/>
      <c r="AC657" s="238"/>
    </row>
    <row r="658" customFormat="false" ht="15" hidden="false" customHeight="false" outlineLevel="0" collapsed="false">
      <c r="A658" s="238"/>
      <c r="B658" s="437"/>
      <c r="C658" s="437"/>
      <c r="D658" s="437"/>
      <c r="E658" s="238"/>
      <c r="F658" s="238"/>
      <c r="G658" s="437"/>
      <c r="H658" s="437"/>
      <c r="I658" s="439"/>
      <c r="J658" s="238"/>
      <c r="K658" s="238"/>
      <c r="L658" s="238"/>
      <c r="M658" s="238"/>
      <c r="N658" s="238"/>
      <c r="O658" s="238"/>
      <c r="P658" s="238"/>
      <c r="Q658" s="238"/>
      <c r="R658" s="238"/>
      <c r="S658" s="238"/>
      <c r="T658" s="238"/>
      <c r="U658" s="238"/>
      <c r="V658" s="238"/>
      <c r="W658" s="238"/>
      <c r="X658" s="238"/>
      <c r="Y658" s="238"/>
      <c r="Z658" s="238"/>
      <c r="AA658" s="238"/>
      <c r="AB658" s="238"/>
      <c r="AC658" s="238"/>
    </row>
    <row r="659" customFormat="false" ht="15" hidden="false" customHeight="false" outlineLevel="0" collapsed="false">
      <c r="A659" s="238"/>
      <c r="B659" s="437"/>
      <c r="C659" s="437"/>
      <c r="D659" s="437"/>
      <c r="E659" s="238"/>
      <c r="F659" s="238"/>
      <c r="G659" s="437"/>
      <c r="H659" s="437"/>
      <c r="I659" s="439"/>
      <c r="J659" s="238"/>
      <c r="K659" s="238"/>
      <c r="L659" s="238"/>
      <c r="M659" s="238"/>
      <c r="N659" s="238"/>
      <c r="O659" s="238"/>
      <c r="P659" s="238"/>
      <c r="Q659" s="238"/>
      <c r="R659" s="238"/>
      <c r="S659" s="238"/>
      <c r="T659" s="238"/>
      <c r="U659" s="238"/>
      <c r="V659" s="238"/>
      <c r="W659" s="238"/>
      <c r="X659" s="238"/>
      <c r="Y659" s="238"/>
      <c r="Z659" s="238"/>
      <c r="AA659" s="238"/>
      <c r="AB659" s="238"/>
      <c r="AC659" s="238"/>
    </row>
    <row r="660" customFormat="false" ht="15" hidden="false" customHeight="false" outlineLevel="0" collapsed="false">
      <c r="A660" s="238"/>
      <c r="B660" s="437"/>
      <c r="C660" s="437"/>
      <c r="D660" s="437"/>
      <c r="E660" s="238"/>
      <c r="F660" s="238"/>
      <c r="G660" s="437"/>
      <c r="H660" s="437"/>
      <c r="I660" s="439"/>
      <c r="J660" s="238"/>
      <c r="K660" s="238"/>
      <c r="L660" s="238"/>
      <c r="M660" s="238"/>
      <c r="N660" s="238"/>
      <c r="O660" s="238"/>
      <c r="P660" s="238"/>
      <c r="Q660" s="238"/>
      <c r="R660" s="238"/>
      <c r="S660" s="238"/>
      <c r="T660" s="238"/>
      <c r="U660" s="238"/>
      <c r="V660" s="238"/>
      <c r="W660" s="238"/>
      <c r="X660" s="238"/>
      <c r="Y660" s="238"/>
      <c r="Z660" s="238"/>
      <c r="AA660" s="238"/>
      <c r="AB660" s="238"/>
      <c r="AC660" s="238"/>
    </row>
    <row r="661" customFormat="false" ht="15" hidden="false" customHeight="false" outlineLevel="0" collapsed="false">
      <c r="A661" s="238"/>
      <c r="B661" s="437"/>
      <c r="C661" s="437"/>
      <c r="D661" s="437"/>
      <c r="E661" s="238"/>
      <c r="F661" s="238"/>
      <c r="G661" s="437"/>
      <c r="H661" s="437"/>
      <c r="I661" s="439"/>
      <c r="J661" s="238"/>
      <c r="K661" s="238"/>
      <c r="L661" s="238"/>
      <c r="M661" s="238"/>
      <c r="N661" s="238"/>
      <c r="O661" s="238"/>
      <c r="P661" s="238"/>
      <c r="Q661" s="238"/>
      <c r="R661" s="238"/>
      <c r="S661" s="238"/>
      <c r="T661" s="238"/>
      <c r="U661" s="238"/>
      <c r="V661" s="238"/>
      <c r="W661" s="238"/>
      <c r="X661" s="238"/>
      <c r="Y661" s="238"/>
      <c r="Z661" s="238"/>
      <c r="AA661" s="238"/>
      <c r="AB661" s="238"/>
      <c r="AC661" s="238"/>
    </row>
    <row r="662" customFormat="false" ht="15" hidden="false" customHeight="false" outlineLevel="0" collapsed="false">
      <c r="A662" s="238"/>
      <c r="B662" s="437"/>
      <c r="C662" s="437"/>
      <c r="D662" s="437"/>
      <c r="E662" s="238"/>
      <c r="F662" s="238"/>
      <c r="G662" s="437"/>
      <c r="H662" s="437"/>
      <c r="I662" s="439"/>
      <c r="J662" s="238"/>
      <c r="K662" s="238"/>
      <c r="L662" s="238"/>
      <c r="M662" s="238"/>
      <c r="N662" s="238"/>
      <c r="O662" s="238"/>
      <c r="P662" s="238"/>
      <c r="Q662" s="238"/>
      <c r="R662" s="238"/>
      <c r="S662" s="238"/>
      <c r="T662" s="238"/>
      <c r="U662" s="238"/>
      <c r="V662" s="238"/>
      <c r="W662" s="238"/>
      <c r="X662" s="238"/>
      <c r="Y662" s="238"/>
      <c r="Z662" s="238"/>
      <c r="AA662" s="238"/>
      <c r="AB662" s="238"/>
      <c r="AC662" s="238"/>
    </row>
    <row r="663" customFormat="false" ht="15" hidden="false" customHeight="false" outlineLevel="0" collapsed="false">
      <c r="A663" s="238"/>
      <c r="B663" s="437"/>
      <c r="C663" s="437"/>
      <c r="D663" s="437"/>
      <c r="E663" s="238"/>
      <c r="F663" s="238"/>
      <c r="G663" s="437"/>
      <c r="H663" s="437"/>
      <c r="I663" s="439"/>
      <c r="J663" s="238"/>
      <c r="K663" s="238"/>
      <c r="L663" s="238"/>
      <c r="M663" s="238"/>
      <c r="N663" s="238"/>
      <c r="O663" s="238"/>
      <c r="P663" s="238"/>
      <c r="Q663" s="238"/>
      <c r="R663" s="238"/>
      <c r="S663" s="238"/>
      <c r="T663" s="238"/>
      <c r="U663" s="238"/>
      <c r="V663" s="238"/>
      <c r="W663" s="238"/>
      <c r="X663" s="238"/>
      <c r="Y663" s="238"/>
      <c r="Z663" s="238"/>
      <c r="AA663" s="238"/>
      <c r="AB663" s="238"/>
      <c r="AC663" s="238"/>
    </row>
    <row r="664" customFormat="false" ht="15" hidden="false" customHeight="false" outlineLevel="0" collapsed="false">
      <c r="A664" s="238"/>
      <c r="B664" s="437"/>
      <c r="C664" s="437"/>
      <c r="D664" s="437"/>
      <c r="E664" s="238"/>
      <c r="F664" s="238"/>
      <c r="G664" s="437"/>
      <c r="H664" s="437"/>
      <c r="I664" s="439"/>
      <c r="J664" s="238"/>
      <c r="K664" s="238"/>
      <c r="L664" s="238"/>
      <c r="M664" s="238"/>
      <c r="N664" s="238"/>
      <c r="O664" s="238"/>
      <c r="P664" s="238"/>
      <c r="Q664" s="238"/>
      <c r="R664" s="238"/>
      <c r="S664" s="238"/>
      <c r="T664" s="238"/>
      <c r="U664" s="238"/>
      <c r="V664" s="238"/>
      <c r="W664" s="238"/>
      <c r="X664" s="238"/>
      <c r="Y664" s="238"/>
      <c r="Z664" s="238"/>
      <c r="AA664" s="238"/>
      <c r="AB664" s="238"/>
      <c r="AC664" s="238"/>
    </row>
    <row r="665" customFormat="false" ht="15" hidden="false" customHeight="false" outlineLevel="0" collapsed="false">
      <c r="A665" s="238"/>
      <c r="B665" s="437"/>
      <c r="C665" s="437"/>
      <c r="D665" s="437"/>
      <c r="E665" s="238"/>
      <c r="F665" s="238"/>
      <c r="G665" s="437"/>
      <c r="H665" s="437"/>
      <c r="I665" s="439"/>
      <c r="J665" s="238"/>
      <c r="K665" s="238"/>
      <c r="L665" s="238"/>
      <c r="M665" s="238"/>
      <c r="N665" s="238"/>
      <c r="O665" s="238"/>
      <c r="P665" s="238"/>
      <c r="Q665" s="238"/>
      <c r="R665" s="238"/>
      <c r="S665" s="238"/>
      <c r="T665" s="238"/>
      <c r="U665" s="238"/>
      <c r="V665" s="238"/>
      <c r="W665" s="238"/>
      <c r="X665" s="238"/>
      <c r="Y665" s="238"/>
      <c r="Z665" s="238"/>
      <c r="AA665" s="238"/>
      <c r="AB665" s="238"/>
      <c r="AC665" s="238"/>
    </row>
    <row r="666" customFormat="false" ht="15" hidden="false" customHeight="false" outlineLevel="0" collapsed="false">
      <c r="A666" s="238"/>
      <c r="B666" s="437"/>
      <c r="C666" s="437"/>
      <c r="D666" s="437"/>
      <c r="E666" s="238"/>
      <c r="F666" s="238"/>
      <c r="G666" s="437"/>
      <c r="H666" s="437"/>
      <c r="I666" s="439"/>
      <c r="J666" s="238"/>
      <c r="K666" s="238"/>
      <c r="L666" s="238"/>
      <c r="M666" s="238"/>
      <c r="N666" s="238"/>
      <c r="O666" s="238"/>
      <c r="P666" s="238"/>
      <c r="Q666" s="238"/>
      <c r="R666" s="238"/>
      <c r="S666" s="238"/>
      <c r="T666" s="238"/>
      <c r="U666" s="238"/>
      <c r="V666" s="238"/>
      <c r="W666" s="238"/>
      <c r="X666" s="238"/>
      <c r="Y666" s="238"/>
      <c r="Z666" s="238"/>
      <c r="AA666" s="238"/>
      <c r="AB666" s="238"/>
      <c r="AC666" s="238"/>
    </row>
    <row r="667" customFormat="false" ht="15" hidden="false" customHeight="false" outlineLevel="0" collapsed="false">
      <c r="A667" s="238"/>
      <c r="B667" s="437"/>
      <c r="C667" s="437"/>
      <c r="D667" s="437"/>
      <c r="E667" s="238"/>
      <c r="F667" s="238"/>
      <c r="G667" s="437"/>
      <c r="H667" s="437"/>
      <c r="I667" s="439"/>
      <c r="J667" s="238"/>
      <c r="K667" s="238"/>
      <c r="L667" s="238"/>
      <c r="M667" s="238"/>
      <c r="N667" s="238"/>
      <c r="O667" s="238"/>
      <c r="P667" s="238"/>
      <c r="Q667" s="238"/>
      <c r="R667" s="238"/>
      <c r="S667" s="238"/>
      <c r="T667" s="238"/>
      <c r="U667" s="238"/>
      <c r="V667" s="238"/>
      <c r="W667" s="238"/>
      <c r="X667" s="238"/>
      <c r="Y667" s="238"/>
      <c r="Z667" s="238"/>
      <c r="AA667" s="238"/>
      <c r="AB667" s="238"/>
      <c r="AC667" s="238"/>
    </row>
    <row r="668" customFormat="false" ht="15" hidden="false" customHeight="false" outlineLevel="0" collapsed="false">
      <c r="A668" s="238"/>
      <c r="B668" s="437"/>
      <c r="C668" s="437"/>
      <c r="D668" s="437"/>
      <c r="E668" s="238"/>
      <c r="F668" s="238"/>
      <c r="G668" s="437"/>
      <c r="H668" s="437"/>
      <c r="I668" s="439"/>
      <c r="J668" s="238"/>
      <c r="K668" s="238"/>
      <c r="L668" s="238"/>
      <c r="M668" s="238"/>
      <c r="N668" s="238"/>
      <c r="O668" s="238"/>
      <c r="P668" s="238"/>
      <c r="Q668" s="238"/>
      <c r="R668" s="238"/>
      <c r="S668" s="238"/>
      <c r="T668" s="238"/>
      <c r="U668" s="238"/>
      <c r="V668" s="238"/>
      <c r="W668" s="238"/>
      <c r="X668" s="238"/>
      <c r="Y668" s="238"/>
      <c r="Z668" s="238"/>
      <c r="AA668" s="238"/>
      <c r="AB668" s="238"/>
      <c r="AC668" s="238"/>
    </row>
    <row r="669" customFormat="false" ht="15" hidden="false" customHeight="false" outlineLevel="0" collapsed="false">
      <c r="A669" s="238"/>
      <c r="B669" s="437"/>
      <c r="C669" s="437"/>
      <c r="D669" s="437"/>
      <c r="E669" s="238"/>
      <c r="F669" s="238"/>
      <c r="G669" s="437"/>
      <c r="H669" s="437"/>
      <c r="I669" s="439"/>
      <c r="J669" s="238"/>
      <c r="K669" s="238"/>
      <c r="L669" s="238"/>
      <c r="M669" s="238"/>
      <c r="N669" s="238"/>
      <c r="O669" s="238"/>
      <c r="P669" s="238"/>
      <c r="Q669" s="238"/>
      <c r="R669" s="238"/>
      <c r="S669" s="238"/>
      <c r="T669" s="238"/>
      <c r="U669" s="238"/>
      <c r="V669" s="238"/>
      <c r="W669" s="238"/>
      <c r="X669" s="238"/>
      <c r="Y669" s="238"/>
      <c r="Z669" s="238"/>
      <c r="AA669" s="238"/>
      <c r="AB669" s="238"/>
      <c r="AC669" s="238"/>
    </row>
    <row r="670" customFormat="false" ht="15" hidden="false" customHeight="false" outlineLevel="0" collapsed="false">
      <c r="A670" s="238"/>
      <c r="B670" s="437"/>
      <c r="C670" s="437"/>
      <c r="D670" s="437"/>
      <c r="E670" s="238"/>
      <c r="F670" s="238"/>
      <c r="G670" s="437"/>
      <c r="H670" s="437"/>
      <c r="I670" s="439"/>
      <c r="J670" s="238"/>
      <c r="K670" s="238"/>
      <c r="L670" s="238"/>
      <c r="M670" s="238"/>
      <c r="N670" s="238"/>
      <c r="O670" s="238"/>
      <c r="P670" s="238"/>
      <c r="Q670" s="238"/>
      <c r="R670" s="238"/>
      <c r="S670" s="238"/>
      <c r="T670" s="238"/>
      <c r="U670" s="238"/>
      <c r="V670" s="238"/>
      <c r="W670" s="238"/>
      <c r="X670" s="238"/>
      <c r="Y670" s="238"/>
      <c r="Z670" s="238"/>
      <c r="AA670" s="238"/>
      <c r="AB670" s="238"/>
      <c r="AC670" s="238"/>
    </row>
    <row r="671" customFormat="false" ht="15" hidden="false" customHeight="false" outlineLevel="0" collapsed="false">
      <c r="A671" s="238"/>
      <c r="B671" s="437"/>
      <c r="C671" s="437"/>
      <c r="D671" s="437"/>
      <c r="E671" s="238"/>
      <c r="F671" s="238"/>
      <c r="G671" s="437"/>
      <c r="H671" s="437"/>
      <c r="I671" s="439"/>
      <c r="J671" s="238"/>
      <c r="K671" s="238"/>
      <c r="L671" s="238"/>
      <c r="M671" s="238"/>
      <c r="N671" s="238"/>
      <c r="O671" s="238"/>
      <c r="P671" s="238"/>
      <c r="Q671" s="238"/>
      <c r="R671" s="238"/>
      <c r="S671" s="238"/>
      <c r="T671" s="238"/>
      <c r="U671" s="238"/>
      <c r="V671" s="238"/>
      <c r="W671" s="238"/>
      <c r="X671" s="238"/>
      <c r="Y671" s="238"/>
      <c r="Z671" s="238"/>
      <c r="AA671" s="238"/>
      <c r="AB671" s="238"/>
      <c r="AC671" s="238"/>
    </row>
    <row r="672" customFormat="false" ht="15" hidden="false" customHeight="false" outlineLevel="0" collapsed="false">
      <c r="A672" s="238"/>
      <c r="B672" s="437"/>
      <c r="C672" s="437"/>
      <c r="D672" s="437"/>
      <c r="E672" s="238"/>
      <c r="F672" s="238"/>
      <c r="G672" s="437"/>
      <c r="H672" s="437"/>
      <c r="I672" s="439"/>
      <c r="J672" s="238"/>
      <c r="K672" s="238"/>
      <c r="L672" s="238"/>
      <c r="M672" s="238"/>
      <c r="N672" s="238"/>
      <c r="O672" s="238"/>
      <c r="P672" s="238"/>
      <c r="Q672" s="238"/>
      <c r="R672" s="238"/>
      <c r="S672" s="238"/>
      <c r="T672" s="238"/>
      <c r="U672" s="238"/>
      <c r="V672" s="238"/>
      <c r="W672" s="238"/>
      <c r="X672" s="238"/>
      <c r="Y672" s="238"/>
      <c r="Z672" s="238"/>
      <c r="AA672" s="238"/>
      <c r="AB672" s="238"/>
      <c r="AC672" s="238"/>
    </row>
    <row r="673" customFormat="false" ht="15" hidden="false" customHeight="false" outlineLevel="0" collapsed="false">
      <c r="A673" s="238"/>
      <c r="B673" s="437"/>
      <c r="C673" s="437"/>
      <c r="D673" s="437"/>
      <c r="E673" s="238"/>
      <c r="F673" s="238"/>
      <c r="G673" s="437"/>
      <c r="H673" s="437"/>
      <c r="I673" s="439"/>
      <c r="J673" s="238"/>
      <c r="K673" s="238"/>
      <c r="L673" s="238"/>
      <c r="M673" s="238"/>
      <c r="N673" s="238"/>
      <c r="O673" s="238"/>
      <c r="P673" s="238"/>
      <c r="Q673" s="238"/>
      <c r="R673" s="238"/>
      <c r="S673" s="238"/>
      <c r="T673" s="238"/>
      <c r="U673" s="238"/>
      <c r="V673" s="238"/>
      <c r="W673" s="238"/>
      <c r="X673" s="238"/>
      <c r="Y673" s="238"/>
      <c r="Z673" s="238"/>
      <c r="AA673" s="238"/>
      <c r="AB673" s="238"/>
      <c r="AC673" s="238"/>
    </row>
    <row r="674" customFormat="false" ht="15" hidden="false" customHeight="false" outlineLevel="0" collapsed="false">
      <c r="A674" s="238"/>
      <c r="B674" s="437"/>
      <c r="C674" s="437"/>
      <c r="D674" s="437"/>
      <c r="E674" s="238"/>
      <c r="F674" s="238"/>
      <c r="G674" s="437"/>
      <c r="H674" s="437"/>
      <c r="I674" s="439"/>
      <c r="J674" s="238"/>
      <c r="K674" s="238"/>
      <c r="L674" s="238"/>
      <c r="M674" s="238"/>
      <c r="N674" s="238"/>
      <c r="O674" s="238"/>
      <c r="P674" s="238"/>
      <c r="Q674" s="238"/>
      <c r="R674" s="238"/>
      <c r="S674" s="238"/>
      <c r="T674" s="238"/>
      <c r="U674" s="238"/>
      <c r="V674" s="238"/>
      <c r="W674" s="238"/>
      <c r="X674" s="238"/>
      <c r="Y674" s="238"/>
      <c r="Z674" s="238"/>
      <c r="AA674" s="238"/>
      <c r="AB674" s="238"/>
      <c r="AC674" s="238"/>
    </row>
    <row r="675" customFormat="false" ht="15" hidden="false" customHeight="false" outlineLevel="0" collapsed="false">
      <c r="A675" s="238"/>
      <c r="B675" s="437"/>
      <c r="C675" s="437"/>
      <c r="D675" s="437"/>
      <c r="E675" s="238"/>
      <c r="F675" s="238"/>
      <c r="G675" s="437"/>
      <c r="H675" s="437"/>
      <c r="I675" s="439"/>
      <c r="J675" s="238"/>
      <c r="K675" s="238"/>
      <c r="L675" s="238"/>
      <c r="M675" s="238"/>
      <c r="N675" s="238"/>
      <c r="O675" s="238"/>
      <c r="P675" s="238"/>
      <c r="Q675" s="238"/>
      <c r="R675" s="238"/>
      <c r="S675" s="238"/>
      <c r="T675" s="238"/>
      <c r="U675" s="238"/>
      <c r="V675" s="238"/>
      <c r="W675" s="238"/>
      <c r="X675" s="238"/>
      <c r="Y675" s="238"/>
      <c r="Z675" s="238"/>
      <c r="AA675" s="238"/>
      <c r="AB675" s="238"/>
      <c r="AC675" s="238"/>
    </row>
    <row r="676" customFormat="false" ht="15" hidden="false" customHeight="false" outlineLevel="0" collapsed="false">
      <c r="A676" s="238"/>
      <c r="B676" s="437"/>
      <c r="C676" s="437"/>
      <c r="D676" s="437"/>
      <c r="E676" s="238"/>
      <c r="F676" s="238"/>
      <c r="G676" s="437"/>
      <c r="H676" s="437"/>
      <c r="I676" s="439"/>
      <c r="J676" s="238"/>
      <c r="K676" s="238"/>
      <c r="L676" s="238"/>
      <c r="M676" s="238"/>
      <c r="N676" s="238"/>
      <c r="O676" s="238"/>
      <c r="P676" s="238"/>
      <c r="Q676" s="238"/>
      <c r="R676" s="238"/>
      <c r="S676" s="238"/>
      <c r="T676" s="238"/>
      <c r="U676" s="238"/>
      <c r="V676" s="238"/>
      <c r="W676" s="238"/>
      <c r="X676" s="238"/>
      <c r="Y676" s="238"/>
      <c r="Z676" s="238"/>
      <c r="AA676" s="238"/>
      <c r="AB676" s="238"/>
      <c r="AC676" s="238"/>
    </row>
    <row r="677" customFormat="false" ht="15" hidden="false" customHeight="false" outlineLevel="0" collapsed="false">
      <c r="A677" s="238"/>
      <c r="B677" s="437"/>
      <c r="C677" s="437"/>
      <c r="D677" s="437"/>
      <c r="E677" s="238"/>
      <c r="F677" s="238"/>
      <c r="G677" s="437"/>
      <c r="H677" s="437"/>
      <c r="I677" s="439"/>
      <c r="J677" s="238"/>
      <c r="K677" s="238"/>
      <c r="L677" s="238"/>
      <c r="M677" s="238"/>
      <c r="N677" s="238"/>
      <c r="O677" s="238"/>
      <c r="P677" s="238"/>
      <c r="Q677" s="238"/>
      <c r="R677" s="238"/>
      <c r="S677" s="238"/>
      <c r="T677" s="238"/>
      <c r="U677" s="238"/>
      <c r="V677" s="238"/>
      <c r="W677" s="238"/>
      <c r="X677" s="238"/>
      <c r="Y677" s="238"/>
      <c r="Z677" s="238"/>
      <c r="AA677" s="238"/>
      <c r="AB677" s="238"/>
      <c r="AC677" s="238"/>
    </row>
    <row r="678" customFormat="false" ht="15" hidden="false" customHeight="false" outlineLevel="0" collapsed="false">
      <c r="A678" s="238"/>
      <c r="B678" s="437"/>
      <c r="C678" s="437"/>
      <c r="D678" s="437"/>
      <c r="E678" s="238"/>
      <c r="F678" s="238"/>
      <c r="G678" s="437"/>
      <c r="H678" s="437"/>
      <c r="I678" s="439"/>
      <c r="J678" s="238"/>
      <c r="K678" s="238"/>
      <c r="L678" s="238"/>
      <c r="M678" s="238"/>
      <c r="N678" s="238"/>
      <c r="O678" s="238"/>
      <c r="P678" s="238"/>
      <c r="Q678" s="238"/>
      <c r="R678" s="238"/>
      <c r="S678" s="238"/>
      <c r="T678" s="238"/>
      <c r="U678" s="238"/>
      <c r="V678" s="238"/>
      <c r="W678" s="238"/>
      <c r="X678" s="238"/>
      <c r="Y678" s="238"/>
      <c r="Z678" s="238"/>
      <c r="AA678" s="238"/>
      <c r="AB678" s="238"/>
      <c r="AC678" s="238"/>
    </row>
    <row r="679" customFormat="false" ht="15" hidden="false" customHeight="false" outlineLevel="0" collapsed="false">
      <c r="A679" s="238"/>
      <c r="B679" s="437"/>
      <c r="C679" s="437"/>
      <c r="D679" s="437"/>
      <c r="E679" s="238"/>
      <c r="F679" s="238"/>
      <c r="G679" s="437"/>
      <c r="H679" s="437"/>
      <c r="I679" s="439"/>
      <c r="J679" s="238"/>
      <c r="K679" s="238"/>
      <c r="L679" s="238"/>
      <c r="M679" s="238"/>
      <c r="N679" s="238"/>
      <c r="O679" s="238"/>
      <c r="P679" s="238"/>
      <c r="Q679" s="238"/>
      <c r="R679" s="238"/>
      <c r="S679" s="238"/>
      <c r="T679" s="238"/>
      <c r="U679" s="238"/>
      <c r="V679" s="238"/>
      <c r="W679" s="238"/>
      <c r="X679" s="238"/>
      <c r="Y679" s="238"/>
      <c r="Z679" s="238"/>
      <c r="AA679" s="238"/>
      <c r="AB679" s="238"/>
      <c r="AC679" s="238"/>
    </row>
    <row r="680" customFormat="false" ht="15" hidden="false" customHeight="false" outlineLevel="0" collapsed="false">
      <c r="A680" s="238"/>
      <c r="B680" s="437"/>
      <c r="C680" s="437"/>
      <c r="D680" s="437"/>
      <c r="E680" s="238"/>
      <c r="F680" s="238"/>
      <c r="G680" s="437"/>
      <c r="H680" s="437"/>
      <c r="I680" s="439"/>
      <c r="J680" s="238"/>
      <c r="K680" s="238"/>
      <c r="L680" s="238"/>
      <c r="M680" s="238"/>
      <c r="N680" s="238"/>
      <c r="O680" s="238"/>
      <c r="P680" s="238"/>
      <c r="Q680" s="238"/>
      <c r="R680" s="238"/>
      <c r="S680" s="238"/>
      <c r="T680" s="238"/>
      <c r="U680" s="238"/>
      <c r="V680" s="238"/>
      <c r="W680" s="238"/>
      <c r="X680" s="238"/>
      <c r="Y680" s="238"/>
      <c r="Z680" s="238"/>
      <c r="AA680" s="238"/>
      <c r="AB680" s="238"/>
      <c r="AC680" s="238"/>
    </row>
    <row r="681" customFormat="false" ht="15" hidden="false" customHeight="false" outlineLevel="0" collapsed="false">
      <c r="A681" s="238"/>
      <c r="B681" s="437"/>
      <c r="C681" s="437"/>
      <c r="D681" s="437"/>
      <c r="E681" s="238"/>
      <c r="F681" s="238"/>
      <c r="G681" s="437"/>
      <c r="H681" s="437"/>
      <c r="I681" s="439"/>
      <c r="J681" s="238"/>
      <c r="K681" s="238"/>
      <c r="L681" s="238"/>
      <c r="M681" s="238"/>
      <c r="N681" s="238"/>
      <c r="O681" s="238"/>
      <c r="P681" s="238"/>
      <c r="Q681" s="238"/>
      <c r="R681" s="238"/>
      <c r="S681" s="238"/>
      <c r="T681" s="238"/>
      <c r="U681" s="238"/>
      <c r="V681" s="238"/>
      <c r="W681" s="238"/>
      <c r="X681" s="238"/>
      <c r="Y681" s="238"/>
      <c r="Z681" s="238"/>
      <c r="AA681" s="238"/>
      <c r="AB681" s="238"/>
      <c r="AC681" s="238"/>
    </row>
    <row r="682" customFormat="false" ht="15" hidden="false" customHeight="false" outlineLevel="0" collapsed="false">
      <c r="A682" s="238"/>
      <c r="B682" s="437"/>
      <c r="C682" s="437"/>
      <c r="D682" s="437"/>
      <c r="E682" s="238"/>
      <c r="F682" s="238"/>
      <c r="G682" s="437"/>
      <c r="H682" s="437"/>
      <c r="I682" s="439"/>
      <c r="J682" s="238"/>
      <c r="K682" s="238"/>
      <c r="L682" s="238"/>
      <c r="M682" s="238"/>
      <c r="N682" s="238"/>
      <c r="O682" s="238"/>
      <c r="P682" s="238"/>
      <c r="Q682" s="238"/>
      <c r="R682" s="238"/>
      <c r="S682" s="238"/>
      <c r="T682" s="238"/>
      <c r="U682" s="238"/>
      <c r="V682" s="238"/>
      <c r="W682" s="238"/>
      <c r="X682" s="238"/>
      <c r="Y682" s="238"/>
      <c r="Z682" s="238"/>
      <c r="AA682" s="238"/>
      <c r="AB682" s="238"/>
      <c r="AC682" s="238"/>
    </row>
    <row r="683" customFormat="false" ht="15" hidden="false" customHeight="false" outlineLevel="0" collapsed="false">
      <c r="A683" s="238"/>
      <c r="B683" s="437"/>
      <c r="C683" s="437"/>
      <c r="D683" s="437"/>
      <c r="E683" s="238"/>
      <c r="F683" s="238"/>
      <c r="G683" s="437"/>
      <c r="H683" s="437"/>
      <c r="I683" s="439"/>
      <c r="J683" s="238"/>
      <c r="K683" s="238"/>
      <c r="L683" s="238"/>
      <c r="M683" s="238"/>
      <c r="N683" s="238"/>
      <c r="O683" s="238"/>
      <c r="P683" s="238"/>
      <c r="Q683" s="238"/>
      <c r="R683" s="238"/>
      <c r="S683" s="238"/>
      <c r="T683" s="238"/>
      <c r="U683" s="238"/>
      <c r="V683" s="238"/>
      <c r="W683" s="238"/>
      <c r="X683" s="238"/>
      <c r="Y683" s="238"/>
      <c r="Z683" s="238"/>
      <c r="AA683" s="238"/>
      <c r="AB683" s="238"/>
      <c r="AC683" s="238"/>
    </row>
    <row r="684" customFormat="false" ht="15" hidden="false" customHeight="false" outlineLevel="0" collapsed="false">
      <c r="A684" s="238"/>
      <c r="B684" s="437"/>
      <c r="C684" s="437"/>
      <c r="D684" s="437"/>
      <c r="E684" s="238"/>
      <c r="F684" s="238"/>
      <c r="G684" s="437"/>
      <c r="H684" s="437"/>
      <c r="I684" s="439"/>
      <c r="J684" s="238"/>
      <c r="K684" s="238"/>
      <c r="L684" s="238"/>
      <c r="M684" s="238"/>
      <c r="N684" s="238"/>
      <c r="O684" s="238"/>
      <c r="P684" s="238"/>
      <c r="Q684" s="238"/>
      <c r="R684" s="238"/>
      <c r="S684" s="238"/>
      <c r="T684" s="238"/>
      <c r="U684" s="238"/>
      <c r="V684" s="238"/>
      <c r="W684" s="238"/>
      <c r="X684" s="238"/>
      <c r="Y684" s="238"/>
      <c r="Z684" s="238"/>
      <c r="AA684" s="238"/>
      <c r="AB684" s="238"/>
      <c r="AC684" s="238"/>
    </row>
    <row r="685" customFormat="false" ht="15" hidden="false" customHeight="false" outlineLevel="0" collapsed="false">
      <c r="A685" s="238"/>
      <c r="B685" s="437"/>
      <c r="C685" s="437"/>
      <c r="D685" s="437"/>
      <c r="E685" s="238"/>
      <c r="F685" s="238"/>
      <c r="G685" s="437"/>
      <c r="H685" s="437"/>
      <c r="I685" s="439"/>
      <c r="J685" s="238"/>
      <c r="K685" s="238"/>
      <c r="L685" s="238"/>
      <c r="M685" s="238"/>
      <c r="N685" s="238"/>
      <c r="O685" s="238"/>
      <c r="P685" s="238"/>
      <c r="Q685" s="238"/>
      <c r="R685" s="238"/>
      <c r="S685" s="238"/>
      <c r="T685" s="238"/>
      <c r="U685" s="238"/>
      <c r="V685" s="238"/>
      <c r="W685" s="238"/>
      <c r="X685" s="238"/>
      <c r="Y685" s="238"/>
      <c r="Z685" s="238"/>
      <c r="AA685" s="238"/>
      <c r="AB685" s="238"/>
      <c r="AC685" s="238"/>
    </row>
    <row r="686" customFormat="false" ht="15" hidden="false" customHeight="false" outlineLevel="0" collapsed="false">
      <c r="A686" s="238"/>
      <c r="B686" s="437"/>
      <c r="C686" s="437"/>
      <c r="D686" s="437"/>
      <c r="E686" s="238"/>
      <c r="F686" s="238"/>
      <c r="G686" s="437"/>
      <c r="H686" s="437"/>
      <c r="I686" s="439"/>
      <c r="J686" s="238"/>
      <c r="K686" s="238"/>
      <c r="L686" s="238"/>
      <c r="M686" s="238"/>
      <c r="N686" s="238"/>
      <c r="O686" s="238"/>
      <c r="P686" s="238"/>
      <c r="Q686" s="238"/>
      <c r="R686" s="238"/>
      <c r="S686" s="238"/>
      <c r="T686" s="238"/>
      <c r="U686" s="238"/>
      <c r="V686" s="238"/>
      <c r="W686" s="238"/>
      <c r="X686" s="238"/>
      <c r="Y686" s="238"/>
      <c r="Z686" s="238"/>
      <c r="AA686" s="238"/>
      <c r="AB686" s="238"/>
      <c r="AC686" s="238"/>
    </row>
    <row r="687" customFormat="false" ht="15" hidden="false" customHeight="false" outlineLevel="0" collapsed="false">
      <c r="A687" s="238"/>
      <c r="B687" s="437"/>
      <c r="C687" s="437"/>
      <c r="D687" s="437"/>
      <c r="E687" s="238"/>
      <c r="F687" s="238"/>
      <c r="G687" s="437"/>
      <c r="H687" s="437"/>
      <c r="I687" s="439"/>
      <c r="J687" s="238"/>
      <c r="K687" s="238"/>
      <c r="L687" s="238"/>
      <c r="M687" s="238"/>
      <c r="N687" s="238"/>
      <c r="O687" s="238"/>
      <c r="P687" s="238"/>
      <c r="Q687" s="238"/>
      <c r="R687" s="238"/>
      <c r="S687" s="238"/>
      <c r="T687" s="238"/>
      <c r="U687" s="238"/>
      <c r="V687" s="238"/>
      <c r="W687" s="238"/>
      <c r="X687" s="238"/>
      <c r="Y687" s="238"/>
      <c r="Z687" s="238"/>
      <c r="AA687" s="238"/>
      <c r="AB687" s="238"/>
      <c r="AC687" s="238"/>
    </row>
    <row r="688" customFormat="false" ht="15" hidden="false" customHeight="false" outlineLevel="0" collapsed="false">
      <c r="A688" s="238"/>
      <c r="B688" s="437"/>
      <c r="C688" s="437"/>
      <c r="D688" s="437"/>
      <c r="E688" s="238"/>
      <c r="F688" s="238"/>
      <c r="G688" s="437"/>
      <c r="H688" s="437"/>
      <c r="I688" s="439"/>
      <c r="J688" s="238"/>
      <c r="K688" s="238"/>
      <c r="L688" s="238"/>
      <c r="M688" s="238"/>
      <c r="N688" s="238"/>
      <c r="O688" s="238"/>
      <c r="P688" s="238"/>
      <c r="Q688" s="238"/>
      <c r="R688" s="238"/>
      <c r="S688" s="238"/>
      <c r="T688" s="238"/>
      <c r="U688" s="238"/>
      <c r="V688" s="238"/>
      <c r="W688" s="238"/>
      <c r="X688" s="238"/>
      <c r="Y688" s="238"/>
      <c r="Z688" s="238"/>
      <c r="AA688" s="238"/>
      <c r="AB688" s="238"/>
      <c r="AC688" s="238"/>
    </row>
    <row r="689" customFormat="false" ht="15" hidden="false" customHeight="false" outlineLevel="0" collapsed="false">
      <c r="A689" s="238"/>
      <c r="B689" s="437"/>
      <c r="C689" s="437"/>
      <c r="D689" s="437"/>
      <c r="E689" s="238"/>
      <c r="F689" s="238"/>
      <c r="G689" s="437"/>
      <c r="H689" s="437"/>
      <c r="I689" s="439"/>
      <c r="J689" s="238"/>
      <c r="K689" s="238"/>
      <c r="L689" s="238"/>
      <c r="M689" s="238"/>
      <c r="N689" s="238"/>
      <c r="O689" s="238"/>
      <c r="P689" s="238"/>
      <c r="Q689" s="238"/>
      <c r="R689" s="238"/>
      <c r="S689" s="238"/>
      <c r="T689" s="238"/>
      <c r="U689" s="238"/>
      <c r="V689" s="238"/>
      <c r="W689" s="238"/>
      <c r="X689" s="238"/>
      <c r="Y689" s="238"/>
      <c r="Z689" s="238"/>
      <c r="AA689" s="238"/>
      <c r="AB689" s="238"/>
      <c r="AC689" s="238"/>
    </row>
    <row r="690" customFormat="false" ht="15" hidden="false" customHeight="false" outlineLevel="0" collapsed="false">
      <c r="A690" s="238"/>
      <c r="B690" s="437"/>
      <c r="C690" s="437"/>
      <c r="D690" s="437"/>
      <c r="E690" s="238"/>
      <c r="F690" s="238"/>
      <c r="G690" s="437"/>
      <c r="H690" s="437"/>
      <c r="I690" s="439"/>
      <c r="J690" s="238"/>
      <c r="K690" s="238"/>
      <c r="L690" s="238"/>
      <c r="M690" s="238"/>
      <c r="N690" s="238"/>
      <c r="O690" s="238"/>
      <c r="P690" s="238"/>
      <c r="Q690" s="238"/>
      <c r="R690" s="238"/>
      <c r="S690" s="238"/>
      <c r="T690" s="238"/>
      <c r="U690" s="238"/>
      <c r="V690" s="238"/>
      <c r="W690" s="238"/>
      <c r="X690" s="238"/>
      <c r="Y690" s="238"/>
      <c r="Z690" s="238"/>
      <c r="AA690" s="238"/>
      <c r="AB690" s="238"/>
      <c r="AC690" s="238"/>
    </row>
    <row r="691" customFormat="false" ht="15" hidden="false" customHeight="false" outlineLevel="0" collapsed="false">
      <c r="A691" s="238"/>
      <c r="B691" s="437"/>
      <c r="C691" s="437"/>
      <c r="D691" s="437"/>
      <c r="E691" s="238"/>
      <c r="F691" s="238"/>
      <c r="G691" s="437"/>
      <c r="H691" s="437"/>
      <c r="I691" s="439"/>
      <c r="J691" s="238"/>
      <c r="K691" s="238"/>
      <c r="L691" s="238"/>
      <c r="M691" s="238"/>
      <c r="N691" s="238"/>
      <c r="O691" s="238"/>
      <c r="P691" s="238"/>
      <c r="Q691" s="238"/>
      <c r="R691" s="238"/>
      <c r="S691" s="238"/>
      <c r="T691" s="238"/>
      <c r="U691" s="238"/>
      <c r="V691" s="238"/>
      <c r="W691" s="238"/>
      <c r="X691" s="238"/>
      <c r="Y691" s="238"/>
      <c r="Z691" s="238"/>
      <c r="AA691" s="238"/>
      <c r="AB691" s="238"/>
      <c r="AC691" s="238"/>
    </row>
    <row r="692" customFormat="false" ht="15" hidden="false" customHeight="false" outlineLevel="0" collapsed="false">
      <c r="A692" s="238"/>
      <c r="B692" s="437"/>
      <c r="C692" s="437"/>
      <c r="D692" s="437"/>
      <c r="E692" s="238"/>
      <c r="F692" s="238"/>
      <c r="G692" s="437"/>
      <c r="H692" s="437"/>
      <c r="I692" s="439"/>
      <c r="J692" s="238"/>
      <c r="K692" s="238"/>
      <c r="L692" s="238"/>
      <c r="M692" s="238"/>
      <c r="N692" s="238"/>
      <c r="O692" s="238"/>
      <c r="P692" s="238"/>
      <c r="Q692" s="238"/>
      <c r="R692" s="238"/>
      <c r="S692" s="238"/>
      <c r="T692" s="238"/>
      <c r="U692" s="238"/>
      <c r="V692" s="238"/>
      <c r="W692" s="238"/>
      <c r="X692" s="238"/>
      <c r="Y692" s="238"/>
      <c r="Z692" s="238"/>
      <c r="AA692" s="238"/>
      <c r="AB692" s="238"/>
      <c r="AC692" s="238"/>
    </row>
    <row r="693" customFormat="false" ht="15" hidden="false" customHeight="false" outlineLevel="0" collapsed="false">
      <c r="A693" s="238"/>
      <c r="B693" s="437"/>
      <c r="C693" s="437"/>
      <c r="D693" s="437"/>
      <c r="E693" s="238"/>
      <c r="F693" s="238"/>
      <c r="G693" s="437"/>
      <c r="H693" s="437"/>
      <c r="I693" s="439"/>
      <c r="J693" s="238"/>
      <c r="K693" s="238"/>
      <c r="L693" s="238"/>
      <c r="M693" s="238"/>
      <c r="N693" s="238"/>
      <c r="O693" s="238"/>
      <c r="P693" s="238"/>
      <c r="Q693" s="238"/>
      <c r="R693" s="238"/>
      <c r="S693" s="238"/>
      <c r="T693" s="238"/>
      <c r="U693" s="238"/>
      <c r="V693" s="238"/>
      <c r="W693" s="238"/>
      <c r="X693" s="238"/>
      <c r="Y693" s="238"/>
      <c r="Z693" s="238"/>
      <c r="AA693" s="238"/>
      <c r="AB693" s="238"/>
      <c r="AC693" s="238"/>
    </row>
    <row r="694" customFormat="false" ht="15" hidden="false" customHeight="false" outlineLevel="0" collapsed="false">
      <c r="A694" s="238"/>
      <c r="B694" s="437"/>
      <c r="C694" s="437"/>
      <c r="D694" s="437"/>
      <c r="E694" s="238"/>
      <c r="F694" s="238"/>
      <c r="G694" s="437"/>
      <c r="H694" s="437"/>
      <c r="I694" s="439"/>
      <c r="J694" s="238"/>
      <c r="K694" s="238"/>
      <c r="L694" s="238"/>
      <c r="M694" s="238"/>
      <c r="N694" s="238"/>
      <c r="O694" s="238"/>
      <c r="P694" s="238"/>
      <c r="Q694" s="238"/>
      <c r="R694" s="238"/>
      <c r="S694" s="238"/>
      <c r="T694" s="238"/>
      <c r="U694" s="238"/>
      <c r="V694" s="238"/>
      <c r="W694" s="238"/>
      <c r="X694" s="238"/>
      <c r="Y694" s="238"/>
      <c r="Z694" s="238"/>
      <c r="AA694" s="238"/>
      <c r="AB694" s="238"/>
      <c r="AC694" s="238"/>
    </row>
    <row r="695" customFormat="false" ht="15" hidden="false" customHeight="false" outlineLevel="0" collapsed="false">
      <c r="A695" s="238"/>
      <c r="B695" s="437"/>
      <c r="C695" s="437"/>
      <c r="D695" s="437"/>
      <c r="E695" s="238"/>
      <c r="F695" s="238"/>
      <c r="G695" s="437"/>
      <c r="H695" s="437"/>
      <c r="I695" s="439"/>
      <c r="J695" s="238"/>
      <c r="K695" s="238"/>
      <c r="L695" s="238"/>
      <c r="M695" s="238"/>
      <c r="N695" s="238"/>
      <c r="O695" s="238"/>
      <c r="P695" s="238"/>
      <c r="Q695" s="238"/>
      <c r="R695" s="238"/>
      <c r="S695" s="238"/>
      <c r="T695" s="238"/>
      <c r="U695" s="238"/>
      <c r="V695" s="238"/>
      <c r="W695" s="238"/>
      <c r="X695" s="238"/>
      <c r="Y695" s="238"/>
      <c r="Z695" s="238"/>
      <c r="AA695" s="238"/>
      <c r="AB695" s="238"/>
      <c r="AC695" s="238"/>
    </row>
    <row r="696" customFormat="false" ht="15" hidden="false" customHeight="false" outlineLevel="0" collapsed="false">
      <c r="A696" s="238"/>
      <c r="B696" s="437"/>
      <c r="C696" s="437"/>
      <c r="D696" s="437"/>
      <c r="E696" s="238"/>
      <c r="F696" s="238"/>
      <c r="G696" s="437"/>
      <c r="H696" s="437"/>
      <c r="I696" s="439"/>
      <c r="J696" s="238"/>
      <c r="K696" s="238"/>
      <c r="L696" s="238"/>
      <c r="M696" s="238"/>
      <c r="N696" s="238"/>
      <c r="O696" s="238"/>
      <c r="P696" s="238"/>
      <c r="Q696" s="238"/>
      <c r="R696" s="238"/>
      <c r="S696" s="238"/>
      <c r="T696" s="238"/>
      <c r="U696" s="238"/>
      <c r="V696" s="238"/>
      <c r="W696" s="238"/>
      <c r="X696" s="238"/>
      <c r="Y696" s="238"/>
      <c r="Z696" s="238"/>
      <c r="AA696" s="238"/>
      <c r="AB696" s="238"/>
      <c r="AC696" s="238"/>
    </row>
    <row r="697" customFormat="false" ht="15" hidden="false" customHeight="false" outlineLevel="0" collapsed="false">
      <c r="A697" s="238"/>
      <c r="B697" s="437"/>
      <c r="C697" s="437"/>
      <c r="D697" s="437"/>
      <c r="E697" s="238"/>
      <c r="F697" s="238"/>
      <c r="G697" s="437"/>
      <c r="H697" s="437"/>
      <c r="I697" s="439"/>
      <c r="J697" s="238"/>
      <c r="K697" s="238"/>
      <c r="L697" s="238"/>
      <c r="M697" s="238"/>
      <c r="N697" s="238"/>
      <c r="O697" s="238"/>
      <c r="P697" s="238"/>
      <c r="Q697" s="238"/>
      <c r="R697" s="238"/>
      <c r="S697" s="238"/>
      <c r="T697" s="238"/>
      <c r="U697" s="238"/>
      <c r="V697" s="238"/>
      <c r="W697" s="238"/>
      <c r="X697" s="238"/>
      <c r="Y697" s="238"/>
      <c r="Z697" s="238"/>
      <c r="AA697" s="238"/>
      <c r="AB697" s="238"/>
      <c r="AC697" s="238"/>
    </row>
    <row r="698" customFormat="false" ht="15" hidden="false" customHeight="false" outlineLevel="0" collapsed="false">
      <c r="A698" s="238"/>
      <c r="B698" s="437"/>
      <c r="C698" s="437"/>
      <c r="D698" s="437"/>
      <c r="E698" s="238"/>
      <c r="F698" s="238"/>
      <c r="G698" s="437"/>
      <c r="H698" s="437"/>
      <c r="I698" s="439"/>
      <c r="J698" s="238"/>
      <c r="K698" s="238"/>
      <c r="L698" s="238"/>
      <c r="M698" s="238"/>
      <c r="N698" s="238"/>
      <c r="O698" s="238"/>
      <c r="P698" s="238"/>
      <c r="Q698" s="238"/>
      <c r="R698" s="238"/>
      <c r="S698" s="238"/>
      <c r="T698" s="238"/>
      <c r="U698" s="238"/>
      <c r="V698" s="238"/>
      <c r="W698" s="238"/>
      <c r="X698" s="238"/>
      <c r="Y698" s="238"/>
      <c r="Z698" s="238"/>
      <c r="AA698" s="238"/>
      <c r="AB698" s="238"/>
      <c r="AC698" s="238"/>
    </row>
    <row r="699" customFormat="false" ht="15" hidden="false" customHeight="false" outlineLevel="0" collapsed="false">
      <c r="A699" s="238"/>
      <c r="B699" s="437"/>
      <c r="C699" s="437"/>
      <c r="D699" s="437"/>
      <c r="E699" s="238"/>
      <c r="F699" s="238"/>
      <c r="G699" s="437"/>
      <c r="H699" s="437"/>
      <c r="I699" s="439"/>
      <c r="J699" s="238"/>
      <c r="K699" s="238"/>
      <c r="L699" s="238"/>
      <c r="M699" s="238"/>
      <c r="N699" s="238"/>
      <c r="O699" s="238"/>
      <c r="P699" s="238"/>
      <c r="Q699" s="238"/>
      <c r="R699" s="238"/>
      <c r="S699" s="238"/>
      <c r="T699" s="238"/>
      <c r="U699" s="238"/>
      <c r="V699" s="238"/>
      <c r="W699" s="238"/>
      <c r="X699" s="238"/>
      <c r="Y699" s="238"/>
      <c r="Z699" s="238"/>
      <c r="AA699" s="238"/>
      <c r="AB699" s="238"/>
      <c r="AC699" s="238"/>
    </row>
    <row r="700" customFormat="false" ht="15" hidden="false" customHeight="false" outlineLevel="0" collapsed="false">
      <c r="A700" s="238"/>
      <c r="B700" s="437"/>
      <c r="C700" s="437"/>
      <c r="D700" s="437"/>
      <c r="E700" s="238"/>
      <c r="F700" s="238"/>
      <c r="G700" s="437"/>
      <c r="H700" s="437"/>
      <c r="I700" s="439"/>
      <c r="J700" s="238"/>
      <c r="K700" s="238"/>
      <c r="L700" s="238"/>
      <c r="M700" s="238"/>
      <c r="N700" s="238"/>
      <c r="O700" s="238"/>
      <c r="P700" s="238"/>
      <c r="Q700" s="238"/>
      <c r="R700" s="238"/>
      <c r="S700" s="238"/>
      <c r="T700" s="238"/>
      <c r="U700" s="238"/>
      <c r="V700" s="238"/>
      <c r="W700" s="238"/>
      <c r="X700" s="238"/>
      <c r="Y700" s="238"/>
      <c r="Z700" s="238"/>
      <c r="AA700" s="238"/>
      <c r="AB700" s="238"/>
      <c r="AC700" s="238"/>
    </row>
    <row r="701" customFormat="false" ht="15" hidden="false" customHeight="false" outlineLevel="0" collapsed="false">
      <c r="A701" s="238"/>
      <c r="B701" s="437"/>
      <c r="C701" s="437"/>
      <c r="D701" s="437"/>
      <c r="E701" s="238"/>
      <c r="F701" s="238"/>
      <c r="G701" s="437"/>
      <c r="H701" s="437"/>
      <c r="I701" s="439"/>
      <c r="J701" s="238"/>
      <c r="K701" s="238"/>
      <c r="L701" s="238"/>
      <c r="M701" s="238"/>
      <c r="N701" s="238"/>
      <c r="O701" s="238"/>
      <c r="P701" s="238"/>
      <c r="Q701" s="238"/>
      <c r="R701" s="238"/>
      <c r="S701" s="238"/>
      <c r="T701" s="238"/>
      <c r="U701" s="238"/>
      <c r="V701" s="238"/>
      <c r="W701" s="238"/>
      <c r="X701" s="238"/>
      <c r="Y701" s="238"/>
      <c r="Z701" s="238"/>
      <c r="AA701" s="238"/>
      <c r="AB701" s="238"/>
      <c r="AC701" s="238"/>
    </row>
    <row r="702" customFormat="false" ht="15" hidden="false" customHeight="false" outlineLevel="0" collapsed="false">
      <c r="A702" s="238"/>
      <c r="B702" s="437"/>
      <c r="C702" s="437"/>
      <c r="D702" s="437"/>
      <c r="E702" s="238"/>
      <c r="F702" s="238"/>
      <c r="G702" s="437"/>
      <c r="H702" s="437"/>
      <c r="I702" s="439"/>
      <c r="J702" s="238"/>
      <c r="K702" s="238"/>
      <c r="L702" s="238"/>
      <c r="M702" s="238"/>
      <c r="N702" s="238"/>
      <c r="O702" s="238"/>
      <c r="P702" s="238"/>
      <c r="Q702" s="238"/>
      <c r="R702" s="238"/>
      <c r="S702" s="238"/>
      <c r="T702" s="238"/>
      <c r="U702" s="238"/>
      <c r="V702" s="238"/>
      <c r="W702" s="238"/>
      <c r="X702" s="238"/>
      <c r="Y702" s="238"/>
      <c r="Z702" s="238"/>
      <c r="AA702" s="238"/>
      <c r="AB702" s="238"/>
      <c r="AC702" s="238"/>
    </row>
    <row r="703" customFormat="false" ht="15" hidden="false" customHeight="false" outlineLevel="0" collapsed="false">
      <c r="A703" s="238"/>
      <c r="B703" s="437"/>
      <c r="C703" s="437"/>
      <c r="D703" s="437"/>
      <c r="E703" s="238"/>
      <c r="F703" s="238"/>
      <c r="G703" s="437"/>
      <c r="H703" s="437"/>
      <c r="I703" s="439"/>
      <c r="J703" s="238"/>
      <c r="K703" s="238"/>
      <c r="L703" s="238"/>
      <c r="M703" s="238"/>
      <c r="N703" s="238"/>
      <c r="O703" s="238"/>
      <c r="P703" s="238"/>
      <c r="Q703" s="238"/>
      <c r="R703" s="238"/>
      <c r="S703" s="238"/>
      <c r="T703" s="238"/>
      <c r="U703" s="238"/>
      <c r="V703" s="238"/>
      <c r="W703" s="238"/>
      <c r="X703" s="238"/>
      <c r="Y703" s="238"/>
      <c r="Z703" s="238"/>
      <c r="AA703" s="238"/>
      <c r="AB703" s="238"/>
      <c r="AC703" s="238"/>
    </row>
    <row r="704" customFormat="false" ht="15" hidden="false" customHeight="false" outlineLevel="0" collapsed="false">
      <c r="A704" s="238"/>
      <c r="B704" s="437"/>
      <c r="C704" s="437"/>
      <c r="D704" s="437"/>
      <c r="E704" s="238"/>
      <c r="F704" s="238"/>
      <c r="G704" s="437"/>
      <c r="H704" s="437"/>
      <c r="I704" s="439"/>
      <c r="J704" s="238"/>
      <c r="K704" s="238"/>
      <c r="L704" s="238"/>
      <c r="M704" s="238"/>
      <c r="N704" s="238"/>
      <c r="O704" s="238"/>
      <c r="P704" s="238"/>
      <c r="Q704" s="238"/>
      <c r="R704" s="238"/>
      <c r="S704" s="238"/>
      <c r="T704" s="238"/>
      <c r="U704" s="238"/>
      <c r="V704" s="238"/>
      <c r="W704" s="238"/>
      <c r="X704" s="238"/>
      <c r="Y704" s="238"/>
      <c r="Z704" s="238"/>
      <c r="AA704" s="238"/>
      <c r="AB704" s="238"/>
      <c r="AC704" s="238"/>
    </row>
    <row r="705" customFormat="false" ht="15" hidden="false" customHeight="false" outlineLevel="0" collapsed="false">
      <c r="A705" s="238"/>
      <c r="B705" s="437"/>
      <c r="C705" s="437"/>
      <c r="D705" s="437"/>
      <c r="E705" s="238"/>
      <c r="F705" s="238"/>
      <c r="G705" s="437"/>
      <c r="H705" s="437"/>
      <c r="I705" s="439"/>
      <c r="J705" s="238"/>
      <c r="K705" s="238"/>
      <c r="L705" s="238"/>
      <c r="M705" s="238"/>
      <c r="N705" s="238"/>
      <c r="O705" s="238"/>
      <c r="P705" s="238"/>
      <c r="Q705" s="238"/>
      <c r="R705" s="238"/>
      <c r="S705" s="238"/>
      <c r="T705" s="238"/>
      <c r="U705" s="238"/>
      <c r="V705" s="238"/>
      <c r="W705" s="238"/>
      <c r="X705" s="238"/>
      <c r="Y705" s="238"/>
      <c r="Z705" s="238"/>
      <c r="AA705" s="238"/>
      <c r="AB705" s="238"/>
      <c r="AC705" s="238"/>
    </row>
    <row r="706" customFormat="false" ht="15" hidden="false" customHeight="false" outlineLevel="0" collapsed="false">
      <c r="A706" s="238"/>
      <c r="B706" s="437"/>
      <c r="C706" s="437"/>
      <c r="D706" s="437"/>
      <c r="E706" s="238"/>
      <c r="F706" s="238"/>
      <c r="G706" s="437"/>
      <c r="H706" s="437"/>
      <c r="I706" s="439"/>
      <c r="J706" s="238"/>
      <c r="K706" s="238"/>
      <c r="L706" s="238"/>
      <c r="M706" s="238"/>
      <c r="N706" s="238"/>
      <c r="O706" s="238"/>
      <c r="P706" s="238"/>
      <c r="Q706" s="238"/>
      <c r="R706" s="238"/>
      <c r="S706" s="238"/>
      <c r="T706" s="238"/>
      <c r="U706" s="238"/>
      <c r="V706" s="238"/>
      <c r="W706" s="238"/>
      <c r="X706" s="238"/>
      <c r="Y706" s="238"/>
      <c r="Z706" s="238"/>
      <c r="AA706" s="238"/>
      <c r="AB706" s="238"/>
      <c r="AC706" s="238"/>
    </row>
    <row r="707" customFormat="false" ht="15" hidden="false" customHeight="false" outlineLevel="0" collapsed="false">
      <c r="A707" s="238"/>
      <c r="B707" s="437"/>
      <c r="C707" s="437"/>
      <c r="D707" s="437"/>
      <c r="E707" s="238"/>
      <c r="F707" s="238"/>
      <c r="G707" s="437"/>
      <c r="H707" s="437"/>
      <c r="I707" s="439"/>
      <c r="J707" s="238"/>
      <c r="K707" s="238"/>
      <c r="L707" s="238"/>
      <c r="M707" s="238"/>
      <c r="N707" s="238"/>
      <c r="O707" s="238"/>
      <c r="P707" s="238"/>
      <c r="Q707" s="238"/>
      <c r="R707" s="238"/>
      <c r="S707" s="238"/>
      <c r="T707" s="238"/>
      <c r="U707" s="238"/>
      <c r="V707" s="238"/>
      <c r="W707" s="238"/>
      <c r="X707" s="238"/>
      <c r="Y707" s="238"/>
      <c r="Z707" s="238"/>
      <c r="AA707" s="238"/>
      <c r="AB707" s="238"/>
      <c r="AC707" s="238"/>
    </row>
    <row r="708" customFormat="false" ht="15" hidden="false" customHeight="false" outlineLevel="0" collapsed="false">
      <c r="A708" s="238"/>
      <c r="B708" s="437"/>
      <c r="C708" s="437"/>
      <c r="D708" s="437"/>
      <c r="E708" s="238"/>
      <c r="F708" s="238"/>
      <c r="G708" s="437"/>
      <c r="H708" s="437"/>
      <c r="I708" s="439"/>
      <c r="J708" s="238"/>
      <c r="K708" s="238"/>
      <c r="L708" s="238"/>
      <c r="M708" s="238"/>
      <c r="N708" s="238"/>
      <c r="O708" s="238"/>
      <c r="P708" s="238"/>
      <c r="Q708" s="238"/>
      <c r="R708" s="238"/>
      <c r="S708" s="238"/>
      <c r="T708" s="238"/>
      <c r="U708" s="238"/>
      <c r="V708" s="238"/>
      <c r="W708" s="238"/>
      <c r="X708" s="238"/>
      <c r="Y708" s="238"/>
      <c r="Z708" s="238"/>
      <c r="AA708" s="238"/>
      <c r="AB708" s="238"/>
      <c r="AC708" s="238"/>
    </row>
    <row r="709" customFormat="false" ht="15" hidden="false" customHeight="false" outlineLevel="0" collapsed="false">
      <c r="A709" s="238"/>
      <c r="B709" s="437"/>
      <c r="C709" s="437"/>
      <c r="D709" s="437"/>
      <c r="E709" s="238"/>
      <c r="F709" s="238"/>
      <c r="G709" s="437"/>
      <c r="H709" s="437"/>
      <c r="I709" s="439"/>
      <c r="J709" s="238"/>
      <c r="K709" s="238"/>
      <c r="L709" s="238"/>
      <c r="M709" s="238"/>
      <c r="N709" s="238"/>
      <c r="O709" s="238"/>
      <c r="P709" s="238"/>
      <c r="Q709" s="238"/>
      <c r="R709" s="238"/>
      <c r="S709" s="238"/>
      <c r="T709" s="238"/>
      <c r="U709" s="238"/>
      <c r="V709" s="238"/>
      <c r="W709" s="238"/>
      <c r="X709" s="238"/>
      <c r="Y709" s="238"/>
      <c r="Z709" s="238"/>
      <c r="AA709" s="238"/>
      <c r="AB709" s="238"/>
      <c r="AC709" s="238"/>
    </row>
    <row r="710" customFormat="false" ht="15" hidden="false" customHeight="false" outlineLevel="0" collapsed="false">
      <c r="A710" s="238"/>
      <c r="B710" s="437"/>
      <c r="C710" s="437"/>
      <c r="D710" s="437"/>
      <c r="E710" s="238"/>
      <c r="F710" s="238"/>
      <c r="G710" s="437"/>
      <c r="H710" s="437"/>
      <c r="I710" s="439"/>
      <c r="J710" s="238"/>
      <c r="K710" s="238"/>
      <c r="L710" s="238"/>
      <c r="M710" s="238"/>
      <c r="N710" s="238"/>
      <c r="O710" s="238"/>
      <c r="P710" s="238"/>
      <c r="Q710" s="238"/>
      <c r="R710" s="238"/>
      <c r="S710" s="238"/>
      <c r="T710" s="238"/>
      <c r="U710" s="238"/>
      <c r="V710" s="238"/>
      <c r="W710" s="238"/>
      <c r="X710" s="238"/>
      <c r="Y710" s="238"/>
      <c r="Z710" s="238"/>
      <c r="AA710" s="238"/>
      <c r="AB710" s="238"/>
      <c r="AC710" s="238"/>
    </row>
    <row r="711" customFormat="false" ht="15" hidden="false" customHeight="false" outlineLevel="0" collapsed="false">
      <c r="A711" s="238"/>
      <c r="B711" s="437"/>
      <c r="C711" s="437"/>
      <c r="D711" s="437"/>
      <c r="E711" s="238"/>
      <c r="F711" s="238"/>
      <c r="G711" s="437"/>
      <c r="H711" s="437"/>
      <c r="I711" s="439"/>
      <c r="J711" s="238"/>
      <c r="K711" s="238"/>
      <c r="L711" s="238"/>
      <c r="M711" s="238"/>
      <c r="N711" s="238"/>
      <c r="O711" s="238"/>
      <c r="P711" s="238"/>
      <c r="Q711" s="238"/>
      <c r="R711" s="238"/>
      <c r="S711" s="238"/>
      <c r="T711" s="238"/>
      <c r="U711" s="238"/>
      <c r="V711" s="238"/>
      <c r="W711" s="238"/>
      <c r="X711" s="238"/>
      <c r="Y711" s="238"/>
      <c r="Z711" s="238"/>
      <c r="AA711" s="238"/>
      <c r="AB711" s="238"/>
      <c r="AC711" s="238"/>
    </row>
    <row r="712" customFormat="false" ht="15" hidden="false" customHeight="false" outlineLevel="0" collapsed="false">
      <c r="A712" s="238"/>
      <c r="B712" s="437"/>
      <c r="C712" s="437"/>
      <c r="D712" s="437"/>
      <c r="E712" s="238"/>
      <c r="F712" s="238"/>
      <c r="G712" s="437"/>
      <c r="H712" s="437"/>
      <c r="I712" s="439"/>
      <c r="J712" s="238"/>
      <c r="K712" s="238"/>
      <c r="L712" s="238"/>
      <c r="M712" s="238"/>
      <c r="N712" s="238"/>
      <c r="O712" s="238"/>
      <c r="P712" s="238"/>
      <c r="Q712" s="238"/>
      <c r="R712" s="238"/>
      <c r="S712" s="238"/>
      <c r="T712" s="238"/>
      <c r="U712" s="238"/>
      <c r="V712" s="238"/>
      <c r="W712" s="238"/>
      <c r="X712" s="238"/>
      <c r="Y712" s="238"/>
      <c r="Z712" s="238"/>
      <c r="AA712" s="238"/>
      <c r="AB712" s="238"/>
      <c r="AC712" s="238"/>
    </row>
    <row r="713" customFormat="false" ht="15" hidden="false" customHeight="false" outlineLevel="0" collapsed="false">
      <c r="A713" s="238"/>
      <c r="B713" s="437"/>
      <c r="C713" s="437"/>
      <c r="D713" s="437"/>
      <c r="E713" s="238"/>
      <c r="F713" s="238"/>
      <c r="G713" s="437"/>
      <c r="H713" s="437"/>
      <c r="I713" s="439"/>
      <c r="J713" s="238"/>
      <c r="K713" s="238"/>
      <c r="L713" s="238"/>
      <c r="M713" s="238"/>
      <c r="N713" s="238"/>
      <c r="O713" s="238"/>
      <c r="P713" s="238"/>
      <c r="Q713" s="238"/>
      <c r="R713" s="238"/>
      <c r="S713" s="238"/>
      <c r="T713" s="238"/>
      <c r="U713" s="238"/>
      <c r="V713" s="238"/>
      <c r="W713" s="238"/>
      <c r="X713" s="238"/>
      <c r="Y713" s="238"/>
      <c r="Z713" s="238"/>
      <c r="AA713" s="238"/>
      <c r="AB713" s="238"/>
      <c r="AC713" s="238"/>
    </row>
    <row r="714" customFormat="false" ht="15" hidden="false" customHeight="false" outlineLevel="0" collapsed="false">
      <c r="A714" s="238"/>
      <c r="B714" s="437"/>
      <c r="C714" s="437"/>
      <c r="D714" s="437"/>
      <c r="E714" s="238"/>
      <c r="F714" s="238"/>
      <c r="G714" s="437"/>
      <c r="H714" s="437"/>
      <c r="I714" s="439"/>
      <c r="J714" s="238"/>
      <c r="K714" s="238"/>
      <c r="L714" s="238"/>
      <c r="M714" s="238"/>
      <c r="N714" s="238"/>
      <c r="O714" s="238"/>
      <c r="P714" s="238"/>
      <c r="Q714" s="238"/>
      <c r="R714" s="238"/>
      <c r="S714" s="238"/>
      <c r="T714" s="238"/>
      <c r="U714" s="238"/>
      <c r="V714" s="238"/>
      <c r="W714" s="238"/>
      <c r="X714" s="238"/>
      <c r="Y714" s="238"/>
      <c r="Z714" s="238"/>
      <c r="AA714" s="238"/>
      <c r="AB714" s="238"/>
      <c r="AC714" s="238"/>
    </row>
    <row r="715" customFormat="false" ht="15" hidden="false" customHeight="false" outlineLevel="0" collapsed="false">
      <c r="A715" s="238"/>
      <c r="B715" s="437"/>
      <c r="C715" s="437"/>
      <c r="D715" s="437"/>
      <c r="E715" s="238"/>
      <c r="F715" s="238"/>
      <c r="G715" s="437"/>
      <c r="H715" s="437"/>
      <c r="I715" s="439"/>
      <c r="J715" s="238"/>
      <c r="K715" s="238"/>
      <c r="L715" s="238"/>
      <c r="M715" s="238"/>
      <c r="N715" s="238"/>
      <c r="O715" s="238"/>
      <c r="P715" s="238"/>
      <c r="Q715" s="238"/>
      <c r="R715" s="238"/>
      <c r="S715" s="238"/>
      <c r="T715" s="238"/>
      <c r="U715" s="238"/>
      <c r="V715" s="238"/>
      <c r="W715" s="238"/>
      <c r="X715" s="238"/>
      <c r="Y715" s="238"/>
      <c r="Z715" s="238"/>
      <c r="AA715" s="238"/>
      <c r="AB715" s="238"/>
      <c r="AC715" s="238"/>
    </row>
    <row r="716" customFormat="false" ht="15" hidden="false" customHeight="false" outlineLevel="0" collapsed="false">
      <c r="A716" s="238"/>
      <c r="B716" s="437"/>
      <c r="C716" s="437"/>
      <c r="D716" s="437"/>
      <c r="E716" s="238"/>
      <c r="F716" s="238"/>
      <c r="G716" s="437"/>
      <c r="H716" s="437"/>
      <c r="I716" s="439"/>
      <c r="J716" s="238"/>
      <c r="K716" s="238"/>
      <c r="L716" s="238"/>
      <c r="M716" s="238"/>
      <c r="N716" s="238"/>
      <c r="O716" s="238"/>
      <c r="P716" s="238"/>
      <c r="Q716" s="238"/>
      <c r="R716" s="238"/>
      <c r="S716" s="238"/>
      <c r="T716" s="238"/>
      <c r="U716" s="238"/>
      <c r="V716" s="238"/>
      <c r="W716" s="238"/>
      <c r="X716" s="238"/>
      <c r="Y716" s="238"/>
      <c r="Z716" s="238"/>
      <c r="AA716" s="238"/>
      <c r="AB716" s="238"/>
      <c r="AC716" s="238"/>
    </row>
    <row r="717" customFormat="false" ht="15" hidden="false" customHeight="false" outlineLevel="0" collapsed="false">
      <c r="A717" s="238"/>
      <c r="B717" s="437"/>
      <c r="C717" s="437"/>
      <c r="D717" s="437"/>
      <c r="E717" s="238"/>
      <c r="F717" s="238"/>
      <c r="G717" s="437"/>
      <c r="H717" s="437"/>
      <c r="I717" s="439"/>
      <c r="J717" s="238"/>
      <c r="K717" s="238"/>
      <c r="L717" s="238"/>
      <c r="M717" s="238"/>
      <c r="N717" s="238"/>
      <c r="O717" s="238"/>
      <c r="P717" s="238"/>
      <c r="Q717" s="238"/>
      <c r="R717" s="238"/>
      <c r="S717" s="238"/>
      <c r="T717" s="238"/>
      <c r="U717" s="238"/>
      <c r="V717" s="238"/>
      <c r="W717" s="238"/>
      <c r="X717" s="238"/>
      <c r="Y717" s="238"/>
      <c r="Z717" s="238"/>
      <c r="AA717" s="238"/>
      <c r="AB717" s="238"/>
      <c r="AC717" s="238"/>
    </row>
    <row r="718" customFormat="false" ht="15" hidden="false" customHeight="false" outlineLevel="0" collapsed="false">
      <c r="A718" s="238"/>
      <c r="B718" s="437"/>
      <c r="C718" s="437"/>
      <c r="D718" s="437"/>
      <c r="E718" s="238"/>
      <c r="F718" s="238"/>
      <c r="G718" s="437"/>
      <c r="H718" s="437"/>
      <c r="I718" s="439"/>
      <c r="J718" s="238"/>
      <c r="K718" s="238"/>
      <c r="L718" s="238"/>
      <c r="M718" s="238"/>
      <c r="N718" s="238"/>
      <c r="O718" s="238"/>
      <c r="P718" s="238"/>
      <c r="Q718" s="238"/>
      <c r="R718" s="238"/>
      <c r="S718" s="238"/>
      <c r="T718" s="238"/>
      <c r="U718" s="238"/>
      <c r="V718" s="238"/>
      <c r="W718" s="238"/>
      <c r="X718" s="238"/>
      <c r="Y718" s="238"/>
      <c r="Z718" s="238"/>
      <c r="AA718" s="238"/>
      <c r="AB718" s="238"/>
      <c r="AC718" s="238"/>
    </row>
    <row r="719" customFormat="false" ht="15" hidden="false" customHeight="false" outlineLevel="0" collapsed="false">
      <c r="A719" s="238"/>
      <c r="B719" s="437"/>
      <c r="C719" s="437"/>
      <c r="D719" s="437"/>
      <c r="E719" s="238"/>
      <c r="F719" s="238"/>
      <c r="G719" s="437"/>
      <c r="H719" s="437"/>
      <c r="I719" s="439"/>
      <c r="J719" s="238"/>
      <c r="K719" s="238"/>
      <c r="L719" s="238"/>
      <c r="M719" s="238"/>
      <c r="N719" s="238"/>
      <c r="O719" s="238"/>
      <c r="P719" s="238"/>
      <c r="Q719" s="238"/>
      <c r="R719" s="238"/>
      <c r="S719" s="238"/>
      <c r="T719" s="238"/>
      <c r="U719" s="238"/>
      <c r="V719" s="238"/>
      <c r="W719" s="238"/>
      <c r="X719" s="238"/>
      <c r="Y719" s="238"/>
      <c r="Z719" s="238"/>
      <c r="AA719" s="238"/>
      <c r="AB719" s="238"/>
      <c r="AC719" s="238"/>
    </row>
    <row r="720" customFormat="false" ht="15" hidden="false" customHeight="false" outlineLevel="0" collapsed="false">
      <c r="A720" s="238"/>
      <c r="B720" s="437"/>
      <c r="C720" s="437"/>
      <c r="D720" s="437"/>
      <c r="E720" s="238"/>
      <c r="F720" s="238"/>
      <c r="G720" s="437"/>
      <c r="H720" s="437"/>
      <c r="I720" s="439"/>
      <c r="J720" s="238"/>
      <c r="K720" s="238"/>
      <c r="L720" s="238"/>
      <c r="M720" s="238"/>
      <c r="N720" s="238"/>
      <c r="O720" s="238"/>
      <c r="P720" s="238"/>
      <c r="Q720" s="238"/>
      <c r="R720" s="238"/>
      <c r="S720" s="238"/>
      <c r="T720" s="238"/>
      <c r="U720" s="238"/>
      <c r="V720" s="238"/>
      <c r="W720" s="238"/>
      <c r="X720" s="238"/>
      <c r="Y720" s="238"/>
      <c r="Z720" s="238"/>
      <c r="AA720" s="238"/>
      <c r="AB720" s="238"/>
      <c r="AC720" s="238"/>
    </row>
    <row r="721" customFormat="false" ht="15" hidden="false" customHeight="false" outlineLevel="0" collapsed="false">
      <c r="A721" s="238"/>
      <c r="B721" s="437"/>
      <c r="C721" s="437"/>
      <c r="D721" s="437"/>
      <c r="E721" s="238"/>
      <c r="F721" s="238"/>
      <c r="G721" s="437"/>
      <c r="H721" s="437"/>
      <c r="I721" s="439"/>
      <c r="J721" s="238"/>
      <c r="K721" s="238"/>
      <c r="L721" s="238"/>
      <c r="M721" s="238"/>
      <c r="N721" s="238"/>
      <c r="O721" s="238"/>
      <c r="P721" s="238"/>
      <c r="Q721" s="238"/>
      <c r="R721" s="238"/>
      <c r="S721" s="238"/>
      <c r="T721" s="238"/>
      <c r="U721" s="238"/>
      <c r="V721" s="238"/>
      <c r="W721" s="238"/>
      <c r="X721" s="238"/>
      <c r="Y721" s="238"/>
      <c r="Z721" s="238"/>
      <c r="AA721" s="238"/>
      <c r="AB721" s="238"/>
      <c r="AC721" s="238"/>
    </row>
    <row r="722" customFormat="false" ht="15" hidden="false" customHeight="false" outlineLevel="0" collapsed="false">
      <c r="A722" s="238"/>
      <c r="B722" s="437"/>
      <c r="C722" s="437"/>
      <c r="D722" s="437"/>
      <c r="E722" s="238"/>
      <c r="F722" s="238"/>
      <c r="G722" s="437"/>
      <c r="H722" s="437"/>
      <c r="I722" s="439"/>
      <c r="J722" s="238"/>
      <c r="K722" s="238"/>
      <c r="L722" s="238"/>
      <c r="M722" s="238"/>
      <c r="N722" s="238"/>
      <c r="O722" s="238"/>
      <c r="P722" s="238"/>
      <c r="Q722" s="238"/>
      <c r="R722" s="238"/>
      <c r="S722" s="238"/>
      <c r="T722" s="238"/>
      <c r="U722" s="238"/>
      <c r="V722" s="238"/>
      <c r="W722" s="238"/>
      <c r="X722" s="238"/>
      <c r="Y722" s="238"/>
      <c r="Z722" s="238"/>
      <c r="AA722" s="238"/>
      <c r="AB722" s="238"/>
      <c r="AC722" s="238"/>
    </row>
    <row r="723" customFormat="false" ht="15" hidden="false" customHeight="false" outlineLevel="0" collapsed="false">
      <c r="A723" s="238"/>
      <c r="B723" s="437"/>
      <c r="C723" s="437"/>
      <c r="D723" s="437"/>
      <c r="E723" s="238"/>
      <c r="F723" s="238"/>
      <c r="G723" s="437"/>
      <c r="H723" s="437"/>
      <c r="I723" s="439"/>
      <c r="J723" s="238"/>
      <c r="K723" s="238"/>
      <c r="L723" s="238"/>
      <c r="M723" s="238"/>
      <c r="N723" s="238"/>
      <c r="O723" s="238"/>
      <c r="P723" s="238"/>
      <c r="Q723" s="238"/>
      <c r="R723" s="238"/>
      <c r="S723" s="238"/>
      <c r="T723" s="238"/>
      <c r="U723" s="238"/>
      <c r="V723" s="238"/>
      <c r="W723" s="238"/>
      <c r="X723" s="238"/>
      <c r="Y723" s="238"/>
      <c r="Z723" s="238"/>
      <c r="AA723" s="238"/>
      <c r="AB723" s="238"/>
      <c r="AC723" s="238"/>
    </row>
    <row r="724" customFormat="false" ht="15" hidden="false" customHeight="false" outlineLevel="0" collapsed="false">
      <c r="A724" s="238"/>
      <c r="B724" s="437"/>
      <c r="C724" s="437"/>
      <c r="D724" s="437"/>
      <c r="E724" s="238"/>
      <c r="F724" s="238"/>
      <c r="G724" s="437"/>
      <c r="H724" s="437"/>
      <c r="I724" s="439"/>
      <c r="J724" s="238"/>
      <c r="K724" s="238"/>
      <c r="L724" s="238"/>
      <c r="M724" s="238"/>
      <c r="N724" s="238"/>
      <c r="O724" s="238"/>
      <c r="P724" s="238"/>
      <c r="Q724" s="238"/>
      <c r="R724" s="238"/>
      <c r="S724" s="238"/>
      <c r="T724" s="238"/>
      <c r="U724" s="238"/>
      <c r="V724" s="238"/>
      <c r="W724" s="238"/>
      <c r="X724" s="238"/>
      <c r="Y724" s="238"/>
      <c r="Z724" s="238"/>
      <c r="AA724" s="238"/>
      <c r="AB724" s="238"/>
      <c r="AC724" s="238"/>
    </row>
    <row r="725" customFormat="false" ht="15" hidden="false" customHeight="false" outlineLevel="0" collapsed="false">
      <c r="A725" s="238"/>
      <c r="B725" s="437"/>
      <c r="C725" s="437"/>
      <c r="D725" s="437"/>
      <c r="E725" s="238"/>
      <c r="F725" s="238"/>
      <c r="G725" s="437"/>
      <c r="H725" s="437"/>
      <c r="I725" s="439"/>
      <c r="J725" s="238"/>
      <c r="K725" s="238"/>
      <c r="L725" s="238"/>
      <c r="M725" s="238"/>
      <c r="N725" s="238"/>
      <c r="O725" s="238"/>
      <c r="P725" s="238"/>
      <c r="Q725" s="238"/>
      <c r="R725" s="238"/>
      <c r="S725" s="238"/>
      <c r="T725" s="238"/>
      <c r="U725" s="238"/>
      <c r="V725" s="238"/>
      <c r="W725" s="238"/>
      <c r="X725" s="238"/>
      <c r="Y725" s="238"/>
      <c r="Z725" s="238"/>
      <c r="AA725" s="238"/>
      <c r="AB725" s="238"/>
      <c r="AC725" s="238"/>
    </row>
    <row r="726" customFormat="false" ht="15" hidden="false" customHeight="false" outlineLevel="0" collapsed="false">
      <c r="A726" s="238"/>
      <c r="B726" s="437"/>
      <c r="C726" s="437"/>
      <c r="D726" s="437"/>
      <c r="E726" s="238"/>
      <c r="F726" s="238"/>
      <c r="G726" s="437"/>
      <c r="H726" s="437"/>
      <c r="I726" s="439"/>
      <c r="J726" s="238"/>
      <c r="K726" s="238"/>
      <c r="L726" s="238"/>
      <c r="M726" s="238"/>
      <c r="N726" s="238"/>
      <c r="O726" s="238"/>
      <c r="P726" s="238"/>
      <c r="Q726" s="238"/>
      <c r="R726" s="238"/>
      <c r="S726" s="238"/>
      <c r="T726" s="238"/>
      <c r="U726" s="238"/>
      <c r="V726" s="238"/>
      <c r="W726" s="238"/>
      <c r="X726" s="238"/>
      <c r="Y726" s="238"/>
      <c r="Z726" s="238"/>
      <c r="AA726" s="238"/>
      <c r="AB726" s="238"/>
      <c r="AC726" s="238"/>
    </row>
    <row r="727" customFormat="false" ht="15" hidden="false" customHeight="false" outlineLevel="0" collapsed="false">
      <c r="A727" s="238"/>
      <c r="B727" s="437"/>
      <c r="C727" s="437"/>
      <c r="D727" s="437"/>
      <c r="E727" s="238"/>
      <c r="F727" s="238"/>
      <c r="G727" s="437"/>
      <c r="H727" s="437"/>
      <c r="I727" s="439"/>
      <c r="J727" s="238"/>
      <c r="K727" s="238"/>
      <c r="L727" s="238"/>
      <c r="M727" s="238"/>
      <c r="N727" s="238"/>
      <c r="O727" s="238"/>
      <c r="P727" s="238"/>
      <c r="Q727" s="238"/>
      <c r="R727" s="238"/>
      <c r="S727" s="238"/>
      <c r="T727" s="238"/>
      <c r="U727" s="238"/>
      <c r="V727" s="238"/>
      <c r="W727" s="238"/>
      <c r="X727" s="238"/>
      <c r="Y727" s="238"/>
      <c r="Z727" s="238"/>
      <c r="AA727" s="238"/>
      <c r="AB727" s="238"/>
      <c r="AC727" s="238"/>
    </row>
    <row r="728" customFormat="false" ht="15" hidden="false" customHeight="false" outlineLevel="0" collapsed="false">
      <c r="A728" s="238"/>
      <c r="B728" s="437"/>
      <c r="C728" s="437"/>
      <c r="D728" s="437"/>
      <c r="E728" s="238"/>
      <c r="F728" s="238"/>
      <c r="G728" s="437"/>
      <c r="H728" s="437"/>
      <c r="I728" s="439"/>
      <c r="J728" s="238"/>
      <c r="K728" s="238"/>
      <c r="L728" s="238"/>
      <c r="M728" s="238"/>
      <c r="N728" s="238"/>
      <c r="O728" s="238"/>
      <c r="P728" s="238"/>
      <c r="Q728" s="238"/>
      <c r="R728" s="238"/>
      <c r="S728" s="238"/>
      <c r="T728" s="238"/>
      <c r="U728" s="238"/>
      <c r="V728" s="238"/>
      <c r="W728" s="238"/>
      <c r="X728" s="238"/>
      <c r="Y728" s="238"/>
      <c r="Z728" s="238"/>
      <c r="AA728" s="238"/>
      <c r="AB728" s="238"/>
      <c r="AC728" s="238"/>
    </row>
    <row r="729" customFormat="false" ht="15" hidden="false" customHeight="false" outlineLevel="0" collapsed="false">
      <c r="A729" s="238"/>
      <c r="B729" s="437"/>
      <c r="C729" s="437"/>
      <c r="D729" s="437"/>
      <c r="E729" s="238"/>
      <c r="F729" s="238"/>
      <c r="G729" s="437"/>
      <c r="H729" s="437"/>
      <c r="I729" s="439"/>
      <c r="J729" s="238"/>
      <c r="K729" s="238"/>
      <c r="L729" s="238"/>
      <c r="M729" s="238"/>
      <c r="N729" s="238"/>
      <c r="O729" s="238"/>
      <c r="P729" s="238"/>
      <c r="Q729" s="238"/>
      <c r="R729" s="238"/>
      <c r="S729" s="238"/>
      <c r="T729" s="238"/>
      <c r="U729" s="238"/>
      <c r="V729" s="238"/>
      <c r="W729" s="238"/>
      <c r="X729" s="238"/>
      <c r="Y729" s="238"/>
      <c r="Z729" s="238"/>
      <c r="AA729" s="238"/>
      <c r="AB729" s="238"/>
      <c r="AC729" s="238"/>
    </row>
    <row r="730" customFormat="false" ht="15" hidden="false" customHeight="false" outlineLevel="0" collapsed="false">
      <c r="A730" s="238"/>
      <c r="B730" s="437"/>
      <c r="C730" s="437"/>
      <c r="D730" s="437"/>
      <c r="E730" s="238"/>
      <c r="F730" s="238"/>
      <c r="G730" s="437"/>
      <c r="H730" s="437"/>
      <c r="I730" s="439"/>
      <c r="J730" s="238"/>
      <c r="K730" s="238"/>
      <c r="L730" s="238"/>
      <c r="M730" s="238"/>
      <c r="N730" s="238"/>
      <c r="O730" s="238"/>
      <c r="P730" s="238"/>
      <c r="Q730" s="238"/>
      <c r="R730" s="238"/>
      <c r="S730" s="238"/>
      <c r="T730" s="238"/>
      <c r="U730" s="238"/>
      <c r="V730" s="238"/>
      <c r="W730" s="238"/>
      <c r="X730" s="238"/>
      <c r="Y730" s="238"/>
      <c r="Z730" s="238"/>
      <c r="AA730" s="238"/>
      <c r="AB730" s="238"/>
      <c r="AC730" s="238"/>
    </row>
    <row r="731" customFormat="false" ht="15" hidden="false" customHeight="false" outlineLevel="0" collapsed="false">
      <c r="A731" s="238"/>
      <c r="B731" s="437"/>
      <c r="C731" s="437"/>
      <c r="D731" s="437"/>
      <c r="E731" s="238"/>
      <c r="F731" s="238"/>
      <c r="G731" s="437"/>
      <c r="H731" s="437"/>
      <c r="I731" s="439"/>
      <c r="J731" s="238"/>
      <c r="K731" s="238"/>
      <c r="L731" s="238"/>
      <c r="M731" s="238"/>
      <c r="N731" s="238"/>
      <c r="O731" s="238"/>
      <c r="P731" s="238"/>
      <c r="Q731" s="238"/>
      <c r="R731" s="238"/>
      <c r="S731" s="238"/>
      <c r="T731" s="238"/>
      <c r="U731" s="238"/>
      <c r="V731" s="238"/>
      <c r="W731" s="238"/>
      <c r="X731" s="238"/>
      <c r="Y731" s="238"/>
      <c r="Z731" s="238"/>
      <c r="AA731" s="238"/>
      <c r="AB731" s="238"/>
      <c r="AC731" s="238"/>
    </row>
    <row r="732" customFormat="false" ht="15" hidden="false" customHeight="false" outlineLevel="0" collapsed="false">
      <c r="A732" s="238"/>
      <c r="B732" s="437"/>
      <c r="C732" s="437"/>
      <c r="D732" s="437"/>
      <c r="E732" s="238"/>
      <c r="F732" s="238"/>
      <c r="G732" s="437"/>
      <c r="H732" s="437"/>
      <c r="I732" s="439"/>
      <c r="J732" s="238"/>
      <c r="K732" s="238"/>
      <c r="L732" s="238"/>
      <c r="M732" s="238"/>
      <c r="N732" s="238"/>
      <c r="O732" s="238"/>
      <c r="P732" s="238"/>
      <c r="Q732" s="238"/>
      <c r="R732" s="238"/>
      <c r="S732" s="238"/>
      <c r="T732" s="238"/>
      <c r="U732" s="238"/>
      <c r="V732" s="238"/>
      <c r="W732" s="238"/>
      <c r="X732" s="238"/>
      <c r="Y732" s="238"/>
      <c r="Z732" s="238"/>
      <c r="AA732" s="238"/>
      <c r="AB732" s="238"/>
      <c r="AC732" s="238"/>
    </row>
    <row r="733" customFormat="false" ht="15" hidden="false" customHeight="false" outlineLevel="0" collapsed="false">
      <c r="A733" s="238"/>
      <c r="B733" s="437"/>
      <c r="C733" s="437"/>
      <c r="D733" s="437"/>
      <c r="E733" s="238"/>
      <c r="F733" s="238"/>
      <c r="G733" s="437"/>
      <c r="H733" s="437"/>
      <c r="I733" s="439"/>
      <c r="J733" s="238"/>
      <c r="K733" s="238"/>
      <c r="L733" s="238"/>
      <c r="M733" s="238"/>
      <c r="N733" s="238"/>
      <c r="O733" s="238"/>
      <c r="P733" s="238"/>
      <c r="Q733" s="238"/>
      <c r="R733" s="238"/>
      <c r="S733" s="238"/>
      <c r="T733" s="238"/>
      <c r="U733" s="238"/>
      <c r="V733" s="238"/>
      <c r="W733" s="238"/>
      <c r="X733" s="238"/>
      <c r="Y733" s="238"/>
      <c r="Z733" s="238"/>
      <c r="AA733" s="238"/>
      <c r="AB733" s="238"/>
      <c r="AC733" s="238"/>
    </row>
    <row r="734" customFormat="false" ht="15" hidden="false" customHeight="false" outlineLevel="0" collapsed="false">
      <c r="A734" s="238"/>
      <c r="B734" s="437"/>
      <c r="C734" s="437"/>
      <c r="D734" s="437"/>
      <c r="E734" s="238"/>
      <c r="F734" s="238"/>
      <c r="G734" s="437"/>
      <c r="H734" s="437"/>
      <c r="I734" s="439"/>
      <c r="J734" s="238"/>
      <c r="K734" s="238"/>
      <c r="L734" s="238"/>
      <c r="M734" s="238"/>
      <c r="N734" s="238"/>
      <c r="O734" s="238"/>
      <c r="P734" s="238"/>
      <c r="Q734" s="238"/>
      <c r="R734" s="238"/>
      <c r="S734" s="238"/>
      <c r="T734" s="238"/>
      <c r="U734" s="238"/>
      <c r="V734" s="238"/>
      <c r="W734" s="238"/>
      <c r="X734" s="238"/>
      <c r="Y734" s="238"/>
      <c r="Z734" s="238"/>
      <c r="AA734" s="238"/>
      <c r="AB734" s="238"/>
      <c r="AC734" s="238"/>
    </row>
    <row r="735" customFormat="false" ht="15" hidden="false" customHeight="false" outlineLevel="0" collapsed="false">
      <c r="A735" s="238"/>
      <c r="B735" s="437"/>
      <c r="C735" s="437"/>
      <c r="D735" s="437"/>
      <c r="E735" s="238"/>
      <c r="F735" s="238"/>
      <c r="G735" s="437"/>
      <c r="H735" s="437"/>
      <c r="I735" s="439"/>
      <c r="J735" s="238"/>
      <c r="K735" s="238"/>
      <c r="L735" s="238"/>
      <c r="M735" s="238"/>
      <c r="N735" s="238"/>
      <c r="O735" s="238"/>
      <c r="P735" s="238"/>
      <c r="Q735" s="238"/>
      <c r="R735" s="238"/>
      <c r="S735" s="238"/>
      <c r="T735" s="238"/>
      <c r="U735" s="238"/>
      <c r="V735" s="238"/>
      <c r="W735" s="238"/>
      <c r="X735" s="238"/>
      <c r="Y735" s="238"/>
      <c r="Z735" s="238"/>
      <c r="AA735" s="238"/>
      <c r="AB735" s="238"/>
      <c r="AC735" s="238"/>
    </row>
    <row r="736" customFormat="false" ht="15" hidden="false" customHeight="false" outlineLevel="0" collapsed="false">
      <c r="A736" s="238"/>
      <c r="B736" s="437"/>
      <c r="C736" s="437"/>
      <c r="D736" s="437"/>
      <c r="E736" s="238"/>
      <c r="F736" s="238"/>
      <c r="G736" s="437"/>
      <c r="H736" s="437"/>
      <c r="I736" s="439"/>
      <c r="J736" s="238"/>
      <c r="K736" s="238"/>
      <c r="L736" s="238"/>
      <c r="M736" s="238"/>
      <c r="N736" s="238"/>
      <c r="O736" s="238"/>
      <c r="P736" s="238"/>
      <c r="Q736" s="238"/>
      <c r="R736" s="238"/>
      <c r="S736" s="238"/>
      <c r="T736" s="238"/>
      <c r="U736" s="238"/>
      <c r="V736" s="238"/>
      <c r="W736" s="238"/>
      <c r="X736" s="238"/>
      <c r="Y736" s="238"/>
      <c r="Z736" s="238"/>
      <c r="AA736" s="238"/>
      <c r="AB736" s="238"/>
      <c r="AC736" s="238"/>
    </row>
    <row r="737" customFormat="false" ht="15" hidden="false" customHeight="false" outlineLevel="0" collapsed="false">
      <c r="A737" s="238"/>
      <c r="B737" s="437"/>
      <c r="C737" s="437"/>
      <c r="D737" s="437"/>
      <c r="E737" s="238"/>
      <c r="F737" s="238"/>
      <c r="G737" s="437"/>
      <c r="H737" s="437"/>
      <c r="I737" s="439"/>
      <c r="J737" s="238"/>
      <c r="K737" s="238"/>
      <c r="L737" s="238"/>
      <c r="M737" s="238"/>
      <c r="N737" s="238"/>
      <c r="O737" s="238"/>
      <c r="P737" s="238"/>
      <c r="Q737" s="238"/>
      <c r="R737" s="238"/>
      <c r="S737" s="238"/>
      <c r="T737" s="238"/>
      <c r="U737" s="238"/>
      <c r="V737" s="238"/>
      <c r="W737" s="238"/>
      <c r="X737" s="238"/>
      <c r="Y737" s="238"/>
      <c r="Z737" s="238"/>
      <c r="AA737" s="238"/>
      <c r="AB737" s="238"/>
      <c r="AC737" s="238"/>
    </row>
    <row r="738" customFormat="false" ht="15" hidden="false" customHeight="false" outlineLevel="0" collapsed="false">
      <c r="A738" s="238"/>
      <c r="B738" s="437"/>
      <c r="C738" s="437"/>
      <c r="D738" s="437"/>
      <c r="E738" s="238"/>
      <c r="F738" s="238"/>
      <c r="G738" s="437"/>
      <c r="H738" s="437"/>
      <c r="I738" s="439"/>
      <c r="J738" s="238"/>
      <c r="K738" s="238"/>
      <c r="L738" s="238"/>
      <c r="M738" s="238"/>
      <c r="N738" s="238"/>
      <c r="O738" s="238"/>
      <c r="P738" s="238"/>
      <c r="Q738" s="238"/>
      <c r="R738" s="238"/>
      <c r="S738" s="238"/>
      <c r="T738" s="238"/>
      <c r="U738" s="238"/>
      <c r="V738" s="238"/>
      <c r="W738" s="238"/>
      <c r="X738" s="238"/>
      <c r="Y738" s="238"/>
      <c r="Z738" s="238"/>
      <c r="AA738" s="238"/>
      <c r="AB738" s="238"/>
      <c r="AC738" s="238"/>
    </row>
    <row r="739" customFormat="false" ht="15" hidden="false" customHeight="false" outlineLevel="0" collapsed="false">
      <c r="A739" s="238"/>
      <c r="B739" s="437"/>
      <c r="C739" s="437"/>
      <c r="D739" s="437"/>
      <c r="E739" s="238"/>
      <c r="F739" s="238"/>
      <c r="G739" s="437"/>
      <c r="H739" s="437"/>
      <c r="I739" s="439"/>
      <c r="J739" s="238"/>
      <c r="K739" s="238"/>
      <c r="L739" s="238"/>
      <c r="M739" s="238"/>
      <c r="N739" s="238"/>
      <c r="O739" s="238"/>
      <c r="P739" s="238"/>
      <c r="Q739" s="238"/>
      <c r="R739" s="238"/>
      <c r="S739" s="238"/>
      <c r="T739" s="238"/>
      <c r="U739" s="238"/>
      <c r="V739" s="238"/>
      <c r="W739" s="238"/>
      <c r="X739" s="238"/>
      <c r="Y739" s="238"/>
      <c r="Z739" s="238"/>
      <c r="AA739" s="238"/>
      <c r="AB739" s="238"/>
      <c r="AC739" s="238"/>
    </row>
    <row r="740" customFormat="false" ht="15" hidden="false" customHeight="false" outlineLevel="0" collapsed="false">
      <c r="A740" s="238"/>
      <c r="B740" s="437"/>
      <c r="C740" s="437"/>
      <c r="D740" s="437"/>
      <c r="E740" s="238"/>
      <c r="F740" s="238"/>
      <c r="G740" s="437"/>
      <c r="H740" s="437"/>
      <c r="I740" s="439"/>
      <c r="J740" s="238"/>
      <c r="K740" s="238"/>
      <c r="L740" s="238"/>
      <c r="M740" s="238"/>
      <c r="N740" s="238"/>
      <c r="O740" s="238"/>
      <c r="P740" s="238"/>
      <c r="Q740" s="238"/>
      <c r="R740" s="238"/>
      <c r="S740" s="238"/>
      <c r="T740" s="238"/>
      <c r="U740" s="238"/>
      <c r="V740" s="238"/>
      <c r="W740" s="238"/>
      <c r="X740" s="238"/>
      <c r="Y740" s="238"/>
      <c r="Z740" s="238"/>
      <c r="AA740" s="238"/>
      <c r="AB740" s="238"/>
      <c r="AC740" s="238"/>
    </row>
    <row r="741" customFormat="false" ht="15" hidden="false" customHeight="false" outlineLevel="0" collapsed="false">
      <c r="A741" s="238"/>
      <c r="B741" s="437"/>
      <c r="C741" s="437"/>
      <c r="D741" s="437"/>
      <c r="E741" s="238"/>
      <c r="F741" s="238"/>
      <c r="G741" s="437"/>
      <c r="H741" s="437"/>
      <c r="I741" s="439"/>
      <c r="J741" s="238"/>
      <c r="K741" s="238"/>
      <c r="L741" s="238"/>
      <c r="M741" s="238"/>
      <c r="N741" s="238"/>
      <c r="O741" s="238"/>
      <c r="P741" s="238"/>
      <c r="Q741" s="238"/>
      <c r="R741" s="238"/>
      <c r="S741" s="238"/>
      <c r="T741" s="238"/>
      <c r="U741" s="238"/>
      <c r="V741" s="238"/>
      <c r="W741" s="238"/>
      <c r="X741" s="238"/>
      <c r="Y741" s="238"/>
      <c r="Z741" s="238"/>
      <c r="AA741" s="238"/>
      <c r="AB741" s="238"/>
      <c r="AC741" s="238"/>
    </row>
    <row r="742" customFormat="false" ht="15" hidden="false" customHeight="false" outlineLevel="0" collapsed="false">
      <c r="A742" s="238"/>
      <c r="B742" s="437"/>
      <c r="C742" s="437"/>
      <c r="D742" s="437"/>
      <c r="E742" s="238"/>
      <c r="F742" s="238"/>
      <c r="G742" s="437"/>
      <c r="H742" s="437"/>
      <c r="I742" s="439"/>
      <c r="J742" s="238"/>
      <c r="K742" s="238"/>
      <c r="L742" s="238"/>
      <c r="M742" s="238"/>
      <c r="N742" s="238"/>
      <c r="O742" s="238"/>
      <c r="P742" s="238"/>
      <c r="Q742" s="238"/>
      <c r="R742" s="238"/>
      <c r="S742" s="238"/>
      <c r="T742" s="238"/>
      <c r="U742" s="238"/>
      <c r="V742" s="238"/>
      <c r="W742" s="238"/>
      <c r="X742" s="238"/>
      <c r="Y742" s="238"/>
      <c r="Z742" s="238"/>
      <c r="AA742" s="238"/>
      <c r="AB742" s="238"/>
      <c r="AC742" s="238"/>
    </row>
    <row r="743" customFormat="false" ht="15" hidden="false" customHeight="false" outlineLevel="0" collapsed="false">
      <c r="A743" s="238"/>
      <c r="B743" s="437"/>
      <c r="C743" s="437"/>
      <c r="D743" s="437"/>
      <c r="E743" s="238"/>
      <c r="F743" s="238"/>
      <c r="G743" s="437"/>
      <c r="H743" s="437"/>
      <c r="I743" s="439"/>
      <c r="J743" s="238"/>
      <c r="K743" s="238"/>
      <c r="L743" s="238"/>
      <c r="M743" s="238"/>
      <c r="N743" s="238"/>
      <c r="O743" s="238"/>
      <c r="P743" s="238"/>
      <c r="Q743" s="238"/>
      <c r="R743" s="238"/>
      <c r="S743" s="238"/>
      <c r="T743" s="238"/>
      <c r="U743" s="238"/>
      <c r="V743" s="238"/>
      <c r="W743" s="238"/>
      <c r="X743" s="238"/>
      <c r="Y743" s="238"/>
      <c r="Z743" s="238"/>
      <c r="AA743" s="238"/>
      <c r="AB743" s="238"/>
      <c r="AC743" s="238"/>
    </row>
    <row r="744" customFormat="false" ht="15" hidden="false" customHeight="false" outlineLevel="0" collapsed="false">
      <c r="A744" s="238"/>
      <c r="B744" s="437"/>
      <c r="C744" s="437"/>
      <c r="D744" s="437"/>
      <c r="E744" s="238"/>
      <c r="F744" s="238"/>
      <c r="G744" s="437"/>
      <c r="H744" s="437"/>
      <c r="I744" s="439"/>
      <c r="J744" s="238"/>
      <c r="K744" s="238"/>
      <c r="L744" s="238"/>
      <c r="M744" s="238"/>
      <c r="N744" s="238"/>
      <c r="O744" s="238"/>
      <c r="P744" s="238"/>
      <c r="Q744" s="238"/>
      <c r="R744" s="238"/>
      <c r="S744" s="238"/>
      <c r="T744" s="238"/>
      <c r="U744" s="238"/>
      <c r="V744" s="238"/>
      <c r="W744" s="238"/>
      <c r="X744" s="238"/>
      <c r="Y744" s="238"/>
      <c r="Z744" s="238"/>
      <c r="AA744" s="238"/>
      <c r="AB744" s="238"/>
      <c r="AC744" s="238"/>
    </row>
    <row r="745" customFormat="false" ht="15" hidden="false" customHeight="false" outlineLevel="0" collapsed="false">
      <c r="A745" s="238"/>
      <c r="B745" s="437"/>
      <c r="C745" s="437"/>
      <c r="D745" s="437"/>
      <c r="E745" s="238"/>
      <c r="F745" s="238"/>
      <c r="G745" s="437"/>
      <c r="H745" s="437"/>
      <c r="I745" s="439"/>
      <c r="J745" s="238"/>
      <c r="K745" s="238"/>
      <c r="L745" s="238"/>
      <c r="M745" s="238"/>
      <c r="N745" s="238"/>
      <c r="O745" s="238"/>
      <c r="P745" s="238"/>
      <c r="Q745" s="238"/>
      <c r="R745" s="238"/>
      <c r="S745" s="238"/>
      <c r="T745" s="238"/>
      <c r="U745" s="238"/>
      <c r="V745" s="238"/>
      <c r="W745" s="238"/>
      <c r="X745" s="238"/>
      <c r="Y745" s="238"/>
      <c r="Z745" s="238"/>
      <c r="AA745" s="238"/>
      <c r="AB745" s="238"/>
      <c r="AC745" s="238"/>
    </row>
    <row r="746" customFormat="false" ht="15" hidden="false" customHeight="false" outlineLevel="0" collapsed="false">
      <c r="A746" s="238"/>
      <c r="B746" s="437"/>
      <c r="C746" s="437"/>
      <c r="D746" s="437"/>
      <c r="E746" s="238"/>
      <c r="F746" s="238"/>
      <c r="G746" s="437"/>
      <c r="H746" s="437"/>
      <c r="I746" s="439"/>
      <c r="J746" s="238"/>
      <c r="K746" s="238"/>
      <c r="L746" s="238"/>
      <c r="M746" s="238"/>
      <c r="N746" s="238"/>
      <c r="O746" s="238"/>
      <c r="P746" s="238"/>
      <c r="Q746" s="238"/>
      <c r="R746" s="238"/>
      <c r="S746" s="238"/>
      <c r="T746" s="238"/>
      <c r="U746" s="238"/>
      <c r="V746" s="238"/>
      <c r="W746" s="238"/>
      <c r="X746" s="238"/>
      <c r="Y746" s="238"/>
      <c r="Z746" s="238"/>
      <c r="AA746" s="238"/>
      <c r="AB746" s="238"/>
      <c r="AC746" s="238"/>
    </row>
    <row r="747" customFormat="false" ht="15" hidden="false" customHeight="false" outlineLevel="0" collapsed="false">
      <c r="A747" s="238"/>
      <c r="B747" s="437"/>
      <c r="C747" s="437"/>
      <c r="D747" s="437"/>
      <c r="E747" s="238"/>
      <c r="F747" s="238"/>
      <c r="G747" s="437"/>
      <c r="H747" s="437"/>
      <c r="I747" s="439"/>
      <c r="J747" s="238"/>
      <c r="K747" s="238"/>
      <c r="L747" s="238"/>
      <c r="M747" s="238"/>
      <c r="N747" s="238"/>
      <c r="O747" s="238"/>
      <c r="P747" s="238"/>
      <c r="Q747" s="238"/>
      <c r="R747" s="238"/>
      <c r="S747" s="238"/>
      <c r="T747" s="238"/>
      <c r="U747" s="238"/>
      <c r="V747" s="238"/>
      <c r="W747" s="238"/>
      <c r="X747" s="238"/>
      <c r="Y747" s="238"/>
      <c r="Z747" s="238"/>
      <c r="AA747" s="238"/>
      <c r="AB747" s="238"/>
      <c r="AC747" s="238"/>
    </row>
    <row r="748" customFormat="false" ht="15" hidden="false" customHeight="false" outlineLevel="0" collapsed="false">
      <c r="A748" s="238"/>
      <c r="B748" s="437"/>
      <c r="C748" s="437"/>
      <c r="D748" s="437"/>
      <c r="E748" s="238"/>
      <c r="F748" s="238"/>
      <c r="G748" s="437"/>
      <c r="H748" s="437"/>
      <c r="I748" s="439"/>
      <c r="J748" s="238"/>
      <c r="K748" s="238"/>
      <c r="L748" s="238"/>
      <c r="M748" s="238"/>
      <c r="N748" s="238"/>
      <c r="O748" s="238"/>
      <c r="P748" s="238"/>
      <c r="Q748" s="238"/>
      <c r="R748" s="238"/>
      <c r="S748" s="238"/>
      <c r="T748" s="238"/>
      <c r="U748" s="238"/>
      <c r="V748" s="238"/>
      <c r="W748" s="238"/>
      <c r="X748" s="238"/>
      <c r="Y748" s="238"/>
      <c r="Z748" s="238"/>
      <c r="AA748" s="238"/>
      <c r="AB748" s="238"/>
      <c r="AC748" s="238"/>
    </row>
    <row r="749" customFormat="false" ht="15" hidden="false" customHeight="false" outlineLevel="0" collapsed="false">
      <c r="A749" s="238"/>
      <c r="B749" s="437"/>
      <c r="C749" s="437"/>
      <c r="D749" s="437"/>
      <c r="E749" s="238"/>
      <c r="F749" s="238"/>
      <c r="G749" s="437"/>
      <c r="H749" s="437"/>
      <c r="I749" s="439"/>
      <c r="J749" s="238"/>
      <c r="K749" s="238"/>
      <c r="L749" s="238"/>
      <c r="M749" s="238"/>
      <c r="N749" s="238"/>
      <c r="O749" s="238"/>
      <c r="P749" s="238"/>
      <c r="Q749" s="238"/>
      <c r="R749" s="238"/>
      <c r="S749" s="238"/>
      <c r="T749" s="238"/>
      <c r="U749" s="238"/>
      <c r="V749" s="238"/>
      <c r="W749" s="238"/>
      <c r="X749" s="238"/>
      <c r="Y749" s="238"/>
      <c r="Z749" s="238"/>
      <c r="AA749" s="238"/>
      <c r="AB749" s="238"/>
      <c r="AC749" s="238"/>
    </row>
    <row r="750" customFormat="false" ht="15" hidden="false" customHeight="false" outlineLevel="0" collapsed="false">
      <c r="A750" s="238"/>
      <c r="B750" s="437"/>
      <c r="C750" s="437"/>
      <c r="D750" s="437"/>
      <c r="E750" s="238"/>
      <c r="F750" s="238"/>
      <c r="G750" s="437"/>
      <c r="H750" s="437"/>
      <c r="I750" s="439"/>
      <c r="J750" s="238"/>
      <c r="K750" s="238"/>
      <c r="L750" s="238"/>
      <c r="M750" s="238"/>
      <c r="N750" s="238"/>
      <c r="O750" s="238"/>
      <c r="P750" s="238"/>
      <c r="Q750" s="238"/>
      <c r="R750" s="238"/>
      <c r="S750" s="238"/>
      <c r="T750" s="238"/>
      <c r="U750" s="238"/>
      <c r="V750" s="238"/>
      <c r="W750" s="238"/>
      <c r="X750" s="238"/>
      <c r="Y750" s="238"/>
      <c r="Z750" s="238"/>
      <c r="AA750" s="238"/>
      <c r="AB750" s="238"/>
      <c r="AC750" s="238"/>
    </row>
    <row r="751" customFormat="false" ht="15" hidden="false" customHeight="false" outlineLevel="0" collapsed="false">
      <c r="A751" s="238"/>
      <c r="B751" s="437"/>
      <c r="C751" s="437"/>
      <c r="D751" s="437"/>
      <c r="E751" s="238"/>
      <c r="F751" s="238"/>
      <c r="G751" s="437"/>
      <c r="H751" s="437"/>
      <c r="I751" s="439"/>
      <c r="J751" s="238"/>
      <c r="K751" s="238"/>
      <c r="L751" s="238"/>
      <c r="M751" s="238"/>
      <c r="N751" s="238"/>
      <c r="O751" s="238"/>
      <c r="P751" s="238"/>
      <c r="Q751" s="238"/>
      <c r="R751" s="238"/>
      <c r="S751" s="238"/>
      <c r="T751" s="238"/>
      <c r="U751" s="238"/>
      <c r="V751" s="238"/>
      <c r="W751" s="238"/>
      <c r="X751" s="238"/>
      <c r="Y751" s="238"/>
      <c r="Z751" s="238"/>
      <c r="AA751" s="238"/>
      <c r="AB751" s="238"/>
      <c r="AC751" s="238"/>
    </row>
    <row r="752" customFormat="false" ht="15" hidden="false" customHeight="false" outlineLevel="0" collapsed="false">
      <c r="A752" s="238"/>
      <c r="B752" s="437"/>
      <c r="C752" s="437"/>
      <c r="D752" s="437"/>
      <c r="E752" s="238"/>
      <c r="F752" s="238"/>
      <c r="G752" s="437"/>
      <c r="H752" s="437"/>
      <c r="I752" s="439"/>
      <c r="J752" s="238"/>
      <c r="K752" s="238"/>
      <c r="L752" s="238"/>
      <c r="M752" s="238"/>
      <c r="N752" s="238"/>
      <c r="O752" s="238"/>
      <c r="P752" s="238"/>
      <c r="Q752" s="238"/>
      <c r="R752" s="238"/>
      <c r="S752" s="238"/>
      <c r="T752" s="238"/>
      <c r="U752" s="238"/>
      <c r="V752" s="238"/>
      <c r="W752" s="238"/>
      <c r="X752" s="238"/>
      <c r="Y752" s="238"/>
      <c r="Z752" s="238"/>
      <c r="AA752" s="238"/>
      <c r="AB752" s="238"/>
      <c r="AC752" s="238"/>
    </row>
    <row r="753" customFormat="false" ht="15" hidden="false" customHeight="false" outlineLevel="0" collapsed="false">
      <c r="A753" s="238"/>
      <c r="B753" s="437"/>
      <c r="C753" s="437"/>
      <c r="D753" s="437"/>
      <c r="E753" s="238"/>
      <c r="F753" s="238"/>
      <c r="G753" s="437"/>
      <c r="H753" s="437"/>
      <c r="I753" s="439"/>
      <c r="J753" s="238"/>
      <c r="K753" s="238"/>
      <c r="L753" s="238"/>
      <c r="M753" s="238"/>
      <c r="N753" s="238"/>
      <c r="O753" s="238"/>
      <c r="P753" s="238"/>
      <c r="Q753" s="238"/>
      <c r="R753" s="238"/>
      <c r="S753" s="238"/>
      <c r="T753" s="238"/>
      <c r="U753" s="238"/>
      <c r="V753" s="238"/>
      <c r="W753" s="238"/>
      <c r="X753" s="238"/>
      <c r="Y753" s="238"/>
      <c r="Z753" s="238"/>
      <c r="AA753" s="238"/>
      <c r="AB753" s="238"/>
      <c r="AC753" s="238"/>
    </row>
    <row r="754" customFormat="false" ht="15" hidden="false" customHeight="false" outlineLevel="0" collapsed="false">
      <c r="A754" s="238"/>
      <c r="B754" s="437"/>
      <c r="C754" s="437"/>
      <c r="D754" s="437"/>
      <c r="E754" s="238"/>
      <c r="F754" s="238"/>
      <c r="G754" s="437"/>
      <c r="H754" s="437"/>
      <c r="I754" s="439"/>
      <c r="J754" s="238"/>
      <c r="K754" s="238"/>
      <c r="L754" s="238"/>
      <c r="M754" s="238"/>
      <c r="N754" s="238"/>
      <c r="O754" s="238"/>
      <c r="P754" s="238"/>
      <c r="Q754" s="238"/>
      <c r="R754" s="238"/>
      <c r="S754" s="238"/>
      <c r="T754" s="238"/>
      <c r="U754" s="238"/>
      <c r="V754" s="238"/>
      <c r="W754" s="238"/>
      <c r="X754" s="238"/>
      <c r="Y754" s="238"/>
      <c r="Z754" s="238"/>
      <c r="AA754" s="238"/>
      <c r="AB754" s="238"/>
      <c r="AC754" s="238"/>
    </row>
    <row r="755" customFormat="false" ht="15" hidden="false" customHeight="false" outlineLevel="0" collapsed="false">
      <c r="A755" s="238"/>
      <c r="B755" s="437"/>
      <c r="C755" s="437"/>
      <c r="D755" s="437"/>
      <c r="E755" s="238"/>
      <c r="F755" s="238"/>
      <c r="G755" s="437"/>
      <c r="H755" s="437"/>
      <c r="I755" s="439"/>
      <c r="J755" s="238"/>
      <c r="K755" s="238"/>
      <c r="L755" s="238"/>
      <c r="M755" s="238"/>
      <c r="N755" s="238"/>
      <c r="O755" s="238"/>
      <c r="P755" s="238"/>
      <c r="Q755" s="238"/>
      <c r="R755" s="238"/>
      <c r="S755" s="238"/>
      <c r="T755" s="238"/>
      <c r="U755" s="238"/>
      <c r="V755" s="238"/>
      <c r="W755" s="238"/>
      <c r="X755" s="238"/>
      <c r="Y755" s="238"/>
      <c r="Z755" s="238"/>
      <c r="AA755" s="238"/>
      <c r="AB755" s="238"/>
      <c r="AC755" s="238"/>
    </row>
    <row r="756" customFormat="false" ht="15" hidden="false" customHeight="false" outlineLevel="0" collapsed="false">
      <c r="A756" s="238"/>
      <c r="B756" s="437"/>
      <c r="C756" s="437"/>
      <c r="D756" s="437"/>
      <c r="E756" s="238"/>
      <c r="F756" s="238"/>
      <c r="G756" s="437"/>
      <c r="H756" s="437"/>
      <c r="I756" s="439"/>
      <c r="J756" s="238"/>
      <c r="K756" s="238"/>
      <c r="L756" s="238"/>
      <c r="M756" s="238"/>
      <c r="N756" s="238"/>
      <c r="O756" s="238"/>
      <c r="P756" s="238"/>
      <c r="Q756" s="238"/>
      <c r="R756" s="238"/>
      <c r="S756" s="238"/>
      <c r="T756" s="238"/>
      <c r="U756" s="238"/>
      <c r="V756" s="238"/>
      <c r="W756" s="238"/>
      <c r="X756" s="238"/>
      <c r="Y756" s="238"/>
      <c r="Z756" s="238"/>
      <c r="AA756" s="238"/>
      <c r="AB756" s="238"/>
      <c r="AC756" s="238"/>
    </row>
    <row r="757" customFormat="false" ht="15" hidden="false" customHeight="false" outlineLevel="0" collapsed="false">
      <c r="A757" s="238"/>
      <c r="B757" s="437"/>
      <c r="C757" s="437"/>
      <c r="D757" s="437"/>
      <c r="E757" s="238"/>
      <c r="F757" s="238"/>
      <c r="G757" s="437"/>
      <c r="H757" s="437"/>
      <c r="I757" s="439"/>
      <c r="J757" s="238"/>
      <c r="K757" s="238"/>
      <c r="L757" s="238"/>
      <c r="M757" s="238"/>
      <c r="N757" s="238"/>
      <c r="O757" s="238"/>
      <c r="P757" s="238"/>
      <c r="Q757" s="238"/>
      <c r="R757" s="238"/>
      <c r="S757" s="238"/>
      <c r="T757" s="238"/>
      <c r="U757" s="238"/>
      <c r="V757" s="238"/>
      <c r="W757" s="238"/>
      <c r="X757" s="238"/>
      <c r="Y757" s="238"/>
      <c r="Z757" s="238"/>
      <c r="AA757" s="238"/>
      <c r="AB757" s="238"/>
      <c r="AC757" s="238"/>
    </row>
    <row r="758" customFormat="false" ht="15" hidden="false" customHeight="false" outlineLevel="0" collapsed="false">
      <c r="A758" s="238"/>
      <c r="B758" s="437"/>
      <c r="C758" s="437"/>
      <c r="D758" s="437"/>
      <c r="E758" s="238"/>
      <c r="F758" s="238"/>
      <c r="G758" s="437"/>
      <c r="H758" s="437"/>
      <c r="I758" s="439"/>
      <c r="J758" s="238"/>
      <c r="K758" s="238"/>
      <c r="L758" s="238"/>
      <c r="M758" s="238"/>
      <c r="N758" s="238"/>
      <c r="O758" s="238"/>
      <c r="P758" s="238"/>
      <c r="Q758" s="238"/>
      <c r="R758" s="238"/>
      <c r="S758" s="238"/>
      <c r="T758" s="238"/>
      <c r="U758" s="238"/>
      <c r="V758" s="238"/>
      <c r="W758" s="238"/>
      <c r="X758" s="238"/>
      <c r="Y758" s="238"/>
      <c r="Z758" s="238"/>
      <c r="AA758" s="238"/>
      <c r="AB758" s="238"/>
      <c r="AC758" s="238"/>
    </row>
    <row r="759" customFormat="false" ht="15" hidden="false" customHeight="false" outlineLevel="0" collapsed="false">
      <c r="A759" s="238"/>
      <c r="B759" s="437"/>
      <c r="C759" s="437"/>
      <c r="D759" s="437"/>
      <c r="E759" s="238"/>
      <c r="F759" s="238"/>
      <c r="G759" s="437"/>
      <c r="H759" s="437"/>
      <c r="I759" s="439"/>
      <c r="J759" s="238"/>
      <c r="K759" s="238"/>
      <c r="L759" s="238"/>
      <c r="M759" s="238"/>
      <c r="N759" s="238"/>
      <c r="O759" s="238"/>
      <c r="P759" s="238"/>
      <c r="Q759" s="238"/>
      <c r="R759" s="238"/>
      <c r="S759" s="238"/>
      <c r="T759" s="238"/>
      <c r="U759" s="238"/>
      <c r="V759" s="238"/>
      <c r="W759" s="238"/>
      <c r="X759" s="238"/>
      <c r="Y759" s="238"/>
      <c r="Z759" s="238"/>
      <c r="AA759" s="238"/>
      <c r="AB759" s="238"/>
      <c r="AC759" s="238"/>
    </row>
    <row r="760" customFormat="false" ht="15" hidden="false" customHeight="false" outlineLevel="0" collapsed="false">
      <c r="A760" s="238"/>
      <c r="B760" s="437"/>
      <c r="C760" s="437"/>
      <c r="D760" s="437"/>
      <c r="E760" s="238"/>
      <c r="F760" s="238"/>
      <c r="G760" s="437"/>
      <c r="H760" s="437"/>
      <c r="I760" s="439"/>
      <c r="J760" s="238"/>
      <c r="K760" s="238"/>
      <c r="L760" s="238"/>
      <c r="M760" s="238"/>
      <c r="N760" s="238"/>
      <c r="O760" s="238"/>
      <c r="P760" s="238"/>
      <c r="Q760" s="238"/>
      <c r="R760" s="238"/>
      <c r="S760" s="238"/>
      <c r="T760" s="238"/>
      <c r="U760" s="238"/>
      <c r="V760" s="238"/>
      <c r="W760" s="238"/>
      <c r="X760" s="238"/>
      <c r="Y760" s="238"/>
      <c r="Z760" s="238"/>
      <c r="AA760" s="238"/>
      <c r="AB760" s="238"/>
      <c r="AC760" s="238"/>
    </row>
    <row r="761" customFormat="false" ht="15" hidden="false" customHeight="false" outlineLevel="0" collapsed="false">
      <c r="A761" s="238"/>
      <c r="B761" s="437"/>
      <c r="C761" s="437"/>
      <c r="D761" s="437"/>
      <c r="E761" s="238"/>
      <c r="F761" s="238"/>
      <c r="G761" s="437"/>
      <c r="H761" s="437"/>
      <c r="I761" s="439"/>
      <c r="J761" s="238"/>
      <c r="K761" s="238"/>
      <c r="L761" s="238"/>
      <c r="M761" s="238"/>
      <c r="N761" s="238"/>
      <c r="O761" s="238"/>
      <c r="P761" s="238"/>
      <c r="Q761" s="238"/>
      <c r="R761" s="238"/>
      <c r="S761" s="238"/>
      <c r="T761" s="238"/>
      <c r="U761" s="238"/>
      <c r="V761" s="238"/>
      <c r="W761" s="238"/>
      <c r="X761" s="238"/>
      <c r="Y761" s="238"/>
      <c r="Z761" s="238"/>
      <c r="AA761" s="238"/>
      <c r="AB761" s="238"/>
      <c r="AC761" s="238"/>
    </row>
    <row r="762" customFormat="false" ht="15" hidden="false" customHeight="false" outlineLevel="0" collapsed="false">
      <c r="A762" s="238"/>
      <c r="B762" s="437"/>
      <c r="C762" s="437"/>
      <c r="D762" s="437"/>
      <c r="E762" s="238"/>
      <c r="F762" s="238"/>
      <c r="G762" s="437"/>
      <c r="H762" s="437"/>
      <c r="I762" s="439"/>
      <c r="J762" s="238"/>
      <c r="K762" s="238"/>
      <c r="L762" s="238"/>
      <c r="M762" s="238"/>
      <c r="N762" s="238"/>
      <c r="O762" s="238"/>
      <c r="P762" s="238"/>
      <c r="Q762" s="238"/>
      <c r="R762" s="238"/>
      <c r="S762" s="238"/>
      <c r="T762" s="238"/>
      <c r="U762" s="238"/>
      <c r="V762" s="238"/>
      <c r="W762" s="238"/>
      <c r="X762" s="238"/>
      <c r="Y762" s="238"/>
      <c r="Z762" s="238"/>
      <c r="AA762" s="238"/>
      <c r="AB762" s="238"/>
      <c r="AC762" s="238"/>
    </row>
    <row r="763" customFormat="false" ht="15" hidden="false" customHeight="false" outlineLevel="0" collapsed="false">
      <c r="A763" s="238"/>
      <c r="B763" s="437"/>
      <c r="C763" s="437"/>
      <c r="D763" s="437"/>
      <c r="E763" s="238"/>
      <c r="F763" s="238"/>
      <c r="G763" s="437"/>
      <c r="H763" s="437"/>
      <c r="I763" s="439"/>
      <c r="J763" s="238"/>
      <c r="K763" s="238"/>
      <c r="L763" s="238"/>
      <c r="M763" s="238"/>
      <c r="N763" s="238"/>
      <c r="O763" s="238"/>
      <c r="P763" s="238"/>
      <c r="Q763" s="238"/>
      <c r="R763" s="238"/>
      <c r="S763" s="238"/>
      <c r="T763" s="238"/>
      <c r="U763" s="238"/>
      <c r="V763" s="238"/>
      <c r="W763" s="238"/>
      <c r="X763" s="238"/>
      <c r="Y763" s="238"/>
      <c r="Z763" s="238"/>
      <c r="AA763" s="238"/>
      <c r="AB763" s="238"/>
      <c r="AC763" s="238"/>
    </row>
    <row r="764" customFormat="false" ht="15" hidden="false" customHeight="false" outlineLevel="0" collapsed="false">
      <c r="A764" s="238"/>
      <c r="B764" s="437"/>
      <c r="C764" s="437"/>
      <c r="D764" s="437"/>
      <c r="E764" s="238"/>
      <c r="F764" s="238"/>
      <c r="G764" s="437"/>
      <c r="H764" s="437"/>
      <c r="I764" s="439"/>
      <c r="J764" s="238"/>
      <c r="K764" s="238"/>
      <c r="L764" s="238"/>
      <c r="M764" s="238"/>
      <c r="N764" s="238"/>
      <c r="O764" s="238"/>
      <c r="P764" s="238"/>
      <c r="Q764" s="238"/>
      <c r="R764" s="238"/>
      <c r="S764" s="238"/>
      <c r="T764" s="238"/>
      <c r="U764" s="238"/>
      <c r="V764" s="238"/>
      <c r="W764" s="238"/>
      <c r="X764" s="238"/>
      <c r="Y764" s="238"/>
      <c r="Z764" s="238"/>
      <c r="AA764" s="238"/>
      <c r="AB764" s="238"/>
      <c r="AC764" s="238"/>
    </row>
    <row r="765" customFormat="false" ht="15" hidden="false" customHeight="false" outlineLevel="0" collapsed="false">
      <c r="A765" s="238"/>
      <c r="B765" s="437"/>
      <c r="C765" s="437"/>
      <c r="D765" s="437"/>
      <c r="E765" s="238"/>
      <c r="F765" s="238"/>
      <c r="G765" s="437"/>
      <c r="H765" s="437"/>
      <c r="I765" s="439"/>
      <c r="J765" s="238"/>
      <c r="K765" s="238"/>
      <c r="L765" s="238"/>
      <c r="M765" s="238"/>
      <c r="N765" s="238"/>
      <c r="O765" s="238"/>
      <c r="P765" s="238"/>
      <c r="Q765" s="238"/>
      <c r="R765" s="238"/>
      <c r="S765" s="238"/>
      <c r="T765" s="238"/>
      <c r="U765" s="238"/>
      <c r="V765" s="238"/>
      <c r="W765" s="238"/>
      <c r="X765" s="238"/>
      <c r="Y765" s="238"/>
      <c r="Z765" s="238"/>
      <c r="AA765" s="238"/>
      <c r="AB765" s="238"/>
      <c r="AC765" s="238"/>
    </row>
    <row r="766" customFormat="false" ht="15" hidden="false" customHeight="false" outlineLevel="0" collapsed="false">
      <c r="A766" s="238"/>
      <c r="B766" s="437"/>
      <c r="C766" s="437"/>
      <c r="D766" s="437"/>
      <c r="E766" s="238"/>
      <c r="F766" s="238"/>
      <c r="G766" s="437"/>
      <c r="H766" s="437"/>
      <c r="I766" s="439"/>
      <c r="J766" s="238"/>
      <c r="K766" s="238"/>
      <c r="L766" s="238"/>
      <c r="M766" s="238"/>
      <c r="N766" s="238"/>
      <c r="O766" s="238"/>
      <c r="P766" s="238"/>
      <c r="Q766" s="238"/>
      <c r="R766" s="238"/>
      <c r="S766" s="238"/>
      <c r="T766" s="238"/>
      <c r="U766" s="238"/>
      <c r="V766" s="238"/>
      <c r="W766" s="238"/>
      <c r="X766" s="238"/>
      <c r="Y766" s="238"/>
      <c r="Z766" s="238"/>
      <c r="AA766" s="238"/>
      <c r="AB766" s="238"/>
      <c r="AC766" s="238"/>
    </row>
    <row r="767" customFormat="false" ht="15" hidden="false" customHeight="false" outlineLevel="0" collapsed="false">
      <c r="A767" s="238"/>
      <c r="B767" s="437"/>
      <c r="C767" s="437"/>
      <c r="D767" s="437"/>
      <c r="E767" s="238"/>
      <c r="F767" s="238"/>
      <c r="G767" s="437"/>
      <c r="H767" s="437"/>
      <c r="I767" s="439"/>
      <c r="J767" s="238"/>
      <c r="K767" s="238"/>
      <c r="L767" s="238"/>
      <c r="M767" s="238"/>
      <c r="N767" s="238"/>
      <c r="O767" s="238"/>
      <c r="P767" s="238"/>
      <c r="Q767" s="238"/>
      <c r="R767" s="238"/>
      <c r="S767" s="238"/>
      <c r="T767" s="238"/>
      <c r="U767" s="238"/>
      <c r="V767" s="238"/>
      <c r="W767" s="238"/>
      <c r="X767" s="238"/>
      <c r="Y767" s="238"/>
      <c r="Z767" s="238"/>
      <c r="AA767" s="238"/>
      <c r="AB767" s="238"/>
      <c r="AC767" s="238"/>
    </row>
    <row r="768" customFormat="false" ht="15" hidden="false" customHeight="false" outlineLevel="0" collapsed="false">
      <c r="A768" s="238"/>
      <c r="B768" s="437"/>
      <c r="C768" s="437"/>
      <c r="D768" s="437"/>
      <c r="E768" s="238"/>
      <c r="F768" s="238"/>
      <c r="G768" s="437"/>
      <c r="H768" s="437"/>
      <c r="I768" s="439"/>
      <c r="J768" s="238"/>
      <c r="K768" s="238"/>
      <c r="L768" s="238"/>
      <c r="M768" s="238"/>
      <c r="N768" s="238"/>
      <c r="O768" s="238"/>
      <c r="P768" s="238"/>
      <c r="Q768" s="238"/>
      <c r="R768" s="238"/>
      <c r="S768" s="238"/>
      <c r="T768" s="238"/>
      <c r="U768" s="238"/>
      <c r="V768" s="238"/>
      <c r="W768" s="238"/>
      <c r="X768" s="238"/>
      <c r="Y768" s="238"/>
      <c r="Z768" s="238"/>
      <c r="AA768" s="238"/>
      <c r="AB768" s="238"/>
      <c r="AC768" s="238"/>
    </row>
    <row r="769" customFormat="false" ht="15" hidden="false" customHeight="false" outlineLevel="0" collapsed="false">
      <c r="A769" s="238"/>
      <c r="B769" s="437"/>
      <c r="C769" s="437"/>
      <c r="D769" s="437"/>
      <c r="E769" s="238"/>
      <c r="F769" s="238"/>
      <c r="G769" s="437"/>
      <c r="H769" s="437"/>
      <c r="I769" s="439"/>
      <c r="J769" s="238"/>
      <c r="K769" s="238"/>
      <c r="L769" s="238"/>
      <c r="M769" s="238"/>
      <c r="N769" s="238"/>
      <c r="O769" s="238"/>
      <c r="P769" s="238"/>
      <c r="Q769" s="238"/>
      <c r="R769" s="238"/>
      <c r="S769" s="238"/>
      <c r="T769" s="238"/>
      <c r="U769" s="238"/>
      <c r="V769" s="238"/>
      <c r="W769" s="238"/>
      <c r="X769" s="238"/>
      <c r="Y769" s="238"/>
      <c r="Z769" s="238"/>
      <c r="AA769" s="238"/>
      <c r="AB769" s="238"/>
      <c r="AC769" s="238"/>
    </row>
    <row r="770" customFormat="false" ht="15" hidden="false" customHeight="false" outlineLevel="0" collapsed="false">
      <c r="A770" s="238"/>
      <c r="B770" s="437"/>
      <c r="C770" s="437"/>
      <c r="D770" s="437"/>
      <c r="E770" s="238"/>
      <c r="F770" s="238"/>
      <c r="G770" s="437"/>
      <c r="H770" s="437"/>
      <c r="I770" s="439"/>
      <c r="J770" s="238"/>
      <c r="K770" s="238"/>
      <c r="L770" s="238"/>
      <c r="M770" s="238"/>
      <c r="N770" s="238"/>
      <c r="O770" s="238"/>
      <c r="P770" s="238"/>
      <c r="Q770" s="238"/>
      <c r="R770" s="238"/>
      <c r="S770" s="238"/>
      <c r="T770" s="238"/>
      <c r="U770" s="238"/>
      <c r="V770" s="238"/>
      <c r="W770" s="238"/>
      <c r="X770" s="238"/>
      <c r="Y770" s="238"/>
      <c r="Z770" s="238"/>
      <c r="AA770" s="238"/>
      <c r="AB770" s="238"/>
      <c r="AC770" s="238"/>
    </row>
    <row r="771" customFormat="false" ht="15" hidden="false" customHeight="false" outlineLevel="0" collapsed="false">
      <c r="A771" s="238"/>
      <c r="B771" s="437"/>
      <c r="C771" s="437"/>
      <c r="D771" s="437"/>
      <c r="E771" s="238"/>
      <c r="F771" s="238"/>
      <c r="G771" s="437"/>
      <c r="H771" s="437"/>
      <c r="I771" s="439"/>
      <c r="J771" s="238"/>
      <c r="K771" s="238"/>
      <c r="L771" s="238"/>
      <c r="M771" s="238"/>
      <c r="N771" s="238"/>
      <c r="O771" s="238"/>
      <c r="P771" s="238"/>
      <c r="Q771" s="238"/>
      <c r="R771" s="238"/>
      <c r="S771" s="238"/>
      <c r="T771" s="238"/>
      <c r="U771" s="238"/>
      <c r="V771" s="238"/>
      <c r="W771" s="238"/>
      <c r="X771" s="238"/>
      <c r="Y771" s="238"/>
      <c r="Z771" s="238"/>
      <c r="AA771" s="238"/>
      <c r="AB771" s="238"/>
      <c r="AC771" s="238"/>
    </row>
    <row r="772" customFormat="false" ht="15" hidden="false" customHeight="false" outlineLevel="0" collapsed="false">
      <c r="A772" s="238"/>
      <c r="B772" s="437"/>
      <c r="C772" s="437"/>
      <c r="D772" s="437"/>
      <c r="E772" s="238"/>
      <c r="F772" s="238"/>
      <c r="G772" s="437"/>
      <c r="H772" s="437"/>
      <c r="I772" s="439"/>
      <c r="J772" s="238"/>
      <c r="K772" s="238"/>
      <c r="L772" s="238"/>
      <c r="M772" s="238"/>
      <c r="N772" s="238"/>
      <c r="O772" s="238"/>
      <c r="P772" s="238"/>
      <c r="Q772" s="238"/>
      <c r="R772" s="238"/>
      <c r="S772" s="238"/>
      <c r="T772" s="238"/>
      <c r="U772" s="238"/>
      <c r="V772" s="238"/>
      <c r="W772" s="238"/>
      <c r="X772" s="238"/>
      <c r="Y772" s="238"/>
      <c r="Z772" s="238"/>
      <c r="AA772" s="238"/>
      <c r="AB772" s="238"/>
      <c r="AC772" s="238"/>
    </row>
    <row r="773" customFormat="false" ht="15" hidden="false" customHeight="false" outlineLevel="0" collapsed="false">
      <c r="A773" s="238"/>
      <c r="B773" s="437"/>
      <c r="C773" s="437"/>
      <c r="D773" s="437"/>
      <c r="E773" s="238"/>
      <c r="F773" s="238"/>
      <c r="G773" s="437"/>
      <c r="H773" s="437"/>
      <c r="I773" s="439"/>
      <c r="J773" s="238"/>
      <c r="K773" s="238"/>
      <c r="L773" s="238"/>
      <c r="M773" s="238"/>
      <c r="N773" s="238"/>
      <c r="O773" s="238"/>
      <c r="P773" s="238"/>
      <c r="Q773" s="238"/>
      <c r="R773" s="238"/>
      <c r="S773" s="238"/>
      <c r="T773" s="238"/>
      <c r="U773" s="238"/>
      <c r="V773" s="238"/>
      <c r="W773" s="238"/>
      <c r="X773" s="238"/>
      <c r="Y773" s="238"/>
      <c r="Z773" s="238"/>
      <c r="AA773" s="238"/>
      <c r="AB773" s="238"/>
      <c r="AC773" s="238"/>
    </row>
    <row r="774" customFormat="false" ht="15" hidden="false" customHeight="false" outlineLevel="0" collapsed="false">
      <c r="A774" s="238"/>
      <c r="B774" s="437"/>
      <c r="C774" s="437"/>
      <c r="D774" s="437"/>
      <c r="E774" s="238"/>
      <c r="F774" s="238"/>
      <c r="G774" s="437"/>
      <c r="H774" s="437"/>
      <c r="I774" s="439"/>
      <c r="J774" s="238"/>
      <c r="K774" s="238"/>
      <c r="L774" s="238"/>
      <c r="M774" s="238"/>
      <c r="N774" s="238"/>
      <c r="O774" s="238"/>
      <c r="P774" s="238"/>
      <c r="Q774" s="238"/>
      <c r="R774" s="238"/>
      <c r="S774" s="238"/>
      <c r="T774" s="238"/>
      <c r="U774" s="238"/>
      <c r="V774" s="238"/>
      <c r="W774" s="238"/>
      <c r="X774" s="238"/>
      <c r="Y774" s="238"/>
      <c r="Z774" s="238"/>
      <c r="AA774" s="238"/>
      <c r="AB774" s="238"/>
      <c r="AC774" s="238"/>
    </row>
    <row r="775" customFormat="false" ht="15" hidden="false" customHeight="false" outlineLevel="0" collapsed="false">
      <c r="A775" s="238"/>
      <c r="B775" s="437"/>
      <c r="C775" s="437"/>
      <c r="D775" s="437"/>
      <c r="E775" s="238"/>
      <c r="F775" s="238"/>
      <c r="G775" s="437"/>
      <c r="H775" s="437"/>
      <c r="I775" s="439"/>
      <c r="J775" s="238"/>
      <c r="K775" s="238"/>
      <c r="L775" s="238"/>
      <c r="M775" s="238"/>
      <c r="N775" s="238"/>
      <c r="O775" s="238"/>
      <c r="P775" s="238"/>
      <c r="Q775" s="238"/>
      <c r="R775" s="238"/>
      <c r="S775" s="238"/>
      <c r="T775" s="238"/>
      <c r="U775" s="238"/>
      <c r="V775" s="238"/>
      <c r="W775" s="238"/>
      <c r="X775" s="238"/>
      <c r="Y775" s="238"/>
      <c r="Z775" s="238"/>
      <c r="AA775" s="238"/>
      <c r="AB775" s="238"/>
      <c r="AC775" s="238"/>
    </row>
    <row r="776" customFormat="false" ht="15" hidden="false" customHeight="false" outlineLevel="0" collapsed="false">
      <c r="A776" s="238"/>
      <c r="B776" s="437"/>
      <c r="C776" s="437"/>
      <c r="D776" s="437"/>
      <c r="E776" s="238"/>
      <c r="F776" s="238"/>
      <c r="G776" s="437"/>
      <c r="H776" s="437"/>
      <c r="I776" s="439"/>
      <c r="J776" s="238"/>
      <c r="K776" s="238"/>
      <c r="L776" s="238"/>
      <c r="M776" s="238"/>
      <c r="N776" s="238"/>
      <c r="O776" s="238"/>
      <c r="P776" s="238"/>
      <c r="Q776" s="238"/>
      <c r="R776" s="238"/>
      <c r="S776" s="238"/>
      <c r="T776" s="238"/>
      <c r="U776" s="238"/>
      <c r="V776" s="238"/>
      <c r="W776" s="238"/>
      <c r="X776" s="238"/>
      <c r="Y776" s="238"/>
      <c r="Z776" s="238"/>
      <c r="AA776" s="238"/>
      <c r="AB776" s="238"/>
      <c r="AC776" s="238"/>
    </row>
    <row r="777" customFormat="false" ht="15" hidden="false" customHeight="false" outlineLevel="0" collapsed="false">
      <c r="A777" s="238"/>
      <c r="B777" s="437"/>
      <c r="C777" s="437"/>
      <c r="D777" s="437"/>
      <c r="E777" s="238"/>
      <c r="F777" s="238"/>
      <c r="G777" s="437"/>
      <c r="H777" s="437"/>
      <c r="I777" s="439"/>
      <c r="J777" s="238"/>
      <c r="K777" s="238"/>
      <c r="L777" s="238"/>
      <c r="M777" s="238"/>
      <c r="N777" s="238"/>
      <c r="O777" s="238"/>
      <c r="P777" s="238"/>
      <c r="Q777" s="238"/>
      <c r="R777" s="238"/>
      <c r="S777" s="238"/>
      <c r="T777" s="238"/>
      <c r="U777" s="238"/>
      <c r="V777" s="238"/>
      <c r="W777" s="238"/>
      <c r="X777" s="238"/>
      <c r="Y777" s="238"/>
      <c r="Z777" s="238"/>
      <c r="AA777" s="238"/>
      <c r="AB777" s="238"/>
      <c r="AC777" s="238"/>
    </row>
    <row r="778" customFormat="false" ht="15" hidden="false" customHeight="false" outlineLevel="0" collapsed="false">
      <c r="A778" s="238"/>
      <c r="B778" s="437"/>
      <c r="C778" s="437"/>
      <c r="D778" s="437"/>
      <c r="E778" s="238"/>
      <c r="F778" s="238"/>
      <c r="G778" s="437"/>
      <c r="H778" s="437"/>
      <c r="I778" s="439"/>
      <c r="J778" s="238"/>
      <c r="K778" s="238"/>
      <c r="L778" s="238"/>
      <c r="M778" s="238"/>
      <c r="N778" s="238"/>
      <c r="O778" s="238"/>
      <c r="P778" s="238"/>
      <c r="Q778" s="238"/>
      <c r="R778" s="238"/>
      <c r="S778" s="238"/>
      <c r="T778" s="238"/>
      <c r="U778" s="238"/>
      <c r="V778" s="238"/>
      <c r="W778" s="238"/>
      <c r="X778" s="238"/>
      <c r="Y778" s="238"/>
      <c r="Z778" s="238"/>
      <c r="AA778" s="238"/>
      <c r="AB778" s="238"/>
      <c r="AC778" s="238"/>
    </row>
    <row r="779" customFormat="false" ht="15" hidden="false" customHeight="false" outlineLevel="0" collapsed="false">
      <c r="A779" s="238"/>
      <c r="B779" s="437"/>
      <c r="C779" s="437"/>
      <c r="D779" s="437"/>
      <c r="E779" s="238"/>
      <c r="F779" s="238"/>
      <c r="G779" s="437"/>
      <c r="H779" s="437"/>
      <c r="I779" s="439"/>
      <c r="J779" s="238"/>
      <c r="K779" s="238"/>
      <c r="L779" s="238"/>
      <c r="M779" s="238"/>
      <c r="N779" s="238"/>
      <c r="O779" s="238"/>
      <c r="P779" s="238"/>
      <c r="Q779" s="238"/>
      <c r="R779" s="238"/>
      <c r="S779" s="238"/>
      <c r="T779" s="238"/>
      <c r="U779" s="238"/>
      <c r="V779" s="238"/>
      <c r="W779" s="238"/>
      <c r="X779" s="238"/>
      <c r="Y779" s="238"/>
      <c r="Z779" s="238"/>
      <c r="AA779" s="238"/>
      <c r="AB779" s="238"/>
      <c r="AC779" s="238"/>
    </row>
    <row r="780" customFormat="false" ht="15" hidden="false" customHeight="false" outlineLevel="0" collapsed="false">
      <c r="A780" s="238"/>
      <c r="B780" s="437"/>
      <c r="C780" s="437"/>
      <c r="D780" s="437"/>
      <c r="E780" s="238"/>
      <c r="F780" s="238"/>
      <c r="G780" s="437"/>
      <c r="H780" s="437"/>
      <c r="I780" s="439"/>
      <c r="J780" s="238"/>
      <c r="K780" s="238"/>
      <c r="L780" s="238"/>
      <c r="M780" s="238"/>
      <c r="N780" s="238"/>
      <c r="O780" s="238"/>
      <c r="P780" s="238"/>
      <c r="Q780" s="238"/>
      <c r="R780" s="238"/>
      <c r="S780" s="238"/>
      <c r="T780" s="238"/>
      <c r="U780" s="238"/>
      <c r="V780" s="238"/>
      <c r="W780" s="238"/>
      <c r="X780" s="238"/>
      <c r="Y780" s="238"/>
      <c r="Z780" s="238"/>
      <c r="AA780" s="238"/>
      <c r="AB780" s="238"/>
      <c r="AC780" s="238"/>
    </row>
    <row r="781" customFormat="false" ht="15" hidden="false" customHeight="false" outlineLevel="0" collapsed="false">
      <c r="A781" s="238"/>
      <c r="B781" s="437"/>
      <c r="C781" s="437"/>
      <c r="D781" s="437"/>
      <c r="E781" s="238"/>
      <c r="F781" s="238"/>
      <c r="G781" s="437"/>
      <c r="H781" s="437"/>
      <c r="I781" s="439"/>
      <c r="J781" s="238"/>
      <c r="K781" s="238"/>
      <c r="L781" s="238"/>
      <c r="M781" s="238"/>
      <c r="N781" s="238"/>
      <c r="O781" s="238"/>
      <c r="P781" s="238"/>
      <c r="Q781" s="238"/>
      <c r="R781" s="238"/>
      <c r="S781" s="238"/>
      <c r="T781" s="238"/>
      <c r="U781" s="238"/>
      <c r="V781" s="238"/>
      <c r="W781" s="238"/>
      <c r="X781" s="238"/>
      <c r="Y781" s="238"/>
      <c r="Z781" s="238"/>
      <c r="AA781" s="238"/>
      <c r="AB781" s="238"/>
      <c r="AC781" s="238"/>
    </row>
    <row r="782" customFormat="false" ht="15" hidden="false" customHeight="false" outlineLevel="0" collapsed="false">
      <c r="A782" s="238"/>
      <c r="B782" s="437"/>
      <c r="C782" s="437"/>
      <c r="D782" s="437"/>
      <c r="E782" s="238"/>
      <c r="F782" s="238"/>
      <c r="G782" s="437"/>
      <c r="H782" s="437"/>
      <c r="I782" s="439"/>
      <c r="J782" s="238"/>
      <c r="K782" s="238"/>
      <c r="L782" s="238"/>
      <c r="M782" s="238"/>
      <c r="N782" s="238"/>
      <c r="O782" s="238"/>
      <c r="P782" s="238"/>
      <c r="Q782" s="238"/>
      <c r="R782" s="238"/>
      <c r="S782" s="238"/>
      <c r="T782" s="238"/>
      <c r="U782" s="238"/>
      <c r="V782" s="238"/>
      <c r="W782" s="238"/>
      <c r="X782" s="238"/>
      <c r="Y782" s="238"/>
      <c r="Z782" s="238"/>
      <c r="AA782" s="238"/>
      <c r="AB782" s="238"/>
      <c r="AC782" s="238"/>
    </row>
    <row r="783" customFormat="false" ht="15" hidden="false" customHeight="false" outlineLevel="0" collapsed="false">
      <c r="A783" s="238"/>
      <c r="B783" s="437"/>
      <c r="C783" s="437"/>
      <c r="D783" s="437"/>
      <c r="E783" s="238"/>
      <c r="F783" s="238"/>
      <c r="G783" s="437"/>
      <c r="H783" s="437"/>
      <c r="I783" s="439"/>
      <c r="J783" s="238"/>
      <c r="K783" s="238"/>
      <c r="L783" s="238"/>
      <c r="M783" s="238"/>
      <c r="N783" s="238"/>
      <c r="O783" s="238"/>
      <c r="P783" s="238"/>
      <c r="Q783" s="238"/>
      <c r="R783" s="238"/>
      <c r="S783" s="238"/>
      <c r="T783" s="238"/>
      <c r="U783" s="238"/>
      <c r="V783" s="238"/>
      <c r="W783" s="238"/>
      <c r="X783" s="238"/>
      <c r="Y783" s="238"/>
      <c r="Z783" s="238"/>
      <c r="AA783" s="238"/>
      <c r="AB783" s="238"/>
      <c r="AC783" s="238"/>
    </row>
    <row r="784" customFormat="false" ht="15" hidden="false" customHeight="false" outlineLevel="0" collapsed="false">
      <c r="A784" s="238"/>
      <c r="B784" s="437"/>
      <c r="C784" s="437"/>
      <c r="D784" s="437"/>
      <c r="E784" s="238"/>
      <c r="F784" s="238"/>
      <c r="G784" s="437"/>
      <c r="H784" s="437"/>
      <c r="I784" s="439"/>
      <c r="J784" s="238"/>
      <c r="K784" s="238"/>
      <c r="L784" s="238"/>
      <c r="M784" s="238"/>
      <c r="N784" s="238"/>
      <c r="O784" s="238"/>
      <c r="P784" s="238"/>
      <c r="Q784" s="238"/>
      <c r="R784" s="238"/>
      <c r="S784" s="238"/>
      <c r="T784" s="238"/>
      <c r="U784" s="238"/>
      <c r="V784" s="238"/>
      <c r="W784" s="238"/>
      <c r="X784" s="238"/>
      <c r="Y784" s="238"/>
      <c r="Z784" s="238"/>
      <c r="AA784" s="238"/>
      <c r="AB784" s="238"/>
      <c r="AC784" s="238"/>
    </row>
    <row r="785" customFormat="false" ht="15" hidden="false" customHeight="false" outlineLevel="0" collapsed="false">
      <c r="A785" s="238"/>
      <c r="B785" s="437"/>
      <c r="C785" s="437"/>
      <c r="D785" s="437"/>
      <c r="E785" s="238"/>
      <c r="F785" s="238"/>
      <c r="G785" s="437"/>
      <c r="H785" s="437"/>
      <c r="I785" s="439"/>
      <c r="J785" s="238"/>
      <c r="K785" s="238"/>
      <c r="L785" s="238"/>
      <c r="M785" s="238"/>
      <c r="N785" s="238"/>
      <c r="O785" s="238"/>
      <c r="P785" s="238"/>
      <c r="Q785" s="238"/>
      <c r="R785" s="238"/>
      <c r="S785" s="238"/>
      <c r="T785" s="238"/>
      <c r="U785" s="238"/>
      <c r="V785" s="238"/>
      <c r="W785" s="238"/>
      <c r="X785" s="238"/>
      <c r="Y785" s="238"/>
      <c r="Z785" s="238"/>
      <c r="AA785" s="238"/>
      <c r="AB785" s="238"/>
      <c r="AC785" s="238"/>
    </row>
    <row r="786" customFormat="false" ht="15" hidden="false" customHeight="false" outlineLevel="0" collapsed="false">
      <c r="A786" s="238"/>
      <c r="B786" s="437"/>
      <c r="C786" s="437"/>
      <c r="D786" s="437"/>
      <c r="E786" s="238"/>
      <c r="F786" s="238"/>
      <c r="G786" s="437"/>
      <c r="H786" s="437"/>
      <c r="I786" s="439"/>
      <c r="J786" s="238"/>
      <c r="K786" s="238"/>
      <c r="L786" s="238"/>
      <c r="M786" s="238"/>
      <c r="N786" s="238"/>
      <c r="O786" s="238"/>
      <c r="P786" s="238"/>
      <c r="Q786" s="238"/>
      <c r="R786" s="238"/>
      <c r="S786" s="238"/>
      <c r="T786" s="238"/>
      <c r="U786" s="238"/>
      <c r="V786" s="238"/>
      <c r="W786" s="238"/>
      <c r="X786" s="238"/>
      <c r="Y786" s="238"/>
      <c r="Z786" s="238"/>
      <c r="AA786" s="238"/>
      <c r="AB786" s="238"/>
      <c r="AC786" s="238"/>
    </row>
    <row r="787" customFormat="false" ht="15" hidden="false" customHeight="false" outlineLevel="0" collapsed="false">
      <c r="A787" s="238"/>
      <c r="B787" s="437"/>
      <c r="C787" s="437"/>
      <c r="D787" s="437"/>
      <c r="E787" s="238"/>
      <c r="F787" s="238"/>
      <c r="G787" s="437"/>
      <c r="H787" s="437"/>
      <c r="I787" s="439"/>
      <c r="J787" s="238"/>
      <c r="K787" s="238"/>
      <c r="L787" s="238"/>
      <c r="M787" s="238"/>
      <c r="N787" s="238"/>
      <c r="O787" s="238"/>
      <c r="P787" s="238"/>
      <c r="Q787" s="238"/>
      <c r="R787" s="238"/>
      <c r="S787" s="238"/>
      <c r="T787" s="238"/>
      <c r="U787" s="238"/>
      <c r="V787" s="238"/>
      <c r="W787" s="238"/>
      <c r="X787" s="238"/>
      <c r="Y787" s="238"/>
      <c r="Z787" s="238"/>
      <c r="AA787" s="238"/>
      <c r="AB787" s="238"/>
      <c r="AC787" s="238"/>
    </row>
    <row r="788" customFormat="false" ht="15" hidden="false" customHeight="false" outlineLevel="0" collapsed="false">
      <c r="A788" s="238"/>
      <c r="B788" s="437"/>
      <c r="C788" s="437"/>
      <c r="D788" s="437"/>
      <c r="E788" s="238"/>
      <c r="F788" s="238"/>
      <c r="G788" s="437"/>
      <c r="H788" s="437"/>
      <c r="I788" s="439"/>
      <c r="J788" s="238"/>
      <c r="K788" s="238"/>
      <c r="L788" s="238"/>
      <c r="M788" s="238"/>
      <c r="N788" s="238"/>
      <c r="O788" s="238"/>
      <c r="P788" s="238"/>
      <c r="Q788" s="238"/>
      <c r="R788" s="238"/>
      <c r="S788" s="238"/>
      <c r="T788" s="238"/>
      <c r="U788" s="238"/>
      <c r="V788" s="238"/>
      <c r="W788" s="238"/>
      <c r="X788" s="238"/>
      <c r="Y788" s="238"/>
      <c r="Z788" s="238"/>
      <c r="AA788" s="238"/>
      <c r="AB788" s="238"/>
      <c r="AC788" s="238"/>
    </row>
    <row r="789" customFormat="false" ht="15" hidden="false" customHeight="false" outlineLevel="0" collapsed="false">
      <c r="A789" s="238"/>
      <c r="B789" s="437"/>
      <c r="C789" s="437"/>
      <c r="D789" s="437"/>
      <c r="E789" s="238"/>
      <c r="F789" s="238"/>
      <c r="G789" s="437"/>
      <c r="H789" s="437"/>
      <c r="I789" s="439"/>
      <c r="J789" s="238"/>
      <c r="K789" s="238"/>
      <c r="L789" s="238"/>
      <c r="M789" s="238"/>
      <c r="N789" s="238"/>
      <c r="O789" s="238"/>
      <c r="P789" s="238"/>
      <c r="Q789" s="238"/>
      <c r="R789" s="238"/>
      <c r="S789" s="238"/>
      <c r="T789" s="238"/>
      <c r="U789" s="238"/>
      <c r="V789" s="238"/>
      <c r="W789" s="238"/>
      <c r="X789" s="238"/>
      <c r="Y789" s="238"/>
      <c r="Z789" s="238"/>
      <c r="AA789" s="238"/>
      <c r="AB789" s="238"/>
      <c r="AC789" s="238"/>
    </row>
    <row r="790" customFormat="false" ht="15" hidden="false" customHeight="false" outlineLevel="0" collapsed="false">
      <c r="A790" s="238"/>
      <c r="B790" s="437"/>
      <c r="C790" s="437"/>
      <c r="D790" s="437"/>
      <c r="E790" s="238"/>
      <c r="F790" s="238"/>
      <c r="G790" s="437"/>
      <c r="H790" s="437"/>
      <c r="I790" s="439"/>
      <c r="J790" s="238"/>
      <c r="K790" s="238"/>
      <c r="L790" s="238"/>
      <c r="M790" s="238"/>
      <c r="N790" s="238"/>
      <c r="O790" s="238"/>
      <c r="P790" s="238"/>
      <c r="Q790" s="238"/>
      <c r="R790" s="238"/>
      <c r="S790" s="238"/>
      <c r="T790" s="238"/>
      <c r="U790" s="238"/>
      <c r="V790" s="238"/>
      <c r="W790" s="238"/>
      <c r="X790" s="238"/>
      <c r="Y790" s="238"/>
      <c r="Z790" s="238"/>
      <c r="AA790" s="238"/>
      <c r="AB790" s="238"/>
      <c r="AC790" s="238"/>
    </row>
    <row r="791" customFormat="false" ht="15" hidden="false" customHeight="false" outlineLevel="0" collapsed="false">
      <c r="A791" s="238"/>
      <c r="B791" s="437"/>
      <c r="C791" s="437"/>
      <c r="D791" s="437"/>
      <c r="E791" s="238"/>
      <c r="F791" s="238"/>
      <c r="G791" s="437"/>
      <c r="H791" s="437"/>
      <c r="I791" s="439"/>
      <c r="J791" s="238"/>
      <c r="K791" s="238"/>
      <c r="L791" s="238"/>
      <c r="M791" s="238"/>
      <c r="N791" s="238"/>
      <c r="O791" s="238"/>
      <c r="P791" s="238"/>
      <c r="Q791" s="238"/>
      <c r="R791" s="238"/>
      <c r="S791" s="238"/>
      <c r="T791" s="238"/>
      <c r="U791" s="238"/>
      <c r="V791" s="238"/>
      <c r="W791" s="238"/>
      <c r="X791" s="238"/>
      <c r="Y791" s="238"/>
      <c r="Z791" s="238"/>
      <c r="AA791" s="238"/>
      <c r="AB791" s="238"/>
      <c r="AC791" s="238"/>
    </row>
    <row r="792" customFormat="false" ht="15" hidden="false" customHeight="false" outlineLevel="0" collapsed="false">
      <c r="A792" s="238"/>
      <c r="B792" s="437"/>
      <c r="C792" s="437"/>
      <c r="D792" s="437"/>
      <c r="E792" s="238"/>
      <c r="F792" s="238"/>
      <c r="G792" s="437"/>
      <c r="H792" s="437"/>
      <c r="I792" s="439"/>
      <c r="J792" s="238"/>
      <c r="K792" s="238"/>
      <c r="L792" s="238"/>
      <c r="M792" s="238"/>
      <c r="N792" s="238"/>
      <c r="O792" s="238"/>
      <c r="P792" s="238"/>
      <c r="Q792" s="238"/>
      <c r="R792" s="238"/>
      <c r="S792" s="238"/>
      <c r="T792" s="238"/>
      <c r="U792" s="238"/>
      <c r="V792" s="238"/>
      <c r="W792" s="238"/>
      <c r="X792" s="238"/>
      <c r="Y792" s="238"/>
      <c r="Z792" s="238"/>
      <c r="AA792" s="238"/>
      <c r="AB792" s="238"/>
      <c r="AC792" s="238"/>
    </row>
    <row r="793" customFormat="false" ht="15" hidden="false" customHeight="false" outlineLevel="0" collapsed="false">
      <c r="A793" s="238"/>
      <c r="B793" s="437"/>
      <c r="C793" s="437"/>
      <c r="D793" s="437"/>
      <c r="E793" s="238"/>
      <c r="F793" s="238"/>
      <c r="G793" s="437"/>
      <c r="H793" s="437"/>
      <c r="I793" s="439"/>
      <c r="J793" s="238"/>
      <c r="K793" s="238"/>
      <c r="L793" s="238"/>
      <c r="M793" s="238"/>
      <c r="N793" s="238"/>
      <c r="O793" s="238"/>
      <c r="P793" s="238"/>
      <c r="Q793" s="238"/>
      <c r="R793" s="238"/>
      <c r="S793" s="238"/>
      <c r="T793" s="238"/>
      <c r="U793" s="238"/>
      <c r="V793" s="238"/>
      <c r="W793" s="238"/>
      <c r="X793" s="238"/>
      <c r="Y793" s="238"/>
      <c r="Z793" s="238"/>
      <c r="AA793" s="238"/>
      <c r="AB793" s="238"/>
      <c r="AC793" s="238"/>
    </row>
    <row r="794" customFormat="false" ht="15" hidden="false" customHeight="false" outlineLevel="0" collapsed="false">
      <c r="A794" s="238"/>
      <c r="B794" s="437"/>
      <c r="C794" s="437"/>
      <c r="D794" s="437"/>
      <c r="E794" s="238"/>
      <c r="F794" s="238"/>
      <c r="G794" s="437"/>
      <c r="H794" s="437"/>
      <c r="I794" s="439"/>
      <c r="J794" s="238"/>
      <c r="K794" s="238"/>
      <c r="L794" s="238"/>
      <c r="M794" s="238"/>
      <c r="N794" s="238"/>
      <c r="O794" s="238"/>
      <c r="P794" s="238"/>
      <c r="Q794" s="238"/>
      <c r="R794" s="238"/>
      <c r="S794" s="238"/>
      <c r="T794" s="238"/>
      <c r="U794" s="238"/>
      <c r="V794" s="238"/>
      <c r="W794" s="238"/>
      <c r="X794" s="238"/>
      <c r="Y794" s="238"/>
      <c r="Z794" s="238"/>
      <c r="AA794" s="238"/>
      <c r="AB794" s="238"/>
      <c r="AC794" s="238"/>
    </row>
    <row r="795" customFormat="false" ht="15" hidden="false" customHeight="false" outlineLevel="0" collapsed="false">
      <c r="A795" s="238"/>
      <c r="B795" s="437"/>
      <c r="C795" s="437"/>
      <c r="D795" s="437"/>
      <c r="E795" s="238"/>
      <c r="F795" s="238"/>
      <c r="G795" s="437"/>
      <c r="H795" s="437"/>
      <c r="I795" s="439"/>
      <c r="J795" s="238"/>
      <c r="K795" s="238"/>
      <c r="L795" s="238"/>
      <c r="M795" s="238"/>
      <c r="N795" s="238"/>
      <c r="O795" s="238"/>
      <c r="P795" s="238"/>
      <c r="Q795" s="238"/>
      <c r="R795" s="238"/>
      <c r="S795" s="238"/>
      <c r="T795" s="238"/>
      <c r="U795" s="238"/>
      <c r="V795" s="238"/>
      <c r="W795" s="238"/>
      <c r="X795" s="238"/>
      <c r="Y795" s="238"/>
      <c r="Z795" s="238"/>
      <c r="AA795" s="238"/>
      <c r="AB795" s="238"/>
      <c r="AC795" s="238"/>
    </row>
    <row r="796" customFormat="false" ht="15" hidden="false" customHeight="false" outlineLevel="0" collapsed="false">
      <c r="A796" s="238"/>
      <c r="B796" s="437"/>
      <c r="C796" s="437"/>
      <c r="D796" s="437"/>
      <c r="E796" s="238"/>
      <c r="F796" s="238"/>
      <c r="G796" s="437"/>
      <c r="H796" s="437"/>
      <c r="I796" s="439"/>
      <c r="J796" s="238"/>
      <c r="K796" s="238"/>
      <c r="L796" s="238"/>
      <c r="M796" s="238"/>
      <c r="N796" s="238"/>
      <c r="O796" s="238"/>
      <c r="P796" s="238"/>
      <c r="Q796" s="238"/>
      <c r="R796" s="238"/>
      <c r="S796" s="238"/>
      <c r="T796" s="238"/>
      <c r="U796" s="238"/>
      <c r="V796" s="238"/>
      <c r="W796" s="238"/>
      <c r="X796" s="238"/>
      <c r="Y796" s="238"/>
      <c r="Z796" s="238"/>
      <c r="AA796" s="238"/>
      <c r="AB796" s="238"/>
      <c r="AC796" s="238"/>
    </row>
    <row r="797" customFormat="false" ht="15" hidden="false" customHeight="false" outlineLevel="0" collapsed="false">
      <c r="A797" s="238"/>
      <c r="B797" s="437"/>
      <c r="C797" s="437"/>
      <c r="D797" s="437"/>
      <c r="E797" s="238"/>
      <c r="F797" s="238"/>
      <c r="G797" s="437"/>
      <c r="H797" s="437"/>
      <c r="I797" s="439"/>
      <c r="J797" s="238"/>
      <c r="K797" s="238"/>
      <c r="L797" s="238"/>
      <c r="M797" s="238"/>
      <c r="N797" s="238"/>
      <c r="O797" s="238"/>
      <c r="P797" s="238"/>
      <c r="Q797" s="238"/>
      <c r="R797" s="238"/>
      <c r="S797" s="238"/>
      <c r="T797" s="238"/>
      <c r="U797" s="238"/>
      <c r="V797" s="238"/>
      <c r="W797" s="238"/>
      <c r="X797" s="238"/>
      <c r="Y797" s="238"/>
      <c r="Z797" s="238"/>
      <c r="AA797" s="238"/>
      <c r="AB797" s="238"/>
      <c r="AC797" s="238"/>
    </row>
    <row r="798" customFormat="false" ht="15" hidden="false" customHeight="false" outlineLevel="0" collapsed="false">
      <c r="A798" s="238"/>
      <c r="B798" s="437"/>
      <c r="C798" s="437"/>
      <c r="D798" s="437"/>
      <c r="E798" s="238"/>
      <c r="F798" s="238"/>
      <c r="G798" s="437"/>
      <c r="H798" s="437"/>
      <c r="I798" s="439"/>
      <c r="J798" s="238"/>
      <c r="K798" s="238"/>
      <c r="L798" s="238"/>
      <c r="M798" s="238"/>
      <c r="N798" s="238"/>
      <c r="O798" s="238"/>
      <c r="P798" s="238"/>
      <c r="Q798" s="238"/>
      <c r="R798" s="238"/>
      <c r="S798" s="238"/>
      <c r="T798" s="238"/>
      <c r="U798" s="238"/>
      <c r="V798" s="238"/>
      <c r="W798" s="238"/>
      <c r="X798" s="238"/>
      <c r="Y798" s="238"/>
      <c r="Z798" s="238"/>
      <c r="AA798" s="238"/>
      <c r="AB798" s="238"/>
      <c r="AC798" s="238"/>
    </row>
    <row r="799" customFormat="false" ht="15" hidden="false" customHeight="false" outlineLevel="0" collapsed="false">
      <c r="A799" s="238"/>
      <c r="B799" s="437"/>
      <c r="C799" s="437"/>
      <c r="D799" s="437"/>
      <c r="E799" s="238"/>
      <c r="F799" s="238"/>
      <c r="G799" s="437"/>
      <c r="H799" s="437"/>
      <c r="I799" s="439"/>
      <c r="J799" s="238"/>
      <c r="K799" s="238"/>
      <c r="L799" s="238"/>
      <c r="M799" s="238"/>
      <c r="N799" s="238"/>
      <c r="O799" s="238"/>
      <c r="P799" s="238"/>
      <c r="Q799" s="238"/>
      <c r="R799" s="238"/>
      <c r="S799" s="238"/>
      <c r="T799" s="238"/>
      <c r="U799" s="238"/>
      <c r="V799" s="238"/>
      <c r="W799" s="238"/>
      <c r="X799" s="238"/>
      <c r="Y799" s="238"/>
      <c r="Z799" s="238"/>
      <c r="AA799" s="238"/>
      <c r="AB799" s="238"/>
      <c r="AC799" s="238"/>
    </row>
    <row r="800" customFormat="false" ht="15" hidden="false" customHeight="false" outlineLevel="0" collapsed="false">
      <c r="A800" s="238"/>
      <c r="B800" s="437"/>
      <c r="C800" s="437"/>
      <c r="D800" s="437"/>
      <c r="E800" s="238"/>
      <c r="F800" s="238"/>
      <c r="G800" s="437"/>
      <c r="H800" s="437"/>
      <c r="I800" s="439"/>
      <c r="J800" s="238"/>
      <c r="K800" s="238"/>
      <c r="L800" s="238"/>
      <c r="M800" s="238"/>
      <c r="N800" s="238"/>
      <c r="O800" s="238"/>
      <c r="P800" s="238"/>
      <c r="Q800" s="238"/>
      <c r="R800" s="238"/>
      <c r="S800" s="238"/>
      <c r="T800" s="238"/>
      <c r="U800" s="238"/>
      <c r="V800" s="238"/>
      <c r="W800" s="238"/>
      <c r="X800" s="238"/>
      <c r="Y800" s="238"/>
      <c r="Z800" s="238"/>
      <c r="AA800" s="238"/>
      <c r="AB800" s="238"/>
      <c r="AC800" s="238"/>
    </row>
    <row r="801" customFormat="false" ht="15" hidden="false" customHeight="false" outlineLevel="0" collapsed="false">
      <c r="A801" s="238"/>
      <c r="B801" s="437"/>
      <c r="C801" s="437"/>
      <c r="D801" s="437"/>
      <c r="E801" s="238"/>
      <c r="F801" s="238"/>
      <c r="G801" s="437"/>
      <c r="H801" s="437"/>
      <c r="I801" s="439"/>
      <c r="J801" s="238"/>
      <c r="K801" s="238"/>
      <c r="L801" s="238"/>
      <c r="M801" s="238"/>
      <c r="N801" s="238"/>
      <c r="O801" s="238"/>
      <c r="P801" s="238"/>
      <c r="Q801" s="238"/>
      <c r="R801" s="238"/>
      <c r="S801" s="238"/>
      <c r="T801" s="238"/>
      <c r="U801" s="238"/>
      <c r="V801" s="238"/>
      <c r="W801" s="238"/>
      <c r="X801" s="238"/>
      <c r="Y801" s="238"/>
      <c r="Z801" s="238"/>
      <c r="AA801" s="238"/>
      <c r="AB801" s="238"/>
      <c r="AC801" s="238"/>
    </row>
    <row r="802" customFormat="false" ht="15" hidden="false" customHeight="false" outlineLevel="0" collapsed="false">
      <c r="A802" s="238"/>
      <c r="B802" s="437"/>
      <c r="C802" s="437"/>
      <c r="D802" s="437"/>
      <c r="E802" s="238"/>
      <c r="F802" s="238"/>
      <c r="G802" s="437"/>
      <c r="H802" s="437"/>
      <c r="I802" s="439"/>
      <c r="J802" s="238"/>
      <c r="K802" s="238"/>
      <c r="L802" s="238"/>
      <c r="M802" s="238"/>
      <c r="N802" s="238"/>
      <c r="O802" s="238"/>
      <c r="P802" s="238"/>
      <c r="Q802" s="238"/>
      <c r="R802" s="238"/>
      <c r="S802" s="238"/>
      <c r="T802" s="238"/>
      <c r="U802" s="238"/>
      <c r="V802" s="238"/>
      <c r="W802" s="238"/>
      <c r="X802" s="238"/>
      <c r="Y802" s="238"/>
      <c r="Z802" s="238"/>
      <c r="AA802" s="238"/>
      <c r="AB802" s="238"/>
      <c r="AC802" s="238"/>
    </row>
    <row r="803" customFormat="false" ht="15" hidden="false" customHeight="false" outlineLevel="0" collapsed="false">
      <c r="A803" s="238"/>
      <c r="B803" s="437"/>
      <c r="C803" s="437"/>
      <c r="D803" s="437"/>
      <c r="E803" s="238"/>
      <c r="F803" s="238"/>
      <c r="G803" s="437"/>
      <c r="H803" s="437"/>
      <c r="I803" s="439"/>
      <c r="J803" s="238"/>
      <c r="K803" s="238"/>
      <c r="L803" s="238"/>
      <c r="M803" s="238"/>
      <c r="N803" s="238"/>
      <c r="O803" s="238"/>
      <c r="P803" s="238"/>
      <c r="Q803" s="238"/>
      <c r="R803" s="238"/>
      <c r="S803" s="238"/>
      <c r="T803" s="238"/>
      <c r="U803" s="238"/>
      <c r="V803" s="238"/>
      <c r="W803" s="238"/>
      <c r="X803" s="238"/>
      <c r="Y803" s="238"/>
      <c r="Z803" s="238"/>
      <c r="AA803" s="238"/>
      <c r="AB803" s="238"/>
      <c r="AC803" s="238"/>
    </row>
    <row r="804" customFormat="false" ht="15" hidden="false" customHeight="false" outlineLevel="0" collapsed="false">
      <c r="A804" s="238"/>
      <c r="B804" s="437"/>
      <c r="C804" s="437"/>
      <c r="D804" s="437"/>
      <c r="E804" s="238"/>
      <c r="F804" s="238"/>
      <c r="G804" s="437"/>
      <c r="H804" s="437"/>
      <c r="I804" s="439"/>
      <c r="J804" s="238"/>
      <c r="K804" s="238"/>
      <c r="L804" s="238"/>
      <c r="M804" s="238"/>
      <c r="N804" s="238"/>
      <c r="O804" s="238"/>
      <c r="P804" s="238"/>
      <c r="Q804" s="238"/>
      <c r="R804" s="238"/>
      <c r="S804" s="238"/>
      <c r="T804" s="238"/>
      <c r="U804" s="238"/>
      <c r="V804" s="238"/>
      <c r="W804" s="238"/>
      <c r="X804" s="238"/>
      <c r="Y804" s="238"/>
      <c r="Z804" s="238"/>
      <c r="AA804" s="238"/>
      <c r="AB804" s="238"/>
      <c r="AC804" s="238"/>
    </row>
    <row r="805" customFormat="false" ht="15" hidden="false" customHeight="false" outlineLevel="0" collapsed="false">
      <c r="A805" s="238"/>
      <c r="B805" s="437"/>
      <c r="C805" s="437"/>
      <c r="D805" s="437"/>
      <c r="E805" s="238"/>
      <c r="F805" s="238"/>
      <c r="G805" s="437"/>
      <c r="H805" s="437"/>
      <c r="I805" s="439"/>
      <c r="J805" s="238"/>
      <c r="K805" s="238"/>
      <c r="L805" s="238"/>
      <c r="M805" s="238"/>
      <c r="N805" s="238"/>
      <c r="O805" s="238"/>
      <c r="P805" s="238"/>
      <c r="Q805" s="238"/>
      <c r="R805" s="238"/>
      <c r="S805" s="238"/>
      <c r="T805" s="238"/>
      <c r="U805" s="238"/>
      <c r="V805" s="238"/>
      <c r="W805" s="238"/>
      <c r="X805" s="238"/>
      <c r="Y805" s="238"/>
      <c r="Z805" s="238"/>
      <c r="AA805" s="238"/>
      <c r="AB805" s="238"/>
      <c r="AC805" s="238"/>
    </row>
    <row r="806" customFormat="false" ht="15" hidden="false" customHeight="false" outlineLevel="0" collapsed="false">
      <c r="A806" s="238"/>
      <c r="B806" s="437"/>
      <c r="C806" s="437"/>
      <c r="D806" s="437"/>
      <c r="E806" s="238"/>
      <c r="F806" s="238"/>
      <c r="G806" s="437"/>
      <c r="H806" s="437"/>
      <c r="I806" s="439"/>
      <c r="J806" s="238"/>
      <c r="K806" s="238"/>
      <c r="L806" s="238"/>
      <c r="M806" s="238"/>
      <c r="N806" s="238"/>
      <c r="O806" s="238"/>
      <c r="P806" s="238"/>
      <c r="Q806" s="238"/>
      <c r="R806" s="238"/>
      <c r="S806" s="238"/>
      <c r="T806" s="238"/>
      <c r="U806" s="238"/>
      <c r="V806" s="238"/>
      <c r="W806" s="238"/>
      <c r="X806" s="238"/>
      <c r="Y806" s="238"/>
      <c r="Z806" s="238"/>
      <c r="AA806" s="238"/>
      <c r="AB806" s="238"/>
      <c r="AC806" s="238"/>
    </row>
    <row r="807" customFormat="false" ht="15" hidden="false" customHeight="false" outlineLevel="0" collapsed="false">
      <c r="A807" s="238"/>
      <c r="B807" s="437"/>
      <c r="C807" s="437"/>
      <c r="D807" s="437"/>
      <c r="E807" s="238"/>
      <c r="F807" s="238"/>
      <c r="G807" s="437"/>
      <c r="H807" s="437"/>
      <c r="I807" s="439"/>
      <c r="J807" s="238"/>
      <c r="K807" s="238"/>
      <c r="L807" s="238"/>
      <c r="M807" s="238"/>
      <c r="N807" s="238"/>
      <c r="O807" s="238"/>
      <c r="P807" s="238"/>
      <c r="Q807" s="238"/>
      <c r="R807" s="238"/>
      <c r="S807" s="238"/>
      <c r="T807" s="238"/>
      <c r="U807" s="238"/>
      <c r="V807" s="238"/>
      <c r="W807" s="238"/>
      <c r="X807" s="238"/>
      <c r="Y807" s="238"/>
      <c r="Z807" s="238"/>
      <c r="AA807" s="238"/>
      <c r="AB807" s="238"/>
      <c r="AC807" s="238"/>
    </row>
    <row r="808" customFormat="false" ht="15" hidden="false" customHeight="false" outlineLevel="0" collapsed="false">
      <c r="A808" s="238"/>
      <c r="B808" s="437"/>
      <c r="C808" s="437"/>
      <c r="D808" s="437"/>
      <c r="E808" s="238"/>
      <c r="F808" s="238"/>
      <c r="G808" s="437"/>
      <c r="H808" s="437"/>
      <c r="I808" s="439"/>
      <c r="J808" s="238"/>
      <c r="K808" s="238"/>
      <c r="L808" s="238"/>
      <c r="M808" s="238"/>
      <c r="N808" s="238"/>
      <c r="O808" s="238"/>
      <c r="P808" s="238"/>
      <c r="Q808" s="238"/>
      <c r="R808" s="238"/>
      <c r="S808" s="238"/>
      <c r="T808" s="238"/>
      <c r="U808" s="238"/>
      <c r="V808" s="238"/>
      <c r="W808" s="238"/>
      <c r="X808" s="238"/>
      <c r="Y808" s="238"/>
      <c r="Z808" s="238"/>
      <c r="AA808" s="238"/>
      <c r="AB808" s="238"/>
      <c r="AC808" s="238"/>
    </row>
    <row r="809" customFormat="false" ht="15" hidden="false" customHeight="false" outlineLevel="0" collapsed="false">
      <c r="A809" s="238"/>
      <c r="B809" s="437"/>
      <c r="C809" s="437"/>
      <c r="D809" s="437"/>
      <c r="E809" s="238"/>
      <c r="F809" s="238"/>
      <c r="G809" s="437"/>
      <c r="H809" s="437"/>
      <c r="I809" s="439"/>
      <c r="J809" s="238"/>
      <c r="K809" s="238"/>
      <c r="L809" s="238"/>
      <c r="M809" s="238"/>
      <c r="N809" s="238"/>
      <c r="O809" s="238"/>
      <c r="P809" s="238"/>
      <c r="Q809" s="238"/>
      <c r="R809" s="238"/>
      <c r="S809" s="238"/>
      <c r="T809" s="238"/>
      <c r="U809" s="238"/>
      <c r="V809" s="238"/>
      <c r="W809" s="238"/>
      <c r="X809" s="238"/>
      <c r="Y809" s="238"/>
      <c r="Z809" s="238"/>
      <c r="AA809" s="238"/>
      <c r="AB809" s="238"/>
      <c r="AC809" s="238"/>
    </row>
    <row r="810" customFormat="false" ht="15" hidden="false" customHeight="false" outlineLevel="0" collapsed="false">
      <c r="A810" s="238"/>
      <c r="B810" s="437"/>
      <c r="C810" s="437"/>
      <c r="D810" s="437"/>
      <c r="E810" s="238"/>
      <c r="F810" s="238"/>
      <c r="G810" s="437"/>
      <c r="H810" s="437"/>
      <c r="I810" s="439"/>
      <c r="J810" s="238"/>
      <c r="K810" s="238"/>
      <c r="L810" s="238"/>
      <c r="M810" s="238"/>
      <c r="N810" s="238"/>
      <c r="O810" s="238"/>
      <c r="P810" s="238"/>
      <c r="Q810" s="238"/>
      <c r="R810" s="238"/>
      <c r="S810" s="238"/>
      <c r="T810" s="238"/>
      <c r="U810" s="238"/>
      <c r="V810" s="238"/>
      <c r="W810" s="238"/>
      <c r="X810" s="238"/>
      <c r="Y810" s="238"/>
      <c r="Z810" s="238"/>
      <c r="AA810" s="238"/>
      <c r="AB810" s="238"/>
      <c r="AC810" s="238"/>
    </row>
    <row r="811" customFormat="false" ht="15" hidden="false" customHeight="false" outlineLevel="0" collapsed="false">
      <c r="A811" s="238"/>
      <c r="B811" s="437"/>
      <c r="C811" s="437"/>
      <c r="D811" s="437"/>
      <c r="E811" s="238"/>
      <c r="F811" s="238"/>
      <c r="G811" s="437"/>
      <c r="H811" s="437"/>
      <c r="I811" s="439"/>
      <c r="J811" s="238"/>
      <c r="K811" s="238"/>
      <c r="L811" s="238"/>
      <c r="M811" s="238"/>
      <c r="N811" s="238"/>
      <c r="O811" s="238"/>
      <c r="P811" s="238"/>
      <c r="Q811" s="238"/>
      <c r="R811" s="238"/>
      <c r="S811" s="238"/>
      <c r="T811" s="238"/>
      <c r="U811" s="238"/>
      <c r="V811" s="238"/>
      <c r="W811" s="238"/>
      <c r="X811" s="238"/>
      <c r="Y811" s="238"/>
      <c r="Z811" s="238"/>
      <c r="AA811" s="238"/>
      <c r="AB811" s="238"/>
      <c r="AC811" s="238"/>
    </row>
    <row r="812" customFormat="false" ht="15" hidden="false" customHeight="false" outlineLevel="0" collapsed="false">
      <c r="A812" s="238"/>
      <c r="B812" s="437"/>
      <c r="C812" s="437"/>
      <c r="D812" s="437"/>
      <c r="E812" s="238"/>
      <c r="F812" s="238"/>
      <c r="G812" s="437"/>
      <c r="H812" s="437"/>
      <c r="I812" s="439"/>
      <c r="J812" s="238"/>
      <c r="K812" s="238"/>
      <c r="L812" s="238"/>
      <c r="M812" s="238"/>
      <c r="N812" s="238"/>
      <c r="O812" s="238"/>
      <c r="P812" s="238"/>
      <c r="Q812" s="238"/>
      <c r="R812" s="238"/>
      <c r="S812" s="238"/>
      <c r="T812" s="238"/>
      <c r="U812" s="238"/>
      <c r="V812" s="238"/>
      <c r="W812" s="238"/>
      <c r="X812" s="238"/>
      <c r="Y812" s="238"/>
      <c r="Z812" s="238"/>
      <c r="AA812" s="238"/>
      <c r="AB812" s="238"/>
      <c r="AC812" s="238"/>
    </row>
    <row r="813" customFormat="false" ht="15" hidden="false" customHeight="false" outlineLevel="0" collapsed="false">
      <c r="A813" s="238"/>
      <c r="B813" s="437"/>
      <c r="C813" s="437"/>
      <c r="D813" s="437"/>
      <c r="E813" s="238"/>
      <c r="F813" s="238"/>
      <c r="G813" s="437"/>
      <c r="H813" s="437"/>
      <c r="I813" s="439"/>
      <c r="J813" s="238"/>
      <c r="K813" s="238"/>
      <c r="L813" s="238"/>
      <c r="M813" s="238"/>
      <c r="N813" s="238"/>
      <c r="O813" s="238"/>
      <c r="P813" s="238"/>
      <c r="Q813" s="238"/>
      <c r="R813" s="238"/>
      <c r="S813" s="238"/>
      <c r="T813" s="238"/>
      <c r="U813" s="238"/>
      <c r="V813" s="238"/>
      <c r="W813" s="238"/>
      <c r="X813" s="238"/>
      <c r="Y813" s="238"/>
      <c r="Z813" s="238"/>
      <c r="AA813" s="238"/>
      <c r="AB813" s="238"/>
      <c r="AC813" s="238"/>
    </row>
    <row r="814" customFormat="false" ht="15" hidden="false" customHeight="false" outlineLevel="0" collapsed="false">
      <c r="A814" s="238"/>
      <c r="B814" s="437"/>
      <c r="C814" s="437"/>
      <c r="D814" s="437"/>
      <c r="E814" s="238"/>
      <c r="F814" s="238"/>
      <c r="G814" s="437"/>
      <c r="H814" s="437"/>
      <c r="I814" s="439"/>
      <c r="J814" s="238"/>
      <c r="K814" s="238"/>
      <c r="L814" s="238"/>
      <c r="M814" s="238"/>
      <c r="N814" s="238"/>
      <c r="O814" s="238"/>
      <c r="P814" s="238"/>
      <c r="Q814" s="238"/>
      <c r="R814" s="238"/>
      <c r="S814" s="238"/>
      <c r="T814" s="238"/>
      <c r="U814" s="238"/>
      <c r="V814" s="238"/>
      <c r="W814" s="238"/>
      <c r="X814" s="238"/>
      <c r="Y814" s="238"/>
      <c r="Z814" s="238"/>
      <c r="AA814" s="238"/>
      <c r="AB814" s="238"/>
      <c r="AC814" s="238"/>
    </row>
    <row r="815" customFormat="false" ht="15" hidden="false" customHeight="false" outlineLevel="0" collapsed="false">
      <c r="A815" s="238"/>
      <c r="B815" s="437"/>
      <c r="C815" s="437"/>
      <c r="D815" s="437"/>
      <c r="E815" s="238"/>
      <c r="F815" s="238"/>
      <c r="G815" s="437"/>
      <c r="H815" s="437"/>
      <c r="I815" s="439"/>
      <c r="J815" s="238"/>
      <c r="K815" s="238"/>
      <c r="L815" s="238"/>
      <c r="M815" s="238"/>
      <c r="N815" s="238"/>
      <c r="O815" s="238"/>
      <c r="P815" s="238"/>
      <c r="Q815" s="238"/>
      <c r="R815" s="238"/>
      <c r="S815" s="238"/>
      <c r="T815" s="238"/>
      <c r="U815" s="238"/>
      <c r="V815" s="238"/>
      <c r="W815" s="238"/>
      <c r="X815" s="238"/>
      <c r="Y815" s="238"/>
      <c r="Z815" s="238"/>
      <c r="AA815" s="238"/>
      <c r="AB815" s="238"/>
      <c r="AC815" s="238"/>
    </row>
    <row r="816" customFormat="false" ht="15" hidden="false" customHeight="false" outlineLevel="0" collapsed="false">
      <c r="A816" s="238"/>
      <c r="B816" s="437"/>
      <c r="C816" s="437"/>
      <c r="D816" s="437"/>
      <c r="E816" s="238"/>
      <c r="F816" s="238"/>
      <c r="G816" s="437"/>
      <c r="H816" s="437"/>
      <c r="I816" s="439"/>
      <c r="J816" s="238"/>
      <c r="K816" s="238"/>
      <c r="L816" s="238"/>
      <c r="M816" s="238"/>
      <c r="N816" s="238"/>
      <c r="O816" s="238"/>
      <c r="P816" s="238"/>
      <c r="Q816" s="238"/>
      <c r="R816" s="238"/>
      <c r="S816" s="238"/>
      <c r="T816" s="238"/>
      <c r="U816" s="238"/>
      <c r="V816" s="238"/>
      <c r="W816" s="238"/>
      <c r="X816" s="238"/>
      <c r="Y816" s="238"/>
      <c r="Z816" s="238"/>
      <c r="AA816" s="238"/>
      <c r="AB816" s="238"/>
      <c r="AC816" s="238"/>
    </row>
    <row r="817" customFormat="false" ht="15" hidden="false" customHeight="false" outlineLevel="0" collapsed="false">
      <c r="A817" s="238"/>
      <c r="B817" s="437"/>
      <c r="C817" s="437"/>
      <c r="D817" s="437"/>
      <c r="E817" s="238"/>
      <c r="F817" s="238"/>
      <c r="G817" s="437"/>
      <c r="H817" s="437"/>
      <c r="I817" s="439"/>
      <c r="J817" s="238"/>
      <c r="K817" s="238"/>
      <c r="L817" s="238"/>
      <c r="M817" s="238"/>
      <c r="N817" s="238"/>
      <c r="O817" s="238"/>
      <c r="P817" s="238"/>
      <c r="Q817" s="238"/>
      <c r="R817" s="238"/>
      <c r="S817" s="238"/>
      <c r="T817" s="238"/>
      <c r="U817" s="238"/>
      <c r="V817" s="238"/>
      <c r="W817" s="238"/>
      <c r="X817" s="238"/>
      <c r="Y817" s="238"/>
      <c r="Z817" s="238"/>
      <c r="AA817" s="238"/>
      <c r="AB817" s="238"/>
      <c r="AC817" s="238"/>
    </row>
    <row r="818" customFormat="false" ht="15" hidden="false" customHeight="false" outlineLevel="0" collapsed="false">
      <c r="A818" s="238"/>
      <c r="B818" s="437"/>
      <c r="C818" s="437"/>
      <c r="D818" s="437"/>
      <c r="E818" s="238"/>
      <c r="F818" s="238"/>
      <c r="G818" s="437"/>
      <c r="H818" s="437"/>
      <c r="I818" s="439"/>
      <c r="J818" s="238"/>
      <c r="K818" s="238"/>
      <c r="L818" s="238"/>
      <c r="M818" s="238"/>
      <c r="N818" s="238"/>
      <c r="O818" s="238"/>
      <c r="P818" s="238"/>
      <c r="Q818" s="238"/>
      <c r="R818" s="238"/>
      <c r="S818" s="238"/>
      <c r="T818" s="238"/>
      <c r="U818" s="238"/>
      <c r="V818" s="238"/>
      <c r="W818" s="238"/>
      <c r="X818" s="238"/>
      <c r="Y818" s="238"/>
      <c r="Z818" s="238"/>
      <c r="AA818" s="238"/>
      <c r="AB818" s="238"/>
      <c r="AC818" s="238"/>
    </row>
    <row r="819" customFormat="false" ht="15" hidden="false" customHeight="false" outlineLevel="0" collapsed="false">
      <c r="A819" s="238"/>
      <c r="B819" s="437"/>
      <c r="C819" s="437"/>
      <c r="D819" s="437"/>
      <c r="E819" s="238"/>
      <c r="F819" s="238"/>
      <c r="G819" s="437"/>
      <c r="H819" s="437"/>
      <c r="I819" s="439"/>
      <c r="J819" s="238"/>
      <c r="K819" s="238"/>
      <c r="L819" s="238"/>
      <c r="M819" s="238"/>
      <c r="N819" s="238"/>
      <c r="O819" s="238"/>
      <c r="P819" s="238"/>
      <c r="Q819" s="238"/>
      <c r="R819" s="238"/>
      <c r="S819" s="238"/>
      <c r="T819" s="238"/>
      <c r="U819" s="238"/>
      <c r="V819" s="238"/>
      <c r="W819" s="238"/>
      <c r="X819" s="238"/>
      <c r="Y819" s="238"/>
      <c r="Z819" s="238"/>
      <c r="AA819" s="238"/>
      <c r="AB819" s="238"/>
      <c r="AC819" s="238"/>
    </row>
    <row r="820" customFormat="false" ht="15" hidden="false" customHeight="false" outlineLevel="0" collapsed="false">
      <c r="A820" s="238"/>
      <c r="B820" s="437"/>
      <c r="C820" s="437"/>
      <c r="D820" s="437"/>
      <c r="E820" s="238"/>
      <c r="F820" s="238"/>
      <c r="G820" s="437"/>
      <c r="H820" s="437"/>
      <c r="I820" s="439"/>
      <c r="J820" s="238"/>
      <c r="K820" s="238"/>
      <c r="L820" s="238"/>
      <c r="M820" s="238"/>
      <c r="N820" s="238"/>
      <c r="O820" s="238"/>
      <c r="P820" s="238"/>
      <c r="Q820" s="238"/>
      <c r="R820" s="238"/>
      <c r="S820" s="238"/>
      <c r="T820" s="238"/>
      <c r="U820" s="238"/>
      <c r="V820" s="238"/>
      <c r="W820" s="238"/>
      <c r="X820" s="238"/>
      <c r="Y820" s="238"/>
      <c r="Z820" s="238"/>
      <c r="AA820" s="238"/>
      <c r="AB820" s="238"/>
      <c r="AC820" s="238"/>
    </row>
    <row r="821" customFormat="false" ht="15" hidden="false" customHeight="false" outlineLevel="0" collapsed="false">
      <c r="A821" s="238"/>
      <c r="B821" s="437"/>
      <c r="C821" s="437"/>
      <c r="D821" s="437"/>
      <c r="E821" s="238"/>
      <c r="F821" s="238"/>
      <c r="G821" s="437"/>
      <c r="H821" s="437"/>
      <c r="I821" s="439"/>
      <c r="J821" s="238"/>
      <c r="K821" s="238"/>
      <c r="L821" s="238"/>
      <c r="M821" s="238"/>
      <c r="N821" s="238"/>
      <c r="O821" s="238"/>
      <c r="P821" s="238"/>
      <c r="Q821" s="238"/>
      <c r="R821" s="238"/>
      <c r="S821" s="238"/>
      <c r="T821" s="238"/>
      <c r="U821" s="238"/>
      <c r="V821" s="238"/>
      <c r="W821" s="238"/>
      <c r="X821" s="238"/>
      <c r="Y821" s="238"/>
      <c r="Z821" s="238"/>
      <c r="AA821" s="238"/>
      <c r="AB821" s="238"/>
      <c r="AC821" s="238"/>
    </row>
    <row r="822" customFormat="false" ht="15" hidden="false" customHeight="false" outlineLevel="0" collapsed="false">
      <c r="A822" s="238"/>
      <c r="B822" s="437"/>
      <c r="C822" s="437"/>
      <c r="D822" s="437"/>
      <c r="E822" s="238"/>
      <c r="F822" s="238"/>
      <c r="G822" s="437"/>
      <c r="H822" s="437"/>
      <c r="I822" s="439"/>
      <c r="J822" s="238"/>
      <c r="K822" s="238"/>
      <c r="L822" s="238"/>
      <c r="M822" s="238"/>
      <c r="N822" s="238"/>
      <c r="O822" s="238"/>
      <c r="P822" s="238"/>
      <c r="Q822" s="238"/>
      <c r="R822" s="238"/>
      <c r="S822" s="238"/>
      <c r="T822" s="238"/>
      <c r="U822" s="238"/>
      <c r="V822" s="238"/>
      <c r="W822" s="238"/>
      <c r="X822" s="238"/>
      <c r="Y822" s="238"/>
      <c r="Z822" s="238"/>
      <c r="AA822" s="238"/>
      <c r="AB822" s="238"/>
      <c r="AC822" s="238"/>
    </row>
    <row r="823" customFormat="false" ht="15" hidden="false" customHeight="false" outlineLevel="0" collapsed="false">
      <c r="A823" s="238"/>
      <c r="B823" s="437"/>
      <c r="C823" s="437"/>
      <c r="D823" s="437"/>
      <c r="E823" s="238"/>
      <c r="F823" s="238"/>
      <c r="G823" s="437"/>
      <c r="H823" s="437"/>
      <c r="I823" s="439"/>
      <c r="J823" s="238"/>
      <c r="K823" s="238"/>
      <c r="L823" s="238"/>
      <c r="M823" s="238"/>
      <c r="N823" s="238"/>
      <c r="O823" s="238"/>
      <c r="P823" s="238"/>
      <c r="Q823" s="238"/>
      <c r="R823" s="238"/>
      <c r="S823" s="238"/>
      <c r="T823" s="238"/>
      <c r="U823" s="238"/>
      <c r="V823" s="238"/>
      <c r="W823" s="238"/>
      <c r="X823" s="238"/>
      <c r="Y823" s="238"/>
      <c r="Z823" s="238"/>
      <c r="AA823" s="238"/>
      <c r="AB823" s="238"/>
      <c r="AC823" s="238"/>
    </row>
    <row r="824" customFormat="false" ht="15" hidden="false" customHeight="false" outlineLevel="0" collapsed="false">
      <c r="A824" s="238"/>
      <c r="B824" s="437"/>
      <c r="C824" s="437"/>
      <c r="D824" s="437"/>
      <c r="E824" s="238"/>
      <c r="F824" s="238"/>
      <c r="G824" s="437"/>
      <c r="H824" s="437"/>
      <c r="I824" s="439"/>
      <c r="J824" s="238"/>
      <c r="K824" s="238"/>
      <c r="L824" s="238"/>
      <c r="M824" s="238"/>
      <c r="N824" s="238"/>
      <c r="O824" s="238"/>
      <c r="P824" s="238"/>
      <c r="Q824" s="238"/>
      <c r="R824" s="238"/>
      <c r="S824" s="238"/>
      <c r="T824" s="238"/>
      <c r="U824" s="238"/>
      <c r="V824" s="238"/>
      <c r="W824" s="238"/>
      <c r="X824" s="238"/>
      <c r="Y824" s="238"/>
      <c r="Z824" s="238"/>
      <c r="AA824" s="238"/>
      <c r="AB824" s="238"/>
      <c r="AC824" s="238"/>
    </row>
    <row r="825" customFormat="false" ht="15" hidden="false" customHeight="false" outlineLevel="0" collapsed="false">
      <c r="A825" s="238"/>
      <c r="B825" s="437"/>
      <c r="C825" s="437"/>
      <c r="D825" s="437"/>
      <c r="E825" s="238"/>
      <c r="F825" s="238"/>
      <c r="G825" s="437"/>
      <c r="H825" s="437"/>
      <c r="I825" s="439"/>
      <c r="J825" s="238"/>
      <c r="K825" s="238"/>
      <c r="L825" s="238"/>
      <c r="M825" s="238"/>
      <c r="N825" s="238"/>
      <c r="O825" s="238"/>
      <c r="P825" s="238"/>
      <c r="Q825" s="238"/>
      <c r="R825" s="238"/>
      <c r="S825" s="238"/>
      <c r="T825" s="238"/>
      <c r="U825" s="238"/>
      <c r="V825" s="238"/>
      <c r="W825" s="238"/>
      <c r="X825" s="238"/>
      <c r="Y825" s="238"/>
      <c r="Z825" s="238"/>
      <c r="AA825" s="238"/>
      <c r="AB825" s="238"/>
      <c r="AC825" s="238"/>
    </row>
    <row r="826" customFormat="false" ht="15" hidden="false" customHeight="false" outlineLevel="0" collapsed="false">
      <c r="A826" s="238"/>
      <c r="B826" s="437"/>
      <c r="C826" s="437"/>
      <c r="D826" s="437"/>
      <c r="E826" s="238"/>
      <c r="F826" s="238"/>
      <c r="G826" s="437"/>
      <c r="H826" s="437"/>
      <c r="I826" s="439"/>
      <c r="J826" s="238"/>
      <c r="K826" s="238"/>
      <c r="L826" s="238"/>
      <c r="M826" s="238"/>
      <c r="N826" s="238"/>
      <c r="O826" s="238"/>
      <c r="P826" s="238"/>
      <c r="Q826" s="238"/>
      <c r="R826" s="238"/>
      <c r="S826" s="238"/>
      <c r="T826" s="238"/>
      <c r="U826" s="238"/>
      <c r="V826" s="238"/>
      <c r="W826" s="238"/>
      <c r="X826" s="238"/>
      <c r="Y826" s="238"/>
      <c r="Z826" s="238"/>
      <c r="AA826" s="238"/>
      <c r="AB826" s="238"/>
      <c r="AC826" s="238"/>
    </row>
    <row r="827" customFormat="false" ht="15" hidden="false" customHeight="false" outlineLevel="0" collapsed="false">
      <c r="A827" s="238"/>
      <c r="B827" s="437"/>
      <c r="C827" s="437"/>
      <c r="D827" s="437"/>
      <c r="E827" s="238"/>
      <c r="F827" s="238"/>
      <c r="G827" s="437"/>
      <c r="H827" s="437"/>
      <c r="I827" s="439"/>
      <c r="J827" s="238"/>
      <c r="K827" s="238"/>
      <c r="L827" s="238"/>
      <c r="M827" s="238"/>
      <c r="N827" s="238"/>
      <c r="O827" s="238"/>
      <c r="P827" s="238"/>
      <c r="Q827" s="238"/>
      <c r="R827" s="238"/>
      <c r="S827" s="238"/>
      <c r="T827" s="238"/>
      <c r="U827" s="238"/>
      <c r="V827" s="238"/>
      <c r="W827" s="238"/>
      <c r="X827" s="238"/>
      <c r="Y827" s="238"/>
      <c r="Z827" s="238"/>
      <c r="AA827" s="238"/>
      <c r="AB827" s="238"/>
      <c r="AC827" s="238"/>
    </row>
    <row r="828" customFormat="false" ht="15" hidden="false" customHeight="false" outlineLevel="0" collapsed="false">
      <c r="A828" s="238"/>
      <c r="B828" s="437"/>
      <c r="C828" s="437"/>
      <c r="D828" s="437"/>
      <c r="E828" s="238"/>
      <c r="F828" s="238"/>
      <c r="G828" s="437"/>
      <c r="H828" s="437"/>
      <c r="I828" s="439"/>
      <c r="J828" s="238"/>
      <c r="K828" s="238"/>
      <c r="L828" s="238"/>
      <c r="M828" s="238"/>
      <c r="N828" s="238"/>
      <c r="O828" s="238"/>
      <c r="P828" s="238"/>
      <c r="Q828" s="238"/>
      <c r="R828" s="238"/>
      <c r="S828" s="238"/>
      <c r="T828" s="238"/>
      <c r="U828" s="238"/>
      <c r="V828" s="238"/>
      <c r="W828" s="238"/>
      <c r="X828" s="238"/>
      <c r="Y828" s="238"/>
      <c r="Z828" s="238"/>
      <c r="AA828" s="238"/>
      <c r="AB828" s="238"/>
      <c r="AC828" s="238"/>
    </row>
    <row r="829" customFormat="false" ht="15" hidden="false" customHeight="false" outlineLevel="0" collapsed="false">
      <c r="A829" s="238"/>
      <c r="B829" s="437"/>
      <c r="C829" s="437"/>
      <c r="D829" s="437"/>
      <c r="E829" s="238"/>
      <c r="F829" s="238"/>
      <c r="G829" s="437"/>
      <c r="H829" s="437"/>
      <c r="I829" s="439"/>
      <c r="J829" s="238"/>
      <c r="K829" s="238"/>
      <c r="L829" s="238"/>
      <c r="M829" s="238"/>
      <c r="N829" s="238"/>
      <c r="O829" s="238"/>
      <c r="P829" s="238"/>
      <c r="Q829" s="238"/>
      <c r="R829" s="238"/>
      <c r="S829" s="238"/>
      <c r="T829" s="238"/>
      <c r="U829" s="238"/>
      <c r="V829" s="238"/>
      <c r="W829" s="238"/>
      <c r="X829" s="238"/>
      <c r="Y829" s="238"/>
      <c r="Z829" s="238"/>
      <c r="AA829" s="238"/>
      <c r="AB829" s="238"/>
      <c r="AC829" s="238"/>
    </row>
    <row r="830" customFormat="false" ht="15" hidden="false" customHeight="false" outlineLevel="0" collapsed="false">
      <c r="A830" s="238"/>
      <c r="B830" s="437"/>
      <c r="C830" s="437"/>
      <c r="D830" s="437"/>
      <c r="E830" s="238"/>
      <c r="F830" s="238"/>
      <c r="G830" s="437"/>
      <c r="H830" s="437"/>
      <c r="I830" s="439"/>
      <c r="J830" s="238"/>
      <c r="K830" s="238"/>
      <c r="L830" s="238"/>
      <c r="M830" s="238"/>
      <c r="N830" s="238"/>
      <c r="O830" s="238"/>
      <c r="P830" s="238"/>
      <c r="Q830" s="238"/>
      <c r="R830" s="238"/>
      <c r="S830" s="238"/>
      <c r="T830" s="238"/>
      <c r="U830" s="238"/>
      <c r="V830" s="238"/>
      <c r="W830" s="238"/>
      <c r="X830" s="238"/>
      <c r="Y830" s="238"/>
      <c r="Z830" s="238"/>
      <c r="AA830" s="238"/>
      <c r="AB830" s="238"/>
      <c r="AC830" s="238"/>
    </row>
    <row r="831" customFormat="false" ht="15" hidden="false" customHeight="false" outlineLevel="0" collapsed="false">
      <c r="A831" s="238"/>
      <c r="B831" s="437"/>
      <c r="C831" s="437"/>
      <c r="D831" s="437"/>
      <c r="E831" s="238"/>
      <c r="F831" s="238"/>
      <c r="G831" s="437"/>
      <c r="H831" s="437"/>
      <c r="I831" s="439"/>
      <c r="J831" s="238"/>
      <c r="K831" s="238"/>
      <c r="L831" s="238"/>
      <c r="M831" s="238"/>
      <c r="N831" s="238"/>
      <c r="O831" s="238"/>
      <c r="P831" s="238"/>
      <c r="Q831" s="238"/>
      <c r="R831" s="238"/>
      <c r="S831" s="238"/>
      <c r="T831" s="238"/>
      <c r="U831" s="238"/>
      <c r="V831" s="238"/>
      <c r="W831" s="238"/>
      <c r="X831" s="238"/>
      <c r="Y831" s="238"/>
      <c r="Z831" s="238"/>
      <c r="AA831" s="238"/>
      <c r="AB831" s="238"/>
      <c r="AC831" s="238"/>
    </row>
    <row r="832" customFormat="false" ht="15" hidden="false" customHeight="false" outlineLevel="0" collapsed="false">
      <c r="A832" s="238"/>
      <c r="B832" s="437"/>
      <c r="C832" s="437"/>
      <c r="D832" s="437"/>
      <c r="E832" s="238"/>
      <c r="F832" s="238"/>
      <c r="G832" s="437"/>
      <c r="H832" s="437"/>
      <c r="I832" s="439"/>
      <c r="J832" s="238"/>
      <c r="K832" s="238"/>
      <c r="L832" s="238"/>
      <c r="M832" s="238"/>
      <c r="N832" s="238"/>
      <c r="O832" s="238"/>
      <c r="P832" s="238"/>
      <c r="Q832" s="238"/>
      <c r="R832" s="238"/>
      <c r="S832" s="238"/>
      <c r="T832" s="238"/>
      <c r="U832" s="238"/>
      <c r="V832" s="238"/>
      <c r="W832" s="238"/>
      <c r="X832" s="238"/>
      <c r="Y832" s="238"/>
      <c r="Z832" s="238"/>
      <c r="AA832" s="238"/>
      <c r="AB832" s="238"/>
      <c r="AC832" s="238"/>
    </row>
    <row r="833" customFormat="false" ht="15" hidden="false" customHeight="false" outlineLevel="0" collapsed="false">
      <c r="A833" s="238"/>
      <c r="B833" s="437"/>
      <c r="C833" s="437"/>
      <c r="D833" s="437"/>
      <c r="E833" s="238"/>
      <c r="F833" s="238"/>
      <c r="G833" s="437"/>
      <c r="H833" s="437"/>
      <c r="I833" s="439"/>
      <c r="J833" s="238"/>
      <c r="K833" s="238"/>
      <c r="L833" s="238"/>
      <c r="M833" s="238"/>
      <c r="N833" s="238"/>
      <c r="O833" s="238"/>
      <c r="P833" s="238"/>
      <c r="Q833" s="238"/>
      <c r="R833" s="238"/>
      <c r="S833" s="238"/>
      <c r="T833" s="238"/>
      <c r="U833" s="238"/>
      <c r="V833" s="238"/>
      <c r="W833" s="238"/>
      <c r="X833" s="238"/>
      <c r="Y833" s="238"/>
      <c r="Z833" s="238"/>
      <c r="AA833" s="238"/>
      <c r="AB833" s="238"/>
      <c r="AC833" s="238"/>
    </row>
    <row r="834" customFormat="false" ht="15" hidden="false" customHeight="false" outlineLevel="0" collapsed="false">
      <c r="A834" s="238"/>
      <c r="B834" s="437"/>
      <c r="C834" s="437"/>
      <c r="D834" s="437"/>
      <c r="E834" s="238"/>
      <c r="F834" s="238"/>
      <c r="G834" s="437"/>
      <c r="H834" s="437"/>
      <c r="I834" s="439"/>
      <c r="J834" s="238"/>
      <c r="K834" s="238"/>
      <c r="L834" s="238"/>
      <c r="M834" s="238"/>
      <c r="N834" s="238"/>
      <c r="O834" s="238"/>
      <c r="P834" s="238"/>
      <c r="Q834" s="238"/>
      <c r="R834" s="238"/>
      <c r="S834" s="238"/>
      <c r="T834" s="238"/>
      <c r="U834" s="238"/>
      <c r="V834" s="238"/>
      <c r="W834" s="238"/>
      <c r="X834" s="238"/>
      <c r="Y834" s="238"/>
      <c r="Z834" s="238"/>
      <c r="AA834" s="238"/>
      <c r="AB834" s="238"/>
      <c r="AC834" s="238"/>
    </row>
    <row r="835" customFormat="false" ht="15" hidden="false" customHeight="false" outlineLevel="0" collapsed="false">
      <c r="A835" s="238"/>
      <c r="B835" s="437"/>
      <c r="C835" s="437"/>
      <c r="D835" s="437"/>
      <c r="E835" s="238"/>
      <c r="F835" s="238"/>
      <c r="G835" s="437"/>
      <c r="H835" s="437"/>
      <c r="I835" s="439"/>
      <c r="J835" s="238"/>
      <c r="K835" s="238"/>
      <c r="L835" s="238"/>
      <c r="M835" s="238"/>
      <c r="N835" s="238"/>
      <c r="O835" s="238"/>
      <c r="P835" s="238"/>
      <c r="Q835" s="238"/>
      <c r="R835" s="238"/>
      <c r="S835" s="238"/>
      <c r="T835" s="238"/>
      <c r="U835" s="238"/>
      <c r="V835" s="238"/>
      <c r="W835" s="238"/>
      <c r="X835" s="238"/>
      <c r="Y835" s="238"/>
      <c r="Z835" s="238"/>
      <c r="AA835" s="238"/>
      <c r="AB835" s="238"/>
      <c r="AC835" s="238"/>
    </row>
    <row r="836" customFormat="false" ht="15" hidden="false" customHeight="false" outlineLevel="0" collapsed="false">
      <c r="A836" s="238"/>
      <c r="B836" s="437"/>
      <c r="C836" s="437"/>
      <c r="D836" s="437"/>
      <c r="E836" s="238"/>
      <c r="F836" s="238"/>
      <c r="G836" s="437"/>
      <c r="H836" s="437"/>
      <c r="I836" s="439"/>
      <c r="J836" s="238"/>
      <c r="K836" s="238"/>
      <c r="L836" s="238"/>
      <c r="M836" s="238"/>
      <c r="N836" s="238"/>
      <c r="O836" s="238"/>
      <c r="P836" s="238"/>
      <c r="Q836" s="238"/>
      <c r="R836" s="238"/>
      <c r="S836" s="238"/>
      <c r="T836" s="238"/>
      <c r="U836" s="238"/>
      <c r="V836" s="238"/>
      <c r="W836" s="238"/>
      <c r="X836" s="238"/>
      <c r="Y836" s="238"/>
      <c r="Z836" s="238"/>
      <c r="AA836" s="238"/>
      <c r="AB836" s="238"/>
      <c r="AC836" s="238"/>
    </row>
    <row r="837" customFormat="false" ht="15" hidden="false" customHeight="false" outlineLevel="0" collapsed="false">
      <c r="A837" s="238"/>
      <c r="B837" s="437"/>
      <c r="C837" s="437"/>
      <c r="D837" s="437"/>
      <c r="E837" s="238"/>
      <c r="F837" s="238"/>
      <c r="G837" s="437"/>
      <c r="H837" s="437"/>
      <c r="I837" s="439"/>
      <c r="J837" s="238"/>
      <c r="K837" s="238"/>
      <c r="L837" s="238"/>
      <c r="M837" s="238"/>
      <c r="N837" s="238"/>
      <c r="O837" s="238"/>
      <c r="P837" s="238"/>
      <c r="Q837" s="238"/>
      <c r="R837" s="238"/>
      <c r="S837" s="238"/>
      <c r="T837" s="238"/>
      <c r="U837" s="238"/>
      <c r="V837" s="238"/>
      <c r="W837" s="238"/>
      <c r="X837" s="238"/>
      <c r="Y837" s="238"/>
      <c r="Z837" s="238"/>
      <c r="AA837" s="238"/>
      <c r="AB837" s="238"/>
      <c r="AC837" s="238"/>
    </row>
    <row r="838" customFormat="false" ht="15" hidden="false" customHeight="false" outlineLevel="0" collapsed="false">
      <c r="A838" s="238"/>
      <c r="B838" s="437"/>
      <c r="C838" s="437"/>
      <c r="D838" s="437"/>
      <c r="E838" s="238"/>
      <c r="F838" s="238"/>
      <c r="G838" s="437"/>
      <c r="H838" s="437"/>
      <c r="I838" s="439"/>
      <c r="J838" s="238"/>
      <c r="K838" s="238"/>
      <c r="L838" s="238"/>
      <c r="M838" s="238"/>
      <c r="N838" s="238"/>
      <c r="O838" s="238"/>
      <c r="P838" s="238"/>
      <c r="Q838" s="238"/>
      <c r="R838" s="238"/>
      <c r="S838" s="238"/>
      <c r="T838" s="238"/>
      <c r="U838" s="238"/>
      <c r="V838" s="238"/>
      <c r="W838" s="238"/>
      <c r="X838" s="238"/>
      <c r="Y838" s="238"/>
      <c r="Z838" s="238"/>
      <c r="AA838" s="238"/>
      <c r="AB838" s="238"/>
      <c r="AC838" s="238"/>
    </row>
    <row r="839" customFormat="false" ht="15" hidden="false" customHeight="false" outlineLevel="0" collapsed="false">
      <c r="A839" s="238"/>
      <c r="B839" s="437"/>
      <c r="C839" s="437"/>
      <c r="D839" s="437"/>
      <c r="E839" s="238"/>
      <c r="F839" s="238"/>
      <c r="G839" s="437"/>
      <c r="H839" s="437"/>
      <c r="I839" s="439"/>
      <c r="J839" s="238"/>
      <c r="K839" s="238"/>
      <c r="L839" s="238"/>
      <c r="M839" s="238"/>
      <c r="N839" s="238"/>
      <c r="O839" s="238"/>
      <c r="P839" s="238"/>
      <c r="Q839" s="238"/>
      <c r="R839" s="238"/>
      <c r="S839" s="238"/>
      <c r="T839" s="238"/>
      <c r="U839" s="238"/>
      <c r="V839" s="238"/>
      <c r="W839" s="238"/>
      <c r="X839" s="238"/>
      <c r="Y839" s="238"/>
      <c r="Z839" s="238"/>
      <c r="AA839" s="238"/>
      <c r="AB839" s="238"/>
      <c r="AC839" s="238"/>
    </row>
    <row r="840" customFormat="false" ht="15" hidden="false" customHeight="false" outlineLevel="0" collapsed="false">
      <c r="A840" s="238"/>
      <c r="B840" s="437"/>
      <c r="C840" s="437"/>
      <c r="D840" s="437"/>
      <c r="E840" s="238"/>
      <c r="F840" s="238"/>
      <c r="G840" s="437"/>
      <c r="H840" s="437"/>
      <c r="I840" s="439"/>
      <c r="J840" s="238"/>
      <c r="K840" s="238"/>
      <c r="L840" s="238"/>
      <c r="M840" s="238"/>
      <c r="N840" s="238"/>
      <c r="O840" s="238"/>
      <c r="P840" s="238"/>
      <c r="Q840" s="238"/>
      <c r="R840" s="238"/>
      <c r="S840" s="238"/>
      <c r="T840" s="238"/>
      <c r="U840" s="238"/>
      <c r="V840" s="238"/>
      <c r="W840" s="238"/>
      <c r="X840" s="238"/>
      <c r="Y840" s="238"/>
      <c r="Z840" s="238"/>
      <c r="AA840" s="238"/>
      <c r="AB840" s="238"/>
      <c r="AC840" s="238"/>
    </row>
    <row r="841" customFormat="false" ht="15" hidden="false" customHeight="false" outlineLevel="0" collapsed="false">
      <c r="A841" s="238"/>
      <c r="B841" s="437"/>
      <c r="C841" s="437"/>
      <c r="D841" s="437"/>
      <c r="E841" s="238"/>
      <c r="F841" s="238"/>
      <c r="G841" s="437"/>
      <c r="H841" s="437"/>
      <c r="I841" s="439"/>
      <c r="J841" s="238"/>
      <c r="K841" s="238"/>
      <c r="L841" s="238"/>
      <c r="M841" s="238"/>
      <c r="N841" s="238"/>
      <c r="O841" s="238"/>
      <c r="P841" s="238"/>
      <c r="Q841" s="238"/>
      <c r="R841" s="238"/>
      <c r="S841" s="238"/>
      <c r="T841" s="238"/>
      <c r="U841" s="238"/>
      <c r="V841" s="238"/>
      <c r="W841" s="238"/>
      <c r="X841" s="238"/>
      <c r="Y841" s="238"/>
      <c r="Z841" s="238"/>
      <c r="AA841" s="238"/>
      <c r="AB841" s="238"/>
      <c r="AC841" s="238"/>
    </row>
    <row r="842" customFormat="false" ht="15" hidden="false" customHeight="false" outlineLevel="0" collapsed="false">
      <c r="A842" s="238"/>
      <c r="B842" s="437"/>
      <c r="C842" s="437"/>
      <c r="D842" s="437"/>
      <c r="E842" s="238"/>
      <c r="F842" s="238"/>
      <c r="G842" s="437"/>
      <c r="H842" s="437"/>
      <c r="I842" s="439"/>
      <c r="J842" s="238"/>
      <c r="K842" s="238"/>
      <c r="L842" s="238"/>
      <c r="M842" s="238"/>
      <c r="N842" s="238"/>
      <c r="O842" s="238"/>
      <c r="P842" s="238"/>
      <c r="Q842" s="238"/>
      <c r="R842" s="238"/>
      <c r="S842" s="238"/>
      <c r="T842" s="238"/>
      <c r="U842" s="238"/>
      <c r="V842" s="238"/>
      <c r="W842" s="238"/>
      <c r="X842" s="238"/>
      <c r="Y842" s="238"/>
      <c r="Z842" s="238"/>
      <c r="AA842" s="238"/>
      <c r="AB842" s="238"/>
      <c r="AC842" s="238"/>
    </row>
    <row r="843" customFormat="false" ht="15" hidden="false" customHeight="false" outlineLevel="0" collapsed="false">
      <c r="A843" s="238"/>
      <c r="B843" s="437"/>
      <c r="C843" s="437"/>
      <c r="D843" s="437"/>
      <c r="E843" s="238"/>
      <c r="F843" s="238"/>
      <c r="G843" s="437"/>
      <c r="H843" s="437"/>
      <c r="I843" s="439"/>
      <c r="J843" s="238"/>
      <c r="K843" s="238"/>
      <c r="L843" s="238"/>
      <c r="M843" s="238"/>
      <c r="N843" s="238"/>
      <c r="O843" s="238"/>
      <c r="P843" s="238"/>
      <c r="Q843" s="238"/>
      <c r="R843" s="238"/>
      <c r="S843" s="238"/>
      <c r="T843" s="238"/>
      <c r="U843" s="238"/>
      <c r="V843" s="238"/>
      <c r="W843" s="238"/>
      <c r="X843" s="238"/>
      <c r="Y843" s="238"/>
      <c r="Z843" s="238"/>
      <c r="AA843" s="238"/>
      <c r="AB843" s="238"/>
      <c r="AC843" s="238"/>
    </row>
    <row r="844" customFormat="false" ht="15" hidden="false" customHeight="false" outlineLevel="0" collapsed="false">
      <c r="A844" s="238"/>
      <c r="B844" s="437"/>
      <c r="C844" s="437"/>
      <c r="D844" s="437"/>
      <c r="E844" s="238"/>
      <c r="F844" s="238"/>
      <c r="G844" s="437"/>
      <c r="H844" s="437"/>
      <c r="I844" s="439"/>
      <c r="J844" s="238"/>
      <c r="K844" s="238"/>
      <c r="L844" s="238"/>
      <c r="M844" s="238"/>
      <c r="N844" s="238"/>
      <c r="O844" s="238"/>
      <c r="P844" s="238"/>
      <c r="Q844" s="238"/>
      <c r="R844" s="238"/>
      <c r="S844" s="238"/>
      <c r="T844" s="238"/>
      <c r="U844" s="238"/>
      <c r="V844" s="238"/>
      <c r="W844" s="238"/>
      <c r="X844" s="238"/>
      <c r="Y844" s="238"/>
      <c r="Z844" s="238"/>
      <c r="AA844" s="238"/>
      <c r="AB844" s="238"/>
      <c r="AC844" s="238"/>
    </row>
    <row r="845" customFormat="false" ht="15" hidden="false" customHeight="false" outlineLevel="0" collapsed="false">
      <c r="A845" s="238"/>
      <c r="B845" s="437"/>
      <c r="C845" s="437"/>
      <c r="D845" s="437"/>
      <c r="E845" s="238"/>
      <c r="F845" s="238"/>
      <c r="G845" s="437"/>
      <c r="H845" s="437"/>
      <c r="I845" s="439"/>
      <c r="J845" s="238"/>
      <c r="K845" s="238"/>
      <c r="L845" s="238"/>
      <c r="M845" s="238"/>
      <c r="N845" s="238"/>
      <c r="O845" s="238"/>
      <c r="P845" s="238"/>
      <c r="Q845" s="238"/>
      <c r="R845" s="238"/>
      <c r="S845" s="238"/>
      <c r="T845" s="238"/>
      <c r="U845" s="238"/>
      <c r="V845" s="238"/>
      <c r="W845" s="238"/>
      <c r="X845" s="238"/>
      <c r="Y845" s="238"/>
      <c r="Z845" s="238"/>
      <c r="AA845" s="238"/>
      <c r="AB845" s="238"/>
      <c r="AC845" s="238"/>
    </row>
    <row r="846" customFormat="false" ht="15" hidden="false" customHeight="false" outlineLevel="0" collapsed="false">
      <c r="A846" s="238"/>
      <c r="B846" s="437"/>
      <c r="C846" s="437"/>
      <c r="D846" s="437"/>
      <c r="E846" s="238"/>
      <c r="F846" s="238"/>
      <c r="G846" s="437"/>
      <c r="H846" s="437"/>
      <c r="I846" s="439"/>
      <c r="J846" s="238"/>
      <c r="K846" s="238"/>
      <c r="L846" s="238"/>
      <c r="M846" s="238"/>
      <c r="N846" s="238"/>
      <c r="O846" s="238"/>
      <c r="P846" s="238"/>
      <c r="Q846" s="238"/>
      <c r="R846" s="238"/>
      <c r="S846" s="238"/>
      <c r="T846" s="238"/>
      <c r="U846" s="238"/>
      <c r="V846" s="238"/>
      <c r="W846" s="238"/>
      <c r="X846" s="238"/>
      <c r="Y846" s="238"/>
      <c r="Z846" s="238"/>
      <c r="AA846" s="238"/>
      <c r="AB846" s="238"/>
      <c r="AC846" s="238"/>
    </row>
    <row r="847" customFormat="false" ht="15" hidden="false" customHeight="false" outlineLevel="0" collapsed="false">
      <c r="A847" s="238"/>
      <c r="B847" s="437"/>
      <c r="C847" s="437"/>
      <c r="D847" s="437"/>
      <c r="E847" s="238"/>
      <c r="F847" s="238"/>
      <c r="G847" s="437"/>
      <c r="H847" s="437"/>
      <c r="I847" s="439"/>
      <c r="J847" s="238"/>
      <c r="K847" s="238"/>
      <c r="L847" s="238"/>
      <c r="M847" s="238"/>
      <c r="N847" s="238"/>
      <c r="O847" s="238"/>
      <c r="P847" s="238"/>
      <c r="Q847" s="238"/>
      <c r="R847" s="238"/>
      <c r="S847" s="238"/>
      <c r="T847" s="238"/>
      <c r="U847" s="238"/>
      <c r="V847" s="238"/>
      <c r="W847" s="238"/>
      <c r="X847" s="238"/>
      <c r="Y847" s="238"/>
      <c r="Z847" s="238"/>
      <c r="AA847" s="238"/>
      <c r="AB847" s="238"/>
      <c r="AC847" s="238"/>
    </row>
    <row r="848" customFormat="false" ht="15" hidden="false" customHeight="false" outlineLevel="0" collapsed="false">
      <c r="A848" s="238"/>
      <c r="B848" s="437"/>
      <c r="C848" s="437"/>
      <c r="D848" s="437"/>
      <c r="E848" s="238"/>
      <c r="F848" s="238"/>
      <c r="G848" s="437"/>
      <c r="H848" s="437"/>
      <c r="I848" s="439"/>
      <c r="J848" s="238"/>
      <c r="K848" s="238"/>
      <c r="L848" s="238"/>
      <c r="M848" s="238"/>
      <c r="N848" s="238"/>
      <c r="O848" s="238"/>
      <c r="P848" s="238"/>
      <c r="Q848" s="238"/>
      <c r="R848" s="238"/>
      <c r="S848" s="238"/>
      <c r="T848" s="238"/>
      <c r="U848" s="238"/>
      <c r="V848" s="238"/>
      <c r="W848" s="238"/>
      <c r="X848" s="238"/>
      <c r="Y848" s="238"/>
      <c r="Z848" s="238"/>
      <c r="AA848" s="238"/>
      <c r="AB848" s="238"/>
      <c r="AC848" s="238"/>
    </row>
    <row r="849" customFormat="false" ht="15" hidden="false" customHeight="false" outlineLevel="0" collapsed="false">
      <c r="A849" s="238"/>
      <c r="B849" s="437"/>
      <c r="C849" s="437"/>
      <c r="D849" s="437"/>
      <c r="E849" s="238"/>
      <c r="F849" s="238"/>
      <c r="G849" s="437"/>
      <c r="H849" s="437"/>
      <c r="I849" s="439"/>
      <c r="J849" s="238"/>
      <c r="K849" s="238"/>
      <c r="L849" s="238"/>
      <c r="M849" s="238"/>
      <c r="N849" s="238"/>
      <c r="O849" s="238"/>
      <c r="P849" s="238"/>
      <c r="Q849" s="238"/>
      <c r="R849" s="238"/>
      <c r="S849" s="238"/>
      <c r="T849" s="238"/>
      <c r="U849" s="238"/>
      <c r="V849" s="238"/>
      <c r="W849" s="238"/>
      <c r="X849" s="238"/>
      <c r="Y849" s="238"/>
      <c r="Z849" s="238"/>
      <c r="AA849" s="238"/>
      <c r="AB849" s="238"/>
      <c r="AC849" s="238"/>
    </row>
    <row r="850" customFormat="false" ht="15" hidden="false" customHeight="false" outlineLevel="0" collapsed="false">
      <c r="A850" s="238"/>
      <c r="B850" s="437"/>
      <c r="C850" s="437"/>
      <c r="D850" s="437"/>
      <c r="E850" s="238"/>
      <c r="F850" s="238"/>
      <c r="G850" s="437"/>
      <c r="H850" s="437"/>
      <c r="I850" s="439"/>
      <c r="J850" s="238"/>
      <c r="K850" s="238"/>
      <c r="L850" s="238"/>
      <c r="M850" s="238"/>
      <c r="N850" s="238"/>
      <c r="O850" s="238"/>
      <c r="P850" s="238"/>
      <c r="Q850" s="238"/>
      <c r="R850" s="238"/>
      <c r="S850" s="238"/>
      <c r="T850" s="238"/>
      <c r="U850" s="238"/>
      <c r="V850" s="238"/>
      <c r="W850" s="238"/>
      <c r="X850" s="238"/>
      <c r="Y850" s="238"/>
      <c r="Z850" s="238"/>
      <c r="AA850" s="238"/>
      <c r="AB850" s="238"/>
      <c r="AC850" s="238"/>
    </row>
    <row r="851" customFormat="false" ht="15" hidden="false" customHeight="false" outlineLevel="0" collapsed="false">
      <c r="A851" s="238"/>
      <c r="B851" s="437"/>
      <c r="C851" s="437"/>
      <c r="D851" s="437"/>
      <c r="E851" s="238"/>
      <c r="F851" s="238"/>
      <c r="G851" s="437"/>
      <c r="H851" s="437"/>
      <c r="I851" s="439"/>
      <c r="J851" s="238"/>
      <c r="K851" s="238"/>
      <c r="L851" s="238"/>
      <c r="M851" s="238"/>
      <c r="N851" s="238"/>
      <c r="O851" s="238"/>
      <c r="P851" s="238"/>
      <c r="Q851" s="238"/>
      <c r="R851" s="238"/>
      <c r="S851" s="238"/>
      <c r="T851" s="238"/>
      <c r="U851" s="238"/>
      <c r="V851" s="238"/>
      <c r="W851" s="238"/>
      <c r="X851" s="238"/>
      <c r="Y851" s="238"/>
      <c r="Z851" s="238"/>
      <c r="AA851" s="238"/>
      <c r="AB851" s="238"/>
      <c r="AC851" s="238"/>
    </row>
    <row r="852" customFormat="false" ht="15" hidden="false" customHeight="false" outlineLevel="0" collapsed="false">
      <c r="A852" s="238"/>
      <c r="B852" s="437"/>
      <c r="C852" s="437"/>
      <c r="D852" s="437"/>
      <c r="E852" s="238"/>
      <c r="F852" s="238"/>
      <c r="G852" s="437"/>
      <c r="H852" s="437"/>
      <c r="I852" s="439"/>
      <c r="J852" s="238"/>
      <c r="K852" s="238"/>
      <c r="L852" s="238"/>
      <c r="M852" s="238"/>
      <c r="N852" s="238"/>
      <c r="O852" s="238"/>
      <c r="P852" s="238"/>
      <c r="Q852" s="238"/>
      <c r="R852" s="238"/>
      <c r="S852" s="238"/>
      <c r="T852" s="238"/>
      <c r="U852" s="238"/>
      <c r="V852" s="238"/>
      <c r="W852" s="238"/>
      <c r="X852" s="238"/>
      <c r="Y852" s="238"/>
      <c r="Z852" s="238"/>
      <c r="AA852" s="238"/>
      <c r="AB852" s="238"/>
      <c r="AC852" s="238"/>
    </row>
    <row r="853" customFormat="false" ht="15" hidden="false" customHeight="false" outlineLevel="0" collapsed="false">
      <c r="A853" s="238"/>
      <c r="B853" s="437"/>
      <c r="C853" s="437"/>
      <c r="D853" s="437"/>
      <c r="E853" s="238"/>
      <c r="F853" s="238"/>
      <c r="G853" s="437"/>
      <c r="H853" s="437"/>
      <c r="I853" s="439"/>
      <c r="J853" s="238"/>
      <c r="K853" s="238"/>
      <c r="L853" s="238"/>
      <c r="M853" s="238"/>
      <c r="N853" s="238"/>
      <c r="O853" s="238"/>
      <c r="P853" s="238"/>
      <c r="Q853" s="238"/>
      <c r="R853" s="238"/>
      <c r="S853" s="238"/>
      <c r="T853" s="238"/>
      <c r="U853" s="238"/>
      <c r="V853" s="238"/>
      <c r="W853" s="238"/>
      <c r="X853" s="238"/>
      <c r="Y853" s="238"/>
      <c r="Z853" s="238"/>
      <c r="AA853" s="238"/>
      <c r="AB853" s="238"/>
      <c r="AC853" s="238"/>
    </row>
    <row r="854" customFormat="false" ht="15" hidden="false" customHeight="false" outlineLevel="0" collapsed="false">
      <c r="A854" s="238"/>
      <c r="B854" s="437"/>
      <c r="C854" s="437"/>
      <c r="D854" s="437"/>
      <c r="E854" s="238"/>
      <c r="F854" s="238"/>
      <c r="G854" s="437"/>
      <c r="H854" s="437"/>
      <c r="I854" s="439"/>
      <c r="J854" s="238"/>
      <c r="K854" s="238"/>
      <c r="L854" s="238"/>
      <c r="M854" s="238"/>
      <c r="N854" s="238"/>
      <c r="O854" s="238"/>
      <c r="P854" s="238"/>
      <c r="Q854" s="238"/>
      <c r="R854" s="238"/>
      <c r="S854" s="238"/>
      <c r="T854" s="238"/>
      <c r="U854" s="238"/>
      <c r="V854" s="238"/>
      <c r="W854" s="238"/>
      <c r="X854" s="238"/>
      <c r="Y854" s="238"/>
      <c r="Z854" s="238"/>
      <c r="AA854" s="238"/>
      <c r="AB854" s="238"/>
      <c r="AC854" s="238"/>
    </row>
    <row r="855" customFormat="false" ht="15" hidden="false" customHeight="false" outlineLevel="0" collapsed="false">
      <c r="A855" s="238"/>
      <c r="B855" s="437"/>
      <c r="C855" s="437"/>
      <c r="D855" s="437"/>
      <c r="E855" s="238"/>
      <c r="F855" s="238"/>
      <c r="G855" s="437"/>
      <c r="H855" s="437"/>
      <c r="I855" s="439"/>
      <c r="J855" s="238"/>
      <c r="K855" s="238"/>
      <c r="L855" s="238"/>
      <c r="M855" s="238"/>
      <c r="N855" s="238"/>
      <c r="O855" s="238"/>
      <c r="P855" s="238"/>
      <c r="Q855" s="238"/>
      <c r="R855" s="238"/>
      <c r="S855" s="238"/>
      <c r="T855" s="238"/>
      <c r="U855" s="238"/>
      <c r="V855" s="238"/>
      <c r="W855" s="238"/>
      <c r="X855" s="238"/>
      <c r="Y855" s="238"/>
      <c r="Z855" s="238"/>
      <c r="AA855" s="238"/>
      <c r="AB855" s="238"/>
      <c r="AC855" s="238"/>
    </row>
    <row r="856" customFormat="false" ht="15" hidden="false" customHeight="false" outlineLevel="0" collapsed="false">
      <c r="A856" s="238"/>
      <c r="B856" s="437"/>
      <c r="C856" s="437"/>
      <c r="D856" s="437"/>
      <c r="E856" s="238"/>
      <c r="F856" s="238"/>
      <c r="G856" s="437"/>
      <c r="H856" s="437"/>
      <c r="I856" s="439"/>
      <c r="J856" s="238"/>
      <c r="K856" s="238"/>
      <c r="L856" s="238"/>
      <c r="M856" s="238"/>
      <c r="N856" s="238"/>
      <c r="O856" s="238"/>
      <c r="P856" s="238"/>
      <c r="Q856" s="238"/>
      <c r="R856" s="238"/>
      <c r="S856" s="238"/>
      <c r="T856" s="238"/>
      <c r="U856" s="238"/>
      <c r="V856" s="238"/>
      <c r="W856" s="238"/>
      <c r="X856" s="238"/>
      <c r="Y856" s="238"/>
      <c r="Z856" s="238"/>
      <c r="AA856" s="238"/>
      <c r="AB856" s="238"/>
      <c r="AC856" s="238"/>
    </row>
    <row r="857" customFormat="false" ht="15" hidden="false" customHeight="false" outlineLevel="0" collapsed="false">
      <c r="A857" s="238"/>
      <c r="B857" s="437"/>
      <c r="C857" s="437"/>
      <c r="D857" s="437"/>
      <c r="E857" s="238"/>
      <c r="F857" s="238"/>
      <c r="G857" s="437"/>
      <c r="H857" s="437"/>
      <c r="I857" s="439"/>
      <c r="J857" s="238"/>
      <c r="K857" s="238"/>
      <c r="L857" s="238"/>
      <c r="M857" s="238"/>
      <c r="N857" s="238"/>
      <c r="O857" s="238"/>
      <c r="P857" s="238"/>
      <c r="Q857" s="238"/>
      <c r="R857" s="238"/>
      <c r="S857" s="238"/>
      <c r="T857" s="238"/>
      <c r="U857" s="238"/>
      <c r="V857" s="238"/>
      <c r="W857" s="238"/>
      <c r="X857" s="238"/>
      <c r="Y857" s="238"/>
      <c r="Z857" s="238"/>
      <c r="AA857" s="238"/>
      <c r="AB857" s="238"/>
      <c r="AC857" s="238"/>
    </row>
    <row r="858" customFormat="false" ht="15" hidden="false" customHeight="false" outlineLevel="0" collapsed="false">
      <c r="A858" s="238"/>
      <c r="B858" s="437"/>
      <c r="C858" s="437"/>
      <c r="D858" s="437"/>
      <c r="E858" s="238"/>
      <c r="F858" s="238"/>
      <c r="G858" s="437"/>
      <c r="H858" s="437"/>
      <c r="I858" s="439"/>
      <c r="J858" s="238"/>
      <c r="K858" s="238"/>
      <c r="L858" s="238"/>
      <c r="M858" s="238"/>
      <c r="N858" s="238"/>
      <c r="O858" s="238"/>
      <c r="P858" s="238"/>
      <c r="Q858" s="238"/>
      <c r="R858" s="238"/>
      <c r="S858" s="238"/>
      <c r="T858" s="238"/>
      <c r="U858" s="238"/>
      <c r="V858" s="238"/>
      <c r="W858" s="238"/>
      <c r="X858" s="238"/>
      <c r="Y858" s="238"/>
      <c r="Z858" s="238"/>
      <c r="AA858" s="238"/>
      <c r="AB858" s="238"/>
      <c r="AC858" s="238"/>
    </row>
    <row r="859" customFormat="false" ht="15" hidden="false" customHeight="false" outlineLevel="0" collapsed="false">
      <c r="A859" s="238"/>
      <c r="B859" s="437"/>
      <c r="C859" s="437"/>
      <c r="D859" s="437"/>
      <c r="E859" s="238"/>
      <c r="F859" s="238"/>
      <c r="G859" s="437"/>
      <c r="H859" s="437"/>
      <c r="I859" s="439"/>
      <c r="J859" s="238"/>
      <c r="K859" s="238"/>
      <c r="L859" s="238"/>
      <c r="M859" s="238"/>
      <c r="N859" s="238"/>
      <c r="O859" s="238"/>
      <c r="P859" s="238"/>
      <c r="Q859" s="238"/>
      <c r="R859" s="238"/>
      <c r="S859" s="238"/>
      <c r="T859" s="238"/>
      <c r="U859" s="238"/>
      <c r="V859" s="238"/>
      <c r="W859" s="238"/>
      <c r="X859" s="238"/>
      <c r="Y859" s="238"/>
      <c r="Z859" s="238"/>
      <c r="AA859" s="238"/>
      <c r="AB859" s="238"/>
      <c r="AC859" s="238"/>
    </row>
    <row r="860" customFormat="false" ht="15" hidden="false" customHeight="false" outlineLevel="0" collapsed="false">
      <c r="A860" s="238"/>
      <c r="B860" s="437"/>
      <c r="C860" s="437"/>
      <c r="D860" s="437"/>
      <c r="E860" s="238"/>
      <c r="F860" s="238"/>
      <c r="G860" s="437"/>
      <c r="H860" s="437"/>
      <c r="I860" s="439"/>
      <c r="J860" s="238"/>
      <c r="K860" s="238"/>
      <c r="L860" s="238"/>
      <c r="M860" s="238"/>
      <c r="N860" s="238"/>
      <c r="O860" s="238"/>
      <c r="P860" s="238"/>
      <c r="Q860" s="238"/>
      <c r="R860" s="238"/>
      <c r="S860" s="238"/>
      <c r="T860" s="238"/>
      <c r="U860" s="238"/>
      <c r="V860" s="238"/>
      <c r="W860" s="238"/>
      <c r="X860" s="238"/>
      <c r="Y860" s="238"/>
      <c r="Z860" s="238"/>
      <c r="AA860" s="238"/>
      <c r="AB860" s="238"/>
      <c r="AC860" s="238"/>
    </row>
    <row r="861" customFormat="false" ht="15" hidden="false" customHeight="false" outlineLevel="0" collapsed="false">
      <c r="A861" s="238"/>
      <c r="B861" s="437"/>
      <c r="C861" s="437"/>
      <c r="D861" s="437"/>
      <c r="E861" s="238"/>
      <c r="F861" s="238"/>
      <c r="G861" s="437"/>
      <c r="H861" s="437"/>
      <c r="I861" s="439"/>
      <c r="J861" s="238"/>
      <c r="K861" s="238"/>
      <c r="L861" s="238"/>
      <c r="M861" s="238"/>
      <c r="N861" s="238"/>
      <c r="O861" s="238"/>
      <c r="P861" s="238"/>
      <c r="Q861" s="238"/>
      <c r="R861" s="238"/>
      <c r="S861" s="238"/>
      <c r="T861" s="238"/>
      <c r="U861" s="238"/>
      <c r="V861" s="238"/>
      <c r="W861" s="238"/>
      <c r="X861" s="238"/>
      <c r="Y861" s="238"/>
      <c r="Z861" s="238"/>
      <c r="AA861" s="238"/>
      <c r="AB861" s="238"/>
      <c r="AC861" s="238"/>
    </row>
    <row r="862" customFormat="false" ht="15" hidden="false" customHeight="false" outlineLevel="0" collapsed="false">
      <c r="A862" s="238"/>
      <c r="B862" s="437"/>
      <c r="C862" s="437"/>
      <c r="D862" s="437"/>
      <c r="E862" s="238"/>
      <c r="F862" s="238"/>
      <c r="G862" s="437"/>
      <c r="H862" s="437"/>
      <c r="I862" s="439"/>
      <c r="J862" s="238"/>
      <c r="K862" s="238"/>
      <c r="L862" s="238"/>
      <c r="M862" s="238"/>
      <c r="N862" s="238"/>
      <c r="O862" s="238"/>
      <c r="P862" s="238"/>
      <c r="Q862" s="238"/>
      <c r="R862" s="238"/>
      <c r="S862" s="238"/>
      <c r="T862" s="238"/>
      <c r="U862" s="238"/>
      <c r="V862" s="238"/>
      <c r="W862" s="238"/>
      <c r="X862" s="238"/>
      <c r="Y862" s="238"/>
      <c r="Z862" s="238"/>
      <c r="AA862" s="238"/>
      <c r="AB862" s="238"/>
      <c r="AC862" s="238"/>
    </row>
    <row r="863" customFormat="false" ht="15" hidden="false" customHeight="false" outlineLevel="0" collapsed="false">
      <c r="A863" s="238"/>
      <c r="B863" s="437"/>
      <c r="C863" s="437"/>
      <c r="D863" s="437"/>
      <c r="E863" s="238"/>
      <c r="F863" s="238"/>
      <c r="G863" s="437"/>
      <c r="H863" s="437"/>
      <c r="I863" s="439"/>
      <c r="J863" s="238"/>
      <c r="K863" s="238"/>
      <c r="L863" s="238"/>
      <c r="M863" s="238"/>
      <c r="N863" s="238"/>
      <c r="O863" s="238"/>
      <c r="P863" s="238"/>
      <c r="Q863" s="238"/>
      <c r="R863" s="238"/>
      <c r="S863" s="238"/>
      <c r="T863" s="238"/>
      <c r="U863" s="238"/>
      <c r="V863" s="238"/>
      <c r="W863" s="238"/>
      <c r="X863" s="238"/>
      <c r="Y863" s="238"/>
      <c r="Z863" s="238"/>
      <c r="AA863" s="238"/>
      <c r="AB863" s="238"/>
      <c r="AC863" s="238"/>
    </row>
    <row r="864" customFormat="false" ht="15" hidden="false" customHeight="false" outlineLevel="0" collapsed="false">
      <c r="A864" s="238"/>
      <c r="B864" s="437"/>
      <c r="C864" s="437"/>
      <c r="D864" s="437"/>
      <c r="E864" s="238"/>
      <c r="F864" s="238"/>
      <c r="G864" s="437"/>
      <c r="H864" s="437"/>
      <c r="I864" s="439"/>
      <c r="J864" s="238"/>
      <c r="K864" s="238"/>
      <c r="L864" s="238"/>
      <c r="M864" s="238"/>
      <c r="N864" s="238"/>
      <c r="O864" s="238"/>
      <c r="P864" s="238"/>
      <c r="Q864" s="238"/>
      <c r="R864" s="238"/>
      <c r="S864" s="238"/>
      <c r="T864" s="238"/>
      <c r="U864" s="238"/>
      <c r="V864" s="238"/>
      <c r="W864" s="238"/>
      <c r="X864" s="238"/>
      <c r="Y864" s="238"/>
      <c r="Z864" s="238"/>
      <c r="AA864" s="238"/>
      <c r="AB864" s="238"/>
      <c r="AC864" s="238"/>
    </row>
    <row r="865" customFormat="false" ht="15" hidden="false" customHeight="false" outlineLevel="0" collapsed="false">
      <c r="A865" s="238"/>
      <c r="B865" s="437"/>
      <c r="C865" s="437"/>
      <c r="D865" s="437"/>
      <c r="E865" s="238"/>
      <c r="F865" s="238"/>
      <c r="G865" s="437"/>
      <c r="H865" s="437"/>
      <c r="I865" s="439"/>
      <c r="J865" s="238"/>
      <c r="K865" s="238"/>
      <c r="L865" s="238"/>
      <c r="M865" s="238"/>
      <c r="N865" s="238"/>
      <c r="O865" s="238"/>
      <c r="P865" s="238"/>
      <c r="Q865" s="238"/>
      <c r="R865" s="238"/>
      <c r="S865" s="238"/>
      <c r="T865" s="238"/>
      <c r="U865" s="238"/>
      <c r="V865" s="238"/>
      <c r="W865" s="238"/>
      <c r="X865" s="238"/>
      <c r="Y865" s="238"/>
      <c r="Z865" s="238"/>
      <c r="AA865" s="238"/>
      <c r="AB865" s="238"/>
      <c r="AC865" s="238"/>
    </row>
    <row r="866" customFormat="false" ht="15" hidden="false" customHeight="false" outlineLevel="0" collapsed="false">
      <c r="A866" s="238"/>
      <c r="B866" s="437"/>
      <c r="C866" s="437"/>
      <c r="D866" s="437"/>
      <c r="E866" s="238"/>
      <c r="F866" s="238"/>
      <c r="G866" s="437"/>
      <c r="H866" s="437"/>
      <c r="I866" s="439"/>
      <c r="J866" s="238"/>
      <c r="K866" s="238"/>
      <c r="L866" s="238"/>
      <c r="M866" s="238"/>
      <c r="N866" s="238"/>
      <c r="O866" s="238"/>
      <c r="P866" s="238"/>
      <c r="Q866" s="238"/>
      <c r="R866" s="238"/>
      <c r="S866" s="238"/>
      <c r="T866" s="238"/>
      <c r="U866" s="238"/>
      <c r="V866" s="238"/>
      <c r="W866" s="238"/>
      <c r="X866" s="238"/>
      <c r="Y866" s="238"/>
      <c r="Z866" s="238"/>
      <c r="AA866" s="238"/>
      <c r="AB866" s="238"/>
      <c r="AC866" s="238"/>
    </row>
    <row r="867" customFormat="false" ht="15" hidden="false" customHeight="false" outlineLevel="0" collapsed="false">
      <c r="A867" s="238"/>
      <c r="B867" s="437"/>
      <c r="C867" s="437"/>
      <c r="D867" s="437"/>
      <c r="E867" s="238"/>
      <c r="F867" s="238"/>
      <c r="G867" s="437"/>
      <c r="H867" s="437"/>
      <c r="I867" s="439"/>
      <c r="J867" s="238"/>
      <c r="K867" s="238"/>
      <c r="L867" s="238"/>
      <c r="M867" s="238"/>
      <c r="N867" s="238"/>
      <c r="O867" s="238"/>
      <c r="P867" s="238"/>
      <c r="Q867" s="238"/>
      <c r="R867" s="238"/>
      <c r="S867" s="238"/>
      <c r="T867" s="238"/>
      <c r="U867" s="238"/>
      <c r="V867" s="238"/>
      <c r="W867" s="238"/>
      <c r="X867" s="238"/>
      <c r="Y867" s="238"/>
      <c r="Z867" s="238"/>
      <c r="AA867" s="238"/>
      <c r="AB867" s="238"/>
      <c r="AC867" s="238"/>
    </row>
    <row r="868" customFormat="false" ht="15" hidden="false" customHeight="false" outlineLevel="0" collapsed="false">
      <c r="A868" s="238"/>
      <c r="B868" s="437"/>
      <c r="C868" s="437"/>
      <c r="D868" s="437"/>
      <c r="E868" s="238"/>
      <c r="F868" s="238"/>
      <c r="G868" s="437"/>
      <c r="H868" s="437"/>
      <c r="I868" s="439"/>
      <c r="J868" s="238"/>
      <c r="K868" s="238"/>
      <c r="L868" s="238"/>
      <c r="M868" s="238"/>
      <c r="N868" s="238"/>
      <c r="O868" s="238"/>
      <c r="P868" s="238"/>
      <c r="Q868" s="238"/>
      <c r="R868" s="238"/>
      <c r="S868" s="238"/>
      <c r="T868" s="238"/>
      <c r="U868" s="238"/>
      <c r="V868" s="238"/>
      <c r="W868" s="238"/>
      <c r="X868" s="238"/>
      <c r="Y868" s="238"/>
      <c r="Z868" s="238"/>
      <c r="AA868" s="238"/>
      <c r="AB868" s="238"/>
      <c r="AC868" s="238"/>
    </row>
    <row r="869" customFormat="false" ht="15" hidden="false" customHeight="false" outlineLevel="0" collapsed="false">
      <c r="A869" s="238"/>
      <c r="B869" s="437"/>
      <c r="C869" s="437"/>
      <c r="D869" s="437"/>
      <c r="E869" s="238"/>
      <c r="F869" s="238"/>
      <c r="G869" s="437"/>
      <c r="H869" s="437"/>
      <c r="I869" s="439"/>
      <c r="J869" s="238"/>
      <c r="K869" s="238"/>
      <c r="L869" s="238"/>
      <c r="M869" s="238"/>
      <c r="N869" s="238"/>
      <c r="O869" s="238"/>
      <c r="P869" s="238"/>
      <c r="Q869" s="238"/>
      <c r="R869" s="238"/>
      <c r="S869" s="238"/>
      <c r="T869" s="238"/>
      <c r="U869" s="238"/>
      <c r="V869" s="238"/>
      <c r="W869" s="238"/>
      <c r="X869" s="238"/>
      <c r="Y869" s="238"/>
      <c r="Z869" s="238"/>
      <c r="AA869" s="238"/>
      <c r="AB869" s="238"/>
      <c r="AC869" s="238"/>
    </row>
    <row r="870" customFormat="false" ht="15" hidden="false" customHeight="false" outlineLevel="0" collapsed="false">
      <c r="A870" s="238"/>
      <c r="B870" s="437"/>
      <c r="C870" s="437"/>
      <c r="D870" s="437"/>
      <c r="E870" s="238"/>
      <c r="F870" s="238"/>
      <c r="G870" s="437"/>
      <c r="H870" s="437"/>
      <c r="I870" s="439"/>
      <c r="J870" s="238"/>
      <c r="K870" s="238"/>
      <c r="L870" s="238"/>
      <c r="M870" s="238"/>
      <c r="N870" s="238"/>
      <c r="O870" s="238"/>
      <c r="P870" s="238"/>
      <c r="Q870" s="238"/>
      <c r="R870" s="238"/>
      <c r="S870" s="238"/>
      <c r="T870" s="238"/>
      <c r="U870" s="238"/>
      <c r="V870" s="238"/>
      <c r="W870" s="238"/>
      <c r="X870" s="238"/>
      <c r="Y870" s="238"/>
      <c r="Z870" s="238"/>
      <c r="AA870" s="238"/>
      <c r="AB870" s="238"/>
      <c r="AC870" s="238"/>
    </row>
    <row r="871" customFormat="false" ht="15" hidden="false" customHeight="false" outlineLevel="0" collapsed="false">
      <c r="A871" s="238"/>
      <c r="B871" s="437"/>
      <c r="C871" s="437"/>
      <c r="D871" s="437"/>
      <c r="E871" s="238"/>
      <c r="F871" s="238"/>
      <c r="G871" s="437"/>
      <c r="H871" s="437"/>
      <c r="I871" s="439"/>
      <c r="J871" s="238"/>
      <c r="K871" s="238"/>
      <c r="L871" s="238"/>
      <c r="M871" s="238"/>
      <c r="N871" s="238"/>
      <c r="O871" s="238"/>
      <c r="P871" s="238"/>
      <c r="Q871" s="238"/>
      <c r="R871" s="238"/>
      <c r="S871" s="238"/>
      <c r="T871" s="238"/>
      <c r="U871" s="238"/>
      <c r="V871" s="238"/>
      <c r="W871" s="238"/>
      <c r="X871" s="238"/>
      <c r="Y871" s="238"/>
      <c r="Z871" s="238"/>
      <c r="AA871" s="238"/>
      <c r="AB871" s="238"/>
      <c r="AC871" s="238"/>
    </row>
    <row r="872" customFormat="false" ht="15" hidden="false" customHeight="false" outlineLevel="0" collapsed="false">
      <c r="A872" s="238"/>
      <c r="B872" s="437"/>
      <c r="C872" s="437"/>
      <c r="D872" s="437"/>
      <c r="E872" s="238"/>
      <c r="F872" s="238"/>
      <c r="G872" s="437"/>
      <c r="H872" s="437"/>
      <c r="I872" s="439"/>
      <c r="J872" s="238"/>
      <c r="K872" s="238"/>
      <c r="L872" s="238"/>
      <c r="M872" s="238"/>
      <c r="N872" s="238"/>
      <c r="O872" s="238"/>
      <c r="P872" s="238"/>
      <c r="Q872" s="238"/>
      <c r="R872" s="238"/>
      <c r="S872" s="238"/>
      <c r="T872" s="238"/>
      <c r="U872" s="238"/>
      <c r="V872" s="238"/>
      <c r="W872" s="238"/>
      <c r="X872" s="238"/>
      <c r="Y872" s="238"/>
      <c r="Z872" s="238"/>
      <c r="AA872" s="238"/>
      <c r="AB872" s="238"/>
      <c r="AC872" s="238"/>
    </row>
    <row r="873" customFormat="false" ht="15" hidden="false" customHeight="false" outlineLevel="0" collapsed="false">
      <c r="A873" s="238"/>
      <c r="B873" s="437"/>
      <c r="C873" s="437"/>
      <c r="D873" s="437"/>
      <c r="E873" s="238"/>
      <c r="F873" s="238"/>
      <c r="G873" s="437"/>
      <c r="H873" s="437"/>
      <c r="I873" s="439"/>
      <c r="J873" s="238"/>
      <c r="K873" s="238"/>
      <c r="L873" s="238"/>
      <c r="M873" s="238"/>
      <c r="N873" s="238"/>
      <c r="O873" s="238"/>
      <c r="P873" s="238"/>
      <c r="Q873" s="238"/>
      <c r="R873" s="238"/>
      <c r="S873" s="238"/>
      <c r="T873" s="238"/>
      <c r="U873" s="238"/>
      <c r="V873" s="238"/>
      <c r="W873" s="238"/>
      <c r="X873" s="238"/>
      <c r="Y873" s="238"/>
      <c r="Z873" s="238"/>
      <c r="AA873" s="238"/>
      <c r="AB873" s="238"/>
      <c r="AC873" s="238"/>
    </row>
    <row r="874" customFormat="false" ht="15" hidden="false" customHeight="false" outlineLevel="0" collapsed="false">
      <c r="A874" s="238"/>
      <c r="B874" s="437"/>
      <c r="C874" s="437"/>
      <c r="D874" s="437"/>
      <c r="E874" s="238"/>
      <c r="F874" s="238"/>
      <c r="G874" s="437"/>
      <c r="H874" s="437"/>
      <c r="I874" s="439"/>
      <c r="J874" s="238"/>
      <c r="K874" s="238"/>
      <c r="L874" s="238"/>
      <c r="M874" s="238"/>
      <c r="N874" s="238"/>
      <c r="O874" s="238"/>
      <c r="P874" s="238"/>
      <c r="Q874" s="238"/>
      <c r="R874" s="238"/>
      <c r="S874" s="238"/>
      <c r="T874" s="238"/>
      <c r="U874" s="238"/>
      <c r="V874" s="238"/>
      <c r="W874" s="238"/>
      <c r="X874" s="238"/>
      <c r="Y874" s="238"/>
      <c r="Z874" s="238"/>
      <c r="AA874" s="238"/>
      <c r="AB874" s="238"/>
      <c r="AC874" s="238"/>
    </row>
    <row r="875" customFormat="false" ht="15" hidden="false" customHeight="false" outlineLevel="0" collapsed="false">
      <c r="A875" s="238"/>
      <c r="B875" s="437"/>
      <c r="C875" s="437"/>
      <c r="D875" s="437"/>
      <c r="E875" s="238"/>
      <c r="F875" s="238"/>
      <c r="G875" s="437"/>
      <c r="H875" s="437"/>
      <c r="I875" s="439"/>
      <c r="J875" s="238"/>
      <c r="K875" s="238"/>
      <c r="L875" s="238"/>
      <c r="M875" s="238"/>
      <c r="N875" s="238"/>
      <c r="O875" s="238"/>
      <c r="P875" s="238"/>
      <c r="Q875" s="238"/>
      <c r="R875" s="238"/>
      <c r="S875" s="238"/>
      <c r="T875" s="238"/>
      <c r="U875" s="238"/>
      <c r="V875" s="238"/>
      <c r="W875" s="238"/>
      <c r="X875" s="238"/>
      <c r="Y875" s="238"/>
      <c r="Z875" s="238"/>
      <c r="AA875" s="238"/>
      <c r="AB875" s="238"/>
      <c r="AC875" s="1"/>
    </row>
    <row r="876" customFormat="false" ht="15" hidden="false" customHeight="false" outlineLevel="0" collapsed="false">
      <c r="A876" s="238"/>
      <c r="B876" s="437"/>
      <c r="C876" s="437"/>
      <c r="D876" s="437"/>
      <c r="E876" s="238"/>
      <c r="F876" s="238"/>
      <c r="G876" s="437"/>
      <c r="H876" s="437"/>
      <c r="I876" s="439"/>
      <c r="J876" s="238"/>
      <c r="K876" s="238"/>
      <c r="L876" s="238"/>
      <c r="M876" s="238"/>
      <c r="N876" s="238"/>
      <c r="O876" s="238"/>
      <c r="P876" s="238"/>
      <c r="Q876" s="238"/>
      <c r="R876" s="238"/>
      <c r="S876" s="238"/>
      <c r="T876" s="238"/>
      <c r="U876" s="238"/>
      <c r="V876" s="238"/>
      <c r="W876" s="238"/>
      <c r="X876" s="238"/>
      <c r="Y876" s="238"/>
      <c r="Z876" s="238"/>
      <c r="AA876" s="238"/>
      <c r="AB876" s="238"/>
      <c r="AC876" s="1"/>
    </row>
    <row r="877" customFormat="false" ht="15" hidden="false" customHeight="false" outlineLevel="0" collapsed="false">
      <c r="A877" s="238"/>
      <c r="B877" s="437"/>
      <c r="C877" s="437"/>
      <c r="D877" s="437"/>
      <c r="E877" s="238"/>
      <c r="F877" s="238"/>
      <c r="G877" s="437"/>
      <c r="H877" s="437"/>
      <c r="I877" s="439"/>
      <c r="J877" s="238"/>
      <c r="K877" s="238"/>
      <c r="L877" s="238"/>
      <c r="M877" s="238"/>
      <c r="N877" s="238"/>
      <c r="O877" s="238"/>
      <c r="P877" s="238"/>
      <c r="Q877" s="238"/>
      <c r="R877" s="238"/>
      <c r="S877" s="238"/>
      <c r="T877" s="238"/>
      <c r="U877" s="238"/>
      <c r="V877" s="238"/>
      <c r="W877" s="238"/>
      <c r="X877" s="238"/>
      <c r="Y877" s="238"/>
      <c r="Z877" s="238"/>
      <c r="AA877" s="238"/>
      <c r="AB877" s="238"/>
      <c r="AC877" s="1"/>
    </row>
    <row r="878" customFormat="false" ht="15" hidden="false" customHeight="false" outlineLevel="0" collapsed="false">
      <c r="A878" s="238"/>
      <c r="B878" s="437"/>
      <c r="C878" s="437"/>
      <c r="D878" s="437"/>
      <c r="E878" s="238"/>
      <c r="F878" s="238"/>
      <c r="G878" s="437"/>
      <c r="H878" s="437"/>
      <c r="I878" s="439"/>
      <c r="J878" s="238"/>
      <c r="K878" s="238"/>
      <c r="L878" s="238"/>
      <c r="M878" s="238"/>
      <c r="N878" s="238"/>
      <c r="O878" s="238"/>
      <c r="P878" s="238"/>
      <c r="Q878" s="238"/>
      <c r="R878" s="238"/>
      <c r="S878" s="238"/>
      <c r="T878" s="238"/>
      <c r="U878" s="238"/>
      <c r="V878" s="238"/>
      <c r="W878" s="238"/>
      <c r="X878" s="238"/>
      <c r="Y878" s="238"/>
      <c r="Z878" s="238"/>
      <c r="AA878" s="238"/>
      <c r="AB878" s="238"/>
      <c r="AC878" s="1"/>
    </row>
    <row r="879" customFormat="false" ht="15" hidden="false" customHeight="false" outlineLevel="0" collapsed="false">
      <c r="A879" s="238"/>
      <c r="B879" s="437"/>
      <c r="C879" s="437"/>
      <c r="D879" s="437"/>
      <c r="E879" s="238"/>
      <c r="F879" s="238"/>
      <c r="G879" s="437"/>
      <c r="H879" s="437"/>
      <c r="I879" s="439"/>
      <c r="J879" s="238"/>
      <c r="K879" s="238"/>
      <c r="L879" s="238"/>
      <c r="M879" s="238"/>
      <c r="N879" s="238"/>
      <c r="O879" s="238"/>
      <c r="P879" s="238"/>
      <c r="Q879" s="238"/>
      <c r="R879" s="238"/>
      <c r="S879" s="238"/>
      <c r="T879" s="238"/>
      <c r="U879" s="238"/>
      <c r="V879" s="238"/>
      <c r="W879" s="238"/>
      <c r="X879" s="238"/>
      <c r="Y879" s="238"/>
      <c r="Z879" s="238"/>
      <c r="AA879" s="238"/>
      <c r="AB879" s="238"/>
      <c r="AC879" s="1"/>
    </row>
    <row r="880" customFormat="false" ht="15" hidden="false" customHeight="false" outlineLevel="0" collapsed="false">
      <c r="A880" s="238"/>
      <c r="B880" s="437"/>
      <c r="C880" s="437"/>
      <c r="D880" s="437"/>
      <c r="E880" s="238"/>
      <c r="F880" s="238"/>
      <c r="G880" s="437"/>
      <c r="H880" s="437"/>
      <c r="I880" s="439"/>
      <c r="J880" s="238"/>
      <c r="K880" s="238"/>
      <c r="L880" s="238"/>
      <c r="M880" s="238"/>
      <c r="N880" s="238"/>
      <c r="O880" s="238"/>
      <c r="P880" s="238"/>
      <c r="Q880" s="238"/>
      <c r="R880" s="238"/>
      <c r="S880" s="238"/>
      <c r="T880" s="238"/>
      <c r="U880" s="238"/>
      <c r="V880" s="238"/>
      <c r="W880" s="238"/>
      <c r="X880" s="238"/>
      <c r="Y880" s="238"/>
      <c r="Z880" s="238"/>
      <c r="AA880" s="238"/>
      <c r="AB880" s="238"/>
      <c r="AC880" s="1"/>
    </row>
    <row r="881" customFormat="false" ht="15" hidden="false" customHeight="false" outlineLevel="0" collapsed="false">
      <c r="A881" s="238"/>
      <c r="B881" s="437"/>
      <c r="C881" s="437"/>
      <c r="D881" s="437"/>
      <c r="E881" s="238"/>
      <c r="F881" s="238"/>
      <c r="G881" s="437"/>
      <c r="H881" s="437"/>
      <c r="I881" s="439"/>
      <c r="J881" s="238"/>
      <c r="K881" s="238"/>
      <c r="L881" s="238"/>
      <c r="M881" s="238"/>
      <c r="N881" s="238"/>
      <c r="O881" s="238"/>
      <c r="P881" s="238"/>
      <c r="Q881" s="238"/>
      <c r="R881" s="238"/>
      <c r="S881" s="238"/>
      <c r="T881" s="238"/>
      <c r="U881" s="238"/>
      <c r="V881" s="238"/>
      <c r="W881" s="238"/>
      <c r="X881" s="238"/>
      <c r="Y881" s="238"/>
      <c r="Z881" s="238"/>
      <c r="AA881" s="238"/>
      <c r="AB881" s="238"/>
      <c r="AC881" s="1"/>
    </row>
    <row r="882" customFormat="false" ht="15" hidden="false" customHeight="false" outlineLevel="0" collapsed="false">
      <c r="A882" s="238"/>
      <c r="B882" s="437"/>
      <c r="C882" s="437"/>
      <c r="D882" s="437"/>
      <c r="E882" s="238"/>
      <c r="F882" s="238"/>
      <c r="G882" s="437"/>
      <c r="H882" s="437"/>
      <c r="I882" s="439"/>
      <c r="J882" s="238"/>
      <c r="K882" s="238"/>
      <c r="L882" s="238"/>
      <c r="M882" s="238"/>
      <c r="N882" s="238"/>
      <c r="O882" s="238"/>
      <c r="P882" s="238"/>
      <c r="Q882" s="238"/>
      <c r="R882" s="238"/>
      <c r="S882" s="238"/>
      <c r="T882" s="238"/>
      <c r="U882" s="238"/>
      <c r="V882" s="238"/>
      <c r="W882" s="238"/>
      <c r="X882" s="238"/>
      <c r="Y882" s="238"/>
      <c r="Z882" s="238"/>
      <c r="AA882" s="238"/>
      <c r="AB882" s="238"/>
      <c r="AC882" s="1"/>
    </row>
    <row r="883" customFormat="false" ht="15" hidden="false" customHeight="false" outlineLevel="0" collapsed="false">
      <c r="A883" s="238"/>
      <c r="B883" s="437"/>
      <c r="C883" s="437"/>
      <c r="D883" s="437"/>
      <c r="E883" s="238"/>
      <c r="F883" s="238"/>
      <c r="G883" s="437"/>
      <c r="H883" s="437"/>
      <c r="I883" s="439"/>
      <c r="J883" s="238"/>
      <c r="K883" s="238"/>
      <c r="L883" s="238"/>
      <c r="M883" s="238"/>
      <c r="N883" s="238"/>
      <c r="O883" s="238"/>
      <c r="P883" s="238"/>
      <c r="Q883" s="238"/>
      <c r="R883" s="238"/>
      <c r="S883" s="238"/>
      <c r="T883" s="238"/>
      <c r="U883" s="238"/>
      <c r="V883" s="238"/>
      <c r="W883" s="238"/>
      <c r="X883" s="238"/>
      <c r="Y883" s="238"/>
      <c r="Z883" s="238"/>
      <c r="AA883" s="238"/>
      <c r="AB883" s="238"/>
      <c r="AC883" s="1"/>
    </row>
    <row r="884" customFormat="false" ht="15" hidden="false" customHeight="false" outlineLevel="0" collapsed="false">
      <c r="A884" s="238"/>
      <c r="B884" s="437"/>
      <c r="C884" s="437"/>
      <c r="D884" s="437"/>
      <c r="E884" s="238"/>
      <c r="F884" s="238"/>
      <c r="G884" s="437"/>
      <c r="H884" s="437"/>
      <c r="I884" s="439"/>
      <c r="J884" s="238"/>
      <c r="K884" s="238"/>
      <c r="L884" s="238"/>
      <c r="M884" s="238"/>
      <c r="N884" s="238"/>
      <c r="O884" s="238"/>
      <c r="P884" s="238"/>
      <c r="Q884" s="238"/>
      <c r="R884" s="238"/>
      <c r="S884" s="238"/>
      <c r="T884" s="238"/>
      <c r="U884" s="238"/>
      <c r="V884" s="238"/>
      <c r="W884" s="238"/>
      <c r="X884" s="238"/>
      <c r="Y884" s="238"/>
      <c r="Z884" s="238"/>
      <c r="AA884" s="238"/>
      <c r="AB884" s="238"/>
      <c r="AC884" s="1"/>
    </row>
    <row r="885" customFormat="false" ht="15" hidden="false" customHeight="false" outlineLevel="0" collapsed="false">
      <c r="A885" s="238"/>
      <c r="B885" s="437"/>
      <c r="C885" s="437"/>
      <c r="D885" s="437"/>
      <c r="E885" s="238"/>
      <c r="F885" s="238"/>
      <c r="G885" s="437"/>
      <c r="H885" s="437"/>
      <c r="I885" s="439"/>
      <c r="J885" s="238"/>
      <c r="K885" s="238"/>
      <c r="L885" s="238"/>
      <c r="M885" s="238"/>
      <c r="N885" s="238"/>
      <c r="O885" s="238"/>
      <c r="P885" s="238"/>
      <c r="Q885" s="238"/>
      <c r="R885" s="238"/>
      <c r="S885" s="238"/>
      <c r="T885" s="238"/>
      <c r="U885" s="238"/>
      <c r="V885" s="238"/>
      <c r="W885" s="238"/>
      <c r="X885" s="238"/>
      <c r="Y885" s="238"/>
      <c r="Z885" s="238"/>
      <c r="AA885" s="238"/>
      <c r="AB885" s="238"/>
      <c r="AC885" s="1"/>
    </row>
    <row r="886" customFormat="false" ht="15" hidden="false" customHeight="false" outlineLevel="0" collapsed="false">
      <c r="A886" s="238"/>
      <c r="B886" s="437"/>
      <c r="C886" s="437"/>
      <c r="D886" s="437"/>
      <c r="E886" s="238"/>
      <c r="F886" s="238"/>
      <c r="G886" s="437"/>
      <c r="H886" s="437"/>
      <c r="I886" s="439"/>
      <c r="J886" s="238"/>
      <c r="K886" s="238"/>
      <c r="L886" s="238"/>
      <c r="M886" s="238"/>
      <c r="N886" s="238"/>
      <c r="O886" s="238"/>
      <c r="P886" s="238"/>
      <c r="Q886" s="238"/>
      <c r="R886" s="238"/>
      <c r="S886" s="238"/>
      <c r="T886" s="238"/>
      <c r="U886" s="238"/>
      <c r="V886" s="238"/>
      <c r="W886" s="238"/>
      <c r="X886" s="238"/>
      <c r="Y886" s="238"/>
      <c r="Z886" s="238"/>
      <c r="AA886" s="238"/>
      <c r="AB886" s="238"/>
      <c r="AC886" s="1"/>
    </row>
    <row r="887" customFormat="false" ht="15" hidden="false" customHeight="false" outlineLevel="0" collapsed="false">
      <c r="A887" s="238"/>
      <c r="B887" s="437"/>
      <c r="C887" s="437"/>
      <c r="D887" s="437"/>
      <c r="E887" s="238"/>
      <c r="F887" s="238"/>
      <c r="G887" s="437"/>
      <c r="H887" s="437"/>
      <c r="I887" s="439"/>
      <c r="J887" s="238"/>
      <c r="K887" s="238"/>
      <c r="L887" s="238"/>
      <c r="M887" s="238"/>
      <c r="N887" s="238"/>
      <c r="O887" s="238"/>
      <c r="P887" s="238"/>
      <c r="Q887" s="238"/>
      <c r="R887" s="238"/>
      <c r="S887" s="238"/>
      <c r="T887" s="238"/>
      <c r="U887" s="238"/>
      <c r="V887" s="238"/>
      <c r="W887" s="238"/>
      <c r="X887" s="238"/>
      <c r="Y887" s="238"/>
      <c r="Z887" s="238"/>
      <c r="AA887" s="238"/>
      <c r="AB887" s="238"/>
      <c r="AC887" s="1"/>
    </row>
    <row r="888" customFormat="false" ht="15" hidden="false" customHeight="false" outlineLevel="0" collapsed="false">
      <c r="A888" s="238"/>
      <c r="B888" s="437"/>
      <c r="C888" s="437"/>
      <c r="D888" s="437"/>
      <c r="E888" s="238"/>
      <c r="F888" s="238"/>
      <c r="G888" s="437"/>
      <c r="H888" s="437"/>
      <c r="I888" s="439"/>
      <c r="J888" s="238"/>
      <c r="K888" s="238"/>
      <c r="L888" s="238"/>
      <c r="M888" s="238"/>
      <c r="N888" s="238"/>
      <c r="O888" s="238"/>
      <c r="P888" s="238"/>
      <c r="Q888" s="238"/>
      <c r="R888" s="238"/>
      <c r="S888" s="238"/>
      <c r="T888" s="238"/>
      <c r="U888" s="238"/>
      <c r="V888" s="238"/>
      <c r="W888" s="238"/>
      <c r="X888" s="238"/>
      <c r="Y888" s="238"/>
      <c r="Z888" s="238"/>
      <c r="AA888" s="238"/>
      <c r="AB888" s="238"/>
      <c r="AC888" s="1"/>
    </row>
    <row r="889" customFormat="false" ht="15" hidden="false" customHeight="false" outlineLevel="0" collapsed="false">
      <c r="A889" s="238"/>
      <c r="B889" s="437"/>
      <c r="C889" s="437"/>
      <c r="D889" s="437"/>
      <c r="E889" s="238"/>
      <c r="F889" s="238"/>
      <c r="G889" s="437"/>
      <c r="H889" s="437"/>
      <c r="I889" s="439"/>
      <c r="J889" s="238"/>
      <c r="K889" s="238"/>
      <c r="L889" s="238"/>
      <c r="M889" s="238"/>
      <c r="N889" s="238"/>
      <c r="O889" s="238"/>
      <c r="P889" s="238"/>
      <c r="Q889" s="238"/>
      <c r="R889" s="238"/>
      <c r="S889" s="238"/>
      <c r="T889" s="238"/>
      <c r="U889" s="238"/>
      <c r="V889" s="238"/>
      <c r="W889" s="238"/>
      <c r="X889" s="238"/>
      <c r="Y889" s="238"/>
      <c r="Z889" s="238"/>
      <c r="AA889" s="238"/>
      <c r="AB889" s="238"/>
      <c r="AC889" s="1"/>
    </row>
    <row r="890" customFormat="false" ht="15" hidden="false" customHeight="false" outlineLevel="0" collapsed="false">
      <c r="A890" s="238"/>
      <c r="B890" s="437"/>
      <c r="C890" s="437"/>
      <c r="D890" s="437"/>
      <c r="E890" s="238"/>
      <c r="F890" s="238"/>
      <c r="G890" s="437"/>
      <c r="H890" s="437"/>
      <c r="I890" s="439"/>
      <c r="J890" s="238"/>
      <c r="K890" s="238"/>
      <c r="L890" s="238"/>
      <c r="M890" s="238"/>
      <c r="N890" s="238"/>
      <c r="O890" s="238"/>
      <c r="P890" s="238"/>
      <c r="Q890" s="238"/>
      <c r="R890" s="238"/>
      <c r="S890" s="238"/>
      <c r="T890" s="238"/>
      <c r="U890" s="238"/>
      <c r="V890" s="238"/>
      <c r="W890" s="238"/>
      <c r="X890" s="238"/>
      <c r="Y890" s="238"/>
      <c r="Z890" s="238"/>
      <c r="AA890" s="238"/>
      <c r="AB890" s="238"/>
      <c r="AC890" s="1"/>
    </row>
    <row r="891" customFormat="false" ht="15" hidden="false" customHeight="false" outlineLevel="0" collapsed="false">
      <c r="A891" s="238"/>
      <c r="B891" s="437"/>
      <c r="C891" s="437"/>
      <c r="D891" s="437"/>
      <c r="E891" s="238"/>
      <c r="F891" s="238"/>
      <c r="G891" s="437"/>
      <c r="H891" s="437"/>
      <c r="I891" s="439"/>
      <c r="J891" s="238"/>
      <c r="K891" s="238"/>
      <c r="L891" s="238"/>
      <c r="M891" s="238"/>
      <c r="N891" s="238"/>
      <c r="O891" s="238"/>
      <c r="P891" s="238"/>
      <c r="Q891" s="238"/>
      <c r="R891" s="238"/>
      <c r="S891" s="238"/>
      <c r="T891" s="238"/>
      <c r="U891" s="238"/>
      <c r="V891" s="238"/>
      <c r="W891" s="238"/>
      <c r="X891" s="238"/>
      <c r="Y891" s="238"/>
      <c r="Z891" s="238"/>
      <c r="AA891" s="238"/>
      <c r="AB891" s="238"/>
      <c r="AC891" s="1"/>
    </row>
    <row r="892" customFormat="false" ht="15" hidden="false" customHeight="false" outlineLevel="0" collapsed="false">
      <c r="A892" s="238"/>
      <c r="B892" s="439"/>
      <c r="C892" s="437"/>
      <c r="D892" s="335"/>
      <c r="E892" s="347"/>
      <c r="F892" s="347"/>
      <c r="G892" s="335"/>
      <c r="H892" s="436"/>
      <c r="I892" s="439"/>
      <c r="J892" s="238"/>
      <c r="K892" s="238"/>
      <c r="L892" s="238"/>
      <c r="M892" s="238"/>
      <c r="N892" s="238"/>
      <c r="O892" s="238"/>
      <c r="P892" s="238"/>
      <c r="Q892" s="238"/>
      <c r="R892" s="238"/>
      <c r="S892" s="238"/>
      <c r="T892" s="238"/>
      <c r="U892" s="238"/>
      <c r="V892" s="238"/>
      <c r="W892" s="238"/>
      <c r="X892" s="238"/>
      <c r="Y892" s="238"/>
      <c r="Z892" s="238"/>
      <c r="AA892" s="238"/>
      <c r="AB892" s="1"/>
      <c r="AC892" s="1"/>
    </row>
    <row r="893" customFormat="false" ht="15" hidden="false" customHeight="false" outlineLevel="0" collapsed="false">
      <c r="A893" s="238"/>
      <c r="B893" s="439"/>
      <c r="C893" s="437"/>
      <c r="D893" s="335"/>
      <c r="E893" s="347"/>
      <c r="F893" s="347"/>
      <c r="G893" s="335"/>
      <c r="H893" s="436"/>
      <c r="I893" s="439"/>
      <c r="J893" s="238"/>
      <c r="K893" s="238"/>
      <c r="L893" s="238"/>
      <c r="M893" s="238"/>
      <c r="N893" s="238"/>
      <c r="O893" s="238"/>
      <c r="P893" s="238"/>
      <c r="Q893" s="238"/>
      <c r="R893" s="238"/>
      <c r="S893" s="238"/>
      <c r="T893" s="238"/>
      <c r="U893" s="238"/>
      <c r="V893" s="238"/>
      <c r="W893" s="238"/>
      <c r="X893" s="238"/>
      <c r="Y893" s="238"/>
      <c r="Z893" s="238"/>
      <c r="AA893" s="238"/>
      <c r="AB893" s="1"/>
      <c r="AC893" s="1"/>
    </row>
    <row r="894" customFormat="false" ht="15" hidden="false" customHeight="false" outlineLevel="0" collapsed="false">
      <c r="A894" s="238"/>
      <c r="B894" s="439"/>
      <c r="C894" s="437"/>
      <c r="D894" s="335"/>
      <c r="E894" s="347"/>
      <c r="F894" s="347"/>
      <c r="G894" s="335"/>
      <c r="H894" s="436"/>
      <c r="I894" s="439"/>
      <c r="J894" s="238"/>
      <c r="K894" s="238"/>
      <c r="L894" s="238"/>
      <c r="M894" s="238"/>
      <c r="N894" s="238"/>
      <c r="O894" s="238"/>
      <c r="P894" s="238"/>
      <c r="Q894" s="238"/>
      <c r="R894" s="238"/>
      <c r="S894" s="238"/>
      <c r="T894" s="238"/>
      <c r="U894" s="238"/>
      <c r="V894" s="238"/>
      <c r="W894" s="238"/>
      <c r="X894" s="238"/>
      <c r="Y894" s="238"/>
      <c r="Z894" s="238"/>
      <c r="AA894" s="238"/>
      <c r="AB894" s="1"/>
      <c r="AC894" s="1"/>
    </row>
    <row r="895" customFormat="false" ht="15" hidden="false" customHeight="false" outlineLevel="0" collapsed="false">
      <c r="A895" s="238"/>
      <c r="B895" s="439"/>
      <c r="C895" s="437"/>
      <c r="D895" s="335"/>
      <c r="E895" s="347"/>
      <c r="F895" s="347"/>
      <c r="G895" s="335"/>
      <c r="H895" s="436"/>
      <c r="I895" s="439"/>
      <c r="J895" s="238"/>
      <c r="K895" s="238"/>
      <c r="L895" s="238"/>
      <c r="M895" s="238"/>
      <c r="N895" s="238"/>
      <c r="O895" s="238"/>
      <c r="P895" s="238"/>
      <c r="Q895" s="238"/>
      <c r="R895" s="238"/>
      <c r="S895" s="238"/>
      <c r="T895" s="238"/>
      <c r="U895" s="238"/>
      <c r="V895" s="238"/>
      <c r="W895" s="238"/>
      <c r="X895" s="238"/>
      <c r="Y895" s="238"/>
      <c r="Z895" s="238"/>
      <c r="AA895" s="238"/>
      <c r="AB895" s="1"/>
      <c r="AC895" s="1"/>
    </row>
    <row r="896" customFormat="false" ht="15" hidden="false" customHeight="false" outlineLevel="0" collapsed="false">
      <c r="A896" s="238"/>
      <c r="B896" s="439"/>
      <c r="C896" s="437"/>
      <c r="D896" s="335"/>
      <c r="E896" s="347"/>
      <c r="F896" s="347"/>
      <c r="G896" s="335"/>
      <c r="H896" s="436"/>
      <c r="I896" s="439"/>
      <c r="J896" s="238"/>
      <c r="K896" s="238"/>
      <c r="L896" s="238"/>
      <c r="M896" s="238"/>
      <c r="N896" s="238"/>
      <c r="O896" s="238"/>
      <c r="P896" s="238"/>
      <c r="Q896" s="238"/>
      <c r="R896" s="238"/>
      <c r="S896" s="238"/>
      <c r="T896" s="238"/>
      <c r="U896" s="238"/>
      <c r="V896" s="238"/>
      <c r="W896" s="238"/>
      <c r="X896" s="238"/>
      <c r="Y896" s="238"/>
      <c r="Z896" s="238"/>
      <c r="AA896" s="238"/>
      <c r="AB896" s="1"/>
      <c r="AC896" s="1"/>
    </row>
    <row r="897" customFormat="false" ht="15" hidden="false" customHeight="false" outlineLevel="0" collapsed="false">
      <c r="A897" s="238"/>
      <c r="B897" s="439"/>
      <c r="C897" s="437"/>
      <c r="D897" s="335"/>
      <c r="E897" s="347"/>
      <c r="F897" s="347"/>
      <c r="G897" s="335"/>
      <c r="H897" s="436"/>
      <c r="I897" s="439"/>
      <c r="J897" s="238"/>
      <c r="K897" s="238"/>
      <c r="L897" s="238"/>
      <c r="M897" s="238"/>
      <c r="N897" s="238"/>
      <c r="O897" s="238"/>
      <c r="P897" s="238"/>
      <c r="Q897" s="238"/>
      <c r="R897" s="238"/>
      <c r="S897" s="238"/>
      <c r="T897" s="238"/>
      <c r="U897" s="238"/>
      <c r="V897" s="238"/>
      <c r="W897" s="238"/>
      <c r="X897" s="238"/>
      <c r="Y897" s="238"/>
      <c r="Z897" s="238"/>
      <c r="AA897" s="238"/>
      <c r="AB897" s="1"/>
      <c r="AC897" s="1"/>
    </row>
    <row r="898" customFormat="false" ht="15" hidden="false" customHeight="false" outlineLevel="0" collapsed="false">
      <c r="A898" s="238"/>
      <c r="B898" s="439"/>
      <c r="C898" s="437"/>
      <c r="D898" s="335"/>
      <c r="E898" s="347"/>
      <c r="F898" s="347"/>
      <c r="G898" s="335"/>
      <c r="H898" s="436"/>
      <c r="I898" s="439"/>
      <c r="J898" s="238"/>
      <c r="K898" s="238"/>
      <c r="L898" s="238"/>
      <c r="M898" s="238"/>
      <c r="N898" s="238"/>
      <c r="O898" s="238"/>
      <c r="P898" s="238"/>
      <c r="Q898" s="238"/>
      <c r="R898" s="238"/>
      <c r="S898" s="238"/>
      <c r="T898" s="238"/>
      <c r="U898" s="238"/>
      <c r="V898" s="238"/>
      <c r="W898" s="238"/>
      <c r="X898" s="238"/>
      <c r="Y898" s="238"/>
      <c r="Z898" s="238"/>
      <c r="AA898" s="238"/>
      <c r="AB898" s="1"/>
      <c r="AC898" s="1"/>
    </row>
    <row r="899" customFormat="false" ht="15" hidden="false" customHeight="false" outlineLevel="0" collapsed="false">
      <c r="A899" s="238"/>
      <c r="B899" s="439"/>
      <c r="C899" s="437"/>
      <c r="D899" s="335"/>
      <c r="E899" s="347"/>
      <c r="F899" s="347"/>
      <c r="G899" s="335"/>
      <c r="H899" s="436"/>
      <c r="I899" s="439"/>
      <c r="J899" s="238"/>
      <c r="K899" s="238"/>
      <c r="L899" s="238"/>
      <c r="M899" s="238"/>
      <c r="N899" s="238"/>
      <c r="O899" s="238"/>
      <c r="P899" s="238"/>
      <c r="Q899" s="238"/>
      <c r="R899" s="238"/>
      <c r="S899" s="238"/>
      <c r="T899" s="238"/>
      <c r="U899" s="238"/>
      <c r="V899" s="238"/>
      <c r="W899" s="238"/>
      <c r="X899" s="238"/>
      <c r="Y899" s="238"/>
      <c r="Z899" s="238"/>
      <c r="AA899" s="238"/>
      <c r="AB899" s="1"/>
      <c r="AC899" s="1"/>
    </row>
    <row r="900" customFormat="false" ht="15" hidden="false" customHeight="false" outlineLevel="0" collapsed="false">
      <c r="A900" s="238"/>
      <c r="B900" s="439"/>
      <c r="C900" s="437"/>
      <c r="D900" s="335"/>
      <c r="E900" s="347"/>
      <c r="F900" s="347"/>
      <c r="G900" s="335"/>
      <c r="H900" s="436"/>
      <c r="I900" s="439"/>
      <c r="J900" s="238"/>
      <c r="K900" s="238"/>
      <c r="L900" s="238"/>
      <c r="M900" s="238"/>
      <c r="N900" s="238"/>
      <c r="O900" s="238"/>
      <c r="P900" s="238"/>
      <c r="Q900" s="238"/>
      <c r="R900" s="238"/>
      <c r="S900" s="238"/>
      <c r="T900" s="238"/>
      <c r="U900" s="238"/>
      <c r="V900" s="238"/>
      <c r="W900" s="238"/>
      <c r="X900" s="238"/>
      <c r="Y900" s="238"/>
      <c r="Z900" s="238"/>
      <c r="AA900" s="238"/>
      <c r="AB900" s="1"/>
      <c r="AC900" s="1"/>
    </row>
    <row r="901" customFormat="false" ht="15" hidden="false" customHeight="false" outlineLevel="0" collapsed="false">
      <c r="A901" s="238"/>
      <c r="B901" s="439"/>
      <c r="C901" s="437"/>
      <c r="D901" s="335"/>
      <c r="E901" s="347"/>
      <c r="F901" s="347"/>
      <c r="G901" s="335"/>
      <c r="H901" s="436"/>
      <c r="I901" s="439"/>
      <c r="J901" s="238"/>
      <c r="K901" s="238"/>
      <c r="L901" s="238"/>
      <c r="M901" s="238"/>
      <c r="N901" s="238"/>
      <c r="O901" s="238"/>
      <c r="P901" s="238"/>
      <c r="Q901" s="238"/>
      <c r="R901" s="238"/>
      <c r="S901" s="238"/>
      <c r="T901" s="238"/>
      <c r="U901" s="238"/>
      <c r="V901" s="238"/>
      <c r="W901" s="238"/>
      <c r="X901" s="238"/>
      <c r="Y901" s="238"/>
      <c r="Z901" s="238"/>
      <c r="AA901" s="238"/>
      <c r="AB901" s="1"/>
      <c r="AC901" s="1"/>
    </row>
    <row r="902" customFormat="false" ht="15" hidden="false" customHeight="false" outlineLevel="0" collapsed="false">
      <c r="A902" s="238"/>
      <c r="B902" s="439"/>
      <c r="C902" s="437"/>
      <c r="D902" s="335"/>
      <c r="E902" s="347"/>
      <c r="F902" s="347"/>
      <c r="G902" s="335"/>
      <c r="H902" s="436"/>
      <c r="I902" s="439"/>
      <c r="J902" s="238"/>
      <c r="K902" s="238"/>
      <c r="L902" s="238"/>
      <c r="M902" s="238"/>
      <c r="N902" s="238"/>
      <c r="O902" s="238"/>
      <c r="P902" s="238"/>
      <c r="Q902" s="238"/>
      <c r="R902" s="238"/>
      <c r="S902" s="238"/>
      <c r="T902" s="238"/>
      <c r="U902" s="238"/>
      <c r="V902" s="238"/>
      <c r="W902" s="238"/>
      <c r="X902" s="238"/>
      <c r="Y902" s="238"/>
      <c r="Z902" s="238"/>
      <c r="AA902" s="238"/>
      <c r="AB902" s="1"/>
      <c r="AC902" s="1"/>
    </row>
    <row r="903" customFormat="false" ht="15" hidden="false" customHeight="false" outlineLevel="0" collapsed="false">
      <c r="A903" s="238"/>
      <c r="B903" s="439"/>
      <c r="C903" s="437"/>
      <c r="D903" s="335"/>
      <c r="E903" s="347"/>
      <c r="F903" s="347"/>
      <c r="G903" s="335"/>
      <c r="H903" s="436"/>
      <c r="I903" s="439"/>
      <c r="J903" s="238"/>
      <c r="K903" s="238"/>
      <c r="L903" s="238"/>
      <c r="M903" s="238"/>
      <c r="N903" s="238"/>
      <c r="O903" s="238"/>
      <c r="P903" s="238"/>
      <c r="Q903" s="238"/>
      <c r="R903" s="238"/>
      <c r="S903" s="238"/>
      <c r="T903" s="238"/>
      <c r="U903" s="238"/>
      <c r="V903" s="238"/>
      <c r="W903" s="238"/>
      <c r="X903" s="238"/>
      <c r="Y903" s="238"/>
      <c r="Z903" s="238"/>
      <c r="AA903" s="238"/>
      <c r="AB903" s="1"/>
      <c r="AC903" s="1"/>
    </row>
    <row r="904" customFormat="false" ht="15" hidden="false" customHeight="false" outlineLevel="0" collapsed="false">
      <c r="A904" s="238"/>
      <c r="B904" s="439"/>
      <c r="C904" s="437"/>
      <c r="D904" s="335"/>
      <c r="E904" s="347"/>
      <c r="F904" s="347"/>
      <c r="G904" s="335"/>
      <c r="H904" s="436"/>
      <c r="I904" s="439"/>
      <c r="J904" s="238"/>
      <c r="K904" s="238"/>
      <c r="L904" s="238"/>
      <c r="M904" s="238"/>
      <c r="N904" s="238"/>
      <c r="O904" s="238"/>
      <c r="P904" s="238"/>
      <c r="Q904" s="238"/>
      <c r="R904" s="238"/>
      <c r="S904" s="238"/>
      <c r="T904" s="238"/>
      <c r="U904" s="238"/>
      <c r="V904" s="238"/>
      <c r="W904" s="238"/>
      <c r="X904" s="238"/>
      <c r="Y904" s="238"/>
      <c r="Z904" s="238"/>
      <c r="AA904" s="238"/>
      <c r="AB904" s="1"/>
      <c r="AC904" s="1"/>
    </row>
    <row r="905" customFormat="false" ht="15" hidden="false" customHeight="false" outlineLevel="0" collapsed="false">
      <c r="A905" s="238"/>
      <c r="B905" s="439"/>
      <c r="C905" s="437"/>
      <c r="D905" s="335"/>
      <c r="E905" s="347"/>
      <c r="F905" s="347"/>
      <c r="G905" s="335"/>
      <c r="H905" s="436"/>
      <c r="I905" s="439"/>
      <c r="J905" s="238"/>
      <c r="K905" s="238"/>
      <c r="L905" s="238"/>
      <c r="M905" s="238"/>
      <c r="N905" s="238"/>
      <c r="O905" s="238"/>
      <c r="P905" s="238"/>
      <c r="Q905" s="238"/>
      <c r="R905" s="238"/>
      <c r="S905" s="238"/>
      <c r="T905" s="238"/>
      <c r="U905" s="238"/>
      <c r="V905" s="238"/>
      <c r="W905" s="238"/>
      <c r="X905" s="238"/>
      <c r="Y905" s="238"/>
      <c r="Z905" s="238"/>
      <c r="AA905" s="238"/>
      <c r="AB905" s="1"/>
      <c r="AC905" s="1"/>
    </row>
    <row r="906" customFormat="false" ht="15" hidden="false" customHeight="false" outlineLevel="0" collapsed="false">
      <c r="A906" s="238"/>
      <c r="B906" s="439"/>
      <c r="C906" s="437"/>
      <c r="D906" s="335"/>
      <c r="E906" s="347"/>
      <c r="F906" s="347"/>
      <c r="G906" s="335"/>
      <c r="H906" s="436"/>
      <c r="I906" s="439"/>
      <c r="J906" s="238"/>
      <c r="K906" s="238"/>
      <c r="L906" s="238"/>
      <c r="M906" s="238"/>
      <c r="N906" s="238"/>
      <c r="O906" s="238"/>
      <c r="P906" s="238"/>
      <c r="Q906" s="238"/>
      <c r="R906" s="238"/>
      <c r="S906" s="238"/>
      <c r="T906" s="238"/>
      <c r="U906" s="238"/>
      <c r="V906" s="238"/>
      <c r="W906" s="238"/>
      <c r="X906" s="238"/>
      <c r="Y906" s="238"/>
      <c r="Z906" s="238"/>
      <c r="AA906" s="238"/>
      <c r="AB906" s="1"/>
      <c r="AC906" s="1"/>
    </row>
    <row r="907" customFormat="false" ht="15" hidden="false" customHeight="false" outlineLevel="0" collapsed="false">
      <c r="A907" s="238"/>
      <c r="B907" s="439"/>
      <c r="C907" s="437"/>
      <c r="D907" s="335"/>
      <c r="E907" s="347"/>
      <c r="F907" s="347"/>
      <c r="G907" s="335"/>
      <c r="H907" s="436"/>
      <c r="I907" s="439"/>
      <c r="J907" s="238"/>
      <c r="K907" s="238"/>
      <c r="L907" s="238"/>
      <c r="M907" s="453"/>
      <c r="N907" s="238"/>
      <c r="O907" s="238"/>
      <c r="P907" s="238"/>
      <c r="Q907" s="238"/>
      <c r="R907" s="238"/>
      <c r="S907" s="238"/>
      <c r="T907" s="238"/>
      <c r="U907" s="238"/>
      <c r="V907" s="238"/>
      <c r="W907" s="238"/>
      <c r="X907" s="238"/>
      <c r="Y907" s="238"/>
      <c r="Z907" s="1"/>
      <c r="AA907" s="1"/>
      <c r="AB907" s="1"/>
      <c r="AC907" s="1"/>
    </row>
    <row r="908" customFormat="false" ht="15" hidden="false" customHeight="false" outlineLevel="0" collapsed="false">
      <c r="A908" s="238"/>
      <c r="B908" s="439"/>
      <c r="C908" s="437"/>
      <c r="D908" s="335"/>
      <c r="E908" s="347"/>
      <c r="F908" s="347"/>
      <c r="G908" s="335"/>
      <c r="H908" s="436"/>
      <c r="I908" s="439"/>
      <c r="J908" s="238"/>
      <c r="K908" s="238"/>
      <c r="L908" s="238"/>
      <c r="M908" s="453"/>
      <c r="N908" s="238"/>
      <c r="O908" s="238"/>
      <c r="P908" s="238"/>
      <c r="Q908" s="238"/>
      <c r="R908" s="238"/>
      <c r="S908" s="238"/>
      <c r="T908" s="238"/>
      <c r="U908" s="238"/>
      <c r="V908" s="238"/>
      <c r="W908" s="238"/>
      <c r="X908" s="238"/>
      <c r="Y908" s="238"/>
      <c r="Z908" s="1"/>
      <c r="AA908" s="1"/>
      <c r="AB908" s="1"/>
      <c r="AC908" s="1"/>
    </row>
    <row r="909" customFormat="false" ht="15" hidden="false" customHeight="false" outlineLevel="0" collapsed="false">
      <c r="A909" s="238"/>
      <c r="B909" s="439"/>
      <c r="C909" s="437"/>
      <c r="D909" s="335"/>
      <c r="E909" s="347"/>
      <c r="F909" s="347"/>
      <c r="G909" s="335"/>
      <c r="H909" s="436"/>
      <c r="I909" s="439"/>
      <c r="J909" s="238"/>
      <c r="K909" s="238"/>
      <c r="L909" s="238"/>
      <c r="M909" s="453"/>
      <c r="N909" s="238"/>
      <c r="O909" s="238"/>
      <c r="P909" s="238"/>
      <c r="Q909" s="238"/>
      <c r="R909" s="238"/>
      <c r="S909" s="238"/>
      <c r="T909" s="238"/>
      <c r="U909" s="238"/>
      <c r="V909" s="238"/>
      <c r="W909" s="238"/>
      <c r="X909" s="238"/>
      <c r="Y909" s="238"/>
      <c r="Z909" s="1"/>
      <c r="AA909" s="1"/>
      <c r="AB909" s="1"/>
      <c r="AC909" s="1"/>
    </row>
    <row r="910" customFormat="false" ht="15" hidden="false" customHeight="false" outlineLevel="0" collapsed="false">
      <c r="A910" s="238"/>
      <c r="B910" s="439"/>
      <c r="C910" s="437"/>
      <c r="D910" s="335"/>
      <c r="E910" s="347"/>
      <c r="F910" s="347"/>
      <c r="G910" s="335"/>
      <c r="H910" s="436"/>
      <c r="I910" s="439"/>
      <c r="J910" s="238"/>
      <c r="K910" s="238"/>
      <c r="L910" s="238"/>
      <c r="M910" s="453"/>
      <c r="N910" s="238"/>
      <c r="O910" s="238"/>
      <c r="P910" s="238"/>
      <c r="Q910" s="238"/>
      <c r="R910" s="238"/>
      <c r="S910" s="238"/>
      <c r="T910" s="238"/>
      <c r="U910" s="238"/>
      <c r="V910" s="238"/>
      <c r="W910" s="238"/>
      <c r="X910" s="238"/>
      <c r="Y910" s="238"/>
      <c r="Z910" s="1"/>
      <c r="AA910" s="1"/>
      <c r="AB910" s="1"/>
      <c r="AC910" s="1"/>
    </row>
    <row r="911" customFormat="false" ht="15" hidden="false" customHeight="false" outlineLevel="0" collapsed="false">
      <c r="A911" s="238"/>
      <c r="B911" s="439"/>
      <c r="C911" s="437"/>
      <c r="D911" s="335"/>
      <c r="E911" s="347"/>
      <c r="F911" s="347"/>
      <c r="G911" s="335"/>
      <c r="H911" s="436"/>
      <c r="I911" s="439"/>
      <c r="J911" s="238"/>
      <c r="K911" s="238"/>
      <c r="L911" s="238"/>
      <c r="M911" s="453"/>
      <c r="N911" s="238"/>
      <c r="O911" s="238"/>
      <c r="P911" s="238"/>
      <c r="Q911" s="238"/>
      <c r="R911" s="238"/>
      <c r="S911" s="238"/>
      <c r="T911" s="238"/>
      <c r="U911" s="238"/>
      <c r="V911" s="238"/>
      <c r="W911" s="238"/>
      <c r="X911" s="238"/>
      <c r="Y911" s="238"/>
      <c r="Z911" s="1"/>
      <c r="AA911" s="1"/>
      <c r="AB911" s="1"/>
      <c r="AC911" s="1"/>
    </row>
    <row r="912" customFormat="false" ht="15" hidden="false" customHeight="false" outlineLevel="0" collapsed="false">
      <c r="A912" s="238"/>
      <c r="B912" s="439"/>
      <c r="C912" s="437"/>
      <c r="D912" s="335"/>
      <c r="E912" s="347"/>
      <c r="F912" s="347"/>
      <c r="G912" s="335"/>
      <c r="H912" s="436"/>
      <c r="I912" s="439"/>
      <c r="J912" s="238"/>
      <c r="K912" s="238"/>
      <c r="L912" s="238"/>
      <c r="M912" s="453"/>
      <c r="N912" s="238"/>
      <c r="O912" s="238"/>
      <c r="P912" s="238"/>
      <c r="Q912" s="238"/>
      <c r="R912" s="238"/>
      <c r="S912" s="238"/>
      <c r="T912" s="238"/>
      <c r="U912" s="238"/>
      <c r="V912" s="238"/>
      <c r="W912" s="238"/>
      <c r="X912" s="238"/>
      <c r="Y912" s="238"/>
      <c r="Z912" s="1"/>
      <c r="AA912" s="1"/>
      <c r="AB912" s="1"/>
      <c r="AC912" s="1"/>
    </row>
    <row r="913" customFormat="false" ht="15" hidden="false" customHeight="false" outlineLevel="0" collapsed="false">
      <c r="A913" s="238"/>
      <c r="B913" s="439"/>
      <c r="C913" s="437"/>
      <c r="D913" s="335"/>
      <c r="E913" s="347"/>
      <c r="F913" s="347"/>
      <c r="G913" s="335"/>
      <c r="H913" s="436"/>
      <c r="I913" s="439"/>
      <c r="J913" s="238"/>
      <c r="K913" s="238"/>
      <c r="L913" s="238"/>
      <c r="M913" s="453"/>
      <c r="N913" s="238"/>
      <c r="O913" s="238"/>
      <c r="P913" s="238"/>
      <c r="Q913" s="238"/>
      <c r="R913" s="238"/>
      <c r="S913" s="238"/>
      <c r="T913" s="238"/>
      <c r="U913" s="238"/>
      <c r="V913" s="238"/>
      <c r="W913" s="238"/>
      <c r="X913" s="238"/>
      <c r="Y913" s="238"/>
      <c r="Z913" s="1"/>
      <c r="AA913" s="1"/>
      <c r="AB913" s="1"/>
      <c r="AC913" s="1"/>
    </row>
    <row r="914" customFormat="false" ht="15" hidden="false" customHeight="false" outlineLevel="0" collapsed="false">
      <c r="A914" s="238"/>
      <c r="B914" s="439"/>
      <c r="C914" s="437"/>
      <c r="D914" s="335"/>
      <c r="E914" s="347"/>
      <c r="F914" s="347"/>
      <c r="G914" s="335"/>
      <c r="H914" s="436"/>
      <c r="I914" s="439"/>
      <c r="J914" s="238"/>
      <c r="K914" s="238"/>
      <c r="L914" s="238"/>
      <c r="M914" s="453"/>
      <c r="N914" s="238"/>
      <c r="O914" s="238"/>
      <c r="P914" s="238"/>
      <c r="Q914" s="238"/>
      <c r="R914" s="238"/>
      <c r="S914" s="238"/>
      <c r="T914" s="238"/>
      <c r="U914" s="238"/>
      <c r="V914" s="238"/>
      <c r="W914" s="238"/>
      <c r="X914" s="238"/>
      <c r="Y914" s="238"/>
      <c r="Z914" s="1"/>
      <c r="AA914" s="1"/>
      <c r="AB914" s="1"/>
      <c r="AC914" s="1"/>
    </row>
    <row r="915" customFormat="false" ht="15" hidden="false" customHeight="false" outlineLevel="0" collapsed="false">
      <c r="A915" s="238"/>
      <c r="B915" s="439"/>
      <c r="C915" s="437"/>
      <c r="D915" s="335"/>
      <c r="E915" s="347"/>
      <c r="F915" s="347"/>
      <c r="G915" s="335"/>
      <c r="H915" s="436"/>
      <c r="I915" s="439"/>
      <c r="J915" s="238"/>
      <c r="K915" s="238"/>
      <c r="L915" s="238"/>
      <c r="M915" s="453"/>
      <c r="N915" s="238"/>
      <c r="O915" s="238"/>
      <c r="P915" s="238"/>
      <c r="Q915" s="238"/>
      <c r="R915" s="238"/>
      <c r="S915" s="238"/>
      <c r="T915" s="238"/>
      <c r="U915" s="238"/>
      <c r="V915" s="238"/>
      <c r="W915" s="238"/>
      <c r="X915" s="238"/>
      <c r="Y915" s="238"/>
      <c r="Z915" s="1"/>
      <c r="AA915" s="1"/>
      <c r="AB915" s="1"/>
      <c r="AC915" s="1"/>
    </row>
    <row r="916" customFormat="false" ht="15" hidden="false" customHeight="false" outlineLevel="0" collapsed="false">
      <c r="A916" s="238"/>
      <c r="B916" s="439"/>
      <c r="C916" s="437"/>
      <c r="D916" s="335"/>
      <c r="E916" s="347"/>
      <c r="F916" s="347"/>
      <c r="G916" s="335"/>
      <c r="H916" s="436"/>
      <c r="I916" s="439"/>
      <c r="J916" s="238"/>
      <c r="K916" s="238"/>
      <c r="L916" s="238"/>
      <c r="M916" s="453"/>
      <c r="N916" s="238"/>
      <c r="O916" s="238"/>
      <c r="P916" s="238"/>
      <c r="Q916" s="238"/>
      <c r="R916" s="238"/>
      <c r="S916" s="238"/>
      <c r="T916" s="238"/>
      <c r="U916" s="238"/>
      <c r="V916" s="238"/>
      <c r="W916" s="238"/>
      <c r="X916" s="238"/>
      <c r="Y916" s="238"/>
      <c r="Z916" s="1"/>
      <c r="AA916" s="1"/>
      <c r="AB916" s="1"/>
      <c r="AC916" s="1"/>
    </row>
    <row r="917" customFormat="false" ht="15" hidden="false" customHeight="false" outlineLevel="0" collapsed="false">
      <c r="A917" s="238"/>
      <c r="B917" s="439"/>
      <c r="C917" s="437"/>
      <c r="D917" s="335"/>
      <c r="E917" s="347"/>
      <c r="F917" s="347"/>
      <c r="G917" s="335"/>
      <c r="H917" s="436"/>
      <c r="I917" s="439"/>
      <c r="J917" s="238"/>
      <c r="K917" s="238"/>
      <c r="L917" s="238"/>
      <c r="M917" s="453"/>
      <c r="N917" s="238"/>
      <c r="O917" s="238"/>
      <c r="P917" s="238"/>
      <c r="Q917" s="238"/>
      <c r="R917" s="238"/>
      <c r="S917" s="238"/>
      <c r="T917" s="238"/>
      <c r="U917" s="238"/>
      <c r="V917" s="238"/>
      <c r="W917" s="238"/>
      <c r="X917" s="238"/>
      <c r="Y917" s="238"/>
      <c r="Z917" s="1"/>
      <c r="AA917" s="1"/>
      <c r="AB917" s="1"/>
      <c r="AC917" s="1"/>
    </row>
    <row r="918" customFormat="false" ht="15" hidden="false" customHeight="false" outlineLevel="0" collapsed="false">
      <c r="A918" s="238"/>
      <c r="B918" s="439"/>
      <c r="C918" s="437"/>
      <c r="D918" s="335"/>
      <c r="E918" s="347"/>
      <c r="F918" s="347"/>
      <c r="G918" s="335"/>
      <c r="H918" s="436"/>
      <c r="I918" s="439"/>
      <c r="J918" s="238"/>
      <c r="K918" s="238"/>
      <c r="L918" s="238"/>
      <c r="M918" s="453"/>
      <c r="N918" s="238"/>
      <c r="O918" s="238"/>
      <c r="P918" s="238"/>
      <c r="Q918" s="238"/>
      <c r="R918" s="238"/>
      <c r="S918" s="238"/>
      <c r="T918" s="238"/>
      <c r="U918" s="238"/>
      <c r="V918" s="238"/>
      <c r="W918" s="238"/>
      <c r="X918" s="238"/>
      <c r="Y918" s="238"/>
      <c r="Z918" s="1"/>
      <c r="AA918" s="1"/>
      <c r="AB918" s="1"/>
      <c r="AC918" s="1"/>
    </row>
    <row r="919" customFormat="false" ht="15" hidden="false" customHeight="false" outlineLevel="0" collapsed="false">
      <c r="A919" s="238"/>
      <c r="B919" s="439"/>
      <c r="C919" s="437"/>
      <c r="D919" s="335"/>
      <c r="E919" s="347"/>
      <c r="F919" s="347"/>
      <c r="G919" s="335"/>
      <c r="H919" s="436"/>
      <c r="I919" s="439"/>
      <c r="J919" s="238"/>
      <c r="K919" s="238"/>
      <c r="L919" s="238"/>
      <c r="M919" s="453"/>
      <c r="N919" s="238"/>
      <c r="O919" s="238"/>
      <c r="P919" s="238"/>
      <c r="Q919" s="238"/>
      <c r="R919" s="238"/>
      <c r="S919" s="238"/>
      <c r="T919" s="238"/>
      <c r="U919" s="238"/>
      <c r="V919" s="238"/>
      <c r="W919" s="238"/>
      <c r="X919" s="238"/>
      <c r="Y919" s="238"/>
      <c r="Z919" s="1"/>
      <c r="AA919" s="1"/>
      <c r="AB919" s="1"/>
      <c r="AC919" s="1"/>
    </row>
    <row r="920" customFormat="false" ht="15" hidden="false" customHeight="false" outlineLevel="0" collapsed="false">
      <c r="A920" s="238"/>
      <c r="B920" s="439"/>
      <c r="C920" s="437"/>
      <c r="D920" s="335"/>
      <c r="E920" s="347"/>
      <c r="F920" s="347"/>
      <c r="G920" s="335"/>
      <c r="H920" s="436"/>
      <c r="I920" s="439"/>
      <c r="J920" s="238"/>
      <c r="K920" s="238"/>
      <c r="L920" s="238"/>
      <c r="M920" s="453"/>
      <c r="N920" s="238"/>
      <c r="O920" s="238"/>
      <c r="P920" s="238"/>
      <c r="Q920" s="238"/>
      <c r="R920" s="238"/>
      <c r="S920" s="238"/>
      <c r="T920" s="238"/>
      <c r="U920" s="238"/>
      <c r="V920" s="238"/>
      <c r="W920" s="238"/>
      <c r="X920" s="238"/>
      <c r="Y920" s="238"/>
      <c r="Z920" s="1"/>
      <c r="AA920" s="1"/>
      <c r="AB920" s="1"/>
      <c r="AC920" s="1"/>
    </row>
    <row r="921" customFormat="false" ht="15" hidden="false" customHeight="false" outlineLevel="0" collapsed="false">
      <c r="A921" s="238"/>
      <c r="B921" s="439"/>
      <c r="C921" s="437"/>
      <c r="D921" s="335"/>
      <c r="E921" s="347"/>
      <c r="F921" s="347"/>
      <c r="G921" s="335"/>
      <c r="H921" s="436"/>
      <c r="I921" s="439"/>
      <c r="J921" s="238"/>
      <c r="K921" s="238"/>
      <c r="L921" s="238"/>
      <c r="M921" s="453"/>
      <c r="N921" s="238"/>
      <c r="O921" s="238"/>
      <c r="P921" s="238"/>
      <c r="Q921" s="238"/>
      <c r="R921" s="238"/>
      <c r="S921" s="238"/>
      <c r="T921" s="238"/>
      <c r="U921" s="238"/>
      <c r="V921" s="238"/>
      <c r="W921" s="238"/>
      <c r="X921" s="238"/>
      <c r="Y921" s="238"/>
      <c r="Z921" s="1"/>
      <c r="AA921" s="1"/>
      <c r="AB921" s="1"/>
      <c r="AC921" s="1"/>
    </row>
    <row r="922" customFormat="false" ht="15" hidden="false" customHeight="false" outlineLevel="0" collapsed="false">
      <c r="A922" s="238"/>
      <c r="B922" s="439"/>
      <c r="C922" s="437"/>
      <c r="D922" s="335"/>
      <c r="E922" s="347"/>
      <c r="F922" s="347"/>
      <c r="G922" s="335"/>
      <c r="H922" s="436"/>
      <c r="I922" s="439"/>
      <c r="J922" s="238"/>
      <c r="K922" s="238"/>
      <c r="L922" s="238"/>
      <c r="M922" s="453"/>
      <c r="N922" s="238"/>
      <c r="O922" s="238"/>
      <c r="P922" s="238"/>
      <c r="Q922" s="238"/>
      <c r="R922" s="238"/>
      <c r="S922" s="238"/>
      <c r="T922" s="238"/>
      <c r="U922" s="238"/>
      <c r="V922" s="238"/>
      <c r="W922" s="238"/>
      <c r="X922" s="238"/>
      <c r="Y922" s="238"/>
      <c r="Z922" s="1"/>
      <c r="AA922" s="1"/>
      <c r="AB922" s="1"/>
      <c r="AC922" s="1"/>
    </row>
    <row r="923" customFormat="false" ht="15" hidden="false" customHeight="false" outlineLevel="0" collapsed="false">
      <c r="A923" s="238"/>
      <c r="B923" s="439"/>
      <c r="C923" s="437"/>
      <c r="D923" s="335"/>
      <c r="E923" s="347"/>
      <c r="F923" s="347"/>
      <c r="G923" s="335"/>
      <c r="H923" s="436"/>
      <c r="I923" s="439"/>
      <c r="J923" s="238"/>
      <c r="K923" s="238"/>
      <c r="L923" s="238"/>
      <c r="M923" s="453"/>
      <c r="N923" s="238"/>
      <c r="O923" s="238"/>
      <c r="P923" s="238"/>
      <c r="Q923" s="238"/>
      <c r="R923" s="238"/>
      <c r="S923" s="238"/>
      <c r="T923" s="238"/>
      <c r="U923" s="238"/>
      <c r="V923" s="238"/>
      <c r="W923" s="238"/>
      <c r="X923" s="238"/>
      <c r="Y923" s="238"/>
      <c r="Z923" s="1"/>
      <c r="AA923" s="1"/>
      <c r="AB923" s="1"/>
      <c r="AC923" s="1"/>
    </row>
    <row r="924" customFormat="false" ht="15" hidden="false" customHeight="false" outlineLevel="0" collapsed="false">
      <c r="A924" s="238"/>
      <c r="B924" s="439"/>
      <c r="C924" s="437"/>
      <c r="D924" s="335"/>
      <c r="E924" s="347"/>
      <c r="F924" s="347"/>
      <c r="G924" s="335"/>
      <c r="H924" s="436"/>
      <c r="I924" s="439"/>
      <c r="J924" s="238"/>
      <c r="K924" s="238"/>
      <c r="L924" s="238"/>
      <c r="M924" s="453"/>
      <c r="N924" s="238"/>
      <c r="O924" s="238"/>
      <c r="P924" s="238"/>
      <c r="Q924" s="238"/>
      <c r="R924" s="238"/>
      <c r="S924" s="238"/>
      <c r="T924" s="238"/>
      <c r="U924" s="238"/>
      <c r="V924" s="238"/>
      <c r="W924" s="238"/>
      <c r="X924" s="238"/>
      <c r="Y924" s="238"/>
      <c r="Z924" s="1"/>
      <c r="AA924" s="1"/>
      <c r="AB924" s="1"/>
      <c r="AC924" s="1"/>
    </row>
    <row r="925" customFormat="false" ht="15" hidden="false" customHeight="false" outlineLevel="0" collapsed="false">
      <c r="A925" s="238"/>
      <c r="B925" s="439"/>
      <c r="C925" s="437"/>
      <c r="D925" s="335"/>
      <c r="E925" s="347"/>
      <c r="F925" s="347"/>
      <c r="G925" s="335"/>
      <c r="H925" s="436"/>
      <c r="I925" s="439"/>
      <c r="J925" s="238"/>
      <c r="K925" s="238"/>
      <c r="L925" s="238"/>
      <c r="M925" s="453"/>
      <c r="N925" s="238"/>
      <c r="O925" s="238"/>
      <c r="P925" s="238"/>
      <c r="Q925" s="238"/>
      <c r="R925" s="238"/>
      <c r="S925" s="238"/>
      <c r="T925" s="238"/>
      <c r="U925" s="238"/>
      <c r="V925" s="238"/>
      <c r="W925" s="238"/>
      <c r="X925" s="238"/>
      <c r="Y925" s="238"/>
      <c r="Z925" s="1"/>
      <c r="AA925" s="1"/>
      <c r="AB925" s="1"/>
      <c r="AC925" s="1"/>
    </row>
    <row r="926" customFormat="false" ht="15" hidden="false" customHeight="false" outlineLevel="0" collapsed="false">
      <c r="A926" s="238"/>
      <c r="B926" s="439"/>
      <c r="C926" s="437"/>
      <c r="D926" s="335"/>
      <c r="E926" s="347"/>
      <c r="F926" s="347"/>
      <c r="G926" s="335"/>
      <c r="H926" s="436"/>
      <c r="I926" s="439"/>
      <c r="J926" s="238"/>
      <c r="K926" s="238"/>
      <c r="L926" s="238"/>
      <c r="M926" s="453"/>
      <c r="N926" s="238"/>
      <c r="O926" s="238"/>
      <c r="P926" s="238"/>
      <c r="Q926" s="238"/>
      <c r="R926" s="238"/>
      <c r="S926" s="238"/>
      <c r="T926" s="238"/>
      <c r="U926" s="238"/>
      <c r="V926" s="238"/>
      <c r="W926" s="238"/>
      <c r="X926" s="238"/>
      <c r="Y926" s="238"/>
      <c r="Z926" s="1"/>
      <c r="AA926" s="1"/>
      <c r="AB926" s="1"/>
      <c r="AC926" s="1"/>
    </row>
    <row r="927" customFormat="false" ht="15" hidden="false" customHeight="false" outlineLevel="0" collapsed="false">
      <c r="A927" s="238"/>
      <c r="B927" s="439"/>
      <c r="C927" s="437"/>
      <c r="D927" s="335"/>
      <c r="E927" s="347"/>
      <c r="F927" s="347"/>
      <c r="G927" s="335"/>
      <c r="H927" s="436"/>
      <c r="I927" s="439"/>
      <c r="J927" s="238"/>
      <c r="K927" s="238"/>
      <c r="L927" s="238"/>
      <c r="M927" s="453"/>
      <c r="N927" s="238"/>
      <c r="O927" s="238"/>
      <c r="P927" s="238"/>
      <c r="Q927" s="238"/>
      <c r="R927" s="238"/>
      <c r="S927" s="238"/>
      <c r="T927" s="238"/>
      <c r="U927" s="238"/>
      <c r="V927" s="238"/>
      <c r="W927" s="238"/>
      <c r="X927" s="238"/>
      <c r="Y927" s="238"/>
      <c r="Z927" s="1"/>
      <c r="AA927" s="1"/>
      <c r="AB927" s="1"/>
      <c r="AC927" s="1"/>
    </row>
    <row r="928" customFormat="false" ht="15" hidden="false" customHeight="false" outlineLevel="0" collapsed="false">
      <c r="A928" s="238"/>
      <c r="B928" s="439"/>
      <c r="C928" s="437"/>
      <c r="D928" s="335"/>
      <c r="E928" s="347"/>
      <c r="F928" s="347"/>
      <c r="G928" s="335"/>
      <c r="H928" s="436"/>
      <c r="I928" s="439"/>
      <c r="J928" s="238"/>
      <c r="K928" s="238"/>
      <c r="L928" s="238"/>
      <c r="M928" s="453"/>
      <c r="N928" s="238"/>
      <c r="O928" s="238"/>
      <c r="P928" s="238"/>
      <c r="Q928" s="238"/>
      <c r="R928" s="238"/>
      <c r="S928" s="238"/>
      <c r="T928" s="238"/>
      <c r="U928" s="238"/>
      <c r="V928" s="238"/>
      <c r="W928" s="238"/>
      <c r="X928" s="238"/>
      <c r="Y928" s="238"/>
      <c r="Z928" s="1"/>
      <c r="AA928" s="1"/>
      <c r="AB928" s="1"/>
      <c r="AC928" s="1"/>
    </row>
    <row r="929" customFormat="false" ht="15" hidden="false" customHeight="false" outlineLevel="0" collapsed="false">
      <c r="A929" s="238"/>
      <c r="B929" s="439"/>
      <c r="C929" s="437"/>
      <c r="D929" s="335"/>
      <c r="E929" s="347"/>
      <c r="F929" s="347"/>
      <c r="G929" s="335"/>
      <c r="H929" s="436"/>
      <c r="I929" s="439"/>
      <c r="J929" s="238"/>
      <c r="K929" s="238"/>
      <c r="L929" s="238"/>
      <c r="M929" s="453"/>
      <c r="N929" s="238"/>
      <c r="O929" s="238"/>
      <c r="P929" s="238"/>
      <c r="Q929" s="238"/>
      <c r="R929" s="238"/>
      <c r="S929" s="238"/>
      <c r="T929" s="238"/>
      <c r="U929" s="238"/>
      <c r="V929" s="238"/>
      <c r="W929" s="238"/>
      <c r="X929" s="238"/>
      <c r="Y929" s="238"/>
      <c r="Z929" s="1"/>
      <c r="AA929" s="1"/>
      <c r="AB929" s="1"/>
      <c r="AC929" s="1"/>
    </row>
    <row r="930" customFormat="false" ht="15" hidden="false" customHeight="false" outlineLevel="0" collapsed="false">
      <c r="A930" s="238"/>
      <c r="B930" s="439"/>
      <c r="C930" s="437"/>
      <c r="D930" s="335"/>
      <c r="E930" s="347"/>
      <c r="F930" s="347"/>
      <c r="G930" s="335"/>
      <c r="H930" s="436"/>
      <c r="I930" s="439"/>
      <c r="J930" s="238"/>
      <c r="K930" s="238"/>
      <c r="L930" s="238"/>
      <c r="M930" s="453"/>
      <c r="N930" s="238"/>
      <c r="O930" s="238"/>
      <c r="P930" s="238"/>
      <c r="Q930" s="238"/>
      <c r="R930" s="238"/>
      <c r="S930" s="238"/>
      <c r="T930" s="238"/>
      <c r="U930" s="238"/>
      <c r="V930" s="238"/>
      <c r="W930" s="238"/>
      <c r="X930" s="238"/>
      <c r="Y930" s="238"/>
      <c r="Z930" s="1"/>
      <c r="AA930" s="1"/>
      <c r="AB930" s="1"/>
      <c r="AC930" s="1"/>
    </row>
    <row r="931" customFormat="false" ht="15" hidden="false" customHeight="false" outlineLevel="0" collapsed="false">
      <c r="A931" s="238"/>
      <c r="B931" s="439"/>
      <c r="C931" s="437"/>
      <c r="D931" s="335"/>
      <c r="E931" s="347"/>
      <c r="F931" s="347"/>
      <c r="G931" s="335"/>
      <c r="H931" s="436"/>
      <c r="I931" s="439"/>
      <c r="J931" s="238"/>
      <c r="K931" s="238"/>
      <c r="L931" s="238"/>
      <c r="M931" s="453"/>
      <c r="N931" s="238"/>
      <c r="O931" s="238"/>
      <c r="P931" s="238"/>
      <c r="Q931" s="238"/>
      <c r="R931" s="238"/>
      <c r="S931" s="238"/>
      <c r="T931" s="238"/>
      <c r="U931" s="238"/>
      <c r="V931" s="238"/>
      <c r="W931" s="238"/>
      <c r="X931" s="238"/>
      <c r="Y931" s="238"/>
      <c r="Z931" s="1"/>
      <c r="AA931" s="1"/>
      <c r="AB931" s="1"/>
      <c r="AC931" s="1"/>
    </row>
    <row r="932" customFormat="false" ht="15" hidden="false" customHeight="false" outlineLevel="0" collapsed="false">
      <c r="A932" s="238"/>
      <c r="B932" s="439"/>
      <c r="C932" s="437"/>
      <c r="D932" s="335"/>
      <c r="E932" s="347"/>
      <c r="F932" s="347"/>
      <c r="G932" s="335"/>
      <c r="H932" s="436"/>
      <c r="I932" s="439"/>
      <c r="J932" s="238"/>
      <c r="K932" s="238"/>
      <c r="L932" s="238"/>
      <c r="M932" s="453"/>
      <c r="N932" s="238"/>
      <c r="O932" s="238"/>
      <c r="P932" s="238"/>
      <c r="Q932" s="238"/>
      <c r="R932" s="238"/>
      <c r="S932" s="238"/>
      <c r="T932" s="238"/>
      <c r="U932" s="238"/>
      <c r="V932" s="238"/>
      <c r="W932" s="238"/>
      <c r="X932" s="238"/>
      <c r="Y932" s="238"/>
      <c r="Z932" s="1"/>
      <c r="AA932" s="1"/>
      <c r="AB932" s="1"/>
      <c r="AC932" s="1"/>
    </row>
    <row r="933" customFormat="false" ht="15" hidden="false" customHeight="false" outlineLevel="0" collapsed="false">
      <c r="A933" s="238"/>
      <c r="B933" s="439"/>
      <c r="C933" s="437"/>
      <c r="D933" s="335"/>
      <c r="E933" s="347"/>
      <c r="F933" s="347"/>
      <c r="G933" s="335"/>
      <c r="H933" s="436"/>
      <c r="I933" s="439"/>
      <c r="J933" s="238"/>
      <c r="K933" s="238"/>
      <c r="L933" s="238"/>
      <c r="M933" s="453"/>
      <c r="N933" s="238"/>
      <c r="O933" s="238"/>
      <c r="P933" s="238"/>
      <c r="Q933" s="238"/>
      <c r="R933" s="238"/>
      <c r="S933" s="238"/>
      <c r="T933" s="238"/>
      <c r="U933" s="238"/>
      <c r="V933" s="238"/>
      <c r="W933" s="238"/>
      <c r="X933" s="238"/>
      <c r="Y933" s="238"/>
      <c r="Z933" s="1"/>
      <c r="AA933" s="1"/>
      <c r="AB933" s="1"/>
      <c r="AC933" s="1"/>
    </row>
    <row r="934" customFormat="false" ht="15" hidden="false" customHeight="false" outlineLevel="0" collapsed="false">
      <c r="A934" s="238"/>
      <c r="B934" s="439"/>
      <c r="C934" s="437"/>
      <c r="D934" s="335"/>
      <c r="E934" s="347"/>
      <c r="F934" s="347"/>
      <c r="G934" s="335"/>
      <c r="H934" s="436"/>
      <c r="I934" s="439"/>
      <c r="J934" s="238"/>
      <c r="K934" s="238"/>
      <c r="L934" s="238"/>
      <c r="M934" s="453"/>
      <c r="N934" s="238"/>
      <c r="O934" s="238"/>
      <c r="P934" s="238"/>
      <c r="Q934" s="238"/>
      <c r="R934" s="238"/>
      <c r="S934" s="238"/>
      <c r="T934" s="238"/>
      <c r="U934" s="238"/>
      <c r="V934" s="238"/>
      <c r="W934" s="238"/>
      <c r="X934" s="238"/>
      <c r="Y934" s="238"/>
      <c r="Z934" s="1"/>
      <c r="AA934" s="1"/>
      <c r="AB934" s="1"/>
      <c r="AC934" s="1"/>
    </row>
    <row r="935" customFormat="false" ht="15" hidden="false" customHeight="false" outlineLevel="0" collapsed="false">
      <c r="A935" s="238"/>
      <c r="B935" s="439"/>
      <c r="C935" s="437"/>
      <c r="D935" s="335"/>
      <c r="E935" s="347"/>
      <c r="F935" s="347"/>
      <c r="G935" s="335"/>
      <c r="H935" s="436"/>
      <c r="I935" s="439"/>
      <c r="J935" s="238"/>
      <c r="K935" s="238"/>
      <c r="L935" s="238"/>
      <c r="M935" s="453"/>
      <c r="N935" s="238"/>
      <c r="O935" s="238"/>
      <c r="P935" s="238"/>
      <c r="Q935" s="238"/>
      <c r="R935" s="238"/>
      <c r="S935" s="238"/>
      <c r="T935" s="238"/>
      <c r="U935" s="238"/>
      <c r="V935" s="238"/>
      <c r="W935" s="238"/>
      <c r="X935" s="238"/>
      <c r="Y935" s="238"/>
      <c r="Z935" s="1"/>
      <c r="AA935" s="1"/>
      <c r="AB935" s="1"/>
      <c r="AC935" s="1"/>
    </row>
    <row r="936" customFormat="false" ht="15" hidden="false" customHeight="false" outlineLevel="0" collapsed="false">
      <c r="A936" s="238"/>
      <c r="B936" s="439"/>
      <c r="C936" s="437"/>
      <c r="D936" s="335"/>
      <c r="E936" s="347"/>
      <c r="F936" s="347"/>
      <c r="G936" s="335"/>
      <c r="H936" s="436"/>
      <c r="I936" s="439"/>
      <c r="J936" s="238"/>
      <c r="K936" s="238"/>
      <c r="L936" s="238"/>
      <c r="M936" s="453"/>
      <c r="N936" s="238"/>
      <c r="O936" s="238"/>
      <c r="P936" s="238"/>
      <c r="Q936" s="238"/>
      <c r="R936" s="238"/>
      <c r="S936" s="238"/>
      <c r="T936" s="238"/>
      <c r="U936" s="238"/>
      <c r="V936" s="238"/>
      <c r="W936" s="238"/>
      <c r="X936" s="238"/>
      <c r="Y936" s="238"/>
      <c r="Z936" s="1"/>
      <c r="AA936" s="1"/>
      <c r="AB936" s="1"/>
      <c r="AC936" s="1"/>
    </row>
    <row r="937" customFormat="false" ht="15" hidden="false" customHeight="false" outlineLevel="0" collapsed="false">
      <c r="A937" s="238"/>
      <c r="B937" s="439"/>
      <c r="C937" s="437"/>
      <c r="D937" s="335"/>
      <c r="E937" s="347"/>
      <c r="F937" s="347"/>
      <c r="G937" s="335"/>
      <c r="H937" s="436"/>
      <c r="I937" s="439"/>
      <c r="J937" s="238"/>
      <c r="K937" s="238"/>
      <c r="L937" s="238"/>
      <c r="M937" s="453"/>
      <c r="N937" s="238"/>
      <c r="O937" s="238"/>
      <c r="P937" s="238"/>
      <c r="Q937" s="238"/>
      <c r="R937" s="238"/>
      <c r="S937" s="238"/>
      <c r="T937" s="238"/>
      <c r="U937" s="238"/>
      <c r="V937" s="238"/>
      <c r="W937" s="238"/>
      <c r="X937" s="238"/>
      <c r="Y937" s="238"/>
      <c r="Z937" s="1"/>
      <c r="AA937" s="1"/>
      <c r="AB937" s="1"/>
      <c r="AC937" s="1"/>
    </row>
    <row r="938" customFormat="false" ht="15" hidden="false" customHeight="false" outlineLevel="0" collapsed="false">
      <c r="A938" s="238"/>
      <c r="B938" s="439"/>
      <c r="C938" s="437"/>
      <c r="D938" s="335"/>
      <c r="E938" s="347"/>
      <c r="F938" s="347"/>
      <c r="G938" s="335"/>
      <c r="H938" s="436"/>
      <c r="I938" s="439"/>
      <c r="J938" s="238"/>
      <c r="K938" s="238"/>
      <c r="L938" s="238"/>
      <c r="M938" s="453"/>
      <c r="N938" s="238"/>
      <c r="O938" s="238"/>
      <c r="P938" s="238"/>
      <c r="Q938" s="238"/>
      <c r="R938" s="238"/>
      <c r="S938" s="238"/>
      <c r="T938" s="238"/>
      <c r="U938" s="238"/>
      <c r="V938" s="238"/>
      <c r="W938" s="238"/>
      <c r="X938" s="238"/>
      <c r="Y938" s="238"/>
      <c r="Z938" s="1"/>
      <c r="AA938" s="1"/>
      <c r="AB938" s="1"/>
      <c r="AC938" s="1"/>
    </row>
    <row r="939" customFormat="false" ht="15" hidden="false" customHeight="false" outlineLevel="0" collapsed="false">
      <c r="A939" s="238"/>
      <c r="B939" s="439"/>
      <c r="C939" s="437"/>
      <c r="D939" s="335"/>
      <c r="E939" s="347"/>
      <c r="F939" s="347"/>
      <c r="G939" s="335"/>
      <c r="H939" s="436"/>
      <c r="I939" s="439"/>
      <c r="J939" s="238"/>
      <c r="K939" s="238"/>
      <c r="L939" s="238"/>
      <c r="M939" s="453"/>
      <c r="N939" s="238"/>
      <c r="O939" s="238"/>
      <c r="P939" s="238"/>
      <c r="Q939" s="238"/>
      <c r="R939" s="238"/>
      <c r="S939" s="238"/>
      <c r="T939" s="238"/>
      <c r="U939" s="238"/>
      <c r="V939" s="238"/>
      <c r="W939" s="238"/>
      <c r="X939" s="238"/>
      <c r="Y939" s="238"/>
      <c r="Z939" s="1"/>
      <c r="AA939" s="1"/>
      <c r="AB939" s="1"/>
      <c r="AC939" s="1"/>
    </row>
    <row r="940" customFormat="false" ht="15" hidden="false" customHeight="false" outlineLevel="0" collapsed="false">
      <c r="A940" s="238"/>
      <c r="B940" s="439"/>
      <c r="C940" s="437"/>
      <c r="D940" s="335"/>
      <c r="E940" s="347"/>
      <c r="F940" s="347"/>
      <c r="G940" s="335"/>
      <c r="H940" s="436"/>
      <c r="I940" s="439"/>
      <c r="J940" s="238"/>
      <c r="K940" s="238"/>
      <c r="L940" s="238"/>
      <c r="M940" s="453"/>
      <c r="N940" s="238"/>
      <c r="O940" s="238"/>
      <c r="P940" s="238"/>
      <c r="Q940" s="238"/>
      <c r="R940" s="238"/>
      <c r="S940" s="238"/>
      <c r="T940" s="238"/>
      <c r="U940" s="238"/>
      <c r="V940" s="238"/>
      <c r="W940" s="238"/>
      <c r="X940" s="238"/>
      <c r="Y940" s="238"/>
      <c r="Z940" s="1"/>
      <c r="AA940" s="1"/>
      <c r="AB940" s="1"/>
      <c r="AC940" s="1"/>
    </row>
    <row r="941" customFormat="false" ht="15" hidden="false" customHeight="false" outlineLevel="0" collapsed="false">
      <c r="A941" s="238"/>
      <c r="B941" s="439"/>
      <c r="C941" s="437"/>
      <c r="D941" s="335"/>
      <c r="E941" s="347"/>
      <c r="F941" s="347"/>
      <c r="G941" s="335"/>
      <c r="H941" s="436"/>
      <c r="I941" s="439"/>
      <c r="J941" s="238"/>
      <c r="K941" s="238"/>
      <c r="L941" s="238"/>
      <c r="M941" s="453"/>
      <c r="N941" s="238"/>
      <c r="O941" s="238"/>
      <c r="P941" s="238"/>
      <c r="Q941" s="238"/>
      <c r="R941" s="238"/>
      <c r="S941" s="238"/>
      <c r="T941" s="238"/>
      <c r="U941" s="238"/>
      <c r="V941" s="238"/>
      <c r="W941" s="238"/>
      <c r="X941" s="238"/>
      <c r="Y941" s="238"/>
      <c r="Z941" s="1"/>
      <c r="AA941" s="1"/>
      <c r="AB941" s="1"/>
      <c r="AC941" s="1"/>
    </row>
    <row r="942" customFormat="false" ht="15" hidden="false" customHeight="false" outlineLevel="0" collapsed="false">
      <c r="A942" s="238"/>
      <c r="B942" s="439"/>
      <c r="C942" s="437"/>
      <c r="D942" s="335"/>
      <c r="E942" s="347"/>
      <c r="F942" s="347"/>
      <c r="G942" s="335"/>
      <c r="H942" s="436"/>
      <c r="I942" s="439"/>
      <c r="J942" s="238"/>
      <c r="K942" s="238"/>
      <c r="L942" s="238"/>
      <c r="M942" s="453"/>
      <c r="N942" s="238"/>
      <c r="O942" s="238"/>
      <c r="P942" s="238"/>
      <c r="Q942" s="238"/>
      <c r="R942" s="238"/>
      <c r="S942" s="238"/>
      <c r="T942" s="238"/>
      <c r="U942" s="238"/>
      <c r="V942" s="238"/>
      <c r="W942" s="238"/>
      <c r="X942" s="238"/>
      <c r="Y942" s="238"/>
      <c r="Z942" s="1"/>
      <c r="AA942" s="1"/>
      <c r="AB942" s="1"/>
      <c r="AC942" s="1"/>
    </row>
    <row r="943" customFormat="false" ht="15" hidden="false" customHeight="false" outlineLevel="0" collapsed="false">
      <c r="A943" s="238"/>
      <c r="B943" s="439"/>
      <c r="C943" s="437"/>
      <c r="D943" s="335"/>
      <c r="E943" s="347"/>
      <c r="F943" s="347"/>
      <c r="G943" s="335"/>
      <c r="H943" s="436"/>
      <c r="I943" s="439"/>
      <c r="J943" s="238"/>
      <c r="K943" s="238"/>
      <c r="L943" s="238"/>
      <c r="M943" s="453"/>
      <c r="N943" s="238"/>
      <c r="O943" s="238"/>
      <c r="P943" s="238"/>
      <c r="Q943" s="238"/>
      <c r="R943" s="238"/>
      <c r="S943" s="238"/>
      <c r="T943" s="238"/>
      <c r="U943" s="238"/>
      <c r="V943" s="238"/>
      <c r="W943" s="238"/>
      <c r="X943" s="238"/>
      <c r="Y943" s="238"/>
      <c r="Z943" s="1"/>
      <c r="AA943" s="1"/>
      <c r="AB943" s="1"/>
      <c r="AC943" s="1"/>
    </row>
    <row r="944" customFormat="false" ht="15" hidden="false" customHeight="false" outlineLevel="0" collapsed="false">
      <c r="A944" s="238"/>
      <c r="B944" s="439"/>
      <c r="C944" s="437"/>
      <c r="D944" s="335"/>
      <c r="E944" s="347"/>
      <c r="F944" s="347"/>
      <c r="G944" s="335"/>
      <c r="H944" s="436"/>
      <c r="I944" s="439"/>
      <c r="J944" s="238"/>
      <c r="K944" s="238"/>
      <c r="L944" s="238"/>
      <c r="M944" s="453"/>
      <c r="N944" s="238"/>
      <c r="O944" s="238"/>
      <c r="P944" s="238"/>
      <c r="Q944" s="238"/>
      <c r="R944" s="238"/>
      <c r="S944" s="238"/>
      <c r="T944" s="238"/>
      <c r="U944" s="238"/>
      <c r="V944" s="238"/>
      <c r="W944" s="238"/>
      <c r="X944" s="238"/>
      <c r="Y944" s="238"/>
      <c r="Z944" s="1"/>
      <c r="AA944" s="1"/>
      <c r="AB944" s="1"/>
      <c r="AC944" s="1"/>
    </row>
    <row r="945" customFormat="false" ht="15" hidden="false" customHeight="false" outlineLevel="0" collapsed="false">
      <c r="A945" s="238"/>
      <c r="B945" s="439"/>
      <c r="C945" s="437"/>
      <c r="D945" s="335"/>
      <c r="E945" s="347"/>
      <c r="F945" s="347"/>
      <c r="G945" s="335"/>
      <c r="H945" s="436"/>
      <c r="I945" s="439"/>
      <c r="J945" s="238"/>
      <c r="K945" s="238"/>
      <c r="L945" s="238"/>
      <c r="M945" s="453"/>
      <c r="N945" s="238"/>
      <c r="O945" s="238"/>
      <c r="P945" s="238"/>
      <c r="Q945" s="238"/>
      <c r="R945" s="238"/>
      <c r="S945" s="238"/>
      <c r="T945" s="238"/>
      <c r="U945" s="238"/>
      <c r="V945" s="238"/>
      <c r="W945" s="238"/>
      <c r="X945" s="238"/>
      <c r="Y945" s="238"/>
      <c r="Z945" s="1"/>
      <c r="AA945" s="1"/>
      <c r="AB945" s="1"/>
      <c r="AC945" s="1"/>
    </row>
    <row r="946" customFormat="false" ht="15" hidden="false" customHeight="false" outlineLevel="0" collapsed="false">
      <c r="A946" s="238"/>
      <c r="B946" s="439"/>
      <c r="C946" s="437"/>
      <c r="D946" s="335"/>
      <c r="E946" s="347"/>
      <c r="F946" s="347"/>
      <c r="G946" s="335"/>
      <c r="H946" s="436"/>
      <c r="I946" s="439"/>
      <c r="J946" s="238"/>
      <c r="K946" s="238"/>
      <c r="L946" s="238"/>
      <c r="M946" s="453"/>
      <c r="N946" s="238"/>
      <c r="O946" s="238"/>
      <c r="P946" s="238"/>
      <c r="Q946" s="238"/>
      <c r="R946" s="238"/>
      <c r="S946" s="238"/>
      <c r="T946" s="238"/>
      <c r="U946" s="238"/>
      <c r="V946" s="238"/>
      <c r="W946" s="238"/>
      <c r="X946" s="238"/>
      <c r="Y946" s="238"/>
      <c r="Z946" s="1"/>
      <c r="AA946" s="1"/>
      <c r="AB946" s="1"/>
      <c r="AC946" s="1"/>
    </row>
    <row r="947" customFormat="false" ht="15" hidden="false" customHeight="false" outlineLevel="0" collapsed="false">
      <c r="A947" s="238"/>
      <c r="B947" s="439"/>
      <c r="C947" s="437"/>
      <c r="D947" s="335"/>
      <c r="E947" s="347"/>
      <c r="F947" s="347"/>
      <c r="G947" s="335"/>
      <c r="H947" s="436"/>
      <c r="I947" s="439"/>
      <c r="J947" s="238"/>
      <c r="K947" s="238"/>
      <c r="L947" s="238"/>
      <c r="M947" s="453"/>
      <c r="N947" s="238"/>
      <c r="O947" s="238"/>
      <c r="P947" s="238"/>
      <c r="Q947" s="238"/>
      <c r="R947" s="238"/>
      <c r="S947" s="238"/>
      <c r="T947" s="238"/>
      <c r="U947" s="238"/>
      <c r="V947" s="238"/>
      <c r="W947" s="238"/>
      <c r="X947" s="238"/>
      <c r="Y947" s="238"/>
      <c r="Z947" s="1"/>
      <c r="AA947" s="1"/>
      <c r="AB947" s="1"/>
      <c r="AC947" s="1"/>
    </row>
    <row r="948" customFormat="false" ht="15" hidden="false" customHeight="false" outlineLevel="0" collapsed="false">
      <c r="A948" s="238"/>
      <c r="B948" s="439"/>
      <c r="C948" s="437"/>
      <c r="D948" s="335"/>
      <c r="E948" s="347"/>
      <c r="F948" s="347"/>
      <c r="G948" s="335"/>
      <c r="H948" s="436"/>
      <c r="I948" s="439"/>
      <c r="J948" s="238"/>
      <c r="K948" s="238"/>
      <c r="L948" s="238"/>
      <c r="M948" s="453"/>
      <c r="N948" s="238"/>
      <c r="O948" s="238"/>
      <c r="P948" s="238"/>
      <c r="Q948" s="238"/>
      <c r="R948" s="238"/>
      <c r="S948" s="238"/>
      <c r="T948" s="238"/>
      <c r="U948" s="238"/>
      <c r="V948" s="238"/>
      <c r="W948" s="238"/>
      <c r="X948" s="238"/>
      <c r="Y948" s="238"/>
      <c r="Z948" s="1"/>
      <c r="AA948" s="1"/>
      <c r="AB948" s="1"/>
      <c r="AC948" s="1"/>
    </row>
    <row r="949" customFormat="false" ht="15" hidden="false" customHeight="false" outlineLevel="0" collapsed="false">
      <c r="A949" s="238"/>
      <c r="B949" s="439"/>
      <c r="C949" s="437"/>
      <c r="D949" s="335"/>
      <c r="E949" s="347"/>
      <c r="F949" s="347"/>
      <c r="G949" s="335"/>
      <c r="H949" s="436"/>
      <c r="I949" s="439"/>
      <c r="J949" s="238"/>
      <c r="K949" s="238"/>
      <c r="L949" s="238"/>
      <c r="M949" s="453"/>
      <c r="N949" s="238"/>
      <c r="O949" s="238"/>
      <c r="P949" s="238"/>
      <c r="Q949" s="238"/>
      <c r="R949" s="238"/>
      <c r="S949" s="238"/>
      <c r="T949" s="238"/>
      <c r="U949" s="238"/>
      <c r="V949" s="238"/>
      <c r="W949" s="238"/>
      <c r="X949" s="238"/>
      <c r="Y949" s="238"/>
      <c r="Z949" s="1"/>
      <c r="AA949" s="1"/>
      <c r="AB949" s="1"/>
      <c r="AC949" s="1"/>
    </row>
    <row r="950" customFormat="false" ht="15" hidden="false" customHeight="false" outlineLevel="0" collapsed="false">
      <c r="A950" s="238"/>
      <c r="B950" s="439"/>
      <c r="C950" s="437"/>
      <c r="D950" s="335"/>
      <c r="E950" s="347"/>
      <c r="F950" s="347"/>
      <c r="G950" s="335"/>
      <c r="H950" s="436"/>
      <c r="I950" s="439"/>
      <c r="J950" s="238"/>
      <c r="K950" s="238"/>
      <c r="L950" s="238"/>
      <c r="M950" s="453"/>
      <c r="N950" s="238"/>
      <c r="O950" s="238"/>
      <c r="P950" s="238"/>
      <c r="Q950" s="238"/>
      <c r="R950" s="238"/>
      <c r="S950" s="238"/>
      <c r="T950" s="238"/>
      <c r="U950" s="238"/>
      <c r="V950" s="238"/>
      <c r="W950" s="238"/>
      <c r="X950" s="238"/>
      <c r="Y950" s="238"/>
      <c r="Z950" s="1"/>
      <c r="AA950" s="1"/>
      <c r="AB950" s="1"/>
      <c r="AC950" s="1"/>
    </row>
    <row r="951" customFormat="false" ht="15" hidden="false" customHeight="false" outlineLevel="0" collapsed="false">
      <c r="A951" s="238"/>
      <c r="B951" s="439"/>
      <c r="C951" s="437"/>
      <c r="D951" s="335"/>
      <c r="E951" s="347"/>
      <c r="F951" s="347"/>
      <c r="G951" s="335"/>
      <c r="H951" s="436"/>
      <c r="I951" s="439"/>
      <c r="J951" s="238"/>
      <c r="K951" s="238"/>
      <c r="L951" s="238"/>
      <c r="M951" s="453"/>
      <c r="N951" s="238"/>
      <c r="O951" s="238"/>
      <c r="P951" s="238"/>
      <c r="Q951" s="238"/>
      <c r="R951" s="238"/>
      <c r="S951" s="238"/>
      <c r="T951" s="238"/>
      <c r="U951" s="238"/>
      <c r="V951" s="238"/>
      <c r="W951" s="238"/>
      <c r="X951" s="238"/>
      <c r="Y951" s="238"/>
      <c r="Z951" s="1"/>
      <c r="AA951" s="1"/>
      <c r="AB951" s="1"/>
      <c r="AC951" s="1"/>
    </row>
    <row r="952" customFormat="false" ht="15" hidden="false" customHeight="false" outlineLevel="0" collapsed="false">
      <c r="A952" s="238"/>
      <c r="B952" s="439"/>
      <c r="C952" s="437"/>
      <c r="D952" s="335"/>
      <c r="E952" s="347"/>
      <c r="F952" s="347"/>
      <c r="G952" s="335"/>
      <c r="H952" s="436"/>
      <c r="I952" s="439"/>
      <c r="J952" s="238"/>
      <c r="K952" s="238"/>
      <c r="L952" s="238"/>
      <c r="M952" s="453"/>
      <c r="N952" s="238"/>
      <c r="O952" s="238"/>
      <c r="P952" s="238"/>
      <c r="Q952" s="238"/>
      <c r="R952" s="238"/>
      <c r="S952" s="238"/>
      <c r="T952" s="238"/>
      <c r="U952" s="238"/>
      <c r="V952" s="238"/>
      <c r="W952" s="238"/>
      <c r="X952" s="238"/>
      <c r="Y952" s="238"/>
      <c r="Z952" s="1"/>
      <c r="AA952" s="1"/>
      <c r="AB952" s="1"/>
      <c r="AC952" s="1"/>
    </row>
    <row r="953" customFormat="false" ht="15" hidden="false" customHeight="false" outlineLevel="0" collapsed="false">
      <c r="A953" s="238"/>
      <c r="B953" s="439"/>
      <c r="C953" s="437"/>
      <c r="D953" s="335"/>
      <c r="E953" s="347"/>
      <c r="F953" s="347"/>
      <c r="G953" s="335"/>
      <c r="H953" s="436"/>
      <c r="I953" s="439"/>
      <c r="J953" s="238"/>
      <c r="K953" s="238"/>
      <c r="L953" s="238"/>
      <c r="M953" s="453"/>
      <c r="N953" s="238"/>
      <c r="O953" s="238"/>
      <c r="P953" s="238"/>
      <c r="Q953" s="238"/>
      <c r="R953" s="238"/>
      <c r="S953" s="238"/>
      <c r="T953" s="238"/>
      <c r="U953" s="238"/>
      <c r="V953" s="238"/>
      <c r="W953" s="238"/>
      <c r="X953" s="238"/>
      <c r="Y953" s="238"/>
      <c r="Z953" s="1"/>
      <c r="AA953" s="1"/>
      <c r="AB953" s="1"/>
      <c r="AC953" s="1"/>
    </row>
    <row r="954" customFormat="false" ht="15" hidden="false" customHeight="false" outlineLevel="0" collapsed="false">
      <c r="A954" s="238"/>
      <c r="B954" s="439"/>
      <c r="C954" s="437"/>
      <c r="D954" s="335"/>
      <c r="E954" s="347"/>
      <c r="F954" s="347"/>
      <c r="G954" s="335"/>
      <c r="H954" s="436"/>
      <c r="I954" s="439"/>
      <c r="J954" s="238"/>
      <c r="K954" s="238"/>
      <c r="L954" s="238"/>
      <c r="M954" s="453"/>
      <c r="N954" s="238"/>
      <c r="O954" s="238"/>
      <c r="P954" s="238"/>
      <c r="Q954" s="238"/>
      <c r="R954" s="238"/>
      <c r="S954" s="238"/>
      <c r="T954" s="238"/>
      <c r="U954" s="238"/>
      <c r="V954" s="238"/>
      <c r="W954" s="238"/>
      <c r="X954" s="238"/>
      <c r="Y954" s="238"/>
      <c r="Z954" s="1"/>
      <c r="AA954" s="1"/>
      <c r="AB954" s="1"/>
      <c r="AC954" s="1"/>
    </row>
    <row r="955" customFormat="false" ht="15" hidden="false" customHeight="false" outlineLevel="0" collapsed="false">
      <c r="A955" s="238"/>
      <c r="B955" s="439"/>
      <c r="C955" s="437"/>
      <c r="D955" s="335"/>
      <c r="E955" s="347"/>
      <c r="F955" s="347"/>
      <c r="G955" s="335"/>
      <c r="H955" s="436"/>
      <c r="I955" s="439"/>
      <c r="J955" s="238"/>
      <c r="K955" s="238"/>
      <c r="L955" s="238"/>
      <c r="M955" s="453"/>
      <c r="N955" s="238"/>
      <c r="O955" s="238"/>
      <c r="P955" s="238"/>
      <c r="Q955" s="238"/>
      <c r="R955" s="238"/>
      <c r="S955" s="238"/>
      <c r="T955" s="238"/>
      <c r="U955" s="238"/>
      <c r="V955" s="238"/>
      <c r="W955" s="238"/>
      <c r="X955" s="238"/>
      <c r="Y955" s="238"/>
      <c r="Z955" s="1"/>
      <c r="AA955" s="1"/>
      <c r="AB955" s="1"/>
      <c r="AC955" s="1"/>
    </row>
    <row r="956" customFormat="false" ht="15" hidden="false" customHeight="false" outlineLevel="0" collapsed="false">
      <c r="A956" s="238"/>
      <c r="B956" s="439"/>
      <c r="C956" s="437"/>
      <c r="D956" s="335"/>
      <c r="E956" s="347"/>
      <c r="F956" s="347"/>
      <c r="G956" s="335"/>
      <c r="H956" s="436"/>
      <c r="I956" s="439"/>
      <c r="J956" s="238"/>
      <c r="K956" s="238"/>
      <c r="L956" s="238"/>
      <c r="M956" s="453"/>
      <c r="N956" s="238"/>
      <c r="O956" s="238"/>
      <c r="P956" s="238"/>
      <c r="Q956" s="238"/>
      <c r="R956" s="238"/>
      <c r="S956" s="238"/>
      <c r="T956" s="238"/>
      <c r="U956" s="238"/>
      <c r="V956" s="238"/>
      <c r="W956" s="238"/>
      <c r="X956" s="238"/>
      <c r="Y956" s="238"/>
      <c r="Z956" s="1"/>
      <c r="AA956" s="1"/>
      <c r="AB956" s="1"/>
      <c r="AC956" s="1"/>
    </row>
    <row r="957" customFormat="false" ht="15" hidden="false" customHeight="false" outlineLevel="0" collapsed="false">
      <c r="A957" s="238"/>
      <c r="B957" s="439"/>
      <c r="C957" s="437"/>
      <c r="D957" s="335"/>
      <c r="E957" s="347"/>
      <c r="F957" s="347"/>
      <c r="G957" s="335"/>
      <c r="H957" s="436"/>
      <c r="I957" s="439"/>
      <c r="J957" s="238"/>
      <c r="K957" s="238"/>
      <c r="L957" s="238"/>
      <c r="M957" s="453"/>
      <c r="N957" s="238"/>
      <c r="O957" s="238"/>
      <c r="P957" s="238"/>
      <c r="Q957" s="238"/>
      <c r="R957" s="238"/>
      <c r="S957" s="238"/>
      <c r="T957" s="238"/>
      <c r="U957" s="238"/>
      <c r="V957" s="238"/>
      <c r="W957" s="238"/>
      <c r="X957" s="238"/>
      <c r="Y957" s="238"/>
      <c r="Z957" s="1"/>
      <c r="AA957" s="1"/>
      <c r="AB957" s="1"/>
      <c r="AC957" s="1"/>
    </row>
    <row r="958" customFormat="false" ht="15" hidden="false" customHeight="false" outlineLevel="0" collapsed="false">
      <c r="A958" s="238"/>
      <c r="B958" s="439"/>
      <c r="C958" s="437"/>
      <c r="D958" s="335"/>
      <c r="E958" s="347"/>
      <c r="F958" s="347"/>
      <c r="G958" s="335"/>
      <c r="H958" s="436"/>
      <c r="I958" s="439"/>
      <c r="J958" s="238"/>
      <c r="K958" s="238"/>
      <c r="L958" s="238"/>
      <c r="M958" s="453"/>
      <c r="N958" s="238"/>
      <c r="O958" s="238"/>
      <c r="P958" s="238"/>
      <c r="Q958" s="238"/>
      <c r="R958" s="238"/>
      <c r="S958" s="238"/>
      <c r="T958" s="238"/>
      <c r="U958" s="238"/>
      <c r="V958" s="238"/>
      <c r="W958" s="238"/>
      <c r="X958" s="238"/>
      <c r="Y958" s="238"/>
      <c r="Z958" s="1"/>
      <c r="AA958" s="1"/>
      <c r="AB958" s="1"/>
      <c r="AC958" s="1"/>
    </row>
    <row r="959" customFormat="false" ht="15" hidden="false" customHeight="false" outlineLevel="0" collapsed="false">
      <c r="A959" s="238"/>
      <c r="B959" s="439"/>
      <c r="C959" s="437"/>
      <c r="D959" s="335"/>
      <c r="E959" s="347"/>
      <c r="F959" s="347"/>
      <c r="G959" s="335"/>
      <c r="H959" s="436"/>
      <c r="I959" s="439"/>
      <c r="J959" s="238"/>
      <c r="K959" s="238"/>
      <c r="L959" s="238"/>
      <c r="M959" s="453"/>
      <c r="N959" s="238"/>
      <c r="O959" s="238"/>
      <c r="P959" s="238"/>
      <c r="Q959" s="238"/>
      <c r="R959" s="238"/>
      <c r="S959" s="238"/>
      <c r="T959" s="238"/>
      <c r="U959" s="238"/>
      <c r="V959" s="238"/>
      <c r="W959" s="238"/>
      <c r="X959" s="238"/>
      <c r="Y959" s="238"/>
      <c r="Z959" s="1"/>
      <c r="AA959" s="1"/>
      <c r="AB959" s="1"/>
      <c r="AC959" s="1"/>
    </row>
    <row r="960" customFormat="false" ht="15" hidden="false" customHeight="false" outlineLevel="0" collapsed="false">
      <c r="A960" s="238"/>
      <c r="B960" s="439"/>
      <c r="C960" s="437"/>
      <c r="D960" s="335"/>
      <c r="E960" s="347"/>
      <c r="F960" s="347"/>
      <c r="G960" s="335"/>
      <c r="H960" s="436"/>
      <c r="I960" s="439"/>
      <c r="J960" s="238"/>
      <c r="K960" s="238"/>
      <c r="L960" s="238"/>
      <c r="M960" s="453"/>
      <c r="N960" s="238"/>
      <c r="O960" s="238"/>
      <c r="P960" s="238"/>
      <c r="Q960" s="238"/>
      <c r="R960" s="238"/>
      <c r="S960" s="238"/>
      <c r="T960" s="238"/>
      <c r="U960" s="238"/>
      <c r="V960" s="238"/>
      <c r="W960" s="238"/>
      <c r="X960" s="238"/>
      <c r="Y960" s="238"/>
      <c r="Z960" s="1"/>
      <c r="AA960" s="1"/>
      <c r="AB960" s="1"/>
      <c r="AC960" s="1"/>
    </row>
    <row r="961" customFormat="false" ht="15" hidden="false" customHeight="false" outlineLevel="0" collapsed="false">
      <c r="A961" s="238"/>
      <c r="B961" s="439"/>
      <c r="C961" s="437"/>
      <c r="D961" s="335"/>
      <c r="E961" s="347"/>
      <c r="F961" s="347"/>
      <c r="G961" s="335"/>
      <c r="H961" s="436"/>
      <c r="I961" s="439"/>
      <c r="J961" s="238"/>
      <c r="K961" s="238"/>
      <c r="L961" s="238"/>
      <c r="M961" s="453"/>
      <c r="N961" s="238"/>
      <c r="O961" s="238"/>
      <c r="P961" s="238"/>
      <c r="Q961" s="238"/>
      <c r="R961" s="238"/>
      <c r="S961" s="238"/>
      <c r="T961" s="238"/>
      <c r="U961" s="238"/>
      <c r="V961" s="238"/>
      <c r="W961" s="238"/>
      <c r="X961" s="238"/>
      <c r="Y961" s="238"/>
      <c r="Z961" s="1"/>
      <c r="AA961" s="1"/>
      <c r="AB961" s="1"/>
      <c r="AC961" s="1"/>
    </row>
    <row r="962" customFormat="false" ht="15" hidden="false" customHeight="false" outlineLevel="0" collapsed="false">
      <c r="A962" s="238"/>
      <c r="B962" s="439"/>
      <c r="C962" s="437"/>
      <c r="D962" s="335"/>
      <c r="E962" s="347"/>
      <c r="F962" s="347"/>
      <c r="G962" s="335"/>
      <c r="H962" s="436"/>
      <c r="I962" s="439"/>
      <c r="J962" s="238"/>
      <c r="K962" s="238"/>
      <c r="L962" s="238"/>
      <c r="M962" s="453"/>
      <c r="N962" s="238"/>
      <c r="O962" s="238"/>
      <c r="P962" s="238"/>
      <c r="Q962" s="238"/>
      <c r="R962" s="238"/>
      <c r="S962" s="238"/>
      <c r="T962" s="238"/>
      <c r="U962" s="238"/>
      <c r="V962" s="238"/>
      <c r="W962" s="238"/>
      <c r="X962" s="238"/>
      <c r="Y962" s="238"/>
      <c r="Z962" s="1"/>
      <c r="AA962" s="1"/>
      <c r="AB962" s="1"/>
      <c r="AC962" s="1"/>
    </row>
    <row r="963" customFormat="false" ht="15" hidden="false" customHeight="false" outlineLevel="0" collapsed="false">
      <c r="A963" s="238"/>
      <c r="B963" s="439"/>
      <c r="C963" s="437"/>
      <c r="D963" s="335"/>
      <c r="E963" s="347"/>
      <c r="F963" s="347"/>
      <c r="G963" s="335"/>
      <c r="H963" s="436"/>
      <c r="I963" s="439"/>
      <c r="J963" s="238"/>
      <c r="K963" s="238"/>
      <c r="L963" s="238"/>
      <c r="M963" s="453"/>
      <c r="N963" s="238"/>
      <c r="O963" s="238"/>
      <c r="P963" s="238"/>
      <c r="Q963" s="238"/>
      <c r="R963" s="238"/>
      <c r="S963" s="238"/>
      <c r="T963" s="238"/>
      <c r="U963" s="238"/>
      <c r="V963" s="238"/>
      <c r="W963" s="238"/>
      <c r="X963" s="238"/>
      <c r="Y963" s="238"/>
      <c r="Z963" s="1"/>
      <c r="AA963" s="1"/>
      <c r="AB963" s="1"/>
      <c r="AC963" s="1"/>
    </row>
    <row r="964" customFormat="false" ht="15" hidden="false" customHeight="false" outlineLevel="0" collapsed="false">
      <c r="A964" s="238"/>
      <c r="B964" s="439"/>
      <c r="C964" s="437"/>
      <c r="D964" s="335"/>
      <c r="E964" s="347"/>
      <c r="F964" s="347"/>
      <c r="G964" s="335"/>
      <c r="H964" s="436"/>
      <c r="I964" s="439"/>
      <c r="J964" s="238"/>
      <c r="K964" s="238"/>
      <c r="L964" s="238"/>
      <c r="M964" s="453"/>
      <c r="N964" s="238"/>
      <c r="O964" s="238"/>
      <c r="P964" s="238"/>
      <c r="Q964" s="238"/>
      <c r="R964" s="238"/>
      <c r="S964" s="238"/>
      <c r="T964" s="238"/>
      <c r="U964" s="238"/>
      <c r="V964" s="238"/>
      <c r="W964" s="238"/>
      <c r="X964" s="238"/>
      <c r="Y964" s="238"/>
      <c r="Z964" s="1"/>
      <c r="AA964" s="1"/>
      <c r="AB964" s="1"/>
      <c r="AC964" s="1"/>
    </row>
    <row r="965" customFormat="false" ht="15" hidden="false" customHeight="false" outlineLevel="0" collapsed="false">
      <c r="A965" s="238"/>
      <c r="B965" s="439"/>
      <c r="C965" s="437"/>
      <c r="D965" s="335"/>
      <c r="E965" s="347"/>
      <c r="F965" s="347"/>
      <c r="G965" s="335"/>
      <c r="H965" s="436"/>
      <c r="I965" s="439"/>
      <c r="J965" s="238"/>
      <c r="K965" s="238"/>
      <c r="L965" s="238"/>
      <c r="M965" s="453"/>
      <c r="N965" s="238"/>
      <c r="O965" s="238"/>
      <c r="P965" s="238"/>
      <c r="Q965" s="238"/>
      <c r="R965" s="238"/>
      <c r="S965" s="238"/>
      <c r="T965" s="238"/>
      <c r="U965" s="238"/>
      <c r="V965" s="238"/>
      <c r="W965" s="238"/>
      <c r="X965" s="238"/>
      <c r="Y965" s="238"/>
      <c r="Z965" s="1"/>
      <c r="AA965" s="1"/>
      <c r="AB965" s="1"/>
      <c r="AC965" s="1"/>
    </row>
    <row r="966" customFormat="false" ht="15" hidden="false" customHeight="false" outlineLevel="0" collapsed="false">
      <c r="A966" s="238"/>
      <c r="B966" s="439"/>
      <c r="C966" s="437"/>
      <c r="D966" s="335"/>
      <c r="E966" s="347"/>
      <c r="F966" s="347"/>
      <c r="G966" s="335"/>
      <c r="H966" s="436"/>
      <c r="I966" s="439"/>
      <c r="J966" s="238"/>
      <c r="K966" s="238"/>
      <c r="L966" s="238"/>
      <c r="M966" s="453"/>
      <c r="N966" s="238"/>
      <c r="O966" s="238"/>
      <c r="P966" s="238"/>
      <c r="Q966" s="238"/>
      <c r="R966" s="238"/>
      <c r="S966" s="238"/>
      <c r="T966" s="238"/>
      <c r="U966" s="238"/>
      <c r="V966" s="238"/>
      <c r="W966" s="238"/>
      <c r="X966" s="238"/>
      <c r="Y966" s="238"/>
      <c r="Z966" s="1"/>
      <c r="AA966" s="1"/>
      <c r="AB966" s="1"/>
      <c r="AC966" s="1"/>
    </row>
    <row r="967" customFormat="false" ht="15" hidden="false" customHeight="false" outlineLevel="0" collapsed="false">
      <c r="A967" s="238"/>
      <c r="B967" s="439"/>
      <c r="C967" s="437"/>
      <c r="D967" s="335"/>
      <c r="E967" s="347"/>
      <c r="F967" s="347"/>
      <c r="G967" s="335"/>
      <c r="H967" s="436"/>
      <c r="I967" s="439"/>
      <c r="J967" s="238"/>
      <c r="K967" s="238"/>
      <c r="L967" s="238"/>
      <c r="M967" s="453"/>
      <c r="N967" s="238"/>
      <c r="O967" s="238"/>
      <c r="P967" s="238"/>
      <c r="Q967" s="238"/>
      <c r="R967" s="238"/>
      <c r="S967" s="238"/>
      <c r="T967" s="238"/>
      <c r="U967" s="238"/>
      <c r="V967" s="238"/>
      <c r="W967" s="238"/>
      <c r="X967" s="238"/>
      <c r="Y967" s="238"/>
      <c r="Z967" s="1"/>
      <c r="AA967" s="1"/>
      <c r="AB967" s="1"/>
      <c r="AC967" s="1"/>
    </row>
    <row r="968" customFormat="false" ht="15" hidden="false" customHeight="false" outlineLevel="0" collapsed="false">
      <c r="A968" s="238"/>
      <c r="B968" s="439"/>
      <c r="C968" s="437"/>
      <c r="D968" s="335"/>
      <c r="E968" s="347"/>
      <c r="F968" s="347"/>
      <c r="G968" s="335"/>
      <c r="H968" s="436"/>
      <c r="I968" s="439"/>
      <c r="J968" s="238"/>
      <c r="K968" s="238"/>
      <c r="L968" s="238"/>
      <c r="M968" s="453"/>
      <c r="N968" s="238"/>
      <c r="O968" s="238"/>
      <c r="P968" s="238"/>
      <c r="Q968" s="238"/>
      <c r="R968" s="238"/>
      <c r="S968" s="238"/>
      <c r="T968" s="238"/>
      <c r="U968" s="238"/>
      <c r="V968" s="238"/>
      <c r="W968" s="238"/>
      <c r="X968" s="238"/>
      <c r="Y968" s="238"/>
      <c r="Z968" s="1"/>
      <c r="AA968" s="1"/>
      <c r="AB968" s="1"/>
      <c r="AC968" s="1"/>
    </row>
    <row r="969" customFormat="false" ht="15" hidden="false" customHeight="false" outlineLevel="0" collapsed="false">
      <c r="A969" s="238"/>
      <c r="B969" s="439"/>
      <c r="C969" s="437"/>
      <c r="D969" s="335"/>
      <c r="E969" s="347"/>
      <c r="F969" s="347"/>
      <c r="G969" s="335"/>
      <c r="H969" s="436"/>
      <c r="I969" s="439"/>
      <c r="J969" s="238"/>
      <c r="K969" s="238"/>
      <c r="L969" s="238"/>
      <c r="M969" s="453"/>
      <c r="N969" s="238"/>
      <c r="O969" s="238"/>
      <c r="P969" s="238"/>
      <c r="Q969" s="238"/>
      <c r="R969" s="238"/>
      <c r="S969" s="238"/>
      <c r="T969" s="238"/>
      <c r="U969" s="238"/>
      <c r="V969" s="238"/>
      <c r="W969" s="238"/>
      <c r="X969" s="238"/>
      <c r="Y969" s="238"/>
      <c r="Z969" s="1"/>
      <c r="AA969" s="1"/>
      <c r="AB969" s="1"/>
      <c r="AC969" s="1"/>
    </row>
    <row r="970" customFormat="false" ht="15" hidden="false" customHeight="false" outlineLevel="0" collapsed="false">
      <c r="A970" s="238"/>
      <c r="B970" s="439"/>
      <c r="C970" s="437"/>
      <c r="D970" s="335"/>
      <c r="E970" s="347"/>
      <c r="F970" s="347"/>
      <c r="G970" s="335"/>
      <c r="H970" s="436"/>
      <c r="I970" s="439"/>
      <c r="J970" s="238"/>
      <c r="K970" s="238"/>
      <c r="L970" s="238"/>
      <c r="M970" s="453"/>
      <c r="N970" s="238"/>
      <c r="O970" s="238"/>
      <c r="P970" s="238"/>
      <c r="Q970" s="238"/>
      <c r="R970" s="238"/>
      <c r="S970" s="238"/>
      <c r="T970" s="238"/>
      <c r="U970" s="238"/>
      <c r="V970" s="238"/>
      <c r="W970" s="238"/>
      <c r="X970" s="238"/>
      <c r="Y970" s="238"/>
      <c r="Z970" s="1"/>
      <c r="AA970" s="1"/>
      <c r="AB970" s="1"/>
      <c r="AC970" s="1"/>
    </row>
    <row r="971" customFormat="false" ht="15" hidden="false" customHeight="false" outlineLevel="0" collapsed="false">
      <c r="A971" s="238"/>
      <c r="B971" s="439"/>
      <c r="C971" s="437"/>
      <c r="D971" s="335"/>
      <c r="E971" s="347"/>
      <c r="F971" s="347"/>
      <c r="G971" s="335"/>
      <c r="H971" s="436"/>
      <c r="I971" s="439"/>
      <c r="J971" s="238"/>
      <c r="K971" s="238"/>
      <c r="L971" s="238"/>
      <c r="M971" s="453"/>
      <c r="N971" s="238"/>
      <c r="O971" s="238"/>
      <c r="P971" s="238"/>
      <c r="Q971" s="238"/>
      <c r="R971" s="238"/>
      <c r="S971" s="238"/>
      <c r="T971" s="238"/>
      <c r="U971" s="238"/>
      <c r="V971" s="238"/>
      <c r="W971" s="238"/>
      <c r="X971" s="238"/>
      <c r="Y971" s="238"/>
      <c r="Z971" s="1"/>
      <c r="AA971" s="1"/>
      <c r="AB971" s="1"/>
      <c r="AC971" s="1"/>
    </row>
    <row r="972" customFormat="false" ht="15" hidden="false" customHeight="false" outlineLevel="0" collapsed="false">
      <c r="A972" s="238"/>
      <c r="B972" s="439"/>
      <c r="C972" s="437"/>
      <c r="D972" s="335"/>
      <c r="E972" s="347"/>
      <c r="F972" s="347"/>
      <c r="G972" s="335"/>
      <c r="H972" s="436"/>
      <c r="I972" s="439"/>
      <c r="J972" s="238"/>
      <c r="K972" s="238"/>
      <c r="L972" s="238"/>
      <c r="M972" s="453"/>
      <c r="N972" s="238"/>
      <c r="O972" s="238"/>
      <c r="P972" s="238"/>
      <c r="Q972" s="238"/>
      <c r="R972" s="238"/>
      <c r="S972" s="238"/>
      <c r="T972" s="238"/>
      <c r="U972" s="238"/>
      <c r="V972" s="238"/>
      <c r="W972" s="238"/>
      <c r="X972" s="238"/>
      <c r="Y972" s="238"/>
      <c r="Z972" s="1"/>
      <c r="AA972" s="1"/>
      <c r="AB972" s="1"/>
      <c r="AC972" s="1"/>
    </row>
    <row r="973" customFormat="false" ht="15" hidden="false" customHeight="false" outlineLevel="0" collapsed="false">
      <c r="A973" s="238"/>
      <c r="B973" s="439"/>
      <c r="C973" s="437"/>
      <c r="D973" s="335"/>
      <c r="E973" s="347"/>
      <c r="F973" s="347"/>
      <c r="G973" s="335"/>
      <c r="H973" s="436"/>
      <c r="I973" s="439"/>
      <c r="J973" s="238"/>
      <c r="K973" s="238"/>
      <c r="L973" s="238"/>
      <c r="M973" s="453"/>
      <c r="N973" s="238"/>
      <c r="O973" s="238"/>
      <c r="P973" s="238"/>
      <c r="Q973" s="238"/>
      <c r="R973" s="238"/>
      <c r="S973" s="238"/>
      <c r="T973" s="238"/>
      <c r="U973" s="238"/>
      <c r="V973" s="238"/>
      <c r="W973" s="238"/>
      <c r="X973" s="238"/>
      <c r="Y973" s="238"/>
      <c r="Z973" s="1"/>
      <c r="AA973" s="1"/>
      <c r="AB973" s="1"/>
      <c r="AC973" s="1"/>
    </row>
    <row r="974" customFormat="false" ht="15" hidden="false" customHeight="false" outlineLevel="0" collapsed="false">
      <c r="A974" s="238"/>
      <c r="B974" s="439"/>
      <c r="C974" s="437"/>
      <c r="D974" s="335"/>
      <c r="E974" s="347"/>
      <c r="F974" s="347"/>
      <c r="G974" s="335"/>
      <c r="H974" s="436"/>
      <c r="I974" s="439"/>
      <c r="J974" s="238"/>
      <c r="K974" s="238"/>
      <c r="L974" s="238"/>
      <c r="M974" s="453"/>
      <c r="N974" s="238"/>
      <c r="O974" s="238"/>
      <c r="P974" s="238"/>
      <c r="Q974" s="238"/>
      <c r="R974" s="238"/>
      <c r="S974" s="238"/>
      <c r="T974" s="238"/>
      <c r="U974" s="238"/>
      <c r="V974" s="238"/>
      <c r="W974" s="238"/>
      <c r="X974" s="238"/>
      <c r="Y974" s="238"/>
      <c r="Z974" s="1"/>
      <c r="AA974" s="1"/>
      <c r="AB974" s="1"/>
      <c r="AC974" s="1"/>
    </row>
    <row r="975" customFormat="false" ht="15" hidden="false" customHeight="false" outlineLevel="0" collapsed="false">
      <c r="A975" s="238"/>
      <c r="B975" s="439"/>
      <c r="C975" s="437"/>
      <c r="D975" s="335"/>
      <c r="E975" s="347"/>
      <c r="F975" s="347"/>
      <c r="G975" s="335"/>
      <c r="H975" s="436"/>
      <c r="I975" s="439"/>
      <c r="J975" s="238"/>
      <c r="K975" s="238"/>
      <c r="L975" s="238"/>
      <c r="M975" s="453"/>
      <c r="N975" s="238"/>
      <c r="O975" s="238"/>
      <c r="P975" s="238"/>
      <c r="Q975" s="238"/>
      <c r="R975" s="238"/>
      <c r="S975" s="238"/>
      <c r="T975" s="238"/>
      <c r="U975" s="238"/>
      <c r="V975" s="238"/>
      <c r="W975" s="238"/>
      <c r="X975" s="238"/>
      <c r="Y975" s="238"/>
      <c r="Z975" s="1"/>
      <c r="AA975" s="1"/>
      <c r="AB975" s="1"/>
      <c r="AC975" s="1"/>
    </row>
    <row r="976" customFormat="false" ht="15" hidden="false" customHeight="false" outlineLevel="0" collapsed="false">
      <c r="A976" s="238"/>
      <c r="B976" s="439"/>
      <c r="C976" s="437"/>
      <c r="D976" s="335"/>
      <c r="E976" s="347"/>
      <c r="F976" s="347"/>
      <c r="G976" s="335"/>
      <c r="H976" s="436"/>
      <c r="I976" s="439"/>
      <c r="J976" s="238"/>
      <c r="K976" s="238"/>
      <c r="L976" s="238"/>
      <c r="M976" s="453"/>
      <c r="N976" s="238"/>
      <c r="O976" s="238"/>
      <c r="P976" s="238"/>
      <c r="Q976" s="238"/>
      <c r="R976" s="238"/>
      <c r="S976" s="238"/>
      <c r="T976" s="238"/>
      <c r="U976" s="238"/>
      <c r="V976" s="238"/>
      <c r="W976" s="238"/>
      <c r="X976" s="238"/>
      <c r="Y976" s="238"/>
      <c r="Z976" s="1"/>
      <c r="AA976" s="1"/>
      <c r="AB976" s="1"/>
      <c r="AC976" s="1"/>
    </row>
    <row r="977" customFormat="false" ht="15" hidden="false" customHeight="false" outlineLevel="0" collapsed="false">
      <c r="A977" s="238"/>
      <c r="B977" s="439"/>
      <c r="C977" s="437"/>
      <c r="D977" s="335"/>
      <c r="E977" s="347"/>
      <c r="F977" s="347"/>
      <c r="G977" s="335"/>
      <c r="H977" s="436"/>
      <c r="I977" s="439"/>
      <c r="J977" s="238"/>
      <c r="K977" s="238"/>
      <c r="L977" s="238"/>
      <c r="M977" s="453"/>
      <c r="N977" s="238"/>
      <c r="O977" s="238"/>
      <c r="P977" s="238"/>
      <c r="Q977" s="238"/>
      <c r="R977" s="238"/>
      <c r="S977" s="238"/>
      <c r="T977" s="238"/>
      <c r="U977" s="238"/>
      <c r="V977" s="238"/>
      <c r="W977" s="238"/>
      <c r="X977" s="238"/>
      <c r="Y977" s="238"/>
      <c r="Z977" s="1"/>
      <c r="AA977" s="1"/>
      <c r="AB977" s="1"/>
      <c r="AC977" s="1"/>
    </row>
    <row r="978" customFormat="false" ht="15" hidden="false" customHeight="false" outlineLevel="0" collapsed="false">
      <c r="A978" s="238"/>
      <c r="B978" s="439"/>
      <c r="C978" s="437"/>
      <c r="D978" s="335"/>
      <c r="E978" s="347"/>
      <c r="F978" s="347"/>
      <c r="G978" s="335"/>
      <c r="H978" s="436"/>
      <c r="I978" s="439"/>
      <c r="J978" s="238"/>
      <c r="K978" s="238"/>
      <c r="L978" s="238"/>
      <c r="M978" s="453"/>
      <c r="N978" s="238"/>
      <c r="O978" s="238"/>
      <c r="P978" s="238"/>
      <c r="Q978" s="238"/>
      <c r="R978" s="238"/>
      <c r="S978" s="238"/>
      <c r="T978" s="238"/>
      <c r="U978" s="238"/>
      <c r="V978" s="238"/>
      <c r="W978" s="238"/>
      <c r="X978" s="238"/>
      <c r="Y978" s="238"/>
      <c r="Z978" s="1"/>
      <c r="AA978" s="1"/>
      <c r="AB978" s="1"/>
      <c r="AC978" s="1"/>
    </row>
    <row r="979" customFormat="false" ht="15" hidden="false" customHeight="false" outlineLevel="0" collapsed="false">
      <c r="A979" s="238"/>
      <c r="B979" s="439"/>
      <c r="C979" s="437"/>
      <c r="D979" s="335"/>
      <c r="E979" s="347"/>
      <c r="F979" s="347"/>
      <c r="G979" s="335"/>
      <c r="H979" s="436"/>
      <c r="I979" s="439"/>
      <c r="J979" s="238"/>
      <c r="K979" s="238"/>
      <c r="L979" s="238"/>
      <c r="M979" s="453"/>
      <c r="N979" s="238"/>
      <c r="O979" s="238"/>
      <c r="P979" s="238"/>
      <c r="Q979" s="238"/>
      <c r="R979" s="238"/>
      <c r="S979" s="238"/>
      <c r="T979" s="238"/>
      <c r="U979" s="238"/>
      <c r="V979" s="238"/>
      <c r="W979" s="238"/>
      <c r="X979" s="238"/>
      <c r="Y979" s="238"/>
      <c r="Z979" s="1"/>
      <c r="AA979" s="1"/>
      <c r="AB979" s="1"/>
      <c r="AC979" s="1"/>
    </row>
    <row r="980" customFormat="false" ht="15" hidden="false" customHeight="false" outlineLevel="0" collapsed="false">
      <c r="A980" s="238"/>
      <c r="B980" s="439"/>
      <c r="C980" s="437"/>
      <c r="D980" s="335"/>
      <c r="E980" s="347"/>
      <c r="F980" s="347"/>
      <c r="G980" s="335"/>
      <c r="H980" s="436"/>
      <c r="I980" s="439"/>
      <c r="J980" s="238"/>
      <c r="K980" s="238"/>
      <c r="L980" s="238"/>
      <c r="M980" s="453"/>
      <c r="N980" s="238"/>
      <c r="O980" s="238"/>
      <c r="P980" s="238"/>
      <c r="Q980" s="238"/>
      <c r="R980" s="238"/>
      <c r="S980" s="238"/>
      <c r="T980" s="238"/>
      <c r="U980" s="238"/>
      <c r="V980" s="238"/>
      <c r="W980" s="238"/>
      <c r="X980" s="238"/>
      <c r="Y980" s="238"/>
      <c r="Z980" s="1"/>
      <c r="AA980" s="1"/>
      <c r="AB980" s="1"/>
      <c r="AC980" s="1"/>
    </row>
    <row r="981" customFormat="false" ht="15" hidden="false" customHeight="false" outlineLevel="0" collapsed="false">
      <c r="A981" s="238"/>
      <c r="B981" s="439"/>
      <c r="C981" s="437"/>
      <c r="D981" s="335"/>
      <c r="E981" s="347"/>
      <c r="F981" s="347"/>
      <c r="G981" s="335"/>
      <c r="H981" s="436"/>
      <c r="I981" s="439"/>
      <c r="J981" s="238"/>
      <c r="K981" s="238"/>
      <c r="L981" s="238"/>
      <c r="M981" s="453"/>
      <c r="N981" s="238"/>
      <c r="O981" s="238"/>
      <c r="P981" s="238"/>
      <c r="Q981" s="238"/>
      <c r="R981" s="238"/>
      <c r="S981" s="238"/>
      <c r="T981" s="238"/>
      <c r="U981" s="238"/>
      <c r="V981" s="238"/>
      <c r="W981" s="238"/>
      <c r="X981" s="238"/>
      <c r="Y981" s="238"/>
      <c r="Z981" s="1"/>
      <c r="AA981" s="1"/>
      <c r="AB981" s="1"/>
      <c r="AC981" s="1"/>
    </row>
    <row r="982" customFormat="false" ht="15" hidden="false" customHeight="false" outlineLevel="0" collapsed="false">
      <c r="A982" s="238"/>
      <c r="B982" s="439"/>
      <c r="C982" s="437"/>
      <c r="D982" s="335"/>
      <c r="E982" s="347"/>
      <c r="F982" s="347"/>
      <c r="G982" s="335"/>
      <c r="H982" s="436"/>
      <c r="I982" s="439"/>
      <c r="J982" s="238"/>
      <c r="K982" s="238"/>
      <c r="L982" s="238"/>
      <c r="M982" s="453"/>
      <c r="N982" s="238"/>
      <c r="O982" s="238"/>
      <c r="P982" s="238"/>
      <c r="Q982" s="238"/>
      <c r="R982" s="238"/>
      <c r="S982" s="238"/>
      <c r="T982" s="238"/>
      <c r="U982" s="238"/>
      <c r="V982" s="238"/>
      <c r="W982" s="238"/>
      <c r="X982" s="238"/>
      <c r="Y982" s="238"/>
      <c r="Z982" s="1"/>
      <c r="AA982" s="1"/>
      <c r="AB982" s="1"/>
      <c r="AC982" s="1"/>
    </row>
    <row r="983" customFormat="false" ht="15" hidden="false" customHeight="false" outlineLevel="0" collapsed="false">
      <c r="A983" s="238"/>
      <c r="B983" s="439"/>
      <c r="C983" s="437"/>
      <c r="D983" s="335"/>
      <c r="E983" s="347"/>
      <c r="F983" s="347"/>
      <c r="G983" s="335"/>
      <c r="H983" s="436"/>
      <c r="I983" s="439"/>
      <c r="J983" s="238"/>
      <c r="K983" s="238"/>
      <c r="L983" s="238"/>
      <c r="M983" s="453"/>
      <c r="N983" s="238"/>
      <c r="O983" s="238"/>
      <c r="P983" s="238"/>
      <c r="Q983" s="238"/>
      <c r="R983" s="238"/>
      <c r="S983" s="238"/>
      <c r="T983" s="238"/>
      <c r="U983" s="238"/>
      <c r="V983" s="238"/>
      <c r="W983" s="238"/>
      <c r="X983" s="238"/>
      <c r="Y983" s="238"/>
      <c r="Z983" s="1"/>
      <c r="AA983" s="1"/>
      <c r="AB983" s="1"/>
      <c r="AC983" s="1"/>
    </row>
    <row r="984" customFormat="false" ht="15" hidden="false" customHeight="false" outlineLevel="0" collapsed="false">
      <c r="A984" s="238"/>
      <c r="B984" s="439"/>
      <c r="C984" s="437"/>
      <c r="D984" s="335"/>
      <c r="E984" s="347"/>
      <c r="F984" s="347"/>
      <c r="G984" s="335"/>
      <c r="H984" s="436"/>
      <c r="I984" s="439"/>
      <c r="J984" s="238"/>
      <c r="K984" s="238"/>
      <c r="L984" s="238"/>
      <c r="M984" s="453"/>
      <c r="N984" s="238"/>
      <c r="O984" s="238"/>
      <c r="P984" s="238"/>
      <c r="Q984" s="238"/>
      <c r="R984" s="238"/>
      <c r="S984" s="238"/>
      <c r="T984" s="238"/>
      <c r="U984" s="238"/>
      <c r="V984" s="238"/>
      <c r="W984" s="238"/>
      <c r="X984" s="238"/>
      <c r="Y984" s="238"/>
      <c r="Z984" s="1"/>
      <c r="AA984" s="1"/>
      <c r="AB984" s="1"/>
      <c r="AC984" s="1"/>
    </row>
    <row r="985" customFormat="false" ht="15" hidden="false" customHeight="false" outlineLevel="0" collapsed="false">
      <c r="A985" s="238"/>
      <c r="B985" s="439"/>
      <c r="C985" s="437"/>
      <c r="D985" s="335"/>
      <c r="E985" s="347"/>
      <c r="F985" s="347"/>
      <c r="G985" s="335"/>
      <c r="H985" s="436"/>
      <c r="I985" s="439"/>
      <c r="J985" s="238"/>
      <c r="K985" s="238"/>
      <c r="L985" s="238"/>
      <c r="M985" s="453"/>
      <c r="N985" s="238"/>
      <c r="O985" s="238"/>
      <c r="P985" s="238"/>
      <c r="Q985" s="238"/>
      <c r="R985" s="238"/>
      <c r="S985" s="238"/>
      <c r="T985" s="238"/>
      <c r="U985" s="238"/>
      <c r="V985" s="238"/>
      <c r="W985" s="238"/>
      <c r="X985" s="238"/>
      <c r="Y985" s="238"/>
      <c r="Z985" s="1"/>
      <c r="AA985" s="1"/>
      <c r="AB985" s="1"/>
      <c r="AC985" s="1"/>
    </row>
    <row r="986" customFormat="false" ht="15" hidden="false" customHeight="false" outlineLevel="0" collapsed="false">
      <c r="A986" s="238"/>
      <c r="B986" s="439"/>
      <c r="C986" s="437"/>
      <c r="D986" s="335"/>
      <c r="E986" s="347"/>
      <c r="F986" s="347"/>
      <c r="G986" s="335"/>
      <c r="H986" s="436"/>
      <c r="I986" s="439"/>
      <c r="J986" s="238"/>
      <c r="K986" s="238"/>
      <c r="L986" s="238"/>
      <c r="M986" s="453"/>
      <c r="N986" s="238"/>
      <c r="O986" s="238"/>
      <c r="P986" s="238"/>
      <c r="Q986" s="238"/>
      <c r="R986" s="238"/>
      <c r="S986" s="238"/>
      <c r="T986" s="238"/>
      <c r="U986" s="238"/>
      <c r="V986" s="238"/>
      <c r="W986" s="238"/>
      <c r="X986" s="238"/>
      <c r="Y986" s="238"/>
      <c r="Z986" s="1"/>
      <c r="AA986" s="1"/>
      <c r="AB986" s="1"/>
      <c r="AC986" s="1"/>
    </row>
    <row r="987" customFormat="false" ht="15" hidden="false" customHeight="false" outlineLevel="0" collapsed="false">
      <c r="A987" s="238"/>
      <c r="B987" s="439"/>
      <c r="C987" s="437"/>
      <c r="D987" s="335"/>
      <c r="E987" s="347"/>
      <c r="F987" s="347"/>
      <c r="G987" s="335"/>
      <c r="H987" s="436"/>
      <c r="I987" s="439"/>
      <c r="J987" s="238"/>
      <c r="K987" s="238"/>
      <c r="L987" s="238"/>
      <c r="M987" s="453"/>
      <c r="N987" s="238"/>
      <c r="O987" s="238"/>
      <c r="P987" s="238"/>
      <c r="Q987" s="238"/>
      <c r="R987" s="238"/>
      <c r="S987" s="238"/>
      <c r="T987" s="238"/>
      <c r="U987" s="238"/>
      <c r="V987" s="238"/>
      <c r="W987" s="238"/>
      <c r="X987" s="238"/>
      <c r="Y987" s="238"/>
      <c r="Z987" s="1"/>
      <c r="AA987" s="1"/>
      <c r="AB987" s="1"/>
      <c r="AC987" s="1"/>
    </row>
    <row r="988" customFormat="false" ht="15" hidden="false" customHeight="false" outlineLevel="0" collapsed="false">
      <c r="A988" s="238"/>
      <c r="B988" s="439"/>
      <c r="C988" s="437"/>
      <c r="D988" s="335"/>
      <c r="E988" s="347"/>
      <c r="F988" s="347"/>
      <c r="G988" s="335"/>
      <c r="H988" s="436"/>
      <c r="I988" s="439"/>
      <c r="J988" s="238"/>
      <c r="K988" s="238"/>
      <c r="L988" s="238"/>
      <c r="M988" s="453"/>
      <c r="N988" s="238"/>
      <c r="O988" s="238"/>
      <c r="P988" s="238"/>
      <c r="Q988" s="238"/>
      <c r="R988" s="238"/>
      <c r="S988" s="238"/>
      <c r="T988" s="238"/>
      <c r="U988" s="238"/>
      <c r="V988" s="238"/>
      <c r="W988" s="238"/>
      <c r="X988" s="238"/>
      <c r="Y988" s="238"/>
      <c r="Z988" s="1"/>
      <c r="AA988" s="1"/>
      <c r="AB988" s="1"/>
      <c r="AC988" s="1"/>
    </row>
    <row r="989" customFormat="false" ht="15" hidden="false" customHeight="false" outlineLevel="0" collapsed="false">
      <c r="A989" s="238"/>
      <c r="B989" s="439"/>
      <c r="C989" s="437"/>
      <c r="D989" s="335"/>
      <c r="E989" s="347"/>
      <c r="F989" s="347"/>
      <c r="G989" s="335"/>
      <c r="H989" s="436"/>
      <c r="I989" s="439"/>
      <c r="J989" s="238"/>
      <c r="K989" s="238"/>
      <c r="L989" s="238"/>
      <c r="M989" s="453"/>
      <c r="N989" s="238"/>
      <c r="O989" s="238"/>
      <c r="P989" s="238"/>
      <c r="Q989" s="238"/>
      <c r="R989" s="238"/>
      <c r="S989" s="238"/>
      <c r="T989" s="238"/>
      <c r="U989" s="238"/>
      <c r="V989" s="238"/>
      <c r="W989" s="238"/>
      <c r="X989" s="238"/>
      <c r="Y989" s="238"/>
      <c r="Z989" s="1"/>
      <c r="AA989" s="1"/>
      <c r="AB989" s="1"/>
      <c r="AC989" s="1"/>
    </row>
    <row r="990" customFormat="false" ht="15" hidden="false" customHeight="false" outlineLevel="0" collapsed="false">
      <c r="A990" s="238"/>
      <c r="B990" s="439"/>
      <c r="C990" s="437"/>
      <c r="D990" s="335"/>
      <c r="E990" s="347"/>
      <c r="F990" s="347"/>
      <c r="G990" s="335"/>
      <c r="H990" s="436"/>
      <c r="I990" s="439"/>
      <c r="J990" s="238"/>
      <c r="K990" s="238"/>
      <c r="L990" s="238"/>
      <c r="M990" s="453"/>
      <c r="N990" s="238"/>
      <c r="O990" s="238"/>
      <c r="P990" s="238"/>
      <c r="Q990" s="238"/>
      <c r="R990" s="238"/>
      <c r="S990" s="238"/>
      <c r="T990" s="238"/>
      <c r="U990" s="238"/>
      <c r="V990" s="238"/>
      <c r="W990" s="238"/>
      <c r="X990" s="238"/>
      <c r="Y990" s="238"/>
      <c r="Z990" s="1"/>
      <c r="AA990" s="1"/>
      <c r="AB990" s="1"/>
      <c r="AC990" s="1"/>
    </row>
    <row r="991" customFormat="false" ht="15" hidden="false" customHeight="false" outlineLevel="0" collapsed="false">
      <c r="A991" s="238"/>
      <c r="B991" s="439"/>
      <c r="C991" s="437"/>
      <c r="D991" s="335"/>
      <c r="E991" s="347"/>
      <c r="F991" s="347"/>
      <c r="G991" s="335"/>
      <c r="H991" s="436"/>
      <c r="I991" s="439"/>
      <c r="J991" s="238"/>
      <c r="K991" s="238"/>
      <c r="L991" s="238"/>
      <c r="M991" s="453"/>
      <c r="N991" s="238"/>
      <c r="O991" s="238"/>
      <c r="P991" s="238"/>
      <c r="Q991" s="238"/>
      <c r="R991" s="238"/>
      <c r="S991" s="238"/>
      <c r="T991" s="238"/>
      <c r="U991" s="238"/>
      <c r="V991" s="238"/>
      <c r="W991" s="238"/>
      <c r="X991" s="238"/>
      <c r="Y991" s="238"/>
      <c r="Z991" s="1"/>
      <c r="AA991" s="1"/>
      <c r="AB991" s="1"/>
      <c r="AC991" s="1"/>
    </row>
    <row r="992" customFormat="false" ht="15" hidden="false" customHeight="false" outlineLevel="0" collapsed="false">
      <c r="A992" s="238"/>
      <c r="B992" s="439"/>
      <c r="C992" s="437"/>
      <c r="D992" s="335"/>
      <c r="E992" s="347"/>
      <c r="F992" s="347"/>
      <c r="G992" s="335"/>
      <c r="H992" s="436"/>
      <c r="I992" s="439"/>
      <c r="J992" s="238"/>
      <c r="K992" s="238"/>
      <c r="L992" s="238"/>
      <c r="M992" s="453"/>
      <c r="N992" s="238"/>
      <c r="O992" s="238"/>
      <c r="P992" s="238"/>
      <c r="Q992" s="238"/>
      <c r="R992" s="238"/>
      <c r="S992" s="238"/>
      <c r="T992" s="238"/>
      <c r="U992" s="238"/>
      <c r="V992" s="238"/>
      <c r="W992" s="238"/>
      <c r="X992" s="238"/>
      <c r="Y992" s="238"/>
      <c r="Z992" s="1"/>
      <c r="AA992" s="1"/>
      <c r="AB992" s="1"/>
      <c r="AC992" s="1"/>
    </row>
    <row r="993" customFormat="false" ht="15" hidden="false" customHeight="false" outlineLevel="0" collapsed="false">
      <c r="A993" s="238"/>
      <c r="B993" s="439"/>
      <c r="C993" s="437"/>
      <c r="D993" s="335"/>
      <c r="E993" s="347"/>
      <c r="F993" s="347"/>
      <c r="G993" s="335"/>
      <c r="H993" s="436"/>
      <c r="I993" s="439"/>
      <c r="J993" s="238"/>
      <c r="K993" s="238"/>
      <c r="L993" s="238"/>
      <c r="M993" s="453"/>
      <c r="N993" s="238"/>
      <c r="O993" s="238"/>
      <c r="P993" s="238"/>
      <c r="Q993" s="238"/>
      <c r="R993" s="238"/>
      <c r="S993" s="238"/>
      <c r="T993" s="238"/>
      <c r="U993" s="238"/>
      <c r="V993" s="238"/>
      <c r="W993" s="238"/>
      <c r="X993" s="238"/>
      <c r="Y993" s="238"/>
      <c r="Z993" s="1"/>
      <c r="AA993" s="1"/>
      <c r="AB993" s="1"/>
      <c r="AC993" s="1"/>
    </row>
    <row r="994" customFormat="false" ht="15" hidden="false" customHeight="false" outlineLevel="0" collapsed="false">
      <c r="A994" s="238"/>
      <c r="B994" s="439"/>
      <c r="C994" s="437"/>
      <c r="D994" s="335"/>
      <c r="E994" s="347"/>
      <c r="F994" s="347"/>
      <c r="G994" s="335"/>
      <c r="H994" s="436"/>
      <c r="I994" s="439"/>
      <c r="J994" s="238"/>
      <c r="K994" s="238"/>
      <c r="L994" s="238"/>
      <c r="M994" s="453"/>
      <c r="N994" s="238"/>
      <c r="O994" s="238"/>
      <c r="P994" s="238"/>
      <c r="Q994" s="238"/>
      <c r="R994" s="238"/>
      <c r="S994" s="238"/>
      <c r="T994" s="238"/>
      <c r="U994" s="238"/>
      <c r="V994" s="238"/>
      <c r="W994" s="238"/>
      <c r="X994" s="238"/>
      <c r="Y994" s="238"/>
      <c r="Z994" s="1"/>
      <c r="AA994" s="1"/>
      <c r="AB994" s="1"/>
      <c r="AC994"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4.86"/>
    <col collapsed="false" customWidth="true" hidden="false" outlineLevel="0" max="2" min="2" style="1" width="75.15"/>
    <col collapsed="false" customWidth="true" hidden="false" outlineLevel="0" max="3" min="3" style="1" width="19.42"/>
    <col collapsed="false" customWidth="true" hidden="false" outlineLevel="0" max="4" min="4" style="1" width="20.71"/>
    <col collapsed="false" customWidth="true" hidden="false" outlineLevel="0" max="20" min="5" style="1" width="10.42"/>
  </cols>
  <sheetData>
    <row r="1" customFormat="false" ht="15" hidden="false" customHeight="true" outlineLevel="0" collapsed="false">
      <c r="A1" s="292" t="s">
        <v>1904</v>
      </c>
      <c r="B1" s="292" t="s">
        <v>1377</v>
      </c>
      <c r="C1" s="292" t="s">
        <v>266</v>
      </c>
      <c r="D1" s="296" t="s">
        <v>257</v>
      </c>
      <c r="F1" s="454"/>
      <c r="I1" s="454"/>
      <c r="L1" s="454"/>
      <c r="O1" s="454"/>
      <c r="R1" s="454"/>
      <c r="U1" s="454"/>
      <c r="V1" s="1"/>
      <c r="W1" s="1"/>
      <c r="X1" s="454"/>
      <c r="Y1" s="1"/>
      <c r="Z1" s="1"/>
      <c r="AA1" s="1"/>
    </row>
    <row r="2" customFormat="false" ht="15" hidden="false" customHeight="false" outlineLevel="0" collapsed="false">
      <c r="A2" s="306" t="n">
        <v>1</v>
      </c>
      <c r="B2" s="453" t="s">
        <v>1835</v>
      </c>
      <c r="C2" s="455" t="n">
        <v>2</v>
      </c>
      <c r="D2" s="455"/>
      <c r="U2" s="1"/>
      <c r="V2" s="1"/>
      <c r="W2" s="1"/>
      <c r="X2" s="1"/>
      <c r="Y2" s="1"/>
      <c r="Z2" s="1"/>
      <c r="AA2" s="1"/>
    </row>
    <row r="3" customFormat="false" ht="15" hidden="false" customHeight="false" outlineLevel="0" collapsed="false">
      <c r="A3" s="306" t="n">
        <v>2</v>
      </c>
      <c r="B3" s="453" t="s">
        <v>1905</v>
      </c>
      <c r="C3" s="455" t="n">
        <v>40</v>
      </c>
      <c r="D3" s="455"/>
      <c r="U3" s="1"/>
      <c r="V3" s="1"/>
      <c r="W3" s="1"/>
      <c r="X3" s="1"/>
      <c r="Y3" s="1"/>
      <c r="Z3" s="1"/>
      <c r="AA3" s="1"/>
    </row>
    <row r="4" customFormat="false" ht="15" hidden="false" customHeight="false" outlineLevel="0" collapsed="false">
      <c r="A4" s="306" t="n">
        <v>3</v>
      </c>
      <c r="B4" s="453" t="s">
        <v>1906</v>
      </c>
      <c r="C4" s="455" t="n">
        <v>80</v>
      </c>
      <c r="D4" s="455"/>
      <c r="U4" s="1"/>
      <c r="V4" s="1"/>
      <c r="W4" s="1"/>
      <c r="X4" s="1"/>
      <c r="Y4" s="1"/>
      <c r="Z4" s="1"/>
      <c r="AA4" s="1"/>
    </row>
    <row r="5" customFormat="false" ht="15" hidden="false" customHeight="false" outlineLevel="0" collapsed="false">
      <c r="A5" s="306" t="n">
        <v>7</v>
      </c>
      <c r="B5" s="453" t="s">
        <v>1907</v>
      </c>
      <c r="C5" s="440"/>
      <c r="D5" s="440"/>
      <c r="U5" s="1"/>
      <c r="V5" s="1"/>
      <c r="W5" s="1"/>
      <c r="X5" s="1"/>
      <c r="Y5" s="1"/>
      <c r="Z5" s="1"/>
      <c r="AA5" s="1"/>
    </row>
    <row r="6" customFormat="false" ht="15" hidden="false" customHeight="false" outlineLevel="0" collapsed="false">
      <c r="A6" s="306" t="n">
        <v>8</v>
      </c>
      <c r="B6" s="453" t="s">
        <v>1908</v>
      </c>
      <c r="C6" s="455" t="n">
        <v>40</v>
      </c>
      <c r="D6" s="455"/>
      <c r="U6" s="1"/>
      <c r="V6" s="1"/>
      <c r="W6" s="1"/>
      <c r="X6" s="1"/>
      <c r="Y6" s="1"/>
      <c r="Z6" s="1"/>
      <c r="AA6" s="1"/>
    </row>
    <row r="7" customFormat="false" ht="15" hidden="false" customHeight="false" outlineLevel="0" collapsed="false">
      <c r="A7" s="306" t="n">
        <v>9</v>
      </c>
      <c r="B7" s="453" t="s">
        <v>1909</v>
      </c>
      <c r="C7" s="455" t="n">
        <v>18</v>
      </c>
      <c r="D7" s="455"/>
      <c r="U7" s="1"/>
      <c r="V7" s="1"/>
      <c r="W7" s="1"/>
      <c r="X7" s="1"/>
      <c r="Y7" s="1"/>
      <c r="Z7" s="1"/>
      <c r="AA7" s="1"/>
    </row>
    <row r="8" customFormat="false" ht="15" hidden="false" customHeight="false" outlineLevel="0" collapsed="false">
      <c r="A8" s="306" t="n">
        <v>10</v>
      </c>
      <c r="B8" s="453" t="s">
        <v>140</v>
      </c>
      <c r="C8" s="455" t="n">
        <v>16</v>
      </c>
      <c r="D8" s="455"/>
      <c r="U8" s="1"/>
      <c r="V8" s="1"/>
      <c r="W8" s="1"/>
      <c r="X8" s="1"/>
      <c r="Y8" s="1"/>
      <c r="Z8" s="1"/>
      <c r="AA8" s="1"/>
    </row>
    <row r="9" customFormat="false" ht="15" hidden="false" customHeight="false" outlineLevel="0" collapsed="false">
      <c r="A9" s="306" t="n">
        <v>11</v>
      </c>
      <c r="B9" s="453" t="s">
        <v>1910</v>
      </c>
      <c r="C9" s="455" t="n">
        <v>1</v>
      </c>
      <c r="D9" s="455"/>
      <c r="U9" s="1"/>
      <c r="V9" s="1"/>
      <c r="W9" s="1"/>
      <c r="X9" s="1"/>
      <c r="Y9" s="1"/>
      <c r="Z9" s="1"/>
      <c r="AA9" s="1"/>
    </row>
    <row r="10" customFormat="false" ht="15" hidden="false" customHeight="false" outlineLevel="0" collapsed="false">
      <c r="A10" s="306" t="n">
        <v>12</v>
      </c>
      <c r="B10" s="453" t="s">
        <v>1911</v>
      </c>
      <c r="C10" s="455" t="n">
        <v>1</v>
      </c>
      <c r="D10" s="455"/>
      <c r="U10" s="1"/>
      <c r="V10" s="1"/>
      <c r="W10" s="1"/>
      <c r="X10" s="1"/>
      <c r="Y10" s="1"/>
      <c r="Z10" s="1"/>
      <c r="AA10" s="1"/>
    </row>
    <row r="11" customFormat="false" ht="15" hidden="false" customHeight="false" outlineLevel="0" collapsed="false">
      <c r="A11" s="306" t="n">
        <v>13</v>
      </c>
      <c r="B11" s="453" t="s">
        <v>1912</v>
      </c>
      <c r="C11" s="455" t="n">
        <v>3</v>
      </c>
      <c r="D11" s="455"/>
      <c r="U11" s="1"/>
      <c r="V11" s="1"/>
      <c r="W11" s="1"/>
      <c r="X11" s="1"/>
      <c r="Y11" s="1"/>
      <c r="Z11" s="1"/>
      <c r="AA11" s="1"/>
    </row>
    <row r="12" customFormat="false" ht="15" hidden="false" customHeight="false" outlineLevel="0" collapsed="false">
      <c r="A12" s="306" t="n">
        <v>14</v>
      </c>
      <c r="B12" s="456" t="s">
        <v>1913</v>
      </c>
      <c r="C12" s="441" t="n">
        <v>20</v>
      </c>
      <c r="D12" s="441" t="s">
        <v>1914</v>
      </c>
      <c r="E12" s="1" t="n">
        <v>48</v>
      </c>
      <c r="U12" s="1"/>
      <c r="V12" s="1"/>
      <c r="W12" s="1"/>
      <c r="X12" s="1"/>
      <c r="Y12" s="1"/>
      <c r="Z12" s="1"/>
      <c r="AA12" s="1"/>
    </row>
    <row r="13" customFormat="false" ht="15" hidden="false" customHeight="false" outlineLevel="0" collapsed="false">
      <c r="A13" s="306" t="n">
        <v>15</v>
      </c>
      <c r="B13" s="456" t="s">
        <v>1915</v>
      </c>
      <c r="C13" s="441" t="n">
        <v>48</v>
      </c>
      <c r="D13" s="441"/>
      <c r="U13" s="1"/>
      <c r="V13" s="1"/>
      <c r="W13" s="1"/>
      <c r="X13" s="1"/>
      <c r="Y13" s="1"/>
      <c r="Z13" s="1"/>
      <c r="AA13" s="1"/>
    </row>
    <row r="14" customFormat="false" ht="15" hidden="false" customHeight="false" outlineLevel="0" collapsed="false">
      <c r="A14" s="306" t="n">
        <v>16</v>
      </c>
      <c r="B14" s="456" t="s">
        <v>1916</v>
      </c>
      <c r="C14" s="441" t="n">
        <v>48</v>
      </c>
      <c r="D14" s="441"/>
      <c r="U14" s="1"/>
      <c r="V14" s="1"/>
      <c r="W14" s="1"/>
      <c r="X14" s="1"/>
      <c r="Y14" s="1"/>
      <c r="Z14" s="1"/>
      <c r="AA14" s="1"/>
    </row>
    <row r="15" customFormat="false" ht="15" hidden="false" customHeight="false" outlineLevel="0" collapsed="false">
      <c r="A15" s="306" t="n">
        <v>17</v>
      </c>
      <c r="B15" s="456" t="s">
        <v>1917</v>
      </c>
      <c r="C15" s="441" t="n">
        <v>24</v>
      </c>
      <c r="D15" s="441"/>
      <c r="U15" s="1"/>
      <c r="V15" s="1"/>
      <c r="W15" s="1"/>
      <c r="X15" s="1"/>
      <c r="Y15" s="1"/>
      <c r="Z15" s="1"/>
      <c r="AA15" s="1"/>
    </row>
    <row r="16" customFormat="false" ht="30" hidden="false" customHeight="true" outlineLevel="0" collapsed="false">
      <c r="A16" s="306" t="n">
        <v>18</v>
      </c>
      <c r="B16" s="456" t="s">
        <v>1918</v>
      </c>
      <c r="C16" s="441" t="n">
        <v>24</v>
      </c>
      <c r="D16" s="441"/>
      <c r="U16" s="1"/>
      <c r="V16" s="1"/>
      <c r="W16" s="1"/>
      <c r="X16" s="1"/>
      <c r="Y16" s="1"/>
      <c r="Z16" s="1"/>
      <c r="AA16" s="1"/>
    </row>
    <row r="17" customFormat="false" ht="15" hidden="false" customHeight="false" outlineLevel="0" collapsed="false">
      <c r="A17" s="306" t="n">
        <v>19</v>
      </c>
      <c r="B17" s="456" t="s">
        <v>1917</v>
      </c>
      <c r="C17" s="441" t="n">
        <v>24</v>
      </c>
      <c r="D17" s="441"/>
      <c r="U17" s="1"/>
      <c r="V17" s="1"/>
      <c r="W17" s="1"/>
      <c r="X17" s="1"/>
      <c r="Y17" s="1"/>
      <c r="Z17" s="1"/>
      <c r="AA17" s="1"/>
    </row>
    <row r="18" customFormat="false" ht="30" hidden="false" customHeight="true" outlineLevel="0" collapsed="false">
      <c r="A18" s="306" t="n">
        <v>20</v>
      </c>
      <c r="B18" s="456" t="s">
        <v>1918</v>
      </c>
      <c r="C18" s="441" t="n">
        <v>24</v>
      </c>
      <c r="D18" s="441"/>
      <c r="U18" s="1"/>
      <c r="V18" s="1"/>
      <c r="W18" s="1"/>
      <c r="X18" s="1"/>
      <c r="Y18" s="1"/>
      <c r="Z18" s="1"/>
      <c r="AA18" s="1"/>
    </row>
    <row r="19" customFormat="false" ht="15" hidden="false" customHeight="false" outlineLevel="0" collapsed="false">
      <c r="A19" s="306" t="n">
        <v>21</v>
      </c>
      <c r="B19" s="456" t="s">
        <v>1919</v>
      </c>
      <c r="C19" s="441" t="n">
        <v>24</v>
      </c>
      <c r="D19" s="441"/>
      <c r="U19" s="1"/>
      <c r="V19" s="1"/>
      <c r="W19" s="1"/>
      <c r="X19" s="1"/>
      <c r="Y19" s="1"/>
      <c r="Z19" s="1"/>
      <c r="AA19" s="1"/>
    </row>
    <row r="20" customFormat="false" ht="15.75" hidden="false" customHeight="true" outlineLevel="0" collapsed="false">
      <c r="A20" s="306" t="n">
        <v>22</v>
      </c>
      <c r="B20" s="456" t="s">
        <v>1920</v>
      </c>
      <c r="C20" s="441" t="n">
        <v>24</v>
      </c>
      <c r="D20" s="441"/>
      <c r="U20" s="1"/>
      <c r="V20" s="1"/>
      <c r="W20" s="1"/>
      <c r="X20" s="1"/>
      <c r="Y20" s="1"/>
      <c r="Z20" s="1"/>
      <c r="AA20" s="1"/>
    </row>
    <row r="21" customFormat="false" ht="15.75" hidden="false" customHeight="true" outlineLevel="0" collapsed="false">
      <c r="A21" s="306" t="n">
        <v>23</v>
      </c>
      <c r="B21" s="453" t="s">
        <v>1912</v>
      </c>
      <c r="C21" s="440" t="n">
        <v>24</v>
      </c>
      <c r="D21" s="440"/>
      <c r="U21" s="1"/>
      <c r="V21" s="1"/>
      <c r="W21" s="1"/>
      <c r="X21" s="1"/>
      <c r="Y21" s="1"/>
      <c r="Z21" s="1"/>
      <c r="AA21" s="1"/>
    </row>
    <row r="22" customFormat="false" ht="15.75" hidden="false" customHeight="true" outlineLevel="0" collapsed="false">
      <c r="A22" s="306" t="n">
        <v>24</v>
      </c>
      <c r="B22" s="238" t="s">
        <v>1921</v>
      </c>
      <c r="C22" s="238" t="n">
        <v>8</v>
      </c>
      <c r="D22" s="238"/>
      <c r="U22" s="1"/>
      <c r="V22" s="1"/>
      <c r="W22" s="1"/>
      <c r="X22" s="1"/>
      <c r="Y22" s="1"/>
      <c r="Z22" s="1"/>
      <c r="AA22" s="1"/>
    </row>
    <row r="23" customFormat="false" ht="15.75" hidden="false" customHeight="true" outlineLevel="0" collapsed="false">
      <c r="A23" s="306" t="n">
        <v>25</v>
      </c>
      <c r="B23" s="238" t="s">
        <v>1922</v>
      </c>
      <c r="C23" s="238" t="n">
        <v>32</v>
      </c>
      <c r="D23" s="238"/>
      <c r="U23" s="1"/>
      <c r="V23" s="1"/>
      <c r="W23" s="1"/>
      <c r="X23" s="1"/>
      <c r="Y23" s="1"/>
      <c r="Z23" s="1"/>
      <c r="AA23" s="1"/>
    </row>
    <row r="24" customFormat="false" ht="15.75" hidden="false" customHeight="true" outlineLevel="0" collapsed="false">
      <c r="A24" s="306" t="n">
        <v>26</v>
      </c>
      <c r="B24" s="238" t="s">
        <v>1923</v>
      </c>
      <c r="C24" s="238" t="n">
        <v>16</v>
      </c>
      <c r="D24" s="238"/>
      <c r="U24" s="1"/>
      <c r="V24" s="1"/>
      <c r="W24" s="1"/>
      <c r="X24" s="1"/>
      <c r="Y24" s="1"/>
      <c r="Z24" s="1"/>
      <c r="AA24" s="1"/>
    </row>
    <row r="25" customFormat="false" ht="31.5" hidden="false" customHeight="true" outlineLevel="0" collapsed="false">
      <c r="A25" s="306" t="n">
        <v>27</v>
      </c>
      <c r="B25" s="453" t="s">
        <v>1924</v>
      </c>
      <c r="C25" s="441" t="n">
        <v>16</v>
      </c>
      <c r="D25" s="238"/>
      <c r="U25" s="1"/>
      <c r="V25" s="1"/>
      <c r="W25" s="1"/>
      <c r="X25" s="1"/>
      <c r="Y25" s="1"/>
      <c r="Z25" s="1"/>
      <c r="AA25" s="1"/>
    </row>
    <row r="26" customFormat="false" ht="15.75" hidden="false" customHeight="true" outlineLevel="0" collapsed="false">
      <c r="A26" s="306" t="n">
        <v>28</v>
      </c>
      <c r="B26" s="238" t="s">
        <v>1925</v>
      </c>
      <c r="C26" s="441" t="n">
        <v>24</v>
      </c>
      <c r="D26" s="238"/>
      <c r="U26" s="1"/>
      <c r="V26" s="1"/>
      <c r="W26" s="1"/>
      <c r="X26" s="1"/>
      <c r="Y26" s="1"/>
      <c r="Z26" s="1"/>
      <c r="AA26" s="1"/>
    </row>
    <row r="27" customFormat="false" ht="15.75" hidden="false" customHeight="true" outlineLevel="0" collapsed="false">
      <c r="A27" s="306" t="n">
        <v>29</v>
      </c>
      <c r="B27" s="238" t="s">
        <v>1926</v>
      </c>
      <c r="C27" s="441" t="n">
        <v>24</v>
      </c>
      <c r="D27" s="238"/>
      <c r="U27" s="1"/>
      <c r="V27" s="1"/>
      <c r="W27" s="1"/>
      <c r="X27" s="1"/>
      <c r="Y27" s="1"/>
      <c r="Z27" s="1"/>
      <c r="AA27" s="1"/>
    </row>
    <row r="28" customFormat="false" ht="15.75" hidden="false" customHeight="true" outlineLevel="0" collapsed="false">
      <c r="A28" s="306" t="n">
        <v>30</v>
      </c>
      <c r="B28" s="238" t="s">
        <v>1927</v>
      </c>
      <c r="C28" s="441" t="n">
        <v>40</v>
      </c>
      <c r="D28" s="238"/>
      <c r="U28" s="1"/>
      <c r="V28" s="1"/>
      <c r="W28" s="1"/>
      <c r="X28" s="1"/>
      <c r="Y28" s="1"/>
      <c r="Z28" s="1"/>
      <c r="AA28" s="1"/>
    </row>
    <row r="29" customFormat="false" ht="15.75" hidden="false" customHeight="true" outlineLevel="0" collapsed="false">
      <c r="A29" s="306" t="n">
        <v>31</v>
      </c>
      <c r="B29" s="238" t="s">
        <v>1928</v>
      </c>
      <c r="C29" s="441" t="n">
        <v>32</v>
      </c>
      <c r="D29" s="238"/>
      <c r="U29" s="1"/>
      <c r="V29" s="1"/>
      <c r="W29" s="1"/>
      <c r="X29" s="1"/>
      <c r="Y29" s="1"/>
      <c r="Z29" s="1"/>
      <c r="AA29" s="1"/>
    </row>
    <row r="30" customFormat="false" ht="15.75" hidden="false" customHeight="true" outlineLevel="0" collapsed="false">
      <c r="A30" s="453" t="n">
        <v>32</v>
      </c>
      <c r="B30" s="453" t="s">
        <v>1845</v>
      </c>
      <c r="C30" s="441" t="n">
        <v>36</v>
      </c>
      <c r="D30" s="238" t="s">
        <v>1929</v>
      </c>
      <c r="U30" s="1"/>
      <c r="V30" s="1"/>
      <c r="W30" s="1"/>
      <c r="X30" s="1"/>
      <c r="Y30" s="1"/>
      <c r="Z30" s="1"/>
      <c r="AA30" s="1"/>
    </row>
    <row r="31" customFormat="false" ht="15.75" hidden="false" customHeight="true" outlineLevel="0" collapsed="false">
      <c r="A31" s="238" t="n">
        <v>33</v>
      </c>
      <c r="B31" s="238" t="s">
        <v>1842</v>
      </c>
      <c r="C31" s="441" t="n">
        <v>16</v>
      </c>
      <c r="D31" s="238" t="s">
        <v>1930</v>
      </c>
      <c r="E31" s="1" t="n">
        <v>24</v>
      </c>
      <c r="U31" s="1"/>
      <c r="V31" s="1"/>
      <c r="W31" s="1"/>
      <c r="X31" s="1"/>
      <c r="Y31" s="1"/>
      <c r="Z31" s="1"/>
      <c r="AA31" s="1"/>
    </row>
    <row r="32" customFormat="false" ht="15.75" hidden="false" customHeight="true" outlineLevel="0" collapsed="false">
      <c r="A32" s="238" t="n">
        <v>33</v>
      </c>
      <c r="B32" s="238" t="s">
        <v>1931</v>
      </c>
      <c r="C32" s="441" t="n">
        <v>12</v>
      </c>
      <c r="D32" s="238" t="s">
        <v>1932</v>
      </c>
      <c r="E32" s="1" t="n">
        <v>24</v>
      </c>
      <c r="U32" s="1"/>
      <c r="V32" s="1"/>
      <c r="W32" s="1"/>
      <c r="X32" s="1"/>
      <c r="Y32" s="1"/>
      <c r="Z32" s="1"/>
      <c r="AA32" s="1"/>
    </row>
    <row r="33" customFormat="false" ht="15.75" hidden="false" customHeight="true" outlineLevel="0" collapsed="false">
      <c r="A33" s="238" t="n">
        <v>34</v>
      </c>
      <c r="B33" s="238" t="s">
        <v>1933</v>
      </c>
      <c r="C33" s="441" t="n">
        <v>2</v>
      </c>
      <c r="D33" s="238" t="s">
        <v>1934</v>
      </c>
      <c r="U33" s="1"/>
      <c r="V33" s="1"/>
      <c r="W33" s="1"/>
      <c r="X33" s="1"/>
      <c r="Y33" s="1"/>
      <c r="Z33" s="1"/>
      <c r="AA33" s="1"/>
    </row>
    <row r="34" customFormat="false" ht="15.75" hidden="false" customHeight="true" outlineLevel="0" collapsed="false">
      <c r="A34" s="453" t="n">
        <v>35</v>
      </c>
      <c r="B34" s="453" t="s">
        <v>1799</v>
      </c>
      <c r="C34" s="441" t="n">
        <v>2</v>
      </c>
      <c r="D34" s="238" t="s">
        <v>1935</v>
      </c>
      <c r="U34" s="1"/>
      <c r="V34" s="1"/>
      <c r="W34" s="1"/>
      <c r="X34" s="1"/>
      <c r="Y34" s="1"/>
      <c r="Z34" s="1"/>
      <c r="AA34" s="1"/>
    </row>
    <row r="35" customFormat="false" ht="15.75" hidden="false" customHeight="true" outlineLevel="0" collapsed="false">
      <c r="A35" s="238" t="n">
        <v>36</v>
      </c>
      <c r="B35" s="238" t="s">
        <v>1814</v>
      </c>
      <c r="C35" s="441" t="n">
        <v>18</v>
      </c>
      <c r="D35" s="238" t="s">
        <v>1815</v>
      </c>
      <c r="U35" s="1"/>
      <c r="V35" s="1"/>
      <c r="W35" s="1"/>
      <c r="X35" s="1"/>
      <c r="Y35" s="1"/>
      <c r="Z35" s="1"/>
      <c r="AA35" s="1"/>
    </row>
    <row r="36" customFormat="false" ht="15.75" hidden="false" customHeight="true" outlineLevel="0" collapsed="false">
      <c r="A36" s="238" t="n">
        <v>37</v>
      </c>
      <c r="B36" s="238" t="s">
        <v>1821</v>
      </c>
      <c r="C36" s="441" t="n">
        <v>27</v>
      </c>
      <c r="D36" s="238" t="s">
        <v>1936</v>
      </c>
      <c r="U36" s="1"/>
      <c r="V36" s="1"/>
      <c r="W36" s="1"/>
      <c r="X36" s="1"/>
      <c r="Y36" s="1"/>
      <c r="Z36" s="1"/>
      <c r="AA36" s="1"/>
    </row>
    <row r="37" customFormat="false" ht="15.75" hidden="false" customHeight="true" outlineLevel="0" collapsed="false">
      <c r="A37" s="238" t="n">
        <v>38</v>
      </c>
      <c r="B37" s="238" t="s">
        <v>1890</v>
      </c>
      <c r="C37" s="441" t="n">
        <v>36</v>
      </c>
      <c r="D37" s="238" t="s">
        <v>1937</v>
      </c>
      <c r="U37" s="1"/>
      <c r="V37" s="1"/>
      <c r="W37" s="1"/>
      <c r="X37" s="1"/>
      <c r="Y37" s="1"/>
      <c r="Z37" s="1"/>
      <c r="AA37" s="1"/>
    </row>
    <row r="38" customFormat="false" ht="15.75" hidden="false" customHeight="true" outlineLevel="0" collapsed="false">
      <c r="A38" s="238" t="n">
        <v>39</v>
      </c>
      <c r="B38" s="238" t="s">
        <v>1892</v>
      </c>
      <c r="C38" s="441" t="n">
        <v>40</v>
      </c>
      <c r="D38" s="238" t="s">
        <v>1938</v>
      </c>
      <c r="U38" s="1"/>
      <c r="V38" s="1"/>
      <c r="W38" s="1"/>
      <c r="X38" s="1"/>
      <c r="Y38" s="1"/>
      <c r="Z38" s="1"/>
      <c r="AA38" s="1"/>
    </row>
    <row r="39" customFormat="false" ht="15.75" hidden="false" customHeight="true" outlineLevel="0" collapsed="false">
      <c r="A39" s="238" t="n">
        <v>40</v>
      </c>
      <c r="B39" s="238" t="s">
        <v>1828</v>
      </c>
      <c r="C39" s="441" t="n">
        <v>18</v>
      </c>
      <c r="D39" s="238" t="s">
        <v>1939</v>
      </c>
      <c r="U39" s="1"/>
      <c r="V39" s="1"/>
      <c r="W39" s="1"/>
      <c r="X39" s="1"/>
      <c r="Y39" s="1"/>
      <c r="Z39" s="1"/>
      <c r="AA39" s="1"/>
    </row>
    <row r="40" customFormat="false" ht="15.75" hidden="false" customHeight="true" outlineLevel="0" collapsed="false">
      <c r="A40" s="238" t="n">
        <v>41</v>
      </c>
      <c r="B40" s="238" t="s">
        <v>1830</v>
      </c>
      <c r="C40" s="441" t="n">
        <v>27</v>
      </c>
      <c r="D40" s="238" t="s">
        <v>1940</v>
      </c>
      <c r="U40" s="1"/>
      <c r="V40" s="1"/>
      <c r="W40" s="1"/>
      <c r="X40" s="1"/>
      <c r="Y40" s="1"/>
      <c r="Z40" s="1"/>
      <c r="AA40" s="1"/>
    </row>
    <row r="41" customFormat="false" ht="15.75" hidden="false" customHeight="true" outlineLevel="0" collapsed="false">
      <c r="A41" s="238" t="n">
        <v>42</v>
      </c>
      <c r="B41" s="238" t="s">
        <v>1803</v>
      </c>
      <c r="C41" s="441" t="n">
        <v>10</v>
      </c>
      <c r="D41" s="238" t="s">
        <v>1941</v>
      </c>
      <c r="U41" s="1"/>
      <c r="V41" s="1"/>
      <c r="W41" s="1"/>
      <c r="X41" s="1"/>
      <c r="Y41" s="1"/>
      <c r="Z41" s="1"/>
      <c r="AA41" s="1"/>
    </row>
    <row r="42" customFormat="false" ht="15.75" hidden="false" customHeight="true" outlineLevel="0" collapsed="false">
      <c r="A42" s="238" t="n">
        <v>43</v>
      </c>
      <c r="B42" s="453" t="s">
        <v>1825</v>
      </c>
      <c r="C42" s="441" t="n">
        <v>3</v>
      </c>
      <c r="D42" s="238" t="s">
        <v>1942</v>
      </c>
      <c r="U42" s="1"/>
      <c r="V42" s="1"/>
      <c r="W42" s="1"/>
      <c r="X42" s="1"/>
      <c r="Y42" s="1"/>
      <c r="Z42" s="1"/>
      <c r="AA42" s="1"/>
    </row>
    <row r="43" customFormat="false" ht="15.75" hidden="false" customHeight="true" outlineLevel="0" collapsed="false">
      <c r="A43" s="238" t="n">
        <v>44</v>
      </c>
      <c r="B43" s="238" t="s">
        <v>1839</v>
      </c>
      <c r="C43" s="441" t="n">
        <v>8</v>
      </c>
      <c r="D43" s="238" t="s">
        <v>1943</v>
      </c>
      <c r="U43" s="1"/>
      <c r="V43" s="1"/>
      <c r="W43" s="1"/>
      <c r="X43" s="1"/>
      <c r="Y43" s="1"/>
      <c r="Z43" s="1"/>
      <c r="AA43" s="1"/>
    </row>
    <row r="44" customFormat="false" ht="15.75" hidden="false" customHeight="true" outlineLevel="0" collapsed="false">
      <c r="A44" s="238" t="n">
        <v>45</v>
      </c>
      <c r="B44" s="238" t="s">
        <v>1867</v>
      </c>
      <c r="C44" s="441" t="n">
        <v>4</v>
      </c>
      <c r="D44" s="238" t="s">
        <v>1944</v>
      </c>
      <c r="U44" s="1"/>
      <c r="V44" s="1"/>
      <c r="W44" s="1"/>
      <c r="X44" s="1"/>
      <c r="Y44" s="1"/>
      <c r="Z44" s="1"/>
      <c r="AA44" s="1"/>
    </row>
    <row r="45" customFormat="false" ht="15.75" hidden="false" customHeight="true" outlineLevel="0" collapsed="false">
      <c r="A45" s="238" t="n">
        <v>46</v>
      </c>
      <c r="B45" s="453" t="s">
        <v>1874</v>
      </c>
      <c r="C45" s="441" t="n">
        <v>18</v>
      </c>
      <c r="D45" s="238" t="s">
        <v>1945</v>
      </c>
      <c r="U45" s="1"/>
      <c r="V45" s="1"/>
      <c r="W45" s="1"/>
      <c r="X45" s="1"/>
      <c r="Y45" s="1"/>
      <c r="Z45" s="1"/>
      <c r="AA45" s="1"/>
    </row>
    <row r="46" customFormat="false" ht="15.75" hidden="false" customHeight="true" outlineLevel="0" collapsed="false">
      <c r="A46" s="238" t="n">
        <v>47</v>
      </c>
      <c r="B46" s="238" t="s">
        <v>1876</v>
      </c>
      <c r="C46" s="441" t="n">
        <v>9</v>
      </c>
      <c r="D46" s="238" t="s">
        <v>1946</v>
      </c>
      <c r="U46" s="1"/>
      <c r="V46" s="1"/>
      <c r="W46" s="1"/>
      <c r="X46" s="1"/>
      <c r="Y46" s="1"/>
      <c r="Z46" s="1"/>
      <c r="AA46" s="1"/>
    </row>
    <row r="47" customFormat="false" ht="15.75" hidden="false" customHeight="true" outlineLevel="0" collapsed="false">
      <c r="A47" s="238" t="n">
        <v>48</v>
      </c>
      <c r="B47" s="238" t="s">
        <v>1879</v>
      </c>
      <c r="C47" s="441" t="n">
        <v>12</v>
      </c>
      <c r="D47" s="238" t="s">
        <v>1947</v>
      </c>
      <c r="U47" s="1"/>
      <c r="V47" s="1"/>
      <c r="W47" s="1"/>
      <c r="X47" s="1"/>
      <c r="Y47" s="1"/>
      <c r="Z47" s="1"/>
      <c r="AA47" s="1"/>
    </row>
    <row r="48" customFormat="false" ht="15.75" hidden="false" customHeight="true" outlineLevel="0" collapsed="false">
      <c r="A48" s="238" t="n">
        <v>49</v>
      </c>
      <c r="B48" s="238" t="s">
        <v>1880</v>
      </c>
      <c r="C48" s="441" t="n">
        <v>3</v>
      </c>
      <c r="D48" s="238" t="s">
        <v>1948</v>
      </c>
      <c r="U48" s="1"/>
      <c r="V48" s="1"/>
      <c r="W48" s="1"/>
      <c r="X48" s="1"/>
      <c r="Y48" s="1"/>
      <c r="Z48" s="1"/>
      <c r="AA48" s="1"/>
    </row>
    <row r="49" customFormat="false" ht="15.75" hidden="false" customHeight="true" outlineLevel="0" collapsed="false">
      <c r="A49" s="238" t="n">
        <v>50</v>
      </c>
      <c r="B49" s="238" t="s">
        <v>1949</v>
      </c>
      <c r="C49" s="441" t="n">
        <v>9</v>
      </c>
      <c r="D49" s="238" t="s">
        <v>1950</v>
      </c>
      <c r="U49" s="1"/>
      <c r="V49" s="1"/>
      <c r="W49" s="1"/>
      <c r="X49" s="1"/>
      <c r="Y49" s="1"/>
      <c r="Z49" s="1"/>
      <c r="AA49" s="1"/>
    </row>
    <row r="50" customFormat="false" ht="15.75" hidden="false" customHeight="true" outlineLevel="0" collapsed="false">
      <c r="A50" s="238" t="n">
        <v>51</v>
      </c>
      <c r="B50" s="453" t="s">
        <v>1884</v>
      </c>
      <c r="C50" s="441" t="n">
        <v>45</v>
      </c>
      <c r="D50" s="238" t="s">
        <v>1951</v>
      </c>
      <c r="U50" s="1"/>
      <c r="V50" s="1"/>
      <c r="W50" s="1"/>
      <c r="X50" s="1"/>
      <c r="Y50" s="1"/>
      <c r="Z50" s="1"/>
      <c r="AA50" s="1"/>
    </row>
    <row r="51" customFormat="false" ht="15.75" hidden="false" customHeight="true" outlineLevel="0" collapsed="false">
      <c r="A51" s="238" t="n">
        <v>52</v>
      </c>
      <c r="B51" s="238" t="s">
        <v>1887</v>
      </c>
      <c r="C51" s="441" t="n">
        <v>24</v>
      </c>
      <c r="D51" s="238" t="s">
        <v>1952</v>
      </c>
      <c r="U51" s="1"/>
      <c r="V51" s="1"/>
      <c r="W51" s="1"/>
      <c r="X51" s="1"/>
      <c r="Y51" s="1"/>
      <c r="Z51" s="1"/>
      <c r="AA51" s="1"/>
    </row>
    <row r="52" customFormat="false" ht="15.75" hidden="false" customHeight="true" outlineLevel="0" collapsed="false">
      <c r="A52" s="238" t="n">
        <v>53</v>
      </c>
      <c r="B52" s="238" t="s">
        <v>1848</v>
      </c>
      <c r="C52" s="238" t="n">
        <v>1</v>
      </c>
      <c r="D52" s="238" t="s">
        <v>1953</v>
      </c>
      <c r="U52" s="1"/>
      <c r="V52" s="1"/>
      <c r="W52" s="1"/>
      <c r="X52" s="1"/>
      <c r="Y52" s="1"/>
      <c r="Z52" s="1"/>
      <c r="AA52" s="1"/>
    </row>
    <row r="53" customFormat="false" ht="15.75" hidden="false" customHeight="true" outlineLevel="0" collapsed="false">
      <c r="A53" s="238" t="n">
        <v>54</v>
      </c>
      <c r="B53" s="238" t="s">
        <v>1818</v>
      </c>
      <c r="C53" s="238" t="n">
        <v>18</v>
      </c>
      <c r="D53" s="238" t="s">
        <v>1954</v>
      </c>
      <c r="U53" s="1"/>
      <c r="V53" s="1"/>
      <c r="W53" s="1"/>
      <c r="X53" s="1"/>
      <c r="Y53" s="1"/>
      <c r="Z53" s="1"/>
      <c r="AA53" s="1"/>
    </row>
    <row r="54" customFormat="false" ht="15.75" hidden="false" customHeight="true" outlineLevel="0" collapsed="false">
      <c r="A54" s="1" t="n">
        <v>55</v>
      </c>
      <c r="B54" s="453" t="s">
        <v>1806</v>
      </c>
      <c r="C54" s="441" t="n">
        <v>5</v>
      </c>
      <c r="D54" s="1" t="s">
        <v>1955</v>
      </c>
      <c r="U54" s="1"/>
      <c r="V54" s="1"/>
      <c r="W54" s="1"/>
      <c r="X54" s="1"/>
      <c r="Y54" s="1"/>
      <c r="Z54" s="1"/>
      <c r="AA54" s="1"/>
    </row>
    <row r="55" customFormat="false" ht="15.75" hidden="false" customHeight="true" outlineLevel="0" collapsed="false">
      <c r="B55" s="238"/>
      <c r="C55" s="238"/>
      <c r="U55" s="1"/>
      <c r="V55" s="1"/>
      <c r="W55" s="1"/>
      <c r="X55" s="1"/>
      <c r="Y55" s="1"/>
      <c r="Z55" s="1"/>
      <c r="AA55" s="1"/>
    </row>
    <row r="56" customFormat="false" ht="15.75" hidden="false" customHeight="true" outlineLevel="0" collapsed="false">
      <c r="B56" s="238"/>
      <c r="C56" s="238"/>
      <c r="U56" s="1"/>
      <c r="V56" s="1"/>
      <c r="W56" s="1"/>
      <c r="X56" s="1"/>
      <c r="Y56" s="1"/>
      <c r="Z56" s="1"/>
      <c r="AA56" s="1"/>
    </row>
    <row r="57" customFormat="false" ht="15.75" hidden="false" customHeight="true" outlineLevel="0" collapsed="false">
      <c r="B57" s="453"/>
      <c r="C57" s="453"/>
      <c r="U57" s="1"/>
      <c r="V57" s="1"/>
      <c r="W57" s="1"/>
      <c r="X57" s="1"/>
      <c r="Y57" s="1"/>
      <c r="Z57" s="1"/>
      <c r="AA57" s="1"/>
    </row>
    <row r="58" customFormat="false" ht="15.75" hidden="false" customHeight="true" outlineLevel="0" collapsed="false">
      <c r="B58" s="238"/>
      <c r="C58" s="238"/>
      <c r="U58" s="1"/>
      <c r="V58" s="1"/>
      <c r="W58" s="1"/>
      <c r="X58" s="1"/>
      <c r="Y58" s="1"/>
      <c r="Z58" s="1"/>
      <c r="AA58" s="1"/>
    </row>
    <row r="59" customFormat="false" ht="15.75" hidden="false" customHeight="true" outlineLevel="0" collapsed="false">
      <c r="B59" s="238"/>
      <c r="C59" s="238"/>
      <c r="U59" s="1"/>
      <c r="V59" s="1"/>
      <c r="W59" s="1"/>
      <c r="X59" s="1"/>
      <c r="Y59" s="1"/>
      <c r="Z59" s="1"/>
      <c r="AA59" s="1"/>
    </row>
    <row r="60" customFormat="false" ht="15.75" hidden="false" customHeight="true" outlineLevel="0" collapsed="false">
      <c r="B60" s="238"/>
      <c r="C60" s="238"/>
      <c r="U60" s="1"/>
      <c r="V60" s="1"/>
      <c r="W60" s="1"/>
      <c r="X60" s="1"/>
      <c r="Y60" s="1"/>
      <c r="Z60" s="1"/>
      <c r="AA60" s="1"/>
    </row>
    <row r="61" customFormat="false" ht="15.75" hidden="false" customHeight="true" outlineLevel="0" collapsed="false">
      <c r="B61" s="453"/>
      <c r="C61" s="453"/>
      <c r="U61" s="1"/>
      <c r="V61" s="1"/>
      <c r="W61" s="1"/>
      <c r="X61" s="1"/>
      <c r="Y61" s="1"/>
      <c r="Z61" s="1"/>
      <c r="AA61" s="1"/>
    </row>
    <row r="62" customFormat="false" ht="15.75" hidden="false" customHeight="true" outlineLevel="0" collapsed="false">
      <c r="B62" s="238"/>
      <c r="C62" s="238"/>
      <c r="U62" s="1"/>
      <c r="V62" s="1"/>
      <c r="W62" s="1"/>
      <c r="X62" s="1"/>
      <c r="Y62" s="1"/>
      <c r="Z62" s="1"/>
      <c r="AA62" s="1"/>
    </row>
    <row r="63" customFormat="false" ht="15.75" hidden="false" customHeight="true" outlineLevel="0" collapsed="false">
      <c r="B63" s="238"/>
      <c r="C63" s="238"/>
      <c r="U63" s="1"/>
      <c r="V63" s="1"/>
      <c r="W63" s="1"/>
      <c r="X63" s="1"/>
      <c r="Y63" s="1"/>
      <c r="Z63" s="1"/>
      <c r="AA63" s="1"/>
    </row>
    <row r="64" customFormat="false" ht="15.75" hidden="false" customHeight="true" outlineLevel="0" collapsed="false">
      <c r="B64" s="238"/>
      <c r="C64" s="238"/>
      <c r="U64" s="1"/>
      <c r="V64" s="1"/>
      <c r="W64" s="1"/>
      <c r="X64" s="1"/>
      <c r="Y64" s="1"/>
      <c r="Z64" s="1"/>
      <c r="AA64" s="1"/>
    </row>
    <row r="65" customFormat="false" ht="15.75" hidden="false" customHeight="true" outlineLevel="0" collapsed="false">
      <c r="U65" s="1"/>
      <c r="V65" s="1"/>
      <c r="W65" s="1"/>
      <c r="X65" s="1"/>
      <c r="Y65" s="1"/>
      <c r="Z65" s="1"/>
      <c r="AA65" s="1"/>
    </row>
    <row r="66" customFormat="false" ht="15.75" hidden="false" customHeight="true" outlineLevel="0" collapsed="false">
      <c r="U66" s="1"/>
      <c r="V66" s="1"/>
      <c r="W66" s="1"/>
      <c r="X66" s="1"/>
      <c r="Y66" s="1"/>
      <c r="Z66" s="1"/>
      <c r="AA66" s="1"/>
    </row>
    <row r="67" customFormat="false" ht="15.75" hidden="false" customHeight="true" outlineLevel="0" collapsed="false">
      <c r="U67" s="1"/>
      <c r="V67" s="1"/>
      <c r="W67" s="1"/>
      <c r="X67" s="1"/>
      <c r="Y67" s="1"/>
      <c r="Z67" s="1"/>
      <c r="AA67" s="1"/>
    </row>
    <row r="68" customFormat="false" ht="15.75" hidden="false" customHeight="true" outlineLevel="0" collapsed="false">
      <c r="U68" s="1"/>
      <c r="V68" s="1"/>
      <c r="W68" s="1"/>
      <c r="X68" s="1"/>
      <c r="Y68" s="1"/>
      <c r="Z68" s="1"/>
      <c r="AA68" s="1"/>
    </row>
    <row r="69" customFormat="false" ht="15.75" hidden="false" customHeight="true" outlineLevel="0" collapsed="false">
      <c r="U69" s="1"/>
      <c r="V69" s="1"/>
      <c r="W69" s="1"/>
      <c r="X69" s="1"/>
      <c r="Y69" s="1"/>
      <c r="Z69" s="1"/>
      <c r="AA69" s="1"/>
    </row>
    <row r="70" customFormat="false" ht="15.75" hidden="false" customHeight="true" outlineLevel="0" collapsed="false">
      <c r="U70" s="1"/>
      <c r="V70" s="1"/>
      <c r="W70" s="1"/>
      <c r="X70" s="1"/>
      <c r="Y70" s="1"/>
      <c r="Z70" s="1"/>
      <c r="AA70" s="1"/>
    </row>
    <row r="71" customFormat="false" ht="15.75" hidden="false" customHeight="true" outlineLevel="0" collapsed="false">
      <c r="U71" s="1"/>
      <c r="V71" s="1"/>
      <c r="W71" s="1"/>
      <c r="X71" s="1"/>
      <c r="Y71" s="1"/>
      <c r="Z71" s="1"/>
      <c r="AA71" s="1"/>
    </row>
    <row r="72" customFormat="false" ht="15.75" hidden="false" customHeight="true" outlineLevel="0" collapsed="false">
      <c r="U72" s="1"/>
      <c r="V72" s="1"/>
      <c r="W72" s="1"/>
      <c r="X72" s="1"/>
      <c r="Y72" s="1"/>
      <c r="Z72" s="1"/>
      <c r="AA72" s="1"/>
    </row>
    <row r="73" customFormat="false" ht="15.75" hidden="false" customHeight="true" outlineLevel="0" collapsed="false">
      <c r="U73" s="1"/>
      <c r="V73" s="1"/>
      <c r="W73" s="1"/>
      <c r="X73" s="1"/>
      <c r="Y73" s="1"/>
      <c r="Z73" s="1"/>
      <c r="AA73" s="1"/>
    </row>
    <row r="74" customFormat="false" ht="15.75" hidden="false" customHeight="true" outlineLevel="0" collapsed="false">
      <c r="U74" s="1"/>
      <c r="V74" s="1"/>
      <c r="W74" s="1"/>
      <c r="X74" s="1"/>
      <c r="Y74" s="1"/>
      <c r="Z74" s="1"/>
      <c r="AA74" s="1"/>
    </row>
    <row r="75" customFormat="false" ht="15.75" hidden="false" customHeight="true" outlineLevel="0" collapsed="false">
      <c r="U75" s="1"/>
      <c r="V75" s="1"/>
      <c r="W75" s="1"/>
      <c r="X75" s="1"/>
      <c r="Y75" s="1"/>
      <c r="Z75" s="1"/>
      <c r="AA75" s="1"/>
    </row>
    <row r="76" customFormat="false" ht="15.75" hidden="false" customHeight="true" outlineLevel="0" collapsed="false">
      <c r="U76" s="1"/>
      <c r="V76" s="1"/>
      <c r="W76" s="1"/>
      <c r="X76" s="1"/>
      <c r="Y76" s="1"/>
      <c r="Z76" s="1"/>
      <c r="AA76" s="1"/>
    </row>
    <row r="77" customFormat="false" ht="15.75" hidden="false" customHeight="true" outlineLevel="0" collapsed="false">
      <c r="U77" s="1"/>
      <c r="V77" s="1"/>
      <c r="W77" s="1"/>
      <c r="X77" s="1"/>
      <c r="Y77" s="1"/>
      <c r="Z77" s="1"/>
      <c r="AA77" s="1"/>
    </row>
    <row r="78" customFormat="false" ht="15.75" hidden="false" customHeight="true" outlineLevel="0" collapsed="false">
      <c r="U78" s="1"/>
      <c r="V78" s="1"/>
      <c r="W78" s="1"/>
      <c r="X78" s="1"/>
      <c r="Y78" s="1"/>
      <c r="Z78" s="1"/>
      <c r="AA78" s="1"/>
    </row>
    <row r="79" customFormat="false" ht="15.75" hidden="false" customHeight="true" outlineLevel="0" collapsed="false">
      <c r="U79" s="1"/>
      <c r="V79" s="1"/>
      <c r="W79" s="1"/>
      <c r="X79" s="1"/>
      <c r="Y79" s="1"/>
      <c r="Z79" s="1"/>
      <c r="AA79" s="1"/>
    </row>
    <row r="80" customFormat="false" ht="15.75" hidden="false" customHeight="true" outlineLevel="0" collapsed="false">
      <c r="U80" s="1"/>
      <c r="V80" s="1"/>
      <c r="W80" s="1"/>
      <c r="X80" s="1"/>
      <c r="Y80" s="1"/>
      <c r="Z80" s="1"/>
      <c r="AA80" s="1"/>
    </row>
    <row r="81" customFormat="false" ht="15.75" hidden="false" customHeight="true" outlineLevel="0" collapsed="false">
      <c r="U81" s="1"/>
      <c r="V81" s="1"/>
      <c r="W81" s="1"/>
      <c r="X81" s="1"/>
      <c r="Y81" s="1"/>
      <c r="Z81" s="1"/>
      <c r="AA81" s="1"/>
    </row>
    <row r="82" customFormat="false" ht="15.75" hidden="false" customHeight="true" outlineLevel="0" collapsed="false">
      <c r="U82" s="1"/>
      <c r="V82" s="1"/>
      <c r="W82" s="1"/>
      <c r="X82" s="1"/>
      <c r="Y82" s="1"/>
      <c r="Z82" s="1"/>
      <c r="AA82" s="1"/>
    </row>
    <row r="83" customFormat="false" ht="15.75" hidden="false" customHeight="true" outlineLevel="0" collapsed="false">
      <c r="U83" s="1"/>
      <c r="V83" s="1"/>
      <c r="W83" s="1"/>
      <c r="X83" s="1"/>
      <c r="Y83" s="1"/>
      <c r="Z83" s="1"/>
      <c r="AA83" s="1"/>
    </row>
    <row r="84" customFormat="false" ht="15.75" hidden="false" customHeight="true" outlineLevel="0" collapsed="false">
      <c r="U84" s="1"/>
      <c r="V84" s="1"/>
      <c r="W84" s="1"/>
      <c r="X84" s="1"/>
      <c r="Y84" s="1"/>
      <c r="Z84" s="1"/>
      <c r="AA84" s="1"/>
    </row>
    <row r="85" customFormat="false" ht="15.75" hidden="false" customHeight="true" outlineLevel="0" collapsed="false">
      <c r="U85" s="1"/>
      <c r="V85" s="1"/>
      <c r="W85" s="1"/>
      <c r="X85" s="1"/>
      <c r="Y85" s="1"/>
      <c r="Z85" s="1"/>
      <c r="AA85" s="1"/>
    </row>
    <row r="86" customFormat="false" ht="15.75" hidden="false" customHeight="true" outlineLevel="0" collapsed="false">
      <c r="U86" s="1"/>
      <c r="V86" s="1"/>
      <c r="W86" s="1"/>
      <c r="X86" s="1"/>
      <c r="Y86" s="1"/>
      <c r="Z86" s="1"/>
      <c r="AA86" s="1"/>
    </row>
    <row r="87" customFormat="false" ht="15.75" hidden="false" customHeight="true" outlineLevel="0" collapsed="false">
      <c r="U87" s="1"/>
      <c r="V87" s="1"/>
      <c r="W87" s="1"/>
      <c r="X87" s="1"/>
      <c r="Y87" s="1"/>
      <c r="Z87" s="1"/>
      <c r="AA87" s="1"/>
    </row>
    <row r="88" customFormat="false" ht="15.75" hidden="false" customHeight="true" outlineLevel="0" collapsed="false">
      <c r="U88" s="1"/>
      <c r="V88" s="1"/>
      <c r="W88" s="1"/>
      <c r="X88" s="1"/>
      <c r="Y88" s="1"/>
      <c r="Z88" s="1"/>
      <c r="AA88" s="1"/>
    </row>
    <row r="89" customFormat="false" ht="15.75" hidden="false" customHeight="true" outlineLevel="0" collapsed="false">
      <c r="U89" s="1"/>
      <c r="V89" s="1"/>
      <c r="W89" s="1"/>
      <c r="X89" s="1"/>
      <c r="Y89" s="1"/>
      <c r="Z89" s="1"/>
      <c r="AA89" s="1"/>
    </row>
    <row r="90" customFormat="false" ht="15.75" hidden="false" customHeight="true" outlineLevel="0" collapsed="false">
      <c r="U90" s="1"/>
      <c r="V90" s="1"/>
      <c r="W90" s="1"/>
      <c r="X90" s="1"/>
      <c r="Y90" s="1"/>
      <c r="Z90" s="1"/>
      <c r="AA90" s="1"/>
    </row>
    <row r="91" customFormat="false" ht="15.75" hidden="false" customHeight="true" outlineLevel="0" collapsed="false">
      <c r="U91" s="1"/>
      <c r="V91" s="1"/>
      <c r="W91" s="1"/>
      <c r="X91" s="1"/>
      <c r="Y91" s="1"/>
      <c r="Z91" s="1"/>
      <c r="AA91" s="1"/>
    </row>
    <row r="92" customFormat="false" ht="15.75" hidden="false" customHeight="true" outlineLevel="0" collapsed="false">
      <c r="U92" s="1"/>
      <c r="V92" s="1"/>
      <c r="W92" s="1"/>
      <c r="X92" s="1"/>
      <c r="Y92" s="1"/>
      <c r="Z92" s="1"/>
      <c r="AA92" s="1"/>
    </row>
    <row r="93" customFormat="false" ht="15.75" hidden="false" customHeight="true" outlineLevel="0" collapsed="false">
      <c r="U93" s="1"/>
      <c r="V93" s="1"/>
      <c r="W93" s="1"/>
      <c r="X93" s="1"/>
      <c r="Y93" s="1"/>
      <c r="Z93" s="1"/>
      <c r="AA93" s="1"/>
    </row>
    <row r="94" customFormat="false" ht="15.75" hidden="false" customHeight="true" outlineLevel="0" collapsed="false">
      <c r="U94" s="1"/>
      <c r="V94" s="1"/>
      <c r="W94" s="1"/>
      <c r="X94" s="1"/>
      <c r="Y94" s="1"/>
      <c r="Z94" s="1"/>
      <c r="AA94" s="1"/>
    </row>
    <row r="95" customFormat="false" ht="15.75" hidden="false" customHeight="true" outlineLevel="0" collapsed="false">
      <c r="U95" s="1"/>
      <c r="V95" s="1"/>
      <c r="W95" s="1"/>
      <c r="X95" s="1"/>
      <c r="Y95" s="1"/>
      <c r="Z95" s="1"/>
      <c r="AA95" s="1"/>
    </row>
    <row r="96" customFormat="false" ht="15.75" hidden="false" customHeight="true" outlineLevel="0" collapsed="false">
      <c r="U96" s="1"/>
      <c r="V96" s="1"/>
      <c r="W96" s="1"/>
      <c r="X96" s="1"/>
      <c r="Y96" s="1"/>
      <c r="Z96" s="1"/>
      <c r="AA96" s="1"/>
    </row>
    <row r="97" customFormat="false" ht="15.75" hidden="false" customHeight="true" outlineLevel="0" collapsed="false">
      <c r="U97" s="1"/>
      <c r="V97" s="1"/>
      <c r="W97" s="1"/>
      <c r="X97" s="1"/>
      <c r="Y97" s="1"/>
      <c r="Z97" s="1"/>
      <c r="AA97" s="1"/>
    </row>
    <row r="98" customFormat="false" ht="15.75" hidden="false" customHeight="true" outlineLevel="0" collapsed="false">
      <c r="U98" s="1"/>
      <c r="V98" s="1"/>
      <c r="W98" s="1"/>
      <c r="X98" s="1"/>
      <c r="Y98" s="1"/>
      <c r="Z98" s="1"/>
      <c r="AA98" s="1"/>
    </row>
    <row r="99" customFormat="false" ht="15.75" hidden="false" customHeight="true" outlineLevel="0" collapsed="false">
      <c r="U99" s="1"/>
      <c r="V99" s="1"/>
      <c r="W99" s="1"/>
      <c r="X99" s="1"/>
      <c r="Y99" s="1"/>
      <c r="Z99" s="1"/>
      <c r="AA99" s="1"/>
    </row>
    <row r="100" customFormat="false" ht="15.75" hidden="false" customHeight="true" outlineLevel="0" collapsed="false">
      <c r="U100" s="1"/>
      <c r="V100" s="1"/>
      <c r="W100" s="1"/>
      <c r="X100" s="1"/>
      <c r="Y100" s="1"/>
      <c r="Z100" s="1"/>
      <c r="AA100" s="1"/>
    </row>
    <row r="101" customFormat="false" ht="15.75" hidden="false" customHeight="true" outlineLevel="0" collapsed="false">
      <c r="U101" s="1"/>
      <c r="V101" s="1"/>
      <c r="W101" s="1"/>
      <c r="X101" s="1"/>
      <c r="Y101" s="1"/>
      <c r="Z101" s="1"/>
      <c r="AA101" s="1"/>
    </row>
    <row r="102" customFormat="false" ht="15.75" hidden="false" customHeight="true" outlineLevel="0" collapsed="false">
      <c r="U102" s="1"/>
      <c r="V102" s="1"/>
      <c r="W102" s="1"/>
      <c r="X102" s="1"/>
      <c r="Y102" s="1"/>
      <c r="Z102" s="1"/>
      <c r="AA102" s="1"/>
    </row>
    <row r="103" customFormat="false" ht="15.75" hidden="false" customHeight="true" outlineLevel="0" collapsed="false">
      <c r="U103" s="1"/>
      <c r="V103" s="1"/>
      <c r="W103" s="1"/>
      <c r="X103" s="1"/>
      <c r="Y103" s="1"/>
      <c r="Z103" s="1"/>
      <c r="AA103" s="1"/>
    </row>
    <row r="104" customFormat="false" ht="15.75" hidden="false" customHeight="true" outlineLevel="0" collapsed="false">
      <c r="U104" s="1"/>
      <c r="V104" s="1"/>
      <c r="W104" s="1"/>
      <c r="X104" s="1"/>
      <c r="Y104" s="1"/>
      <c r="Z104" s="1"/>
      <c r="AA104" s="1"/>
    </row>
    <row r="105" customFormat="false" ht="15.75" hidden="false" customHeight="true" outlineLevel="0" collapsed="false">
      <c r="U105" s="1"/>
      <c r="V105" s="1"/>
      <c r="W105" s="1"/>
      <c r="X105" s="1"/>
      <c r="Y105" s="1"/>
      <c r="Z105" s="1"/>
      <c r="AA105" s="1"/>
    </row>
    <row r="106" customFormat="false" ht="15.75" hidden="false" customHeight="true" outlineLevel="0" collapsed="false">
      <c r="U106" s="1"/>
      <c r="V106" s="1"/>
      <c r="W106" s="1"/>
      <c r="X106" s="1"/>
      <c r="Y106" s="1"/>
      <c r="Z106" s="1"/>
      <c r="AA106" s="1"/>
    </row>
    <row r="107" customFormat="false" ht="15.75" hidden="false" customHeight="true" outlineLevel="0" collapsed="false">
      <c r="U107" s="1"/>
      <c r="V107" s="1"/>
      <c r="W107" s="1"/>
      <c r="X107" s="1"/>
      <c r="Y107" s="1"/>
      <c r="Z107" s="1"/>
      <c r="AA107" s="1"/>
    </row>
    <row r="108" customFormat="false" ht="15.75" hidden="false" customHeight="true" outlineLevel="0" collapsed="false">
      <c r="U108" s="1"/>
      <c r="V108" s="1"/>
      <c r="W108" s="1"/>
      <c r="X108" s="1"/>
      <c r="Y108" s="1"/>
      <c r="Z108" s="1"/>
      <c r="AA108" s="1"/>
    </row>
    <row r="109" customFormat="false" ht="15.75" hidden="false" customHeight="true" outlineLevel="0" collapsed="false">
      <c r="U109" s="1"/>
      <c r="V109" s="1"/>
      <c r="W109" s="1"/>
      <c r="X109" s="1"/>
      <c r="Y109" s="1"/>
      <c r="Z109" s="1"/>
      <c r="AA109" s="1"/>
    </row>
    <row r="110" customFormat="false" ht="15.75" hidden="false" customHeight="true" outlineLevel="0" collapsed="false">
      <c r="U110" s="1"/>
      <c r="V110" s="1"/>
      <c r="W110" s="1"/>
      <c r="X110" s="1"/>
      <c r="Y110" s="1"/>
      <c r="Z110" s="1"/>
      <c r="AA110" s="1"/>
    </row>
    <row r="111" customFormat="false" ht="15.75" hidden="false" customHeight="true" outlineLevel="0" collapsed="false">
      <c r="U111" s="1"/>
      <c r="V111" s="1"/>
      <c r="W111" s="1"/>
      <c r="X111" s="1"/>
      <c r="Y111" s="1"/>
      <c r="Z111" s="1"/>
      <c r="AA111" s="1"/>
    </row>
    <row r="112" customFormat="false" ht="15.75" hidden="false" customHeight="true" outlineLevel="0" collapsed="false">
      <c r="U112" s="1"/>
      <c r="V112" s="1"/>
      <c r="W112" s="1"/>
      <c r="X112" s="1"/>
      <c r="Y112" s="1"/>
      <c r="Z112" s="1"/>
      <c r="AA112" s="1"/>
    </row>
    <row r="113" customFormat="false" ht="15.75" hidden="false" customHeight="true" outlineLevel="0" collapsed="false">
      <c r="U113" s="1"/>
      <c r="V113" s="1"/>
      <c r="W113" s="1"/>
      <c r="X113" s="1"/>
      <c r="Y113" s="1"/>
      <c r="Z113" s="1"/>
      <c r="AA113" s="1"/>
    </row>
    <row r="114" customFormat="false" ht="15.75" hidden="false" customHeight="true" outlineLevel="0" collapsed="false">
      <c r="U114" s="1"/>
      <c r="V114" s="1"/>
      <c r="W114" s="1"/>
      <c r="X114" s="1"/>
      <c r="Y114" s="1"/>
      <c r="Z114" s="1"/>
      <c r="AA114" s="1"/>
    </row>
    <row r="115" customFormat="false" ht="15.75" hidden="false" customHeight="true" outlineLevel="0" collapsed="false">
      <c r="U115" s="1"/>
      <c r="V115" s="1"/>
      <c r="W115" s="1"/>
      <c r="X115" s="1"/>
      <c r="Y115" s="1"/>
      <c r="Z115" s="1"/>
      <c r="AA115" s="1"/>
    </row>
    <row r="116" customFormat="false" ht="15.75" hidden="false" customHeight="true" outlineLevel="0" collapsed="false">
      <c r="U116" s="1"/>
      <c r="V116" s="1"/>
      <c r="W116" s="1"/>
      <c r="X116" s="1"/>
      <c r="Y116" s="1"/>
      <c r="Z116" s="1"/>
      <c r="AA116" s="1"/>
    </row>
    <row r="117" customFormat="false" ht="15.75" hidden="false" customHeight="true" outlineLevel="0" collapsed="false">
      <c r="U117" s="1"/>
      <c r="V117" s="1"/>
      <c r="W117" s="1"/>
      <c r="X117" s="1"/>
      <c r="Y117" s="1"/>
      <c r="Z117" s="1"/>
      <c r="AA117" s="1"/>
    </row>
    <row r="118" customFormat="false" ht="15.75" hidden="false" customHeight="true" outlineLevel="0" collapsed="false">
      <c r="U118" s="1"/>
      <c r="V118" s="1"/>
      <c r="W118" s="1"/>
      <c r="X118" s="1"/>
      <c r="Y118" s="1"/>
      <c r="Z118" s="1"/>
      <c r="AA118" s="1"/>
    </row>
    <row r="119" customFormat="false" ht="15.75" hidden="false" customHeight="true" outlineLevel="0" collapsed="false">
      <c r="U119" s="1"/>
      <c r="V119" s="1"/>
      <c r="W119" s="1"/>
      <c r="X119" s="1"/>
      <c r="Y119" s="1"/>
      <c r="Z119" s="1"/>
      <c r="AA119" s="1"/>
    </row>
    <row r="120" customFormat="false" ht="15.75" hidden="false" customHeight="true" outlineLevel="0" collapsed="false">
      <c r="U120" s="1"/>
      <c r="V120" s="1"/>
      <c r="W120" s="1"/>
      <c r="X120" s="1"/>
      <c r="Y120" s="1"/>
      <c r="Z120" s="1"/>
      <c r="AA120" s="1"/>
    </row>
    <row r="121" customFormat="false" ht="15.75" hidden="false" customHeight="true" outlineLevel="0" collapsed="false">
      <c r="U121" s="1"/>
      <c r="V121" s="1"/>
      <c r="W121" s="1"/>
      <c r="X121" s="1"/>
      <c r="Y121" s="1"/>
      <c r="Z121" s="1"/>
      <c r="AA121" s="1"/>
    </row>
    <row r="122" customFormat="false" ht="15.75" hidden="false" customHeight="true" outlineLevel="0" collapsed="false">
      <c r="U122" s="1"/>
      <c r="V122" s="1"/>
      <c r="W122" s="1"/>
      <c r="X122" s="1"/>
      <c r="Y122" s="1"/>
      <c r="Z122" s="1"/>
      <c r="AA122" s="1"/>
    </row>
    <row r="123" customFormat="false" ht="15.75" hidden="false" customHeight="true" outlineLevel="0" collapsed="false">
      <c r="U123" s="1"/>
      <c r="V123" s="1"/>
      <c r="W123" s="1"/>
      <c r="X123" s="1"/>
      <c r="Y123" s="1"/>
      <c r="Z123" s="1"/>
      <c r="AA123" s="1"/>
    </row>
    <row r="124" customFormat="false" ht="15.75" hidden="false" customHeight="true" outlineLevel="0" collapsed="false">
      <c r="U124" s="1"/>
      <c r="V124" s="1"/>
      <c r="W124" s="1"/>
      <c r="X124" s="1"/>
      <c r="Y124" s="1"/>
      <c r="Z124" s="1"/>
      <c r="AA124" s="1"/>
    </row>
    <row r="125" customFormat="false" ht="15.75" hidden="false" customHeight="true" outlineLevel="0" collapsed="false">
      <c r="U125" s="1"/>
      <c r="V125" s="1"/>
      <c r="W125" s="1"/>
      <c r="X125" s="1"/>
      <c r="Y125" s="1"/>
      <c r="Z125" s="1"/>
      <c r="AA125" s="1"/>
    </row>
    <row r="126" customFormat="false" ht="15.75" hidden="false" customHeight="true" outlineLevel="0" collapsed="false">
      <c r="U126" s="1"/>
      <c r="V126" s="1"/>
      <c r="W126" s="1"/>
      <c r="X126" s="1"/>
      <c r="Y126" s="1"/>
      <c r="Z126" s="1"/>
      <c r="AA126" s="1"/>
    </row>
    <row r="127" customFormat="false" ht="15.75" hidden="false" customHeight="true" outlineLevel="0" collapsed="false">
      <c r="U127" s="1"/>
      <c r="V127" s="1"/>
      <c r="W127" s="1"/>
      <c r="X127" s="1"/>
      <c r="Y127" s="1"/>
      <c r="Z127" s="1"/>
      <c r="AA127" s="1"/>
    </row>
    <row r="128" customFormat="false" ht="15.75" hidden="false" customHeight="true" outlineLevel="0" collapsed="false">
      <c r="U128" s="1"/>
      <c r="V128" s="1"/>
      <c r="W128" s="1"/>
      <c r="X128" s="1"/>
      <c r="Y128" s="1"/>
      <c r="Z128" s="1"/>
      <c r="AA128" s="1"/>
    </row>
    <row r="129" customFormat="false" ht="15.75" hidden="false" customHeight="true" outlineLevel="0" collapsed="false">
      <c r="U129" s="1"/>
      <c r="V129" s="1"/>
      <c r="W129" s="1"/>
      <c r="X129" s="1"/>
      <c r="Y129" s="1"/>
      <c r="Z129" s="1"/>
      <c r="AA129" s="1"/>
    </row>
    <row r="130" customFormat="false" ht="15.75" hidden="false" customHeight="true" outlineLevel="0" collapsed="false">
      <c r="U130" s="1"/>
      <c r="V130" s="1"/>
      <c r="W130" s="1"/>
      <c r="X130" s="1"/>
      <c r="Y130" s="1"/>
      <c r="Z130" s="1"/>
      <c r="AA130" s="1"/>
    </row>
    <row r="131" customFormat="false" ht="15.75" hidden="false" customHeight="true" outlineLevel="0" collapsed="false">
      <c r="U131" s="1"/>
      <c r="V131" s="1"/>
      <c r="W131" s="1"/>
      <c r="X131" s="1"/>
      <c r="Y131" s="1"/>
      <c r="Z131" s="1"/>
      <c r="AA131" s="1"/>
    </row>
    <row r="132" customFormat="false" ht="15.75" hidden="false" customHeight="true" outlineLevel="0" collapsed="false">
      <c r="U132" s="1"/>
      <c r="V132" s="1"/>
      <c r="W132" s="1"/>
      <c r="X132" s="1"/>
      <c r="Y132" s="1"/>
      <c r="Z132" s="1"/>
      <c r="AA132" s="1"/>
    </row>
    <row r="133" customFormat="false" ht="15.75" hidden="false" customHeight="true" outlineLevel="0" collapsed="false">
      <c r="U133" s="1"/>
      <c r="V133" s="1"/>
      <c r="W133" s="1"/>
      <c r="X133" s="1"/>
      <c r="Y133" s="1"/>
      <c r="Z133" s="1"/>
      <c r="AA133" s="1"/>
    </row>
    <row r="134" customFormat="false" ht="15.75" hidden="false" customHeight="true" outlineLevel="0" collapsed="false">
      <c r="U134" s="1"/>
      <c r="V134" s="1"/>
      <c r="W134" s="1"/>
      <c r="X134" s="1"/>
      <c r="Y134" s="1"/>
      <c r="Z134" s="1"/>
      <c r="AA134" s="1"/>
    </row>
    <row r="135" customFormat="false" ht="15.75" hidden="false" customHeight="true" outlineLevel="0" collapsed="false">
      <c r="U135" s="1"/>
      <c r="V135" s="1"/>
      <c r="W135" s="1"/>
      <c r="X135" s="1"/>
      <c r="Y135" s="1"/>
      <c r="Z135" s="1"/>
      <c r="AA135" s="1"/>
    </row>
    <row r="136" customFormat="false" ht="15.75" hidden="false" customHeight="true" outlineLevel="0" collapsed="false">
      <c r="U136" s="1"/>
      <c r="V136" s="1"/>
      <c r="W136" s="1"/>
      <c r="X136" s="1"/>
      <c r="Y136" s="1"/>
      <c r="Z136" s="1"/>
      <c r="AA136" s="1"/>
    </row>
    <row r="137" customFormat="false" ht="15.75" hidden="false" customHeight="true" outlineLevel="0" collapsed="false">
      <c r="U137" s="1"/>
      <c r="V137" s="1"/>
      <c r="W137" s="1"/>
      <c r="X137" s="1"/>
      <c r="Y137" s="1"/>
      <c r="Z137" s="1"/>
      <c r="AA137" s="1"/>
    </row>
    <row r="138" customFormat="false" ht="15.75" hidden="false" customHeight="true" outlineLevel="0" collapsed="false">
      <c r="U138" s="1"/>
      <c r="V138" s="1"/>
      <c r="W138" s="1"/>
      <c r="X138" s="1"/>
      <c r="Y138" s="1"/>
      <c r="Z138" s="1"/>
      <c r="AA138" s="1"/>
    </row>
    <row r="139" customFormat="false" ht="15.75" hidden="false" customHeight="true" outlineLevel="0" collapsed="false">
      <c r="U139" s="1"/>
      <c r="V139" s="1"/>
      <c r="W139" s="1"/>
      <c r="X139" s="1"/>
      <c r="Y139" s="1"/>
      <c r="Z139" s="1"/>
      <c r="AA139" s="1"/>
    </row>
    <row r="140" customFormat="false" ht="15.75" hidden="false" customHeight="true" outlineLevel="0" collapsed="false">
      <c r="U140" s="1"/>
      <c r="V140" s="1"/>
      <c r="W140" s="1"/>
      <c r="X140" s="1"/>
      <c r="Y140" s="1"/>
      <c r="Z140" s="1"/>
      <c r="AA140" s="1"/>
    </row>
    <row r="141" customFormat="false" ht="15.75" hidden="false" customHeight="true" outlineLevel="0" collapsed="false">
      <c r="U141" s="1"/>
      <c r="V141" s="1"/>
      <c r="W141" s="1"/>
      <c r="X141" s="1"/>
      <c r="Y141" s="1"/>
      <c r="Z141" s="1"/>
      <c r="AA141" s="1"/>
    </row>
    <row r="142" customFormat="false" ht="15.75" hidden="false" customHeight="true" outlineLevel="0" collapsed="false">
      <c r="U142" s="1"/>
      <c r="V142" s="1"/>
      <c r="W142" s="1"/>
      <c r="X142" s="1"/>
      <c r="Y142" s="1"/>
      <c r="Z142" s="1"/>
      <c r="AA142" s="1"/>
    </row>
    <row r="143" customFormat="false" ht="15.75" hidden="false" customHeight="true" outlineLevel="0" collapsed="false">
      <c r="U143" s="1"/>
      <c r="V143" s="1"/>
      <c r="W143" s="1"/>
      <c r="X143" s="1"/>
      <c r="Y143" s="1"/>
      <c r="Z143" s="1"/>
      <c r="AA143" s="1"/>
    </row>
    <row r="144" customFormat="false" ht="15.75" hidden="false" customHeight="true" outlineLevel="0" collapsed="false">
      <c r="U144" s="1"/>
      <c r="V144" s="1"/>
      <c r="W144" s="1"/>
      <c r="X144" s="1"/>
      <c r="Y144" s="1"/>
      <c r="Z144" s="1"/>
      <c r="AA144" s="1"/>
    </row>
    <row r="145" customFormat="false" ht="15.75" hidden="false" customHeight="true" outlineLevel="0" collapsed="false">
      <c r="U145" s="1"/>
      <c r="V145" s="1"/>
      <c r="W145" s="1"/>
      <c r="X145" s="1"/>
      <c r="Y145" s="1"/>
      <c r="Z145" s="1"/>
      <c r="AA145" s="1"/>
    </row>
    <row r="146" customFormat="false" ht="15.75" hidden="false" customHeight="true" outlineLevel="0" collapsed="false">
      <c r="U146" s="1"/>
      <c r="V146" s="1"/>
      <c r="W146" s="1"/>
      <c r="X146" s="1"/>
      <c r="Y146" s="1"/>
      <c r="Z146" s="1"/>
      <c r="AA146" s="1"/>
    </row>
    <row r="147" customFormat="false" ht="15.75" hidden="false" customHeight="true" outlineLevel="0" collapsed="false">
      <c r="U147" s="1"/>
      <c r="V147" s="1"/>
      <c r="W147" s="1"/>
      <c r="X147" s="1"/>
      <c r="Y147" s="1"/>
      <c r="Z147" s="1"/>
      <c r="AA147" s="1"/>
    </row>
    <row r="148" customFormat="false" ht="15.75" hidden="false" customHeight="true" outlineLevel="0" collapsed="false">
      <c r="U148" s="1"/>
      <c r="V148" s="1"/>
      <c r="W148" s="1"/>
      <c r="X148" s="1"/>
      <c r="Y148" s="1"/>
      <c r="Z148" s="1"/>
      <c r="AA148" s="1"/>
    </row>
    <row r="149" customFormat="false" ht="15.75" hidden="false" customHeight="true" outlineLevel="0" collapsed="false">
      <c r="U149" s="1"/>
      <c r="V149" s="1"/>
      <c r="W149" s="1"/>
      <c r="X149" s="1"/>
      <c r="Y149" s="1"/>
      <c r="Z149" s="1"/>
      <c r="AA149" s="1"/>
    </row>
    <row r="150" customFormat="false" ht="15.75" hidden="false" customHeight="true" outlineLevel="0" collapsed="false">
      <c r="U150" s="1"/>
      <c r="V150" s="1"/>
      <c r="W150" s="1"/>
      <c r="X150" s="1"/>
      <c r="Y150" s="1"/>
      <c r="Z150" s="1"/>
      <c r="AA150" s="1"/>
    </row>
    <row r="151" customFormat="false" ht="15.75" hidden="false" customHeight="true" outlineLevel="0" collapsed="false">
      <c r="U151" s="1"/>
      <c r="V151" s="1"/>
      <c r="W151" s="1"/>
      <c r="X151" s="1"/>
      <c r="Y151" s="1"/>
      <c r="Z151" s="1"/>
      <c r="AA151" s="1"/>
    </row>
    <row r="152" customFormat="false" ht="15.75" hidden="false" customHeight="true" outlineLevel="0" collapsed="false">
      <c r="U152" s="1"/>
      <c r="V152" s="1"/>
      <c r="W152" s="1"/>
      <c r="X152" s="1"/>
      <c r="Y152" s="1"/>
      <c r="Z152" s="1"/>
      <c r="AA152" s="1"/>
    </row>
    <row r="153" customFormat="false" ht="15.75" hidden="false" customHeight="true" outlineLevel="0" collapsed="false">
      <c r="U153" s="1"/>
      <c r="V153" s="1"/>
      <c r="W153" s="1"/>
      <c r="X153" s="1"/>
      <c r="Y153" s="1"/>
      <c r="Z153" s="1"/>
      <c r="AA153" s="1"/>
    </row>
    <row r="154" customFormat="false" ht="15.75" hidden="false" customHeight="true" outlineLevel="0" collapsed="false">
      <c r="U154" s="1"/>
      <c r="V154" s="1"/>
      <c r="W154" s="1"/>
      <c r="X154" s="1"/>
      <c r="Y154" s="1"/>
      <c r="Z154" s="1"/>
      <c r="AA154" s="1"/>
    </row>
    <row r="155" customFormat="false" ht="15.75" hidden="false" customHeight="true" outlineLevel="0" collapsed="false">
      <c r="U155" s="1"/>
      <c r="V155" s="1"/>
      <c r="W155" s="1"/>
      <c r="X155" s="1"/>
      <c r="Y155" s="1"/>
      <c r="Z155" s="1"/>
      <c r="AA155" s="1"/>
    </row>
    <row r="156" customFormat="false" ht="15.75" hidden="false" customHeight="true" outlineLevel="0" collapsed="false">
      <c r="U156" s="1"/>
      <c r="V156" s="1"/>
      <c r="W156" s="1"/>
      <c r="X156" s="1"/>
      <c r="Y156" s="1"/>
      <c r="Z156" s="1"/>
      <c r="AA156" s="1"/>
    </row>
    <row r="157" customFormat="false" ht="15.75" hidden="false" customHeight="true" outlineLevel="0" collapsed="false">
      <c r="U157" s="1"/>
      <c r="V157" s="1"/>
      <c r="W157" s="1"/>
      <c r="X157" s="1"/>
      <c r="Y157" s="1"/>
      <c r="Z157" s="1"/>
      <c r="AA157" s="1"/>
    </row>
    <row r="158" customFormat="false" ht="15.75" hidden="false" customHeight="true" outlineLevel="0" collapsed="false">
      <c r="U158" s="1"/>
      <c r="V158" s="1"/>
      <c r="W158" s="1"/>
      <c r="X158" s="1"/>
      <c r="Y158" s="1"/>
      <c r="Z158" s="1"/>
      <c r="AA158" s="1"/>
    </row>
    <row r="159" customFormat="false" ht="15.75" hidden="false" customHeight="true" outlineLevel="0" collapsed="false">
      <c r="U159" s="1"/>
      <c r="V159" s="1"/>
      <c r="W159" s="1"/>
      <c r="X159" s="1"/>
      <c r="Y159" s="1"/>
      <c r="Z159" s="1"/>
      <c r="AA159" s="1"/>
    </row>
    <row r="160" customFormat="false" ht="15.75" hidden="false" customHeight="true" outlineLevel="0" collapsed="false">
      <c r="U160" s="1"/>
      <c r="V160" s="1"/>
      <c r="W160" s="1"/>
      <c r="X160" s="1"/>
      <c r="Y160" s="1"/>
      <c r="Z160" s="1"/>
      <c r="AA160" s="1"/>
    </row>
    <row r="161" customFormat="false" ht="15.75" hidden="false" customHeight="true" outlineLevel="0" collapsed="false">
      <c r="U161" s="1"/>
      <c r="V161" s="1"/>
      <c r="W161" s="1"/>
      <c r="X161" s="1"/>
      <c r="Y161" s="1"/>
      <c r="Z161" s="1"/>
      <c r="AA161" s="1"/>
    </row>
    <row r="162" customFormat="false" ht="15.75" hidden="false" customHeight="true" outlineLevel="0" collapsed="false">
      <c r="U162" s="1"/>
      <c r="V162" s="1"/>
      <c r="W162" s="1"/>
      <c r="X162" s="1"/>
      <c r="Y162" s="1"/>
      <c r="Z162" s="1"/>
      <c r="AA162" s="1"/>
    </row>
    <row r="163" customFormat="false" ht="15.75" hidden="false" customHeight="true" outlineLevel="0" collapsed="false">
      <c r="U163" s="1"/>
      <c r="V163" s="1"/>
      <c r="W163" s="1"/>
      <c r="X163" s="1"/>
      <c r="Y163" s="1"/>
      <c r="Z163" s="1"/>
      <c r="AA163" s="1"/>
    </row>
    <row r="164" customFormat="false" ht="15.75" hidden="false" customHeight="true" outlineLevel="0" collapsed="false">
      <c r="U164" s="1"/>
      <c r="V164" s="1"/>
      <c r="W164" s="1"/>
      <c r="X164" s="1"/>
      <c r="Y164" s="1"/>
      <c r="Z164" s="1"/>
      <c r="AA164" s="1"/>
    </row>
    <row r="165" customFormat="false" ht="15.75" hidden="false" customHeight="true" outlineLevel="0" collapsed="false">
      <c r="U165" s="1"/>
      <c r="V165" s="1"/>
      <c r="W165" s="1"/>
      <c r="X165" s="1"/>
      <c r="Y165" s="1"/>
      <c r="Z165" s="1"/>
      <c r="AA165" s="1"/>
    </row>
    <row r="166" customFormat="false" ht="15.75" hidden="false" customHeight="true" outlineLevel="0" collapsed="false">
      <c r="U166" s="1"/>
      <c r="V166" s="1"/>
      <c r="W166" s="1"/>
      <c r="X166" s="1"/>
      <c r="Y166" s="1"/>
      <c r="Z166" s="1"/>
      <c r="AA166" s="1"/>
    </row>
    <row r="167" customFormat="false" ht="15.75" hidden="false" customHeight="true" outlineLevel="0" collapsed="false">
      <c r="U167" s="1"/>
      <c r="V167" s="1"/>
      <c r="W167" s="1"/>
      <c r="X167" s="1"/>
      <c r="Y167" s="1"/>
      <c r="Z167" s="1"/>
      <c r="AA167" s="1"/>
    </row>
    <row r="168" customFormat="false" ht="15.75" hidden="false" customHeight="true" outlineLevel="0" collapsed="false">
      <c r="U168" s="1"/>
      <c r="V168" s="1"/>
      <c r="W168" s="1"/>
      <c r="X168" s="1"/>
      <c r="Y168" s="1"/>
      <c r="Z168" s="1"/>
      <c r="AA168" s="1"/>
    </row>
    <row r="169" customFormat="false" ht="15.75" hidden="false" customHeight="true" outlineLevel="0" collapsed="false">
      <c r="U169" s="1"/>
      <c r="V169" s="1"/>
      <c r="W169" s="1"/>
      <c r="X169" s="1"/>
      <c r="Y169" s="1"/>
      <c r="Z169" s="1"/>
      <c r="AA169" s="1"/>
    </row>
    <row r="170" customFormat="false" ht="15.75" hidden="false" customHeight="true" outlineLevel="0" collapsed="false">
      <c r="U170" s="1"/>
      <c r="V170" s="1"/>
      <c r="W170" s="1"/>
      <c r="X170" s="1"/>
      <c r="Y170" s="1"/>
      <c r="Z170" s="1"/>
      <c r="AA170" s="1"/>
    </row>
    <row r="171" customFormat="false" ht="15.75" hidden="false" customHeight="true" outlineLevel="0" collapsed="false">
      <c r="U171" s="1"/>
      <c r="V171" s="1"/>
      <c r="W171" s="1"/>
      <c r="X171" s="1"/>
      <c r="Y171" s="1"/>
      <c r="Z171" s="1"/>
      <c r="AA171" s="1"/>
    </row>
    <row r="172" customFormat="false" ht="15.75" hidden="false" customHeight="true" outlineLevel="0" collapsed="false">
      <c r="U172" s="1"/>
      <c r="V172" s="1"/>
      <c r="W172" s="1"/>
      <c r="X172" s="1"/>
      <c r="Y172" s="1"/>
      <c r="Z172" s="1"/>
      <c r="AA172" s="1"/>
    </row>
    <row r="173" customFormat="false" ht="15.75" hidden="false" customHeight="true" outlineLevel="0" collapsed="false">
      <c r="U173" s="1"/>
      <c r="V173" s="1"/>
      <c r="W173" s="1"/>
      <c r="X173" s="1"/>
      <c r="Y173" s="1"/>
      <c r="Z173" s="1"/>
      <c r="AA173" s="1"/>
    </row>
    <row r="174" customFormat="false" ht="15.75" hidden="false" customHeight="true" outlineLevel="0" collapsed="false">
      <c r="U174" s="1"/>
      <c r="V174" s="1"/>
      <c r="W174" s="1"/>
      <c r="X174" s="1"/>
      <c r="Y174" s="1"/>
      <c r="Z174" s="1"/>
      <c r="AA174" s="1"/>
    </row>
    <row r="175" customFormat="false" ht="15.75" hidden="false" customHeight="true" outlineLevel="0" collapsed="false">
      <c r="U175" s="1"/>
      <c r="V175" s="1"/>
      <c r="W175" s="1"/>
      <c r="X175" s="1"/>
      <c r="Y175" s="1"/>
      <c r="Z175" s="1"/>
      <c r="AA175" s="1"/>
    </row>
    <row r="176" customFormat="false" ht="15.75" hidden="false" customHeight="true" outlineLevel="0" collapsed="false">
      <c r="U176" s="1"/>
      <c r="V176" s="1"/>
      <c r="W176" s="1"/>
      <c r="X176" s="1"/>
      <c r="Y176" s="1"/>
      <c r="Z176" s="1"/>
      <c r="AA176" s="1"/>
    </row>
    <row r="177" customFormat="false" ht="15.75" hidden="false" customHeight="true" outlineLevel="0" collapsed="false">
      <c r="U177" s="1"/>
      <c r="V177" s="1"/>
      <c r="W177" s="1"/>
      <c r="X177" s="1"/>
      <c r="Y177" s="1"/>
      <c r="Z177" s="1"/>
      <c r="AA177" s="1"/>
    </row>
    <row r="178" customFormat="false" ht="15.75" hidden="false" customHeight="true" outlineLevel="0" collapsed="false">
      <c r="U178" s="1"/>
      <c r="V178" s="1"/>
      <c r="W178" s="1"/>
      <c r="X178" s="1"/>
      <c r="Y178" s="1"/>
      <c r="Z178" s="1"/>
      <c r="AA178" s="1"/>
    </row>
    <row r="179" customFormat="false" ht="15.75" hidden="false" customHeight="true" outlineLevel="0" collapsed="false">
      <c r="U179" s="1"/>
      <c r="V179" s="1"/>
      <c r="W179" s="1"/>
      <c r="X179" s="1"/>
      <c r="Y179" s="1"/>
      <c r="Z179" s="1"/>
      <c r="AA179" s="1"/>
    </row>
    <row r="180" customFormat="false" ht="15.75" hidden="false" customHeight="true" outlineLevel="0" collapsed="false">
      <c r="U180" s="1"/>
      <c r="V180" s="1"/>
      <c r="W180" s="1"/>
      <c r="X180" s="1"/>
      <c r="Y180" s="1"/>
      <c r="Z180" s="1"/>
      <c r="AA180" s="1"/>
    </row>
    <row r="181" customFormat="false" ht="15.75" hidden="false" customHeight="true" outlineLevel="0" collapsed="false">
      <c r="U181" s="1"/>
      <c r="V181" s="1"/>
      <c r="W181" s="1"/>
      <c r="X181" s="1"/>
      <c r="Y181" s="1"/>
      <c r="Z181" s="1"/>
      <c r="AA181" s="1"/>
    </row>
    <row r="182" customFormat="false" ht="15.75" hidden="false" customHeight="true" outlineLevel="0" collapsed="false">
      <c r="U182" s="1"/>
      <c r="V182" s="1"/>
      <c r="W182" s="1"/>
      <c r="X182" s="1"/>
      <c r="Y182" s="1"/>
      <c r="Z182" s="1"/>
      <c r="AA182" s="1"/>
    </row>
    <row r="183" customFormat="false" ht="15.75" hidden="false" customHeight="true" outlineLevel="0" collapsed="false">
      <c r="U183" s="1"/>
      <c r="V183" s="1"/>
      <c r="W183" s="1"/>
      <c r="X183" s="1"/>
      <c r="Y183" s="1"/>
      <c r="Z183" s="1"/>
      <c r="AA183" s="1"/>
    </row>
    <row r="184" customFormat="false" ht="15.75" hidden="false" customHeight="true" outlineLevel="0" collapsed="false">
      <c r="U184" s="1"/>
      <c r="V184" s="1"/>
      <c r="W184" s="1"/>
      <c r="X184" s="1"/>
      <c r="Y184" s="1"/>
      <c r="Z184" s="1"/>
      <c r="AA184" s="1"/>
    </row>
    <row r="185" customFormat="false" ht="15.75" hidden="false" customHeight="true" outlineLevel="0" collapsed="false">
      <c r="U185" s="1"/>
      <c r="V185" s="1"/>
      <c r="W185" s="1"/>
      <c r="X185" s="1"/>
      <c r="Y185" s="1"/>
      <c r="Z185" s="1"/>
      <c r="AA185" s="1"/>
    </row>
    <row r="186" customFormat="false" ht="15.75" hidden="false" customHeight="true" outlineLevel="0" collapsed="false">
      <c r="U186" s="1"/>
      <c r="V186" s="1"/>
      <c r="W186" s="1"/>
      <c r="X186" s="1"/>
      <c r="Y186" s="1"/>
      <c r="Z186" s="1"/>
      <c r="AA186" s="1"/>
    </row>
    <row r="187" customFormat="false" ht="15.75" hidden="false" customHeight="true" outlineLevel="0" collapsed="false">
      <c r="U187" s="1"/>
      <c r="V187" s="1"/>
      <c r="W187" s="1"/>
      <c r="X187" s="1"/>
      <c r="Y187" s="1"/>
      <c r="Z187" s="1"/>
      <c r="AA187" s="1"/>
    </row>
    <row r="188" customFormat="false" ht="15.75" hidden="false" customHeight="true" outlineLevel="0" collapsed="false">
      <c r="U188" s="1"/>
      <c r="V188" s="1"/>
      <c r="W188" s="1"/>
      <c r="X188" s="1"/>
      <c r="Y188" s="1"/>
      <c r="Z188" s="1"/>
      <c r="AA188" s="1"/>
    </row>
    <row r="189" customFormat="false" ht="15.75" hidden="false" customHeight="true" outlineLevel="0" collapsed="false">
      <c r="U189" s="1"/>
      <c r="V189" s="1"/>
      <c r="W189" s="1"/>
      <c r="X189" s="1"/>
      <c r="Y189" s="1"/>
      <c r="Z189" s="1"/>
      <c r="AA189" s="1"/>
    </row>
    <row r="190" customFormat="false" ht="15.75" hidden="false" customHeight="true" outlineLevel="0" collapsed="false">
      <c r="U190" s="1"/>
      <c r="V190" s="1"/>
      <c r="W190" s="1"/>
      <c r="X190" s="1"/>
      <c r="Y190" s="1"/>
      <c r="Z190" s="1"/>
      <c r="AA190" s="1"/>
    </row>
    <row r="191" customFormat="false" ht="15.75" hidden="false" customHeight="true" outlineLevel="0" collapsed="false">
      <c r="U191" s="1"/>
      <c r="V191" s="1"/>
      <c r="W191" s="1"/>
      <c r="X191" s="1"/>
      <c r="Y191" s="1"/>
      <c r="Z191" s="1"/>
      <c r="AA191" s="1"/>
    </row>
    <row r="192" customFormat="false" ht="15.75" hidden="false" customHeight="true" outlineLevel="0" collapsed="false">
      <c r="U192" s="1"/>
      <c r="V192" s="1"/>
      <c r="W192" s="1"/>
      <c r="X192" s="1"/>
      <c r="Y192" s="1"/>
      <c r="Z192" s="1"/>
      <c r="AA192" s="1"/>
    </row>
    <row r="193" customFormat="false" ht="15.75" hidden="false" customHeight="true" outlineLevel="0" collapsed="false">
      <c r="U193" s="1"/>
      <c r="V193" s="1"/>
      <c r="W193" s="1"/>
      <c r="X193" s="1"/>
      <c r="Y193" s="1"/>
      <c r="Z193" s="1"/>
      <c r="AA193" s="1"/>
    </row>
    <row r="194" customFormat="false" ht="15.75" hidden="false" customHeight="true" outlineLevel="0" collapsed="false">
      <c r="U194" s="1"/>
      <c r="V194" s="1"/>
      <c r="W194" s="1"/>
      <c r="X194" s="1"/>
      <c r="Y194" s="1"/>
      <c r="Z194" s="1"/>
      <c r="AA194" s="1"/>
    </row>
    <row r="195" customFormat="false" ht="15.75" hidden="false" customHeight="true" outlineLevel="0" collapsed="false">
      <c r="U195" s="1"/>
      <c r="V195" s="1"/>
      <c r="W195" s="1"/>
      <c r="X195" s="1"/>
      <c r="Y195" s="1"/>
      <c r="Z195" s="1"/>
      <c r="AA195" s="1"/>
    </row>
    <row r="196" customFormat="false" ht="15.75" hidden="false" customHeight="true" outlineLevel="0" collapsed="false">
      <c r="U196" s="1"/>
      <c r="V196" s="1"/>
      <c r="W196" s="1"/>
      <c r="X196" s="1"/>
      <c r="Y196" s="1"/>
      <c r="Z196" s="1"/>
      <c r="AA196" s="1"/>
    </row>
    <row r="197" customFormat="false" ht="15.75" hidden="false" customHeight="true" outlineLevel="0" collapsed="false">
      <c r="U197" s="1"/>
      <c r="V197" s="1"/>
      <c r="W197" s="1"/>
      <c r="X197" s="1"/>
      <c r="Y197" s="1"/>
      <c r="Z197" s="1"/>
      <c r="AA197" s="1"/>
    </row>
    <row r="198" customFormat="false" ht="15.75" hidden="false" customHeight="true" outlineLevel="0" collapsed="false">
      <c r="U198" s="1"/>
      <c r="V198" s="1"/>
      <c r="W198" s="1"/>
      <c r="X198" s="1"/>
      <c r="Y198" s="1"/>
      <c r="Z198" s="1"/>
      <c r="AA198" s="1"/>
    </row>
    <row r="199" customFormat="false" ht="15.75" hidden="false" customHeight="true" outlineLevel="0" collapsed="false">
      <c r="U199" s="1"/>
      <c r="V199" s="1"/>
      <c r="W199" s="1"/>
      <c r="X199" s="1"/>
      <c r="Y199" s="1"/>
      <c r="Z199" s="1"/>
      <c r="AA199" s="1"/>
    </row>
    <row r="200" customFormat="false" ht="15.75" hidden="false" customHeight="true" outlineLevel="0" collapsed="false">
      <c r="U200" s="1"/>
      <c r="V200" s="1"/>
      <c r="W200" s="1"/>
      <c r="X200" s="1"/>
      <c r="Y200" s="1"/>
      <c r="Z200" s="1"/>
      <c r="AA200" s="1"/>
    </row>
    <row r="201" customFormat="false" ht="15.75" hidden="false" customHeight="true" outlineLevel="0" collapsed="false">
      <c r="U201" s="1"/>
      <c r="V201" s="1"/>
      <c r="W201" s="1"/>
      <c r="X201" s="1"/>
      <c r="Y201" s="1"/>
      <c r="Z201" s="1"/>
      <c r="AA201" s="1"/>
    </row>
    <row r="202" customFormat="false" ht="15.75" hidden="false" customHeight="true" outlineLevel="0" collapsed="false">
      <c r="U202" s="1"/>
      <c r="V202" s="1"/>
      <c r="W202" s="1"/>
      <c r="X202" s="1"/>
      <c r="Y202" s="1"/>
      <c r="Z202" s="1"/>
      <c r="AA202" s="1"/>
    </row>
    <row r="203" customFormat="false" ht="15.75" hidden="false" customHeight="true" outlineLevel="0" collapsed="false">
      <c r="U203" s="1"/>
      <c r="V203" s="1"/>
      <c r="W203" s="1"/>
      <c r="X203" s="1"/>
      <c r="Y203" s="1"/>
      <c r="Z203" s="1"/>
      <c r="AA203" s="1"/>
    </row>
    <row r="204" customFormat="false" ht="15.75" hidden="false" customHeight="true" outlineLevel="0" collapsed="false">
      <c r="U204" s="1"/>
      <c r="V204" s="1"/>
      <c r="W204" s="1"/>
      <c r="X204" s="1"/>
      <c r="Y204" s="1"/>
      <c r="Z204" s="1"/>
      <c r="AA204" s="1"/>
    </row>
    <row r="205" customFormat="false" ht="15.75" hidden="false" customHeight="true" outlineLevel="0" collapsed="false">
      <c r="U205" s="1"/>
      <c r="V205" s="1"/>
      <c r="W205" s="1"/>
      <c r="X205" s="1"/>
      <c r="Y205" s="1"/>
      <c r="Z205" s="1"/>
      <c r="AA205" s="1"/>
    </row>
    <row r="206" customFormat="false" ht="15.75" hidden="false" customHeight="true" outlineLevel="0" collapsed="false">
      <c r="U206" s="1"/>
      <c r="V206" s="1"/>
      <c r="W206" s="1"/>
      <c r="X206" s="1"/>
      <c r="Y206" s="1"/>
      <c r="Z206" s="1"/>
      <c r="AA206" s="1"/>
    </row>
    <row r="207" customFormat="false" ht="15.75" hidden="false" customHeight="true" outlineLevel="0" collapsed="false">
      <c r="U207" s="1"/>
      <c r="V207" s="1"/>
      <c r="W207" s="1"/>
      <c r="X207" s="1"/>
      <c r="Y207" s="1"/>
      <c r="Z207" s="1"/>
      <c r="AA207" s="1"/>
    </row>
    <row r="208" customFormat="false" ht="15.75" hidden="false" customHeight="true" outlineLevel="0" collapsed="false">
      <c r="U208" s="1"/>
      <c r="V208" s="1"/>
      <c r="W208" s="1"/>
      <c r="X208" s="1"/>
      <c r="Y208" s="1"/>
      <c r="Z208" s="1"/>
      <c r="AA208" s="1"/>
    </row>
    <row r="209" customFormat="false" ht="15.75" hidden="false" customHeight="true" outlineLevel="0" collapsed="false">
      <c r="U209" s="1"/>
      <c r="V209" s="1"/>
      <c r="W209" s="1"/>
      <c r="X209" s="1"/>
      <c r="Y209" s="1"/>
      <c r="Z209" s="1"/>
      <c r="AA209" s="1"/>
    </row>
    <row r="210" customFormat="false" ht="15.75" hidden="false" customHeight="true" outlineLevel="0" collapsed="false">
      <c r="U210" s="1"/>
      <c r="V210" s="1"/>
      <c r="W210" s="1"/>
      <c r="X210" s="1"/>
      <c r="Y210" s="1"/>
      <c r="Z210" s="1"/>
      <c r="AA210" s="1"/>
    </row>
    <row r="211" customFormat="false" ht="15.75" hidden="false" customHeight="true" outlineLevel="0" collapsed="false">
      <c r="U211" s="1"/>
      <c r="V211" s="1"/>
      <c r="W211" s="1"/>
      <c r="X211" s="1"/>
      <c r="Y211" s="1"/>
      <c r="Z211" s="1"/>
      <c r="AA211" s="1"/>
    </row>
    <row r="212" customFormat="false" ht="15.75" hidden="false" customHeight="true" outlineLevel="0" collapsed="false">
      <c r="U212" s="1"/>
      <c r="V212" s="1"/>
      <c r="W212" s="1"/>
      <c r="X212" s="1"/>
      <c r="Y212" s="1"/>
      <c r="Z212" s="1"/>
      <c r="AA212" s="1"/>
    </row>
    <row r="213" customFormat="false" ht="15.75" hidden="false" customHeight="true" outlineLevel="0" collapsed="false">
      <c r="U213" s="1"/>
      <c r="V213" s="1"/>
      <c r="W213" s="1"/>
      <c r="X213" s="1"/>
      <c r="Y213" s="1"/>
      <c r="Z213" s="1"/>
      <c r="AA213" s="1"/>
    </row>
    <row r="214" customFormat="false" ht="15.75" hidden="false" customHeight="true" outlineLevel="0" collapsed="false">
      <c r="U214" s="1"/>
      <c r="V214" s="1"/>
      <c r="W214" s="1"/>
      <c r="X214" s="1"/>
      <c r="Y214" s="1"/>
      <c r="Z214" s="1"/>
      <c r="AA214" s="1"/>
    </row>
    <row r="215" customFormat="false" ht="15.75" hidden="false" customHeight="true" outlineLevel="0" collapsed="false">
      <c r="U215" s="1"/>
      <c r="V215" s="1"/>
      <c r="W215" s="1"/>
      <c r="X215" s="1"/>
      <c r="Y215" s="1"/>
      <c r="Z215" s="1"/>
      <c r="AA215" s="1"/>
    </row>
    <row r="216" customFormat="false" ht="15.75" hidden="false" customHeight="true" outlineLevel="0" collapsed="false">
      <c r="U216" s="1"/>
      <c r="V216" s="1"/>
      <c r="W216" s="1"/>
      <c r="X216" s="1"/>
      <c r="Y216" s="1"/>
      <c r="Z216" s="1"/>
      <c r="AA216" s="1"/>
    </row>
    <row r="217" customFormat="false" ht="15.75" hidden="false" customHeight="true" outlineLevel="0" collapsed="false">
      <c r="U217" s="1"/>
      <c r="V217" s="1"/>
      <c r="W217" s="1"/>
      <c r="X217" s="1"/>
      <c r="Y217" s="1"/>
      <c r="Z217" s="1"/>
      <c r="AA217" s="1"/>
    </row>
    <row r="218" customFormat="false" ht="15.75" hidden="false" customHeight="true" outlineLevel="0" collapsed="false">
      <c r="U218" s="1"/>
      <c r="V218" s="1"/>
      <c r="W218" s="1"/>
      <c r="X218" s="1"/>
      <c r="Y218" s="1"/>
      <c r="Z218" s="1"/>
      <c r="AA218" s="1"/>
    </row>
    <row r="219" customFormat="false" ht="15.75" hidden="false" customHeight="true" outlineLevel="0" collapsed="false">
      <c r="U219" s="1"/>
      <c r="V219" s="1"/>
      <c r="W219" s="1"/>
      <c r="X219" s="1"/>
      <c r="Y219" s="1"/>
      <c r="Z219" s="1"/>
      <c r="AA219" s="1"/>
    </row>
    <row r="220" customFormat="false" ht="15.75" hidden="false" customHeight="true" outlineLevel="0" collapsed="false">
      <c r="U220" s="1"/>
      <c r="V220" s="1"/>
      <c r="W220" s="1"/>
      <c r="X220" s="1"/>
      <c r="Y220" s="1"/>
      <c r="Z220" s="1"/>
      <c r="AA220" s="1"/>
    </row>
    <row r="221" customFormat="false" ht="15.75" hidden="false" customHeight="true" outlineLevel="0" collapsed="false">
      <c r="U221" s="1"/>
      <c r="V221" s="1"/>
      <c r="W221" s="1"/>
      <c r="X221" s="1"/>
      <c r="Y221" s="1"/>
      <c r="Z221" s="1"/>
      <c r="AA221" s="1"/>
    </row>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99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defaultColWidth="14.42578125" defaultRowHeight="15" customHeight="true" zeroHeight="false" outlineLevelRow="0" outlineLevelCol="0"/>
  <cols>
    <col collapsed="false" customWidth="true" hidden="false" outlineLevel="0" max="1" min="1" style="1" width="35.14"/>
    <col collapsed="false" customWidth="true" hidden="false" outlineLevel="0" max="2" min="2" style="1" width="37.86"/>
    <col collapsed="false" customWidth="true" hidden="false" outlineLevel="0" max="3" min="3" style="1" width="24.14"/>
    <col collapsed="false" customWidth="true" hidden="false" outlineLevel="0" max="4" min="4" style="1" width="77.71"/>
    <col collapsed="false" customWidth="true" hidden="false" outlineLevel="0" max="6" min="5" style="1" width="53.42"/>
    <col collapsed="false" customWidth="true" hidden="false" outlineLevel="0" max="7" min="7" style="1" width="65.42"/>
    <col collapsed="false" customWidth="true" hidden="false" outlineLevel="0" max="8" min="8" style="1" width="53.42"/>
    <col collapsed="false" customWidth="true" hidden="false" outlineLevel="0" max="9" min="9" style="1" width="88.43"/>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24"/>
    <col collapsed="false" customWidth="true" hidden="false" outlineLevel="0" max="15" min="15" style="1" width="43.14"/>
  </cols>
  <sheetData>
    <row r="1" customFormat="false" ht="45" hidden="false" customHeight="true" outlineLevel="0" collapsed="false">
      <c r="A1" s="185" t="s">
        <v>257</v>
      </c>
      <c r="B1" s="433" t="s">
        <v>258</v>
      </c>
      <c r="C1" s="185" t="s">
        <v>283</v>
      </c>
      <c r="D1" s="433" t="s">
        <v>260</v>
      </c>
      <c r="E1" s="185" t="s">
        <v>284</v>
      </c>
      <c r="F1" s="433" t="s">
        <v>261</v>
      </c>
      <c r="G1" s="457" t="s">
        <v>285</v>
      </c>
      <c r="H1" s="433" t="s">
        <v>286</v>
      </c>
      <c r="I1" s="433" t="s">
        <v>265</v>
      </c>
      <c r="J1" s="185" t="s">
        <v>287</v>
      </c>
      <c r="K1" s="185" t="s">
        <v>39</v>
      </c>
      <c r="L1" s="185" t="s">
        <v>288</v>
      </c>
      <c r="M1" s="185" t="s">
        <v>289</v>
      </c>
      <c r="N1" s="238"/>
      <c r="O1" s="238"/>
      <c r="P1" s="238"/>
      <c r="Q1" s="238"/>
      <c r="R1" s="238"/>
      <c r="S1" s="238"/>
      <c r="T1" s="238"/>
      <c r="U1" s="238"/>
      <c r="V1" s="238"/>
      <c r="W1" s="238"/>
      <c r="X1" s="238"/>
      <c r="Y1" s="238"/>
      <c r="Z1" s="238"/>
      <c r="AA1" s="238"/>
      <c r="AB1" s="238"/>
      <c r="AC1" s="238"/>
    </row>
    <row r="2" customFormat="false" ht="51" hidden="false" customHeight="true" outlineLevel="0" collapsed="false">
      <c r="A2" s="348" t="n">
        <v>1</v>
      </c>
      <c r="B2" s="434" t="str">
        <f aca="false">VLOOKUP(C2,'9. Matriz de Requisitos'!$A:$W,3, FALSE())</f>
        <v>Mantenimiento de catálogos del sistema</v>
      </c>
      <c r="C2" s="435" t="s">
        <v>292</v>
      </c>
      <c r="D2" s="434" t="str">
        <f aca="false">VLOOKUP(C2,'9. Matriz de Requisitos'!$A:$W,4, FALSE())</f>
        <v>Bases de Datos</v>
      </c>
      <c r="E2" s="436"/>
      <c r="F2" s="458" t="e">
        <f aca="false">VLOOKUP($E2, '4.4.1 Catalogo DBA'!$B$2:$D$100, 3, FALSE())</f>
        <v>#N/A</v>
      </c>
      <c r="G2" s="437"/>
      <c r="H2" s="438" t="e">
        <f aca="false">CONCATENATE("[",$C2,"]","[",$F2,"] - ",$G2)</f>
        <v>#N/A</v>
      </c>
      <c r="I2" s="437"/>
      <c r="J2" s="459" t="n">
        <f aca="false">IFERROR(VLOOKUP(E2,'4.4.1 Catalogo DBA'!$B$2:$C$98, 2, FALSE()), 0)</f>
        <v>0</v>
      </c>
      <c r="K2" s="460" t="s">
        <v>43</v>
      </c>
      <c r="L2" s="459" t="n">
        <f aca="false">ROUNDUP(SUM(VLOOKUP('4.4 WBS DBA'!K2,'6. Catalogos'!$J$2:$K$4,2,FALSE())*J2),0)</f>
        <v>0</v>
      </c>
      <c r="M2" s="238"/>
      <c r="N2" s="238"/>
      <c r="O2" s="440"/>
      <c r="P2" s="238"/>
      <c r="Q2" s="238"/>
      <c r="R2" s="238"/>
      <c r="S2" s="238"/>
      <c r="T2" s="238"/>
      <c r="U2" s="238"/>
      <c r="V2" s="238"/>
      <c r="W2" s="238"/>
      <c r="X2" s="238"/>
      <c r="Y2" s="238"/>
      <c r="Z2" s="238"/>
      <c r="AA2" s="238"/>
      <c r="AB2" s="238"/>
      <c r="AC2" s="238"/>
    </row>
    <row r="3" customFormat="false" ht="15" hidden="false" customHeight="false" outlineLevel="0" collapsed="false">
      <c r="A3" s="348" t="n">
        <v>2</v>
      </c>
      <c r="B3" s="434" t="str">
        <f aca="false">VLOOKUP(C3,'9. Matriz de Requisitos'!$A$8:$V$88,3, FALSE())</f>
        <v>Mantenimiento de Catálogo de Clientes</v>
      </c>
      <c r="C3" s="435" t="s">
        <v>318</v>
      </c>
      <c r="D3" s="434" t="str">
        <f aca="false">VLOOKUP(C3,'9. Matriz de Requisitos'!$A:$W,4, FALSE())</f>
        <v>Catálogo de Clientes</v>
      </c>
      <c r="E3" s="436"/>
      <c r="F3" s="458" t="e">
        <f aca="false">VLOOKUP($E3, '4.4.1 Catalogo DBA'!$B$2:$D$100, 3, FALSE())</f>
        <v>#N/A</v>
      </c>
      <c r="G3" s="437"/>
      <c r="H3" s="438" t="e">
        <f aca="false">CONCATENATE("[",$C3,"]","[",$F3,"] - ",$G3)</f>
        <v>#N/A</v>
      </c>
      <c r="I3" s="442"/>
      <c r="J3" s="459" t="n">
        <f aca="false">IFERROR(VLOOKUP(E3,'4.4.1 Catalogo DBA'!$B$2:$C$98, 2, FALSE()), 0)</f>
        <v>0</v>
      </c>
      <c r="K3" s="460" t="s">
        <v>43</v>
      </c>
      <c r="L3" s="459" t="n">
        <f aca="false">ROUNDUP(SUM(VLOOKUP('4.4 WBS DBA'!K3,'6. Catalogos'!$J$2:$K$4,2,FALSE())*J3),0)</f>
        <v>0</v>
      </c>
      <c r="M3" s="238"/>
      <c r="N3" s="364"/>
      <c r="O3" s="441"/>
      <c r="P3" s="364"/>
      <c r="Q3" s="364"/>
      <c r="R3" s="364"/>
      <c r="S3" s="364"/>
      <c r="T3" s="364"/>
      <c r="U3" s="364"/>
      <c r="V3" s="364"/>
      <c r="W3" s="364"/>
      <c r="X3" s="364"/>
      <c r="Y3" s="364"/>
      <c r="Z3" s="364"/>
      <c r="AA3" s="364"/>
      <c r="AB3" s="364"/>
      <c r="AC3" s="364"/>
    </row>
    <row r="4" customFormat="false" ht="15" hidden="false" customHeight="false" outlineLevel="0" collapsed="false">
      <c r="A4" s="348" t="n">
        <v>3</v>
      </c>
      <c r="B4" s="434" t="str">
        <f aca="false">VLOOKUP(C4,'9. Matriz de Requisitos'!$A$8:$V$88,3, FALSE())</f>
        <v>Mantenimiento de Catálogo de Clientes</v>
      </c>
      <c r="C4" s="435" t="s">
        <v>343</v>
      </c>
      <c r="D4" s="434" t="str">
        <f aca="false">VLOOKUP(C4,'9. Matriz de Requisitos'!$A:$W,4, FALSE())</f>
        <v>Catálogo de Clientes</v>
      </c>
      <c r="E4" s="436"/>
      <c r="F4" s="458" t="e">
        <f aca="false">VLOOKUP($E4, '4.4.1 Catalogo DBA'!$B$2:$D$100, 3, FALSE())</f>
        <v>#N/A</v>
      </c>
      <c r="G4" s="437"/>
      <c r="H4" s="438" t="e">
        <f aca="false">CONCATENATE("[",$C4,"]","[",$F4,"] - ",$G4)</f>
        <v>#N/A</v>
      </c>
      <c r="I4" s="437"/>
      <c r="J4" s="459" t="n">
        <f aca="false">IFERROR(VLOOKUP(E4,'4.4.1 Catalogo DBA'!$B$2:$C$98, 2, FALSE()), 0)</f>
        <v>0</v>
      </c>
      <c r="K4" s="460" t="s">
        <v>43</v>
      </c>
      <c r="L4" s="459" t="n">
        <f aca="false">ROUNDUP(SUM(VLOOKUP('4.4 WBS DBA'!K4,'6. Catalogos'!$J$2:$K$4,2,FALSE())*J4),0)</f>
        <v>0</v>
      </c>
      <c r="M4" s="238"/>
      <c r="N4" s="238"/>
      <c r="O4" s="440"/>
      <c r="P4" s="238"/>
      <c r="Q4" s="238"/>
      <c r="R4" s="238"/>
      <c r="S4" s="238"/>
      <c r="T4" s="238"/>
      <c r="U4" s="238"/>
      <c r="V4" s="238"/>
      <c r="W4" s="238"/>
      <c r="X4" s="238"/>
      <c r="Y4" s="238"/>
      <c r="Z4" s="238"/>
      <c r="AA4" s="238"/>
      <c r="AB4" s="238"/>
      <c r="AC4" s="238"/>
    </row>
    <row r="5" customFormat="false" ht="15" hidden="false" customHeight="false" outlineLevel="0" collapsed="false">
      <c r="A5" s="348" t="n">
        <v>4</v>
      </c>
      <c r="B5" s="434" t="str">
        <f aca="false">VLOOKUP(C5,'9. Matriz de Requisitos'!$A$8:$V$88,3, FALSE())</f>
        <v>Mantenimiento de Catálogo de Clientes</v>
      </c>
      <c r="C5" s="435" t="s">
        <v>364</v>
      </c>
      <c r="D5" s="434" t="str">
        <f aca="false">VLOOKUP(C5,'9. Matriz de Requisitos'!$A:$W,4, FALSE())</f>
        <v>Catálogo de Clientes</v>
      </c>
      <c r="E5" s="436"/>
      <c r="F5" s="458" t="e">
        <f aca="false">VLOOKUP($E5, '4.4.1 Catalogo DBA'!$B$2:$D$100, 3, FALSE())</f>
        <v>#N/A</v>
      </c>
      <c r="G5" s="437"/>
      <c r="H5" s="438" t="e">
        <f aca="false">CONCATENATE("[",$C5,"]","[",$F5,"] - ",$G5)</f>
        <v>#N/A</v>
      </c>
      <c r="I5" s="442"/>
      <c r="J5" s="459" t="n">
        <f aca="false">IFERROR(VLOOKUP(E5,'4.4.1 Catalogo DBA'!$B$2:$C$98, 2, FALSE()), 0)</f>
        <v>0</v>
      </c>
      <c r="K5" s="460" t="s">
        <v>43</v>
      </c>
      <c r="L5" s="459" t="n">
        <f aca="false">ROUNDUP(SUM(VLOOKUP('4.4 WBS DBA'!K5,'6. Catalogos'!$J$2:$K$4,2,FALSE())*J5),0)</f>
        <v>0</v>
      </c>
      <c r="M5" s="238"/>
      <c r="N5" s="364"/>
      <c r="O5" s="441"/>
      <c r="P5" s="364"/>
      <c r="Q5" s="364"/>
      <c r="R5" s="364"/>
      <c r="S5" s="364"/>
      <c r="T5" s="364"/>
      <c r="U5" s="364"/>
      <c r="V5" s="364"/>
      <c r="W5" s="364"/>
      <c r="X5" s="364"/>
      <c r="Y5" s="364"/>
      <c r="Z5" s="364"/>
      <c r="AA5" s="364"/>
      <c r="AB5" s="364"/>
      <c r="AC5" s="364"/>
    </row>
    <row r="6" customFormat="false" ht="15" hidden="false" customHeight="false" outlineLevel="0" collapsed="false">
      <c r="A6" s="348" t="n">
        <v>5</v>
      </c>
      <c r="B6" s="434" t="str">
        <f aca="false">VLOOKUP(C6,'9. Matriz de Requisitos'!$A$8:$V$88,3, FALSE())</f>
        <v>Mantenimiento de Catálogo de Clientes</v>
      </c>
      <c r="C6" s="435" t="s">
        <v>386</v>
      </c>
      <c r="D6" s="434" t="str">
        <f aca="false">VLOOKUP(C6,'9. Matriz de Requisitos'!$A:$W,4, FALSE())</f>
        <v>Catálogo de Clientes</v>
      </c>
      <c r="E6" s="436"/>
      <c r="F6" s="458" t="e">
        <f aca="false">VLOOKUP($E6, '4.4.1 Catalogo DBA'!$B$2:$D$100, 3, FALSE())</f>
        <v>#N/A</v>
      </c>
      <c r="G6" s="437"/>
      <c r="H6" s="438" t="e">
        <f aca="false">CONCATENATE("[",$C6,"]","[",$F6,"] - ",$G6)</f>
        <v>#N/A</v>
      </c>
      <c r="I6" s="442"/>
      <c r="J6" s="459" t="n">
        <f aca="false">IFERROR(VLOOKUP(E6,'4.4.1 Catalogo DBA'!$B$2:$C$98, 2, FALSE()), 0)</f>
        <v>0</v>
      </c>
      <c r="K6" s="460" t="s">
        <v>43</v>
      </c>
      <c r="L6" s="459" t="n">
        <f aca="false">ROUNDUP(SUM(VLOOKUP('4.4 WBS DBA'!K6,'6. Catalogos'!$J$2:$K$4,2,FALSE())*J6),0)</f>
        <v>0</v>
      </c>
      <c r="M6" s="238"/>
      <c r="N6" s="364"/>
      <c r="O6" s="441"/>
      <c r="P6" s="364"/>
      <c r="Q6" s="364"/>
      <c r="R6" s="364"/>
      <c r="S6" s="364"/>
      <c r="T6" s="364"/>
      <c r="U6" s="364"/>
      <c r="V6" s="364"/>
      <c r="W6" s="364"/>
      <c r="X6" s="364"/>
      <c r="Y6" s="364"/>
      <c r="Z6" s="364"/>
      <c r="AA6" s="364"/>
      <c r="AB6" s="364"/>
      <c r="AC6" s="364"/>
    </row>
    <row r="7" customFormat="false" ht="15" hidden="false" customHeight="false" outlineLevel="0" collapsed="false">
      <c r="A7" s="348" t="n">
        <v>6</v>
      </c>
      <c r="B7" s="434" t="str">
        <f aca="false">VLOOKUP(C7,'9. Matriz de Requisitos'!$A$8:$V$88,3, FALSE())</f>
        <v>Mantenimiento de Catálogo de Clientes</v>
      </c>
      <c r="C7" s="435" t="s">
        <v>405</v>
      </c>
      <c r="D7" s="442" t="str">
        <f aca="false">VLOOKUP(C7,'9. Matriz de Requisitos'!$A:$W,4, FALSE())</f>
        <v>Catálogo de Clientes</v>
      </c>
      <c r="E7" s="436"/>
      <c r="F7" s="458" t="e">
        <f aca="false">VLOOKUP($E7, '4.4.1 Catalogo DBA'!$B$2:$D$100, 3, FALSE())</f>
        <v>#N/A</v>
      </c>
      <c r="G7" s="437"/>
      <c r="H7" s="438" t="e">
        <f aca="false">CONCATENATE("[",$C7,"]","[",$F7,"] - ",$G7)</f>
        <v>#N/A</v>
      </c>
      <c r="I7" s="437"/>
      <c r="J7" s="459" t="n">
        <f aca="false">IFERROR(VLOOKUP(E7,'4.4.1 Catalogo DBA'!$B$2:$C$98, 2, FALSE()), 0)</f>
        <v>0</v>
      </c>
      <c r="K7" s="460" t="s">
        <v>43</v>
      </c>
      <c r="L7" s="459" t="n">
        <f aca="false">ROUNDUP(SUM(VLOOKUP('4.4 WBS DBA'!K7,'6. Catalogos'!$J$2:$K$4,2,FALSE())*J7),0)</f>
        <v>0</v>
      </c>
      <c r="M7" s="238"/>
      <c r="N7" s="238"/>
      <c r="O7" s="440"/>
      <c r="P7" s="238"/>
      <c r="Q7" s="238"/>
      <c r="R7" s="238"/>
      <c r="S7" s="238"/>
      <c r="T7" s="238"/>
      <c r="U7" s="238"/>
      <c r="V7" s="238"/>
      <c r="W7" s="238"/>
      <c r="X7" s="238"/>
      <c r="Y7" s="238"/>
      <c r="Z7" s="238"/>
      <c r="AA7" s="238"/>
      <c r="AB7" s="238"/>
      <c r="AC7" s="238"/>
    </row>
    <row r="8" customFormat="false" ht="15" hidden="false" customHeight="false" outlineLevel="0" collapsed="false">
      <c r="A8" s="348" t="n">
        <v>7</v>
      </c>
      <c r="B8" s="434" t="str">
        <f aca="false">VLOOKUP(C8,'9. Matriz de Requisitos'!$A$8:$V$88,3, FALSE())</f>
        <v>Notificación regulatoria al cliente</v>
      </c>
      <c r="C8" s="435" t="s">
        <v>424</v>
      </c>
      <c r="D8" s="434" t="str">
        <f aca="false">VLOOKUP(C8,'9. Matriz de Requisitos'!$A:$W,4, FALSE())</f>
        <v>Cotizar lo Cotizable</v>
      </c>
      <c r="E8" s="436"/>
      <c r="F8" s="458" t="e">
        <f aca="false">VLOOKUP($E8, '4.4.1 Catalogo DBA'!$B$2:$D$100, 3, FALSE())</f>
        <v>#N/A</v>
      </c>
      <c r="G8" s="437"/>
      <c r="H8" s="438" t="e">
        <f aca="false">CONCATENATE("[",$C8,"]","[",$F8,"] - ",$G8)</f>
        <v>#N/A</v>
      </c>
      <c r="I8" s="437"/>
      <c r="J8" s="459" t="n">
        <f aca="false">IFERROR(VLOOKUP(E8,'4.4.1 Catalogo DBA'!$B$2:$C$98, 2, FALSE()), 0)</f>
        <v>0</v>
      </c>
      <c r="K8" s="460" t="s">
        <v>43</v>
      </c>
      <c r="L8" s="459" t="n">
        <f aca="false">ROUNDUP(SUM(VLOOKUP('4.4 WBS DBA'!K8,'6. Catalogos'!$J$2:$K$4,2,FALSE())*J8),0)</f>
        <v>0</v>
      </c>
      <c r="M8" s="238"/>
      <c r="N8" s="238"/>
      <c r="O8" s="238"/>
      <c r="P8" s="238"/>
      <c r="Q8" s="238"/>
      <c r="R8" s="238"/>
      <c r="S8" s="238"/>
      <c r="T8" s="238"/>
      <c r="U8" s="238"/>
      <c r="V8" s="238"/>
      <c r="W8" s="238"/>
      <c r="X8" s="238"/>
      <c r="Y8" s="238"/>
      <c r="Z8" s="238"/>
      <c r="AA8" s="238"/>
      <c r="AB8" s="238"/>
      <c r="AC8" s="238"/>
    </row>
    <row r="9" customFormat="false" ht="15" hidden="false" customHeight="false" outlineLevel="0" collapsed="false">
      <c r="A9" s="348" t="n">
        <v>8</v>
      </c>
      <c r="B9" s="434" t="str">
        <f aca="false">VLOOKUP(C9,'9. Matriz de Requisitos'!$A$8:$V$88,3, FALSE())</f>
        <v>Buzón de Cobros</v>
      </c>
      <c r="C9" s="435" t="s">
        <v>439</v>
      </c>
      <c r="D9" s="434" t="str">
        <f aca="false">VLOOKUP(C9,'9. Matriz de Requisitos'!$A:$W,4, FALSE())</f>
        <v>Buzones</v>
      </c>
      <c r="E9" s="436"/>
      <c r="F9" s="458" t="e">
        <f aca="false">VLOOKUP($E9, '4.4.1 Catalogo DBA'!$B$2:$D$100, 3, FALSE())</f>
        <v>#N/A</v>
      </c>
      <c r="G9" s="437"/>
      <c r="H9" s="438" t="e">
        <f aca="false">CONCATENATE("[",$C9,"]","[",$F9,"] - ",$G9)</f>
        <v>#N/A</v>
      </c>
      <c r="I9" s="437"/>
      <c r="J9" s="459" t="n">
        <f aca="false">IFERROR(VLOOKUP(E9,'4.4.1 Catalogo DBA'!$B$2:$C$98, 2, FALSE()), 0)</f>
        <v>0</v>
      </c>
      <c r="K9" s="460" t="s">
        <v>43</v>
      </c>
      <c r="L9" s="459" t="n">
        <f aca="false">ROUNDUP(SUM(VLOOKUP('4.4 WBS DBA'!K9,'6. Catalogos'!$J$2:$K$4,2,FALSE())*J9),0)</f>
        <v>0</v>
      </c>
      <c r="M9" s="238"/>
      <c r="N9" s="238"/>
      <c r="O9" s="238"/>
      <c r="P9" s="238"/>
      <c r="Q9" s="238"/>
      <c r="R9" s="238"/>
      <c r="S9" s="238"/>
      <c r="T9" s="238"/>
      <c r="U9" s="238"/>
      <c r="V9" s="238"/>
      <c r="W9" s="238"/>
      <c r="X9" s="238"/>
      <c r="Y9" s="238"/>
      <c r="Z9" s="238"/>
      <c r="AA9" s="238"/>
      <c r="AB9" s="238"/>
      <c r="AC9" s="238"/>
    </row>
    <row r="10" customFormat="false" ht="15" hidden="false" customHeight="false" outlineLevel="0" collapsed="false">
      <c r="A10" s="348" t="n">
        <v>9</v>
      </c>
      <c r="B10" s="434" t="str">
        <f aca="false">VLOOKUP(C10,'9. Matriz de Requisitos'!$A$8:$V$88,3, FALSE())</f>
        <v>Validación regulatoria</v>
      </c>
      <c r="C10" s="435" t="s">
        <v>462</v>
      </c>
      <c r="D10" s="434" t="str">
        <f aca="false">VLOOKUP(C10,'9. Matriz de Requisitos'!$A:$W,4, FALSE())</f>
        <v>Pretramitar Pedido</v>
      </c>
      <c r="E10" s="436"/>
      <c r="F10" s="458" t="e">
        <f aca="false">VLOOKUP($E10, '4.4.1 Catalogo DBA'!$B$2:$D$100, 3, FALSE())</f>
        <v>#N/A</v>
      </c>
      <c r="G10" s="437"/>
      <c r="H10" s="438" t="e">
        <f aca="false">CONCATENATE("[",$C10,"]","[",$F10,"] - ",$G10)</f>
        <v>#N/A</v>
      </c>
      <c r="I10" s="437"/>
      <c r="J10" s="459" t="n">
        <f aca="false">IFERROR(VLOOKUP(E10,'4.4.1 Catalogo DBA'!$B$2:$C$98, 2, FALSE()), 0)</f>
        <v>0</v>
      </c>
      <c r="K10" s="460" t="s">
        <v>43</v>
      </c>
      <c r="L10" s="459" t="n">
        <f aca="false">ROUNDUP(SUM(VLOOKUP('4.4 WBS DBA'!K10,'6. Catalogos'!$J$2:$K$4,2,FALSE())*J10),0)</f>
        <v>0</v>
      </c>
      <c r="M10" s="238"/>
      <c r="N10" s="238"/>
      <c r="O10" s="238"/>
      <c r="P10" s="238"/>
      <c r="Q10" s="238"/>
      <c r="R10" s="238"/>
      <c r="S10" s="238"/>
      <c r="T10" s="238"/>
      <c r="U10" s="238"/>
      <c r="V10" s="238"/>
      <c r="W10" s="238"/>
      <c r="X10" s="238"/>
      <c r="Y10" s="238"/>
      <c r="Z10" s="238"/>
      <c r="AA10" s="238"/>
      <c r="AB10" s="238"/>
      <c r="AC10" s="238"/>
    </row>
    <row r="11" customFormat="false" ht="15" hidden="false" customHeight="false" outlineLevel="0" collapsed="false">
      <c r="A11" s="348" t="n">
        <v>10</v>
      </c>
      <c r="B11" s="434" t="str">
        <f aca="false">VLOOKUP(C11,'9. Matriz de Requisitos'!$A$8:$V$88,3, FALSE())</f>
        <v>Tramitación de pedidos Crédito</v>
      </c>
      <c r="C11" s="435" t="s">
        <v>479</v>
      </c>
      <c r="D11" s="434" t="str">
        <f aca="false">VLOOKUP(C11,'9. Matriz de Requisitos'!$A:$W,4, FALSE())</f>
        <v>Tramitar Pedido</v>
      </c>
      <c r="E11" s="436"/>
      <c r="F11" s="458" t="e">
        <f aca="false">VLOOKUP($E11, '4.4.1 Catalogo DBA'!$B$2:$D$100, 3, FALSE())</f>
        <v>#N/A</v>
      </c>
      <c r="G11" s="437"/>
      <c r="H11" s="438" t="e">
        <f aca="false">CONCATENATE("[",$C11,"]","[",$F11,"] - ",$G11)</f>
        <v>#N/A</v>
      </c>
      <c r="I11" s="437"/>
      <c r="J11" s="459" t="n">
        <f aca="false">IFERROR(VLOOKUP(E11,'4.4.1 Catalogo DBA'!$B$2:$C$98, 2, FALSE()), 0)</f>
        <v>0</v>
      </c>
      <c r="K11" s="460" t="s">
        <v>43</v>
      </c>
      <c r="L11" s="459" t="n">
        <f aca="false">ROUNDUP(SUM(VLOOKUP('4.4 WBS DBA'!K11,'6. Catalogos'!$J$2:$K$4,2,FALSE())*J11),0)</f>
        <v>0</v>
      </c>
      <c r="M11" s="238"/>
      <c r="N11" s="238"/>
      <c r="O11" s="238"/>
      <c r="P11" s="238"/>
      <c r="Q11" s="238"/>
      <c r="R11" s="238"/>
      <c r="S11" s="238"/>
      <c r="T11" s="238"/>
      <c r="U11" s="238"/>
      <c r="V11" s="238"/>
      <c r="W11" s="238"/>
      <c r="X11" s="238"/>
      <c r="Y11" s="238"/>
      <c r="Z11" s="238"/>
      <c r="AA11" s="238"/>
      <c r="AB11" s="238"/>
      <c r="AC11" s="238"/>
    </row>
    <row r="12" customFormat="false" ht="15" hidden="false" customHeight="false" outlineLevel="0" collapsed="false">
      <c r="A12" s="348" t="n">
        <v>11</v>
      </c>
      <c r="B12" s="434" t="str">
        <f aca="false">VLOOKUP(C12,'9. Matriz de Requisitos'!$A$8:$V$88,3, FALSE())</f>
        <v>Tramitación de pedidos Crédito</v>
      </c>
      <c r="C12" s="435" t="s">
        <v>492</v>
      </c>
      <c r="D12" s="434" t="str">
        <f aca="false">VLOOKUP(C12,'9. Matriz de Requisitos'!$A:$W,4, FALSE())</f>
        <v>Tramitar Pedido</v>
      </c>
      <c r="E12" s="436"/>
      <c r="F12" s="458" t="e">
        <f aca="false">VLOOKUP($E12, '4.4.1 Catalogo DBA'!$B$2:$D$100, 3, FALSE())</f>
        <v>#N/A</v>
      </c>
      <c r="G12" s="437"/>
      <c r="H12" s="438" t="e">
        <f aca="false">CONCATENATE("[",$C12,"]","[",$F12,"] - ",$G12)</f>
        <v>#N/A</v>
      </c>
      <c r="I12" s="437"/>
      <c r="J12" s="459" t="n">
        <f aca="false">IFERROR(VLOOKUP(E12,'4.4.1 Catalogo DBA'!$B$2:$C$98, 2, FALSE()), 0)</f>
        <v>0</v>
      </c>
      <c r="K12" s="460" t="s">
        <v>43</v>
      </c>
      <c r="L12" s="459" t="n">
        <f aca="false">ROUNDUP(SUM(VLOOKUP('4.4 WBS DBA'!K12,'6. Catalogos'!$J$2:$K$4,2,FALSE())*J12),0)</f>
        <v>0</v>
      </c>
      <c r="M12" s="238"/>
      <c r="N12" s="238"/>
      <c r="O12" s="238"/>
      <c r="P12" s="238"/>
      <c r="Q12" s="238"/>
      <c r="R12" s="238"/>
      <c r="S12" s="238"/>
      <c r="T12" s="238"/>
      <c r="U12" s="238"/>
      <c r="V12" s="238"/>
      <c r="W12" s="238"/>
      <c r="X12" s="238"/>
      <c r="Y12" s="238"/>
      <c r="Z12" s="238"/>
      <c r="AA12" s="238"/>
      <c r="AB12" s="238"/>
      <c r="AC12" s="238"/>
    </row>
    <row r="13" customFormat="false" ht="15" hidden="false" customHeight="false" outlineLevel="0" collapsed="false">
      <c r="A13" s="348" t="n">
        <v>12</v>
      </c>
      <c r="B13" s="434" t="str">
        <f aca="false">VLOOKUP(C13,'9. Matriz de Requisitos'!$A$8:$V$88,3, FALSE())</f>
        <v>Tramitación de pedidos Crédito</v>
      </c>
      <c r="C13" s="435" t="s">
        <v>503</v>
      </c>
      <c r="D13" s="434" t="str">
        <f aca="false">VLOOKUP(C13,'9. Matriz de Requisitos'!$A:$W,4, FALSE())</f>
        <v>Tramitar Pedido</v>
      </c>
      <c r="E13" s="436"/>
      <c r="F13" s="458" t="e">
        <f aca="false">VLOOKUP($E13, '4.4.1 Catalogo DBA'!$B$2:$D$100, 3, FALSE())</f>
        <v>#N/A</v>
      </c>
      <c r="G13" s="437"/>
      <c r="H13" s="438" t="e">
        <f aca="false">CONCATENATE("[",$C13,"]","[",$F13,"] - ",$G13)</f>
        <v>#N/A</v>
      </c>
      <c r="I13" s="437"/>
      <c r="J13" s="459" t="n">
        <f aca="false">IFERROR(VLOOKUP(E13,'4.4.1 Catalogo DBA'!$B$2:$C$98, 2, FALSE()), 0)</f>
        <v>0</v>
      </c>
      <c r="K13" s="460" t="s">
        <v>43</v>
      </c>
      <c r="L13" s="459" t="n">
        <f aca="false">ROUNDUP(SUM(VLOOKUP('4.4 WBS DBA'!K13,'6. Catalogos'!$J$2:$K$4,2,FALSE())*J13),0)</f>
        <v>0</v>
      </c>
      <c r="M13" s="238"/>
      <c r="N13" s="238"/>
      <c r="O13" s="238"/>
      <c r="P13" s="238"/>
      <c r="Q13" s="238"/>
      <c r="R13" s="238"/>
      <c r="S13" s="238"/>
      <c r="T13" s="238"/>
      <c r="U13" s="238"/>
      <c r="V13" s="238"/>
      <c r="W13" s="238"/>
      <c r="X13" s="238"/>
      <c r="Y13" s="238"/>
      <c r="Z13" s="238"/>
      <c r="AA13" s="238"/>
      <c r="AB13" s="238"/>
      <c r="AC13" s="238"/>
    </row>
    <row r="14" customFormat="false" ht="15" hidden="false" customHeight="false" outlineLevel="0" collapsed="false">
      <c r="A14" s="348" t="n">
        <v>13</v>
      </c>
      <c r="B14" s="434" t="str">
        <f aca="false">VLOOKUP(C14,'9. Matriz de Requisitos'!$A$8:$V$88,3, FALSE())</f>
        <v>Tramitación de pedidos Prepago</v>
      </c>
      <c r="C14" s="435" t="s">
        <v>516</v>
      </c>
      <c r="D14" s="434" t="str">
        <f aca="false">VLOOKUP(C14,'9. Matriz de Requisitos'!$A:$W,4, FALSE())</f>
        <v>Tramitar Pedido</v>
      </c>
      <c r="E14" s="436"/>
      <c r="F14" s="458" t="e">
        <f aca="false">VLOOKUP($E14, '4.4.1 Catalogo DBA'!$B$2:$D$100, 3, FALSE())</f>
        <v>#N/A</v>
      </c>
      <c r="G14" s="437"/>
      <c r="H14" s="438" t="e">
        <f aca="false">CONCATENATE("[",$C14,"]","[",$F14,"] - ",$G14)</f>
        <v>#N/A</v>
      </c>
      <c r="I14" s="437"/>
      <c r="J14" s="459" t="n">
        <f aca="false">IFERROR(VLOOKUP(E14,'4.4.1 Catalogo DBA'!$B$2:$C$98, 2, FALSE()), 0)</f>
        <v>0</v>
      </c>
      <c r="K14" s="460" t="s">
        <v>43</v>
      </c>
      <c r="L14" s="459" t="n">
        <f aca="false">ROUNDUP(SUM(VLOOKUP('4.4 WBS DBA'!K14,'6. Catalogos'!$J$2:$K$4,2,FALSE())*J14),0)</f>
        <v>0</v>
      </c>
      <c r="M14" s="238"/>
      <c r="N14" s="238"/>
      <c r="O14" s="238"/>
      <c r="P14" s="238"/>
      <c r="Q14" s="238"/>
      <c r="R14" s="238"/>
      <c r="S14" s="238"/>
      <c r="T14" s="238"/>
      <c r="U14" s="238"/>
      <c r="V14" s="238"/>
      <c r="W14" s="238"/>
      <c r="X14" s="238"/>
      <c r="Y14" s="238"/>
      <c r="Z14" s="238"/>
      <c r="AA14" s="238"/>
      <c r="AB14" s="238"/>
      <c r="AC14" s="238"/>
    </row>
    <row r="15" customFormat="false" ht="15" hidden="false" customHeight="false" outlineLevel="0" collapsed="false">
      <c r="A15" s="348" t="n">
        <v>14</v>
      </c>
      <c r="B15" s="434" t="str">
        <f aca="false">VLOOKUP(C15,'9. Matriz de Requisitos'!$A$8:$V$88,3, FALSE())</f>
        <v>Tramitación de pedidos Prepago</v>
      </c>
      <c r="C15" s="435" t="s">
        <v>538</v>
      </c>
      <c r="D15" s="442" t="str">
        <f aca="false">VLOOKUP(C15,'9. Matriz de Requisitos'!$A:$W,4, FALSE())</f>
        <v>Tramitar Pedido</v>
      </c>
      <c r="E15" s="436"/>
      <c r="F15" s="458" t="e">
        <f aca="false">VLOOKUP($E15, '4.4.1 Catalogo DBA'!$B$2:$D$100, 3, FALSE())</f>
        <v>#N/A</v>
      </c>
      <c r="G15" s="437"/>
      <c r="H15" s="438" t="e">
        <f aca="false">CONCATENATE("[",$C15,"]","[",$F15,"] - ",$G15)</f>
        <v>#N/A</v>
      </c>
      <c r="I15" s="437"/>
      <c r="J15" s="459" t="n">
        <f aca="false">IFERROR(VLOOKUP(E15,'4.4.1 Catalogo DBA'!$B$2:$C$98, 2, FALSE()), 0)</f>
        <v>0</v>
      </c>
      <c r="K15" s="460" t="s">
        <v>43</v>
      </c>
      <c r="L15" s="459" t="n">
        <f aca="false">ROUNDUP(SUM(VLOOKUP('4.4 WBS DBA'!K15,'6. Catalogos'!$J$2:$K$4,2,FALSE())*J15),0)</f>
        <v>0</v>
      </c>
      <c r="M15" s="238"/>
      <c r="N15" s="238"/>
      <c r="O15" s="238"/>
      <c r="P15" s="238"/>
      <c r="Q15" s="238"/>
      <c r="R15" s="238"/>
      <c r="S15" s="238"/>
      <c r="T15" s="238"/>
      <c r="U15" s="238"/>
      <c r="V15" s="238"/>
      <c r="W15" s="238"/>
      <c r="X15" s="238"/>
      <c r="Y15" s="238"/>
      <c r="Z15" s="238"/>
      <c r="AA15" s="238"/>
      <c r="AB15" s="238"/>
      <c r="AC15" s="238"/>
    </row>
    <row r="16" customFormat="false" ht="15" hidden="false" customHeight="false" outlineLevel="0" collapsed="false">
      <c r="A16" s="348" t="n">
        <v>15</v>
      </c>
      <c r="B16" s="434" t="str">
        <f aca="false">VLOOKUP(C16,'9. Matriz de Requisitos'!$A$8:$V$88,3, FALSE())</f>
        <v>Tramitación de pedidos Prepago</v>
      </c>
      <c r="C16" s="435" t="s">
        <v>549</v>
      </c>
      <c r="D16" s="434" t="str">
        <f aca="false">VLOOKUP(C16,'9. Matriz de Requisitos'!$A:$W,4, FALSE())</f>
        <v>Tramitar Pedido</v>
      </c>
      <c r="E16" s="436"/>
      <c r="F16" s="458" t="e">
        <f aca="false">VLOOKUP($E16, '4.4.1 Catalogo DBA'!$B$2:$D$100, 3, FALSE())</f>
        <v>#N/A</v>
      </c>
      <c r="G16" s="437"/>
      <c r="H16" s="438" t="e">
        <f aca="false">CONCATENATE("[",$C16,"]","[",$F16,"] - ",$G16)</f>
        <v>#N/A</v>
      </c>
      <c r="I16" s="437"/>
      <c r="J16" s="459" t="n">
        <f aca="false">IFERROR(VLOOKUP(E16,'4.4.1 Catalogo DBA'!$B$2:$C$98, 2, FALSE()), 0)</f>
        <v>0</v>
      </c>
      <c r="K16" s="460" t="s">
        <v>43</v>
      </c>
      <c r="L16" s="459" t="n">
        <f aca="false">ROUNDUP(SUM(VLOOKUP('4.4 WBS DBA'!K16,'6. Catalogos'!$J$2:$K$4,2,FALSE())*J16),0)</f>
        <v>0</v>
      </c>
      <c r="M16" s="238"/>
      <c r="N16" s="238"/>
      <c r="O16" s="238"/>
      <c r="P16" s="238"/>
      <c r="Q16" s="238"/>
      <c r="R16" s="238"/>
      <c r="S16" s="238"/>
      <c r="T16" s="238"/>
      <c r="U16" s="238"/>
      <c r="V16" s="238"/>
      <c r="W16" s="238"/>
      <c r="X16" s="238"/>
      <c r="Y16" s="238"/>
      <c r="Z16" s="238"/>
      <c r="AA16" s="238"/>
      <c r="AB16" s="238"/>
      <c r="AC16" s="238"/>
    </row>
    <row r="17" customFormat="false" ht="30" hidden="false" customHeight="true" outlineLevel="0" collapsed="false">
      <c r="A17" s="348" t="n">
        <v>16</v>
      </c>
      <c r="B17" s="434" t="str">
        <f aca="false">VLOOKUP(C17,'9. Matriz de Requisitos'!$A$8:$V$88,3, FALSE())</f>
        <v>Diseño y generación de Documentos
</v>
      </c>
      <c r="C17" s="435" t="s">
        <v>565</v>
      </c>
      <c r="D17" s="442" t="str">
        <f aca="false">VLOOKUP(C17,'9. Matriz de Requisitos'!$A:$W,4, FALSE())</f>
        <v>Tramitar Pedido</v>
      </c>
      <c r="E17" s="436"/>
      <c r="F17" s="458" t="e">
        <f aca="false">VLOOKUP($E17, '4.4.1 Catalogo DBA'!$B$2:$D$100, 3, FALSE())</f>
        <v>#N/A</v>
      </c>
      <c r="G17" s="437"/>
      <c r="H17" s="438" t="e">
        <f aca="false">CONCATENATE("[",$C17,"]","[",$F17,"] - ",$G17)</f>
        <v>#N/A</v>
      </c>
      <c r="I17" s="437"/>
      <c r="J17" s="459" t="n">
        <f aca="false">IFERROR(VLOOKUP(E17,'4.4.1 Catalogo DBA'!$B$2:$C$98, 2, FALSE()), 0)</f>
        <v>0</v>
      </c>
      <c r="K17" s="460" t="s">
        <v>43</v>
      </c>
      <c r="L17" s="459" t="n">
        <f aca="false">ROUNDUP(SUM(VLOOKUP('4.4 WBS DBA'!K17,'6. Catalogos'!$J$2:$K$4,2,FALSE())*J17),0)</f>
        <v>0</v>
      </c>
      <c r="M17" s="238"/>
      <c r="N17" s="238"/>
      <c r="O17" s="238"/>
      <c r="P17" s="238"/>
      <c r="Q17" s="238"/>
      <c r="R17" s="238"/>
      <c r="S17" s="238"/>
      <c r="T17" s="238"/>
      <c r="U17" s="238"/>
      <c r="V17" s="238"/>
      <c r="W17" s="238"/>
      <c r="X17" s="238"/>
      <c r="Y17" s="238"/>
      <c r="Z17" s="238"/>
      <c r="AA17" s="238"/>
      <c r="AB17" s="238"/>
      <c r="AC17" s="238"/>
    </row>
    <row r="18" customFormat="false" ht="45" hidden="false" customHeight="true" outlineLevel="0" collapsed="false">
      <c r="A18" s="348" t="n">
        <v>17</v>
      </c>
      <c r="B18" s="434" t="str">
        <f aca="false">VLOOKUP(C18,'9. Matriz de Requisitos'!$A$8:$V$88,3, FALSE())</f>
        <v>Diseño y generación de Documentos: Proforma Perú
</v>
      </c>
      <c r="C18" s="435" t="s">
        <v>629</v>
      </c>
      <c r="D18" s="442" t="str">
        <f aca="false">VLOOKUP(C18,'9. Matriz de Requisitos'!$A:$W,4, FALSE())</f>
        <v>Tramitar Pedido</v>
      </c>
      <c r="E18" s="436"/>
      <c r="F18" s="458" t="e">
        <f aca="false">VLOOKUP($E18, '4.4.1 Catalogo DBA'!$B$2:$D$100, 3, FALSE())</f>
        <v>#N/A</v>
      </c>
      <c r="G18" s="437"/>
      <c r="H18" s="438" t="e">
        <f aca="false">CONCATENATE("[",$C18,"]","[",$F18,"] - ",$G18)</f>
        <v>#N/A</v>
      </c>
      <c r="I18" s="437"/>
      <c r="J18" s="459" t="n">
        <f aca="false">IFERROR(VLOOKUP(E18,'4.4.1 Catalogo DBA'!$B$2:$C$98, 2, FALSE()), 0)</f>
        <v>0</v>
      </c>
      <c r="K18" s="460" t="s">
        <v>43</v>
      </c>
      <c r="L18" s="459" t="n">
        <f aca="false">ROUNDUP(SUM(VLOOKUP('4.4 WBS DBA'!K18,'6. Catalogos'!$J$2:$K$4,2,FALSE())*J18),0)</f>
        <v>0</v>
      </c>
      <c r="M18" s="238"/>
      <c r="N18" s="238"/>
      <c r="O18" s="238"/>
      <c r="P18" s="238"/>
      <c r="Q18" s="238"/>
      <c r="R18" s="238"/>
      <c r="S18" s="238"/>
      <c r="T18" s="238"/>
      <c r="U18" s="238"/>
      <c r="V18" s="238"/>
      <c r="W18" s="238"/>
      <c r="X18" s="238"/>
      <c r="Y18" s="238"/>
      <c r="Z18" s="238"/>
      <c r="AA18" s="238"/>
      <c r="AB18" s="238"/>
      <c r="AC18" s="238"/>
    </row>
    <row r="19" customFormat="false" ht="30" hidden="false" customHeight="true" outlineLevel="0" collapsed="false">
      <c r="A19" s="348" t="n">
        <v>18</v>
      </c>
      <c r="B19" s="434" t="str">
        <f aca="false">VLOOKUP(C19,'9. Matriz de Requisitos'!$A$8:$V$88,3, FALSE())</f>
        <v>Factura por Adelantado
</v>
      </c>
      <c r="C19" s="435" t="s">
        <v>652</v>
      </c>
      <c r="D19" s="434" t="str">
        <f aca="false">VLOOKUP(C19,'9. Matriz de Requisitos'!$A:$W,4, FALSE())</f>
        <v>Factura por Adelantado</v>
      </c>
      <c r="E19" s="436"/>
      <c r="F19" s="458" t="e">
        <f aca="false">VLOOKUP($E19, '4.4.1 Catalogo DBA'!$B$2:$D$100, 3, FALSE())</f>
        <v>#N/A</v>
      </c>
      <c r="G19" s="437"/>
      <c r="H19" s="438" t="e">
        <f aca="false">CONCATENATE("[",$C19,"]","[",$F19,"] - ",$G19)</f>
        <v>#N/A</v>
      </c>
      <c r="I19" s="437"/>
      <c r="J19" s="459" t="n">
        <f aca="false">IFERROR(VLOOKUP(E19,'4.4.1 Catalogo DBA'!$B$2:$C$98, 2, FALSE()), 0)</f>
        <v>0</v>
      </c>
      <c r="K19" s="460" t="s">
        <v>43</v>
      </c>
      <c r="L19" s="459" t="n">
        <f aca="false">ROUNDUP(SUM(VLOOKUP('4.4 WBS DBA'!K19,'6. Catalogos'!$J$2:$K$4,2,FALSE())*J19),0)</f>
        <v>0</v>
      </c>
      <c r="M19" s="238"/>
      <c r="N19" s="238"/>
      <c r="O19" s="238"/>
      <c r="P19" s="238"/>
      <c r="Q19" s="238"/>
      <c r="R19" s="238"/>
      <c r="S19" s="238"/>
      <c r="T19" s="238"/>
      <c r="U19" s="238"/>
      <c r="V19" s="238"/>
      <c r="W19" s="238"/>
      <c r="X19" s="238"/>
      <c r="Y19" s="238"/>
      <c r="Z19" s="238"/>
      <c r="AA19" s="238"/>
      <c r="AB19" s="238"/>
      <c r="AC19" s="238"/>
    </row>
    <row r="20" customFormat="false" ht="15" hidden="false" customHeight="false" outlineLevel="0" collapsed="false">
      <c r="A20" s="348" t="n">
        <v>19</v>
      </c>
      <c r="B20" s="434" t="str">
        <f aca="false">VLOOKUP(C20,'9. Matriz de Requisitos'!$A$8:$V$88,3, FALSE())</f>
        <v>Factura por Adelantado</v>
      </c>
      <c r="C20" s="435" t="s">
        <v>695</v>
      </c>
      <c r="D20" s="434" t="str">
        <f aca="false">VLOOKUP(C20,'9. Matriz de Requisitos'!$A:$W,4, FALSE())</f>
        <v>Factura por Adelantado</v>
      </c>
      <c r="E20" s="436"/>
      <c r="F20" s="458" t="e">
        <f aca="false">VLOOKUP($E20, '4.4.1 Catalogo DBA'!$B$2:$D$100, 3, FALSE())</f>
        <v>#N/A</v>
      </c>
      <c r="G20" s="437"/>
      <c r="H20" s="438" t="e">
        <f aca="false">CONCATENATE("[",$C20,"]","[",$F20,"] - ",$G20)</f>
        <v>#N/A</v>
      </c>
      <c r="I20" s="437"/>
      <c r="J20" s="459" t="n">
        <f aca="false">IFERROR(VLOOKUP(E20,'4.4.1 Catalogo DBA'!$B$2:$C$98, 2, FALSE()), 0)</f>
        <v>0</v>
      </c>
      <c r="K20" s="460" t="s">
        <v>43</v>
      </c>
      <c r="L20" s="459" t="n">
        <f aca="false">ROUNDUP(SUM(VLOOKUP('4.4 WBS DBA'!K20,'6. Catalogos'!$J$2:$K$4,2,FALSE())*J20),0)</f>
        <v>0</v>
      </c>
      <c r="M20" s="238"/>
      <c r="N20" s="238"/>
      <c r="O20" s="238"/>
      <c r="P20" s="238"/>
      <c r="Q20" s="238"/>
      <c r="R20" s="238"/>
      <c r="S20" s="238"/>
      <c r="T20" s="238"/>
      <c r="U20" s="238"/>
      <c r="V20" s="238"/>
      <c r="W20" s="238"/>
      <c r="X20" s="238"/>
      <c r="Y20" s="238"/>
      <c r="Z20" s="238"/>
      <c r="AA20" s="238"/>
      <c r="AB20" s="238"/>
      <c r="AC20" s="238"/>
    </row>
    <row r="21" customFormat="false" ht="15" hidden="false" customHeight="false" outlineLevel="0" collapsed="false">
      <c r="A21" s="348" t="n">
        <v>20</v>
      </c>
      <c r="B21" s="434" t="str">
        <f aca="false">VLOOKUP(C21,'9. Matriz de Requisitos'!$A$8:$V$88,3, FALSE())</f>
        <v>Factura por Adelantado: Peru</v>
      </c>
      <c r="C21" s="435" t="s">
        <v>754</v>
      </c>
      <c r="D21" s="434" t="str">
        <f aca="false">VLOOKUP(C21,'9. Matriz de Requisitos'!$A:$W,4, FALSE())</f>
        <v>Factura por Adelantado</v>
      </c>
      <c r="E21" s="436"/>
      <c r="F21" s="458" t="e">
        <f aca="false">VLOOKUP($E21, '4.4.1 Catalogo DBA'!$B$2:$D$100, 3, FALSE())</f>
        <v>#N/A</v>
      </c>
      <c r="G21" s="437"/>
      <c r="H21" s="438" t="e">
        <f aca="false">CONCATENATE("[",$C21,"]","[",$F21,"] - ",$G21)</f>
        <v>#N/A</v>
      </c>
      <c r="I21" s="437"/>
      <c r="J21" s="459" t="n">
        <f aca="false">IFERROR(VLOOKUP(E21,'4.4.1 Catalogo DBA'!$B$2:$C$98, 2, FALSE()), 0)</f>
        <v>0</v>
      </c>
      <c r="K21" s="460" t="s">
        <v>43</v>
      </c>
      <c r="L21" s="459" t="n">
        <f aca="false">ROUNDUP(SUM(VLOOKUP('4.4 WBS DBA'!K21,'6. Catalogos'!$J$2:$K$4,2,FALSE())*J21),0)</f>
        <v>0</v>
      </c>
      <c r="M21" s="238"/>
      <c r="N21" s="238"/>
      <c r="O21" s="238"/>
      <c r="P21" s="238"/>
      <c r="Q21" s="238"/>
      <c r="R21" s="238"/>
      <c r="S21" s="238"/>
      <c r="T21" s="238"/>
      <c r="U21" s="238"/>
      <c r="V21" s="238"/>
      <c r="W21" s="238"/>
      <c r="X21" s="238"/>
      <c r="Y21" s="238"/>
      <c r="Z21" s="238"/>
      <c r="AA21" s="238"/>
      <c r="AB21" s="238"/>
      <c r="AC21" s="238"/>
    </row>
    <row r="22" customFormat="false" ht="30" hidden="false" customHeight="true" outlineLevel="0" collapsed="false">
      <c r="A22" s="348" t="n">
        <v>21</v>
      </c>
      <c r="B22" s="434" t="str">
        <f aca="false">VLOOKUP(C22,'9. Matriz de Requisitos'!$A$8:$V$88,3, FALSE())</f>
        <v>Diseño y generación de Documentos
</v>
      </c>
      <c r="C22" s="435" t="s">
        <v>792</v>
      </c>
      <c r="D22" s="434" t="str">
        <f aca="false">VLOOKUP(C22,'9. Matriz de Requisitos'!$A:$W,4, FALSE())</f>
        <v>Factura por Adelantado</v>
      </c>
      <c r="E22" s="436"/>
      <c r="F22" s="458" t="e">
        <f aca="false">VLOOKUP($E22, '4.4.1 Catalogo DBA'!$B$2:$D$100, 3, FALSE())</f>
        <v>#N/A</v>
      </c>
      <c r="G22" s="437"/>
      <c r="H22" s="438" t="e">
        <f aca="false">CONCATENATE("[",$C22,"]","[",$F22,"] - ",$G22)</f>
        <v>#N/A</v>
      </c>
      <c r="I22" s="437"/>
      <c r="J22" s="459" t="n">
        <f aca="false">IFERROR(VLOOKUP(E22,'4.4.1 Catalogo DBA'!$B$2:$C$98, 2, FALSE()), 0)</f>
        <v>0</v>
      </c>
      <c r="K22" s="460" t="s">
        <v>43</v>
      </c>
      <c r="L22" s="459" t="n">
        <f aca="false">ROUNDUP(SUM(VLOOKUP('4.4 WBS DBA'!K22,'6. Catalogos'!$J$2:$K$4,2,FALSE())*J22),0)</f>
        <v>0</v>
      </c>
      <c r="M22" s="238"/>
      <c r="N22" s="238"/>
      <c r="O22" s="238"/>
      <c r="P22" s="238"/>
      <c r="Q22" s="238"/>
      <c r="R22" s="238"/>
      <c r="S22" s="238"/>
      <c r="T22" s="238"/>
      <c r="U22" s="238"/>
      <c r="V22" s="238"/>
      <c r="W22" s="238"/>
      <c r="X22" s="238"/>
      <c r="Y22" s="238"/>
      <c r="Z22" s="238"/>
      <c r="AA22" s="238"/>
      <c r="AB22" s="238"/>
      <c r="AC22" s="238"/>
    </row>
    <row r="23" customFormat="false" ht="45" hidden="false" customHeight="true" outlineLevel="0" collapsed="false">
      <c r="A23" s="348" t="n">
        <v>22</v>
      </c>
      <c r="B23" s="434" t="str">
        <f aca="false">VLOOKUP(C23,'9. Matriz de Requisitos'!$A$8:$V$88,3, FALSE())</f>
        <v>Diseño y generación de Documentos: Factura Peru
</v>
      </c>
      <c r="C23" s="435" t="s">
        <v>832</v>
      </c>
      <c r="D23" s="434" t="str">
        <f aca="false">VLOOKUP(C23,'9. Matriz de Requisitos'!$A:$W,4, FALSE())</f>
        <v>Factura por Adelantado</v>
      </c>
      <c r="E23" s="436"/>
      <c r="F23" s="458" t="e">
        <f aca="false">VLOOKUP($E23, '4.4.1 Catalogo DBA'!$B$2:$D$100, 3, FALSE())</f>
        <v>#N/A</v>
      </c>
      <c r="G23" s="437"/>
      <c r="H23" s="438" t="e">
        <f aca="false">CONCATENATE("[",$C23,"]","[",$F23,"] - ",$G23)</f>
        <v>#N/A</v>
      </c>
      <c r="I23" s="437"/>
      <c r="J23" s="459" t="n">
        <f aca="false">IFERROR(VLOOKUP(E23,'4.4.1 Catalogo DBA'!$B$2:$C$98, 2, FALSE()), 0)</f>
        <v>0</v>
      </c>
      <c r="K23" s="460" t="s">
        <v>43</v>
      </c>
      <c r="L23" s="459" t="n">
        <f aca="false">ROUNDUP(SUM(VLOOKUP('4.4 WBS DBA'!K23,'6. Catalogos'!$J$2:$K$4,2,FALSE())*J23),0)</f>
        <v>0</v>
      </c>
      <c r="M23" s="238"/>
      <c r="N23" s="238"/>
      <c r="O23" s="238"/>
      <c r="P23" s="238"/>
      <c r="Q23" s="238"/>
      <c r="R23" s="238"/>
      <c r="S23" s="238"/>
      <c r="T23" s="238"/>
      <c r="U23" s="238"/>
      <c r="V23" s="238"/>
      <c r="W23" s="238"/>
      <c r="X23" s="238"/>
      <c r="Y23" s="238"/>
      <c r="Z23" s="238"/>
      <c r="AA23" s="238"/>
      <c r="AB23" s="238"/>
      <c r="AC23" s="238"/>
    </row>
    <row r="24" customFormat="false" ht="15" hidden="false" customHeight="false" outlineLevel="0" collapsed="false">
      <c r="A24" s="348" t="n">
        <v>23</v>
      </c>
      <c r="B24" s="434" t="str">
        <f aca="false">VLOOKUP(C24,'9. Matriz de Requisitos'!$A$8:$V$88,3, FALSE())</f>
        <v>Validar Cobro</v>
      </c>
      <c r="C24" s="435" t="s">
        <v>858</v>
      </c>
      <c r="D24" s="434" t="str">
        <f aca="false">VLOOKUP(C24,'9. Matriz de Requisitos'!$A:$W,4, FALSE())</f>
        <v>Validar Cobro</v>
      </c>
      <c r="E24" s="436"/>
      <c r="F24" s="458" t="e">
        <f aca="false">VLOOKUP($E24, '4.4.1 Catalogo DBA'!$B$2:$D$100, 3, FALSE())</f>
        <v>#N/A</v>
      </c>
      <c r="G24" s="437"/>
      <c r="H24" s="438" t="e">
        <f aca="false">CONCATENATE("[",$C24,"]","[",$F24,"] - ",$G24)</f>
        <v>#N/A</v>
      </c>
      <c r="I24" s="437"/>
      <c r="J24" s="459" t="n">
        <f aca="false">IFERROR(VLOOKUP(E24,'4.4.1 Catalogo DBA'!$B$2:$C$98, 2, FALSE()), 0)</f>
        <v>0</v>
      </c>
      <c r="K24" s="460" t="s">
        <v>43</v>
      </c>
      <c r="L24" s="459" t="n">
        <f aca="false">ROUNDUP(SUM(VLOOKUP('4.4 WBS DBA'!K24,'6. Catalogos'!$J$2:$K$4,2,FALSE())*J24),0)</f>
        <v>0</v>
      </c>
      <c r="M24" s="238"/>
      <c r="N24" s="238"/>
      <c r="O24" s="238"/>
      <c r="P24" s="238"/>
      <c r="Q24" s="238"/>
      <c r="R24" s="238"/>
      <c r="S24" s="238"/>
      <c r="T24" s="238"/>
      <c r="U24" s="238"/>
      <c r="V24" s="238"/>
      <c r="W24" s="238"/>
      <c r="X24" s="238"/>
      <c r="Y24" s="238"/>
      <c r="Z24" s="238"/>
      <c r="AA24" s="238"/>
      <c r="AB24" s="238"/>
      <c r="AC24" s="238"/>
    </row>
    <row r="25" customFormat="false" ht="15" hidden="false" customHeight="false" outlineLevel="0" collapsed="false">
      <c r="A25" s="348" t="n">
        <v>24</v>
      </c>
      <c r="B25" s="434" t="str">
        <f aca="false">VLOOKUP(C25,'9. Matriz de Requisitos'!$A$8:$V$88,3, FALSE())</f>
        <v>Validar Cobro</v>
      </c>
      <c r="C25" s="435" t="s">
        <v>887</v>
      </c>
      <c r="D25" s="434" t="str">
        <f aca="false">VLOOKUP(C25,'9. Matriz de Requisitos'!$A:$W,4, FALSE())</f>
        <v>Validar Cobro</v>
      </c>
      <c r="E25" s="436"/>
      <c r="F25" s="458" t="e">
        <f aca="false">VLOOKUP($E25, '4.4.1 Catalogo DBA'!$B$2:$D$100, 3, FALSE())</f>
        <v>#N/A</v>
      </c>
      <c r="G25" s="437"/>
      <c r="H25" s="438" t="e">
        <f aca="false">CONCATENATE("[",$C25,"]","[",$F25,"] - ",$G25)</f>
        <v>#N/A</v>
      </c>
      <c r="I25" s="437"/>
      <c r="J25" s="459" t="n">
        <f aca="false">IFERROR(VLOOKUP(E25,'4.4.1 Catalogo DBA'!$B$2:$C$98, 2, FALSE()), 0)</f>
        <v>0</v>
      </c>
      <c r="K25" s="460" t="s">
        <v>43</v>
      </c>
      <c r="L25" s="459" t="n">
        <f aca="false">ROUNDUP(SUM(VLOOKUP('4.4 WBS DBA'!K25,'6. Catalogos'!$J$2:$K$4,2,FALSE())*J25),0)</f>
        <v>0</v>
      </c>
      <c r="M25" s="238"/>
      <c r="N25" s="238"/>
      <c r="O25" s="238"/>
      <c r="P25" s="238"/>
      <c r="Q25" s="238"/>
      <c r="R25" s="238"/>
      <c r="S25" s="238"/>
      <c r="T25" s="238"/>
      <c r="U25" s="238"/>
      <c r="V25" s="238"/>
      <c r="W25" s="238"/>
      <c r="X25" s="238"/>
      <c r="Y25" s="238"/>
      <c r="Z25" s="238"/>
      <c r="AA25" s="238"/>
      <c r="AB25" s="238"/>
      <c r="AC25" s="238"/>
    </row>
    <row r="26" customFormat="false" ht="15" hidden="false" customHeight="false" outlineLevel="0" collapsed="false">
      <c r="A26" s="348" t="n">
        <v>25</v>
      </c>
      <c r="B26" s="434" t="str">
        <f aca="false">VLOOKUP(C26,'9. Matriz de Requisitos'!$A$8:$V$88,3, FALSE())</f>
        <v>Validar Cobro: Paso 1 Perú</v>
      </c>
      <c r="C26" s="435" t="s">
        <v>923</v>
      </c>
      <c r="D26" s="434" t="str">
        <f aca="false">VLOOKUP(C26,'9. Matriz de Requisitos'!$A:$W,4, FALSE())</f>
        <v>Validar Cobro</v>
      </c>
      <c r="E26" s="436"/>
      <c r="F26" s="458" t="e">
        <f aca="false">VLOOKUP($E26, '4.4.1 Catalogo DBA'!$B$2:$D$100, 3, FALSE())</f>
        <v>#N/A</v>
      </c>
      <c r="G26" s="437"/>
      <c r="H26" s="438" t="e">
        <f aca="false">CONCATENATE("[",$C26,"]","[",$F26,"] - ",$G26)</f>
        <v>#N/A</v>
      </c>
      <c r="I26" s="437"/>
      <c r="J26" s="459" t="n">
        <f aca="false">IFERROR(VLOOKUP(E26,'4.4.1 Catalogo DBA'!$B$2:$C$98, 2, FALSE()), 0)</f>
        <v>0</v>
      </c>
      <c r="K26" s="460" t="s">
        <v>43</v>
      </c>
      <c r="L26" s="459" t="n">
        <f aca="false">ROUNDUP(SUM(VLOOKUP('4.4 WBS DBA'!K26,'6. Catalogos'!$J$2:$K$4,2,FALSE())*J26),0)</f>
        <v>0</v>
      </c>
      <c r="M26" s="238"/>
      <c r="N26" s="238"/>
      <c r="O26" s="238"/>
      <c r="P26" s="238"/>
      <c r="Q26" s="238"/>
      <c r="R26" s="238"/>
      <c r="S26" s="238"/>
      <c r="T26" s="238"/>
      <c r="U26" s="238"/>
      <c r="V26" s="238"/>
      <c r="W26" s="238"/>
      <c r="X26" s="238"/>
      <c r="Y26" s="238"/>
      <c r="Z26" s="238"/>
      <c r="AA26" s="238"/>
      <c r="AB26" s="238"/>
      <c r="AC26" s="238"/>
    </row>
    <row r="27" customFormat="false" ht="15" hidden="false" customHeight="false" outlineLevel="0" collapsed="false">
      <c r="A27" s="348" t="n">
        <v>26</v>
      </c>
      <c r="B27" s="434" t="str">
        <f aca="false">VLOOKUP(C27,'9. Matriz de Requisitos'!$A$8:$V$88,3, FALSE())</f>
        <v>Validar Cobro</v>
      </c>
      <c r="C27" s="435" t="s">
        <v>937</v>
      </c>
      <c r="D27" s="434" t="str">
        <f aca="false">VLOOKUP(C27,'9. Matriz de Requisitos'!$A:$W,4, FALSE())</f>
        <v>Validar Cobro</v>
      </c>
      <c r="E27" s="436"/>
      <c r="F27" s="458" t="e">
        <f aca="false">VLOOKUP($E27, '4.4.1 Catalogo DBA'!$B$2:$D$100, 3, FALSE())</f>
        <v>#N/A</v>
      </c>
      <c r="G27" s="437"/>
      <c r="H27" s="438" t="e">
        <f aca="false">CONCATENATE("[",$C27,"]","[",$F27,"] - ",$G27)</f>
        <v>#N/A</v>
      </c>
      <c r="I27" s="437"/>
      <c r="J27" s="459" t="n">
        <f aca="false">IFERROR(VLOOKUP(E27,'4.4.1 Catalogo DBA'!$B$2:$C$98, 2, FALSE()), 0)</f>
        <v>0</v>
      </c>
      <c r="K27" s="460" t="s">
        <v>43</v>
      </c>
      <c r="L27" s="459" t="n">
        <f aca="false">ROUNDUP(SUM(VLOOKUP('4.4 WBS DBA'!K27,'6. Catalogos'!$J$2:$K$4,2,FALSE())*J27),0)</f>
        <v>0</v>
      </c>
      <c r="M27" s="238"/>
      <c r="N27" s="238"/>
      <c r="O27" s="238"/>
      <c r="P27" s="238"/>
      <c r="Q27" s="238"/>
      <c r="R27" s="238"/>
      <c r="S27" s="238"/>
      <c r="T27" s="238"/>
      <c r="U27" s="238"/>
      <c r="V27" s="238"/>
      <c r="W27" s="238"/>
      <c r="X27" s="238"/>
      <c r="Y27" s="238"/>
      <c r="Z27" s="238"/>
      <c r="AA27" s="238"/>
      <c r="AB27" s="238"/>
      <c r="AC27" s="238"/>
    </row>
    <row r="28" customFormat="false" ht="15" hidden="false" customHeight="false" outlineLevel="0" collapsed="false">
      <c r="A28" s="348" t="n">
        <v>27</v>
      </c>
      <c r="B28" s="434" t="str">
        <f aca="false">VLOOKUP(C28,'9. Matriz de Requisitos'!$A$8:$V$88,3, FALSE())</f>
        <v>Validar Cobro: Paso 2 Perú</v>
      </c>
      <c r="C28" s="435" t="s">
        <v>967</v>
      </c>
      <c r="D28" s="434" t="str">
        <f aca="false">VLOOKUP(C28,'9. Matriz de Requisitos'!$A:$W,4, FALSE())</f>
        <v>Validar Cobro</v>
      </c>
      <c r="E28" s="436"/>
      <c r="F28" s="458" t="e">
        <f aca="false">VLOOKUP($E28, '4.4.1 Catalogo DBA'!$B$2:$D$100, 3, FALSE())</f>
        <v>#N/A</v>
      </c>
      <c r="G28" s="437"/>
      <c r="H28" s="438" t="e">
        <f aca="false">CONCATENATE("[",$C28,"]","[",$F28,"] - ",$G28)</f>
        <v>#N/A</v>
      </c>
      <c r="I28" s="437"/>
      <c r="J28" s="459" t="n">
        <f aca="false">IFERROR(VLOOKUP(E28,'4.4.1 Catalogo DBA'!$B$2:$C$98, 2, FALSE()), 0)</f>
        <v>0</v>
      </c>
      <c r="K28" s="460" t="s">
        <v>43</v>
      </c>
      <c r="L28" s="459" t="n">
        <f aca="false">ROUNDUP(SUM(VLOOKUP('4.4 WBS DBA'!K28,'6. Catalogos'!$J$2:$K$4,2,FALSE())*J28),0)</f>
        <v>0</v>
      </c>
      <c r="M28" s="238"/>
      <c r="N28" s="238"/>
      <c r="O28" s="238"/>
      <c r="P28" s="238"/>
      <c r="Q28" s="238"/>
      <c r="R28" s="238"/>
      <c r="S28" s="238"/>
      <c r="T28" s="238"/>
      <c r="U28" s="238"/>
      <c r="V28" s="238"/>
      <c r="W28" s="238"/>
      <c r="X28" s="238"/>
      <c r="Y28" s="238"/>
      <c r="Z28" s="238"/>
      <c r="AA28" s="238"/>
      <c r="AB28" s="238"/>
      <c r="AC28" s="238"/>
    </row>
    <row r="29" customFormat="false" ht="15" hidden="false" customHeight="false" outlineLevel="0" collapsed="false">
      <c r="A29" s="348" t="n">
        <v>28</v>
      </c>
      <c r="B29" s="434" t="str">
        <f aca="false">VLOOKUP(C29,'9. Matriz de Requisitos'!$A$8:$V$88,3, FALSE())</f>
        <v>Validar Cobro</v>
      </c>
      <c r="C29" s="435" t="s">
        <v>994</v>
      </c>
      <c r="D29" s="434" t="str">
        <f aca="false">VLOOKUP(C29,'9. Matriz de Requisitos'!$A:$W,4, FALSE())</f>
        <v>Validar Cobro</v>
      </c>
      <c r="E29" s="436"/>
      <c r="F29" s="458" t="e">
        <f aca="false">VLOOKUP($E29, '4.4.1 Catalogo DBA'!$B$2:$D$100, 3, FALSE())</f>
        <v>#N/A</v>
      </c>
      <c r="G29" s="437"/>
      <c r="H29" s="438" t="e">
        <f aca="false">CONCATENATE("[",$C29,"]","[",$F29,"] - ",$G29)</f>
        <v>#N/A</v>
      </c>
      <c r="I29" s="437"/>
      <c r="J29" s="459" t="n">
        <f aca="false">IFERROR(VLOOKUP(E29,'4.4.1 Catalogo DBA'!$B$2:$C$98, 2, FALSE()), 0)</f>
        <v>0</v>
      </c>
      <c r="K29" s="460" t="s">
        <v>43</v>
      </c>
      <c r="L29" s="459" t="n">
        <f aca="false">ROUNDUP(SUM(VLOOKUP('4.4 WBS DBA'!K29,'6. Catalogos'!$J$2:$K$4,2,FALSE())*J29),0)</f>
        <v>0</v>
      </c>
      <c r="M29" s="238"/>
      <c r="N29" s="238"/>
      <c r="O29" s="238"/>
      <c r="P29" s="238"/>
      <c r="Q29" s="238"/>
      <c r="R29" s="238"/>
      <c r="S29" s="238"/>
      <c r="T29" s="238"/>
      <c r="U29" s="238"/>
      <c r="V29" s="238"/>
      <c r="W29" s="238"/>
      <c r="X29" s="238"/>
      <c r="Y29" s="238"/>
      <c r="Z29" s="238"/>
      <c r="AA29" s="238"/>
      <c r="AB29" s="238"/>
      <c r="AC29" s="238"/>
    </row>
    <row r="30" customFormat="false" ht="15" hidden="false" customHeight="false" outlineLevel="0" collapsed="false">
      <c r="A30" s="348" t="n">
        <v>29</v>
      </c>
      <c r="B30" s="434" t="str">
        <f aca="false">VLOOKUP(C30,'9. Matriz de Requisitos'!$A$8:$V$88,3, FALSE())</f>
        <v>Validar Cobro: Paso 3 Perú</v>
      </c>
      <c r="C30" s="435" t="s">
        <v>1046</v>
      </c>
      <c r="D30" s="434" t="str">
        <f aca="false">VLOOKUP(C30,'9. Matriz de Requisitos'!$A:$W,4, FALSE())</f>
        <v>Validar Cobro</v>
      </c>
      <c r="E30" s="436"/>
      <c r="F30" s="458" t="e">
        <f aca="false">VLOOKUP($E30, '4.4.1 Catalogo DBA'!$B$2:$D$100, 3, FALSE())</f>
        <v>#N/A</v>
      </c>
      <c r="G30" s="437"/>
      <c r="H30" s="438" t="e">
        <f aca="false">CONCATENATE("[",$C30,"]","[",$F30,"] - ",$G30)</f>
        <v>#N/A</v>
      </c>
      <c r="I30" s="437"/>
      <c r="J30" s="459" t="n">
        <f aca="false">IFERROR(VLOOKUP(E30,'4.4.1 Catalogo DBA'!$B$2:$C$98, 2, FALSE()), 0)</f>
        <v>0</v>
      </c>
      <c r="K30" s="460" t="s">
        <v>43</v>
      </c>
      <c r="L30" s="459" t="n">
        <f aca="false">ROUNDUP(SUM(VLOOKUP('4.4 WBS DBA'!K30,'6. Catalogos'!$J$2:$K$4,2,FALSE())*J30),0)</f>
        <v>0</v>
      </c>
      <c r="M30" s="238"/>
      <c r="N30" s="238"/>
      <c r="O30" s="238"/>
      <c r="P30" s="238"/>
      <c r="Q30" s="238"/>
      <c r="R30" s="238"/>
      <c r="S30" s="238"/>
      <c r="T30" s="238"/>
      <c r="U30" s="238"/>
      <c r="V30" s="238"/>
      <c r="W30" s="238"/>
      <c r="X30" s="238"/>
      <c r="Y30" s="238"/>
      <c r="Z30" s="238"/>
      <c r="AA30" s="238"/>
      <c r="AB30" s="238"/>
      <c r="AC30" s="238"/>
    </row>
    <row r="31" customFormat="false" ht="30" hidden="false" customHeight="true" outlineLevel="0" collapsed="false">
      <c r="A31" s="348" t="n">
        <v>30</v>
      </c>
      <c r="B31" s="434" t="str">
        <f aca="false">VLOOKUP(C31,'9. Matriz de Requisitos'!$A$8:$V$88,3, FALSE())</f>
        <v>Diseño y generación de Documentos
</v>
      </c>
      <c r="C31" s="435" t="s">
        <v>1083</v>
      </c>
      <c r="D31" s="434" t="str">
        <f aca="false">VLOOKUP(C31,'9. Matriz de Requisitos'!$A:$W,4, FALSE())</f>
        <v>Validar Cobro</v>
      </c>
      <c r="E31" s="436"/>
      <c r="F31" s="458" t="e">
        <f aca="false">VLOOKUP($E31, '4.4.1 Catalogo DBA'!$B$2:$D$100, 3, FALSE())</f>
        <v>#N/A</v>
      </c>
      <c r="G31" s="437"/>
      <c r="H31" s="438" t="e">
        <f aca="false">CONCATENATE("[",$C31,"]","[",$F31,"] - ",$G31)</f>
        <v>#N/A</v>
      </c>
      <c r="I31" s="437"/>
      <c r="J31" s="459" t="n">
        <f aca="false">IFERROR(VLOOKUP(E31,'4.4.1 Catalogo DBA'!$B$2:$C$98, 2, FALSE()), 0)</f>
        <v>0</v>
      </c>
      <c r="K31" s="460" t="s">
        <v>43</v>
      </c>
      <c r="L31" s="459" t="n">
        <f aca="false">ROUNDUP(SUM(VLOOKUP('4.4 WBS DBA'!K31,'6. Catalogos'!$J$2:$K$4,2,FALSE())*J31),0)</f>
        <v>0</v>
      </c>
      <c r="M31" s="238"/>
      <c r="N31" s="238"/>
      <c r="O31" s="238"/>
      <c r="P31" s="238"/>
      <c r="Q31" s="238"/>
      <c r="R31" s="238"/>
      <c r="S31" s="238"/>
      <c r="T31" s="238"/>
      <c r="U31" s="238"/>
      <c r="V31" s="238"/>
      <c r="W31" s="238"/>
      <c r="X31" s="238"/>
      <c r="Y31" s="238"/>
      <c r="Z31" s="238"/>
      <c r="AA31" s="238"/>
      <c r="AB31" s="238"/>
      <c r="AC31" s="238"/>
    </row>
    <row r="32" customFormat="false" ht="45" hidden="false" customHeight="true" outlineLevel="0" collapsed="false">
      <c r="A32" s="348" t="n">
        <v>31</v>
      </c>
      <c r="B32" s="434" t="str">
        <f aca="false">VLOOKUP(C32,'9. Matriz de Requisitos'!$A$8:$V$88,3, FALSE())</f>
        <v>Diseño y generación de Documentos: CDP Perú
</v>
      </c>
      <c r="C32" s="435" t="s">
        <v>1700</v>
      </c>
      <c r="D32" s="434" t="str">
        <f aca="false">VLOOKUP(C32,'9. Matriz de Requisitos'!$A:$W,4, FALSE())</f>
        <v>Validar Cobro</v>
      </c>
      <c r="E32" s="436"/>
      <c r="F32" s="458" t="e">
        <f aca="false">VLOOKUP($E32, '4.4.1 Catalogo DBA'!$B$2:$D$100, 3, FALSE())</f>
        <v>#N/A</v>
      </c>
      <c r="G32" s="437"/>
      <c r="H32" s="438" t="e">
        <f aca="false">CONCATENATE("[",$C32,"]","[",$F32,"] - ",$G32)</f>
        <v>#N/A</v>
      </c>
      <c r="I32" s="437"/>
      <c r="J32" s="459" t="n">
        <f aca="false">IFERROR(VLOOKUP(E32,'4.4.1 Catalogo DBA'!$B$2:$C$98, 2, FALSE()), 0)</f>
        <v>0</v>
      </c>
      <c r="K32" s="460" t="s">
        <v>43</v>
      </c>
      <c r="L32" s="459" t="n">
        <f aca="false">ROUNDUP(SUM(VLOOKUP('4.4 WBS DBA'!K32,'6. Catalogos'!$J$2:$K$4,2,FALSE())*J32),0)</f>
        <v>0</v>
      </c>
      <c r="M32" s="238"/>
      <c r="N32" s="238"/>
      <c r="O32" s="238"/>
      <c r="P32" s="238"/>
      <c r="Q32" s="238"/>
      <c r="R32" s="238"/>
      <c r="S32" s="238"/>
      <c r="T32" s="238"/>
      <c r="U32" s="238"/>
      <c r="V32" s="238"/>
      <c r="W32" s="238"/>
      <c r="X32" s="238"/>
      <c r="Y32" s="238"/>
      <c r="Z32" s="238"/>
      <c r="AA32" s="238"/>
      <c r="AB32" s="238"/>
      <c r="AC32" s="238"/>
    </row>
    <row r="33" customFormat="false" ht="15" hidden="false" customHeight="false" outlineLevel="0" collapsed="false">
      <c r="A33" s="348" t="n">
        <v>32</v>
      </c>
      <c r="B33" s="434" t="str">
        <f aca="false">VLOOKUP(C33,'9. Matriz de Requisitos'!$A$8:$V$88,3, FALSE())</f>
        <v>Notas de Crédito</v>
      </c>
      <c r="C33" s="435" t="s">
        <v>1121</v>
      </c>
      <c r="D33" s="442" t="str">
        <f aca="false">VLOOKUP(C33,'9. Matriz de Requisitos'!$A:$W,4, FALSE())</f>
        <v>Notas de Crédito</v>
      </c>
      <c r="E33" s="436"/>
      <c r="F33" s="458" t="e">
        <f aca="false">VLOOKUP($E33, '4.4.1 Catalogo DBA'!$B$2:$D$100, 3, FALSE())</f>
        <v>#N/A</v>
      </c>
      <c r="G33" s="437"/>
      <c r="H33" s="438" t="e">
        <f aca="false">CONCATENATE("[",$C33,"]","[",$F33,"] - ",$G33)</f>
        <v>#N/A</v>
      </c>
      <c r="I33" s="437"/>
      <c r="J33" s="459" t="n">
        <f aca="false">IFERROR(VLOOKUP(E33,'4.4.1 Catalogo DBA'!$B$2:$C$98, 2, FALSE()), 0)</f>
        <v>0</v>
      </c>
      <c r="K33" s="460" t="s">
        <v>43</v>
      </c>
      <c r="L33" s="459" t="n">
        <f aca="false">ROUNDUP(SUM(VLOOKUP('4.4 WBS DBA'!K33,'6. Catalogos'!$J$2:$K$4,2,FALSE())*J33),0)</f>
        <v>0</v>
      </c>
      <c r="M33" s="238"/>
      <c r="N33" s="238"/>
      <c r="O33" s="238"/>
      <c r="P33" s="238"/>
      <c r="Q33" s="238"/>
      <c r="R33" s="238"/>
      <c r="S33" s="238"/>
      <c r="T33" s="238"/>
      <c r="U33" s="238"/>
      <c r="V33" s="238"/>
      <c r="W33" s="238"/>
      <c r="X33" s="238"/>
      <c r="Y33" s="238"/>
      <c r="Z33" s="238"/>
      <c r="AA33" s="238"/>
      <c r="AB33" s="238"/>
      <c r="AC33" s="238"/>
    </row>
    <row r="34" customFormat="false" ht="15" hidden="false" customHeight="false" outlineLevel="0" collapsed="false">
      <c r="A34" s="348" t="n">
        <v>33</v>
      </c>
      <c r="B34" s="434" t="str">
        <f aca="false">VLOOKUP(C34,'9. Matriz de Requisitos'!$A$8:$V$88,3, FALSE())</f>
        <v>Notas de Crédito: Perú</v>
      </c>
      <c r="C34" s="435" t="s">
        <v>1169</v>
      </c>
      <c r="D34" s="434" t="str">
        <f aca="false">VLOOKUP(C34,'9. Matriz de Requisitos'!$A:$W,4, FALSE())</f>
        <v>Notas de Crédito</v>
      </c>
      <c r="E34" s="436"/>
      <c r="F34" s="458" t="e">
        <f aca="false">VLOOKUP($E34, '4.4.1 Catalogo DBA'!$B$2:$D$100, 3, FALSE())</f>
        <v>#N/A</v>
      </c>
      <c r="G34" s="437"/>
      <c r="H34" s="438" t="e">
        <f aca="false">CONCATENATE("[",$C34,"]","[",$F34,"] - ",$G34)</f>
        <v>#N/A</v>
      </c>
      <c r="I34" s="437"/>
      <c r="J34" s="459" t="n">
        <f aca="false">IFERROR(VLOOKUP(E34,'4.4.1 Catalogo DBA'!$B$2:$C$98, 2, FALSE()), 0)</f>
        <v>0</v>
      </c>
      <c r="K34" s="460" t="s">
        <v>43</v>
      </c>
      <c r="L34" s="459" t="n">
        <f aca="false">ROUNDUP(SUM(VLOOKUP('4.4 WBS DBA'!K34,'6. Catalogos'!$J$2:$K$4,2,FALSE())*J34),0)</f>
        <v>0</v>
      </c>
      <c r="M34" s="238"/>
      <c r="N34" s="238"/>
      <c r="O34" s="238"/>
      <c r="P34" s="238"/>
      <c r="Q34" s="238"/>
      <c r="R34" s="238"/>
      <c r="S34" s="238"/>
      <c r="T34" s="238"/>
      <c r="U34" s="238"/>
      <c r="V34" s="238"/>
      <c r="W34" s="238"/>
      <c r="X34" s="238"/>
      <c r="Y34" s="238"/>
      <c r="Z34" s="238"/>
      <c r="AA34" s="238"/>
      <c r="AB34" s="238"/>
      <c r="AC34" s="238"/>
    </row>
    <row r="35" customFormat="false" ht="30" hidden="false" customHeight="true" outlineLevel="0" collapsed="false">
      <c r="A35" s="348" t="n">
        <v>34</v>
      </c>
      <c r="B35" s="434" t="str">
        <f aca="false">VLOOKUP(C35,'9. Matriz de Requisitos'!$A$8:$V$88,3, FALSE())</f>
        <v>Diseño y generación de Documentos
</v>
      </c>
      <c r="C35" s="435" t="s">
        <v>1200</v>
      </c>
      <c r="D35" s="434" t="str">
        <f aca="false">VLOOKUP(C35,'9. Matriz de Requisitos'!$A:$W,4, FALSE())</f>
        <v>Notas de Crédito</v>
      </c>
      <c r="E35" s="436"/>
      <c r="F35" s="458" t="e">
        <f aca="false">VLOOKUP($E35, '4.4.1 Catalogo DBA'!$B$2:$D$100, 3, FALSE())</f>
        <v>#N/A</v>
      </c>
      <c r="G35" s="437"/>
      <c r="H35" s="438" t="e">
        <f aca="false">CONCATENATE("[",$C35,"]","[",$F35,"] - ",$G35)</f>
        <v>#N/A</v>
      </c>
      <c r="I35" s="437"/>
      <c r="J35" s="459" t="n">
        <f aca="false">IFERROR(VLOOKUP(E35,'4.4.1 Catalogo DBA'!$B$2:$C$98, 2, FALSE()), 0)</f>
        <v>0</v>
      </c>
      <c r="K35" s="460" t="s">
        <v>43</v>
      </c>
      <c r="L35" s="459" t="n">
        <f aca="false">ROUNDUP(SUM(VLOOKUP('4.4 WBS DBA'!K35,'6. Catalogos'!$J$2:$K$4,2,FALSE())*J35),0)</f>
        <v>0</v>
      </c>
      <c r="M35" s="238"/>
      <c r="N35" s="238"/>
      <c r="O35" s="238"/>
      <c r="P35" s="238"/>
      <c r="Q35" s="238"/>
      <c r="R35" s="238"/>
      <c r="S35" s="238"/>
      <c r="T35" s="238"/>
      <c r="U35" s="238"/>
      <c r="V35" s="238"/>
      <c r="W35" s="238"/>
      <c r="X35" s="238"/>
      <c r="Y35" s="238"/>
      <c r="Z35" s="238"/>
      <c r="AA35" s="238"/>
      <c r="AB35" s="238"/>
      <c r="AC35" s="238"/>
    </row>
    <row r="36" customFormat="false" ht="45" hidden="false" customHeight="true" outlineLevel="0" collapsed="false">
      <c r="A36" s="348" t="n">
        <v>35</v>
      </c>
      <c r="B36" s="434" t="str">
        <f aca="false">VLOOKUP(C36,'9. Matriz de Requisitos'!$A$8:$V$88,3, FALSE())</f>
        <v>Diseño y generación de Documentos: NDC Perú
</v>
      </c>
      <c r="C36" s="435" t="s">
        <v>1220</v>
      </c>
      <c r="D36" s="434" t="str">
        <f aca="false">VLOOKUP(C36,'9. Matriz de Requisitos'!$A:$W,4, FALSE())</f>
        <v>Notas de Crédito</v>
      </c>
      <c r="E36" s="436"/>
      <c r="F36" s="458" t="e">
        <f aca="false">VLOOKUP($E36, '4.4.1 Catalogo DBA'!$B$2:$D$100, 3, FALSE())</f>
        <v>#N/A</v>
      </c>
      <c r="G36" s="437"/>
      <c r="H36" s="438" t="e">
        <f aca="false">CONCATENATE("[",$C36,"]","[",$F36,"] - ",$G36)</f>
        <v>#N/A</v>
      </c>
      <c r="I36" s="437"/>
      <c r="J36" s="459" t="n">
        <f aca="false">IFERROR(VLOOKUP(E36,'4.4.1 Catalogo DBA'!$B$2:$C$98, 2, FALSE()), 0)</f>
        <v>0</v>
      </c>
      <c r="K36" s="460" t="s">
        <v>43</v>
      </c>
      <c r="L36" s="459" t="n">
        <f aca="false">ROUNDUP(SUM(VLOOKUP('4.4 WBS DBA'!K36,'6. Catalogos'!$J$2:$K$4,2,FALSE())*J36),0)</f>
        <v>0</v>
      </c>
      <c r="M36" s="238"/>
      <c r="N36" s="238"/>
      <c r="O36" s="238"/>
      <c r="P36" s="238"/>
      <c r="Q36" s="238"/>
      <c r="R36" s="238"/>
      <c r="S36" s="238"/>
      <c r="T36" s="238"/>
      <c r="U36" s="238"/>
      <c r="V36" s="238"/>
      <c r="W36" s="238"/>
      <c r="X36" s="238"/>
      <c r="Y36" s="238"/>
      <c r="Z36" s="238"/>
      <c r="AA36" s="238"/>
      <c r="AB36" s="238"/>
      <c r="AC36" s="238"/>
    </row>
    <row r="37" customFormat="false" ht="15" hidden="false" customHeight="false" outlineLevel="0" collapsed="false">
      <c r="A37" s="348" t="n">
        <v>36</v>
      </c>
      <c r="B37" s="434" t="e">
        <f aca="false">VLOOKUP(C37,'9. Matriz de Requisitos'!$A$8:$V$88,3, FALSE())</f>
        <v>#N/A</v>
      </c>
      <c r="C37" s="435" t="s">
        <v>1956</v>
      </c>
      <c r="D37" s="434" t="e">
        <f aca="false">VLOOKUP(C37,'9. Matriz de Requisitos'!$A:$W,4, FALSE())</f>
        <v>#N/A</v>
      </c>
      <c r="E37" s="436"/>
      <c r="F37" s="458" t="e">
        <f aca="false">VLOOKUP($E37, '4.4.1 Catalogo DBA'!$B$2:$D$100, 3, FALSE())</f>
        <v>#N/A</v>
      </c>
      <c r="G37" s="437"/>
      <c r="H37" s="438" t="e">
        <f aca="false">CONCATENATE("[",$C37,"]","[",$F37,"] - ",$G37)</f>
        <v>#N/A</v>
      </c>
      <c r="I37" s="437"/>
      <c r="J37" s="459" t="n">
        <f aca="false">IFERROR(VLOOKUP(E37,'4.4.1 Catalogo DBA'!$B$2:$C$98, 2, FALSE()), 0)</f>
        <v>0</v>
      </c>
      <c r="K37" s="460" t="s">
        <v>43</v>
      </c>
      <c r="L37" s="459" t="n">
        <f aca="false">ROUNDUP(SUM(VLOOKUP('4.4 WBS DBA'!K37,'6. Catalogos'!$J$2:$K$4,2,FALSE())*J37),0)</f>
        <v>0</v>
      </c>
      <c r="M37" s="238"/>
      <c r="N37" s="238"/>
      <c r="O37" s="238"/>
      <c r="P37" s="238"/>
      <c r="Q37" s="238"/>
      <c r="R37" s="238"/>
      <c r="S37" s="238"/>
      <c r="T37" s="238"/>
      <c r="U37" s="238"/>
      <c r="V37" s="238"/>
      <c r="W37" s="238"/>
      <c r="X37" s="238"/>
      <c r="Y37" s="238"/>
      <c r="Z37" s="238"/>
      <c r="AA37" s="238"/>
      <c r="AB37" s="238"/>
      <c r="AC37" s="238"/>
    </row>
    <row r="38" customFormat="false" ht="15" hidden="false" customHeight="false" outlineLevel="0" collapsed="false">
      <c r="A38" s="348" t="n">
        <v>37</v>
      </c>
      <c r="B38" s="434" t="e">
        <f aca="false">VLOOKUP(C38,'9. Matriz de Requisitos'!$A$8:$V$88,3, FALSE())</f>
        <v>#N/A</v>
      </c>
      <c r="C38" s="435" t="s">
        <v>1957</v>
      </c>
      <c r="D38" s="434" t="e">
        <f aca="false">VLOOKUP(C38,'9. Matriz de Requisitos'!$A:$W,4, FALSE())</f>
        <v>#N/A</v>
      </c>
      <c r="E38" s="436"/>
      <c r="F38" s="458" t="e">
        <f aca="false">VLOOKUP($E38, '4.4.1 Catalogo DBA'!$B$2:$D$100, 3, FALSE())</f>
        <v>#N/A</v>
      </c>
      <c r="G38" s="444" t="s">
        <v>1958</v>
      </c>
      <c r="H38" s="438" t="e">
        <f aca="false">CONCATENATE("[",$C38,"]","[",$F38,"] - ",$G38)</f>
        <v>#N/A</v>
      </c>
      <c r="I38" s="437"/>
      <c r="J38" s="459" t="n">
        <f aca="false">IFERROR(VLOOKUP(E38,'4.4.1 Catalogo DBA'!$B$2:$C$98, 2, FALSE()), 0)</f>
        <v>0</v>
      </c>
      <c r="K38" s="460" t="s">
        <v>43</v>
      </c>
      <c r="L38" s="459" t="n">
        <f aca="false">ROUNDUP(SUM(VLOOKUP('4.4 WBS DBA'!K38,'6. Catalogos'!$J$2:$K$4,2,FALSE())*J38),0)</f>
        <v>0</v>
      </c>
      <c r="M38" s="238"/>
      <c r="N38" s="238"/>
      <c r="O38" s="238"/>
      <c r="P38" s="238"/>
      <c r="Q38" s="238"/>
      <c r="R38" s="238"/>
      <c r="S38" s="238"/>
      <c r="T38" s="238"/>
      <c r="U38" s="238"/>
      <c r="V38" s="238"/>
      <c r="W38" s="238"/>
      <c r="X38" s="238"/>
      <c r="Y38" s="238"/>
      <c r="Z38" s="238"/>
      <c r="AA38" s="238"/>
      <c r="AB38" s="238"/>
      <c r="AC38" s="238"/>
    </row>
    <row r="39" customFormat="false" ht="15" hidden="false" customHeight="false" outlineLevel="0" collapsed="false">
      <c r="A39" s="348" t="n">
        <v>38</v>
      </c>
      <c r="B39" s="434" t="e">
        <f aca="false">VLOOKUP(C39,'9. Matriz de Requisitos'!$A$8:$V$88,3, FALSE())</f>
        <v>#N/A</v>
      </c>
      <c r="C39" s="435" t="s">
        <v>1959</v>
      </c>
      <c r="D39" s="434" t="e">
        <f aca="false">VLOOKUP(C39,'9. Matriz de Requisitos'!$A:$W,4, FALSE())</f>
        <v>#N/A</v>
      </c>
      <c r="E39" s="436"/>
      <c r="F39" s="458" t="e">
        <f aca="false">VLOOKUP($E39, '4.4.1 Catalogo DBA'!$B$2:$D$100, 3, FALSE())</f>
        <v>#N/A</v>
      </c>
      <c r="G39" s="437"/>
      <c r="H39" s="438" t="e">
        <f aca="false">CONCATENATE("[",$C39,"]","[",$F39,"] - ",$G39)</f>
        <v>#N/A</v>
      </c>
      <c r="I39" s="437"/>
      <c r="J39" s="459" t="n">
        <f aca="false">IFERROR(VLOOKUP(E39,'4.4.1 Catalogo DBA'!$B$2:$C$98, 2, FALSE()), 0)</f>
        <v>0</v>
      </c>
      <c r="K39" s="460" t="s">
        <v>43</v>
      </c>
      <c r="L39" s="459" t="n">
        <f aca="false">ROUNDUP(SUM(VLOOKUP('4.4 WBS DBA'!K39,'6. Catalogos'!$J$2:$K$4,2,FALSE())*J39),0)</f>
        <v>0</v>
      </c>
      <c r="M39" s="238"/>
      <c r="N39" s="238"/>
      <c r="O39" s="238"/>
      <c r="P39" s="238"/>
      <c r="Q39" s="238"/>
      <c r="R39" s="238"/>
      <c r="S39" s="238"/>
      <c r="T39" s="238"/>
      <c r="U39" s="238"/>
      <c r="V39" s="238"/>
      <c r="W39" s="238"/>
      <c r="X39" s="238"/>
      <c r="Y39" s="238"/>
      <c r="Z39" s="238"/>
      <c r="AA39" s="238"/>
      <c r="AB39" s="238"/>
      <c r="AC39" s="238"/>
    </row>
    <row r="40" customFormat="false" ht="15" hidden="false" customHeight="false" outlineLevel="0" collapsed="false">
      <c r="A40" s="348" t="n">
        <v>39</v>
      </c>
      <c r="B40" s="434" t="e">
        <f aca="false">VLOOKUP(C40,'9. Matriz de Requisitos'!$A$8:$V$88,3, FALSE())</f>
        <v>#N/A</v>
      </c>
      <c r="C40" s="435" t="s">
        <v>1960</v>
      </c>
      <c r="D40" s="434" t="e">
        <f aca="false">VLOOKUP(C40,'9. Matriz de Requisitos'!$A:$W,4, FALSE())</f>
        <v>#N/A</v>
      </c>
      <c r="E40" s="436"/>
      <c r="F40" s="458" t="e">
        <f aca="false">VLOOKUP($E40, '4.4.1 Catalogo DBA'!$B$2:$D$100, 3, FALSE())</f>
        <v>#N/A</v>
      </c>
      <c r="G40" s="437"/>
      <c r="H40" s="438" t="e">
        <f aca="false">CONCATENATE("[",$C40,"]","[",$F40,"] - ",$G40)</f>
        <v>#N/A</v>
      </c>
      <c r="I40" s="437"/>
      <c r="J40" s="459" t="n">
        <f aca="false">IFERROR(VLOOKUP(E40,'4.4.1 Catalogo DBA'!$B$2:$C$98, 2, FALSE()), 0)</f>
        <v>0</v>
      </c>
      <c r="K40" s="460" t="s">
        <v>43</v>
      </c>
      <c r="L40" s="459" t="n">
        <f aca="false">ROUNDUP(SUM(VLOOKUP('4.4 WBS DBA'!K40,'6. Catalogos'!$J$2:$K$4,2,FALSE())*J40),0)</f>
        <v>0</v>
      </c>
      <c r="M40" s="238"/>
      <c r="N40" s="238"/>
      <c r="O40" s="238"/>
      <c r="P40" s="238"/>
      <c r="Q40" s="238"/>
      <c r="R40" s="238"/>
      <c r="S40" s="238"/>
      <c r="T40" s="238"/>
      <c r="U40" s="238"/>
      <c r="V40" s="238"/>
      <c r="W40" s="238"/>
      <c r="X40" s="238"/>
      <c r="Y40" s="238"/>
      <c r="Z40" s="238"/>
      <c r="AA40" s="238"/>
      <c r="AB40" s="238"/>
      <c r="AC40" s="238"/>
    </row>
    <row r="41" customFormat="false" ht="15" hidden="false" customHeight="false" outlineLevel="0" collapsed="false">
      <c r="A41" s="348" t="n">
        <v>40</v>
      </c>
      <c r="B41" s="434" t="e">
        <f aca="false">VLOOKUP(C41,'9. Matriz de Requisitos'!$A$8:$V$88,3, FALSE())</f>
        <v>#N/A</v>
      </c>
      <c r="C41" s="435" t="s">
        <v>1961</v>
      </c>
      <c r="D41" s="434" t="e">
        <f aca="false">VLOOKUP(C41,'9. Matriz de Requisitos'!$A:$W,4, FALSE())</f>
        <v>#N/A</v>
      </c>
      <c r="E41" s="436"/>
      <c r="F41" s="458" t="e">
        <f aca="false">VLOOKUP($E41, '4.4.1 Catalogo DBA'!$B$2:$D$100, 3, FALSE())</f>
        <v>#N/A</v>
      </c>
      <c r="G41" s="437"/>
      <c r="H41" s="438" t="e">
        <f aca="false">CONCATENATE("[",$C41,"]","[",$F41,"] - ",$G41)</f>
        <v>#N/A</v>
      </c>
      <c r="I41" s="437"/>
      <c r="J41" s="459" t="n">
        <f aca="false">IFERROR(VLOOKUP(E41,'4.4.1 Catalogo DBA'!$B$2:$C$98, 2, FALSE()), 0)</f>
        <v>0</v>
      </c>
      <c r="K41" s="460" t="s">
        <v>43</v>
      </c>
      <c r="L41" s="459" t="n">
        <f aca="false">ROUNDUP(SUM(VLOOKUP('4.4 WBS DBA'!K41,'6. Catalogos'!$J$2:$K$4,2,FALSE())*J41),0)</f>
        <v>0</v>
      </c>
      <c r="M41" s="238"/>
      <c r="N41" s="238"/>
      <c r="O41" s="238"/>
      <c r="P41" s="238"/>
      <c r="Q41" s="238"/>
      <c r="R41" s="238"/>
      <c r="S41" s="238"/>
      <c r="T41" s="238"/>
      <c r="U41" s="238"/>
      <c r="V41" s="238"/>
      <c r="W41" s="238"/>
      <c r="X41" s="238"/>
      <c r="Y41" s="238"/>
      <c r="Z41" s="238"/>
      <c r="AA41" s="238"/>
      <c r="AB41" s="238"/>
      <c r="AC41" s="238"/>
    </row>
    <row r="42" customFormat="false" ht="15" hidden="false" customHeight="false" outlineLevel="0" collapsed="false">
      <c r="A42" s="348" t="n">
        <v>41</v>
      </c>
      <c r="B42" s="434" t="e">
        <f aca="false">VLOOKUP(C42,'9. Matriz de Requisitos'!$A$8:$V$88,3, FALSE())</f>
        <v>#N/A</v>
      </c>
      <c r="C42" s="435" t="s">
        <v>1962</v>
      </c>
      <c r="D42" s="434" t="e">
        <f aca="false">VLOOKUP(C42,'9. Matriz de Requisitos'!$A:$W,4, FALSE())</f>
        <v>#N/A</v>
      </c>
      <c r="E42" s="436"/>
      <c r="F42" s="458" t="e">
        <f aca="false">VLOOKUP($E42, '4.4.1 Catalogo DBA'!$B$2:$D$100, 3, FALSE())</f>
        <v>#N/A</v>
      </c>
      <c r="G42" s="437"/>
      <c r="H42" s="438" t="e">
        <f aca="false">CONCATENATE("[",$C42,"]","[",$F42,"] - ",$G42)</f>
        <v>#N/A</v>
      </c>
      <c r="I42" s="437"/>
      <c r="J42" s="459" t="n">
        <f aca="false">IFERROR(VLOOKUP(E42,'4.4.1 Catalogo DBA'!$B$2:$C$98, 2, FALSE()), 0)</f>
        <v>0</v>
      </c>
      <c r="K42" s="460" t="s">
        <v>43</v>
      </c>
      <c r="L42" s="459" t="n">
        <f aca="false">ROUNDUP(SUM(VLOOKUP('4.4 WBS DBA'!K42,'6. Catalogos'!$J$2:$K$4,2,FALSE())*J42),0)</f>
        <v>0</v>
      </c>
      <c r="M42" s="238"/>
      <c r="N42" s="238"/>
      <c r="O42" s="238"/>
      <c r="P42" s="238"/>
      <c r="Q42" s="238"/>
      <c r="R42" s="238"/>
      <c r="S42" s="238"/>
      <c r="T42" s="238"/>
      <c r="U42" s="238"/>
      <c r="V42" s="238"/>
      <c r="W42" s="238"/>
      <c r="X42" s="238"/>
      <c r="Y42" s="238"/>
      <c r="Z42" s="238"/>
      <c r="AA42" s="238"/>
      <c r="AB42" s="238"/>
      <c r="AC42" s="238"/>
    </row>
    <row r="43" customFormat="false" ht="15" hidden="false" customHeight="false" outlineLevel="0" collapsed="false">
      <c r="A43" s="348" t="n">
        <v>42</v>
      </c>
      <c r="B43" s="434" t="e">
        <f aca="false">VLOOKUP(C43,'9. Matriz de Requisitos'!$A$8:$V$88,3, FALSE())</f>
        <v>#N/A</v>
      </c>
      <c r="C43" s="435" t="s">
        <v>1963</v>
      </c>
      <c r="D43" s="434" t="e">
        <f aca="false">VLOOKUP(C43,'9. Matriz de Requisitos'!$A:$W,4, FALSE())</f>
        <v>#N/A</v>
      </c>
      <c r="E43" s="436"/>
      <c r="F43" s="458" t="e">
        <f aca="false">VLOOKUP($E43, '4.4.1 Catalogo DBA'!$B$2:$D$100, 3, FALSE())</f>
        <v>#N/A</v>
      </c>
      <c r="G43" s="437"/>
      <c r="H43" s="438" t="e">
        <f aca="false">CONCATENATE("[",$C43,"]","[",$F43,"] - ",$G43)</f>
        <v>#N/A</v>
      </c>
      <c r="I43" s="437"/>
      <c r="J43" s="459" t="n">
        <f aca="false">IFERROR(VLOOKUP(E43,'4.4.1 Catalogo DBA'!$B$2:$C$98, 2, FALSE()), 0)</f>
        <v>0</v>
      </c>
      <c r="K43" s="460" t="s">
        <v>43</v>
      </c>
      <c r="L43" s="459" t="n">
        <f aca="false">ROUNDUP(SUM(VLOOKUP('4.4 WBS DBA'!K43,'6. Catalogos'!$J$2:$K$4,2,FALSE())*J43),0)</f>
        <v>0</v>
      </c>
      <c r="M43" s="238"/>
      <c r="N43" s="238"/>
      <c r="O43" s="238"/>
      <c r="P43" s="238"/>
      <c r="Q43" s="238"/>
      <c r="R43" s="238"/>
      <c r="S43" s="238"/>
      <c r="T43" s="238"/>
      <c r="U43" s="238"/>
      <c r="V43" s="238"/>
      <c r="W43" s="238"/>
      <c r="X43" s="238"/>
      <c r="Y43" s="238"/>
      <c r="Z43" s="238"/>
      <c r="AA43" s="238"/>
      <c r="AB43" s="238"/>
      <c r="AC43" s="238"/>
    </row>
    <row r="44" customFormat="false" ht="15" hidden="false" customHeight="false" outlineLevel="0" collapsed="false">
      <c r="A44" s="348" t="n">
        <v>43</v>
      </c>
      <c r="B44" s="434" t="e">
        <f aca="false">VLOOKUP(C44,'9. Matriz de Requisitos'!$A$8:$V$88,3, FALSE())</f>
        <v>#N/A</v>
      </c>
      <c r="C44" s="435" t="s">
        <v>1964</v>
      </c>
      <c r="D44" s="434" t="e">
        <f aca="false">VLOOKUP(C44,'9. Matriz de Requisitos'!$A:$W,4, FALSE())</f>
        <v>#N/A</v>
      </c>
      <c r="E44" s="436"/>
      <c r="F44" s="458" t="e">
        <f aca="false">VLOOKUP($E44, '4.4.1 Catalogo DBA'!$B$2:$D$100, 3, FALSE())</f>
        <v>#N/A</v>
      </c>
      <c r="G44" s="437"/>
      <c r="H44" s="438" t="e">
        <f aca="false">CONCATENATE("[",$C44,"]","[",$F44,"] - ",$G44)</f>
        <v>#N/A</v>
      </c>
      <c r="I44" s="437"/>
      <c r="J44" s="459" t="n">
        <f aca="false">IFERROR(VLOOKUP(E44,'4.4.1 Catalogo DBA'!$B$2:$C$98, 2, FALSE()), 0)</f>
        <v>0</v>
      </c>
      <c r="K44" s="460" t="s">
        <v>43</v>
      </c>
      <c r="L44" s="459" t="n">
        <f aca="false">ROUNDUP(SUM(VLOOKUP('4.4 WBS DBA'!K44,'6. Catalogos'!$J$2:$K$4,2,FALSE())*J44),0)</f>
        <v>0</v>
      </c>
      <c r="M44" s="238"/>
      <c r="N44" s="238"/>
      <c r="O44" s="238"/>
      <c r="P44" s="238"/>
      <c r="Q44" s="238"/>
      <c r="R44" s="238"/>
      <c r="S44" s="238"/>
      <c r="T44" s="238"/>
      <c r="U44" s="238"/>
      <c r="V44" s="238"/>
      <c r="W44" s="238"/>
      <c r="X44" s="238"/>
      <c r="Y44" s="238"/>
      <c r="Z44" s="238"/>
      <c r="AA44" s="238"/>
      <c r="AB44" s="238"/>
      <c r="AC44" s="238"/>
    </row>
    <row r="45" customFormat="false" ht="15" hidden="false" customHeight="false" outlineLevel="0" collapsed="false">
      <c r="A45" s="348" t="n">
        <v>44</v>
      </c>
      <c r="B45" s="434" t="e">
        <f aca="false">VLOOKUP(C45,'9. Matriz de Requisitos'!$A$8:$V$88,3, FALSE())</f>
        <v>#N/A</v>
      </c>
      <c r="C45" s="435" t="s">
        <v>1965</v>
      </c>
      <c r="D45" s="434" t="e">
        <f aca="false">VLOOKUP(C45,'9. Matriz de Requisitos'!$A:$W,4, FALSE())</f>
        <v>#N/A</v>
      </c>
      <c r="E45" s="436"/>
      <c r="F45" s="458" t="e">
        <f aca="false">VLOOKUP($E45, '4.4.1 Catalogo DBA'!$B$2:$D$100, 3, FALSE())</f>
        <v>#N/A</v>
      </c>
      <c r="G45" s="437"/>
      <c r="H45" s="438" t="e">
        <f aca="false">CONCATENATE("[",$C45,"]","[",$F45,"] - ",$G45)</f>
        <v>#N/A</v>
      </c>
      <c r="I45" s="437"/>
      <c r="J45" s="459" t="n">
        <f aca="false">IFERROR(VLOOKUP(E45,'4.4.1 Catalogo DBA'!$B$2:$C$98, 2, FALSE()), 0)</f>
        <v>0</v>
      </c>
      <c r="K45" s="460" t="s">
        <v>43</v>
      </c>
      <c r="L45" s="459" t="n">
        <f aca="false">ROUNDUP(SUM(VLOOKUP('4.4 WBS DBA'!K45,'6. Catalogos'!$J$2:$K$4,2,FALSE())*J45),0)</f>
        <v>0</v>
      </c>
      <c r="M45" s="238"/>
      <c r="N45" s="238"/>
      <c r="O45" s="238"/>
      <c r="P45" s="238"/>
      <c r="Q45" s="238"/>
      <c r="R45" s="238"/>
      <c r="S45" s="238"/>
      <c r="T45" s="238"/>
      <c r="U45" s="238"/>
      <c r="V45" s="238"/>
      <c r="W45" s="238"/>
      <c r="X45" s="238"/>
      <c r="Y45" s="238"/>
      <c r="Z45" s="238"/>
      <c r="AA45" s="238"/>
      <c r="AB45" s="238"/>
      <c r="AC45" s="238"/>
    </row>
    <row r="46" customFormat="false" ht="15" hidden="false" customHeight="false" outlineLevel="0" collapsed="false">
      <c r="A46" s="348" t="n">
        <v>45</v>
      </c>
      <c r="B46" s="434" t="e">
        <f aca="false">VLOOKUP(C46,'9. Matriz de Requisitos'!$A$8:$V$88,3, FALSE())</f>
        <v>#N/A</v>
      </c>
      <c r="C46" s="435" t="s">
        <v>1966</v>
      </c>
      <c r="D46" s="434" t="e">
        <f aca="false">VLOOKUP(C46,'9. Matriz de Requisitos'!$A:$W,4, FALSE())</f>
        <v>#N/A</v>
      </c>
      <c r="E46" s="436"/>
      <c r="F46" s="458" t="e">
        <f aca="false">VLOOKUP($E46, '4.4.1 Catalogo DBA'!$B$2:$D$100, 3, FALSE())</f>
        <v>#N/A</v>
      </c>
      <c r="G46" s="437"/>
      <c r="H46" s="438" t="e">
        <f aca="false">CONCATENATE("[",$C46,"]","[",$F46,"] - ",$G46)</f>
        <v>#N/A</v>
      </c>
      <c r="I46" s="437"/>
      <c r="J46" s="459" t="n">
        <f aca="false">IFERROR(VLOOKUP(E46,'4.4.1 Catalogo DBA'!$B$2:$C$98, 2, FALSE()), 0)</f>
        <v>0</v>
      </c>
      <c r="K46" s="460" t="s">
        <v>43</v>
      </c>
      <c r="L46" s="459" t="n">
        <f aca="false">ROUNDUP(SUM(VLOOKUP('4.4 WBS DBA'!K46,'6. Catalogos'!$J$2:$K$4,2,FALSE())*J46),0)</f>
        <v>0</v>
      </c>
      <c r="M46" s="238"/>
      <c r="N46" s="238"/>
      <c r="O46" s="238"/>
      <c r="P46" s="238"/>
      <c r="Q46" s="238"/>
      <c r="R46" s="238"/>
      <c r="S46" s="238"/>
      <c r="T46" s="238"/>
      <c r="U46" s="238"/>
      <c r="V46" s="238"/>
      <c r="W46" s="238"/>
      <c r="X46" s="238"/>
      <c r="Y46" s="238"/>
      <c r="Z46" s="238"/>
      <c r="AA46" s="238"/>
      <c r="AB46" s="238"/>
      <c r="AC46" s="238"/>
    </row>
    <row r="47" customFormat="false" ht="15" hidden="false" customHeight="false" outlineLevel="0" collapsed="false">
      <c r="A47" s="348" t="n">
        <v>46</v>
      </c>
      <c r="B47" s="434" t="e">
        <f aca="false">VLOOKUP(C47,'9. Matriz de Requisitos'!$A$8:$V$88,3, FALSE())</f>
        <v>#N/A</v>
      </c>
      <c r="C47" s="435" t="s">
        <v>1967</v>
      </c>
      <c r="D47" s="434" t="e">
        <f aca="false">VLOOKUP(C47,'9. Matriz de Requisitos'!$A:$W,4, FALSE())</f>
        <v>#N/A</v>
      </c>
      <c r="E47" s="436"/>
      <c r="F47" s="458" t="e">
        <f aca="false">VLOOKUP($E47, '4.4.1 Catalogo DBA'!$B$2:$D$100, 3, FALSE())</f>
        <v>#N/A</v>
      </c>
      <c r="G47" s="437"/>
      <c r="H47" s="438" t="e">
        <f aca="false">CONCATENATE("[",$C47,"]","[",$F47,"] - ",$G47)</f>
        <v>#N/A</v>
      </c>
      <c r="I47" s="437"/>
      <c r="J47" s="459" t="n">
        <f aca="false">IFERROR(VLOOKUP(E47,'4.4.1 Catalogo DBA'!$B$2:$C$98, 2, FALSE()), 0)</f>
        <v>0</v>
      </c>
      <c r="K47" s="460" t="s">
        <v>43</v>
      </c>
      <c r="L47" s="459" t="n">
        <f aca="false">ROUNDUP(SUM(VLOOKUP('4.4 WBS DBA'!K47,'6. Catalogos'!$J$2:$K$4,2,FALSE())*J47),0)</f>
        <v>0</v>
      </c>
      <c r="M47" s="238"/>
      <c r="N47" s="238"/>
      <c r="O47" s="238"/>
      <c r="P47" s="238"/>
      <c r="Q47" s="238"/>
      <c r="R47" s="238"/>
      <c r="S47" s="238"/>
      <c r="T47" s="238"/>
      <c r="U47" s="238"/>
      <c r="V47" s="238"/>
      <c r="W47" s="238"/>
      <c r="X47" s="238"/>
      <c r="Y47" s="238"/>
      <c r="Z47" s="238"/>
      <c r="AA47" s="238"/>
      <c r="AB47" s="238"/>
      <c r="AC47" s="238"/>
    </row>
    <row r="48" customFormat="false" ht="15" hidden="false" customHeight="false" outlineLevel="0" collapsed="false">
      <c r="A48" s="348" t="n">
        <v>47</v>
      </c>
      <c r="B48" s="434" t="e">
        <f aca="false">VLOOKUP(C48,'9. Matriz de Requisitos'!$A$8:$V$88,3, FALSE())</f>
        <v>#N/A</v>
      </c>
      <c r="C48" s="435" t="s">
        <v>1968</v>
      </c>
      <c r="D48" s="434" t="e">
        <f aca="false">VLOOKUP(C48,'9. Matriz de Requisitos'!$A:$W,4, FALSE())</f>
        <v>#N/A</v>
      </c>
      <c r="E48" s="436"/>
      <c r="F48" s="458" t="e">
        <f aca="false">VLOOKUP($E48, '4.4.1 Catalogo DBA'!$B$2:$D$100, 3, FALSE())</f>
        <v>#N/A</v>
      </c>
      <c r="G48" s="437"/>
      <c r="H48" s="438" t="e">
        <f aca="false">CONCATENATE("[",$C48,"]","[",$F48,"] - ",$G48)</f>
        <v>#N/A</v>
      </c>
      <c r="I48" s="437"/>
      <c r="J48" s="459" t="n">
        <f aca="false">IFERROR(VLOOKUP(E48,'4.4.1 Catalogo DBA'!$B$2:$C$98, 2, FALSE()), 0)</f>
        <v>0</v>
      </c>
      <c r="K48" s="460" t="s">
        <v>43</v>
      </c>
      <c r="L48" s="459" t="n">
        <f aca="false">ROUNDUP(SUM(VLOOKUP('4.4 WBS DBA'!K48,'6. Catalogos'!$J$2:$K$4,2,FALSE())*J48),0)</f>
        <v>0</v>
      </c>
      <c r="M48" s="238"/>
      <c r="N48" s="238"/>
      <c r="O48" s="238"/>
      <c r="P48" s="238"/>
      <c r="Q48" s="238"/>
      <c r="R48" s="238"/>
      <c r="S48" s="238"/>
      <c r="T48" s="238"/>
      <c r="U48" s="238"/>
      <c r="V48" s="238"/>
      <c r="W48" s="238"/>
      <c r="X48" s="238"/>
      <c r="Y48" s="238"/>
      <c r="Z48" s="238"/>
      <c r="AA48" s="238"/>
      <c r="AB48" s="238"/>
      <c r="AC48" s="238"/>
    </row>
    <row r="49" customFormat="false" ht="15" hidden="false" customHeight="false" outlineLevel="0" collapsed="false">
      <c r="A49" s="348" t="n">
        <v>48</v>
      </c>
      <c r="B49" s="434" t="e">
        <f aca="false">VLOOKUP(C49,'9. Matriz de Requisitos'!$A$8:$V$88,3, FALSE())</f>
        <v>#N/A</v>
      </c>
      <c r="C49" s="435" t="s">
        <v>1969</v>
      </c>
      <c r="D49" s="434" t="e">
        <f aca="false">VLOOKUP(C49,'9. Matriz de Requisitos'!$A:$W,4, FALSE())</f>
        <v>#N/A</v>
      </c>
      <c r="E49" s="436"/>
      <c r="F49" s="458" t="e">
        <f aca="false">VLOOKUP($E49, '4.4.1 Catalogo DBA'!$B$2:$D$100, 3, FALSE())</f>
        <v>#N/A</v>
      </c>
      <c r="G49" s="437"/>
      <c r="H49" s="438" t="e">
        <f aca="false">CONCATENATE("[",$C49,"]","[",$F49,"] - ",$G49)</f>
        <v>#N/A</v>
      </c>
      <c r="I49" s="437"/>
      <c r="J49" s="459" t="n">
        <f aca="false">IFERROR(VLOOKUP(E49,'4.4.1 Catalogo DBA'!$B$2:$C$98, 2, FALSE()), 0)</f>
        <v>0</v>
      </c>
      <c r="K49" s="460" t="s">
        <v>43</v>
      </c>
      <c r="L49" s="459" t="n">
        <f aca="false">ROUNDUP(SUM(VLOOKUP('4.4 WBS DBA'!K49,'6. Catalogos'!$J$2:$K$4,2,FALSE())*J49),0)</f>
        <v>0</v>
      </c>
      <c r="M49" s="238"/>
      <c r="N49" s="238"/>
      <c r="O49" s="238"/>
      <c r="P49" s="238"/>
      <c r="Q49" s="238"/>
      <c r="R49" s="238"/>
      <c r="S49" s="238"/>
      <c r="T49" s="238"/>
      <c r="U49" s="238"/>
      <c r="V49" s="238"/>
      <c r="W49" s="238"/>
      <c r="X49" s="238"/>
      <c r="Y49" s="238"/>
      <c r="Z49" s="238"/>
      <c r="AA49" s="238"/>
      <c r="AB49" s="238"/>
      <c r="AC49" s="238"/>
    </row>
    <row r="50" customFormat="false" ht="15" hidden="false" customHeight="false" outlineLevel="0" collapsed="false">
      <c r="A50" s="348" t="n">
        <v>49</v>
      </c>
      <c r="B50" s="434" t="e">
        <f aca="false">VLOOKUP(C50,'9. Matriz de Requisitos'!$A$8:$V$88,3, FALSE())</f>
        <v>#N/A</v>
      </c>
      <c r="C50" s="435" t="s">
        <v>1970</v>
      </c>
      <c r="D50" s="434" t="e">
        <f aca="false">VLOOKUP(C50,'9. Matriz de Requisitos'!$A:$W,4, FALSE())</f>
        <v>#N/A</v>
      </c>
      <c r="E50" s="436"/>
      <c r="F50" s="458" t="e">
        <f aca="false">VLOOKUP($E50, '4.4.1 Catalogo DBA'!$B$2:$D$100, 3, FALSE())</f>
        <v>#N/A</v>
      </c>
      <c r="G50" s="437"/>
      <c r="H50" s="438" t="e">
        <f aca="false">CONCATENATE("[",$C50,"]","[",$F50,"] - ",$G50)</f>
        <v>#N/A</v>
      </c>
      <c r="I50" s="437"/>
      <c r="J50" s="459" t="n">
        <f aca="false">IFERROR(VLOOKUP(E50,'4.4.1 Catalogo DBA'!$B$2:$C$98, 2, FALSE()), 0)</f>
        <v>0</v>
      </c>
      <c r="K50" s="460" t="s">
        <v>43</v>
      </c>
      <c r="L50" s="459" t="n">
        <f aca="false">ROUNDUP(SUM(VLOOKUP('4.4 WBS DBA'!K50,'6. Catalogos'!$J$2:$K$4,2,FALSE())*J50),0)</f>
        <v>0</v>
      </c>
      <c r="M50" s="238"/>
      <c r="N50" s="238"/>
      <c r="O50" s="238"/>
      <c r="P50" s="238"/>
      <c r="Q50" s="238"/>
      <c r="R50" s="238"/>
      <c r="S50" s="238"/>
      <c r="T50" s="238"/>
      <c r="U50" s="238"/>
      <c r="V50" s="238"/>
      <c r="W50" s="238"/>
      <c r="X50" s="238"/>
      <c r="Y50" s="238"/>
      <c r="Z50" s="238"/>
      <c r="AA50" s="238"/>
      <c r="AB50" s="238"/>
      <c r="AC50" s="238"/>
    </row>
    <row r="51" customFormat="false" ht="15" hidden="false" customHeight="false" outlineLevel="0" collapsed="false">
      <c r="A51" s="348" t="n">
        <v>50</v>
      </c>
      <c r="B51" s="434" t="e">
        <f aca="false">VLOOKUP(C51,'9. Matriz de Requisitos'!$A$8:$V$88,3, FALSE())</f>
        <v>#N/A</v>
      </c>
      <c r="C51" s="435" t="s">
        <v>1971</v>
      </c>
      <c r="D51" s="434" t="e">
        <f aca="false">VLOOKUP(C51,'9. Matriz de Requisitos'!$A:$W,4, FALSE())</f>
        <v>#N/A</v>
      </c>
      <c r="E51" s="436"/>
      <c r="F51" s="458" t="e">
        <f aca="false">VLOOKUP($E51, '4.4.1 Catalogo DBA'!$B$2:$D$100, 3, FALSE())</f>
        <v>#N/A</v>
      </c>
      <c r="G51" s="437"/>
      <c r="H51" s="438" t="e">
        <f aca="false">CONCATENATE("[",$C51,"]","[",$F51,"] - ",$G51)</f>
        <v>#N/A</v>
      </c>
      <c r="I51" s="437"/>
      <c r="J51" s="459" t="n">
        <f aca="false">IFERROR(VLOOKUP(E51,'4.4.1 Catalogo DBA'!$B$2:$C$98, 2, FALSE()), 0)</f>
        <v>0</v>
      </c>
      <c r="K51" s="460" t="s">
        <v>43</v>
      </c>
      <c r="L51" s="459" t="n">
        <f aca="false">ROUNDUP(SUM(VLOOKUP('4.4 WBS DBA'!K51,'6. Catalogos'!$J$2:$K$4,2,FALSE())*J51),0)</f>
        <v>0</v>
      </c>
      <c r="M51" s="238"/>
      <c r="N51" s="238"/>
      <c r="O51" s="238"/>
      <c r="P51" s="238"/>
      <c r="Q51" s="238"/>
      <c r="R51" s="238"/>
      <c r="S51" s="238"/>
      <c r="T51" s="238"/>
      <c r="U51" s="238"/>
      <c r="V51" s="238"/>
      <c r="W51" s="238"/>
      <c r="X51" s="238"/>
      <c r="Y51" s="238"/>
      <c r="Z51" s="238"/>
      <c r="AA51" s="238"/>
      <c r="AB51" s="238"/>
      <c r="AC51" s="238"/>
    </row>
    <row r="52" customFormat="false" ht="85.5" hidden="false" customHeight="true" outlineLevel="0" collapsed="false">
      <c r="A52" s="348" t="n">
        <v>51</v>
      </c>
      <c r="B52" s="434" t="e">
        <f aca="false">VLOOKUP(C52,'9. Matriz de Requisitos'!$A$8:$V$88,3, FALSE())</f>
        <v>#N/A</v>
      </c>
      <c r="C52" s="435" t="s">
        <v>1972</v>
      </c>
      <c r="D52" s="461" t="e">
        <f aca="false">VLOOKUP(C52,'9. Matriz de Requisitos'!$A:$W,4, FALSE())</f>
        <v>#N/A</v>
      </c>
      <c r="E52" s="436" t="s">
        <v>1973</v>
      </c>
      <c r="F52" s="458" t="str">
        <f aca="false">VLOOKUP($E52, '4.4.1 Catalogo DBA'!$B$2:$D$100, 3, FALSE())</f>
        <v>BD-ACT</v>
      </c>
      <c r="G52" s="445" t="s">
        <v>1974</v>
      </c>
      <c r="H52" s="438" t="str">
        <f aca="false">CONCATENATE("[",$C52,"]","[",$F52,"] - ",$G52)</f>
        <v>[TPSC-RE-FU-051][BD-ACT] - Configuración del server de base de datos para el ambiente de Pruebas (QA)
</v>
      </c>
      <c r="I52" s="437" t="s">
        <v>1975</v>
      </c>
      <c r="J52" s="459" t="n">
        <f aca="false">IFERROR(VLOOKUP(E52,'4.4.1 Catalogo DBA'!$B$2:$C$98, 2, FALSE()), 0)</f>
        <v>40</v>
      </c>
      <c r="K52" s="460" t="s">
        <v>43</v>
      </c>
      <c r="L52" s="459" t="n">
        <f aca="false">ROUNDUP(SUM(VLOOKUP('4.4 WBS DBA'!K52,'6. Catalogos'!$J$2:$K$4,2,FALSE())*J52),0)</f>
        <v>40</v>
      </c>
      <c r="M52" s="238"/>
      <c r="N52" s="238"/>
      <c r="O52" s="238"/>
      <c r="P52" s="238"/>
      <c r="Q52" s="238"/>
      <c r="R52" s="238"/>
      <c r="S52" s="238"/>
      <c r="T52" s="238"/>
      <c r="U52" s="238"/>
      <c r="V52" s="238"/>
      <c r="W52" s="238"/>
      <c r="X52" s="238"/>
      <c r="Y52" s="238"/>
      <c r="Z52" s="238"/>
      <c r="AA52" s="238"/>
      <c r="AB52" s="238"/>
      <c r="AC52" s="238"/>
    </row>
    <row r="53" customFormat="false" ht="42.75" hidden="false" customHeight="true" outlineLevel="0" collapsed="false">
      <c r="A53" s="348" t="n">
        <v>52</v>
      </c>
      <c r="B53" s="434" t="e">
        <f aca="false">VLOOKUP(C53,'9. Matriz de Requisitos'!$A$8:$V$88,3, FALSE())</f>
        <v>#N/A</v>
      </c>
      <c r="C53" s="435" t="s">
        <v>1976</v>
      </c>
      <c r="D53" s="434" t="e">
        <f aca="false">VLOOKUP(C53,'9. Matriz de Requisitos'!$A:$W,4, FALSE())</f>
        <v>#N/A</v>
      </c>
      <c r="E53" s="436" t="s">
        <v>1977</v>
      </c>
      <c r="F53" s="458" t="str">
        <f aca="false">VLOOKUP($E53, '4.4.1 Catalogo DBA'!$B$2:$D$100, 3, FALSE())</f>
        <v>PR-SQL</v>
      </c>
      <c r="G53" s="445" t="s">
        <v>1978</v>
      </c>
      <c r="H53" s="438" t="str">
        <f aca="false">CONCATENATE("[",$C53,"]","[",$F53,"] - ",$G53)</f>
        <v>[TPSC-RE-FU-052][PR-SQL] - Aceptación y Validación Scripts SQL Sprint 1</v>
      </c>
      <c r="I53" s="437"/>
      <c r="J53" s="459" t="n">
        <f aca="false">IFERROR(VLOOKUP(E53,'4.4.1 Catalogo DBA'!$B$2:$C$98, 2, FALSE()), 0)</f>
        <v>30</v>
      </c>
      <c r="K53" s="460" t="s">
        <v>43</v>
      </c>
      <c r="L53" s="459" t="n">
        <f aca="false">ROUNDUP(SUM(VLOOKUP('4.4 WBS DBA'!K53,'6. Catalogos'!$J$2:$K$4,2,FALSE())*J53),0)</f>
        <v>30</v>
      </c>
      <c r="M53" s="238"/>
      <c r="N53" s="238"/>
      <c r="O53" s="238"/>
      <c r="P53" s="238"/>
      <c r="Q53" s="238"/>
      <c r="R53" s="238"/>
      <c r="S53" s="238"/>
      <c r="T53" s="238"/>
      <c r="U53" s="238"/>
      <c r="V53" s="238"/>
      <c r="W53" s="238"/>
      <c r="X53" s="238"/>
      <c r="Y53" s="238"/>
      <c r="Z53" s="238"/>
      <c r="AA53" s="238"/>
      <c r="AB53" s="238"/>
      <c r="AC53" s="238"/>
    </row>
    <row r="54" customFormat="false" ht="42.75" hidden="false" customHeight="true" outlineLevel="0" collapsed="false">
      <c r="A54" s="348" t="n">
        <v>53</v>
      </c>
      <c r="B54" s="434" t="e">
        <f aca="false">VLOOKUP(C54,'9. Matriz de Requisitos'!$A$8:$V$88,3, FALSE())</f>
        <v>#N/A</v>
      </c>
      <c r="C54" s="435" t="s">
        <v>1979</v>
      </c>
      <c r="D54" s="434" t="e">
        <f aca="false">VLOOKUP(C54,'9. Matriz de Requisitos'!$A:$W,4, FALSE())</f>
        <v>#N/A</v>
      </c>
      <c r="E54" s="436" t="s">
        <v>1977</v>
      </c>
      <c r="F54" s="458" t="str">
        <f aca="false">VLOOKUP($E54, '4.4.1 Catalogo DBA'!$B$2:$D$100, 3, FALSE())</f>
        <v>PR-SQL</v>
      </c>
      <c r="G54" s="445" t="s">
        <v>1980</v>
      </c>
      <c r="H54" s="438" t="str">
        <f aca="false">CONCATENATE("[",$C54,"]","[",$F54,"] - ",$G54)</f>
        <v>[TPSC-RE-FU-053][PR-SQL] - Aceptación y Validación Scripts SQL Spint 2</v>
      </c>
      <c r="I54" s="437"/>
      <c r="J54" s="459" t="n">
        <f aca="false">IFERROR(VLOOKUP(E54,'4.4.1 Catalogo DBA'!$B$2:$C$98, 2, FALSE()), 0)</f>
        <v>30</v>
      </c>
      <c r="K54" s="460" t="s">
        <v>43</v>
      </c>
      <c r="L54" s="459" t="n">
        <f aca="false">ROUNDUP(SUM(VLOOKUP('4.4 WBS DBA'!K54,'6. Catalogos'!$J$2:$K$4,2,FALSE())*J54),0)</f>
        <v>30</v>
      </c>
      <c r="M54" s="238"/>
      <c r="N54" s="238"/>
      <c r="O54" s="238"/>
      <c r="P54" s="238"/>
      <c r="Q54" s="238"/>
      <c r="R54" s="238"/>
      <c r="S54" s="238"/>
      <c r="T54" s="238"/>
      <c r="U54" s="238"/>
      <c r="V54" s="238"/>
      <c r="W54" s="238"/>
      <c r="X54" s="238"/>
      <c r="Y54" s="238"/>
      <c r="Z54" s="238"/>
      <c r="AA54" s="238"/>
      <c r="AB54" s="238"/>
      <c r="AC54" s="238"/>
    </row>
    <row r="55" customFormat="false" ht="42.75" hidden="false" customHeight="true" outlineLevel="0" collapsed="false">
      <c r="A55" s="348" t="n">
        <v>54</v>
      </c>
      <c r="B55" s="434" t="e">
        <f aca="false">VLOOKUP(C55,'9. Matriz de Requisitos'!$A$8:$V$88,3, FALSE())</f>
        <v>#N/A</v>
      </c>
      <c r="C55" s="435" t="s">
        <v>1981</v>
      </c>
      <c r="D55" s="434" t="e">
        <f aca="false">VLOOKUP(C55,'9. Matriz de Requisitos'!$A:$W,4, FALSE())</f>
        <v>#N/A</v>
      </c>
      <c r="E55" s="436" t="s">
        <v>1977</v>
      </c>
      <c r="F55" s="458" t="str">
        <f aca="false">VLOOKUP($E55, '4.4.1 Catalogo DBA'!$B$2:$D$100, 3, FALSE())</f>
        <v>PR-SQL</v>
      </c>
      <c r="G55" s="445" t="s">
        <v>1982</v>
      </c>
      <c r="H55" s="438" t="str">
        <f aca="false">CONCATENATE("[",$C55,"]","[",$F55,"] - ",$G55)</f>
        <v>[TPSC-RE-FU-054][PR-SQL] - Aceptación y Validación Scripts SQL Sprint 3</v>
      </c>
      <c r="I55" s="437"/>
      <c r="J55" s="459" t="n">
        <f aca="false">IFERROR(VLOOKUP(E55,'4.4.1 Catalogo DBA'!$B$2:$C$98, 2, FALSE()), 0)</f>
        <v>30</v>
      </c>
      <c r="K55" s="460" t="s">
        <v>43</v>
      </c>
      <c r="L55" s="459" t="n">
        <f aca="false">ROUNDUP(SUM(VLOOKUP('4.4 WBS DBA'!K55,'6. Catalogos'!$J$2:$K$4,2,FALSE())*J55),0)</f>
        <v>30</v>
      </c>
      <c r="M55" s="238"/>
      <c r="N55" s="238"/>
      <c r="O55" s="238"/>
      <c r="P55" s="238"/>
      <c r="Q55" s="238"/>
      <c r="R55" s="238"/>
      <c r="S55" s="238"/>
      <c r="T55" s="238"/>
      <c r="U55" s="238"/>
      <c r="V55" s="238"/>
      <c r="W55" s="238"/>
      <c r="X55" s="238"/>
      <c r="Y55" s="238"/>
      <c r="Z55" s="238"/>
      <c r="AA55" s="238"/>
      <c r="AB55" s="238"/>
      <c r="AC55" s="238"/>
    </row>
    <row r="56" customFormat="false" ht="42.75" hidden="false" customHeight="true" outlineLevel="0" collapsed="false">
      <c r="A56" s="348" t="n">
        <v>55</v>
      </c>
      <c r="B56" s="434" t="e">
        <f aca="false">VLOOKUP(C56,'9. Matriz de Requisitos'!$A$8:$V$88,3, FALSE())</f>
        <v>#N/A</v>
      </c>
      <c r="C56" s="435" t="s">
        <v>1983</v>
      </c>
      <c r="D56" s="434" t="e">
        <f aca="false">VLOOKUP(C56,'9. Matriz de Requisitos'!$A:$W,4, FALSE())</f>
        <v>#N/A</v>
      </c>
      <c r="E56" s="436" t="s">
        <v>1977</v>
      </c>
      <c r="F56" s="458" t="str">
        <f aca="false">VLOOKUP($E56, '4.4.1 Catalogo DBA'!$B$2:$D$100, 3, FALSE())</f>
        <v>PR-SQL</v>
      </c>
      <c r="G56" s="445" t="s">
        <v>1984</v>
      </c>
      <c r="H56" s="438" t="str">
        <f aca="false">CONCATENATE("[",$C56,"]","[",$F56,"] - ",$G56)</f>
        <v>[TPSC-RE-FU-055][PR-SQL] - Aceptación y Validación Scripts SQL Sprint 4</v>
      </c>
      <c r="I56" s="437"/>
      <c r="J56" s="459" t="n">
        <f aca="false">IFERROR(VLOOKUP(E56,'4.4.1 Catalogo DBA'!$B$2:$C$98, 2, FALSE()), 0)</f>
        <v>30</v>
      </c>
      <c r="K56" s="460" t="s">
        <v>43</v>
      </c>
      <c r="L56" s="459" t="n">
        <f aca="false">ROUNDUP(SUM(VLOOKUP('4.4 WBS DBA'!K56,'6. Catalogos'!$J$2:$K$4,2,FALSE())*J56),0)</f>
        <v>30</v>
      </c>
      <c r="M56" s="238"/>
      <c r="N56" s="238"/>
      <c r="O56" s="238"/>
      <c r="P56" s="238"/>
      <c r="Q56" s="238"/>
      <c r="R56" s="238"/>
      <c r="S56" s="238"/>
      <c r="T56" s="238"/>
      <c r="U56" s="238"/>
      <c r="V56" s="238"/>
      <c r="W56" s="238"/>
      <c r="X56" s="238"/>
      <c r="Y56" s="238"/>
      <c r="Z56" s="238"/>
      <c r="AA56" s="238"/>
      <c r="AB56" s="238"/>
      <c r="AC56" s="238"/>
    </row>
    <row r="57" customFormat="false" ht="42.75" hidden="false" customHeight="true" outlineLevel="0" collapsed="false">
      <c r="A57" s="348" t="n">
        <v>56</v>
      </c>
      <c r="B57" s="434" t="e">
        <f aca="false">VLOOKUP(C57,'9. Matriz de Requisitos'!$A$8:$V$88,3, FALSE())</f>
        <v>#N/A</v>
      </c>
      <c r="C57" s="435" t="s">
        <v>1985</v>
      </c>
      <c r="D57" s="434" t="e">
        <f aca="false">VLOOKUP(C57,'9. Matriz de Requisitos'!$A:$W,4, FALSE())</f>
        <v>#N/A</v>
      </c>
      <c r="E57" s="436" t="s">
        <v>1977</v>
      </c>
      <c r="F57" s="458" t="str">
        <f aca="false">VLOOKUP($E57, '4.4.1 Catalogo DBA'!$B$2:$D$100, 3, FALSE())</f>
        <v>PR-SQL</v>
      </c>
      <c r="G57" s="445" t="s">
        <v>1986</v>
      </c>
      <c r="H57" s="438" t="str">
        <f aca="false">CONCATENATE("[",$C57,"]","[",$F57,"] - ",$G57)</f>
        <v>[TPSC-RE-FU-056][PR-SQL] - Aceptación y Validación Scripts SQL Sprint 5</v>
      </c>
      <c r="I57" s="437"/>
      <c r="J57" s="459" t="n">
        <f aca="false">IFERROR(VLOOKUP(E57,'4.4.1 Catalogo DBA'!$B$2:$C$98, 2, FALSE()), 0)</f>
        <v>30</v>
      </c>
      <c r="K57" s="460" t="s">
        <v>43</v>
      </c>
      <c r="L57" s="459" t="n">
        <f aca="false">ROUNDUP(SUM(VLOOKUP('4.4 WBS DBA'!K57,'6. Catalogos'!$J$2:$K$4,2,FALSE())*J57),0)</f>
        <v>30</v>
      </c>
      <c r="M57" s="238"/>
      <c r="N57" s="238"/>
      <c r="O57" s="238"/>
      <c r="P57" s="238"/>
      <c r="Q57" s="238"/>
      <c r="R57" s="238"/>
      <c r="S57" s="238"/>
      <c r="T57" s="238"/>
      <c r="U57" s="238"/>
      <c r="V57" s="238"/>
      <c r="W57" s="238"/>
      <c r="X57" s="238"/>
      <c r="Y57" s="238"/>
      <c r="Z57" s="238"/>
      <c r="AA57" s="238"/>
      <c r="AB57" s="238"/>
      <c r="AC57" s="238"/>
    </row>
    <row r="58" customFormat="false" ht="42.75" hidden="false" customHeight="true" outlineLevel="0" collapsed="false">
      <c r="A58" s="348" t="n">
        <v>57</v>
      </c>
      <c r="B58" s="434" t="e">
        <f aca="false">VLOOKUP(C58,'9. Matriz de Requisitos'!$A$8:$V$88,3, FALSE())</f>
        <v>#N/A</v>
      </c>
      <c r="C58" s="435" t="s">
        <v>1987</v>
      </c>
      <c r="D58" s="434" t="e">
        <f aca="false">VLOOKUP(C58,'9. Matriz de Requisitos'!$A:$W,4, FALSE())</f>
        <v>#N/A</v>
      </c>
      <c r="E58" s="436" t="s">
        <v>1977</v>
      </c>
      <c r="F58" s="458" t="str">
        <f aca="false">VLOOKUP($E58, '4.4.1 Catalogo DBA'!$B$2:$D$100, 3, FALSE())</f>
        <v>PR-SQL</v>
      </c>
      <c r="G58" s="445" t="s">
        <v>1988</v>
      </c>
      <c r="H58" s="438" t="str">
        <f aca="false">CONCATENATE("[",$C58,"]","[",$F58,"] - ",$G58)</f>
        <v>[TPSC-RE-FU-057][PR-SQL] - Aceptación y Validación Scripts SQL Sprint 6</v>
      </c>
      <c r="I58" s="437"/>
      <c r="J58" s="459" t="n">
        <f aca="false">IFERROR(VLOOKUP(E58,'4.4.1 Catalogo DBA'!$B$2:$C$98, 2, FALSE()), 0)</f>
        <v>30</v>
      </c>
      <c r="K58" s="460" t="s">
        <v>43</v>
      </c>
      <c r="L58" s="459" t="n">
        <f aca="false">ROUNDUP(SUM(VLOOKUP('4.4 WBS DBA'!K58,'6. Catalogos'!$J$2:$K$4,2,FALSE())*J58),0)</f>
        <v>30</v>
      </c>
      <c r="M58" s="238"/>
      <c r="N58" s="238"/>
      <c r="O58" s="238"/>
      <c r="P58" s="238"/>
      <c r="Q58" s="238"/>
      <c r="R58" s="238"/>
      <c r="S58" s="238"/>
      <c r="T58" s="238"/>
      <c r="U58" s="238"/>
      <c r="V58" s="238"/>
      <c r="W58" s="238"/>
      <c r="X58" s="238"/>
      <c r="Y58" s="238"/>
      <c r="Z58" s="238"/>
      <c r="AA58" s="238"/>
      <c r="AB58" s="238"/>
      <c r="AC58" s="238"/>
    </row>
    <row r="59" customFormat="false" ht="75" hidden="false" customHeight="true" outlineLevel="0" collapsed="false">
      <c r="A59" s="348" t="n">
        <v>58</v>
      </c>
      <c r="B59" s="434" t="e">
        <f aca="false">VLOOKUP(C59,'9. Matriz de Requisitos'!$A$8:$V$88,3, FALSE())</f>
        <v>#N/A</v>
      </c>
      <c r="C59" s="435" t="s">
        <v>1989</v>
      </c>
      <c r="D59" s="434" t="e">
        <f aca="false">VLOOKUP(C59,'9. Matriz de Requisitos'!$A:$W,4, FALSE())</f>
        <v>#N/A</v>
      </c>
      <c r="E59" s="436" t="s">
        <v>1990</v>
      </c>
      <c r="F59" s="458" t="n">
        <f aca="false">VLOOKUP($E59, '4.4.1 Catalogo DBA'!$B$2:$D$100, 3, FALSE())</f>
        <v>0</v>
      </c>
      <c r="G59" s="445" t="s">
        <v>1991</v>
      </c>
      <c r="H59" s="438" t="str">
        <f aca="false">CONCATENATE("[",$C59,"]","[",$F59,"] - ",$G59)</f>
        <v>[TPSC-RE-FU-058][0] - Configuración del server de base de datos para el ambiente de Pruebas (UAT)
</v>
      </c>
      <c r="I59" s="437" t="s">
        <v>1975</v>
      </c>
      <c r="J59" s="459" t="n">
        <f aca="false">IFERROR(VLOOKUP(E59,'4.4.1 Catalogo DBA'!$B$2:$C$98, 2, FALSE()), 0)</f>
        <v>20</v>
      </c>
      <c r="K59" s="460" t="s">
        <v>43</v>
      </c>
      <c r="L59" s="459" t="n">
        <f aca="false">ROUNDUP(SUM(VLOOKUP('4.4 WBS DBA'!K59,'6. Catalogos'!$J$2:$K$4,2,FALSE())*J59),0)</f>
        <v>20</v>
      </c>
      <c r="M59" s="238"/>
      <c r="N59" s="238"/>
      <c r="O59" s="238"/>
      <c r="P59" s="238"/>
      <c r="Q59" s="238"/>
      <c r="R59" s="238"/>
      <c r="S59" s="238"/>
      <c r="T59" s="238"/>
      <c r="U59" s="238"/>
      <c r="V59" s="238"/>
      <c r="W59" s="238"/>
      <c r="X59" s="238"/>
      <c r="Y59" s="238"/>
      <c r="Z59" s="238"/>
      <c r="AA59" s="238"/>
      <c r="AB59" s="238"/>
      <c r="AC59" s="238"/>
    </row>
    <row r="60" customFormat="false" ht="85.5" hidden="false" customHeight="true" outlineLevel="0" collapsed="false">
      <c r="A60" s="348" t="n">
        <v>59</v>
      </c>
      <c r="B60" s="434" t="e">
        <f aca="false">VLOOKUP(C60,'9. Matriz de Requisitos'!$A$8:$V$88,3, FALSE())</f>
        <v>#N/A</v>
      </c>
      <c r="C60" s="435" t="s">
        <v>1992</v>
      </c>
      <c r="D60" s="434" t="e">
        <f aca="false">VLOOKUP(C60,'9. Matriz de Requisitos'!$A:$W,4, FALSE())</f>
        <v>#N/A</v>
      </c>
      <c r="E60" s="436" t="s">
        <v>1990</v>
      </c>
      <c r="F60" s="458" t="n">
        <f aca="false">VLOOKUP($E60, '4.4.1 Catalogo DBA'!$B$2:$D$100, 3, FALSE())</f>
        <v>0</v>
      </c>
      <c r="G60" s="445" t="s">
        <v>1993</v>
      </c>
      <c r="H60" s="438" t="str">
        <f aca="false">CONCATENATE("[",$C60,"]","[",$F60,"] - ",$G60)</f>
        <v>[TPSC-RE-FU-059][0] - Descarga de respaldos y software (UAT)
</v>
      </c>
      <c r="I60" s="437" t="s">
        <v>1994</v>
      </c>
      <c r="J60" s="459" t="n">
        <f aca="false">IFERROR(VLOOKUP(E60,'4.4.1 Catalogo DBA'!$B$2:$C$98, 2, FALSE()), 0)</f>
        <v>20</v>
      </c>
      <c r="K60" s="460" t="s">
        <v>43</v>
      </c>
      <c r="L60" s="459" t="n">
        <f aca="false">ROUNDUP(SUM(VLOOKUP('4.4 WBS DBA'!K60,'6. Catalogos'!$J$2:$K$4,2,FALSE())*J60),0)</f>
        <v>20</v>
      </c>
      <c r="M60" s="238"/>
      <c r="N60" s="238"/>
      <c r="O60" s="238"/>
      <c r="P60" s="238"/>
      <c r="Q60" s="238"/>
      <c r="R60" s="238"/>
      <c r="S60" s="238"/>
      <c r="T60" s="238"/>
      <c r="U60" s="238"/>
      <c r="V60" s="238"/>
      <c r="W60" s="238"/>
      <c r="X60" s="238"/>
      <c r="Y60" s="238"/>
      <c r="Z60" s="238"/>
      <c r="AA60" s="238"/>
      <c r="AB60" s="238"/>
      <c r="AC60" s="238"/>
    </row>
    <row r="61" customFormat="false" ht="42.75" hidden="false" customHeight="true" outlineLevel="0" collapsed="false">
      <c r="A61" s="348" t="n">
        <v>60</v>
      </c>
      <c r="B61" s="434" t="e">
        <f aca="false">VLOOKUP(C61,'9. Matriz de Requisitos'!$A$8:$V$88,3, FALSE())</f>
        <v>#N/A</v>
      </c>
      <c r="C61" s="435" t="s">
        <v>1995</v>
      </c>
      <c r="D61" s="434" t="e">
        <f aca="false">VLOOKUP(C61,'9. Matriz de Requisitos'!$A:$W,4, FALSE())</f>
        <v>#N/A</v>
      </c>
      <c r="E61" s="436" t="s">
        <v>1977</v>
      </c>
      <c r="F61" s="458" t="str">
        <f aca="false">VLOOKUP($E61, '4.4.1 Catalogo DBA'!$B$2:$D$100, 3, FALSE())</f>
        <v>PR-SQL</v>
      </c>
      <c r="G61" s="445" t="s">
        <v>1996</v>
      </c>
      <c r="H61" s="438" t="str">
        <f aca="false">CONCATENATE("[",$C61,"]","[",$F61,"] - ",$G61)</f>
        <v>[TPSC-RE-FU-060][PR-SQL] - Aceptación y Validación Scripts SQL Sprint 7</v>
      </c>
      <c r="I61" s="437"/>
      <c r="J61" s="459" t="n">
        <f aca="false">IFERROR(VLOOKUP(E61,'4.4.1 Catalogo DBA'!$B$2:$C$98, 2, FALSE()), 0)</f>
        <v>30</v>
      </c>
      <c r="K61" s="460" t="s">
        <v>43</v>
      </c>
      <c r="L61" s="459" t="n">
        <f aca="false">ROUNDUP(SUM(VLOOKUP('4.4 WBS DBA'!K61,'6. Catalogos'!$J$2:$K$4,2,FALSE())*J61),0)</f>
        <v>30</v>
      </c>
      <c r="M61" s="238"/>
      <c r="N61" s="238"/>
      <c r="O61" s="238"/>
      <c r="P61" s="238"/>
      <c r="Q61" s="238"/>
      <c r="R61" s="238"/>
      <c r="S61" s="238"/>
      <c r="T61" s="238"/>
      <c r="U61" s="238"/>
      <c r="V61" s="238"/>
      <c r="W61" s="238"/>
      <c r="X61" s="238"/>
      <c r="Y61" s="238"/>
      <c r="Z61" s="238"/>
      <c r="AA61" s="238"/>
      <c r="AB61" s="238"/>
      <c r="AC61" s="238"/>
    </row>
    <row r="62" customFormat="false" ht="45" hidden="false" customHeight="true" outlineLevel="0" collapsed="false">
      <c r="A62" s="348" t="n">
        <v>61</v>
      </c>
      <c r="B62" s="434" t="e">
        <f aca="false">VLOOKUP(C62,'9. Matriz de Requisitos'!$A$8:$V$88,3, FALSE())</f>
        <v>#N/A</v>
      </c>
      <c r="C62" s="435" t="s">
        <v>1997</v>
      </c>
      <c r="D62" s="434" t="s">
        <v>1998</v>
      </c>
      <c r="E62" s="436" t="s">
        <v>1999</v>
      </c>
      <c r="F62" s="458" t="n">
        <f aca="false">VLOOKUP($E62, '4.4.1 Catalogo DBA'!$B$2:$D$100, 3, FALSE())</f>
        <v>0</v>
      </c>
      <c r="G62" s="445" t="s">
        <v>2000</v>
      </c>
      <c r="H62" s="438" t="str">
        <f aca="false">CONCATENATE("[",$C62,"]","[",$F62,"] - ",$G62)</f>
        <v>[TPSC-RE-FU-061][0] - Configuración de ambiente DEV</v>
      </c>
      <c r="I62" s="437" t="s">
        <v>1975</v>
      </c>
      <c r="J62" s="459" t="n">
        <v>27</v>
      </c>
      <c r="K62" s="460" t="s">
        <v>43</v>
      </c>
      <c r="L62" s="459" t="n">
        <f aca="false">ROUNDUP(SUM(VLOOKUP('4.4 WBS DBA'!K62,'6. Catalogos'!$J$2:$K$4,2,FALSE())*J62),0)</f>
        <v>27</v>
      </c>
      <c r="M62" s="238"/>
      <c r="N62" s="238"/>
      <c r="O62" s="238"/>
      <c r="P62" s="238"/>
      <c r="Q62" s="238"/>
      <c r="R62" s="238"/>
      <c r="S62" s="238"/>
      <c r="T62" s="238"/>
      <c r="U62" s="238"/>
      <c r="V62" s="238"/>
      <c r="W62" s="238"/>
      <c r="X62" s="238"/>
      <c r="Y62" s="238"/>
      <c r="Z62" s="238"/>
      <c r="AA62" s="238"/>
      <c r="AB62" s="238"/>
      <c r="AC62" s="238"/>
    </row>
    <row r="63" customFormat="false" ht="45" hidden="false" customHeight="true" outlineLevel="0" collapsed="false">
      <c r="A63" s="348" t="n">
        <v>62</v>
      </c>
      <c r="B63" s="462" t="e">
        <f aca="false">VLOOKUP(C63,'9. Matriz de Requisitos'!$A$8:$V$88,3, FALSE())</f>
        <v>#N/A</v>
      </c>
      <c r="C63" s="435" t="s">
        <v>2001</v>
      </c>
      <c r="D63" s="462" t="e">
        <f aca="false">VLOOKUP(C63,'9. Matriz de Requisitos'!$A:$W,4, FALSE())</f>
        <v>#N/A</v>
      </c>
      <c r="E63" s="463" t="s">
        <v>1977</v>
      </c>
      <c r="F63" s="464" t="str">
        <f aca="false">VLOOKUP($E63, '4.4.1 Catalogo DBA'!$B$2:$D$100, 3, FALSE())</f>
        <v>PR-SQL</v>
      </c>
      <c r="G63" s="465" t="s">
        <v>2002</v>
      </c>
      <c r="H63" s="466" t="str">
        <f aca="false">CONCATENATE("[",$C63,"]","[",$F63,"] - ",$G63)</f>
        <v>[TPSC-RE-FU-062][PR-SQL] - Aceptación y Validación Scripts SQL</v>
      </c>
      <c r="I63" s="467"/>
      <c r="J63" s="468" t="n">
        <v>0</v>
      </c>
      <c r="K63" s="469" t="s">
        <v>43</v>
      </c>
      <c r="L63" s="468" t="n">
        <f aca="false">ROUNDUP(SUM(VLOOKUP('4.4 WBS DBA'!K63,'6. Catalogos'!$J$2:$K$4,2,FALSE())*J63),0)</f>
        <v>0</v>
      </c>
      <c r="M63" s="470"/>
      <c r="N63" s="470"/>
      <c r="O63" s="470"/>
      <c r="P63" s="470"/>
      <c r="Q63" s="470"/>
      <c r="R63" s="470"/>
      <c r="S63" s="470"/>
      <c r="T63" s="470"/>
      <c r="U63" s="470"/>
      <c r="V63" s="470"/>
      <c r="W63" s="470"/>
      <c r="X63" s="470"/>
      <c r="Y63" s="470"/>
      <c r="Z63" s="470"/>
      <c r="AA63" s="470"/>
      <c r="AB63" s="470"/>
      <c r="AC63" s="470"/>
    </row>
    <row r="64" customFormat="false" ht="45" hidden="false" customHeight="true" outlineLevel="0" collapsed="false">
      <c r="A64" s="348" t="n">
        <v>63</v>
      </c>
      <c r="B64" s="462" t="e">
        <f aca="false">VLOOKUP(C64,'9. Matriz de Requisitos'!$A$8:$V$88,3, FALSE())</f>
        <v>#N/A</v>
      </c>
      <c r="C64" s="435" t="s">
        <v>2003</v>
      </c>
      <c r="D64" s="462" t="e">
        <f aca="false">VLOOKUP(C64,'9. Matriz de Requisitos'!$A:$W,4, FALSE())</f>
        <v>#N/A</v>
      </c>
      <c r="E64" s="463" t="s">
        <v>1977</v>
      </c>
      <c r="F64" s="464" t="str">
        <f aca="false">VLOOKUP($E64, '4.4.1 Catalogo DBA'!$B$2:$D$100, 3, FALSE())</f>
        <v>PR-SQL</v>
      </c>
      <c r="G64" s="465" t="s">
        <v>2002</v>
      </c>
      <c r="H64" s="466" t="str">
        <f aca="false">CONCATENATE("[",$C64,"]","[",$F64,"] - ",$G64)</f>
        <v>[TPSC-RE-FU-063][PR-SQL] - Aceptación y Validación Scripts SQL</v>
      </c>
      <c r="I64" s="467"/>
      <c r="J64" s="468" t="n">
        <v>0</v>
      </c>
      <c r="K64" s="469" t="s">
        <v>43</v>
      </c>
      <c r="L64" s="468" t="n">
        <f aca="false">ROUNDUP(SUM(VLOOKUP('4.4 WBS DBA'!K64,'6. Catalogos'!$J$2:$K$4,2,FALSE())*J64),0)</f>
        <v>0</v>
      </c>
      <c r="M64" s="470"/>
      <c r="N64" s="470"/>
      <c r="O64" s="470"/>
      <c r="P64" s="470"/>
      <c r="Q64" s="470"/>
      <c r="R64" s="470"/>
      <c r="S64" s="470"/>
      <c r="T64" s="470"/>
      <c r="U64" s="470"/>
      <c r="V64" s="470"/>
      <c r="W64" s="470"/>
      <c r="X64" s="470"/>
      <c r="Y64" s="470"/>
      <c r="Z64" s="470"/>
      <c r="AA64" s="470"/>
      <c r="AB64" s="470"/>
      <c r="AC64" s="470"/>
    </row>
    <row r="65" customFormat="false" ht="45" hidden="false" customHeight="true" outlineLevel="0" collapsed="false">
      <c r="A65" s="348" t="n">
        <v>64</v>
      </c>
      <c r="B65" s="462" t="e">
        <f aca="false">VLOOKUP(C65,'9. Matriz de Requisitos'!$A$8:$V$88,3, FALSE())</f>
        <v>#N/A</v>
      </c>
      <c r="C65" s="435" t="s">
        <v>2004</v>
      </c>
      <c r="D65" s="462" t="e">
        <f aca="false">VLOOKUP(C65,'9. Matriz de Requisitos'!$A:$W,4, FALSE())</f>
        <v>#N/A</v>
      </c>
      <c r="E65" s="463" t="s">
        <v>1977</v>
      </c>
      <c r="F65" s="464" t="str">
        <f aca="false">VLOOKUP($E65, '4.4.1 Catalogo DBA'!$B$2:$D$100, 3, FALSE())</f>
        <v>PR-SQL</v>
      </c>
      <c r="G65" s="465" t="s">
        <v>2002</v>
      </c>
      <c r="H65" s="466" t="str">
        <f aca="false">CONCATENATE("[",$C65,"]","[",$F65,"] - ",$G65)</f>
        <v>[TPSC-RE-FU-064][PR-SQL] - Aceptación y Validación Scripts SQL</v>
      </c>
      <c r="I65" s="467"/>
      <c r="J65" s="468" t="n">
        <v>0</v>
      </c>
      <c r="K65" s="469" t="s">
        <v>43</v>
      </c>
      <c r="L65" s="468" t="n">
        <f aca="false">ROUNDUP(SUM(VLOOKUP('4.4 WBS DBA'!K65,'6. Catalogos'!$J$2:$K$4,2,FALSE())*J65),0)</f>
        <v>0</v>
      </c>
      <c r="M65" s="470"/>
      <c r="N65" s="470"/>
      <c r="O65" s="470"/>
      <c r="P65" s="470"/>
      <c r="Q65" s="470"/>
      <c r="R65" s="470"/>
      <c r="S65" s="470"/>
      <c r="T65" s="470"/>
      <c r="U65" s="470"/>
      <c r="V65" s="470"/>
      <c r="W65" s="470"/>
      <c r="X65" s="470"/>
      <c r="Y65" s="470"/>
      <c r="Z65" s="470"/>
      <c r="AA65" s="470"/>
      <c r="AB65" s="470"/>
      <c r="AC65" s="470"/>
    </row>
    <row r="66" customFormat="false" ht="78.75" hidden="false" customHeight="true" outlineLevel="0" collapsed="false">
      <c r="A66" s="348" t="n">
        <v>65</v>
      </c>
      <c r="B66" s="462" t="e">
        <f aca="false">VLOOKUP(C66,'9. Matriz de Requisitos'!$A$8:$V$88,3, FALSE())</f>
        <v>#N/A</v>
      </c>
      <c r="C66" s="435" t="s">
        <v>2005</v>
      </c>
      <c r="D66" s="462" t="e">
        <f aca="false">VLOOKUP(C66,'9. Matriz de Requisitos'!$A:$W,4, FALSE())</f>
        <v>#N/A</v>
      </c>
      <c r="E66" s="463" t="s">
        <v>2006</v>
      </c>
      <c r="F66" s="464" t="n">
        <f aca="false">VLOOKUP($E66, '4.4.1 Catalogo DBA'!$B$2:$D$100, 3, FALSE())</f>
        <v>0</v>
      </c>
      <c r="G66" s="465" t="s">
        <v>2007</v>
      </c>
      <c r="H66" s="466" t="str">
        <f aca="false">CONCATENATE("[",$C66,"]","[",$F66,"] - ",$G66)</f>
        <v>[TPSC-RE-FU-065][0] - Actividad 1.- Generación del formulario para el control de scripts de base de datos
</v>
      </c>
      <c r="I66" s="467"/>
      <c r="J66" s="468" t="n">
        <v>0</v>
      </c>
      <c r="K66" s="469" t="s">
        <v>43</v>
      </c>
      <c r="L66" s="468" t="n">
        <f aca="false">ROUNDUP(SUM(VLOOKUP('4.4 WBS DBA'!K66,'6. Catalogos'!$J$2:$K$4,2,FALSE())*J66),0)</f>
        <v>0</v>
      </c>
      <c r="M66" s="470"/>
      <c r="N66" s="470"/>
      <c r="O66" s="470"/>
      <c r="P66" s="470"/>
      <c r="Q66" s="470"/>
      <c r="R66" s="470"/>
      <c r="S66" s="470"/>
      <c r="T66" s="470"/>
      <c r="U66" s="470"/>
      <c r="V66" s="470"/>
      <c r="W66" s="470"/>
      <c r="X66" s="470"/>
      <c r="Y66" s="470"/>
      <c r="Z66" s="470"/>
      <c r="AA66" s="470"/>
      <c r="AB66" s="470"/>
      <c r="AC66" s="470"/>
    </row>
    <row r="67" customFormat="false" ht="126" hidden="false" customHeight="true" outlineLevel="0" collapsed="false">
      <c r="A67" s="348" t="n">
        <v>66</v>
      </c>
      <c r="B67" s="434" t="e">
        <f aca="false">VLOOKUP(C67,'9. Matriz de Requisitos'!$A$8:$V$88,3, FALSE())</f>
        <v>#N/A</v>
      </c>
      <c r="C67" s="435" t="s">
        <v>2008</v>
      </c>
      <c r="D67" s="434" t="e">
        <f aca="false">VLOOKUP(C67,'9. Matriz de Requisitos'!$A:$W,4, FALSE())</f>
        <v>#N/A</v>
      </c>
      <c r="E67" s="436" t="s">
        <v>2009</v>
      </c>
      <c r="F67" s="458" t="str">
        <f aca="false">VLOOKUP($E67, '4.4.1 Catalogo DBA'!$B$2:$D$100, 3, FALSE())</f>
        <v>EJEC-SCP</v>
      </c>
      <c r="G67" s="445" t="s">
        <v>2010</v>
      </c>
      <c r="H67" s="438" t="str">
        <f aca="false">CONCATENATE("[",$C67,"]","[",$F67,"] - ",$G67)</f>
        <v>[TPSC-RE-FU-066][EJEC-SCP] -  Ejecución de scripts para mantener actualizado el ambiente de pruebas QA
</v>
      </c>
      <c r="I67" s="448" t="s">
        <v>2011</v>
      </c>
      <c r="J67" s="459" t="n">
        <f aca="false">IFERROR(VLOOKUP(E67,'4.4.1 Catalogo DBA'!$B$2:$C$98, 2, FALSE()), 0)</f>
        <v>20</v>
      </c>
      <c r="K67" s="460" t="s">
        <v>43</v>
      </c>
      <c r="L67" s="459" t="n">
        <f aca="false">ROUNDUP(SUM(VLOOKUP('4.4 WBS DBA'!K67,'6. Catalogos'!$J$2:$K$4,2,FALSE())*J67),0)</f>
        <v>20</v>
      </c>
      <c r="M67" s="238"/>
      <c r="N67" s="238"/>
      <c r="O67" s="238"/>
      <c r="P67" s="238"/>
      <c r="Q67" s="238"/>
      <c r="R67" s="238"/>
      <c r="S67" s="238"/>
      <c r="T67" s="238"/>
      <c r="U67" s="238"/>
      <c r="V67" s="238"/>
      <c r="W67" s="238"/>
      <c r="X67" s="238"/>
      <c r="Y67" s="238"/>
      <c r="Z67" s="238"/>
      <c r="AA67" s="238"/>
      <c r="AB67" s="238"/>
      <c r="AC67" s="238"/>
    </row>
    <row r="68" customFormat="false" ht="126" hidden="false" customHeight="true" outlineLevel="0" collapsed="false">
      <c r="A68" s="348" t="n">
        <v>67</v>
      </c>
      <c r="B68" s="434" t="e">
        <f aca="false">VLOOKUP(C68,'9. Matriz de Requisitos'!$A$8:$V$88,3, FALSE())</f>
        <v>#N/A</v>
      </c>
      <c r="C68" s="435" t="s">
        <v>2012</v>
      </c>
      <c r="D68" s="434" t="e">
        <f aca="false">VLOOKUP(C68,'9. Matriz de Requisitos'!$A:$W,4, FALSE())</f>
        <v>#N/A</v>
      </c>
      <c r="E68" s="436" t="s">
        <v>2009</v>
      </c>
      <c r="F68" s="458" t="str">
        <f aca="false">VLOOKUP($E68, '4.4.1 Catalogo DBA'!$B$2:$D$100, 3, FALSE())</f>
        <v>EJEC-SCP</v>
      </c>
      <c r="G68" s="445" t="s">
        <v>2013</v>
      </c>
      <c r="H68" s="438" t="str">
        <f aca="false">CONCATENATE("[",$C68,"]","[",$F68,"] - ",$G68)</f>
        <v>[TPSC-RE-FU-067][EJEC-SCP] - Ejecución de scripts para mantener actualizado el ambiente de pruebas de aceptación de usuarios (UAT)
</v>
      </c>
      <c r="I68" s="448" t="s">
        <v>2011</v>
      </c>
      <c r="J68" s="459" t="n">
        <f aca="false">IFERROR(VLOOKUP(E68,'4.4.1 Catalogo DBA'!$B$2:$C$98, 2, FALSE()), 0)</f>
        <v>20</v>
      </c>
      <c r="K68" s="460" t="s">
        <v>43</v>
      </c>
      <c r="L68" s="459" t="n">
        <f aca="false">ROUNDUP(SUM(VLOOKUP('4.4 WBS DBA'!K68,'6. Catalogos'!$J$2:$K$4,2,FALSE())*J68),0)</f>
        <v>20</v>
      </c>
      <c r="M68" s="238"/>
      <c r="N68" s="238"/>
      <c r="O68" s="238"/>
      <c r="P68" s="238"/>
      <c r="Q68" s="238"/>
      <c r="R68" s="238"/>
      <c r="S68" s="238"/>
      <c r="T68" s="238"/>
      <c r="U68" s="238"/>
      <c r="V68" s="238"/>
      <c r="W68" s="238"/>
      <c r="X68" s="238"/>
      <c r="Y68" s="238"/>
      <c r="Z68" s="238"/>
      <c r="AA68" s="238"/>
      <c r="AB68" s="238"/>
      <c r="AC68" s="238"/>
    </row>
    <row r="69" customFormat="false" ht="141.75" hidden="false" customHeight="true" outlineLevel="0" collapsed="false">
      <c r="A69" s="348" t="n">
        <v>68</v>
      </c>
      <c r="B69" s="434" t="e">
        <f aca="false">VLOOKUP(C69,'9. Matriz de Requisitos'!$A$8:$V$88,3, FALSE())</f>
        <v>#N/A</v>
      </c>
      <c r="C69" s="435" t="s">
        <v>2014</v>
      </c>
      <c r="D69" s="434" t="e">
        <f aca="false">VLOOKUP(C69,'9. Matriz de Requisitos'!$A:$W,4, FALSE())</f>
        <v>#N/A</v>
      </c>
      <c r="E69" s="436" t="s">
        <v>2015</v>
      </c>
      <c r="F69" s="458" t="n">
        <f aca="false">VLOOKUP($E69, '4.4.1 Catalogo DBA'!$B$2:$D$100, 3, FALSE())</f>
        <v>0</v>
      </c>
      <c r="G69" s="445" t="s">
        <v>2016</v>
      </c>
      <c r="H69" s="438" t="str">
        <f aca="false">CONCATENATE("[",$C69,"]","[",$F69,"] - ",$G69)</f>
        <v>[TPSC-RE-FU-068][0] - Monitoreo de base de datos QA
</v>
      </c>
      <c r="I69" s="448" t="s">
        <v>2017</v>
      </c>
      <c r="J69" s="459" t="n">
        <f aca="false">IFERROR(VLOOKUP(E69,'4.4.1 Catalogo DBA'!$B$2:$C$98, 2, FALSE()), 0)</f>
        <v>20</v>
      </c>
      <c r="K69" s="460" t="s">
        <v>43</v>
      </c>
      <c r="L69" s="459" t="n">
        <f aca="false">ROUNDUP(SUM(VLOOKUP('4.4 WBS DBA'!K69,'6. Catalogos'!$J$2:$K$4,2,FALSE())*J69),0)</f>
        <v>20</v>
      </c>
      <c r="M69" s="238"/>
      <c r="N69" s="238"/>
      <c r="O69" s="238"/>
      <c r="P69" s="238"/>
      <c r="Q69" s="238"/>
      <c r="R69" s="238"/>
      <c r="S69" s="238"/>
      <c r="T69" s="238"/>
      <c r="U69" s="238"/>
      <c r="V69" s="238"/>
      <c r="W69" s="238"/>
      <c r="X69" s="238"/>
      <c r="Y69" s="238"/>
      <c r="Z69" s="238"/>
      <c r="AA69" s="238"/>
      <c r="AB69" s="238"/>
      <c r="AC69" s="238"/>
    </row>
    <row r="70" customFormat="false" ht="126" hidden="false" customHeight="true" outlineLevel="0" collapsed="false">
      <c r="A70" s="348" t="n">
        <v>69</v>
      </c>
      <c r="B70" s="434" t="e">
        <f aca="false">VLOOKUP(C70,'9. Matriz de Requisitos'!$A$8:$V$88,3, FALSE())</f>
        <v>#N/A</v>
      </c>
      <c r="C70" s="435" t="s">
        <v>2018</v>
      </c>
      <c r="D70" s="434" t="e">
        <f aca="false">VLOOKUP(C70,'9. Matriz de Requisitos'!$A:$W,4, FALSE())</f>
        <v>#N/A</v>
      </c>
      <c r="E70" s="436" t="s">
        <v>2006</v>
      </c>
      <c r="F70" s="458" t="n">
        <f aca="false">VLOOKUP($E70, '4.4.1 Catalogo DBA'!$B$2:$D$100, 3, FALSE())</f>
        <v>0</v>
      </c>
      <c r="G70" s="445" t="s">
        <v>2019</v>
      </c>
      <c r="H70" s="438" t="str">
        <f aca="false">CONCATENATE("[",$C70,"]","[",$F70,"] - ",$G70)</f>
        <v>[TPSC-RE-FU-069][0] - Monitoreo de base de datos UAT</v>
      </c>
      <c r="I70" s="448" t="s">
        <v>2020</v>
      </c>
      <c r="J70" s="459" t="n">
        <f aca="false">IFERROR(VLOOKUP(E70,'4.4.1 Catalogo DBA'!$B$2:$C$98, 2, FALSE()), 0)</f>
        <v>20</v>
      </c>
      <c r="K70" s="460" t="s">
        <v>43</v>
      </c>
      <c r="L70" s="459" t="n">
        <f aca="false">ROUNDUP(SUM(VLOOKUP('4.4 WBS DBA'!K70,'6. Catalogos'!$J$2:$K$4,2,FALSE())*J70),0)</f>
        <v>20</v>
      </c>
      <c r="M70" s="238"/>
      <c r="N70" s="238"/>
      <c r="O70" s="238"/>
      <c r="P70" s="238"/>
      <c r="Q70" s="238"/>
      <c r="R70" s="238"/>
      <c r="S70" s="238"/>
      <c r="T70" s="238"/>
      <c r="U70" s="238"/>
      <c r="V70" s="238"/>
      <c r="W70" s="238"/>
      <c r="X70" s="238"/>
      <c r="Y70" s="238"/>
      <c r="Z70" s="238"/>
      <c r="AA70" s="238"/>
      <c r="AB70" s="238"/>
      <c r="AC70" s="238"/>
    </row>
    <row r="71" customFormat="false" ht="105" hidden="false" customHeight="true" outlineLevel="0" collapsed="false">
      <c r="A71" s="348" t="n">
        <v>70</v>
      </c>
      <c r="B71" s="434" t="e">
        <f aca="false">VLOOKUP(C71,'9. Matriz de Requisitos'!$A$8:$V$88,3, FALSE())</f>
        <v>#N/A</v>
      </c>
      <c r="C71" s="435" t="s">
        <v>2021</v>
      </c>
      <c r="D71" s="434" t="e">
        <f aca="false">VLOOKUP(C71,'9. Matriz de Requisitos'!$A:$W,4, FALSE())</f>
        <v>#N/A</v>
      </c>
      <c r="E71" s="436" t="s">
        <v>2022</v>
      </c>
      <c r="F71" s="458" t="str">
        <f aca="false">VLOOKUP($E71, '4.4.1 Catalogo DBA'!$B$2:$D$100, 3, FALSE())</f>
        <v>INT-BD-AMB</v>
      </c>
      <c r="G71" s="445" t="s">
        <v>2023</v>
      </c>
      <c r="H71" s="438" t="str">
        <f aca="false">CONCATENATE("[",$C71,"]","[",$F71,"] - ",$G71)</f>
        <v>[TPSC-RE-FU-070][INT-BD-AMB] - 
Actualización en cascada del ambiente de QA
</v>
      </c>
      <c r="I71" s="445" t="s">
        <v>2024</v>
      </c>
      <c r="J71" s="459" t="n">
        <f aca="false">IFERROR(VLOOKUP(E71,'4.4.1 Catalogo DBA'!$B$2:$C$98, 2, FALSE()), 0)</f>
        <v>16</v>
      </c>
      <c r="K71" s="460" t="s">
        <v>43</v>
      </c>
      <c r="L71" s="459" t="n">
        <f aca="false">ROUNDUP(SUM(VLOOKUP('4.4 WBS DBA'!K71,'6. Catalogos'!$J$2:$K$4,2,FALSE())*J71),0)</f>
        <v>16</v>
      </c>
      <c r="M71" s="238"/>
      <c r="N71" s="238"/>
      <c r="O71" s="238"/>
      <c r="P71" s="238"/>
      <c r="Q71" s="238"/>
      <c r="R71" s="238"/>
      <c r="S71" s="238"/>
      <c r="T71" s="238"/>
      <c r="U71" s="238"/>
      <c r="V71" s="238"/>
      <c r="W71" s="238"/>
      <c r="X71" s="238"/>
      <c r="Y71" s="238"/>
      <c r="Z71" s="238"/>
      <c r="AA71" s="238"/>
      <c r="AB71" s="238"/>
      <c r="AC71" s="238"/>
    </row>
    <row r="72" customFormat="false" ht="120" hidden="false" customHeight="true" outlineLevel="0" collapsed="false">
      <c r="A72" s="348" t="n">
        <v>71</v>
      </c>
      <c r="B72" s="434" t="e">
        <f aca="false">VLOOKUP(C72,'9. Matriz de Requisitos'!$A$8:$V$88,3, FALSE())</f>
        <v>#N/A</v>
      </c>
      <c r="C72" s="435" t="s">
        <v>2025</v>
      </c>
      <c r="D72" s="434" t="e">
        <f aca="false">VLOOKUP(C72,'9. Matriz de Requisitos'!$A:$W,4, FALSE())</f>
        <v>#N/A</v>
      </c>
      <c r="E72" s="436" t="s">
        <v>1933</v>
      </c>
      <c r="F72" s="458" t="str">
        <f aca="false">VLOOKUP($E72, '4.4.1 Catalogo DBA'!$B$2:$D$100, 3, FALSE())</f>
        <v>INT-SERV-AMB</v>
      </c>
      <c r="G72" s="445" t="s">
        <v>2026</v>
      </c>
      <c r="H72" s="438" t="str">
        <f aca="false">CONCATENATE("[",$C72,"]","[",$F72,"] - ",$G72)</f>
        <v>[TPSC-RE-FU-071][INT-SERV-AMB] -  Actualización en cascada del ambiente de UAT</v>
      </c>
      <c r="I72" s="445" t="s">
        <v>2027</v>
      </c>
      <c r="J72" s="459" t="n">
        <f aca="false">IFERROR(VLOOKUP(E72,'4.4.1 Catalogo DBA'!$B$2:$C$98, 2, FALSE()), 0)</f>
        <v>10</v>
      </c>
      <c r="K72" s="460" t="s">
        <v>43</v>
      </c>
      <c r="L72" s="459" t="n">
        <f aca="false">ROUNDUP(SUM(VLOOKUP('4.4 WBS DBA'!K72,'6. Catalogos'!$J$2:$K$4,2,FALSE())*J72),0)</f>
        <v>10</v>
      </c>
      <c r="M72" s="238"/>
      <c r="N72" s="238"/>
      <c r="O72" s="238"/>
      <c r="P72" s="238"/>
      <c r="Q72" s="238"/>
      <c r="R72" s="238"/>
      <c r="S72" s="238"/>
      <c r="T72" s="238"/>
      <c r="U72" s="238"/>
      <c r="V72" s="238"/>
      <c r="W72" s="238"/>
      <c r="X72" s="238"/>
      <c r="Y72" s="238"/>
      <c r="Z72" s="238"/>
      <c r="AA72" s="238"/>
      <c r="AB72" s="238"/>
      <c r="AC72" s="238"/>
    </row>
    <row r="73" customFormat="false" ht="105" hidden="false" customHeight="true" outlineLevel="0" collapsed="false">
      <c r="A73" s="348" t="n">
        <v>72</v>
      </c>
      <c r="B73" s="471" t="e">
        <f aca="false">VLOOKUP(C73,'9. Matriz de Requisitos'!$A$8:$V$88,3, FALSE())</f>
        <v>#N/A</v>
      </c>
      <c r="C73" s="435" t="s">
        <v>2028</v>
      </c>
      <c r="D73" s="471" t="e">
        <f aca="false">VLOOKUP(C73,'9. Matriz de Requisitos'!$A:$W,4, FALSE())</f>
        <v>#N/A</v>
      </c>
      <c r="E73" s="472"/>
      <c r="F73" s="473" t="e">
        <f aca="false">VLOOKUP($E73, '4.4.1 Catalogo DBA'!$B$2:$D$100, 3, FALSE())</f>
        <v>#N/A</v>
      </c>
      <c r="G73" s="474" t="s">
        <v>2029</v>
      </c>
      <c r="H73" s="475" t="e">
        <f aca="false">CONCATENATE("[",$C73,"]","[",$F73,"] - ",$G73)</f>
        <v>#N/A</v>
      </c>
      <c r="I73" s="474" t="s">
        <v>2030</v>
      </c>
      <c r="J73" s="476" t="n">
        <f aca="false">IFERROR(VLOOKUP(E73,'4.4.1 Catalogo DBA'!$B$2:$C$98, 2, FALSE()), 0)</f>
        <v>0</v>
      </c>
      <c r="K73" s="471" t="s">
        <v>43</v>
      </c>
      <c r="L73" s="476" t="n">
        <f aca="false">ROUNDUP(SUM(VLOOKUP('4.4 WBS DBA'!K73,'6. Catalogos'!$J$2:$K$4,2,FALSE())*J73),0)</f>
        <v>0</v>
      </c>
      <c r="M73" s="477"/>
      <c r="N73" s="477"/>
      <c r="O73" s="477"/>
      <c r="P73" s="477"/>
      <c r="Q73" s="477"/>
      <c r="R73" s="477"/>
      <c r="S73" s="477"/>
      <c r="T73" s="477"/>
      <c r="U73" s="477"/>
      <c r="V73" s="477"/>
      <c r="W73" s="477"/>
      <c r="X73" s="477"/>
      <c r="Y73" s="477"/>
      <c r="Z73" s="477"/>
      <c r="AA73" s="477"/>
      <c r="AB73" s="477"/>
      <c r="AC73" s="477"/>
    </row>
    <row r="74" customFormat="false" ht="42.75" hidden="false" customHeight="true" outlineLevel="0" collapsed="false">
      <c r="A74" s="348" t="n">
        <v>73</v>
      </c>
      <c r="B74" s="434" t="e">
        <f aca="false">VLOOKUP(C74,'9. Matriz de Requisitos'!$A$8:$V$88,3, FALSE())</f>
        <v>#N/A</v>
      </c>
      <c r="C74" s="435" t="s">
        <v>2031</v>
      </c>
      <c r="D74" s="434" t="e">
        <f aca="false">VLOOKUP(C74,'9. Matriz de Requisitos'!$A:$W,4, FALSE())</f>
        <v>#N/A</v>
      </c>
      <c r="E74" s="436" t="s">
        <v>2006</v>
      </c>
      <c r="F74" s="458" t="n">
        <f aca="false">VLOOKUP($E74, '4.4.1 Catalogo DBA'!$B$2:$D$100, 3, FALSE())</f>
        <v>0</v>
      </c>
      <c r="G74" s="444" t="s">
        <v>2032</v>
      </c>
      <c r="H74" s="438" t="str">
        <f aca="false">CONCATENATE("[",$C74,"]","[",$F74,"] - ",$G74)</f>
        <v>[TPSC-RE-FU-073][0] - Elaboración de plan de liberación a producción DBA</v>
      </c>
      <c r="I74" s="437" t="s">
        <v>1878</v>
      </c>
      <c r="J74" s="459" t="n">
        <f aca="false">IFERROR(VLOOKUP(E74,'4.4.1 Catalogo DBA'!$B$2:$C$98, 2, FALSE()), 0)</f>
        <v>20</v>
      </c>
      <c r="K74" s="460" t="s">
        <v>43</v>
      </c>
      <c r="L74" s="459" t="n">
        <f aca="false">ROUNDUP(SUM(VLOOKUP('4.4 WBS DBA'!K74,'6. Catalogos'!$J$2:$K$4,2,FALSE())*J74),0)</f>
        <v>20</v>
      </c>
      <c r="M74" s="238"/>
      <c r="N74" s="238"/>
      <c r="O74" s="238"/>
      <c r="P74" s="238"/>
      <c r="Q74" s="238"/>
      <c r="R74" s="238"/>
      <c r="S74" s="238"/>
      <c r="T74" s="238"/>
      <c r="U74" s="238"/>
      <c r="V74" s="238"/>
      <c r="W74" s="238"/>
      <c r="X74" s="238"/>
      <c r="Y74" s="238"/>
      <c r="Z74" s="238"/>
      <c r="AA74" s="238"/>
      <c r="AB74" s="238"/>
      <c r="AC74" s="238"/>
    </row>
    <row r="75" customFormat="false" ht="42.75" hidden="false" customHeight="true" outlineLevel="0" collapsed="false">
      <c r="A75" s="348" t="n">
        <v>74</v>
      </c>
      <c r="B75" s="434" t="e">
        <f aca="false">VLOOKUP(C75,'9. Matriz de Requisitos'!$A$8:$V$88,3, FALSE())</f>
        <v>#N/A</v>
      </c>
      <c r="C75" s="435" t="s">
        <v>2033</v>
      </c>
      <c r="D75" s="434" t="e">
        <f aca="false">VLOOKUP(C75,'9. Matriz de Requisitos'!$A:$W,4, FALSE())</f>
        <v>#N/A</v>
      </c>
      <c r="E75" s="436" t="s">
        <v>2006</v>
      </c>
      <c r="F75" s="458" t="n">
        <f aca="false">VLOOKUP($E75, '4.4.1 Catalogo DBA'!$B$2:$D$100, 3, FALSE())</f>
        <v>0</v>
      </c>
      <c r="G75" s="444" t="s">
        <v>2034</v>
      </c>
      <c r="H75" s="438" t="str">
        <f aca="false">CONCATENATE("[",$C75,"]","[",$F75,"] - ",$G75)</f>
        <v>[TPSC-RE-FU-074][0] - Ejecución del plan de liberación y despliegue a producción DBA
</v>
      </c>
      <c r="I75" s="437"/>
      <c r="J75" s="459" t="n">
        <f aca="false">IFERROR(VLOOKUP(E75,'4.4.1 Catalogo DBA'!$B$2:$C$98, 2, FALSE()), 0)</f>
        <v>20</v>
      </c>
      <c r="K75" s="460" t="s">
        <v>43</v>
      </c>
      <c r="L75" s="459" t="n">
        <f aca="false">ROUNDUP(SUM(VLOOKUP('4.4 WBS DBA'!K75,'6. Catalogos'!$J$2:$K$4,2,FALSE())*J75),0)</f>
        <v>20</v>
      </c>
      <c r="M75" s="238"/>
      <c r="N75" s="238"/>
      <c r="O75" s="238"/>
      <c r="P75" s="238"/>
      <c r="Q75" s="238"/>
      <c r="R75" s="238"/>
      <c r="S75" s="238"/>
      <c r="T75" s="238"/>
      <c r="U75" s="238"/>
      <c r="V75" s="238"/>
      <c r="W75" s="238"/>
      <c r="X75" s="238"/>
      <c r="Y75" s="238"/>
      <c r="Z75" s="238"/>
      <c r="AA75" s="238"/>
      <c r="AB75" s="238"/>
      <c r="AC75" s="238"/>
    </row>
    <row r="76" customFormat="false" ht="42.75" hidden="false" customHeight="true" outlineLevel="0" collapsed="false">
      <c r="A76" s="348" t="n">
        <v>75</v>
      </c>
      <c r="B76" s="434" t="e">
        <f aca="false">VLOOKUP(C76,'9. Matriz de Requisitos'!$A$8:$V$88,3, FALSE())</f>
        <v>#N/A</v>
      </c>
      <c r="C76" s="435" t="s">
        <v>2035</v>
      </c>
      <c r="D76" s="434" t="e">
        <f aca="false">VLOOKUP(C76,'9. Matriz de Requisitos'!$A:$W,4, FALSE())</f>
        <v>#N/A</v>
      </c>
      <c r="E76" s="436" t="s">
        <v>2006</v>
      </c>
      <c r="F76" s="458" t="n">
        <f aca="false">VLOOKUP($E76, '4.4.1 Catalogo DBA'!$B$2:$D$100, 3, FALSE())</f>
        <v>0</v>
      </c>
      <c r="G76" s="444" t="s">
        <v>2036</v>
      </c>
      <c r="H76" s="438" t="str">
        <f aca="false">CONCATENATE("[",$C76,"]","[",$F76,"] - ",$G76)</f>
        <v>[TPSC-RE-FU-075][0] - Monitoreo post liberación DBA
</v>
      </c>
      <c r="I76" s="437" t="s">
        <v>1882</v>
      </c>
      <c r="J76" s="459" t="n">
        <f aca="false">IFERROR(VLOOKUP(E76,'4.4.1 Catalogo DBA'!$B$2:$C$98, 2, FALSE()), 0)</f>
        <v>20</v>
      </c>
      <c r="K76" s="460" t="s">
        <v>43</v>
      </c>
      <c r="L76" s="459" t="n">
        <f aca="false">ROUNDUP(SUM(VLOOKUP('4.4 WBS DBA'!K76,'6. Catalogos'!$J$2:$K$4,2,FALSE())*J76),0)</f>
        <v>20</v>
      </c>
      <c r="M76" s="238"/>
      <c r="N76" s="238"/>
      <c r="O76" s="238"/>
      <c r="P76" s="238"/>
      <c r="Q76" s="238"/>
      <c r="R76" s="238"/>
      <c r="S76" s="238"/>
      <c r="T76" s="238"/>
      <c r="U76" s="238"/>
      <c r="V76" s="238"/>
      <c r="W76" s="238"/>
      <c r="X76" s="238"/>
      <c r="Y76" s="238"/>
      <c r="Z76" s="238"/>
      <c r="AA76" s="238"/>
      <c r="AB76" s="238"/>
      <c r="AC76" s="238"/>
    </row>
    <row r="77" customFormat="false" ht="57" hidden="false" customHeight="true" outlineLevel="0" collapsed="false">
      <c r="A77" s="348" t="n">
        <v>76</v>
      </c>
      <c r="B77" s="434" t="e">
        <f aca="false">VLOOKUP(C77,'9. Matriz de Requisitos'!$A$8:$V$88,3, FALSE())</f>
        <v>#N/A</v>
      </c>
      <c r="C77" s="435" t="s">
        <v>2037</v>
      </c>
      <c r="D77" s="434" t="e">
        <f aca="false">VLOOKUP(C77,'9. Matriz de Requisitos'!$A:$W,4, FALSE())</f>
        <v>#N/A</v>
      </c>
      <c r="E77" s="436" t="s">
        <v>2038</v>
      </c>
      <c r="F77" s="458" t="str">
        <f aca="false">VLOOKUP($E77, '4.4.1 Catalogo DBA'!$B$2:$D$100, 3, FALSE())</f>
        <v>BD-TRANSF</v>
      </c>
      <c r="G77" s="444" t="s">
        <v>2039</v>
      </c>
      <c r="H77" s="438" t="str">
        <f aca="false">CONCATENATE("[",$C77,"]","[",$F77,"] - ",$G77)</f>
        <v>[TPSC-RE-FU-076][BD-TRANSF] - Creación de manual de versionado y objetos de base de datos 
</v>
      </c>
      <c r="I77" s="437" t="s">
        <v>2040</v>
      </c>
      <c r="J77" s="459" t="n">
        <v>20</v>
      </c>
      <c r="K77" s="460" t="s">
        <v>43</v>
      </c>
      <c r="L77" s="459" t="n">
        <f aca="false">ROUNDUP(SUM(VLOOKUP('4.4 WBS DBA'!K77,'6. Catalogos'!$J$2:$K$4,2,FALSE())*J77),0)</f>
        <v>20</v>
      </c>
      <c r="M77" s="238"/>
      <c r="N77" s="238"/>
      <c r="O77" s="238"/>
      <c r="P77" s="238"/>
      <c r="Q77" s="238"/>
      <c r="R77" s="238"/>
      <c r="S77" s="238"/>
      <c r="T77" s="238"/>
      <c r="U77" s="238"/>
      <c r="V77" s="238"/>
      <c r="W77" s="238"/>
      <c r="X77" s="238"/>
      <c r="Y77" s="238"/>
      <c r="Z77" s="238"/>
      <c r="AA77" s="238"/>
      <c r="AB77" s="238"/>
      <c r="AC77" s="238"/>
    </row>
    <row r="78" customFormat="false" ht="90" hidden="false" customHeight="true" outlineLevel="0" collapsed="false">
      <c r="A78" s="348" t="n">
        <v>77</v>
      </c>
      <c r="B78" s="471" t="e">
        <f aca="false">VLOOKUP(C78,'9. Matriz de Requisitos'!$A$8:$V$88,3, FALSE())</f>
        <v>#N/A</v>
      </c>
      <c r="C78" s="435" t="s">
        <v>2041</v>
      </c>
      <c r="D78" s="471" t="e">
        <f aca="false">VLOOKUP(C78,'9. Matriz de Requisitos'!$A:$W,4, FALSE())</f>
        <v>#N/A</v>
      </c>
      <c r="E78" s="472" t="s">
        <v>2006</v>
      </c>
      <c r="F78" s="473" t="n">
        <f aca="false">VLOOKUP($E78, '4.4.1 Catalogo DBA'!$B$2:$D$100, 3, FALSE())</f>
        <v>0</v>
      </c>
      <c r="G78" s="474" t="s">
        <v>2042</v>
      </c>
      <c r="H78" s="475" t="str">
        <f aca="false">CONCATENATE("[",$C78,"]","[",$F78,"] - ",$G78)</f>
        <v>[TPSC-RE-FU-077][0] - Creación de manual de ambientación instancia de PConnectProquifaDotNet</v>
      </c>
      <c r="I78" s="474" t="s">
        <v>2040</v>
      </c>
      <c r="J78" s="476" t="n">
        <v>0</v>
      </c>
      <c r="K78" s="471" t="s">
        <v>43</v>
      </c>
      <c r="L78" s="476" t="n">
        <f aca="false">ROUNDUP(SUM(VLOOKUP('4.4 WBS DBA'!K78,'6. Catalogos'!$J$2:$K$4,2,FALSE())*J78),0)</f>
        <v>0</v>
      </c>
      <c r="M78" s="477"/>
      <c r="N78" s="477"/>
      <c r="O78" s="477"/>
      <c r="P78" s="477"/>
      <c r="Q78" s="477"/>
      <c r="R78" s="477"/>
      <c r="S78" s="477"/>
      <c r="T78" s="477"/>
      <c r="U78" s="477"/>
      <c r="V78" s="477"/>
      <c r="W78" s="477"/>
      <c r="X78" s="477"/>
      <c r="Y78" s="477"/>
      <c r="Z78" s="477"/>
      <c r="AA78" s="477"/>
      <c r="AB78" s="477"/>
      <c r="AC78" s="477"/>
    </row>
    <row r="79" customFormat="false" ht="90" hidden="false" customHeight="true" outlineLevel="0" collapsed="false">
      <c r="A79" s="348" t="n">
        <v>78</v>
      </c>
      <c r="B79" s="471" t="e">
        <f aca="false">VLOOKUP(C79,'9. Matriz de Requisitos'!$A$8:$V$88,3, FALSE())</f>
        <v>#N/A</v>
      </c>
      <c r="C79" s="435" t="s">
        <v>2043</v>
      </c>
      <c r="D79" s="471" t="e">
        <f aca="false">VLOOKUP(C79,'9. Matriz de Requisitos'!$A:$W,4, FALSE())</f>
        <v>#N/A</v>
      </c>
      <c r="E79" s="472" t="s">
        <v>2006</v>
      </c>
      <c r="F79" s="473" t="n">
        <f aca="false">VLOOKUP($E79, '4.4.1 Catalogo DBA'!$B$2:$D$100, 3, FALSE())</f>
        <v>0</v>
      </c>
      <c r="G79" s="474" t="s">
        <v>2044</v>
      </c>
      <c r="H79" s="475" t="str">
        <f aca="false">CONCATENATE("[",$C79,"]","[",$F79,"] - ",$G79)</f>
        <v>[TPSC-RE-FU-078][0] - Creación de manual de ambientación instancia de IdentityServer</v>
      </c>
      <c r="I79" s="474" t="s">
        <v>2040</v>
      </c>
      <c r="J79" s="476" t="n">
        <v>0</v>
      </c>
      <c r="K79" s="471" t="s">
        <v>43</v>
      </c>
      <c r="L79" s="476" t="n">
        <f aca="false">ROUNDUP(SUM(VLOOKUP('4.4 WBS DBA'!K79,'6. Catalogos'!$J$2:$K$4,2,FALSE())*J79),0)</f>
        <v>0</v>
      </c>
      <c r="M79" s="477"/>
      <c r="N79" s="477"/>
      <c r="O79" s="477"/>
      <c r="P79" s="477"/>
      <c r="Q79" s="477"/>
      <c r="R79" s="477"/>
      <c r="S79" s="477"/>
      <c r="T79" s="477"/>
      <c r="U79" s="477"/>
      <c r="V79" s="477"/>
      <c r="W79" s="477"/>
      <c r="X79" s="477"/>
      <c r="Y79" s="477"/>
      <c r="Z79" s="477"/>
      <c r="AA79" s="477"/>
      <c r="AB79" s="477"/>
      <c r="AC79" s="477"/>
    </row>
    <row r="80" customFormat="false" ht="90" hidden="false" customHeight="true" outlineLevel="0" collapsed="false">
      <c r="A80" s="348" t="n">
        <v>79</v>
      </c>
      <c r="B80" s="471" t="e">
        <f aca="false">VLOOKUP(C80,'9. Matriz de Requisitos'!$A$8:$V$88,3, FALSE())</f>
        <v>#N/A</v>
      </c>
      <c r="C80" s="435" t="s">
        <v>2045</v>
      </c>
      <c r="D80" s="471" t="e">
        <f aca="false">VLOOKUP(C80,'9. Matriz de Requisitos'!$A:$W,4, FALSE())</f>
        <v>#N/A</v>
      </c>
      <c r="E80" s="472" t="s">
        <v>2006</v>
      </c>
      <c r="F80" s="473" t="n">
        <f aca="false">VLOOKUP($E80, '4.4.1 Catalogo DBA'!$B$2:$D$100, 3, FALSE())</f>
        <v>0</v>
      </c>
      <c r="G80" s="474" t="s">
        <v>2046</v>
      </c>
      <c r="H80" s="475" t="str">
        <f aca="false">CONCATENATE("[",$C80,"]","[",$F80,"] - ",$G80)</f>
        <v>[TPSC-RE-FU-079][0] - Creación de manual de ambientación instancia de Promsy</v>
      </c>
      <c r="I80" s="474" t="s">
        <v>2040</v>
      </c>
      <c r="J80" s="476" t="n">
        <v>0</v>
      </c>
      <c r="K80" s="471" t="s">
        <v>43</v>
      </c>
      <c r="L80" s="476" t="n">
        <f aca="false">ROUNDUP(SUM(VLOOKUP('4.4 WBS DBA'!K80,'6. Catalogos'!$J$2:$K$4,2,FALSE())*J80),0)</f>
        <v>0</v>
      </c>
      <c r="M80" s="477"/>
      <c r="N80" s="477"/>
      <c r="O80" s="477"/>
      <c r="P80" s="477"/>
      <c r="Q80" s="477"/>
      <c r="R80" s="477"/>
      <c r="S80" s="477"/>
      <c r="T80" s="477"/>
      <c r="U80" s="477"/>
      <c r="V80" s="477"/>
      <c r="W80" s="477"/>
      <c r="X80" s="477"/>
      <c r="Y80" s="477"/>
      <c r="Z80" s="477"/>
      <c r="AA80" s="477"/>
      <c r="AB80" s="477"/>
      <c r="AC80" s="477"/>
    </row>
    <row r="81" customFormat="false" ht="90" hidden="false" customHeight="true" outlineLevel="0" collapsed="false">
      <c r="A81" s="348" t="n">
        <v>80</v>
      </c>
      <c r="B81" s="471" t="e">
        <f aca="false">VLOOKUP(C81,'9. Matriz de Requisitos'!$A$8:$V$88,3, FALSE())</f>
        <v>#N/A</v>
      </c>
      <c r="C81" s="435" t="s">
        <v>2047</v>
      </c>
      <c r="D81" s="471" t="e">
        <f aca="false">VLOOKUP(C81,'9. Matriz de Requisitos'!$A:$W,4, FALSE())</f>
        <v>#N/A</v>
      </c>
      <c r="E81" s="472" t="s">
        <v>2006</v>
      </c>
      <c r="F81" s="473" t="n">
        <f aca="false">VLOOKUP($E81, '4.4.1 Catalogo DBA'!$B$2:$D$100, 3, FALSE())</f>
        <v>0</v>
      </c>
      <c r="G81" s="474" t="s">
        <v>2048</v>
      </c>
      <c r="H81" s="475" t="str">
        <f aca="false">CONCATENATE("[",$C81,"]","[",$F81,"] - ",$G81)</f>
        <v>[TPSC-RE-FU-080][0] - Creación de manual de ambientación instancia de ProquifaLogs
</v>
      </c>
      <c r="I81" s="474" t="s">
        <v>2040</v>
      </c>
      <c r="J81" s="476" t="n">
        <v>0</v>
      </c>
      <c r="K81" s="471" t="s">
        <v>43</v>
      </c>
      <c r="L81" s="476" t="n">
        <f aca="false">ROUNDUP(SUM(VLOOKUP('4.4 WBS DBA'!K81,'6. Catalogos'!$J$2:$K$4,2,FALSE())*J81),0)</f>
        <v>0</v>
      </c>
      <c r="M81" s="477"/>
      <c r="N81" s="477"/>
      <c r="O81" s="477"/>
      <c r="P81" s="477"/>
      <c r="Q81" s="477"/>
      <c r="R81" s="477"/>
      <c r="S81" s="477"/>
      <c r="T81" s="477"/>
      <c r="U81" s="477"/>
      <c r="V81" s="477"/>
      <c r="W81" s="477"/>
      <c r="X81" s="477"/>
      <c r="Y81" s="477"/>
      <c r="Z81" s="477"/>
      <c r="AA81" s="477"/>
      <c r="AB81" s="477"/>
      <c r="AC81" s="477"/>
    </row>
    <row r="82" customFormat="false" ht="90" hidden="false" customHeight="true" outlineLevel="0" collapsed="false">
      <c r="A82" s="348" t="n">
        <v>81</v>
      </c>
      <c r="B82" s="471" t="e">
        <f aca="false">VLOOKUP(C82,'9. Matriz de Requisitos'!$A$8:$V$88,3, FALSE())</f>
        <v>#N/A</v>
      </c>
      <c r="C82" s="435" t="s">
        <v>2049</v>
      </c>
      <c r="D82" s="471" t="e">
        <f aca="false">VLOOKUP(C82,'9. Matriz de Requisitos'!$A:$W,4, FALSE())</f>
        <v>#N/A</v>
      </c>
      <c r="E82" s="472" t="s">
        <v>2006</v>
      </c>
      <c r="F82" s="473" t="n">
        <f aca="false">VLOOKUP($E82, '4.4.1 Catalogo DBA'!$B$2:$D$100, 3, FALSE())</f>
        <v>0</v>
      </c>
      <c r="G82" s="474" t="s">
        <v>2050</v>
      </c>
      <c r="H82" s="475" t="str">
        <f aca="false">CONCATENATE("[",$C82,"]","[",$F82,"] - ",$G82)</f>
        <v>[TPSC-RE-FU-081][0] - Creación de manual de ambientación instancia de VentaDigital</v>
      </c>
      <c r="I82" s="474" t="s">
        <v>2040</v>
      </c>
      <c r="J82" s="476" t="n">
        <v>0</v>
      </c>
      <c r="K82" s="471" t="s">
        <v>43</v>
      </c>
      <c r="L82" s="476" t="n">
        <f aca="false">ROUNDUP(SUM(VLOOKUP('4.4 WBS DBA'!K82,'6. Catalogos'!$J$2:$K$4,2,FALSE())*J82),0)</f>
        <v>0</v>
      </c>
      <c r="M82" s="477"/>
      <c r="N82" s="477"/>
      <c r="O82" s="477"/>
      <c r="P82" s="477"/>
      <c r="Q82" s="477"/>
      <c r="R82" s="477"/>
      <c r="S82" s="477"/>
      <c r="T82" s="477"/>
      <c r="U82" s="477"/>
      <c r="V82" s="477"/>
      <c r="W82" s="477"/>
      <c r="X82" s="477"/>
      <c r="Y82" s="477"/>
      <c r="Z82" s="477"/>
      <c r="AA82" s="477"/>
      <c r="AB82" s="477"/>
      <c r="AC82" s="477"/>
    </row>
    <row r="83" customFormat="false" ht="90" hidden="false" customHeight="true" outlineLevel="0" collapsed="false">
      <c r="A83" s="348" t="n">
        <v>82</v>
      </c>
      <c r="B83" s="471" t="e">
        <f aca="false">VLOOKUP(C83,'9. Matriz de Requisitos'!$A$8:$V$88,3, FALSE())</f>
        <v>#N/A</v>
      </c>
      <c r="C83" s="435" t="s">
        <v>2051</v>
      </c>
      <c r="D83" s="471" t="e">
        <f aca="false">VLOOKUP(C83,'9. Matriz de Requisitos'!$A:$W,4, FALSE())</f>
        <v>#N/A</v>
      </c>
      <c r="E83" s="472" t="s">
        <v>2052</v>
      </c>
      <c r="F83" s="473" t="str">
        <f aca="false">VLOOKUP($E83, '4.4.1 Catalogo DBA'!$B$2:$D$100, 3, FALSE())</f>
        <v>LIB-PROD</v>
      </c>
      <c r="G83" s="474" t="s">
        <v>2053</v>
      </c>
      <c r="H83" s="475" t="str">
        <f aca="false">CONCATENATE("[",$C83,"]","[",$F83,"] - ",$G83)</f>
        <v>[TPSC-RE-FU-082][LIB-PROD] - Creación de manual de ambientación instancia de ProquifaDotNet - replica
</v>
      </c>
      <c r="I83" s="474" t="s">
        <v>2040</v>
      </c>
      <c r="J83" s="476" t="n">
        <v>0</v>
      </c>
      <c r="K83" s="471" t="s">
        <v>43</v>
      </c>
      <c r="L83" s="476" t="n">
        <f aca="false">ROUNDUP(SUM(VLOOKUP('4.4 WBS DBA'!K83,'6. Catalogos'!$J$2:$K$4,2,FALSE())*J83),0)</f>
        <v>0</v>
      </c>
      <c r="M83" s="477"/>
      <c r="N83" s="477"/>
      <c r="O83" s="477"/>
      <c r="P83" s="477"/>
      <c r="Q83" s="477"/>
      <c r="R83" s="477"/>
      <c r="S83" s="477"/>
      <c r="T83" s="477"/>
      <c r="U83" s="477"/>
      <c r="V83" s="477"/>
      <c r="W83" s="477"/>
      <c r="X83" s="477"/>
      <c r="Y83" s="477"/>
      <c r="Z83" s="477"/>
      <c r="AA83" s="477"/>
      <c r="AB83" s="477"/>
      <c r="AC83" s="477"/>
    </row>
    <row r="84" customFormat="false" ht="90" hidden="false" customHeight="true" outlineLevel="0" collapsed="false">
      <c r="A84" s="348" t="n">
        <v>83</v>
      </c>
      <c r="B84" s="471" t="e">
        <f aca="false">VLOOKUP(C84,'9. Matriz de Requisitos'!$A$8:$V$88,3, FALSE())</f>
        <v>#N/A</v>
      </c>
      <c r="C84" s="435" t="s">
        <v>2054</v>
      </c>
      <c r="D84" s="471" t="e">
        <f aca="false">VLOOKUP(C84,'9. Matriz de Requisitos'!$A:$W,4, FALSE())</f>
        <v>#N/A</v>
      </c>
      <c r="E84" s="472" t="s">
        <v>1933</v>
      </c>
      <c r="F84" s="473" t="str">
        <f aca="false">VLOOKUP($E84, '4.4.1 Catalogo DBA'!$B$2:$D$100, 3, FALSE())</f>
        <v>INT-SERV-AMB</v>
      </c>
      <c r="G84" s="474" t="s">
        <v>2055</v>
      </c>
      <c r="H84" s="475" t="str">
        <f aca="false">CONCATENATE("[",$C84,"]","[",$F84,"] - ",$G84)</f>
        <v>[TPSC-RE-FU-083][INT-SERV-AMB] - Creación de guías de solución a problemas internos por ambiente
</v>
      </c>
      <c r="I84" s="474" t="s">
        <v>2040</v>
      </c>
      <c r="J84" s="476" t="n">
        <v>0</v>
      </c>
      <c r="K84" s="471" t="s">
        <v>43</v>
      </c>
      <c r="L84" s="476" t="n">
        <f aca="false">ROUNDUP(SUM(VLOOKUP('4.4 WBS DBA'!K84,'6. Catalogos'!$J$2:$K$4,2,FALSE())*J84),0)</f>
        <v>0</v>
      </c>
      <c r="M84" s="477"/>
      <c r="N84" s="477"/>
      <c r="O84" s="477"/>
      <c r="P84" s="477"/>
      <c r="Q84" s="477"/>
      <c r="R84" s="477"/>
      <c r="S84" s="477"/>
      <c r="T84" s="477"/>
      <c r="U84" s="477"/>
      <c r="V84" s="477"/>
      <c r="W84" s="477"/>
      <c r="X84" s="477"/>
      <c r="Y84" s="477"/>
      <c r="Z84" s="477"/>
      <c r="AA84" s="477"/>
      <c r="AB84" s="477"/>
      <c r="AC84" s="477"/>
    </row>
    <row r="85" customFormat="false" ht="15" hidden="false" customHeight="false" outlineLevel="0" collapsed="false">
      <c r="A85" s="348" t="n">
        <v>84</v>
      </c>
      <c r="B85" s="434" t="e">
        <f aca="false">VLOOKUP(C85,'9. Matriz de Requisitos'!$A$8:$V$88,3, FALSE())</f>
        <v>#N/A</v>
      </c>
      <c r="C85" s="435" t="s">
        <v>2056</v>
      </c>
      <c r="D85" s="434" t="e">
        <f aca="false">VLOOKUP(C85,'9. Matriz de Requisitos'!$A:$W,4, FALSE())</f>
        <v>#N/A</v>
      </c>
      <c r="E85" s="436"/>
      <c r="F85" s="458" t="e">
        <f aca="false">VLOOKUP($E85, '4.4.1 Catalogo DBA'!$B$2:$D$100, 3, FALSE())</f>
        <v>#N/A</v>
      </c>
      <c r="G85" s="444"/>
      <c r="H85" s="438" t="e">
        <f aca="false">CONCATENATE("[",$C85,"]","[",$F85,"] - ",$G85)</f>
        <v>#N/A</v>
      </c>
      <c r="I85" s="437"/>
      <c r="J85" s="459" t="n">
        <f aca="false">IFERROR(VLOOKUP(E85,'4.4.1 Catalogo DBA'!$B$2:$C$98, 2, FALSE()), 0)</f>
        <v>0</v>
      </c>
      <c r="K85" s="460" t="s">
        <v>43</v>
      </c>
      <c r="L85" s="459" t="n">
        <f aca="false">ROUNDUP(SUM(VLOOKUP('4.4 WBS DBA'!K85,'6. Catalogos'!$J$2:$K$4,2,FALSE())*J85),0)</f>
        <v>0</v>
      </c>
      <c r="M85" s="238"/>
      <c r="N85" s="238"/>
      <c r="O85" s="238"/>
      <c r="P85" s="238"/>
      <c r="Q85" s="238"/>
      <c r="R85" s="238"/>
      <c r="S85" s="238"/>
      <c r="T85" s="238"/>
      <c r="U85" s="238"/>
      <c r="V85" s="238"/>
      <c r="W85" s="238"/>
      <c r="X85" s="238"/>
      <c r="Y85" s="238"/>
      <c r="Z85" s="238"/>
      <c r="AA85" s="238"/>
      <c r="AB85" s="238"/>
      <c r="AC85" s="238"/>
    </row>
    <row r="86" customFormat="false" ht="15" hidden="false" customHeight="false" outlineLevel="0" collapsed="false">
      <c r="A86" s="348" t="n">
        <v>85</v>
      </c>
      <c r="B86" s="434" t="e">
        <f aca="false">VLOOKUP(C86,'9. Matriz de Requisitos'!$A$8:$V$88,3, FALSE())</f>
        <v>#N/A</v>
      </c>
      <c r="C86" s="435" t="s">
        <v>2057</v>
      </c>
      <c r="D86" s="434" t="e">
        <f aca="false">VLOOKUP(C86,'9. Matriz de Requisitos'!$A:$W,4, FALSE())</f>
        <v>#N/A</v>
      </c>
      <c r="E86" s="436"/>
      <c r="F86" s="458" t="e">
        <f aca="false">VLOOKUP($E86, '4.4.1 Catalogo DBA'!$B$2:$D$100, 3, FALSE())</f>
        <v>#N/A</v>
      </c>
      <c r="G86" s="444"/>
      <c r="H86" s="438" t="e">
        <f aca="false">CONCATENATE("[",$C86,"]","[",$F86,"] - ",$G86)</f>
        <v>#N/A</v>
      </c>
      <c r="I86" s="437"/>
      <c r="J86" s="459" t="n">
        <f aca="false">IFERROR(VLOOKUP(E86,'4.4.1 Catalogo DBA'!$B$2:$C$98, 2, FALSE()), 0)</f>
        <v>0</v>
      </c>
      <c r="K86" s="460" t="s">
        <v>43</v>
      </c>
      <c r="L86" s="459" t="n">
        <f aca="false">ROUNDUP(SUM(VLOOKUP('4.4 WBS DBA'!K86,'6. Catalogos'!$J$2:$K$4,2,FALSE())*J86),0)</f>
        <v>0</v>
      </c>
      <c r="M86" s="238"/>
      <c r="N86" s="238"/>
      <c r="O86" s="238"/>
      <c r="P86" s="238"/>
      <c r="Q86" s="238"/>
      <c r="R86" s="238"/>
      <c r="S86" s="238"/>
      <c r="T86" s="238"/>
      <c r="U86" s="238"/>
      <c r="V86" s="238"/>
      <c r="W86" s="238"/>
      <c r="X86" s="238"/>
      <c r="Y86" s="238"/>
      <c r="Z86" s="238"/>
      <c r="AA86" s="238"/>
      <c r="AB86" s="238"/>
      <c r="AC86" s="238"/>
    </row>
    <row r="87" customFormat="false" ht="15.75" hidden="false" customHeight="true" outlineLevel="0" collapsed="false">
      <c r="A87" s="348" t="n">
        <v>86</v>
      </c>
      <c r="B87" s="434" t="e">
        <f aca="false">VLOOKUP(C87,'9. Matriz de Requisitos'!$A$8:$V$88,3, FALSE())</f>
        <v>#N/A</v>
      </c>
      <c r="C87" s="435" t="s">
        <v>2058</v>
      </c>
      <c r="D87" s="434" t="e">
        <f aca="false">VLOOKUP(C87,'9. Matriz de Requisitos'!$A:$W,4, FALSE())</f>
        <v>#N/A</v>
      </c>
      <c r="E87" s="436"/>
      <c r="F87" s="458" t="e">
        <f aca="false">VLOOKUP($E87, '4.4.1 Catalogo DBA'!$B$2:$D$100, 3, FALSE())</f>
        <v>#N/A</v>
      </c>
      <c r="G87" s="478"/>
      <c r="H87" s="438" t="e">
        <f aca="false">CONCATENATE("[",$C87,"]","[",$F87,"] - ",$G87)</f>
        <v>#N/A</v>
      </c>
      <c r="I87" s="437"/>
      <c r="J87" s="459" t="n">
        <f aca="false">IFERROR(VLOOKUP(E87,'4.4.1 Catalogo DBA'!$B$2:$C$98, 2, FALSE()), 0)</f>
        <v>0</v>
      </c>
      <c r="K87" s="460" t="s">
        <v>43</v>
      </c>
      <c r="L87" s="459" t="n">
        <f aca="false">ROUNDUP(SUM(VLOOKUP('4.4 WBS DBA'!K87,'6. Catalogos'!$J$2:$K$4,2,FALSE())*J87),0)</f>
        <v>0</v>
      </c>
      <c r="M87" s="238"/>
      <c r="N87" s="238"/>
      <c r="O87" s="238"/>
      <c r="P87" s="238"/>
      <c r="Q87" s="238"/>
      <c r="R87" s="238"/>
      <c r="S87" s="238"/>
      <c r="T87" s="238"/>
      <c r="U87" s="238"/>
      <c r="V87" s="238"/>
      <c r="W87" s="238"/>
      <c r="X87" s="238"/>
      <c r="Y87" s="238"/>
      <c r="Z87" s="238"/>
      <c r="AA87" s="238"/>
      <c r="AB87" s="238"/>
      <c r="AC87" s="238"/>
    </row>
    <row r="88" customFormat="false" ht="15.75" hidden="false" customHeight="true" outlineLevel="0" collapsed="false">
      <c r="A88" s="348" t="n">
        <v>87</v>
      </c>
      <c r="B88" s="434" t="e">
        <f aca="false">VLOOKUP(C88,'9. Matriz de Requisitos'!$A$8:$V$88,3, FALSE())</f>
        <v>#N/A</v>
      </c>
      <c r="C88" s="435" t="s">
        <v>2059</v>
      </c>
      <c r="D88" s="434" t="e">
        <f aca="false">VLOOKUP(C88,'9. Matriz de Requisitos'!$A:$W,4, FALSE())</f>
        <v>#N/A</v>
      </c>
      <c r="E88" s="436"/>
      <c r="F88" s="458" t="e">
        <f aca="false">VLOOKUP($E88, '4.4.1 Catalogo DBA'!$B$2:$D$100, 3, FALSE())</f>
        <v>#N/A</v>
      </c>
      <c r="G88" s="478"/>
      <c r="H88" s="438" t="e">
        <f aca="false">CONCATENATE("[",$C88,"]","[",$F88,"] - ",$G88)</f>
        <v>#N/A</v>
      </c>
      <c r="I88" s="437"/>
      <c r="J88" s="459" t="n">
        <f aca="false">IFERROR(VLOOKUP(E88,'4.4.1 Catalogo DBA'!$B$2:$C$98, 2, FALSE()), 0)</f>
        <v>0</v>
      </c>
      <c r="K88" s="460" t="s">
        <v>43</v>
      </c>
      <c r="L88" s="459" t="n">
        <f aca="false">ROUNDUP(SUM(VLOOKUP('4.4 WBS DBA'!K88,'6. Catalogos'!$J$2:$K$4,2,FALSE())*J88),0)</f>
        <v>0</v>
      </c>
      <c r="M88" s="238"/>
      <c r="N88" s="238"/>
      <c r="O88" s="238"/>
      <c r="P88" s="238"/>
      <c r="Q88" s="238"/>
      <c r="R88" s="238"/>
      <c r="S88" s="238"/>
      <c r="T88" s="238"/>
      <c r="U88" s="238"/>
      <c r="V88" s="238"/>
      <c r="W88" s="238"/>
      <c r="X88" s="238"/>
      <c r="Y88" s="238"/>
      <c r="Z88" s="238"/>
      <c r="AA88" s="238"/>
      <c r="AB88" s="238"/>
      <c r="AC88" s="238"/>
    </row>
    <row r="89" customFormat="false" ht="15" hidden="false" customHeight="false" outlineLevel="0" collapsed="false">
      <c r="A89" s="348" t="n">
        <v>88</v>
      </c>
      <c r="B89" s="434" t="e">
        <f aca="false">VLOOKUP(C89,'9. Matriz de Requisitos'!$A$8:$V$88,3, FALSE())</f>
        <v>#N/A</v>
      </c>
      <c r="C89" s="435" t="s">
        <v>2060</v>
      </c>
      <c r="D89" s="434" t="e">
        <f aca="false">VLOOKUP(C89,'9. Matriz de Requisitos'!$A:$W,4, FALSE())</f>
        <v>#N/A</v>
      </c>
      <c r="E89" s="436"/>
      <c r="F89" s="458" t="e">
        <f aca="false">VLOOKUP($E89, '4.4.1 Catalogo DBA'!$B$2:$D$100, 3, FALSE())</f>
        <v>#N/A</v>
      </c>
      <c r="G89" s="444"/>
      <c r="H89" s="438" t="e">
        <f aca="false">CONCATENATE("[",$C89,"]","[",$F89,"] - ",$G89)</f>
        <v>#N/A</v>
      </c>
      <c r="I89" s="437"/>
      <c r="J89" s="459" t="n">
        <f aca="false">IFERROR(VLOOKUP(E89,'4.4.1 Catalogo DBA'!$B$2:$C$98, 2, FALSE()), 0)</f>
        <v>0</v>
      </c>
      <c r="K89" s="460" t="s">
        <v>43</v>
      </c>
      <c r="L89" s="459" t="n">
        <f aca="false">ROUNDUP(SUM(VLOOKUP('4.4 WBS DBA'!K89,'6. Catalogos'!$J$2:$K$4,2,FALSE())*J89),0)</f>
        <v>0</v>
      </c>
      <c r="M89" s="238"/>
      <c r="N89" s="238"/>
      <c r="O89" s="238"/>
      <c r="P89" s="238"/>
      <c r="Q89" s="238"/>
      <c r="R89" s="238"/>
      <c r="S89" s="238"/>
      <c r="T89" s="238"/>
      <c r="U89" s="238"/>
      <c r="V89" s="238"/>
      <c r="W89" s="238"/>
      <c r="X89" s="238"/>
      <c r="Y89" s="238"/>
      <c r="Z89" s="238"/>
      <c r="AA89" s="238"/>
      <c r="AB89" s="238"/>
      <c r="AC89" s="238"/>
    </row>
    <row r="90" customFormat="false" ht="15" hidden="false" customHeight="false" outlineLevel="0" collapsed="false">
      <c r="A90" s="348" t="n">
        <v>89</v>
      </c>
      <c r="B90" s="434" t="e">
        <f aca="false">VLOOKUP(C90,'9. Matriz de Requisitos'!$A$8:$V$88,3, FALSE())</f>
        <v>#N/A</v>
      </c>
      <c r="C90" s="435" t="s">
        <v>2061</v>
      </c>
      <c r="D90" s="434" t="e">
        <f aca="false">VLOOKUP(C90,'9. Matriz de Requisitos'!$A:$W,4, FALSE())</f>
        <v>#N/A</v>
      </c>
      <c r="E90" s="436"/>
      <c r="F90" s="458" t="e">
        <f aca="false">VLOOKUP($E90, '4.4.1 Catalogo DBA'!$B$2:$D$100, 3, FALSE())</f>
        <v>#N/A</v>
      </c>
      <c r="G90" s="444"/>
      <c r="H90" s="438" t="e">
        <f aca="false">CONCATENATE("[",$C90,"]","[",$F90,"] - ",$G90)</f>
        <v>#N/A</v>
      </c>
      <c r="I90" s="437"/>
      <c r="J90" s="459" t="n">
        <f aca="false">IFERROR(VLOOKUP(E90,'4.4.1 Catalogo DBA'!$B$2:$C$98, 2, FALSE()), 0)</f>
        <v>0</v>
      </c>
      <c r="K90" s="460" t="s">
        <v>43</v>
      </c>
      <c r="L90" s="459" t="n">
        <f aca="false">ROUNDUP(SUM(VLOOKUP('4.4 WBS DBA'!K90,'6. Catalogos'!$J$2:$K$4,2,FALSE())*J90),0)</f>
        <v>0</v>
      </c>
      <c r="M90" s="238"/>
      <c r="N90" s="238"/>
      <c r="O90" s="238"/>
      <c r="P90" s="238"/>
      <c r="Q90" s="238"/>
      <c r="R90" s="238"/>
      <c r="S90" s="238"/>
      <c r="T90" s="238"/>
      <c r="U90" s="238"/>
      <c r="V90" s="238"/>
      <c r="W90" s="238"/>
      <c r="X90" s="238"/>
      <c r="Y90" s="238"/>
      <c r="Z90" s="238"/>
      <c r="AA90" s="238"/>
      <c r="AB90" s="238"/>
      <c r="AC90" s="238"/>
    </row>
    <row r="91" customFormat="false" ht="18.75" hidden="false" customHeight="true" outlineLevel="0" collapsed="false">
      <c r="A91" s="348" t="n">
        <v>90</v>
      </c>
      <c r="B91" s="437"/>
      <c r="C91" s="435" t="s">
        <v>2062</v>
      </c>
      <c r="D91" s="437"/>
      <c r="E91" s="238"/>
      <c r="F91" s="437"/>
      <c r="G91" s="437"/>
      <c r="H91" s="437"/>
      <c r="I91" s="437"/>
      <c r="J91" s="452" t="n">
        <f aca="false">SUM(J2:J90)</f>
        <v>503</v>
      </c>
      <c r="K91" s="238"/>
      <c r="L91" s="452" t="n">
        <f aca="false">SUM(L2:L90)</f>
        <v>503</v>
      </c>
      <c r="M91" s="238"/>
      <c r="N91" s="238"/>
      <c r="O91" s="238"/>
      <c r="P91" s="238"/>
      <c r="Q91" s="238"/>
      <c r="R91" s="238"/>
      <c r="S91" s="238"/>
      <c r="T91" s="238"/>
      <c r="U91" s="238"/>
      <c r="V91" s="238"/>
      <c r="W91" s="238"/>
      <c r="X91" s="238"/>
      <c r="Y91" s="238"/>
      <c r="Z91" s="238"/>
      <c r="AA91" s="238"/>
      <c r="AB91" s="238"/>
      <c r="AC91" s="238"/>
    </row>
    <row r="92" customFormat="false" ht="15" hidden="false" customHeight="false" outlineLevel="0" collapsed="false">
      <c r="A92" s="348" t="n">
        <v>91</v>
      </c>
      <c r="B92" s="437"/>
      <c r="C92" s="435" t="s">
        <v>2063</v>
      </c>
      <c r="D92" s="437"/>
      <c r="E92" s="238"/>
      <c r="F92" s="437"/>
      <c r="G92" s="437"/>
      <c r="H92" s="437"/>
      <c r="I92" s="437"/>
      <c r="J92" s="238"/>
      <c r="K92" s="238"/>
      <c r="L92" s="238"/>
      <c r="M92" s="238"/>
      <c r="N92" s="238"/>
      <c r="O92" s="238"/>
      <c r="P92" s="238"/>
      <c r="Q92" s="238"/>
      <c r="R92" s="238"/>
      <c r="S92" s="238"/>
      <c r="T92" s="238"/>
      <c r="U92" s="238"/>
      <c r="V92" s="238"/>
      <c r="W92" s="238"/>
      <c r="X92" s="238"/>
      <c r="Y92" s="238"/>
      <c r="Z92" s="238"/>
      <c r="AA92" s="238"/>
      <c r="AB92" s="238"/>
      <c r="AC92" s="238"/>
    </row>
    <row r="93" customFormat="false" ht="15" hidden="false" customHeight="false" outlineLevel="0" collapsed="false">
      <c r="A93" s="348" t="n">
        <v>92</v>
      </c>
      <c r="B93" s="437"/>
      <c r="C93" s="435" t="s">
        <v>2064</v>
      </c>
      <c r="D93" s="437"/>
      <c r="E93" s="238"/>
      <c r="F93" s="437"/>
      <c r="G93" s="437"/>
      <c r="H93" s="437"/>
      <c r="I93" s="437"/>
      <c r="J93" s="238"/>
      <c r="K93" s="238"/>
      <c r="L93" s="238"/>
      <c r="M93" s="238"/>
      <c r="N93" s="238"/>
      <c r="O93" s="238"/>
      <c r="P93" s="238"/>
      <c r="Q93" s="238"/>
      <c r="R93" s="238"/>
      <c r="S93" s="238"/>
      <c r="T93" s="238"/>
      <c r="U93" s="238"/>
      <c r="V93" s="238"/>
      <c r="W93" s="238"/>
      <c r="X93" s="238"/>
      <c r="Y93" s="238"/>
      <c r="Z93" s="238"/>
      <c r="AA93" s="238"/>
      <c r="AB93" s="238"/>
      <c r="AC93" s="238"/>
    </row>
    <row r="94" customFormat="false" ht="15" hidden="false" customHeight="false" outlineLevel="0" collapsed="false">
      <c r="A94" s="348" t="n">
        <v>93</v>
      </c>
      <c r="B94" s="437"/>
      <c r="C94" s="435" t="s">
        <v>2065</v>
      </c>
      <c r="D94" s="437"/>
      <c r="E94" s="238"/>
      <c r="F94" s="437"/>
      <c r="G94" s="437"/>
      <c r="H94" s="437"/>
      <c r="I94" s="437"/>
      <c r="J94" s="238"/>
      <c r="K94" s="238"/>
      <c r="L94" s="238"/>
      <c r="M94" s="238"/>
      <c r="N94" s="238"/>
      <c r="O94" s="238"/>
      <c r="P94" s="238"/>
      <c r="Q94" s="238"/>
      <c r="R94" s="238"/>
      <c r="S94" s="238"/>
      <c r="T94" s="238"/>
      <c r="U94" s="238"/>
      <c r="V94" s="238"/>
      <c r="W94" s="238"/>
      <c r="X94" s="238"/>
      <c r="Y94" s="238"/>
      <c r="Z94" s="238"/>
      <c r="AA94" s="238"/>
      <c r="AB94" s="238"/>
      <c r="AC94" s="238"/>
    </row>
    <row r="95" customFormat="false" ht="15" hidden="false" customHeight="false" outlineLevel="0" collapsed="false">
      <c r="A95" s="348" t="n">
        <v>94</v>
      </c>
      <c r="B95" s="437"/>
      <c r="C95" s="435" t="s">
        <v>2066</v>
      </c>
      <c r="D95" s="437"/>
      <c r="E95" s="238"/>
      <c r="F95" s="437"/>
      <c r="G95" s="437"/>
      <c r="H95" s="437"/>
      <c r="I95" s="437"/>
      <c r="J95" s="238"/>
      <c r="K95" s="238"/>
      <c r="L95" s="238"/>
      <c r="M95" s="238"/>
      <c r="N95" s="238"/>
      <c r="O95" s="238"/>
      <c r="P95" s="238"/>
      <c r="Q95" s="238"/>
      <c r="R95" s="238"/>
      <c r="S95" s="238"/>
      <c r="T95" s="238"/>
      <c r="U95" s="238"/>
      <c r="V95" s="238"/>
      <c r="W95" s="238"/>
      <c r="X95" s="238"/>
      <c r="Y95" s="238"/>
      <c r="Z95" s="238"/>
      <c r="AA95" s="238"/>
      <c r="AB95" s="238"/>
      <c r="AC95" s="238"/>
    </row>
    <row r="96" customFormat="false" ht="15" hidden="false" customHeight="false" outlineLevel="0" collapsed="false">
      <c r="A96" s="348" t="n">
        <v>95</v>
      </c>
      <c r="B96" s="437"/>
      <c r="C96" s="435" t="s">
        <v>2067</v>
      </c>
      <c r="D96" s="437"/>
      <c r="E96" s="238"/>
      <c r="F96" s="437"/>
      <c r="G96" s="437"/>
      <c r="H96" s="437"/>
      <c r="I96" s="437"/>
      <c r="J96" s="238"/>
      <c r="K96" s="238"/>
      <c r="L96" s="238"/>
      <c r="M96" s="238"/>
      <c r="N96" s="238"/>
      <c r="O96" s="238"/>
      <c r="P96" s="238"/>
      <c r="Q96" s="238"/>
      <c r="R96" s="238"/>
      <c r="S96" s="238"/>
      <c r="T96" s="238"/>
      <c r="U96" s="238"/>
      <c r="V96" s="238"/>
      <c r="W96" s="238"/>
      <c r="X96" s="238"/>
      <c r="Y96" s="238"/>
      <c r="Z96" s="238"/>
      <c r="AA96" s="238"/>
      <c r="AB96" s="238"/>
      <c r="AC96" s="238"/>
    </row>
    <row r="97" customFormat="false" ht="15" hidden="false" customHeight="false" outlineLevel="0" collapsed="false">
      <c r="A97" s="348" t="n">
        <v>96</v>
      </c>
      <c r="B97" s="437"/>
      <c r="C97" s="238"/>
      <c r="D97" s="437"/>
      <c r="E97" s="238"/>
      <c r="F97" s="437"/>
      <c r="G97" s="437"/>
      <c r="H97" s="437"/>
      <c r="I97" s="437"/>
      <c r="J97" s="238"/>
      <c r="K97" s="238"/>
      <c r="L97" s="238"/>
      <c r="M97" s="238"/>
      <c r="N97" s="238"/>
      <c r="O97" s="238"/>
      <c r="P97" s="238"/>
      <c r="Q97" s="238"/>
      <c r="R97" s="238"/>
      <c r="S97" s="238"/>
      <c r="T97" s="238"/>
      <c r="U97" s="238"/>
      <c r="V97" s="238"/>
      <c r="W97" s="238"/>
      <c r="X97" s="238"/>
      <c r="Y97" s="238"/>
      <c r="Z97" s="238"/>
      <c r="AA97" s="238"/>
      <c r="AB97" s="238"/>
      <c r="AC97" s="238"/>
    </row>
    <row r="98" customFormat="false" ht="15" hidden="false" customHeight="false" outlineLevel="0" collapsed="false">
      <c r="A98" s="348" t="n">
        <v>97</v>
      </c>
      <c r="B98" s="437"/>
      <c r="C98" s="238"/>
      <c r="D98" s="437"/>
      <c r="E98" s="238"/>
      <c r="F98" s="437"/>
      <c r="G98" s="437"/>
      <c r="H98" s="437"/>
      <c r="I98" s="437"/>
      <c r="J98" s="238"/>
      <c r="K98" s="238"/>
      <c r="L98" s="238"/>
      <c r="M98" s="238"/>
      <c r="N98" s="238"/>
      <c r="O98" s="238"/>
      <c r="P98" s="238"/>
      <c r="Q98" s="238"/>
      <c r="R98" s="238"/>
      <c r="S98" s="238"/>
      <c r="T98" s="238"/>
      <c r="U98" s="238"/>
      <c r="V98" s="238"/>
      <c r="W98" s="238"/>
      <c r="X98" s="238"/>
      <c r="Y98" s="238"/>
      <c r="Z98" s="238"/>
      <c r="AA98" s="238"/>
      <c r="AB98" s="238"/>
      <c r="AC98" s="238"/>
    </row>
    <row r="99" customFormat="false" ht="15" hidden="false" customHeight="false" outlineLevel="0" collapsed="false">
      <c r="A99" s="348" t="n">
        <v>98</v>
      </c>
      <c r="B99" s="437"/>
      <c r="C99" s="238"/>
      <c r="D99" s="437"/>
      <c r="E99" s="238"/>
      <c r="F99" s="437"/>
      <c r="G99" s="437"/>
      <c r="H99" s="437"/>
      <c r="I99" s="437"/>
      <c r="J99" s="238"/>
      <c r="K99" s="238"/>
      <c r="L99" s="238"/>
      <c r="M99" s="238"/>
      <c r="N99" s="238"/>
      <c r="O99" s="238"/>
      <c r="P99" s="238"/>
      <c r="Q99" s="238"/>
      <c r="R99" s="238"/>
      <c r="S99" s="238"/>
      <c r="T99" s="238"/>
      <c r="U99" s="238"/>
      <c r="V99" s="238"/>
      <c r="W99" s="238"/>
      <c r="X99" s="238"/>
      <c r="Y99" s="238"/>
      <c r="Z99" s="238"/>
      <c r="AA99" s="238"/>
      <c r="AB99" s="238"/>
      <c r="AC99" s="238"/>
    </row>
    <row r="100" customFormat="false" ht="15" hidden="false" customHeight="false" outlineLevel="0" collapsed="false">
      <c r="A100" s="348" t="n">
        <v>99</v>
      </c>
      <c r="B100" s="437"/>
      <c r="C100" s="238"/>
      <c r="D100" s="437"/>
      <c r="E100" s="238"/>
      <c r="F100" s="437"/>
      <c r="G100" s="437"/>
      <c r="H100" s="437"/>
      <c r="I100" s="437"/>
      <c r="J100" s="238"/>
      <c r="K100" s="238"/>
      <c r="L100" s="238"/>
      <c r="M100" s="238"/>
      <c r="N100" s="238"/>
      <c r="O100" s="238"/>
      <c r="P100" s="238"/>
      <c r="Q100" s="238"/>
      <c r="R100" s="238"/>
      <c r="S100" s="238"/>
      <c r="T100" s="238"/>
      <c r="U100" s="238"/>
      <c r="V100" s="238"/>
      <c r="W100" s="238"/>
      <c r="X100" s="238"/>
      <c r="Y100" s="238"/>
      <c r="Z100" s="238"/>
      <c r="AA100" s="238"/>
      <c r="AB100" s="238"/>
      <c r="AC100" s="238"/>
    </row>
    <row r="101" customFormat="false" ht="15" hidden="false" customHeight="false" outlineLevel="0" collapsed="false">
      <c r="A101" s="348" t="n">
        <v>100</v>
      </c>
      <c r="B101" s="437"/>
      <c r="C101" s="238"/>
      <c r="D101" s="437"/>
      <c r="E101" s="238"/>
      <c r="F101" s="437"/>
      <c r="G101" s="437"/>
      <c r="H101" s="437"/>
      <c r="I101" s="437"/>
      <c r="J101" s="238"/>
      <c r="K101" s="238"/>
      <c r="L101" s="238"/>
      <c r="M101" s="238"/>
      <c r="N101" s="238"/>
      <c r="O101" s="238"/>
      <c r="P101" s="238"/>
      <c r="Q101" s="238"/>
      <c r="R101" s="238"/>
      <c r="S101" s="238"/>
      <c r="T101" s="238"/>
      <c r="U101" s="238"/>
      <c r="V101" s="238"/>
      <c r="W101" s="238"/>
      <c r="X101" s="238"/>
      <c r="Y101" s="238"/>
      <c r="Z101" s="238"/>
      <c r="AA101" s="238"/>
      <c r="AB101" s="238"/>
      <c r="AC101" s="238"/>
    </row>
    <row r="102" customFormat="false" ht="15" hidden="false" customHeight="false" outlineLevel="0" collapsed="false">
      <c r="A102" s="348" t="n">
        <v>101</v>
      </c>
      <c r="B102" s="437"/>
      <c r="C102" s="238"/>
      <c r="D102" s="437"/>
      <c r="E102" s="238"/>
      <c r="F102" s="437"/>
      <c r="G102" s="437"/>
      <c r="H102" s="437"/>
      <c r="I102" s="437"/>
      <c r="J102" s="238"/>
      <c r="K102" s="238"/>
      <c r="L102" s="238"/>
      <c r="M102" s="238"/>
      <c r="N102" s="238"/>
      <c r="O102" s="238"/>
      <c r="P102" s="238"/>
      <c r="Q102" s="238"/>
      <c r="R102" s="238"/>
      <c r="S102" s="238"/>
      <c r="T102" s="238"/>
      <c r="U102" s="238"/>
      <c r="V102" s="238"/>
      <c r="W102" s="238"/>
      <c r="X102" s="238"/>
      <c r="Y102" s="238"/>
      <c r="Z102" s="238"/>
      <c r="AA102" s="238"/>
      <c r="AB102" s="238"/>
      <c r="AC102" s="238"/>
    </row>
    <row r="103" customFormat="false" ht="15" hidden="false" customHeight="false" outlineLevel="0" collapsed="false">
      <c r="A103" s="348" t="n">
        <v>102</v>
      </c>
      <c r="B103" s="437"/>
      <c r="C103" s="238"/>
      <c r="D103" s="437"/>
      <c r="E103" s="238"/>
      <c r="F103" s="437"/>
      <c r="G103" s="437"/>
      <c r="H103" s="437"/>
      <c r="I103" s="437"/>
      <c r="J103" s="238"/>
      <c r="K103" s="238"/>
      <c r="L103" s="238"/>
      <c r="M103" s="238"/>
      <c r="N103" s="238"/>
      <c r="O103" s="238"/>
      <c r="P103" s="238"/>
      <c r="Q103" s="238"/>
      <c r="R103" s="238"/>
      <c r="S103" s="238"/>
      <c r="T103" s="238"/>
      <c r="U103" s="238"/>
      <c r="V103" s="238"/>
      <c r="W103" s="238"/>
      <c r="X103" s="238"/>
      <c r="Y103" s="238"/>
      <c r="Z103" s="238"/>
      <c r="AA103" s="238"/>
      <c r="AB103" s="238"/>
      <c r="AC103" s="238"/>
    </row>
    <row r="104" customFormat="false" ht="15" hidden="false" customHeight="false" outlineLevel="0" collapsed="false">
      <c r="A104" s="348" t="n">
        <v>103</v>
      </c>
      <c r="B104" s="437"/>
      <c r="C104" s="238"/>
      <c r="D104" s="437"/>
      <c r="E104" s="238"/>
      <c r="F104" s="437"/>
      <c r="G104" s="437"/>
      <c r="H104" s="437"/>
      <c r="I104" s="437"/>
      <c r="J104" s="238"/>
      <c r="K104" s="238"/>
      <c r="L104" s="238"/>
      <c r="M104" s="238"/>
      <c r="N104" s="238"/>
      <c r="O104" s="238"/>
      <c r="P104" s="238"/>
      <c r="Q104" s="238"/>
      <c r="R104" s="238"/>
      <c r="S104" s="238"/>
      <c r="T104" s="238"/>
      <c r="U104" s="238"/>
      <c r="V104" s="238"/>
      <c r="W104" s="238"/>
      <c r="X104" s="238"/>
      <c r="Y104" s="238"/>
      <c r="Z104" s="238"/>
      <c r="AA104" s="238"/>
      <c r="AB104" s="238"/>
      <c r="AC104" s="238"/>
    </row>
    <row r="105" customFormat="false" ht="15" hidden="false" customHeight="false" outlineLevel="0" collapsed="false">
      <c r="A105" s="348" t="n">
        <v>104</v>
      </c>
      <c r="B105" s="437"/>
      <c r="C105" s="238"/>
      <c r="D105" s="437"/>
      <c r="E105" s="238"/>
      <c r="F105" s="437"/>
      <c r="G105" s="437"/>
      <c r="H105" s="437"/>
      <c r="I105" s="437"/>
      <c r="J105" s="238"/>
      <c r="K105" s="238"/>
      <c r="L105" s="238"/>
      <c r="M105" s="238"/>
      <c r="N105" s="238"/>
      <c r="O105" s="238"/>
      <c r="P105" s="238"/>
      <c r="Q105" s="238"/>
      <c r="R105" s="238"/>
      <c r="S105" s="238"/>
      <c r="T105" s="238"/>
      <c r="U105" s="238"/>
      <c r="V105" s="238"/>
      <c r="W105" s="238"/>
      <c r="X105" s="238"/>
      <c r="Y105" s="238"/>
      <c r="Z105" s="238"/>
      <c r="AA105" s="238"/>
      <c r="AB105" s="238"/>
      <c r="AC105" s="238"/>
    </row>
    <row r="106" customFormat="false" ht="15" hidden="false" customHeight="false" outlineLevel="0" collapsed="false">
      <c r="A106" s="348" t="n">
        <v>105</v>
      </c>
      <c r="B106" s="437"/>
      <c r="C106" s="238"/>
      <c r="D106" s="437"/>
      <c r="E106" s="238"/>
      <c r="F106" s="437"/>
      <c r="G106" s="437"/>
      <c r="H106" s="437"/>
      <c r="I106" s="437"/>
      <c r="J106" s="238"/>
      <c r="K106" s="238"/>
      <c r="L106" s="238"/>
      <c r="M106" s="238"/>
      <c r="N106" s="238"/>
      <c r="O106" s="238"/>
      <c r="P106" s="238"/>
      <c r="Q106" s="238"/>
      <c r="R106" s="238"/>
      <c r="S106" s="238"/>
      <c r="T106" s="238"/>
      <c r="U106" s="238"/>
      <c r="V106" s="238"/>
      <c r="W106" s="238"/>
      <c r="X106" s="238"/>
      <c r="Y106" s="238"/>
      <c r="Z106" s="238"/>
      <c r="AA106" s="238"/>
      <c r="AB106" s="238"/>
      <c r="AC106" s="238"/>
    </row>
    <row r="107" customFormat="false" ht="15" hidden="false" customHeight="false" outlineLevel="0" collapsed="false">
      <c r="A107" s="348" t="n">
        <v>106</v>
      </c>
      <c r="B107" s="437"/>
      <c r="C107" s="238"/>
      <c r="D107" s="437"/>
      <c r="E107" s="238"/>
      <c r="F107" s="437"/>
      <c r="G107" s="437"/>
      <c r="H107" s="437"/>
      <c r="I107" s="437"/>
      <c r="J107" s="238"/>
      <c r="K107" s="238"/>
      <c r="L107" s="238"/>
      <c r="M107" s="238"/>
      <c r="N107" s="238"/>
      <c r="O107" s="238"/>
      <c r="P107" s="238"/>
      <c r="Q107" s="238"/>
      <c r="R107" s="238"/>
      <c r="S107" s="238"/>
      <c r="T107" s="238"/>
      <c r="U107" s="238"/>
      <c r="V107" s="238"/>
      <c r="W107" s="238"/>
      <c r="X107" s="238"/>
      <c r="Y107" s="238"/>
      <c r="Z107" s="238"/>
      <c r="AA107" s="238"/>
      <c r="AB107" s="238"/>
      <c r="AC107" s="238"/>
    </row>
    <row r="108" customFormat="false" ht="15" hidden="false" customHeight="false" outlineLevel="0" collapsed="false">
      <c r="A108" s="348" t="n">
        <v>107</v>
      </c>
      <c r="B108" s="437"/>
      <c r="C108" s="238"/>
      <c r="D108" s="437"/>
      <c r="E108" s="238"/>
      <c r="F108" s="437"/>
      <c r="G108" s="437"/>
      <c r="H108" s="437"/>
      <c r="I108" s="437"/>
      <c r="J108" s="238"/>
      <c r="K108" s="238"/>
      <c r="L108" s="238"/>
      <c r="M108" s="238"/>
      <c r="N108" s="238"/>
      <c r="O108" s="238"/>
      <c r="P108" s="238"/>
      <c r="Q108" s="238"/>
      <c r="R108" s="238"/>
      <c r="S108" s="238"/>
      <c r="T108" s="238"/>
      <c r="U108" s="238"/>
      <c r="V108" s="238"/>
      <c r="W108" s="238"/>
      <c r="X108" s="238"/>
      <c r="Y108" s="238"/>
      <c r="Z108" s="238"/>
      <c r="AA108" s="238"/>
      <c r="AB108" s="238"/>
      <c r="AC108" s="238"/>
    </row>
    <row r="109" customFormat="false" ht="15" hidden="false" customHeight="false" outlineLevel="0" collapsed="false">
      <c r="A109" s="348" t="n">
        <v>108</v>
      </c>
      <c r="B109" s="437"/>
      <c r="C109" s="238"/>
      <c r="D109" s="437"/>
      <c r="E109" s="238"/>
      <c r="F109" s="437"/>
      <c r="G109" s="437"/>
      <c r="H109" s="437"/>
      <c r="I109" s="437"/>
      <c r="J109" s="238"/>
      <c r="K109" s="238"/>
      <c r="L109" s="238"/>
      <c r="M109" s="238"/>
      <c r="N109" s="238"/>
      <c r="O109" s="238"/>
      <c r="P109" s="238"/>
      <c r="Q109" s="238"/>
      <c r="R109" s="238"/>
      <c r="S109" s="238"/>
      <c r="T109" s="238"/>
      <c r="U109" s="238"/>
      <c r="V109" s="238"/>
      <c r="W109" s="238"/>
      <c r="X109" s="238"/>
      <c r="Y109" s="238"/>
      <c r="Z109" s="238"/>
      <c r="AA109" s="238"/>
      <c r="AB109" s="238"/>
      <c r="AC109" s="238"/>
    </row>
    <row r="110" customFormat="false" ht="15" hidden="false" customHeight="false" outlineLevel="0" collapsed="false">
      <c r="A110" s="348" t="n">
        <v>109</v>
      </c>
      <c r="B110" s="437"/>
      <c r="C110" s="238"/>
      <c r="D110" s="437"/>
      <c r="E110" s="238"/>
      <c r="F110" s="437"/>
      <c r="G110" s="437"/>
      <c r="H110" s="437"/>
      <c r="I110" s="437"/>
      <c r="J110" s="238"/>
      <c r="K110" s="238"/>
      <c r="L110" s="238"/>
      <c r="M110" s="238"/>
      <c r="N110" s="238"/>
      <c r="O110" s="238"/>
      <c r="P110" s="238"/>
      <c r="Q110" s="238"/>
      <c r="R110" s="238"/>
      <c r="S110" s="238"/>
      <c r="T110" s="238"/>
      <c r="U110" s="238"/>
      <c r="V110" s="238"/>
      <c r="W110" s="238"/>
      <c r="X110" s="238"/>
      <c r="Y110" s="238"/>
      <c r="Z110" s="238"/>
      <c r="AA110" s="238"/>
      <c r="AB110" s="238"/>
      <c r="AC110" s="238"/>
    </row>
    <row r="111" customFormat="false" ht="15" hidden="false" customHeight="false" outlineLevel="0" collapsed="false">
      <c r="A111" s="348" t="n">
        <v>110</v>
      </c>
      <c r="B111" s="437"/>
      <c r="C111" s="238"/>
      <c r="D111" s="437"/>
      <c r="E111" s="238"/>
      <c r="F111" s="437"/>
      <c r="G111" s="437"/>
      <c r="H111" s="437"/>
      <c r="I111" s="437"/>
      <c r="J111" s="238"/>
      <c r="K111" s="238"/>
      <c r="L111" s="238"/>
      <c r="M111" s="238"/>
      <c r="N111" s="238"/>
      <c r="O111" s="238"/>
      <c r="P111" s="238"/>
      <c r="Q111" s="238"/>
      <c r="R111" s="238"/>
      <c r="S111" s="238"/>
      <c r="T111" s="238"/>
      <c r="U111" s="238"/>
      <c r="V111" s="238"/>
      <c r="W111" s="238"/>
      <c r="X111" s="238"/>
      <c r="Y111" s="238"/>
      <c r="Z111" s="238"/>
      <c r="AA111" s="238"/>
      <c r="AB111" s="238"/>
      <c r="AC111" s="238"/>
    </row>
    <row r="112" customFormat="false" ht="15" hidden="false" customHeight="false" outlineLevel="0" collapsed="false">
      <c r="A112" s="348" t="n">
        <v>111</v>
      </c>
      <c r="B112" s="437"/>
      <c r="C112" s="238"/>
      <c r="D112" s="437"/>
      <c r="E112" s="238"/>
      <c r="F112" s="437"/>
      <c r="G112" s="437"/>
      <c r="H112" s="437"/>
      <c r="I112" s="437"/>
      <c r="J112" s="238"/>
      <c r="K112" s="238"/>
      <c r="L112" s="238"/>
      <c r="M112" s="238"/>
      <c r="N112" s="238"/>
      <c r="O112" s="238"/>
      <c r="P112" s="238"/>
      <c r="Q112" s="238"/>
      <c r="R112" s="238"/>
      <c r="S112" s="238"/>
      <c r="T112" s="238"/>
      <c r="U112" s="238"/>
      <c r="V112" s="238"/>
      <c r="W112" s="238"/>
      <c r="X112" s="238"/>
      <c r="Y112" s="238"/>
      <c r="Z112" s="238"/>
      <c r="AA112" s="238"/>
      <c r="AB112" s="238"/>
      <c r="AC112" s="238"/>
    </row>
    <row r="113" customFormat="false" ht="15" hidden="false" customHeight="false" outlineLevel="0" collapsed="false">
      <c r="A113" s="348" t="n">
        <v>112</v>
      </c>
      <c r="B113" s="437"/>
      <c r="C113" s="238"/>
      <c r="D113" s="437"/>
      <c r="E113" s="238"/>
      <c r="F113" s="437"/>
      <c r="G113" s="437"/>
      <c r="H113" s="437"/>
      <c r="I113" s="437"/>
      <c r="J113" s="238"/>
      <c r="K113" s="238"/>
      <c r="L113" s="238"/>
      <c r="M113" s="238"/>
      <c r="N113" s="238"/>
      <c r="O113" s="238"/>
      <c r="P113" s="238"/>
      <c r="Q113" s="238"/>
      <c r="R113" s="238"/>
      <c r="S113" s="238"/>
      <c r="T113" s="238"/>
      <c r="U113" s="238"/>
      <c r="V113" s="238"/>
      <c r="W113" s="238"/>
      <c r="X113" s="238"/>
      <c r="Y113" s="238"/>
      <c r="Z113" s="238"/>
      <c r="AA113" s="238"/>
      <c r="AB113" s="238"/>
      <c r="AC113" s="238"/>
    </row>
    <row r="114" customFormat="false" ht="15" hidden="false" customHeight="false" outlineLevel="0" collapsed="false">
      <c r="A114" s="348" t="n">
        <v>113</v>
      </c>
      <c r="B114" s="437"/>
      <c r="C114" s="238"/>
      <c r="D114" s="437"/>
      <c r="E114" s="238"/>
      <c r="F114" s="437"/>
      <c r="G114" s="437"/>
      <c r="H114" s="437"/>
      <c r="I114" s="437"/>
      <c r="J114" s="238"/>
      <c r="K114" s="238"/>
      <c r="L114" s="238"/>
      <c r="M114" s="238"/>
      <c r="N114" s="238"/>
      <c r="O114" s="238"/>
      <c r="P114" s="238"/>
      <c r="Q114" s="238"/>
      <c r="R114" s="238"/>
      <c r="S114" s="238"/>
      <c r="T114" s="238"/>
      <c r="U114" s="238"/>
      <c r="V114" s="238"/>
      <c r="W114" s="238"/>
      <c r="X114" s="238"/>
      <c r="Y114" s="238"/>
      <c r="Z114" s="238"/>
      <c r="AA114" s="238"/>
      <c r="AB114" s="238"/>
      <c r="AC114" s="238"/>
    </row>
    <row r="115" customFormat="false" ht="15" hidden="false" customHeight="false" outlineLevel="0" collapsed="false">
      <c r="A115" s="348" t="n">
        <v>114</v>
      </c>
      <c r="B115" s="437"/>
      <c r="C115" s="238"/>
      <c r="D115" s="437"/>
      <c r="E115" s="238"/>
      <c r="F115" s="437"/>
      <c r="G115" s="437"/>
      <c r="H115" s="437"/>
      <c r="I115" s="437"/>
      <c r="J115" s="238"/>
      <c r="K115" s="238"/>
      <c r="L115" s="238"/>
      <c r="M115" s="238"/>
      <c r="N115" s="238"/>
      <c r="O115" s="238"/>
      <c r="P115" s="238"/>
      <c r="Q115" s="238"/>
      <c r="R115" s="238"/>
      <c r="S115" s="238"/>
      <c r="T115" s="238"/>
      <c r="U115" s="238"/>
      <c r="V115" s="238"/>
      <c r="W115" s="238"/>
      <c r="X115" s="238"/>
      <c r="Y115" s="238"/>
      <c r="Z115" s="238"/>
      <c r="AA115" s="238"/>
      <c r="AB115" s="238"/>
      <c r="AC115" s="238"/>
    </row>
    <row r="116" customFormat="false" ht="15" hidden="false" customHeight="false" outlineLevel="0" collapsed="false">
      <c r="A116" s="348" t="n">
        <v>115</v>
      </c>
      <c r="B116" s="437"/>
      <c r="C116" s="238"/>
      <c r="D116" s="437"/>
      <c r="E116" s="238"/>
      <c r="F116" s="437"/>
      <c r="G116" s="437"/>
      <c r="H116" s="437"/>
      <c r="I116" s="437"/>
      <c r="J116" s="238"/>
      <c r="K116" s="238"/>
      <c r="L116" s="238"/>
      <c r="M116" s="238"/>
      <c r="N116" s="238"/>
      <c r="O116" s="238"/>
      <c r="P116" s="238"/>
      <c r="Q116" s="238"/>
      <c r="R116" s="238"/>
      <c r="S116" s="238"/>
      <c r="T116" s="238"/>
      <c r="U116" s="238"/>
      <c r="V116" s="238"/>
      <c r="W116" s="238"/>
      <c r="X116" s="238"/>
      <c r="Y116" s="238"/>
      <c r="Z116" s="238"/>
      <c r="AA116" s="238"/>
      <c r="AB116" s="238"/>
      <c r="AC116" s="238"/>
    </row>
    <row r="117" customFormat="false" ht="15" hidden="false" customHeight="false" outlineLevel="0" collapsed="false">
      <c r="A117" s="348" t="n">
        <v>116</v>
      </c>
      <c r="B117" s="437"/>
      <c r="C117" s="238"/>
      <c r="D117" s="437"/>
      <c r="E117" s="238"/>
      <c r="F117" s="437"/>
      <c r="G117" s="437"/>
      <c r="H117" s="437"/>
      <c r="I117" s="437"/>
      <c r="J117" s="238"/>
      <c r="K117" s="238"/>
      <c r="L117" s="238"/>
      <c r="M117" s="238"/>
      <c r="N117" s="238"/>
      <c r="O117" s="238"/>
      <c r="P117" s="238"/>
      <c r="Q117" s="238"/>
      <c r="R117" s="238"/>
      <c r="S117" s="238"/>
      <c r="T117" s="238"/>
      <c r="U117" s="238"/>
      <c r="V117" s="238"/>
      <c r="W117" s="238"/>
      <c r="X117" s="238"/>
      <c r="Y117" s="238"/>
      <c r="Z117" s="238"/>
      <c r="AA117" s="238"/>
      <c r="AB117" s="238"/>
      <c r="AC117" s="238"/>
    </row>
    <row r="118" customFormat="false" ht="15" hidden="false" customHeight="false" outlineLevel="0" collapsed="false">
      <c r="A118" s="348" t="n">
        <v>117</v>
      </c>
      <c r="B118" s="437"/>
      <c r="C118" s="238"/>
      <c r="D118" s="437"/>
      <c r="E118" s="238"/>
      <c r="F118" s="437"/>
      <c r="G118" s="437"/>
      <c r="H118" s="437"/>
      <c r="I118" s="437"/>
      <c r="J118" s="238"/>
      <c r="K118" s="238"/>
      <c r="L118" s="238"/>
      <c r="M118" s="238"/>
      <c r="N118" s="238"/>
      <c r="O118" s="238"/>
      <c r="P118" s="238"/>
      <c r="Q118" s="238"/>
      <c r="R118" s="238"/>
      <c r="S118" s="238"/>
      <c r="T118" s="238"/>
      <c r="U118" s="238"/>
      <c r="V118" s="238"/>
      <c r="W118" s="238"/>
      <c r="X118" s="238"/>
      <c r="Y118" s="238"/>
      <c r="Z118" s="238"/>
      <c r="AA118" s="238"/>
      <c r="AB118" s="238"/>
      <c r="AC118" s="238"/>
    </row>
    <row r="119" customFormat="false" ht="15" hidden="false" customHeight="false" outlineLevel="0" collapsed="false">
      <c r="A119" s="348" t="n">
        <v>118</v>
      </c>
      <c r="B119" s="437"/>
      <c r="C119" s="238"/>
      <c r="D119" s="437"/>
      <c r="E119" s="238"/>
      <c r="F119" s="437"/>
      <c r="G119" s="437"/>
      <c r="H119" s="437"/>
      <c r="I119" s="437"/>
      <c r="J119" s="238"/>
      <c r="K119" s="238"/>
      <c r="L119" s="238"/>
      <c r="M119" s="238"/>
      <c r="N119" s="238"/>
      <c r="O119" s="238"/>
      <c r="P119" s="238"/>
      <c r="Q119" s="238"/>
      <c r="R119" s="238"/>
      <c r="S119" s="238"/>
      <c r="T119" s="238"/>
      <c r="U119" s="238"/>
      <c r="V119" s="238"/>
      <c r="W119" s="238"/>
      <c r="X119" s="238"/>
      <c r="Y119" s="238"/>
      <c r="Z119" s="238"/>
      <c r="AA119" s="238"/>
      <c r="AB119" s="238"/>
      <c r="AC119" s="238"/>
    </row>
    <row r="120" customFormat="false" ht="15" hidden="false" customHeight="false" outlineLevel="0" collapsed="false">
      <c r="A120" s="348" t="n">
        <v>119</v>
      </c>
      <c r="B120" s="437"/>
      <c r="C120" s="238"/>
      <c r="D120" s="437"/>
      <c r="E120" s="238"/>
      <c r="F120" s="437"/>
      <c r="G120" s="437"/>
      <c r="H120" s="437"/>
      <c r="I120" s="437"/>
      <c r="J120" s="238"/>
      <c r="K120" s="238"/>
      <c r="L120" s="238"/>
      <c r="M120" s="238"/>
      <c r="N120" s="238"/>
      <c r="O120" s="238"/>
      <c r="P120" s="238"/>
      <c r="Q120" s="238"/>
      <c r="R120" s="238"/>
      <c r="S120" s="238"/>
      <c r="T120" s="238"/>
      <c r="U120" s="238"/>
      <c r="V120" s="238"/>
      <c r="W120" s="238"/>
      <c r="X120" s="238"/>
      <c r="Y120" s="238"/>
      <c r="Z120" s="238"/>
      <c r="AA120" s="238"/>
      <c r="AB120" s="238"/>
      <c r="AC120" s="238"/>
    </row>
    <row r="121" customFormat="false" ht="15" hidden="false" customHeight="false" outlineLevel="0" collapsed="false">
      <c r="A121" s="348" t="n">
        <v>120</v>
      </c>
      <c r="B121" s="437"/>
      <c r="C121" s="238"/>
      <c r="D121" s="437"/>
      <c r="E121" s="238"/>
      <c r="F121" s="437"/>
      <c r="G121" s="437"/>
      <c r="H121" s="437"/>
      <c r="I121" s="437"/>
      <c r="J121" s="238"/>
      <c r="K121" s="238"/>
      <c r="L121" s="238"/>
      <c r="M121" s="238"/>
      <c r="N121" s="238"/>
      <c r="O121" s="238"/>
      <c r="P121" s="238"/>
      <c r="Q121" s="238"/>
      <c r="R121" s="238"/>
      <c r="S121" s="238"/>
      <c r="T121" s="238"/>
      <c r="U121" s="238"/>
      <c r="V121" s="238"/>
      <c r="W121" s="238"/>
      <c r="X121" s="238"/>
      <c r="Y121" s="238"/>
      <c r="Z121" s="238"/>
      <c r="AA121" s="238"/>
      <c r="AB121" s="238"/>
      <c r="AC121" s="238"/>
    </row>
    <row r="122" customFormat="false" ht="15" hidden="false" customHeight="false" outlineLevel="0" collapsed="false">
      <c r="A122" s="348" t="n">
        <v>121</v>
      </c>
      <c r="B122" s="437"/>
      <c r="C122" s="238"/>
      <c r="D122" s="437"/>
      <c r="E122" s="238"/>
      <c r="F122" s="437"/>
      <c r="G122" s="437"/>
      <c r="H122" s="437"/>
      <c r="I122" s="437"/>
      <c r="J122" s="238"/>
      <c r="K122" s="238"/>
      <c r="L122" s="238"/>
      <c r="M122" s="238"/>
      <c r="N122" s="238"/>
      <c r="O122" s="238"/>
      <c r="P122" s="238"/>
      <c r="Q122" s="238"/>
      <c r="R122" s="238"/>
      <c r="S122" s="238"/>
      <c r="T122" s="238"/>
      <c r="U122" s="238"/>
      <c r="V122" s="238"/>
      <c r="W122" s="238"/>
      <c r="X122" s="238"/>
      <c r="Y122" s="238"/>
      <c r="Z122" s="238"/>
      <c r="AA122" s="238"/>
      <c r="AB122" s="238"/>
      <c r="AC122" s="238"/>
    </row>
    <row r="123" customFormat="false" ht="15" hidden="false" customHeight="false" outlineLevel="0" collapsed="false">
      <c r="A123" s="348" t="n">
        <v>122</v>
      </c>
      <c r="B123" s="437"/>
      <c r="C123" s="238"/>
      <c r="D123" s="437"/>
      <c r="E123" s="238"/>
      <c r="F123" s="437"/>
      <c r="G123" s="437"/>
      <c r="H123" s="437"/>
      <c r="I123" s="437"/>
      <c r="J123" s="238"/>
      <c r="K123" s="238"/>
      <c r="L123" s="238"/>
      <c r="M123" s="238"/>
      <c r="N123" s="238"/>
      <c r="O123" s="238"/>
      <c r="P123" s="238"/>
      <c r="Q123" s="238"/>
      <c r="R123" s="238"/>
      <c r="S123" s="238"/>
      <c r="T123" s="238"/>
      <c r="U123" s="238"/>
      <c r="V123" s="238"/>
      <c r="W123" s="238"/>
      <c r="X123" s="238"/>
      <c r="Y123" s="238"/>
      <c r="Z123" s="238"/>
      <c r="AA123" s="238"/>
      <c r="AB123" s="238"/>
      <c r="AC123" s="238"/>
    </row>
    <row r="124" customFormat="false" ht="15" hidden="false" customHeight="false" outlineLevel="0" collapsed="false">
      <c r="A124" s="348" t="n">
        <v>123</v>
      </c>
      <c r="B124" s="437"/>
      <c r="C124" s="238"/>
      <c r="D124" s="437"/>
      <c r="E124" s="238"/>
      <c r="F124" s="437"/>
      <c r="G124" s="437"/>
      <c r="H124" s="437"/>
      <c r="I124" s="437"/>
      <c r="J124" s="238"/>
      <c r="K124" s="238"/>
      <c r="L124" s="238"/>
      <c r="M124" s="238"/>
      <c r="N124" s="238"/>
      <c r="O124" s="238"/>
      <c r="P124" s="238"/>
      <c r="Q124" s="238"/>
      <c r="R124" s="238"/>
      <c r="S124" s="238"/>
      <c r="T124" s="238"/>
      <c r="U124" s="238"/>
      <c r="V124" s="238"/>
      <c r="W124" s="238"/>
      <c r="X124" s="238"/>
      <c r="Y124" s="238"/>
      <c r="Z124" s="238"/>
      <c r="AA124" s="238"/>
      <c r="AB124" s="238"/>
      <c r="AC124" s="238"/>
    </row>
    <row r="125" customFormat="false" ht="15" hidden="false" customHeight="false" outlineLevel="0" collapsed="false">
      <c r="A125" s="348" t="n">
        <v>124</v>
      </c>
      <c r="B125" s="437"/>
      <c r="C125" s="238"/>
      <c r="D125" s="437"/>
      <c r="E125" s="238"/>
      <c r="F125" s="437"/>
      <c r="G125" s="437"/>
      <c r="H125" s="437"/>
      <c r="I125" s="437"/>
      <c r="J125" s="238"/>
      <c r="K125" s="238"/>
      <c r="L125" s="238"/>
      <c r="M125" s="238"/>
      <c r="N125" s="238"/>
      <c r="O125" s="238"/>
      <c r="P125" s="238"/>
      <c r="Q125" s="238"/>
      <c r="R125" s="238"/>
      <c r="S125" s="238"/>
      <c r="T125" s="238"/>
      <c r="U125" s="238"/>
      <c r="V125" s="238"/>
      <c r="W125" s="238"/>
      <c r="X125" s="238"/>
      <c r="Y125" s="238"/>
      <c r="Z125" s="238"/>
      <c r="AA125" s="238"/>
      <c r="AB125" s="238"/>
      <c r="AC125" s="238"/>
    </row>
    <row r="126" customFormat="false" ht="15" hidden="false" customHeight="false" outlineLevel="0" collapsed="false">
      <c r="A126" s="238"/>
      <c r="B126" s="437"/>
      <c r="C126" s="238"/>
      <c r="D126" s="437"/>
      <c r="E126" s="238"/>
      <c r="F126" s="437"/>
      <c r="G126" s="437"/>
      <c r="H126" s="437"/>
      <c r="I126" s="437"/>
      <c r="J126" s="238"/>
      <c r="K126" s="238"/>
      <c r="L126" s="238"/>
      <c r="M126" s="238"/>
      <c r="N126" s="238"/>
      <c r="O126" s="238"/>
      <c r="P126" s="238"/>
      <c r="Q126" s="238"/>
      <c r="R126" s="238"/>
      <c r="S126" s="238"/>
      <c r="T126" s="238"/>
      <c r="U126" s="238"/>
      <c r="V126" s="238"/>
      <c r="W126" s="238"/>
      <c r="X126" s="238"/>
      <c r="Y126" s="238"/>
      <c r="Z126" s="238"/>
      <c r="AA126" s="238"/>
      <c r="AB126" s="238"/>
      <c r="AC126" s="238"/>
    </row>
    <row r="127" customFormat="false" ht="15" hidden="false" customHeight="false" outlineLevel="0" collapsed="false">
      <c r="A127" s="238"/>
      <c r="B127" s="437"/>
      <c r="C127" s="238"/>
      <c r="D127" s="437"/>
      <c r="E127" s="238"/>
      <c r="F127" s="437"/>
      <c r="G127" s="437"/>
      <c r="H127" s="437"/>
      <c r="I127" s="437"/>
      <c r="J127" s="238"/>
      <c r="K127" s="238"/>
      <c r="L127" s="238"/>
      <c r="M127" s="238"/>
      <c r="N127" s="238"/>
      <c r="O127" s="238"/>
      <c r="P127" s="238"/>
      <c r="Q127" s="238"/>
      <c r="R127" s="238"/>
      <c r="S127" s="238"/>
      <c r="T127" s="238"/>
      <c r="U127" s="238"/>
      <c r="V127" s="238"/>
      <c r="W127" s="238"/>
      <c r="X127" s="238"/>
      <c r="Y127" s="238"/>
      <c r="Z127" s="238"/>
      <c r="AA127" s="238"/>
      <c r="AB127" s="238"/>
      <c r="AC127" s="238"/>
    </row>
    <row r="128" customFormat="false" ht="15" hidden="false" customHeight="false" outlineLevel="0" collapsed="false">
      <c r="A128" s="238"/>
      <c r="B128" s="437"/>
      <c r="C128" s="238"/>
      <c r="D128" s="437"/>
      <c r="E128" s="238"/>
      <c r="F128" s="437"/>
      <c r="G128" s="437"/>
      <c r="H128" s="437"/>
      <c r="I128" s="437"/>
      <c r="J128" s="238"/>
      <c r="K128" s="238"/>
      <c r="L128" s="238"/>
      <c r="M128" s="238"/>
      <c r="N128" s="238"/>
      <c r="O128" s="238"/>
      <c r="P128" s="238"/>
      <c r="Q128" s="238"/>
      <c r="R128" s="238"/>
      <c r="S128" s="238"/>
      <c r="T128" s="238"/>
      <c r="U128" s="238"/>
      <c r="V128" s="238"/>
      <c r="W128" s="238"/>
      <c r="X128" s="238"/>
      <c r="Y128" s="238"/>
      <c r="Z128" s="238"/>
      <c r="AA128" s="238"/>
      <c r="AB128" s="238"/>
      <c r="AC128" s="238"/>
    </row>
    <row r="129" customFormat="false" ht="15" hidden="false" customHeight="false" outlineLevel="0" collapsed="false">
      <c r="A129" s="238"/>
      <c r="B129" s="437"/>
      <c r="C129" s="238"/>
      <c r="D129" s="437"/>
      <c r="E129" s="238"/>
      <c r="F129" s="437"/>
      <c r="G129" s="437"/>
      <c r="H129" s="437"/>
      <c r="I129" s="437"/>
      <c r="J129" s="238"/>
      <c r="K129" s="238"/>
      <c r="L129" s="238"/>
      <c r="M129" s="238"/>
      <c r="N129" s="238"/>
      <c r="O129" s="238"/>
      <c r="P129" s="238"/>
      <c r="Q129" s="238"/>
      <c r="R129" s="238"/>
      <c r="S129" s="238"/>
      <c r="T129" s="238"/>
      <c r="U129" s="238"/>
      <c r="V129" s="238"/>
      <c r="W129" s="238"/>
      <c r="X129" s="238"/>
      <c r="Y129" s="238"/>
      <c r="Z129" s="238"/>
      <c r="AA129" s="238"/>
      <c r="AB129" s="238"/>
      <c r="AC129" s="238"/>
    </row>
    <row r="130" customFormat="false" ht="15" hidden="false" customHeight="false" outlineLevel="0" collapsed="false">
      <c r="A130" s="238"/>
      <c r="B130" s="437"/>
      <c r="C130" s="238"/>
      <c r="D130" s="437"/>
      <c r="E130" s="238"/>
      <c r="F130" s="437"/>
      <c r="G130" s="437"/>
      <c r="H130" s="437"/>
      <c r="I130" s="437"/>
      <c r="J130" s="238"/>
      <c r="K130" s="238"/>
      <c r="L130" s="238"/>
      <c r="M130" s="238"/>
      <c r="N130" s="238"/>
      <c r="O130" s="238"/>
      <c r="P130" s="238"/>
      <c r="Q130" s="238"/>
      <c r="R130" s="238"/>
      <c r="S130" s="238"/>
      <c r="T130" s="238"/>
      <c r="U130" s="238"/>
      <c r="V130" s="238"/>
      <c r="W130" s="238"/>
      <c r="X130" s="238"/>
      <c r="Y130" s="238"/>
      <c r="Z130" s="238"/>
      <c r="AA130" s="238"/>
      <c r="AB130" s="238"/>
      <c r="AC130" s="238"/>
    </row>
    <row r="131" customFormat="false" ht="15" hidden="false" customHeight="false" outlineLevel="0" collapsed="false">
      <c r="A131" s="238"/>
      <c r="B131" s="437"/>
      <c r="C131" s="238"/>
      <c r="D131" s="437"/>
      <c r="E131" s="238"/>
      <c r="F131" s="437"/>
      <c r="G131" s="437"/>
      <c r="H131" s="437"/>
      <c r="I131" s="437"/>
      <c r="J131" s="238"/>
      <c r="K131" s="238"/>
      <c r="L131" s="238"/>
      <c r="M131" s="238"/>
      <c r="N131" s="238"/>
      <c r="O131" s="238"/>
      <c r="P131" s="238"/>
      <c r="Q131" s="238"/>
      <c r="R131" s="238"/>
      <c r="S131" s="238"/>
      <c r="T131" s="238"/>
      <c r="U131" s="238"/>
      <c r="V131" s="238"/>
      <c r="W131" s="238"/>
      <c r="X131" s="238"/>
      <c r="Y131" s="238"/>
      <c r="Z131" s="238"/>
      <c r="AA131" s="238"/>
      <c r="AB131" s="238"/>
      <c r="AC131" s="238"/>
    </row>
    <row r="132" customFormat="false" ht="15" hidden="false" customHeight="false" outlineLevel="0" collapsed="false">
      <c r="A132" s="238"/>
      <c r="B132" s="437"/>
      <c r="C132" s="238"/>
      <c r="D132" s="437"/>
      <c r="E132" s="238"/>
      <c r="F132" s="437"/>
      <c r="G132" s="437"/>
      <c r="H132" s="437"/>
      <c r="I132" s="437"/>
      <c r="J132" s="238"/>
      <c r="K132" s="238"/>
      <c r="L132" s="238"/>
      <c r="M132" s="238"/>
      <c r="N132" s="238"/>
      <c r="O132" s="238"/>
      <c r="P132" s="238"/>
      <c r="Q132" s="238"/>
      <c r="R132" s="238"/>
      <c r="S132" s="238"/>
      <c r="T132" s="238"/>
      <c r="U132" s="238"/>
      <c r="V132" s="238"/>
      <c r="W132" s="238"/>
      <c r="X132" s="238"/>
      <c r="Y132" s="238"/>
      <c r="Z132" s="238"/>
      <c r="AA132" s="238"/>
      <c r="AB132" s="238"/>
      <c r="AC132" s="238"/>
    </row>
    <row r="133" customFormat="false" ht="15" hidden="false" customHeight="false" outlineLevel="0" collapsed="false">
      <c r="A133" s="238"/>
      <c r="B133" s="437"/>
      <c r="C133" s="238"/>
      <c r="D133" s="437"/>
      <c r="E133" s="238"/>
      <c r="F133" s="437"/>
      <c r="G133" s="437"/>
      <c r="H133" s="437"/>
      <c r="I133" s="437"/>
      <c r="J133" s="238"/>
      <c r="K133" s="238"/>
      <c r="L133" s="238"/>
      <c r="M133" s="238"/>
      <c r="N133" s="238"/>
      <c r="O133" s="238"/>
      <c r="P133" s="238"/>
      <c r="Q133" s="238"/>
      <c r="R133" s="238"/>
      <c r="S133" s="238"/>
      <c r="T133" s="238"/>
      <c r="U133" s="238"/>
      <c r="V133" s="238"/>
      <c r="W133" s="238"/>
      <c r="X133" s="238"/>
      <c r="Y133" s="238"/>
      <c r="Z133" s="238"/>
      <c r="AA133" s="238"/>
      <c r="AB133" s="238"/>
      <c r="AC133" s="238"/>
    </row>
    <row r="134" customFormat="false" ht="15" hidden="false" customHeight="false" outlineLevel="0" collapsed="false">
      <c r="A134" s="238"/>
      <c r="B134" s="437"/>
      <c r="C134" s="238"/>
      <c r="D134" s="437"/>
      <c r="E134" s="238"/>
      <c r="F134" s="437"/>
      <c r="G134" s="437"/>
      <c r="H134" s="437"/>
      <c r="I134" s="437"/>
      <c r="J134" s="238"/>
      <c r="K134" s="238"/>
      <c r="L134" s="238"/>
      <c r="M134" s="238"/>
      <c r="N134" s="238"/>
      <c r="O134" s="238"/>
      <c r="P134" s="238"/>
      <c r="Q134" s="238"/>
      <c r="R134" s="238"/>
      <c r="S134" s="238"/>
      <c r="T134" s="238"/>
      <c r="U134" s="238"/>
      <c r="V134" s="238"/>
      <c r="W134" s="238"/>
      <c r="X134" s="238"/>
      <c r="Y134" s="238"/>
      <c r="Z134" s="238"/>
      <c r="AA134" s="238"/>
      <c r="AB134" s="238"/>
      <c r="AC134" s="238"/>
    </row>
    <row r="135" customFormat="false" ht="15" hidden="false" customHeight="false" outlineLevel="0" collapsed="false">
      <c r="A135" s="238"/>
      <c r="B135" s="437"/>
      <c r="C135" s="238"/>
      <c r="D135" s="437"/>
      <c r="E135" s="238"/>
      <c r="F135" s="437"/>
      <c r="G135" s="437"/>
      <c r="H135" s="437"/>
      <c r="I135" s="437"/>
      <c r="J135" s="238"/>
      <c r="K135" s="238"/>
      <c r="L135" s="238"/>
      <c r="M135" s="238"/>
      <c r="N135" s="238"/>
      <c r="O135" s="238"/>
      <c r="P135" s="238"/>
      <c r="Q135" s="238"/>
      <c r="R135" s="238"/>
      <c r="S135" s="238"/>
      <c r="T135" s="238"/>
      <c r="U135" s="238"/>
      <c r="V135" s="238"/>
      <c r="W135" s="238"/>
      <c r="X135" s="238"/>
      <c r="Y135" s="238"/>
      <c r="Z135" s="238"/>
      <c r="AA135" s="238"/>
      <c r="AB135" s="238"/>
      <c r="AC135" s="238"/>
    </row>
    <row r="136" customFormat="false" ht="15" hidden="false" customHeight="false" outlineLevel="0" collapsed="false">
      <c r="A136" s="238"/>
      <c r="B136" s="437"/>
      <c r="C136" s="238"/>
      <c r="D136" s="437"/>
      <c r="E136" s="238"/>
      <c r="F136" s="437"/>
      <c r="G136" s="437"/>
      <c r="H136" s="437"/>
      <c r="I136" s="437"/>
      <c r="J136" s="238"/>
      <c r="K136" s="238"/>
      <c r="L136" s="238"/>
      <c r="M136" s="238"/>
      <c r="N136" s="238"/>
      <c r="O136" s="238"/>
      <c r="P136" s="238"/>
      <c r="Q136" s="238"/>
      <c r="R136" s="238"/>
      <c r="S136" s="238"/>
      <c r="T136" s="238"/>
      <c r="U136" s="238"/>
      <c r="V136" s="238"/>
      <c r="W136" s="238"/>
      <c r="X136" s="238"/>
      <c r="Y136" s="238"/>
      <c r="Z136" s="238"/>
      <c r="AA136" s="238"/>
      <c r="AB136" s="238"/>
      <c r="AC136" s="238"/>
    </row>
    <row r="137" customFormat="false" ht="15" hidden="false" customHeight="false" outlineLevel="0" collapsed="false">
      <c r="A137" s="238"/>
      <c r="B137" s="437"/>
      <c r="C137" s="238"/>
      <c r="D137" s="437"/>
      <c r="E137" s="238"/>
      <c r="F137" s="437"/>
      <c r="G137" s="437"/>
      <c r="H137" s="437"/>
      <c r="I137" s="437"/>
      <c r="J137" s="238"/>
      <c r="K137" s="238"/>
      <c r="L137" s="238"/>
      <c r="M137" s="238"/>
      <c r="N137" s="238"/>
      <c r="O137" s="238"/>
      <c r="P137" s="238"/>
      <c r="Q137" s="238"/>
      <c r="R137" s="238"/>
      <c r="S137" s="238"/>
      <c r="T137" s="238"/>
      <c r="U137" s="238"/>
      <c r="V137" s="238"/>
      <c r="W137" s="238"/>
      <c r="X137" s="238"/>
      <c r="Y137" s="238"/>
      <c r="Z137" s="238"/>
      <c r="AA137" s="238"/>
      <c r="AB137" s="238"/>
      <c r="AC137" s="238"/>
    </row>
    <row r="138" customFormat="false" ht="15" hidden="false" customHeight="false" outlineLevel="0" collapsed="false">
      <c r="A138" s="238"/>
      <c r="B138" s="437"/>
      <c r="C138" s="238"/>
      <c r="D138" s="437"/>
      <c r="E138" s="238"/>
      <c r="F138" s="437"/>
      <c r="G138" s="437"/>
      <c r="H138" s="437"/>
      <c r="I138" s="437"/>
      <c r="J138" s="238"/>
      <c r="K138" s="238"/>
      <c r="L138" s="238"/>
      <c r="M138" s="238"/>
      <c r="N138" s="238"/>
      <c r="O138" s="238"/>
      <c r="P138" s="238"/>
      <c r="Q138" s="238"/>
      <c r="R138" s="238"/>
      <c r="S138" s="238"/>
      <c r="T138" s="238"/>
      <c r="U138" s="238"/>
      <c r="V138" s="238"/>
      <c r="W138" s="238"/>
      <c r="X138" s="238"/>
      <c r="Y138" s="238"/>
      <c r="Z138" s="238"/>
      <c r="AA138" s="238"/>
      <c r="AB138" s="238"/>
      <c r="AC138" s="238"/>
    </row>
    <row r="139" customFormat="false" ht="15" hidden="false" customHeight="false" outlineLevel="0" collapsed="false">
      <c r="A139" s="238"/>
      <c r="B139" s="437"/>
      <c r="C139" s="238"/>
      <c r="D139" s="437"/>
      <c r="E139" s="238"/>
      <c r="F139" s="437"/>
      <c r="G139" s="437"/>
      <c r="H139" s="437"/>
      <c r="I139" s="437"/>
      <c r="J139" s="238"/>
      <c r="K139" s="238"/>
      <c r="L139" s="238"/>
      <c r="M139" s="238"/>
      <c r="N139" s="238"/>
      <c r="O139" s="238"/>
      <c r="P139" s="238"/>
      <c r="Q139" s="238"/>
      <c r="R139" s="238"/>
      <c r="S139" s="238"/>
      <c r="T139" s="238"/>
      <c r="U139" s="238"/>
      <c r="V139" s="238"/>
      <c r="W139" s="238"/>
      <c r="X139" s="238"/>
      <c r="Y139" s="238"/>
      <c r="Z139" s="238"/>
      <c r="AA139" s="238"/>
      <c r="AB139" s="238"/>
      <c r="AC139" s="238"/>
    </row>
    <row r="140" customFormat="false" ht="15" hidden="false" customHeight="false" outlineLevel="0" collapsed="false">
      <c r="A140" s="238"/>
      <c r="B140" s="437"/>
      <c r="C140" s="238"/>
      <c r="D140" s="437"/>
      <c r="E140" s="238"/>
      <c r="F140" s="437"/>
      <c r="G140" s="437"/>
      <c r="H140" s="437"/>
      <c r="I140" s="437"/>
      <c r="J140" s="238"/>
      <c r="K140" s="238"/>
      <c r="L140" s="238"/>
      <c r="M140" s="238"/>
      <c r="N140" s="238"/>
      <c r="O140" s="238"/>
      <c r="P140" s="238"/>
      <c r="Q140" s="238"/>
      <c r="R140" s="238"/>
      <c r="S140" s="238"/>
      <c r="T140" s="238"/>
      <c r="U140" s="238"/>
      <c r="V140" s="238"/>
      <c r="W140" s="238"/>
      <c r="X140" s="238"/>
      <c r="Y140" s="238"/>
      <c r="Z140" s="238"/>
      <c r="AA140" s="238"/>
      <c r="AB140" s="238"/>
      <c r="AC140" s="238"/>
    </row>
    <row r="141" customFormat="false" ht="15" hidden="false" customHeight="false" outlineLevel="0" collapsed="false">
      <c r="A141" s="238"/>
      <c r="B141" s="437"/>
      <c r="C141" s="238"/>
      <c r="D141" s="437"/>
      <c r="E141" s="238"/>
      <c r="F141" s="437"/>
      <c r="G141" s="437"/>
      <c r="H141" s="437"/>
      <c r="I141" s="437"/>
      <c r="J141" s="238"/>
      <c r="K141" s="238"/>
      <c r="L141" s="238"/>
      <c r="M141" s="238"/>
      <c r="N141" s="238"/>
      <c r="O141" s="238"/>
      <c r="P141" s="238"/>
      <c r="Q141" s="238"/>
      <c r="R141" s="238"/>
      <c r="S141" s="238"/>
      <c r="T141" s="238"/>
      <c r="U141" s="238"/>
      <c r="V141" s="238"/>
      <c r="W141" s="238"/>
      <c r="X141" s="238"/>
      <c r="Y141" s="238"/>
      <c r="Z141" s="238"/>
      <c r="AA141" s="238"/>
      <c r="AB141" s="238"/>
      <c r="AC141" s="238"/>
    </row>
    <row r="142" customFormat="false" ht="15" hidden="false" customHeight="false" outlineLevel="0" collapsed="false">
      <c r="A142" s="238"/>
      <c r="B142" s="437"/>
      <c r="C142" s="238"/>
      <c r="D142" s="437"/>
      <c r="E142" s="238"/>
      <c r="F142" s="437"/>
      <c r="G142" s="437"/>
      <c r="H142" s="437"/>
      <c r="I142" s="437"/>
      <c r="J142" s="238"/>
      <c r="K142" s="238"/>
      <c r="L142" s="238"/>
      <c r="M142" s="238"/>
      <c r="N142" s="238"/>
      <c r="O142" s="238"/>
      <c r="P142" s="238"/>
      <c r="Q142" s="238"/>
      <c r="R142" s="238"/>
      <c r="S142" s="238"/>
      <c r="T142" s="238"/>
      <c r="U142" s="238"/>
      <c r="V142" s="238"/>
      <c r="W142" s="238"/>
      <c r="X142" s="238"/>
      <c r="Y142" s="238"/>
      <c r="Z142" s="238"/>
      <c r="AA142" s="238"/>
      <c r="AB142" s="238"/>
      <c r="AC142" s="238"/>
    </row>
    <row r="143" customFormat="false" ht="15" hidden="false" customHeight="false" outlineLevel="0" collapsed="false">
      <c r="A143" s="238"/>
      <c r="B143" s="437"/>
      <c r="C143" s="238"/>
      <c r="D143" s="437"/>
      <c r="E143" s="238"/>
      <c r="F143" s="437"/>
      <c r="G143" s="437"/>
      <c r="H143" s="437"/>
      <c r="I143" s="437"/>
      <c r="J143" s="238"/>
      <c r="K143" s="238"/>
      <c r="L143" s="238"/>
      <c r="M143" s="238"/>
      <c r="N143" s="238"/>
      <c r="O143" s="238"/>
      <c r="P143" s="238"/>
      <c r="Q143" s="238"/>
      <c r="R143" s="238"/>
      <c r="S143" s="238"/>
      <c r="T143" s="238"/>
      <c r="U143" s="238"/>
      <c r="V143" s="238"/>
      <c r="W143" s="238"/>
      <c r="X143" s="238"/>
      <c r="Y143" s="238"/>
      <c r="Z143" s="238"/>
      <c r="AA143" s="238"/>
      <c r="AB143" s="238"/>
      <c r="AC143" s="238"/>
    </row>
    <row r="144" customFormat="false" ht="15" hidden="false" customHeight="false" outlineLevel="0" collapsed="false">
      <c r="A144" s="238"/>
      <c r="B144" s="437"/>
      <c r="C144" s="238"/>
      <c r="D144" s="437"/>
      <c r="E144" s="238"/>
      <c r="F144" s="437"/>
      <c r="G144" s="437"/>
      <c r="H144" s="437"/>
      <c r="I144" s="437"/>
      <c r="J144" s="238"/>
      <c r="K144" s="238"/>
      <c r="L144" s="238"/>
      <c r="M144" s="238"/>
      <c r="N144" s="238"/>
      <c r="O144" s="238"/>
      <c r="P144" s="238"/>
      <c r="Q144" s="238"/>
      <c r="R144" s="238"/>
      <c r="S144" s="238"/>
      <c r="T144" s="238"/>
      <c r="U144" s="238"/>
      <c r="V144" s="238"/>
      <c r="W144" s="238"/>
      <c r="X144" s="238"/>
      <c r="Y144" s="238"/>
      <c r="Z144" s="238"/>
      <c r="AA144" s="238"/>
      <c r="AB144" s="238"/>
      <c r="AC144" s="238"/>
    </row>
    <row r="145" customFormat="false" ht="15" hidden="false" customHeight="false" outlineLevel="0" collapsed="false">
      <c r="A145" s="238"/>
      <c r="B145" s="437"/>
      <c r="C145" s="238"/>
      <c r="D145" s="437"/>
      <c r="E145" s="238"/>
      <c r="F145" s="437"/>
      <c r="G145" s="437"/>
      <c r="H145" s="437"/>
      <c r="I145" s="437"/>
      <c r="J145" s="238"/>
      <c r="K145" s="238"/>
      <c r="L145" s="238"/>
      <c r="M145" s="238"/>
      <c r="N145" s="238"/>
      <c r="O145" s="238"/>
      <c r="P145" s="238"/>
      <c r="Q145" s="238"/>
      <c r="R145" s="238"/>
      <c r="S145" s="238"/>
      <c r="T145" s="238"/>
      <c r="U145" s="238"/>
      <c r="V145" s="238"/>
      <c r="W145" s="238"/>
      <c r="X145" s="238"/>
      <c r="Y145" s="238"/>
      <c r="Z145" s="238"/>
      <c r="AA145" s="238"/>
      <c r="AB145" s="238"/>
      <c r="AC145" s="238"/>
    </row>
    <row r="146" customFormat="false" ht="15" hidden="false" customHeight="false" outlineLevel="0" collapsed="false">
      <c r="A146" s="238"/>
      <c r="B146" s="437"/>
      <c r="C146" s="238"/>
      <c r="D146" s="437"/>
      <c r="E146" s="238"/>
      <c r="F146" s="437"/>
      <c r="G146" s="437"/>
      <c r="H146" s="437"/>
      <c r="I146" s="437"/>
      <c r="J146" s="238"/>
      <c r="K146" s="238"/>
      <c r="L146" s="238"/>
      <c r="M146" s="238"/>
      <c r="N146" s="238"/>
      <c r="O146" s="238"/>
      <c r="P146" s="238"/>
      <c r="Q146" s="238"/>
      <c r="R146" s="238"/>
      <c r="S146" s="238"/>
      <c r="T146" s="238"/>
      <c r="U146" s="238"/>
      <c r="V146" s="238"/>
      <c r="W146" s="238"/>
      <c r="X146" s="238"/>
      <c r="Y146" s="238"/>
      <c r="Z146" s="238"/>
      <c r="AA146" s="238"/>
      <c r="AB146" s="238"/>
      <c r="AC146" s="238"/>
    </row>
    <row r="147" customFormat="false" ht="15" hidden="false" customHeight="false" outlineLevel="0" collapsed="false">
      <c r="A147" s="238"/>
      <c r="B147" s="437"/>
      <c r="C147" s="238"/>
      <c r="D147" s="437"/>
      <c r="E147" s="238"/>
      <c r="F147" s="437"/>
      <c r="G147" s="437"/>
      <c r="H147" s="437"/>
      <c r="I147" s="437"/>
      <c r="J147" s="238"/>
      <c r="K147" s="238"/>
      <c r="L147" s="238"/>
      <c r="M147" s="238"/>
      <c r="N147" s="238"/>
      <c r="O147" s="238"/>
      <c r="P147" s="238"/>
      <c r="Q147" s="238"/>
      <c r="R147" s="238"/>
      <c r="S147" s="238"/>
      <c r="T147" s="238"/>
      <c r="U147" s="238"/>
      <c r="V147" s="238"/>
      <c r="W147" s="238"/>
      <c r="X147" s="238"/>
      <c r="Y147" s="238"/>
      <c r="Z147" s="238"/>
      <c r="AA147" s="238"/>
      <c r="AB147" s="238"/>
      <c r="AC147" s="238"/>
    </row>
    <row r="148" customFormat="false" ht="15" hidden="false" customHeight="false" outlineLevel="0" collapsed="false">
      <c r="A148" s="238"/>
      <c r="B148" s="437"/>
      <c r="C148" s="238"/>
      <c r="D148" s="437"/>
      <c r="E148" s="238"/>
      <c r="F148" s="437"/>
      <c r="G148" s="437"/>
      <c r="H148" s="437"/>
      <c r="I148" s="437"/>
      <c r="J148" s="238"/>
      <c r="K148" s="238"/>
      <c r="L148" s="238"/>
      <c r="M148" s="238"/>
      <c r="N148" s="238"/>
      <c r="O148" s="238"/>
      <c r="P148" s="238"/>
      <c r="Q148" s="238"/>
      <c r="R148" s="238"/>
      <c r="S148" s="238"/>
      <c r="T148" s="238"/>
      <c r="U148" s="238"/>
      <c r="V148" s="238"/>
      <c r="W148" s="238"/>
      <c r="X148" s="238"/>
      <c r="Y148" s="238"/>
      <c r="Z148" s="238"/>
      <c r="AA148" s="238"/>
      <c r="AB148" s="238"/>
      <c r="AC148" s="238"/>
    </row>
    <row r="149" customFormat="false" ht="15" hidden="false" customHeight="false" outlineLevel="0" collapsed="false">
      <c r="A149" s="238"/>
      <c r="B149" s="437"/>
      <c r="C149" s="238"/>
      <c r="D149" s="437"/>
      <c r="E149" s="238"/>
      <c r="F149" s="437"/>
      <c r="G149" s="437"/>
      <c r="H149" s="437"/>
      <c r="I149" s="437"/>
      <c r="J149" s="238"/>
      <c r="K149" s="238"/>
      <c r="L149" s="238"/>
      <c r="M149" s="238"/>
      <c r="N149" s="238"/>
      <c r="O149" s="238"/>
      <c r="P149" s="238"/>
      <c r="Q149" s="238"/>
      <c r="R149" s="238"/>
      <c r="S149" s="238"/>
      <c r="T149" s="238"/>
      <c r="U149" s="238"/>
      <c r="V149" s="238"/>
      <c r="W149" s="238"/>
      <c r="X149" s="238"/>
      <c r="Y149" s="238"/>
      <c r="Z149" s="238"/>
      <c r="AA149" s="238"/>
      <c r="AB149" s="238"/>
      <c r="AC149" s="238"/>
    </row>
    <row r="150" customFormat="false" ht="15" hidden="false" customHeight="false" outlineLevel="0" collapsed="false">
      <c r="A150" s="238"/>
      <c r="B150" s="437"/>
      <c r="C150" s="238"/>
      <c r="D150" s="437"/>
      <c r="E150" s="238"/>
      <c r="F150" s="437"/>
      <c r="G150" s="437"/>
      <c r="H150" s="437"/>
      <c r="I150" s="437"/>
      <c r="J150" s="238"/>
      <c r="K150" s="238"/>
      <c r="L150" s="238"/>
      <c r="M150" s="238"/>
      <c r="N150" s="238"/>
      <c r="O150" s="238"/>
      <c r="P150" s="238"/>
      <c r="Q150" s="238"/>
      <c r="R150" s="238"/>
      <c r="S150" s="238"/>
      <c r="T150" s="238"/>
      <c r="U150" s="238"/>
      <c r="V150" s="238"/>
      <c r="W150" s="238"/>
      <c r="X150" s="238"/>
      <c r="Y150" s="238"/>
      <c r="Z150" s="238"/>
      <c r="AA150" s="238"/>
      <c r="AB150" s="238"/>
      <c r="AC150" s="238"/>
    </row>
    <row r="151" customFormat="false" ht="15" hidden="false" customHeight="false" outlineLevel="0" collapsed="false">
      <c r="A151" s="238"/>
      <c r="B151" s="437"/>
      <c r="C151" s="238"/>
      <c r="D151" s="437"/>
      <c r="E151" s="238"/>
      <c r="F151" s="437"/>
      <c r="G151" s="437"/>
      <c r="H151" s="437"/>
      <c r="I151" s="437"/>
      <c r="J151" s="238"/>
      <c r="K151" s="238"/>
      <c r="L151" s="238"/>
      <c r="M151" s="238"/>
      <c r="N151" s="238"/>
      <c r="O151" s="238"/>
      <c r="P151" s="238"/>
      <c r="Q151" s="238"/>
      <c r="R151" s="238"/>
      <c r="S151" s="238"/>
      <c r="T151" s="238"/>
      <c r="U151" s="238"/>
      <c r="V151" s="238"/>
      <c r="W151" s="238"/>
      <c r="X151" s="238"/>
      <c r="Y151" s="238"/>
      <c r="Z151" s="238"/>
      <c r="AA151" s="238"/>
      <c r="AB151" s="238"/>
      <c r="AC151" s="238"/>
    </row>
    <row r="152" customFormat="false" ht="15" hidden="false" customHeight="false" outlineLevel="0" collapsed="false">
      <c r="A152" s="238"/>
      <c r="B152" s="437"/>
      <c r="C152" s="238"/>
      <c r="D152" s="437"/>
      <c r="E152" s="238"/>
      <c r="F152" s="437"/>
      <c r="G152" s="437"/>
      <c r="H152" s="437"/>
      <c r="I152" s="437"/>
      <c r="J152" s="238"/>
      <c r="K152" s="238"/>
      <c r="L152" s="238"/>
      <c r="M152" s="238"/>
      <c r="N152" s="238"/>
      <c r="O152" s="238"/>
      <c r="P152" s="238"/>
      <c r="Q152" s="238"/>
      <c r="R152" s="238"/>
      <c r="S152" s="238"/>
      <c r="T152" s="238"/>
      <c r="U152" s="238"/>
      <c r="V152" s="238"/>
      <c r="W152" s="238"/>
      <c r="X152" s="238"/>
      <c r="Y152" s="238"/>
      <c r="Z152" s="238"/>
      <c r="AA152" s="238"/>
      <c r="AB152" s="238"/>
      <c r="AC152" s="238"/>
    </row>
    <row r="153" customFormat="false" ht="15" hidden="false" customHeight="false" outlineLevel="0" collapsed="false">
      <c r="A153" s="238"/>
      <c r="B153" s="437"/>
      <c r="C153" s="238"/>
      <c r="D153" s="437"/>
      <c r="E153" s="238"/>
      <c r="F153" s="437"/>
      <c r="G153" s="437"/>
      <c r="H153" s="437"/>
      <c r="I153" s="437"/>
      <c r="J153" s="238"/>
      <c r="K153" s="238"/>
      <c r="L153" s="238"/>
      <c r="M153" s="238"/>
      <c r="N153" s="238"/>
      <c r="O153" s="238"/>
      <c r="P153" s="238"/>
      <c r="Q153" s="238"/>
      <c r="R153" s="238"/>
      <c r="S153" s="238"/>
      <c r="T153" s="238"/>
      <c r="U153" s="238"/>
      <c r="V153" s="238"/>
      <c r="W153" s="238"/>
      <c r="X153" s="238"/>
      <c r="Y153" s="238"/>
      <c r="Z153" s="238"/>
      <c r="AA153" s="238"/>
      <c r="AB153" s="238"/>
      <c r="AC153" s="238"/>
    </row>
    <row r="154" customFormat="false" ht="15" hidden="false" customHeight="false" outlineLevel="0" collapsed="false">
      <c r="A154" s="238"/>
      <c r="B154" s="437"/>
      <c r="C154" s="238"/>
      <c r="D154" s="437"/>
      <c r="E154" s="238"/>
      <c r="F154" s="437"/>
      <c r="G154" s="437"/>
      <c r="H154" s="437"/>
      <c r="I154" s="437"/>
      <c r="J154" s="238"/>
      <c r="K154" s="238"/>
      <c r="L154" s="238"/>
      <c r="M154" s="238"/>
      <c r="N154" s="238"/>
      <c r="O154" s="238"/>
      <c r="P154" s="238"/>
      <c r="Q154" s="238"/>
      <c r="R154" s="238"/>
      <c r="S154" s="238"/>
      <c r="T154" s="238"/>
      <c r="U154" s="238"/>
      <c r="V154" s="238"/>
      <c r="W154" s="238"/>
      <c r="X154" s="238"/>
      <c r="Y154" s="238"/>
      <c r="Z154" s="238"/>
      <c r="AA154" s="238"/>
      <c r="AB154" s="238"/>
      <c r="AC154" s="238"/>
    </row>
    <row r="155" customFormat="false" ht="15" hidden="false" customHeight="false" outlineLevel="0" collapsed="false">
      <c r="A155" s="238"/>
      <c r="B155" s="437"/>
      <c r="C155" s="238"/>
      <c r="D155" s="437"/>
      <c r="E155" s="238"/>
      <c r="F155" s="437"/>
      <c r="G155" s="437"/>
      <c r="H155" s="437"/>
      <c r="I155" s="437"/>
      <c r="J155" s="238"/>
      <c r="K155" s="238"/>
      <c r="L155" s="238"/>
      <c r="M155" s="238"/>
      <c r="N155" s="238"/>
      <c r="O155" s="238"/>
      <c r="P155" s="238"/>
      <c r="Q155" s="238"/>
      <c r="R155" s="238"/>
      <c r="S155" s="238"/>
      <c r="T155" s="238"/>
      <c r="U155" s="238"/>
      <c r="V155" s="238"/>
      <c r="W155" s="238"/>
      <c r="X155" s="238"/>
      <c r="Y155" s="238"/>
      <c r="Z155" s="238"/>
      <c r="AA155" s="238"/>
      <c r="AB155" s="238"/>
      <c r="AC155" s="238"/>
    </row>
    <row r="156" customFormat="false" ht="15" hidden="false" customHeight="false" outlineLevel="0" collapsed="false">
      <c r="A156" s="238"/>
      <c r="B156" s="437"/>
      <c r="C156" s="238"/>
      <c r="D156" s="437"/>
      <c r="E156" s="238"/>
      <c r="F156" s="437"/>
      <c r="G156" s="437"/>
      <c r="H156" s="437"/>
      <c r="I156" s="437"/>
      <c r="J156" s="238"/>
      <c r="K156" s="238"/>
      <c r="L156" s="238"/>
      <c r="M156" s="238"/>
      <c r="N156" s="238"/>
      <c r="O156" s="238"/>
      <c r="P156" s="238"/>
      <c r="Q156" s="238"/>
      <c r="R156" s="238"/>
      <c r="S156" s="238"/>
      <c r="T156" s="238"/>
      <c r="U156" s="238"/>
      <c r="V156" s="238"/>
      <c r="W156" s="238"/>
      <c r="X156" s="238"/>
      <c r="Y156" s="238"/>
      <c r="Z156" s="238"/>
      <c r="AA156" s="238"/>
      <c r="AB156" s="238"/>
      <c r="AC156" s="238"/>
    </row>
    <row r="157" customFormat="false" ht="15" hidden="false" customHeight="false" outlineLevel="0" collapsed="false">
      <c r="A157" s="238"/>
      <c r="B157" s="437"/>
      <c r="C157" s="238"/>
      <c r="D157" s="437"/>
      <c r="E157" s="238"/>
      <c r="F157" s="437"/>
      <c r="G157" s="437"/>
      <c r="H157" s="437"/>
      <c r="I157" s="437"/>
      <c r="J157" s="238"/>
      <c r="K157" s="238"/>
      <c r="L157" s="238"/>
      <c r="M157" s="238"/>
      <c r="N157" s="238"/>
      <c r="O157" s="238"/>
      <c r="P157" s="238"/>
      <c r="Q157" s="238"/>
      <c r="R157" s="238"/>
      <c r="S157" s="238"/>
      <c r="T157" s="238"/>
      <c r="U157" s="238"/>
      <c r="V157" s="238"/>
      <c r="W157" s="238"/>
      <c r="X157" s="238"/>
      <c r="Y157" s="238"/>
      <c r="Z157" s="238"/>
      <c r="AA157" s="238"/>
      <c r="AB157" s="238"/>
      <c r="AC157" s="238"/>
    </row>
    <row r="158" customFormat="false" ht="15" hidden="false" customHeight="false" outlineLevel="0" collapsed="false">
      <c r="A158" s="238"/>
      <c r="B158" s="437"/>
      <c r="C158" s="238"/>
      <c r="D158" s="437"/>
      <c r="E158" s="238"/>
      <c r="F158" s="437"/>
      <c r="G158" s="437"/>
      <c r="H158" s="437"/>
      <c r="I158" s="437"/>
      <c r="J158" s="238"/>
      <c r="K158" s="238"/>
      <c r="L158" s="238"/>
      <c r="M158" s="238"/>
      <c r="N158" s="238"/>
      <c r="O158" s="238"/>
      <c r="P158" s="238"/>
      <c r="Q158" s="238"/>
      <c r="R158" s="238"/>
      <c r="S158" s="238"/>
      <c r="T158" s="238"/>
      <c r="U158" s="238"/>
      <c r="V158" s="238"/>
      <c r="W158" s="238"/>
      <c r="X158" s="238"/>
      <c r="Y158" s="238"/>
      <c r="Z158" s="238"/>
      <c r="AA158" s="238"/>
      <c r="AB158" s="238"/>
      <c r="AC158" s="238"/>
    </row>
    <row r="159" customFormat="false" ht="15" hidden="false" customHeight="false" outlineLevel="0" collapsed="false">
      <c r="A159" s="238"/>
      <c r="B159" s="437"/>
      <c r="C159" s="238"/>
      <c r="D159" s="437"/>
      <c r="E159" s="238"/>
      <c r="F159" s="437"/>
      <c r="G159" s="437"/>
      <c r="H159" s="437"/>
      <c r="I159" s="437"/>
      <c r="J159" s="238"/>
      <c r="K159" s="238"/>
      <c r="L159" s="238"/>
      <c r="M159" s="238"/>
      <c r="N159" s="238"/>
      <c r="O159" s="238"/>
      <c r="P159" s="238"/>
      <c r="Q159" s="238"/>
      <c r="R159" s="238"/>
      <c r="S159" s="238"/>
      <c r="T159" s="238"/>
      <c r="U159" s="238"/>
      <c r="V159" s="238"/>
      <c r="W159" s="238"/>
      <c r="X159" s="238"/>
      <c r="Y159" s="238"/>
      <c r="Z159" s="238"/>
      <c r="AA159" s="238"/>
      <c r="AB159" s="238"/>
      <c r="AC159" s="238"/>
    </row>
    <row r="160" customFormat="false" ht="15" hidden="false" customHeight="false" outlineLevel="0" collapsed="false">
      <c r="A160" s="238"/>
      <c r="B160" s="437"/>
      <c r="C160" s="238"/>
      <c r="D160" s="437"/>
      <c r="E160" s="238"/>
      <c r="F160" s="437"/>
      <c r="G160" s="437"/>
      <c r="H160" s="437"/>
      <c r="I160" s="437"/>
      <c r="J160" s="238"/>
      <c r="K160" s="238"/>
      <c r="L160" s="238"/>
      <c r="M160" s="238"/>
      <c r="N160" s="238"/>
      <c r="O160" s="238"/>
      <c r="P160" s="238"/>
      <c r="Q160" s="238"/>
      <c r="R160" s="238"/>
      <c r="S160" s="238"/>
      <c r="T160" s="238"/>
      <c r="U160" s="238"/>
      <c r="V160" s="238"/>
      <c r="W160" s="238"/>
      <c r="X160" s="238"/>
      <c r="Y160" s="238"/>
      <c r="Z160" s="238"/>
      <c r="AA160" s="238"/>
      <c r="AB160" s="238"/>
      <c r="AC160" s="238"/>
    </row>
    <row r="161" customFormat="false" ht="15" hidden="false" customHeight="false" outlineLevel="0" collapsed="false">
      <c r="A161" s="238"/>
      <c r="B161" s="437"/>
      <c r="C161" s="238"/>
      <c r="D161" s="437"/>
      <c r="E161" s="238"/>
      <c r="F161" s="437"/>
      <c r="G161" s="437"/>
      <c r="H161" s="437"/>
      <c r="I161" s="437"/>
      <c r="J161" s="238"/>
      <c r="K161" s="238"/>
      <c r="L161" s="238"/>
      <c r="M161" s="238"/>
      <c r="N161" s="238"/>
      <c r="O161" s="238"/>
      <c r="P161" s="238"/>
      <c r="Q161" s="238"/>
      <c r="R161" s="238"/>
      <c r="S161" s="238"/>
      <c r="T161" s="238"/>
      <c r="U161" s="238"/>
      <c r="V161" s="238"/>
      <c r="W161" s="238"/>
      <c r="X161" s="238"/>
      <c r="Y161" s="238"/>
      <c r="Z161" s="238"/>
      <c r="AA161" s="238"/>
      <c r="AB161" s="238"/>
      <c r="AC161" s="238"/>
    </row>
    <row r="162" customFormat="false" ht="15" hidden="false" customHeight="false" outlineLevel="0" collapsed="false">
      <c r="A162" s="238"/>
      <c r="B162" s="437"/>
      <c r="C162" s="238"/>
      <c r="D162" s="437"/>
      <c r="E162" s="238"/>
      <c r="F162" s="437"/>
      <c r="G162" s="437"/>
      <c r="H162" s="437"/>
      <c r="I162" s="437"/>
      <c r="J162" s="238"/>
      <c r="K162" s="238"/>
      <c r="L162" s="238"/>
      <c r="M162" s="238"/>
      <c r="N162" s="238"/>
      <c r="O162" s="238"/>
      <c r="P162" s="238"/>
      <c r="Q162" s="238"/>
      <c r="R162" s="238"/>
      <c r="S162" s="238"/>
      <c r="T162" s="238"/>
      <c r="U162" s="238"/>
      <c r="V162" s="238"/>
      <c r="W162" s="238"/>
      <c r="X162" s="238"/>
      <c r="Y162" s="238"/>
      <c r="Z162" s="238"/>
      <c r="AA162" s="238"/>
      <c r="AB162" s="238"/>
      <c r="AC162" s="238"/>
    </row>
    <row r="163" customFormat="false" ht="15" hidden="false" customHeight="false" outlineLevel="0" collapsed="false">
      <c r="A163" s="238"/>
      <c r="B163" s="437"/>
      <c r="C163" s="238"/>
      <c r="D163" s="437"/>
      <c r="E163" s="238"/>
      <c r="F163" s="437"/>
      <c r="G163" s="437"/>
      <c r="H163" s="437"/>
      <c r="I163" s="437"/>
      <c r="J163" s="238"/>
      <c r="K163" s="238"/>
      <c r="L163" s="238"/>
      <c r="M163" s="238"/>
      <c r="N163" s="238"/>
      <c r="O163" s="238"/>
      <c r="P163" s="238"/>
      <c r="Q163" s="238"/>
      <c r="R163" s="238"/>
      <c r="S163" s="238"/>
      <c r="T163" s="238"/>
      <c r="U163" s="238"/>
      <c r="V163" s="238"/>
      <c r="W163" s="238"/>
      <c r="X163" s="238"/>
      <c r="Y163" s="238"/>
      <c r="Z163" s="238"/>
      <c r="AA163" s="238"/>
      <c r="AB163" s="238"/>
      <c r="AC163" s="238"/>
    </row>
    <row r="164" customFormat="false" ht="15" hidden="false" customHeight="false" outlineLevel="0" collapsed="false">
      <c r="A164" s="238"/>
      <c r="B164" s="437"/>
      <c r="C164" s="238"/>
      <c r="D164" s="437"/>
      <c r="E164" s="238"/>
      <c r="F164" s="437"/>
      <c r="G164" s="437"/>
      <c r="H164" s="437"/>
      <c r="I164" s="437"/>
      <c r="J164" s="238"/>
      <c r="K164" s="238"/>
      <c r="L164" s="238"/>
      <c r="M164" s="238"/>
      <c r="N164" s="238"/>
      <c r="O164" s="238"/>
      <c r="P164" s="238"/>
      <c r="Q164" s="238"/>
      <c r="R164" s="238"/>
      <c r="S164" s="238"/>
      <c r="T164" s="238"/>
      <c r="U164" s="238"/>
      <c r="V164" s="238"/>
      <c r="W164" s="238"/>
      <c r="X164" s="238"/>
      <c r="Y164" s="238"/>
      <c r="Z164" s="238"/>
      <c r="AA164" s="238"/>
      <c r="AB164" s="238"/>
      <c r="AC164" s="238"/>
    </row>
    <row r="165" customFormat="false" ht="15" hidden="false" customHeight="false" outlineLevel="0" collapsed="false">
      <c r="A165" s="238"/>
      <c r="B165" s="437"/>
      <c r="C165" s="238"/>
      <c r="D165" s="437"/>
      <c r="E165" s="238"/>
      <c r="F165" s="437"/>
      <c r="G165" s="437"/>
      <c r="H165" s="437"/>
      <c r="I165" s="437"/>
      <c r="J165" s="238"/>
      <c r="K165" s="238"/>
      <c r="L165" s="238"/>
      <c r="M165" s="238"/>
      <c r="N165" s="238"/>
      <c r="O165" s="238"/>
      <c r="P165" s="238"/>
      <c r="Q165" s="238"/>
      <c r="R165" s="238"/>
      <c r="S165" s="238"/>
      <c r="T165" s="238"/>
      <c r="U165" s="238"/>
      <c r="V165" s="238"/>
      <c r="W165" s="238"/>
      <c r="X165" s="238"/>
      <c r="Y165" s="238"/>
      <c r="Z165" s="238"/>
      <c r="AA165" s="238"/>
      <c r="AB165" s="238"/>
      <c r="AC165" s="238"/>
    </row>
    <row r="166" customFormat="false" ht="15" hidden="false" customHeight="false" outlineLevel="0" collapsed="false">
      <c r="A166" s="238"/>
      <c r="B166" s="437"/>
      <c r="C166" s="238"/>
      <c r="D166" s="437"/>
      <c r="E166" s="238"/>
      <c r="F166" s="437"/>
      <c r="G166" s="437"/>
      <c r="H166" s="437"/>
      <c r="I166" s="437"/>
      <c r="J166" s="238"/>
      <c r="K166" s="238"/>
      <c r="L166" s="238"/>
      <c r="M166" s="238"/>
      <c r="N166" s="238"/>
      <c r="O166" s="238"/>
      <c r="P166" s="238"/>
      <c r="Q166" s="238"/>
      <c r="R166" s="238"/>
      <c r="S166" s="238"/>
      <c r="T166" s="238"/>
      <c r="U166" s="238"/>
      <c r="V166" s="238"/>
      <c r="W166" s="238"/>
      <c r="X166" s="238"/>
      <c r="Y166" s="238"/>
      <c r="Z166" s="238"/>
      <c r="AA166" s="238"/>
      <c r="AB166" s="238"/>
      <c r="AC166" s="238"/>
    </row>
    <row r="167" customFormat="false" ht="15" hidden="false" customHeight="false" outlineLevel="0" collapsed="false">
      <c r="A167" s="238"/>
      <c r="B167" s="437"/>
      <c r="C167" s="238"/>
      <c r="D167" s="437"/>
      <c r="E167" s="238"/>
      <c r="F167" s="437"/>
      <c r="G167" s="437"/>
      <c r="H167" s="437"/>
      <c r="I167" s="437"/>
      <c r="J167" s="238"/>
      <c r="K167" s="238"/>
      <c r="L167" s="238"/>
      <c r="M167" s="238"/>
      <c r="N167" s="238"/>
      <c r="O167" s="238"/>
      <c r="P167" s="238"/>
      <c r="Q167" s="238"/>
      <c r="R167" s="238"/>
      <c r="S167" s="238"/>
      <c r="T167" s="238"/>
      <c r="U167" s="238"/>
      <c r="V167" s="238"/>
      <c r="W167" s="238"/>
      <c r="X167" s="238"/>
      <c r="Y167" s="238"/>
      <c r="Z167" s="238"/>
      <c r="AA167" s="238"/>
      <c r="AB167" s="238"/>
      <c r="AC167" s="238"/>
    </row>
    <row r="168" customFormat="false" ht="15" hidden="false" customHeight="false" outlineLevel="0" collapsed="false">
      <c r="A168" s="238"/>
      <c r="B168" s="437"/>
      <c r="C168" s="238"/>
      <c r="D168" s="437"/>
      <c r="E168" s="238"/>
      <c r="F168" s="437"/>
      <c r="G168" s="437"/>
      <c r="H168" s="437"/>
      <c r="I168" s="437"/>
      <c r="J168" s="238"/>
      <c r="K168" s="238"/>
      <c r="L168" s="238"/>
      <c r="M168" s="238"/>
      <c r="N168" s="238"/>
      <c r="O168" s="238"/>
      <c r="P168" s="238"/>
      <c r="Q168" s="238"/>
      <c r="R168" s="238"/>
      <c r="S168" s="238"/>
      <c r="T168" s="238"/>
      <c r="U168" s="238"/>
      <c r="V168" s="238"/>
      <c r="W168" s="238"/>
      <c r="X168" s="238"/>
      <c r="Y168" s="238"/>
      <c r="Z168" s="238"/>
      <c r="AA168" s="238"/>
      <c r="AB168" s="238"/>
      <c r="AC168" s="238"/>
    </row>
    <row r="169" customFormat="false" ht="15" hidden="false" customHeight="false" outlineLevel="0" collapsed="false">
      <c r="A169" s="238"/>
      <c r="B169" s="437"/>
      <c r="C169" s="238"/>
      <c r="D169" s="437"/>
      <c r="E169" s="238"/>
      <c r="F169" s="437"/>
      <c r="G169" s="437"/>
      <c r="H169" s="437"/>
      <c r="I169" s="437"/>
      <c r="J169" s="238"/>
      <c r="K169" s="238"/>
      <c r="L169" s="238"/>
      <c r="M169" s="238"/>
      <c r="N169" s="238"/>
      <c r="O169" s="238"/>
      <c r="P169" s="238"/>
      <c r="Q169" s="238"/>
      <c r="R169" s="238"/>
      <c r="S169" s="238"/>
      <c r="T169" s="238"/>
      <c r="U169" s="238"/>
      <c r="V169" s="238"/>
      <c r="W169" s="238"/>
      <c r="X169" s="238"/>
      <c r="Y169" s="238"/>
      <c r="Z169" s="238"/>
      <c r="AA169" s="238"/>
      <c r="AB169" s="238"/>
      <c r="AC169" s="238"/>
    </row>
    <row r="170" customFormat="false" ht="15" hidden="false" customHeight="false" outlineLevel="0" collapsed="false">
      <c r="A170" s="238"/>
      <c r="B170" s="437"/>
      <c r="C170" s="238"/>
      <c r="D170" s="437"/>
      <c r="E170" s="238"/>
      <c r="F170" s="437"/>
      <c r="G170" s="437"/>
      <c r="H170" s="437"/>
      <c r="I170" s="437"/>
      <c r="J170" s="238"/>
      <c r="K170" s="238"/>
      <c r="L170" s="238"/>
      <c r="M170" s="238"/>
      <c r="N170" s="238"/>
      <c r="O170" s="238"/>
      <c r="P170" s="238"/>
      <c r="Q170" s="238"/>
      <c r="R170" s="238"/>
      <c r="S170" s="238"/>
      <c r="T170" s="238"/>
      <c r="U170" s="238"/>
      <c r="V170" s="238"/>
      <c r="W170" s="238"/>
      <c r="X170" s="238"/>
      <c r="Y170" s="238"/>
      <c r="Z170" s="238"/>
      <c r="AA170" s="238"/>
      <c r="AB170" s="238"/>
      <c r="AC170" s="238"/>
    </row>
    <row r="171" customFormat="false" ht="15" hidden="false" customHeight="false" outlineLevel="0" collapsed="false">
      <c r="A171" s="238"/>
      <c r="B171" s="437"/>
      <c r="C171" s="238"/>
      <c r="D171" s="437"/>
      <c r="E171" s="238"/>
      <c r="F171" s="437"/>
      <c r="G171" s="437"/>
      <c r="H171" s="437"/>
      <c r="I171" s="437"/>
      <c r="J171" s="238"/>
      <c r="K171" s="238"/>
      <c r="L171" s="238"/>
      <c r="M171" s="238"/>
      <c r="N171" s="238"/>
      <c r="O171" s="238"/>
      <c r="P171" s="238"/>
      <c r="Q171" s="238"/>
      <c r="R171" s="238"/>
      <c r="S171" s="238"/>
      <c r="T171" s="238"/>
      <c r="U171" s="238"/>
      <c r="V171" s="238"/>
      <c r="W171" s="238"/>
      <c r="X171" s="238"/>
      <c r="Y171" s="238"/>
      <c r="Z171" s="238"/>
      <c r="AA171" s="238"/>
      <c r="AB171" s="238"/>
      <c r="AC171" s="238"/>
    </row>
    <row r="172" customFormat="false" ht="15" hidden="false" customHeight="false" outlineLevel="0" collapsed="false">
      <c r="A172" s="238"/>
      <c r="B172" s="437"/>
      <c r="C172" s="238"/>
      <c r="D172" s="437"/>
      <c r="E172" s="238"/>
      <c r="F172" s="437"/>
      <c r="G172" s="437"/>
      <c r="H172" s="437"/>
      <c r="I172" s="437"/>
      <c r="J172" s="238"/>
      <c r="K172" s="238"/>
      <c r="L172" s="238"/>
      <c r="M172" s="238"/>
      <c r="N172" s="238"/>
      <c r="O172" s="238"/>
      <c r="P172" s="238"/>
      <c r="Q172" s="238"/>
      <c r="R172" s="238"/>
      <c r="S172" s="238"/>
      <c r="T172" s="238"/>
      <c r="U172" s="238"/>
      <c r="V172" s="238"/>
      <c r="W172" s="238"/>
      <c r="X172" s="238"/>
      <c r="Y172" s="238"/>
      <c r="Z172" s="238"/>
      <c r="AA172" s="238"/>
      <c r="AB172" s="238"/>
      <c r="AC172" s="238"/>
    </row>
    <row r="173" customFormat="false" ht="15" hidden="false" customHeight="false" outlineLevel="0" collapsed="false">
      <c r="A173" s="238"/>
      <c r="B173" s="437"/>
      <c r="C173" s="238"/>
      <c r="D173" s="437"/>
      <c r="E173" s="238"/>
      <c r="F173" s="437"/>
      <c r="G173" s="437"/>
      <c r="H173" s="437"/>
      <c r="I173" s="437"/>
      <c r="J173" s="238"/>
      <c r="K173" s="238"/>
      <c r="L173" s="238"/>
      <c r="M173" s="238"/>
      <c r="N173" s="238"/>
      <c r="O173" s="238"/>
      <c r="P173" s="238"/>
      <c r="Q173" s="238"/>
      <c r="R173" s="238"/>
      <c r="S173" s="238"/>
      <c r="T173" s="238"/>
      <c r="U173" s="238"/>
      <c r="V173" s="238"/>
      <c r="W173" s="238"/>
      <c r="X173" s="238"/>
      <c r="Y173" s="238"/>
      <c r="Z173" s="238"/>
      <c r="AA173" s="238"/>
      <c r="AB173" s="238"/>
      <c r="AC173" s="238"/>
    </row>
    <row r="174" customFormat="false" ht="15" hidden="false" customHeight="false" outlineLevel="0" collapsed="false">
      <c r="A174" s="238"/>
      <c r="B174" s="437"/>
      <c r="C174" s="238"/>
      <c r="D174" s="437"/>
      <c r="E174" s="238"/>
      <c r="F174" s="437"/>
      <c r="G174" s="437"/>
      <c r="H174" s="437"/>
      <c r="I174" s="437"/>
      <c r="J174" s="238"/>
      <c r="K174" s="238"/>
      <c r="L174" s="238"/>
      <c r="M174" s="238"/>
      <c r="N174" s="238"/>
      <c r="O174" s="238"/>
      <c r="P174" s="238"/>
      <c r="Q174" s="238"/>
      <c r="R174" s="238"/>
      <c r="S174" s="238"/>
      <c r="T174" s="238"/>
      <c r="U174" s="238"/>
      <c r="V174" s="238"/>
      <c r="W174" s="238"/>
      <c r="X174" s="238"/>
      <c r="Y174" s="238"/>
      <c r="Z174" s="238"/>
      <c r="AA174" s="238"/>
      <c r="AB174" s="238"/>
      <c r="AC174" s="238"/>
    </row>
    <row r="175" customFormat="false" ht="15" hidden="false" customHeight="false" outlineLevel="0" collapsed="false">
      <c r="A175" s="238"/>
      <c r="B175" s="437"/>
      <c r="C175" s="238"/>
      <c r="D175" s="437"/>
      <c r="E175" s="238"/>
      <c r="F175" s="437"/>
      <c r="G175" s="437"/>
      <c r="H175" s="437"/>
      <c r="I175" s="437"/>
      <c r="J175" s="238"/>
      <c r="K175" s="238"/>
      <c r="L175" s="238"/>
      <c r="M175" s="238"/>
      <c r="N175" s="238"/>
      <c r="O175" s="238"/>
      <c r="P175" s="238"/>
      <c r="Q175" s="238"/>
      <c r="R175" s="238"/>
      <c r="S175" s="238"/>
      <c r="T175" s="238"/>
      <c r="U175" s="238"/>
      <c r="V175" s="238"/>
      <c r="W175" s="238"/>
      <c r="X175" s="238"/>
      <c r="Y175" s="238"/>
      <c r="Z175" s="238"/>
      <c r="AA175" s="238"/>
      <c r="AB175" s="238"/>
      <c r="AC175" s="238"/>
    </row>
    <row r="176" customFormat="false" ht="15" hidden="false" customHeight="false" outlineLevel="0" collapsed="false">
      <c r="A176" s="238"/>
      <c r="B176" s="437"/>
      <c r="C176" s="238"/>
      <c r="D176" s="437"/>
      <c r="E176" s="238"/>
      <c r="F176" s="437"/>
      <c r="G176" s="437"/>
      <c r="H176" s="437"/>
      <c r="I176" s="437"/>
      <c r="J176" s="238"/>
      <c r="K176" s="238"/>
      <c r="L176" s="238"/>
      <c r="M176" s="238"/>
      <c r="N176" s="238"/>
      <c r="O176" s="238"/>
      <c r="P176" s="238"/>
      <c r="Q176" s="238"/>
      <c r="R176" s="238"/>
      <c r="S176" s="238"/>
      <c r="T176" s="238"/>
      <c r="U176" s="238"/>
      <c r="V176" s="238"/>
      <c r="W176" s="238"/>
      <c r="X176" s="238"/>
      <c r="Y176" s="238"/>
      <c r="Z176" s="238"/>
      <c r="AA176" s="238"/>
      <c r="AB176" s="238"/>
      <c r="AC176" s="238"/>
    </row>
    <row r="177" customFormat="false" ht="15" hidden="false" customHeight="false" outlineLevel="0" collapsed="false">
      <c r="A177" s="238"/>
      <c r="B177" s="437"/>
      <c r="C177" s="238"/>
      <c r="D177" s="437"/>
      <c r="E177" s="238"/>
      <c r="F177" s="437"/>
      <c r="G177" s="437"/>
      <c r="H177" s="437"/>
      <c r="I177" s="437"/>
      <c r="J177" s="238"/>
      <c r="K177" s="238"/>
      <c r="L177" s="238"/>
      <c r="M177" s="238"/>
      <c r="N177" s="238"/>
      <c r="O177" s="238"/>
      <c r="P177" s="238"/>
      <c r="Q177" s="238"/>
      <c r="R177" s="238"/>
      <c r="S177" s="238"/>
      <c r="T177" s="238"/>
      <c r="U177" s="238"/>
      <c r="V177" s="238"/>
      <c r="W177" s="238"/>
      <c r="X177" s="238"/>
      <c r="Y177" s="238"/>
      <c r="Z177" s="238"/>
      <c r="AA177" s="238"/>
      <c r="AB177" s="238"/>
      <c r="AC177" s="238"/>
    </row>
    <row r="178" customFormat="false" ht="15" hidden="false" customHeight="false" outlineLevel="0" collapsed="false">
      <c r="A178" s="238"/>
      <c r="B178" s="437"/>
      <c r="C178" s="238"/>
      <c r="D178" s="437"/>
      <c r="E178" s="238"/>
      <c r="F178" s="437"/>
      <c r="G178" s="437"/>
      <c r="H178" s="437"/>
      <c r="I178" s="437"/>
      <c r="J178" s="238"/>
      <c r="K178" s="238"/>
      <c r="L178" s="238"/>
      <c r="M178" s="238"/>
      <c r="N178" s="238"/>
      <c r="O178" s="238"/>
      <c r="P178" s="238"/>
      <c r="Q178" s="238"/>
      <c r="R178" s="238"/>
      <c r="S178" s="238"/>
      <c r="T178" s="238"/>
      <c r="U178" s="238"/>
      <c r="V178" s="238"/>
      <c r="W178" s="238"/>
      <c r="X178" s="238"/>
      <c r="Y178" s="238"/>
      <c r="Z178" s="238"/>
      <c r="AA178" s="238"/>
      <c r="AB178" s="238"/>
      <c r="AC178" s="238"/>
    </row>
    <row r="179" customFormat="false" ht="15" hidden="false" customHeight="false" outlineLevel="0" collapsed="false">
      <c r="A179" s="238"/>
      <c r="B179" s="437"/>
      <c r="C179" s="238"/>
      <c r="D179" s="437"/>
      <c r="E179" s="238"/>
      <c r="F179" s="437"/>
      <c r="G179" s="437"/>
      <c r="H179" s="437"/>
      <c r="I179" s="437"/>
      <c r="J179" s="238"/>
      <c r="K179" s="238"/>
      <c r="L179" s="238"/>
      <c r="M179" s="238"/>
      <c r="N179" s="238"/>
      <c r="O179" s="238"/>
      <c r="P179" s="238"/>
      <c r="Q179" s="238"/>
      <c r="R179" s="238"/>
      <c r="S179" s="238"/>
      <c r="T179" s="238"/>
      <c r="U179" s="238"/>
      <c r="V179" s="238"/>
      <c r="W179" s="238"/>
      <c r="X179" s="238"/>
      <c r="Y179" s="238"/>
      <c r="Z179" s="238"/>
      <c r="AA179" s="238"/>
      <c r="AB179" s="238"/>
      <c r="AC179" s="238"/>
    </row>
    <row r="180" customFormat="false" ht="15" hidden="false" customHeight="false" outlineLevel="0" collapsed="false">
      <c r="A180" s="238"/>
      <c r="B180" s="437"/>
      <c r="C180" s="238"/>
      <c r="D180" s="437"/>
      <c r="E180" s="238"/>
      <c r="F180" s="437"/>
      <c r="G180" s="437"/>
      <c r="H180" s="437"/>
      <c r="I180" s="437"/>
      <c r="J180" s="238"/>
      <c r="K180" s="238"/>
      <c r="L180" s="238"/>
      <c r="M180" s="238"/>
      <c r="N180" s="238"/>
      <c r="O180" s="238"/>
      <c r="P180" s="238"/>
      <c r="Q180" s="238"/>
      <c r="R180" s="238"/>
      <c r="S180" s="238"/>
      <c r="T180" s="238"/>
      <c r="U180" s="238"/>
      <c r="V180" s="238"/>
      <c r="W180" s="238"/>
      <c r="X180" s="238"/>
      <c r="Y180" s="238"/>
      <c r="Z180" s="238"/>
      <c r="AA180" s="238"/>
      <c r="AB180" s="238"/>
      <c r="AC180" s="238"/>
    </row>
    <row r="181" customFormat="false" ht="15" hidden="false" customHeight="false" outlineLevel="0" collapsed="false">
      <c r="A181" s="238"/>
      <c r="B181" s="437"/>
      <c r="C181" s="238"/>
      <c r="D181" s="437"/>
      <c r="E181" s="238"/>
      <c r="F181" s="437"/>
      <c r="G181" s="437"/>
      <c r="H181" s="437"/>
      <c r="I181" s="437"/>
      <c r="J181" s="238"/>
      <c r="K181" s="238"/>
      <c r="L181" s="238"/>
      <c r="M181" s="238"/>
      <c r="N181" s="238"/>
      <c r="O181" s="238"/>
      <c r="P181" s="238"/>
      <c r="Q181" s="238"/>
      <c r="R181" s="238"/>
      <c r="S181" s="238"/>
      <c r="T181" s="238"/>
      <c r="U181" s="238"/>
      <c r="V181" s="238"/>
      <c r="W181" s="238"/>
      <c r="X181" s="238"/>
      <c r="Y181" s="238"/>
      <c r="Z181" s="238"/>
      <c r="AA181" s="238"/>
      <c r="AB181" s="238"/>
      <c r="AC181" s="238"/>
    </row>
    <row r="182" customFormat="false" ht="15" hidden="false" customHeight="false" outlineLevel="0" collapsed="false">
      <c r="A182" s="238"/>
      <c r="B182" s="437"/>
      <c r="C182" s="238"/>
      <c r="D182" s="437"/>
      <c r="E182" s="238"/>
      <c r="F182" s="437"/>
      <c r="G182" s="437"/>
      <c r="H182" s="437"/>
      <c r="I182" s="437"/>
      <c r="J182" s="238"/>
      <c r="K182" s="238"/>
      <c r="L182" s="238"/>
      <c r="M182" s="238"/>
      <c r="N182" s="238"/>
      <c r="O182" s="238"/>
      <c r="P182" s="238"/>
      <c r="Q182" s="238"/>
      <c r="R182" s="238"/>
      <c r="S182" s="238"/>
      <c r="T182" s="238"/>
      <c r="U182" s="238"/>
      <c r="V182" s="238"/>
      <c r="W182" s="238"/>
      <c r="X182" s="238"/>
      <c r="Y182" s="238"/>
      <c r="Z182" s="238"/>
      <c r="AA182" s="238"/>
      <c r="AB182" s="238"/>
      <c r="AC182" s="238"/>
    </row>
    <row r="183" customFormat="false" ht="15" hidden="false" customHeight="false" outlineLevel="0" collapsed="false">
      <c r="A183" s="238"/>
      <c r="B183" s="437"/>
      <c r="C183" s="238"/>
      <c r="D183" s="437"/>
      <c r="E183" s="238"/>
      <c r="F183" s="437"/>
      <c r="G183" s="437"/>
      <c r="H183" s="437"/>
      <c r="I183" s="437"/>
      <c r="J183" s="238"/>
      <c r="K183" s="238"/>
      <c r="L183" s="238"/>
      <c r="M183" s="238"/>
      <c r="N183" s="238"/>
      <c r="O183" s="238"/>
      <c r="P183" s="238"/>
      <c r="Q183" s="238"/>
      <c r="R183" s="238"/>
      <c r="S183" s="238"/>
      <c r="T183" s="238"/>
      <c r="U183" s="238"/>
      <c r="V183" s="238"/>
      <c r="W183" s="238"/>
      <c r="X183" s="238"/>
      <c r="Y183" s="238"/>
      <c r="Z183" s="238"/>
      <c r="AA183" s="238"/>
      <c r="AB183" s="238"/>
      <c r="AC183" s="238"/>
    </row>
    <row r="184" customFormat="false" ht="15" hidden="false" customHeight="false" outlineLevel="0" collapsed="false">
      <c r="A184" s="238"/>
      <c r="B184" s="437"/>
      <c r="C184" s="238"/>
      <c r="D184" s="437"/>
      <c r="E184" s="238"/>
      <c r="F184" s="437"/>
      <c r="G184" s="437"/>
      <c r="H184" s="437"/>
      <c r="I184" s="437"/>
      <c r="J184" s="238"/>
      <c r="K184" s="238"/>
      <c r="L184" s="238"/>
      <c r="M184" s="238"/>
      <c r="N184" s="238"/>
      <c r="O184" s="238"/>
      <c r="P184" s="238"/>
      <c r="Q184" s="238"/>
      <c r="R184" s="238"/>
      <c r="S184" s="238"/>
      <c r="T184" s="238"/>
      <c r="U184" s="238"/>
      <c r="V184" s="238"/>
      <c r="W184" s="238"/>
      <c r="X184" s="238"/>
      <c r="Y184" s="238"/>
      <c r="Z184" s="238"/>
      <c r="AA184" s="238"/>
      <c r="AB184" s="238"/>
      <c r="AC184" s="238"/>
    </row>
    <row r="185" customFormat="false" ht="15" hidden="false" customHeight="false" outlineLevel="0" collapsed="false">
      <c r="A185" s="238"/>
      <c r="B185" s="437"/>
      <c r="C185" s="238"/>
      <c r="D185" s="437"/>
      <c r="E185" s="238"/>
      <c r="F185" s="437"/>
      <c r="G185" s="437"/>
      <c r="H185" s="437"/>
      <c r="I185" s="437"/>
      <c r="J185" s="238"/>
      <c r="K185" s="238"/>
      <c r="L185" s="238"/>
      <c r="M185" s="238"/>
      <c r="N185" s="238"/>
      <c r="O185" s="238"/>
      <c r="P185" s="238"/>
      <c r="Q185" s="238"/>
      <c r="R185" s="238"/>
      <c r="S185" s="238"/>
      <c r="T185" s="238"/>
      <c r="U185" s="238"/>
      <c r="V185" s="238"/>
      <c r="W185" s="238"/>
      <c r="X185" s="238"/>
      <c r="Y185" s="238"/>
      <c r="Z185" s="238"/>
      <c r="AA185" s="238"/>
      <c r="AB185" s="238"/>
      <c r="AC185" s="238"/>
    </row>
    <row r="186" customFormat="false" ht="15" hidden="false" customHeight="false" outlineLevel="0" collapsed="false">
      <c r="A186" s="238"/>
      <c r="B186" s="437"/>
      <c r="C186" s="238"/>
      <c r="D186" s="437"/>
      <c r="E186" s="238"/>
      <c r="F186" s="437"/>
      <c r="G186" s="437"/>
      <c r="H186" s="437"/>
      <c r="I186" s="437"/>
      <c r="J186" s="238"/>
      <c r="K186" s="238"/>
      <c r="L186" s="238"/>
      <c r="M186" s="238"/>
      <c r="N186" s="238"/>
      <c r="O186" s="238"/>
      <c r="P186" s="238"/>
      <c r="Q186" s="238"/>
      <c r="R186" s="238"/>
      <c r="S186" s="238"/>
      <c r="T186" s="238"/>
      <c r="U186" s="238"/>
      <c r="V186" s="238"/>
      <c r="W186" s="238"/>
      <c r="X186" s="238"/>
      <c r="Y186" s="238"/>
      <c r="Z186" s="238"/>
      <c r="AA186" s="238"/>
      <c r="AB186" s="238"/>
      <c r="AC186" s="238"/>
    </row>
    <row r="187" customFormat="false" ht="15" hidden="false" customHeight="false" outlineLevel="0" collapsed="false">
      <c r="A187" s="238"/>
      <c r="B187" s="437"/>
      <c r="C187" s="238"/>
      <c r="D187" s="437"/>
      <c r="E187" s="238"/>
      <c r="F187" s="437"/>
      <c r="G187" s="437"/>
      <c r="H187" s="437"/>
      <c r="I187" s="437"/>
      <c r="J187" s="238"/>
      <c r="K187" s="238"/>
      <c r="L187" s="238"/>
      <c r="M187" s="238"/>
      <c r="N187" s="238"/>
      <c r="O187" s="238"/>
      <c r="P187" s="238"/>
      <c r="Q187" s="238"/>
      <c r="R187" s="238"/>
      <c r="S187" s="238"/>
      <c r="T187" s="238"/>
      <c r="U187" s="238"/>
      <c r="V187" s="238"/>
      <c r="W187" s="238"/>
      <c r="X187" s="238"/>
      <c r="Y187" s="238"/>
      <c r="Z187" s="238"/>
      <c r="AA187" s="238"/>
      <c r="AB187" s="238"/>
      <c r="AC187" s="238"/>
    </row>
    <row r="188" customFormat="false" ht="15" hidden="false" customHeight="false" outlineLevel="0" collapsed="false">
      <c r="A188" s="238"/>
      <c r="B188" s="437"/>
      <c r="C188" s="238"/>
      <c r="D188" s="437"/>
      <c r="E188" s="238"/>
      <c r="F188" s="437"/>
      <c r="G188" s="437"/>
      <c r="H188" s="437"/>
      <c r="I188" s="437"/>
      <c r="J188" s="238"/>
      <c r="K188" s="238"/>
      <c r="L188" s="238"/>
      <c r="M188" s="238"/>
      <c r="N188" s="238"/>
      <c r="O188" s="238"/>
      <c r="P188" s="238"/>
      <c r="Q188" s="238"/>
      <c r="R188" s="238"/>
      <c r="S188" s="238"/>
      <c r="T188" s="238"/>
      <c r="U188" s="238"/>
      <c r="V188" s="238"/>
      <c r="W188" s="238"/>
      <c r="X188" s="238"/>
      <c r="Y188" s="238"/>
      <c r="Z188" s="238"/>
      <c r="AA188" s="238"/>
      <c r="AB188" s="238"/>
      <c r="AC188" s="238"/>
    </row>
    <row r="189" customFormat="false" ht="15" hidden="false" customHeight="false" outlineLevel="0" collapsed="false">
      <c r="A189" s="238"/>
      <c r="B189" s="437"/>
      <c r="C189" s="238"/>
      <c r="D189" s="437"/>
      <c r="E189" s="238"/>
      <c r="F189" s="437"/>
      <c r="G189" s="437"/>
      <c r="H189" s="437"/>
      <c r="I189" s="437"/>
      <c r="J189" s="238"/>
      <c r="K189" s="238"/>
      <c r="L189" s="238"/>
      <c r="M189" s="238"/>
      <c r="N189" s="238"/>
      <c r="O189" s="238"/>
      <c r="P189" s="238"/>
      <c r="Q189" s="238"/>
      <c r="R189" s="238"/>
      <c r="S189" s="238"/>
      <c r="T189" s="238"/>
      <c r="U189" s="238"/>
      <c r="V189" s="238"/>
      <c r="W189" s="238"/>
      <c r="X189" s="238"/>
      <c r="Y189" s="238"/>
      <c r="Z189" s="238"/>
      <c r="AA189" s="238"/>
      <c r="AB189" s="238"/>
      <c r="AC189" s="238"/>
    </row>
    <row r="190" customFormat="false" ht="15" hidden="false" customHeight="false" outlineLevel="0" collapsed="false">
      <c r="A190" s="238"/>
      <c r="B190" s="437"/>
      <c r="C190" s="238"/>
      <c r="D190" s="437"/>
      <c r="E190" s="238"/>
      <c r="F190" s="437"/>
      <c r="G190" s="437"/>
      <c r="H190" s="437"/>
      <c r="I190" s="437"/>
      <c r="J190" s="238"/>
      <c r="K190" s="238"/>
      <c r="L190" s="238"/>
      <c r="M190" s="238"/>
      <c r="N190" s="238"/>
      <c r="O190" s="238"/>
      <c r="P190" s="238"/>
      <c r="Q190" s="238"/>
      <c r="R190" s="238"/>
      <c r="S190" s="238"/>
      <c r="T190" s="238"/>
      <c r="U190" s="238"/>
      <c r="V190" s="238"/>
      <c r="W190" s="238"/>
      <c r="X190" s="238"/>
      <c r="Y190" s="238"/>
      <c r="Z190" s="238"/>
      <c r="AA190" s="238"/>
      <c r="AB190" s="238"/>
      <c r="AC190" s="238"/>
    </row>
    <row r="191" customFormat="false" ht="15" hidden="false" customHeight="false" outlineLevel="0" collapsed="false">
      <c r="A191" s="238"/>
      <c r="B191" s="437"/>
      <c r="C191" s="238"/>
      <c r="D191" s="437"/>
      <c r="E191" s="238"/>
      <c r="F191" s="437"/>
      <c r="G191" s="437"/>
      <c r="H191" s="437"/>
      <c r="I191" s="437"/>
      <c r="J191" s="238"/>
      <c r="K191" s="238"/>
      <c r="L191" s="238"/>
      <c r="M191" s="238"/>
      <c r="N191" s="238"/>
      <c r="O191" s="238"/>
      <c r="P191" s="238"/>
      <c r="Q191" s="238"/>
      <c r="R191" s="238"/>
      <c r="S191" s="238"/>
      <c r="T191" s="238"/>
      <c r="U191" s="238"/>
      <c r="V191" s="238"/>
      <c r="W191" s="238"/>
      <c r="X191" s="238"/>
      <c r="Y191" s="238"/>
      <c r="Z191" s="238"/>
      <c r="AA191" s="238"/>
      <c r="AB191" s="238"/>
      <c r="AC191" s="238"/>
    </row>
    <row r="192" customFormat="false" ht="15" hidden="false" customHeight="false" outlineLevel="0" collapsed="false">
      <c r="A192" s="238"/>
      <c r="B192" s="437"/>
      <c r="C192" s="238"/>
      <c r="D192" s="437"/>
      <c r="E192" s="238"/>
      <c r="F192" s="437"/>
      <c r="G192" s="437"/>
      <c r="H192" s="437"/>
      <c r="I192" s="437"/>
      <c r="J192" s="238"/>
      <c r="K192" s="238"/>
      <c r="L192" s="238"/>
      <c r="M192" s="238"/>
      <c r="N192" s="238"/>
      <c r="O192" s="238"/>
      <c r="P192" s="238"/>
      <c r="Q192" s="238"/>
      <c r="R192" s="238"/>
      <c r="S192" s="238"/>
      <c r="T192" s="238"/>
      <c r="U192" s="238"/>
      <c r="V192" s="238"/>
      <c r="W192" s="238"/>
      <c r="X192" s="238"/>
      <c r="Y192" s="238"/>
      <c r="Z192" s="238"/>
      <c r="AA192" s="238"/>
      <c r="AB192" s="238"/>
      <c r="AC192" s="238"/>
    </row>
    <row r="193" customFormat="false" ht="15" hidden="false" customHeight="false" outlineLevel="0" collapsed="false">
      <c r="A193" s="238"/>
      <c r="B193" s="437"/>
      <c r="C193" s="238"/>
      <c r="D193" s="437"/>
      <c r="E193" s="238"/>
      <c r="F193" s="437"/>
      <c r="G193" s="437"/>
      <c r="H193" s="437"/>
      <c r="I193" s="437"/>
      <c r="J193" s="238"/>
      <c r="K193" s="238"/>
      <c r="L193" s="238"/>
      <c r="M193" s="238"/>
      <c r="N193" s="238"/>
      <c r="O193" s="238"/>
      <c r="P193" s="238"/>
      <c r="Q193" s="238"/>
      <c r="R193" s="238"/>
      <c r="S193" s="238"/>
      <c r="T193" s="238"/>
      <c r="U193" s="238"/>
      <c r="V193" s="238"/>
      <c r="W193" s="238"/>
      <c r="X193" s="238"/>
      <c r="Y193" s="238"/>
      <c r="Z193" s="238"/>
      <c r="AA193" s="238"/>
      <c r="AB193" s="238"/>
      <c r="AC193" s="238"/>
    </row>
    <row r="194" customFormat="false" ht="15" hidden="false" customHeight="false" outlineLevel="0" collapsed="false">
      <c r="A194" s="238"/>
      <c r="B194" s="437"/>
      <c r="C194" s="238"/>
      <c r="D194" s="437"/>
      <c r="E194" s="238"/>
      <c r="F194" s="437"/>
      <c r="G194" s="437"/>
      <c r="H194" s="437"/>
      <c r="I194" s="437"/>
      <c r="J194" s="238"/>
      <c r="K194" s="238"/>
      <c r="L194" s="238"/>
      <c r="M194" s="238"/>
      <c r="N194" s="238"/>
      <c r="O194" s="238"/>
      <c r="P194" s="238"/>
      <c r="Q194" s="238"/>
      <c r="R194" s="238"/>
      <c r="S194" s="238"/>
      <c r="T194" s="238"/>
      <c r="U194" s="238"/>
      <c r="V194" s="238"/>
      <c r="W194" s="238"/>
      <c r="X194" s="238"/>
      <c r="Y194" s="238"/>
      <c r="Z194" s="238"/>
      <c r="AA194" s="238"/>
      <c r="AB194" s="238"/>
      <c r="AC194" s="238"/>
    </row>
    <row r="195" customFormat="false" ht="15" hidden="false" customHeight="false" outlineLevel="0" collapsed="false">
      <c r="A195" s="238"/>
      <c r="B195" s="437"/>
      <c r="C195" s="238"/>
      <c r="D195" s="437"/>
      <c r="E195" s="238"/>
      <c r="F195" s="437"/>
      <c r="G195" s="437"/>
      <c r="H195" s="437"/>
      <c r="I195" s="437"/>
      <c r="J195" s="238"/>
      <c r="K195" s="238"/>
      <c r="L195" s="238"/>
      <c r="M195" s="238"/>
      <c r="N195" s="238"/>
      <c r="O195" s="238"/>
      <c r="P195" s="238"/>
      <c r="Q195" s="238"/>
      <c r="R195" s="238"/>
      <c r="S195" s="238"/>
      <c r="T195" s="238"/>
      <c r="U195" s="238"/>
      <c r="V195" s="238"/>
      <c r="W195" s="238"/>
      <c r="X195" s="238"/>
      <c r="Y195" s="238"/>
      <c r="Z195" s="238"/>
      <c r="AA195" s="238"/>
      <c r="AB195" s="238"/>
      <c r="AC195" s="238"/>
    </row>
    <row r="196" customFormat="false" ht="15" hidden="false" customHeight="false" outlineLevel="0" collapsed="false">
      <c r="A196" s="238"/>
      <c r="B196" s="437"/>
      <c r="C196" s="238"/>
      <c r="D196" s="437"/>
      <c r="E196" s="238"/>
      <c r="F196" s="437"/>
      <c r="G196" s="437"/>
      <c r="H196" s="437"/>
      <c r="I196" s="437"/>
      <c r="J196" s="238"/>
      <c r="K196" s="238"/>
      <c r="L196" s="238"/>
      <c r="M196" s="238"/>
      <c r="N196" s="238"/>
      <c r="O196" s="238"/>
      <c r="P196" s="238"/>
      <c r="Q196" s="238"/>
      <c r="R196" s="238"/>
      <c r="S196" s="238"/>
      <c r="T196" s="238"/>
      <c r="U196" s="238"/>
      <c r="V196" s="238"/>
      <c r="W196" s="238"/>
      <c r="X196" s="238"/>
      <c r="Y196" s="238"/>
      <c r="Z196" s="238"/>
      <c r="AA196" s="238"/>
      <c r="AB196" s="238"/>
      <c r="AC196" s="238"/>
    </row>
    <row r="197" customFormat="false" ht="15" hidden="false" customHeight="false" outlineLevel="0" collapsed="false">
      <c r="A197" s="238"/>
      <c r="B197" s="437"/>
      <c r="C197" s="238"/>
      <c r="D197" s="437"/>
      <c r="E197" s="238"/>
      <c r="F197" s="437"/>
      <c r="G197" s="437"/>
      <c r="H197" s="437"/>
      <c r="I197" s="437"/>
      <c r="J197" s="238"/>
      <c r="K197" s="238"/>
      <c r="L197" s="238"/>
      <c r="M197" s="238"/>
      <c r="N197" s="238"/>
      <c r="O197" s="238"/>
      <c r="P197" s="238"/>
      <c r="Q197" s="238"/>
      <c r="R197" s="238"/>
      <c r="S197" s="238"/>
      <c r="T197" s="238"/>
      <c r="U197" s="238"/>
      <c r="V197" s="238"/>
      <c r="W197" s="238"/>
      <c r="X197" s="238"/>
      <c r="Y197" s="238"/>
      <c r="Z197" s="238"/>
      <c r="AA197" s="238"/>
      <c r="AB197" s="238"/>
      <c r="AC197" s="238"/>
    </row>
    <row r="198" customFormat="false" ht="15" hidden="false" customHeight="false" outlineLevel="0" collapsed="false">
      <c r="A198" s="238"/>
      <c r="B198" s="437"/>
      <c r="C198" s="238"/>
      <c r="D198" s="437"/>
      <c r="E198" s="238"/>
      <c r="F198" s="437"/>
      <c r="G198" s="437"/>
      <c r="H198" s="437"/>
      <c r="I198" s="437"/>
      <c r="J198" s="238"/>
      <c r="K198" s="238"/>
      <c r="L198" s="238"/>
      <c r="M198" s="238"/>
      <c r="N198" s="238"/>
      <c r="O198" s="238"/>
      <c r="P198" s="238"/>
      <c r="Q198" s="238"/>
      <c r="R198" s="238"/>
      <c r="S198" s="238"/>
      <c r="T198" s="238"/>
      <c r="U198" s="238"/>
      <c r="V198" s="238"/>
      <c r="W198" s="238"/>
      <c r="X198" s="238"/>
      <c r="Y198" s="238"/>
      <c r="Z198" s="238"/>
      <c r="AA198" s="238"/>
      <c r="AB198" s="238"/>
      <c r="AC198" s="238"/>
    </row>
    <row r="199" customFormat="false" ht="15" hidden="false" customHeight="false" outlineLevel="0" collapsed="false">
      <c r="A199" s="238"/>
      <c r="B199" s="437"/>
      <c r="C199" s="238"/>
      <c r="D199" s="437"/>
      <c r="E199" s="238"/>
      <c r="F199" s="437"/>
      <c r="G199" s="437"/>
      <c r="H199" s="437"/>
      <c r="I199" s="437"/>
      <c r="J199" s="238"/>
      <c r="K199" s="238"/>
      <c r="L199" s="238"/>
      <c r="M199" s="238"/>
      <c r="N199" s="238"/>
      <c r="O199" s="238"/>
      <c r="P199" s="238"/>
      <c r="Q199" s="238"/>
      <c r="R199" s="238"/>
      <c r="S199" s="238"/>
      <c r="T199" s="238"/>
      <c r="U199" s="238"/>
      <c r="V199" s="238"/>
      <c r="W199" s="238"/>
      <c r="X199" s="238"/>
      <c r="Y199" s="238"/>
      <c r="Z199" s="238"/>
      <c r="AA199" s="238"/>
      <c r="AB199" s="238"/>
      <c r="AC199" s="238"/>
    </row>
    <row r="200" customFormat="false" ht="15" hidden="false" customHeight="false" outlineLevel="0" collapsed="false">
      <c r="A200" s="238"/>
      <c r="B200" s="437"/>
      <c r="C200" s="238"/>
      <c r="D200" s="437"/>
      <c r="E200" s="238"/>
      <c r="F200" s="437"/>
      <c r="G200" s="437"/>
      <c r="H200" s="437"/>
      <c r="I200" s="437"/>
      <c r="J200" s="238"/>
      <c r="K200" s="238"/>
      <c r="L200" s="238"/>
      <c r="M200" s="238"/>
      <c r="N200" s="238"/>
      <c r="O200" s="238"/>
      <c r="P200" s="238"/>
      <c r="Q200" s="238"/>
      <c r="R200" s="238"/>
      <c r="S200" s="238"/>
      <c r="T200" s="238"/>
      <c r="U200" s="238"/>
      <c r="V200" s="238"/>
      <c r="W200" s="238"/>
      <c r="X200" s="238"/>
      <c r="Y200" s="238"/>
      <c r="Z200" s="238"/>
      <c r="AA200" s="238"/>
      <c r="AB200" s="238"/>
      <c r="AC200" s="238"/>
    </row>
    <row r="201" customFormat="false" ht="15" hidden="false" customHeight="false" outlineLevel="0" collapsed="false">
      <c r="A201" s="238"/>
      <c r="B201" s="437"/>
      <c r="C201" s="238"/>
      <c r="D201" s="437"/>
      <c r="E201" s="238"/>
      <c r="F201" s="437"/>
      <c r="G201" s="437"/>
      <c r="H201" s="437"/>
      <c r="I201" s="437"/>
      <c r="J201" s="238"/>
      <c r="K201" s="238"/>
      <c r="L201" s="238"/>
      <c r="M201" s="238"/>
      <c r="N201" s="238"/>
      <c r="O201" s="238"/>
      <c r="P201" s="238"/>
      <c r="Q201" s="238"/>
      <c r="R201" s="238"/>
      <c r="S201" s="238"/>
      <c r="T201" s="238"/>
      <c r="U201" s="238"/>
      <c r="V201" s="238"/>
      <c r="W201" s="238"/>
      <c r="X201" s="238"/>
      <c r="Y201" s="238"/>
      <c r="Z201" s="238"/>
      <c r="AA201" s="238"/>
      <c r="AB201" s="238"/>
      <c r="AC201" s="238"/>
    </row>
    <row r="202" customFormat="false" ht="15" hidden="false" customHeight="false" outlineLevel="0" collapsed="false">
      <c r="A202" s="238"/>
      <c r="B202" s="437"/>
      <c r="C202" s="238"/>
      <c r="D202" s="437"/>
      <c r="E202" s="238"/>
      <c r="F202" s="437"/>
      <c r="G202" s="437"/>
      <c r="H202" s="437"/>
      <c r="I202" s="437"/>
      <c r="J202" s="238"/>
      <c r="K202" s="238"/>
      <c r="L202" s="238"/>
      <c r="M202" s="238"/>
      <c r="N202" s="238"/>
      <c r="O202" s="238"/>
      <c r="P202" s="238"/>
      <c r="Q202" s="238"/>
      <c r="R202" s="238"/>
      <c r="S202" s="238"/>
      <c r="T202" s="238"/>
      <c r="U202" s="238"/>
      <c r="V202" s="238"/>
      <c r="W202" s="238"/>
      <c r="X202" s="238"/>
      <c r="Y202" s="238"/>
      <c r="Z202" s="238"/>
      <c r="AA202" s="238"/>
      <c r="AB202" s="238"/>
      <c r="AC202" s="238"/>
    </row>
    <row r="203" customFormat="false" ht="15" hidden="false" customHeight="false" outlineLevel="0" collapsed="false">
      <c r="A203" s="238"/>
      <c r="B203" s="437"/>
      <c r="C203" s="238"/>
      <c r="D203" s="437"/>
      <c r="E203" s="238"/>
      <c r="F203" s="437"/>
      <c r="G203" s="437"/>
      <c r="H203" s="437"/>
      <c r="I203" s="437"/>
      <c r="J203" s="238"/>
      <c r="K203" s="238"/>
      <c r="L203" s="238"/>
      <c r="M203" s="238"/>
      <c r="N203" s="238"/>
      <c r="O203" s="238"/>
      <c r="P203" s="238"/>
      <c r="Q203" s="238"/>
      <c r="R203" s="238"/>
      <c r="S203" s="238"/>
      <c r="T203" s="238"/>
      <c r="U203" s="238"/>
      <c r="V203" s="238"/>
      <c r="W203" s="238"/>
      <c r="X203" s="238"/>
      <c r="Y203" s="238"/>
      <c r="Z203" s="238"/>
      <c r="AA203" s="238"/>
      <c r="AB203" s="238"/>
      <c r="AC203" s="238"/>
    </row>
    <row r="204" customFormat="false" ht="15" hidden="false" customHeight="false" outlineLevel="0" collapsed="false">
      <c r="A204" s="238"/>
      <c r="B204" s="437"/>
      <c r="C204" s="238"/>
      <c r="D204" s="437"/>
      <c r="E204" s="238"/>
      <c r="F204" s="437"/>
      <c r="G204" s="437"/>
      <c r="H204" s="437"/>
      <c r="I204" s="437"/>
      <c r="J204" s="238"/>
      <c r="K204" s="238"/>
      <c r="L204" s="238"/>
      <c r="M204" s="238"/>
      <c r="N204" s="238"/>
      <c r="O204" s="238"/>
      <c r="P204" s="238"/>
      <c r="Q204" s="238"/>
      <c r="R204" s="238"/>
      <c r="S204" s="238"/>
      <c r="T204" s="238"/>
      <c r="U204" s="238"/>
      <c r="V204" s="238"/>
      <c r="W204" s="238"/>
      <c r="X204" s="238"/>
      <c r="Y204" s="238"/>
      <c r="Z204" s="238"/>
      <c r="AA204" s="238"/>
      <c r="AB204" s="238"/>
      <c r="AC204" s="238"/>
    </row>
    <row r="205" customFormat="false" ht="15" hidden="false" customHeight="false" outlineLevel="0" collapsed="false">
      <c r="A205" s="238"/>
      <c r="B205" s="437"/>
      <c r="C205" s="238"/>
      <c r="D205" s="437"/>
      <c r="E205" s="238"/>
      <c r="F205" s="437"/>
      <c r="G205" s="437"/>
      <c r="H205" s="437"/>
      <c r="I205" s="437"/>
      <c r="J205" s="238"/>
      <c r="K205" s="238"/>
      <c r="L205" s="238"/>
      <c r="M205" s="238"/>
      <c r="N205" s="238"/>
      <c r="O205" s="238"/>
      <c r="P205" s="238"/>
      <c r="Q205" s="238"/>
      <c r="R205" s="238"/>
      <c r="S205" s="238"/>
      <c r="T205" s="238"/>
      <c r="U205" s="238"/>
      <c r="V205" s="238"/>
      <c r="W205" s="238"/>
      <c r="X205" s="238"/>
      <c r="Y205" s="238"/>
      <c r="Z205" s="238"/>
      <c r="AA205" s="238"/>
      <c r="AB205" s="238"/>
      <c r="AC205" s="238"/>
    </row>
    <row r="206" customFormat="false" ht="15" hidden="false" customHeight="false" outlineLevel="0" collapsed="false">
      <c r="A206" s="238"/>
      <c r="B206" s="437"/>
      <c r="C206" s="238"/>
      <c r="D206" s="437"/>
      <c r="E206" s="238"/>
      <c r="F206" s="437"/>
      <c r="G206" s="437"/>
      <c r="H206" s="437"/>
      <c r="I206" s="437"/>
      <c r="J206" s="238"/>
      <c r="K206" s="238"/>
      <c r="L206" s="238"/>
      <c r="M206" s="238"/>
      <c r="N206" s="238"/>
      <c r="O206" s="238"/>
      <c r="P206" s="238"/>
      <c r="Q206" s="238"/>
      <c r="R206" s="238"/>
      <c r="S206" s="238"/>
      <c r="T206" s="238"/>
      <c r="U206" s="238"/>
      <c r="V206" s="238"/>
      <c r="W206" s="238"/>
      <c r="X206" s="238"/>
      <c r="Y206" s="238"/>
      <c r="Z206" s="238"/>
      <c r="AA206" s="238"/>
      <c r="AB206" s="238"/>
      <c r="AC206" s="238"/>
    </row>
    <row r="207" customFormat="false" ht="15" hidden="false" customHeight="false" outlineLevel="0" collapsed="false">
      <c r="A207" s="238"/>
      <c r="B207" s="437"/>
      <c r="C207" s="238"/>
      <c r="D207" s="437"/>
      <c r="E207" s="238"/>
      <c r="F207" s="437"/>
      <c r="G207" s="437"/>
      <c r="H207" s="437"/>
      <c r="I207" s="437"/>
      <c r="J207" s="238"/>
      <c r="K207" s="238"/>
      <c r="L207" s="238"/>
      <c r="M207" s="238"/>
      <c r="N207" s="238"/>
      <c r="O207" s="238"/>
      <c r="P207" s="238"/>
      <c r="Q207" s="238"/>
      <c r="R207" s="238"/>
      <c r="S207" s="238"/>
      <c r="T207" s="238"/>
      <c r="U207" s="238"/>
      <c r="V207" s="238"/>
      <c r="W207" s="238"/>
      <c r="X207" s="238"/>
      <c r="Y207" s="238"/>
      <c r="Z207" s="238"/>
      <c r="AA207" s="238"/>
      <c r="AB207" s="238"/>
      <c r="AC207" s="238"/>
    </row>
    <row r="208" customFormat="false" ht="15" hidden="false" customHeight="false" outlineLevel="0" collapsed="false">
      <c r="A208" s="238"/>
      <c r="B208" s="437"/>
      <c r="C208" s="238"/>
      <c r="D208" s="437"/>
      <c r="E208" s="238"/>
      <c r="F208" s="437"/>
      <c r="G208" s="437"/>
      <c r="H208" s="437"/>
      <c r="I208" s="437"/>
      <c r="J208" s="238"/>
      <c r="K208" s="238"/>
      <c r="L208" s="238"/>
      <c r="M208" s="238"/>
      <c r="N208" s="238"/>
      <c r="O208" s="238"/>
      <c r="P208" s="238"/>
      <c r="Q208" s="238"/>
      <c r="R208" s="238"/>
      <c r="S208" s="238"/>
      <c r="T208" s="238"/>
      <c r="U208" s="238"/>
      <c r="V208" s="238"/>
      <c r="W208" s="238"/>
      <c r="X208" s="238"/>
      <c r="Y208" s="238"/>
      <c r="Z208" s="238"/>
      <c r="AA208" s="238"/>
      <c r="AB208" s="238"/>
      <c r="AC208" s="238"/>
    </row>
    <row r="209" customFormat="false" ht="15" hidden="false" customHeight="false" outlineLevel="0" collapsed="false">
      <c r="A209" s="238"/>
      <c r="B209" s="437"/>
      <c r="C209" s="238"/>
      <c r="D209" s="437"/>
      <c r="E209" s="238"/>
      <c r="F209" s="437"/>
      <c r="G209" s="437"/>
      <c r="H209" s="437"/>
      <c r="I209" s="437"/>
      <c r="J209" s="238"/>
      <c r="K209" s="238"/>
      <c r="L209" s="238"/>
      <c r="M209" s="238"/>
      <c r="N209" s="238"/>
      <c r="O209" s="238"/>
      <c r="P209" s="238"/>
      <c r="Q209" s="238"/>
      <c r="R209" s="238"/>
      <c r="S209" s="238"/>
      <c r="T209" s="238"/>
      <c r="U209" s="238"/>
      <c r="V209" s="238"/>
      <c r="W209" s="238"/>
      <c r="X209" s="238"/>
      <c r="Y209" s="238"/>
      <c r="Z209" s="238"/>
      <c r="AA209" s="238"/>
      <c r="AB209" s="238"/>
      <c r="AC209" s="238"/>
    </row>
    <row r="210" customFormat="false" ht="15" hidden="false" customHeight="false" outlineLevel="0" collapsed="false">
      <c r="A210" s="238"/>
      <c r="B210" s="437"/>
      <c r="C210" s="238"/>
      <c r="D210" s="437"/>
      <c r="E210" s="238"/>
      <c r="F210" s="437"/>
      <c r="G210" s="437"/>
      <c r="H210" s="437"/>
      <c r="I210" s="437"/>
      <c r="J210" s="238"/>
      <c r="K210" s="238"/>
      <c r="L210" s="238"/>
      <c r="M210" s="238"/>
      <c r="N210" s="238"/>
      <c r="O210" s="238"/>
      <c r="P210" s="238"/>
      <c r="Q210" s="238"/>
      <c r="R210" s="238"/>
      <c r="S210" s="238"/>
      <c r="T210" s="238"/>
      <c r="U210" s="238"/>
      <c r="V210" s="238"/>
      <c r="W210" s="238"/>
      <c r="X210" s="238"/>
      <c r="Y210" s="238"/>
      <c r="Z210" s="238"/>
      <c r="AA210" s="238"/>
      <c r="AB210" s="238"/>
      <c r="AC210" s="238"/>
    </row>
    <row r="211" customFormat="false" ht="15" hidden="false" customHeight="false" outlineLevel="0" collapsed="false">
      <c r="A211" s="238"/>
      <c r="B211" s="437"/>
      <c r="C211" s="238"/>
      <c r="D211" s="437"/>
      <c r="E211" s="238"/>
      <c r="F211" s="437"/>
      <c r="G211" s="437"/>
      <c r="H211" s="437"/>
      <c r="I211" s="437"/>
      <c r="J211" s="238"/>
      <c r="K211" s="238"/>
      <c r="L211" s="238"/>
      <c r="M211" s="238"/>
      <c r="N211" s="238"/>
      <c r="O211" s="238"/>
      <c r="P211" s="238"/>
      <c r="Q211" s="238"/>
      <c r="R211" s="238"/>
      <c r="S211" s="238"/>
      <c r="T211" s="238"/>
      <c r="U211" s="238"/>
      <c r="V211" s="238"/>
      <c r="W211" s="238"/>
      <c r="X211" s="238"/>
      <c r="Y211" s="238"/>
      <c r="Z211" s="238"/>
      <c r="AA211" s="238"/>
      <c r="AB211" s="238"/>
      <c r="AC211" s="238"/>
    </row>
    <row r="212" customFormat="false" ht="15" hidden="false" customHeight="false" outlineLevel="0" collapsed="false">
      <c r="A212" s="238"/>
      <c r="B212" s="437"/>
      <c r="C212" s="238"/>
      <c r="D212" s="437"/>
      <c r="E212" s="238"/>
      <c r="F212" s="437"/>
      <c r="G212" s="437"/>
      <c r="H212" s="437"/>
      <c r="I212" s="437"/>
      <c r="J212" s="238"/>
      <c r="K212" s="238"/>
      <c r="L212" s="238"/>
      <c r="M212" s="238"/>
      <c r="N212" s="238"/>
      <c r="O212" s="238"/>
      <c r="P212" s="238"/>
      <c r="Q212" s="238"/>
      <c r="R212" s="238"/>
      <c r="S212" s="238"/>
      <c r="T212" s="238"/>
      <c r="U212" s="238"/>
      <c r="V212" s="238"/>
      <c r="W212" s="238"/>
      <c r="X212" s="238"/>
      <c r="Y212" s="238"/>
      <c r="Z212" s="238"/>
      <c r="AA212" s="238"/>
      <c r="AB212" s="238"/>
      <c r="AC212" s="238"/>
    </row>
    <row r="213" customFormat="false" ht="15" hidden="false" customHeight="false" outlineLevel="0" collapsed="false">
      <c r="A213" s="238"/>
      <c r="B213" s="437"/>
      <c r="C213" s="238"/>
      <c r="D213" s="437"/>
      <c r="E213" s="238"/>
      <c r="F213" s="437"/>
      <c r="G213" s="437"/>
      <c r="H213" s="437"/>
      <c r="I213" s="437"/>
      <c r="J213" s="238"/>
      <c r="K213" s="238"/>
      <c r="L213" s="238"/>
      <c r="M213" s="238"/>
      <c r="N213" s="238"/>
      <c r="O213" s="238"/>
      <c r="P213" s="238"/>
      <c r="Q213" s="238"/>
      <c r="R213" s="238"/>
      <c r="S213" s="238"/>
      <c r="T213" s="238"/>
      <c r="U213" s="238"/>
      <c r="V213" s="238"/>
      <c r="W213" s="238"/>
      <c r="X213" s="238"/>
      <c r="Y213" s="238"/>
      <c r="Z213" s="238"/>
      <c r="AA213" s="238"/>
      <c r="AB213" s="238"/>
      <c r="AC213" s="238"/>
    </row>
    <row r="214" customFormat="false" ht="15" hidden="false" customHeight="false" outlineLevel="0" collapsed="false">
      <c r="A214" s="238"/>
      <c r="B214" s="437"/>
      <c r="C214" s="238"/>
      <c r="D214" s="437"/>
      <c r="E214" s="238"/>
      <c r="F214" s="437"/>
      <c r="G214" s="437"/>
      <c r="H214" s="437"/>
      <c r="I214" s="437"/>
      <c r="J214" s="238"/>
      <c r="K214" s="238"/>
      <c r="L214" s="238"/>
      <c r="M214" s="238"/>
      <c r="N214" s="238"/>
      <c r="O214" s="238"/>
      <c r="P214" s="238"/>
      <c r="Q214" s="238"/>
      <c r="R214" s="238"/>
      <c r="S214" s="238"/>
      <c r="T214" s="238"/>
      <c r="U214" s="238"/>
      <c r="V214" s="238"/>
      <c r="W214" s="238"/>
      <c r="X214" s="238"/>
      <c r="Y214" s="238"/>
      <c r="Z214" s="238"/>
      <c r="AA214" s="238"/>
      <c r="AB214" s="238"/>
      <c r="AC214" s="238"/>
    </row>
    <row r="215" customFormat="false" ht="15" hidden="false" customHeight="false" outlineLevel="0" collapsed="false">
      <c r="A215" s="238"/>
      <c r="B215" s="437"/>
      <c r="C215" s="238"/>
      <c r="D215" s="437"/>
      <c r="E215" s="238"/>
      <c r="F215" s="437"/>
      <c r="G215" s="437"/>
      <c r="H215" s="437"/>
      <c r="I215" s="437"/>
      <c r="J215" s="238"/>
      <c r="K215" s="238"/>
      <c r="L215" s="238"/>
      <c r="M215" s="238"/>
      <c r="N215" s="238"/>
      <c r="O215" s="238"/>
      <c r="P215" s="238"/>
      <c r="Q215" s="238"/>
      <c r="R215" s="238"/>
      <c r="S215" s="238"/>
      <c r="T215" s="238"/>
      <c r="U215" s="238"/>
      <c r="V215" s="238"/>
      <c r="W215" s="238"/>
      <c r="X215" s="238"/>
      <c r="Y215" s="238"/>
      <c r="Z215" s="238"/>
      <c r="AA215" s="238"/>
      <c r="AB215" s="238"/>
      <c r="AC215" s="238"/>
    </row>
    <row r="216" customFormat="false" ht="15" hidden="false" customHeight="false" outlineLevel="0" collapsed="false">
      <c r="A216" s="238"/>
      <c r="B216" s="437"/>
      <c r="C216" s="238"/>
      <c r="D216" s="437"/>
      <c r="E216" s="238"/>
      <c r="F216" s="437"/>
      <c r="G216" s="437"/>
      <c r="H216" s="437"/>
      <c r="I216" s="437"/>
      <c r="J216" s="238"/>
      <c r="K216" s="238"/>
      <c r="L216" s="238"/>
      <c r="M216" s="238"/>
      <c r="N216" s="238"/>
      <c r="O216" s="238"/>
      <c r="P216" s="238"/>
      <c r="Q216" s="238"/>
      <c r="R216" s="238"/>
      <c r="S216" s="238"/>
      <c r="T216" s="238"/>
      <c r="U216" s="238"/>
      <c r="V216" s="238"/>
      <c r="W216" s="238"/>
      <c r="X216" s="238"/>
      <c r="Y216" s="238"/>
      <c r="Z216" s="238"/>
      <c r="AA216" s="238"/>
      <c r="AB216" s="238"/>
      <c r="AC216" s="238"/>
    </row>
    <row r="217" customFormat="false" ht="15" hidden="false" customHeight="false" outlineLevel="0" collapsed="false">
      <c r="A217" s="238"/>
      <c r="B217" s="437"/>
      <c r="C217" s="238"/>
      <c r="D217" s="437"/>
      <c r="E217" s="238"/>
      <c r="F217" s="437"/>
      <c r="G217" s="437"/>
      <c r="H217" s="437"/>
      <c r="I217" s="437"/>
      <c r="J217" s="238"/>
      <c r="K217" s="238"/>
      <c r="L217" s="238"/>
      <c r="M217" s="238"/>
      <c r="N217" s="238"/>
      <c r="O217" s="238"/>
      <c r="P217" s="238"/>
      <c r="Q217" s="238"/>
      <c r="R217" s="238"/>
      <c r="S217" s="238"/>
      <c r="T217" s="238"/>
      <c r="U217" s="238"/>
      <c r="V217" s="238"/>
      <c r="W217" s="238"/>
      <c r="X217" s="238"/>
      <c r="Y217" s="238"/>
      <c r="Z217" s="238"/>
      <c r="AA217" s="238"/>
      <c r="AB217" s="238"/>
      <c r="AC217" s="238"/>
    </row>
    <row r="218" customFormat="false" ht="15" hidden="false" customHeight="false" outlineLevel="0" collapsed="false">
      <c r="A218" s="238"/>
      <c r="B218" s="437"/>
      <c r="C218" s="238"/>
      <c r="D218" s="437"/>
      <c r="E218" s="238"/>
      <c r="F218" s="437"/>
      <c r="G218" s="437"/>
      <c r="H218" s="437"/>
      <c r="I218" s="437"/>
      <c r="J218" s="238"/>
      <c r="K218" s="238"/>
      <c r="L218" s="238"/>
      <c r="M218" s="238"/>
      <c r="N218" s="238"/>
      <c r="O218" s="238"/>
      <c r="P218" s="238"/>
      <c r="Q218" s="238"/>
      <c r="R218" s="238"/>
      <c r="S218" s="238"/>
      <c r="T218" s="238"/>
      <c r="U218" s="238"/>
      <c r="V218" s="238"/>
      <c r="W218" s="238"/>
      <c r="X218" s="238"/>
      <c r="Y218" s="238"/>
      <c r="Z218" s="238"/>
      <c r="AA218" s="238"/>
      <c r="AB218" s="238"/>
      <c r="AC218" s="238"/>
    </row>
    <row r="219" customFormat="false" ht="15" hidden="false" customHeight="false" outlineLevel="0" collapsed="false">
      <c r="A219" s="238"/>
      <c r="B219" s="437"/>
      <c r="C219" s="238"/>
      <c r="D219" s="437"/>
      <c r="E219" s="238"/>
      <c r="F219" s="437"/>
      <c r="G219" s="437"/>
      <c r="H219" s="437"/>
      <c r="I219" s="437"/>
      <c r="J219" s="238"/>
      <c r="K219" s="238"/>
      <c r="L219" s="238"/>
      <c r="M219" s="238"/>
      <c r="N219" s="238"/>
      <c r="O219" s="238"/>
      <c r="P219" s="238"/>
      <c r="Q219" s="238"/>
      <c r="R219" s="238"/>
      <c r="S219" s="238"/>
      <c r="T219" s="238"/>
      <c r="U219" s="238"/>
      <c r="V219" s="238"/>
      <c r="W219" s="238"/>
      <c r="X219" s="238"/>
      <c r="Y219" s="238"/>
      <c r="Z219" s="238"/>
      <c r="AA219" s="238"/>
      <c r="AB219" s="238"/>
      <c r="AC219" s="238"/>
    </row>
    <row r="220" customFormat="false" ht="15" hidden="false" customHeight="false" outlineLevel="0" collapsed="false">
      <c r="A220" s="238"/>
      <c r="B220" s="437"/>
      <c r="C220" s="238"/>
      <c r="D220" s="437"/>
      <c r="E220" s="238"/>
      <c r="F220" s="437"/>
      <c r="G220" s="437"/>
      <c r="H220" s="437"/>
      <c r="I220" s="437"/>
      <c r="J220" s="238"/>
      <c r="K220" s="238"/>
      <c r="L220" s="238"/>
      <c r="M220" s="238"/>
      <c r="N220" s="238"/>
      <c r="O220" s="238"/>
      <c r="P220" s="238"/>
      <c r="Q220" s="238"/>
      <c r="R220" s="238"/>
      <c r="S220" s="238"/>
      <c r="T220" s="238"/>
      <c r="U220" s="238"/>
      <c r="V220" s="238"/>
      <c r="W220" s="238"/>
      <c r="X220" s="238"/>
      <c r="Y220" s="238"/>
      <c r="Z220" s="238"/>
      <c r="AA220" s="238"/>
      <c r="AB220" s="238"/>
      <c r="AC220" s="238"/>
    </row>
    <row r="221" customFormat="false" ht="15" hidden="false" customHeight="false" outlineLevel="0" collapsed="false">
      <c r="A221" s="238"/>
      <c r="B221" s="437"/>
      <c r="C221" s="238"/>
      <c r="D221" s="437"/>
      <c r="E221" s="238"/>
      <c r="F221" s="437"/>
      <c r="G221" s="437"/>
      <c r="H221" s="437"/>
      <c r="I221" s="437"/>
      <c r="J221" s="238"/>
      <c r="K221" s="238"/>
      <c r="L221" s="238"/>
      <c r="M221" s="238"/>
      <c r="N221" s="238"/>
      <c r="O221" s="238"/>
      <c r="P221" s="238"/>
      <c r="Q221" s="238"/>
      <c r="R221" s="238"/>
      <c r="S221" s="238"/>
      <c r="T221" s="238"/>
      <c r="U221" s="238"/>
      <c r="V221" s="238"/>
      <c r="W221" s="238"/>
      <c r="X221" s="238"/>
      <c r="Y221" s="238"/>
      <c r="Z221" s="238"/>
      <c r="AA221" s="238"/>
      <c r="AB221" s="238"/>
      <c r="AC221" s="238"/>
    </row>
    <row r="222" customFormat="false" ht="15" hidden="false" customHeight="false" outlineLevel="0" collapsed="false">
      <c r="A222" s="238"/>
      <c r="B222" s="437"/>
      <c r="C222" s="238"/>
      <c r="D222" s="437"/>
      <c r="E222" s="238"/>
      <c r="F222" s="437"/>
      <c r="G222" s="437"/>
      <c r="H222" s="437"/>
      <c r="I222" s="437"/>
      <c r="J222" s="238"/>
      <c r="K222" s="238"/>
      <c r="L222" s="238"/>
      <c r="M222" s="238"/>
      <c r="N222" s="238"/>
      <c r="O222" s="238"/>
      <c r="P222" s="238"/>
      <c r="Q222" s="238"/>
      <c r="R222" s="238"/>
      <c r="S222" s="238"/>
      <c r="T222" s="238"/>
      <c r="U222" s="238"/>
      <c r="V222" s="238"/>
      <c r="W222" s="238"/>
      <c r="X222" s="238"/>
      <c r="Y222" s="238"/>
      <c r="Z222" s="238"/>
      <c r="AA222" s="238"/>
      <c r="AB222" s="238"/>
      <c r="AC222" s="238"/>
    </row>
    <row r="223" customFormat="false" ht="15" hidden="false" customHeight="false" outlineLevel="0" collapsed="false">
      <c r="A223" s="238"/>
      <c r="B223" s="437"/>
      <c r="C223" s="238"/>
      <c r="D223" s="437"/>
      <c r="E223" s="238"/>
      <c r="F223" s="437"/>
      <c r="G223" s="437"/>
      <c r="H223" s="437"/>
      <c r="I223" s="437"/>
      <c r="J223" s="238"/>
      <c r="K223" s="238"/>
      <c r="L223" s="238"/>
      <c r="M223" s="238"/>
      <c r="N223" s="238"/>
      <c r="O223" s="238"/>
      <c r="P223" s="238"/>
      <c r="Q223" s="238"/>
      <c r="R223" s="238"/>
      <c r="S223" s="238"/>
      <c r="T223" s="238"/>
      <c r="U223" s="238"/>
      <c r="V223" s="238"/>
      <c r="W223" s="238"/>
      <c r="X223" s="238"/>
      <c r="Y223" s="238"/>
      <c r="Z223" s="238"/>
      <c r="AA223" s="238"/>
      <c r="AB223" s="238"/>
      <c r="AC223" s="238"/>
    </row>
    <row r="224" customFormat="false" ht="15" hidden="false" customHeight="false" outlineLevel="0" collapsed="false">
      <c r="A224" s="238"/>
      <c r="B224" s="437"/>
      <c r="C224" s="238"/>
      <c r="D224" s="437"/>
      <c r="E224" s="238"/>
      <c r="F224" s="437"/>
      <c r="G224" s="437"/>
      <c r="H224" s="437"/>
      <c r="I224" s="437"/>
      <c r="J224" s="238"/>
      <c r="K224" s="238"/>
      <c r="L224" s="238"/>
      <c r="M224" s="238"/>
      <c r="N224" s="238"/>
      <c r="O224" s="238"/>
      <c r="P224" s="238"/>
      <c r="Q224" s="238"/>
      <c r="R224" s="238"/>
      <c r="S224" s="238"/>
      <c r="T224" s="238"/>
      <c r="U224" s="238"/>
      <c r="V224" s="238"/>
      <c r="W224" s="238"/>
      <c r="X224" s="238"/>
      <c r="Y224" s="238"/>
      <c r="Z224" s="238"/>
      <c r="AA224" s="238"/>
      <c r="AB224" s="238"/>
      <c r="AC224" s="238"/>
    </row>
    <row r="225" customFormat="false" ht="15" hidden="false" customHeight="false" outlineLevel="0" collapsed="false">
      <c r="A225" s="238"/>
      <c r="B225" s="437"/>
      <c r="C225" s="238"/>
      <c r="D225" s="437"/>
      <c r="E225" s="238"/>
      <c r="F225" s="437"/>
      <c r="G225" s="437"/>
      <c r="H225" s="437"/>
      <c r="I225" s="437"/>
      <c r="J225" s="238"/>
      <c r="K225" s="238"/>
      <c r="L225" s="238"/>
      <c r="M225" s="238"/>
      <c r="N225" s="238"/>
      <c r="O225" s="238"/>
      <c r="P225" s="238"/>
      <c r="Q225" s="238"/>
      <c r="R225" s="238"/>
      <c r="S225" s="238"/>
      <c r="T225" s="238"/>
      <c r="U225" s="238"/>
      <c r="V225" s="238"/>
      <c r="W225" s="238"/>
      <c r="X225" s="238"/>
      <c r="Y225" s="238"/>
      <c r="Z225" s="238"/>
      <c r="AA225" s="238"/>
      <c r="AB225" s="238"/>
      <c r="AC225" s="238"/>
    </row>
    <row r="226" customFormat="false" ht="15" hidden="false" customHeight="false" outlineLevel="0" collapsed="false">
      <c r="A226" s="238"/>
      <c r="B226" s="437"/>
      <c r="C226" s="238"/>
      <c r="D226" s="437"/>
      <c r="E226" s="238"/>
      <c r="F226" s="437"/>
      <c r="G226" s="437"/>
      <c r="H226" s="437"/>
      <c r="I226" s="437"/>
      <c r="J226" s="238"/>
      <c r="K226" s="238"/>
      <c r="L226" s="238"/>
      <c r="M226" s="238"/>
      <c r="N226" s="238"/>
      <c r="O226" s="238"/>
      <c r="P226" s="238"/>
      <c r="Q226" s="238"/>
      <c r="R226" s="238"/>
      <c r="S226" s="238"/>
      <c r="T226" s="238"/>
      <c r="U226" s="238"/>
      <c r="V226" s="238"/>
      <c r="W226" s="238"/>
      <c r="X226" s="238"/>
      <c r="Y226" s="238"/>
      <c r="Z226" s="238"/>
      <c r="AA226" s="238"/>
      <c r="AB226" s="238"/>
      <c r="AC226" s="238"/>
    </row>
    <row r="227" customFormat="false" ht="15" hidden="false" customHeight="false" outlineLevel="0" collapsed="false">
      <c r="A227" s="238"/>
      <c r="B227" s="437"/>
      <c r="C227" s="238"/>
      <c r="D227" s="437"/>
      <c r="E227" s="238"/>
      <c r="F227" s="437"/>
      <c r="G227" s="437"/>
      <c r="H227" s="437"/>
      <c r="I227" s="437"/>
      <c r="J227" s="238"/>
      <c r="K227" s="238"/>
      <c r="L227" s="238"/>
      <c r="M227" s="238"/>
      <c r="N227" s="238"/>
      <c r="O227" s="238"/>
      <c r="P227" s="238"/>
      <c r="Q227" s="238"/>
      <c r="R227" s="238"/>
      <c r="S227" s="238"/>
      <c r="T227" s="238"/>
      <c r="U227" s="238"/>
      <c r="V227" s="238"/>
      <c r="W227" s="238"/>
      <c r="X227" s="238"/>
      <c r="Y227" s="238"/>
      <c r="Z227" s="238"/>
      <c r="AA227" s="238"/>
      <c r="AB227" s="238"/>
      <c r="AC227" s="238"/>
    </row>
    <row r="228" customFormat="false" ht="15" hidden="false" customHeight="false" outlineLevel="0" collapsed="false">
      <c r="A228" s="238"/>
      <c r="B228" s="437"/>
      <c r="C228" s="238"/>
      <c r="D228" s="437"/>
      <c r="E228" s="238"/>
      <c r="F228" s="437"/>
      <c r="G228" s="437"/>
      <c r="H228" s="437"/>
      <c r="I228" s="437"/>
      <c r="J228" s="238"/>
      <c r="K228" s="238"/>
      <c r="L228" s="238"/>
      <c r="M228" s="238"/>
      <c r="N228" s="238"/>
      <c r="O228" s="238"/>
      <c r="P228" s="238"/>
      <c r="Q228" s="238"/>
      <c r="R228" s="238"/>
      <c r="S228" s="238"/>
      <c r="T228" s="238"/>
      <c r="U228" s="238"/>
      <c r="V228" s="238"/>
      <c r="W228" s="238"/>
      <c r="X228" s="238"/>
      <c r="Y228" s="238"/>
      <c r="Z228" s="238"/>
      <c r="AA228" s="238"/>
      <c r="AB228" s="238"/>
      <c r="AC228" s="238"/>
    </row>
    <row r="229" customFormat="false" ht="15" hidden="false" customHeight="false" outlineLevel="0" collapsed="false">
      <c r="A229" s="238"/>
      <c r="B229" s="437"/>
      <c r="C229" s="238"/>
      <c r="D229" s="437"/>
      <c r="E229" s="238"/>
      <c r="F229" s="437"/>
      <c r="G229" s="437"/>
      <c r="H229" s="437"/>
      <c r="I229" s="437"/>
      <c r="J229" s="238"/>
      <c r="K229" s="238"/>
      <c r="L229" s="238"/>
      <c r="M229" s="238"/>
      <c r="N229" s="238"/>
      <c r="O229" s="238"/>
      <c r="P229" s="238"/>
      <c r="Q229" s="238"/>
      <c r="R229" s="238"/>
      <c r="S229" s="238"/>
      <c r="T229" s="238"/>
      <c r="U229" s="238"/>
      <c r="V229" s="238"/>
      <c r="W229" s="238"/>
      <c r="X229" s="238"/>
      <c r="Y229" s="238"/>
      <c r="Z229" s="238"/>
      <c r="AA229" s="238"/>
      <c r="AB229" s="238"/>
      <c r="AC229" s="238"/>
    </row>
    <row r="230" customFormat="false" ht="15" hidden="false" customHeight="false" outlineLevel="0" collapsed="false">
      <c r="A230" s="238"/>
      <c r="B230" s="437"/>
      <c r="C230" s="238"/>
      <c r="D230" s="437"/>
      <c r="E230" s="238"/>
      <c r="F230" s="437"/>
      <c r="G230" s="437"/>
      <c r="H230" s="437"/>
      <c r="I230" s="437"/>
      <c r="J230" s="238"/>
      <c r="K230" s="238"/>
      <c r="L230" s="238"/>
      <c r="M230" s="238"/>
      <c r="N230" s="238"/>
      <c r="O230" s="238"/>
      <c r="P230" s="238"/>
      <c r="Q230" s="238"/>
      <c r="R230" s="238"/>
      <c r="S230" s="238"/>
      <c r="T230" s="238"/>
      <c r="U230" s="238"/>
      <c r="V230" s="238"/>
      <c r="W230" s="238"/>
      <c r="X230" s="238"/>
      <c r="Y230" s="238"/>
      <c r="Z230" s="238"/>
      <c r="AA230" s="238"/>
      <c r="AB230" s="238"/>
      <c r="AC230" s="238"/>
    </row>
    <row r="231" customFormat="false" ht="15" hidden="false" customHeight="false" outlineLevel="0" collapsed="false">
      <c r="A231" s="238"/>
      <c r="B231" s="437"/>
      <c r="C231" s="238"/>
      <c r="D231" s="437"/>
      <c r="E231" s="238"/>
      <c r="F231" s="437"/>
      <c r="G231" s="437"/>
      <c r="H231" s="437"/>
      <c r="I231" s="437"/>
      <c r="J231" s="238"/>
      <c r="K231" s="238"/>
      <c r="L231" s="238"/>
      <c r="M231" s="238"/>
      <c r="N231" s="238"/>
      <c r="O231" s="238"/>
      <c r="P231" s="238"/>
      <c r="Q231" s="238"/>
      <c r="R231" s="238"/>
      <c r="S231" s="238"/>
      <c r="T231" s="238"/>
      <c r="U231" s="238"/>
      <c r="V231" s="238"/>
      <c r="W231" s="238"/>
      <c r="X231" s="238"/>
      <c r="Y231" s="238"/>
      <c r="Z231" s="238"/>
      <c r="AA231" s="238"/>
      <c r="AB231" s="238"/>
      <c r="AC231" s="238"/>
    </row>
    <row r="232" customFormat="false" ht="15" hidden="false" customHeight="false" outlineLevel="0" collapsed="false">
      <c r="A232" s="238"/>
      <c r="B232" s="437"/>
      <c r="C232" s="238"/>
      <c r="D232" s="437"/>
      <c r="E232" s="238"/>
      <c r="F232" s="437"/>
      <c r="G232" s="437"/>
      <c r="H232" s="437"/>
      <c r="I232" s="437"/>
      <c r="J232" s="238"/>
      <c r="K232" s="238"/>
      <c r="L232" s="238"/>
      <c r="M232" s="238"/>
      <c r="N232" s="238"/>
      <c r="O232" s="238"/>
      <c r="P232" s="238"/>
      <c r="Q232" s="238"/>
      <c r="R232" s="238"/>
      <c r="S232" s="238"/>
      <c r="T232" s="238"/>
      <c r="U232" s="238"/>
      <c r="V232" s="238"/>
      <c r="W232" s="238"/>
      <c r="X232" s="238"/>
      <c r="Y232" s="238"/>
      <c r="Z232" s="238"/>
      <c r="AA232" s="238"/>
      <c r="AB232" s="238"/>
      <c r="AC232" s="238"/>
    </row>
    <row r="233" customFormat="false" ht="15" hidden="false" customHeight="false" outlineLevel="0" collapsed="false">
      <c r="A233" s="238"/>
      <c r="B233" s="437"/>
      <c r="C233" s="238"/>
      <c r="D233" s="437"/>
      <c r="E233" s="238"/>
      <c r="F233" s="437"/>
      <c r="G233" s="437"/>
      <c r="H233" s="437"/>
      <c r="I233" s="437"/>
      <c r="J233" s="238"/>
      <c r="K233" s="238"/>
      <c r="L233" s="238"/>
      <c r="M233" s="238"/>
      <c r="N233" s="238"/>
      <c r="O233" s="238"/>
      <c r="P233" s="238"/>
      <c r="Q233" s="238"/>
      <c r="R233" s="238"/>
      <c r="S233" s="238"/>
      <c r="T233" s="238"/>
      <c r="U233" s="238"/>
      <c r="V233" s="238"/>
      <c r="W233" s="238"/>
      <c r="X233" s="238"/>
      <c r="Y233" s="238"/>
      <c r="Z233" s="238"/>
      <c r="AA233" s="238"/>
      <c r="AB233" s="238"/>
      <c r="AC233" s="238"/>
    </row>
    <row r="234" customFormat="false" ht="15" hidden="false" customHeight="false" outlineLevel="0" collapsed="false">
      <c r="A234" s="238"/>
      <c r="B234" s="437"/>
      <c r="C234" s="238"/>
      <c r="D234" s="437"/>
      <c r="E234" s="238"/>
      <c r="F234" s="437"/>
      <c r="G234" s="437"/>
      <c r="H234" s="437"/>
      <c r="I234" s="437"/>
      <c r="J234" s="238"/>
      <c r="K234" s="238"/>
      <c r="L234" s="238"/>
      <c r="M234" s="238"/>
      <c r="N234" s="238"/>
      <c r="O234" s="238"/>
      <c r="P234" s="238"/>
      <c r="Q234" s="238"/>
      <c r="R234" s="238"/>
      <c r="S234" s="238"/>
      <c r="T234" s="238"/>
      <c r="U234" s="238"/>
      <c r="V234" s="238"/>
      <c r="W234" s="238"/>
      <c r="X234" s="238"/>
      <c r="Y234" s="238"/>
      <c r="Z234" s="238"/>
      <c r="AA234" s="238"/>
      <c r="AB234" s="238"/>
      <c r="AC234" s="238"/>
    </row>
    <row r="235" customFormat="false" ht="15" hidden="false" customHeight="false" outlineLevel="0" collapsed="false">
      <c r="A235" s="238"/>
      <c r="B235" s="437"/>
      <c r="C235" s="238"/>
      <c r="D235" s="437"/>
      <c r="E235" s="238"/>
      <c r="F235" s="437"/>
      <c r="G235" s="437"/>
      <c r="H235" s="437"/>
      <c r="I235" s="437"/>
      <c r="J235" s="238"/>
      <c r="K235" s="238"/>
      <c r="L235" s="238"/>
      <c r="M235" s="238"/>
      <c r="N235" s="238"/>
      <c r="O235" s="238"/>
      <c r="P235" s="238"/>
      <c r="Q235" s="238"/>
      <c r="R235" s="238"/>
      <c r="S235" s="238"/>
      <c r="T235" s="238"/>
      <c r="U235" s="238"/>
      <c r="V235" s="238"/>
      <c r="W235" s="238"/>
      <c r="X235" s="238"/>
      <c r="Y235" s="238"/>
      <c r="Z235" s="238"/>
      <c r="AA235" s="238"/>
      <c r="AB235" s="238"/>
      <c r="AC235" s="238"/>
    </row>
    <row r="236" customFormat="false" ht="15" hidden="false" customHeight="false" outlineLevel="0" collapsed="false">
      <c r="A236" s="238"/>
      <c r="B236" s="437"/>
      <c r="C236" s="238"/>
      <c r="D236" s="437"/>
      <c r="E236" s="238"/>
      <c r="F236" s="437"/>
      <c r="G236" s="437"/>
      <c r="H236" s="437"/>
      <c r="I236" s="437"/>
      <c r="J236" s="238"/>
      <c r="K236" s="238"/>
      <c r="L236" s="238"/>
      <c r="M236" s="238"/>
      <c r="N236" s="238"/>
      <c r="O236" s="238"/>
      <c r="P236" s="238"/>
      <c r="Q236" s="238"/>
      <c r="R236" s="238"/>
      <c r="S236" s="238"/>
      <c r="T236" s="238"/>
      <c r="U236" s="238"/>
      <c r="V236" s="238"/>
      <c r="W236" s="238"/>
      <c r="X236" s="238"/>
      <c r="Y236" s="238"/>
      <c r="Z236" s="238"/>
      <c r="AA236" s="238"/>
      <c r="AB236" s="238"/>
      <c r="AC236" s="238"/>
    </row>
    <row r="237" customFormat="false" ht="15" hidden="false" customHeight="false" outlineLevel="0" collapsed="false">
      <c r="A237" s="238"/>
      <c r="B237" s="437"/>
      <c r="C237" s="238"/>
      <c r="D237" s="437"/>
      <c r="E237" s="238"/>
      <c r="F237" s="437"/>
      <c r="G237" s="437"/>
      <c r="H237" s="437"/>
      <c r="I237" s="437"/>
      <c r="J237" s="238"/>
      <c r="K237" s="238"/>
      <c r="L237" s="238"/>
      <c r="M237" s="238"/>
      <c r="N237" s="238"/>
      <c r="O237" s="238"/>
      <c r="P237" s="238"/>
      <c r="Q237" s="238"/>
      <c r="R237" s="238"/>
      <c r="S237" s="238"/>
      <c r="T237" s="238"/>
      <c r="U237" s="238"/>
      <c r="V237" s="238"/>
      <c r="W237" s="238"/>
      <c r="X237" s="238"/>
      <c r="Y237" s="238"/>
      <c r="Z237" s="238"/>
      <c r="AA237" s="238"/>
      <c r="AB237" s="238"/>
      <c r="AC237" s="238"/>
    </row>
    <row r="238" customFormat="false" ht="15" hidden="false" customHeight="false" outlineLevel="0" collapsed="false">
      <c r="A238" s="238"/>
      <c r="B238" s="437"/>
      <c r="C238" s="238"/>
      <c r="D238" s="437"/>
      <c r="E238" s="238"/>
      <c r="F238" s="437"/>
      <c r="G238" s="437"/>
      <c r="H238" s="437"/>
      <c r="I238" s="437"/>
      <c r="J238" s="238"/>
      <c r="K238" s="238"/>
      <c r="L238" s="238"/>
      <c r="M238" s="238"/>
      <c r="N238" s="238"/>
      <c r="O238" s="238"/>
      <c r="P238" s="238"/>
      <c r="Q238" s="238"/>
      <c r="R238" s="238"/>
      <c r="S238" s="238"/>
      <c r="T238" s="238"/>
      <c r="U238" s="238"/>
      <c r="V238" s="238"/>
      <c r="W238" s="238"/>
      <c r="X238" s="238"/>
      <c r="Y238" s="238"/>
      <c r="Z238" s="238"/>
      <c r="AA238" s="238"/>
      <c r="AB238" s="238"/>
      <c r="AC238" s="238"/>
    </row>
    <row r="239" customFormat="false" ht="15" hidden="false" customHeight="false" outlineLevel="0" collapsed="false">
      <c r="A239" s="238"/>
      <c r="B239" s="437"/>
      <c r="C239" s="238"/>
      <c r="D239" s="437"/>
      <c r="E239" s="238"/>
      <c r="F239" s="437"/>
      <c r="G239" s="437"/>
      <c r="H239" s="437"/>
      <c r="I239" s="437"/>
      <c r="J239" s="238"/>
      <c r="K239" s="238"/>
      <c r="L239" s="238"/>
      <c r="M239" s="238"/>
      <c r="N239" s="238"/>
      <c r="O239" s="238"/>
      <c r="P239" s="238"/>
      <c r="Q239" s="238"/>
      <c r="R239" s="238"/>
      <c r="S239" s="238"/>
      <c r="T239" s="238"/>
      <c r="U239" s="238"/>
      <c r="V239" s="238"/>
      <c r="W239" s="238"/>
      <c r="X239" s="238"/>
      <c r="Y239" s="238"/>
      <c r="Z239" s="238"/>
      <c r="AA239" s="238"/>
      <c r="AB239" s="238"/>
      <c r="AC239" s="238"/>
    </row>
    <row r="240" customFormat="false" ht="15" hidden="false" customHeight="false" outlineLevel="0" collapsed="false">
      <c r="A240" s="238"/>
      <c r="B240" s="437"/>
      <c r="C240" s="238"/>
      <c r="D240" s="437"/>
      <c r="E240" s="238"/>
      <c r="F240" s="437"/>
      <c r="G240" s="437"/>
      <c r="H240" s="437"/>
      <c r="I240" s="437"/>
      <c r="J240" s="238"/>
      <c r="K240" s="238"/>
      <c r="L240" s="238"/>
      <c r="M240" s="238"/>
      <c r="N240" s="238"/>
      <c r="O240" s="238"/>
      <c r="P240" s="238"/>
      <c r="Q240" s="238"/>
      <c r="R240" s="238"/>
      <c r="S240" s="238"/>
      <c r="T240" s="238"/>
      <c r="U240" s="238"/>
      <c r="V240" s="238"/>
      <c r="W240" s="238"/>
      <c r="X240" s="238"/>
      <c r="Y240" s="238"/>
      <c r="Z240" s="238"/>
      <c r="AA240" s="238"/>
      <c r="AB240" s="238"/>
      <c r="AC240" s="238"/>
    </row>
    <row r="241" customFormat="false" ht="15" hidden="false" customHeight="false" outlineLevel="0" collapsed="false">
      <c r="A241" s="238"/>
      <c r="B241" s="437"/>
      <c r="C241" s="238"/>
      <c r="D241" s="437"/>
      <c r="E241" s="238"/>
      <c r="F241" s="437"/>
      <c r="G241" s="437"/>
      <c r="H241" s="437"/>
      <c r="I241" s="437"/>
      <c r="J241" s="238"/>
      <c r="K241" s="238"/>
      <c r="L241" s="238"/>
      <c r="M241" s="238"/>
      <c r="N241" s="238"/>
      <c r="O241" s="238"/>
      <c r="P241" s="238"/>
      <c r="Q241" s="238"/>
      <c r="R241" s="238"/>
      <c r="S241" s="238"/>
      <c r="T241" s="238"/>
      <c r="U241" s="238"/>
      <c r="V241" s="238"/>
      <c r="W241" s="238"/>
      <c r="X241" s="238"/>
      <c r="Y241" s="238"/>
      <c r="Z241" s="238"/>
      <c r="AA241" s="238"/>
      <c r="AB241" s="238"/>
      <c r="AC241" s="238"/>
    </row>
    <row r="242" customFormat="false" ht="15" hidden="false" customHeight="false" outlineLevel="0" collapsed="false">
      <c r="A242" s="238"/>
      <c r="B242" s="437"/>
      <c r="C242" s="238"/>
      <c r="D242" s="437"/>
      <c r="E242" s="238"/>
      <c r="F242" s="437"/>
      <c r="G242" s="437"/>
      <c r="H242" s="437"/>
      <c r="I242" s="437"/>
      <c r="J242" s="238"/>
      <c r="K242" s="238"/>
      <c r="L242" s="238"/>
      <c r="M242" s="238"/>
      <c r="N242" s="238"/>
      <c r="O242" s="238"/>
      <c r="P242" s="238"/>
      <c r="Q242" s="238"/>
      <c r="R242" s="238"/>
      <c r="S242" s="238"/>
      <c r="T242" s="238"/>
      <c r="U242" s="238"/>
      <c r="V242" s="238"/>
      <c r="W242" s="238"/>
      <c r="X242" s="238"/>
      <c r="Y242" s="238"/>
      <c r="Z242" s="238"/>
      <c r="AA242" s="238"/>
      <c r="AB242" s="238"/>
      <c r="AC242" s="238"/>
    </row>
    <row r="243" customFormat="false" ht="15" hidden="false" customHeight="false" outlineLevel="0" collapsed="false">
      <c r="A243" s="238"/>
      <c r="B243" s="437"/>
      <c r="C243" s="238"/>
      <c r="D243" s="437"/>
      <c r="E243" s="238"/>
      <c r="F243" s="437"/>
      <c r="G243" s="437"/>
      <c r="H243" s="437"/>
      <c r="I243" s="437"/>
      <c r="J243" s="238"/>
      <c r="K243" s="238"/>
      <c r="L243" s="238"/>
      <c r="M243" s="238"/>
      <c r="N243" s="238"/>
      <c r="O243" s="238"/>
      <c r="P243" s="238"/>
      <c r="Q243" s="238"/>
      <c r="R243" s="238"/>
      <c r="S243" s="238"/>
      <c r="T243" s="238"/>
      <c r="U243" s="238"/>
      <c r="V243" s="238"/>
      <c r="W243" s="238"/>
      <c r="X243" s="238"/>
      <c r="Y243" s="238"/>
      <c r="Z243" s="238"/>
      <c r="AA243" s="238"/>
      <c r="AB243" s="238"/>
      <c r="AC243" s="238"/>
    </row>
    <row r="244" customFormat="false" ht="15" hidden="false" customHeight="false" outlineLevel="0" collapsed="false">
      <c r="A244" s="238"/>
      <c r="B244" s="437"/>
      <c r="C244" s="238"/>
      <c r="D244" s="437"/>
      <c r="E244" s="238"/>
      <c r="F244" s="437"/>
      <c r="G244" s="437"/>
      <c r="H244" s="437"/>
      <c r="I244" s="437"/>
      <c r="J244" s="238"/>
      <c r="K244" s="238"/>
      <c r="L244" s="238"/>
      <c r="M244" s="238"/>
      <c r="N244" s="238"/>
      <c r="O244" s="238"/>
      <c r="P244" s="238"/>
      <c r="Q244" s="238"/>
      <c r="R244" s="238"/>
      <c r="S244" s="238"/>
      <c r="T244" s="238"/>
      <c r="U244" s="238"/>
      <c r="V244" s="238"/>
      <c r="W244" s="238"/>
      <c r="X244" s="238"/>
      <c r="Y244" s="238"/>
      <c r="Z244" s="238"/>
      <c r="AA244" s="238"/>
      <c r="AB244" s="238"/>
      <c r="AC244" s="238"/>
    </row>
    <row r="245" customFormat="false" ht="15" hidden="false" customHeight="false" outlineLevel="0" collapsed="false">
      <c r="A245" s="238"/>
      <c r="B245" s="437"/>
      <c r="C245" s="238"/>
      <c r="D245" s="437"/>
      <c r="E245" s="238"/>
      <c r="F245" s="437"/>
      <c r="G245" s="437"/>
      <c r="H245" s="437"/>
      <c r="I245" s="437"/>
      <c r="J245" s="238"/>
      <c r="K245" s="238"/>
      <c r="L245" s="238"/>
      <c r="M245" s="238"/>
      <c r="N245" s="238"/>
      <c r="O245" s="238"/>
      <c r="P245" s="238"/>
      <c r="Q245" s="238"/>
      <c r="R245" s="238"/>
      <c r="S245" s="238"/>
      <c r="T245" s="238"/>
      <c r="U245" s="238"/>
      <c r="V245" s="238"/>
      <c r="W245" s="238"/>
      <c r="X245" s="238"/>
      <c r="Y245" s="238"/>
      <c r="Z245" s="238"/>
      <c r="AA245" s="238"/>
      <c r="AB245" s="238"/>
      <c r="AC245" s="238"/>
    </row>
    <row r="246" customFormat="false" ht="15" hidden="false" customHeight="false" outlineLevel="0" collapsed="false">
      <c r="A246" s="238"/>
      <c r="B246" s="437"/>
      <c r="C246" s="238"/>
      <c r="D246" s="437"/>
      <c r="E246" s="238"/>
      <c r="F246" s="437"/>
      <c r="G246" s="437"/>
      <c r="H246" s="437"/>
      <c r="I246" s="437"/>
      <c r="J246" s="238"/>
      <c r="K246" s="238"/>
      <c r="L246" s="238"/>
      <c r="M246" s="238"/>
      <c r="N246" s="238"/>
      <c r="O246" s="238"/>
      <c r="P246" s="238"/>
      <c r="Q246" s="238"/>
      <c r="R246" s="238"/>
      <c r="S246" s="238"/>
      <c r="T246" s="238"/>
      <c r="U246" s="238"/>
      <c r="V246" s="238"/>
      <c r="W246" s="238"/>
      <c r="X246" s="238"/>
      <c r="Y246" s="238"/>
      <c r="Z246" s="238"/>
      <c r="AA246" s="238"/>
      <c r="AB246" s="238"/>
      <c r="AC246" s="238"/>
    </row>
    <row r="247" customFormat="false" ht="15" hidden="false" customHeight="false" outlineLevel="0" collapsed="false">
      <c r="A247" s="238"/>
      <c r="B247" s="437"/>
      <c r="C247" s="238"/>
      <c r="D247" s="437"/>
      <c r="E247" s="238"/>
      <c r="F247" s="437"/>
      <c r="G247" s="437"/>
      <c r="H247" s="437"/>
      <c r="I247" s="437"/>
      <c r="J247" s="238"/>
      <c r="K247" s="238"/>
      <c r="L247" s="238"/>
      <c r="M247" s="238"/>
      <c r="N247" s="238"/>
      <c r="O247" s="238"/>
      <c r="P247" s="238"/>
      <c r="Q247" s="238"/>
      <c r="R247" s="238"/>
      <c r="S247" s="238"/>
      <c r="T247" s="238"/>
      <c r="U247" s="238"/>
      <c r="V247" s="238"/>
      <c r="W247" s="238"/>
      <c r="X247" s="238"/>
      <c r="Y247" s="238"/>
      <c r="Z247" s="238"/>
      <c r="AA247" s="238"/>
      <c r="AB247" s="238"/>
      <c r="AC247" s="238"/>
    </row>
    <row r="248" customFormat="false" ht="15" hidden="false" customHeight="false" outlineLevel="0" collapsed="false">
      <c r="A248" s="238"/>
      <c r="B248" s="437"/>
      <c r="C248" s="238"/>
      <c r="D248" s="437"/>
      <c r="E248" s="238"/>
      <c r="F248" s="437"/>
      <c r="G248" s="437"/>
      <c r="H248" s="437"/>
      <c r="I248" s="437"/>
      <c r="J248" s="238"/>
      <c r="K248" s="238"/>
      <c r="L248" s="238"/>
      <c r="M248" s="238"/>
      <c r="N248" s="238"/>
      <c r="O248" s="238"/>
      <c r="P248" s="238"/>
      <c r="Q248" s="238"/>
      <c r="R248" s="238"/>
      <c r="S248" s="238"/>
      <c r="T248" s="238"/>
      <c r="U248" s="238"/>
      <c r="V248" s="238"/>
      <c r="W248" s="238"/>
      <c r="X248" s="238"/>
      <c r="Y248" s="238"/>
      <c r="Z248" s="238"/>
      <c r="AA248" s="238"/>
      <c r="AB248" s="238"/>
      <c r="AC248" s="238"/>
    </row>
    <row r="249" customFormat="false" ht="15" hidden="false" customHeight="false" outlineLevel="0" collapsed="false">
      <c r="A249" s="238"/>
      <c r="B249" s="437"/>
      <c r="C249" s="238"/>
      <c r="D249" s="437"/>
      <c r="E249" s="238"/>
      <c r="F249" s="437"/>
      <c r="G249" s="437"/>
      <c r="H249" s="437"/>
      <c r="I249" s="437"/>
      <c r="J249" s="238"/>
      <c r="K249" s="238"/>
      <c r="L249" s="238"/>
      <c r="M249" s="238"/>
      <c r="N249" s="238"/>
      <c r="O249" s="238"/>
      <c r="P249" s="238"/>
      <c r="Q249" s="238"/>
      <c r="R249" s="238"/>
      <c r="S249" s="238"/>
      <c r="T249" s="238"/>
      <c r="U249" s="238"/>
      <c r="V249" s="238"/>
      <c r="W249" s="238"/>
      <c r="X249" s="238"/>
      <c r="Y249" s="238"/>
      <c r="Z249" s="238"/>
      <c r="AA249" s="238"/>
      <c r="AB249" s="238"/>
      <c r="AC249" s="238"/>
    </row>
    <row r="250" customFormat="false" ht="15" hidden="false" customHeight="false" outlineLevel="0" collapsed="false">
      <c r="A250" s="238"/>
      <c r="B250" s="437"/>
      <c r="C250" s="238"/>
      <c r="D250" s="437"/>
      <c r="E250" s="238"/>
      <c r="F250" s="437"/>
      <c r="G250" s="437"/>
      <c r="H250" s="437"/>
      <c r="I250" s="437"/>
      <c r="J250" s="238"/>
      <c r="K250" s="238"/>
      <c r="L250" s="238"/>
      <c r="M250" s="238"/>
      <c r="N250" s="238"/>
      <c r="O250" s="238"/>
      <c r="P250" s="238"/>
      <c r="Q250" s="238"/>
      <c r="R250" s="238"/>
      <c r="S250" s="238"/>
      <c r="T250" s="238"/>
      <c r="U250" s="238"/>
      <c r="V250" s="238"/>
      <c r="W250" s="238"/>
      <c r="X250" s="238"/>
      <c r="Y250" s="238"/>
      <c r="Z250" s="238"/>
      <c r="AA250" s="238"/>
      <c r="AB250" s="238"/>
      <c r="AC250" s="238"/>
    </row>
    <row r="251" customFormat="false" ht="15" hidden="false" customHeight="false" outlineLevel="0" collapsed="false">
      <c r="A251" s="238"/>
      <c r="B251" s="437"/>
      <c r="C251" s="238"/>
      <c r="D251" s="437"/>
      <c r="E251" s="238"/>
      <c r="F251" s="437"/>
      <c r="G251" s="437"/>
      <c r="H251" s="437"/>
      <c r="I251" s="437"/>
      <c r="J251" s="238"/>
      <c r="K251" s="238"/>
      <c r="L251" s="238"/>
      <c r="M251" s="238"/>
      <c r="N251" s="238"/>
      <c r="O251" s="238"/>
      <c r="P251" s="238"/>
      <c r="Q251" s="238"/>
      <c r="R251" s="238"/>
      <c r="S251" s="238"/>
      <c r="T251" s="238"/>
      <c r="U251" s="238"/>
      <c r="V251" s="238"/>
      <c r="W251" s="238"/>
      <c r="X251" s="238"/>
      <c r="Y251" s="238"/>
      <c r="Z251" s="238"/>
      <c r="AA251" s="238"/>
      <c r="AB251" s="238"/>
      <c r="AC251" s="238"/>
    </row>
    <row r="252" customFormat="false" ht="15" hidden="false" customHeight="false" outlineLevel="0" collapsed="false">
      <c r="A252" s="238"/>
      <c r="B252" s="437"/>
      <c r="C252" s="238"/>
      <c r="D252" s="437"/>
      <c r="E252" s="238"/>
      <c r="F252" s="437"/>
      <c r="G252" s="437"/>
      <c r="H252" s="437"/>
      <c r="I252" s="437"/>
      <c r="J252" s="238"/>
      <c r="K252" s="238"/>
      <c r="L252" s="238"/>
      <c r="M252" s="238"/>
      <c r="N252" s="238"/>
      <c r="O252" s="238"/>
      <c r="P252" s="238"/>
      <c r="Q252" s="238"/>
      <c r="R252" s="238"/>
      <c r="S252" s="238"/>
      <c r="T252" s="238"/>
      <c r="U252" s="238"/>
      <c r="V252" s="238"/>
      <c r="W252" s="238"/>
      <c r="X252" s="238"/>
      <c r="Y252" s="238"/>
      <c r="Z252" s="238"/>
      <c r="AA252" s="238"/>
      <c r="AB252" s="238"/>
      <c r="AC252" s="238"/>
    </row>
    <row r="253" customFormat="false" ht="15" hidden="false" customHeight="false" outlineLevel="0" collapsed="false">
      <c r="A253" s="238"/>
      <c r="B253" s="437"/>
      <c r="C253" s="238"/>
      <c r="D253" s="437"/>
      <c r="E253" s="238"/>
      <c r="F253" s="437"/>
      <c r="G253" s="437"/>
      <c r="H253" s="437"/>
      <c r="I253" s="437"/>
      <c r="J253" s="238"/>
      <c r="K253" s="238"/>
      <c r="L253" s="238"/>
      <c r="M253" s="238"/>
      <c r="N253" s="238"/>
      <c r="O253" s="238"/>
      <c r="P253" s="238"/>
      <c r="Q253" s="238"/>
      <c r="R253" s="238"/>
      <c r="S253" s="238"/>
      <c r="T253" s="238"/>
      <c r="U253" s="238"/>
      <c r="V253" s="238"/>
      <c r="W253" s="238"/>
      <c r="X253" s="238"/>
      <c r="Y253" s="238"/>
      <c r="Z253" s="238"/>
      <c r="AA253" s="238"/>
      <c r="AB253" s="238"/>
      <c r="AC253" s="238"/>
    </row>
    <row r="254" customFormat="false" ht="15" hidden="false" customHeight="false" outlineLevel="0" collapsed="false">
      <c r="A254" s="238"/>
      <c r="B254" s="437"/>
      <c r="C254" s="238"/>
      <c r="D254" s="437"/>
      <c r="E254" s="238"/>
      <c r="F254" s="437"/>
      <c r="G254" s="437"/>
      <c r="H254" s="437"/>
      <c r="I254" s="437"/>
      <c r="J254" s="238"/>
      <c r="K254" s="238"/>
      <c r="L254" s="238"/>
      <c r="M254" s="238"/>
      <c r="N254" s="238"/>
      <c r="O254" s="238"/>
      <c r="P254" s="238"/>
      <c r="Q254" s="238"/>
      <c r="R254" s="238"/>
      <c r="S254" s="238"/>
      <c r="T254" s="238"/>
      <c r="U254" s="238"/>
      <c r="V254" s="238"/>
      <c r="W254" s="238"/>
      <c r="X254" s="238"/>
      <c r="Y254" s="238"/>
      <c r="Z254" s="238"/>
      <c r="AA254" s="238"/>
      <c r="AB254" s="238"/>
      <c r="AC254" s="238"/>
    </row>
    <row r="255" customFormat="false" ht="15" hidden="false" customHeight="false" outlineLevel="0" collapsed="false">
      <c r="A255" s="238"/>
      <c r="B255" s="437"/>
      <c r="C255" s="238"/>
      <c r="D255" s="437"/>
      <c r="E255" s="238"/>
      <c r="F255" s="437"/>
      <c r="G255" s="437"/>
      <c r="H255" s="437"/>
      <c r="I255" s="437"/>
      <c r="J255" s="238"/>
      <c r="K255" s="238"/>
      <c r="L255" s="238"/>
      <c r="M255" s="238"/>
      <c r="N255" s="238"/>
      <c r="O255" s="238"/>
      <c r="P255" s="238"/>
      <c r="Q255" s="238"/>
      <c r="R255" s="238"/>
      <c r="S255" s="238"/>
      <c r="T255" s="238"/>
      <c r="U255" s="238"/>
      <c r="V255" s="238"/>
      <c r="W255" s="238"/>
      <c r="X255" s="238"/>
      <c r="Y255" s="238"/>
      <c r="Z255" s="238"/>
      <c r="AA255" s="238"/>
      <c r="AB255" s="238"/>
      <c r="AC255" s="238"/>
    </row>
    <row r="256" customFormat="false" ht="15" hidden="false" customHeight="false" outlineLevel="0" collapsed="false">
      <c r="A256" s="238"/>
      <c r="B256" s="437"/>
      <c r="C256" s="238"/>
      <c r="D256" s="437"/>
      <c r="E256" s="238"/>
      <c r="F256" s="437"/>
      <c r="G256" s="437"/>
      <c r="H256" s="437"/>
      <c r="I256" s="437"/>
      <c r="J256" s="238"/>
      <c r="K256" s="238"/>
      <c r="L256" s="238"/>
      <c r="M256" s="238"/>
      <c r="N256" s="238"/>
      <c r="O256" s="238"/>
      <c r="P256" s="238"/>
      <c r="Q256" s="238"/>
      <c r="R256" s="238"/>
      <c r="S256" s="238"/>
      <c r="T256" s="238"/>
      <c r="U256" s="238"/>
      <c r="V256" s="238"/>
      <c r="W256" s="238"/>
      <c r="X256" s="238"/>
      <c r="Y256" s="238"/>
      <c r="Z256" s="238"/>
      <c r="AA256" s="238"/>
      <c r="AB256" s="238"/>
      <c r="AC256" s="238"/>
    </row>
    <row r="257" customFormat="false" ht="15" hidden="false" customHeight="false" outlineLevel="0" collapsed="false">
      <c r="A257" s="238"/>
      <c r="B257" s="437"/>
      <c r="C257" s="238"/>
      <c r="D257" s="437"/>
      <c r="E257" s="238"/>
      <c r="F257" s="437"/>
      <c r="G257" s="437"/>
      <c r="H257" s="437"/>
      <c r="I257" s="437"/>
      <c r="J257" s="238"/>
      <c r="K257" s="238"/>
      <c r="L257" s="238"/>
      <c r="M257" s="238"/>
      <c r="N257" s="238"/>
      <c r="O257" s="238"/>
      <c r="P257" s="238"/>
      <c r="Q257" s="238"/>
      <c r="R257" s="238"/>
      <c r="S257" s="238"/>
      <c r="T257" s="238"/>
      <c r="U257" s="238"/>
      <c r="V257" s="238"/>
      <c r="W257" s="238"/>
      <c r="X257" s="238"/>
      <c r="Y257" s="238"/>
      <c r="Z257" s="238"/>
      <c r="AA257" s="238"/>
      <c r="AB257" s="238"/>
      <c r="AC257" s="238"/>
    </row>
    <row r="258" customFormat="false" ht="15" hidden="false" customHeight="false" outlineLevel="0" collapsed="false">
      <c r="A258" s="238"/>
      <c r="B258" s="437"/>
      <c r="C258" s="238"/>
      <c r="D258" s="437"/>
      <c r="E258" s="238"/>
      <c r="F258" s="437"/>
      <c r="G258" s="437"/>
      <c r="H258" s="437"/>
      <c r="I258" s="437"/>
      <c r="J258" s="238"/>
      <c r="K258" s="238"/>
      <c r="L258" s="238"/>
      <c r="M258" s="238"/>
      <c r="N258" s="238"/>
      <c r="O258" s="238"/>
      <c r="P258" s="238"/>
      <c r="Q258" s="238"/>
      <c r="R258" s="238"/>
      <c r="S258" s="238"/>
      <c r="T258" s="238"/>
      <c r="U258" s="238"/>
      <c r="V258" s="238"/>
      <c r="W258" s="238"/>
      <c r="X258" s="238"/>
      <c r="Y258" s="238"/>
      <c r="Z258" s="238"/>
      <c r="AA258" s="238"/>
      <c r="AB258" s="238"/>
      <c r="AC258" s="238"/>
    </row>
    <row r="259" customFormat="false" ht="15" hidden="false" customHeight="false" outlineLevel="0" collapsed="false">
      <c r="A259" s="238"/>
      <c r="B259" s="437"/>
      <c r="C259" s="238"/>
      <c r="D259" s="437"/>
      <c r="E259" s="238"/>
      <c r="F259" s="437"/>
      <c r="G259" s="437"/>
      <c r="H259" s="437"/>
      <c r="I259" s="437"/>
      <c r="J259" s="238"/>
      <c r="K259" s="238"/>
      <c r="L259" s="238"/>
      <c r="M259" s="238"/>
      <c r="N259" s="238"/>
      <c r="O259" s="238"/>
      <c r="P259" s="238"/>
      <c r="Q259" s="238"/>
      <c r="R259" s="238"/>
      <c r="S259" s="238"/>
      <c r="T259" s="238"/>
      <c r="U259" s="238"/>
      <c r="V259" s="238"/>
      <c r="W259" s="238"/>
      <c r="X259" s="238"/>
      <c r="Y259" s="238"/>
      <c r="Z259" s="238"/>
      <c r="AA259" s="238"/>
      <c r="AB259" s="238"/>
      <c r="AC259" s="238"/>
    </row>
    <row r="260" customFormat="false" ht="15" hidden="false" customHeight="false" outlineLevel="0" collapsed="false">
      <c r="A260" s="238"/>
      <c r="B260" s="437"/>
      <c r="C260" s="238"/>
      <c r="D260" s="437"/>
      <c r="E260" s="238"/>
      <c r="F260" s="437"/>
      <c r="G260" s="437"/>
      <c r="H260" s="437"/>
      <c r="I260" s="437"/>
      <c r="J260" s="238"/>
      <c r="K260" s="238"/>
      <c r="L260" s="238"/>
      <c r="M260" s="238"/>
      <c r="N260" s="238"/>
      <c r="O260" s="238"/>
      <c r="P260" s="238"/>
      <c r="Q260" s="238"/>
      <c r="R260" s="238"/>
      <c r="S260" s="238"/>
      <c r="T260" s="238"/>
      <c r="U260" s="238"/>
      <c r="V260" s="238"/>
      <c r="W260" s="238"/>
      <c r="X260" s="238"/>
      <c r="Y260" s="238"/>
      <c r="Z260" s="238"/>
      <c r="AA260" s="238"/>
      <c r="AB260" s="238"/>
      <c r="AC260" s="238"/>
    </row>
    <row r="261" customFormat="false" ht="15" hidden="false" customHeight="false" outlineLevel="0" collapsed="false">
      <c r="A261" s="238"/>
      <c r="B261" s="437"/>
      <c r="C261" s="238"/>
      <c r="D261" s="437"/>
      <c r="E261" s="238"/>
      <c r="F261" s="437"/>
      <c r="G261" s="437"/>
      <c r="H261" s="437"/>
      <c r="I261" s="437"/>
      <c r="J261" s="238"/>
      <c r="K261" s="238"/>
      <c r="L261" s="238"/>
      <c r="M261" s="238"/>
      <c r="N261" s="238"/>
      <c r="O261" s="238"/>
      <c r="P261" s="238"/>
      <c r="Q261" s="238"/>
      <c r="R261" s="238"/>
      <c r="S261" s="238"/>
      <c r="T261" s="238"/>
      <c r="U261" s="238"/>
      <c r="V261" s="238"/>
      <c r="W261" s="238"/>
      <c r="X261" s="238"/>
      <c r="Y261" s="238"/>
      <c r="Z261" s="238"/>
      <c r="AA261" s="238"/>
      <c r="AB261" s="238"/>
      <c r="AC261" s="238"/>
    </row>
    <row r="262" customFormat="false" ht="15" hidden="false" customHeight="false" outlineLevel="0" collapsed="false">
      <c r="A262" s="238"/>
      <c r="B262" s="437"/>
      <c r="C262" s="238"/>
      <c r="D262" s="437"/>
      <c r="E262" s="238"/>
      <c r="F262" s="437"/>
      <c r="G262" s="437"/>
      <c r="H262" s="437"/>
      <c r="I262" s="437"/>
      <c r="J262" s="238"/>
      <c r="K262" s="238"/>
      <c r="L262" s="238"/>
      <c r="M262" s="238"/>
      <c r="N262" s="238"/>
      <c r="O262" s="238"/>
      <c r="P262" s="238"/>
      <c r="Q262" s="238"/>
      <c r="R262" s="238"/>
      <c r="S262" s="238"/>
      <c r="T262" s="238"/>
      <c r="U262" s="238"/>
      <c r="V262" s="238"/>
      <c r="W262" s="238"/>
      <c r="X262" s="238"/>
      <c r="Y262" s="238"/>
      <c r="Z262" s="238"/>
      <c r="AA262" s="238"/>
      <c r="AB262" s="238"/>
      <c r="AC262" s="238"/>
    </row>
    <row r="263" customFormat="false" ht="15" hidden="false" customHeight="false" outlineLevel="0" collapsed="false">
      <c r="A263" s="238"/>
      <c r="B263" s="437"/>
      <c r="C263" s="238"/>
      <c r="D263" s="437"/>
      <c r="E263" s="238"/>
      <c r="F263" s="437"/>
      <c r="G263" s="437"/>
      <c r="H263" s="437"/>
      <c r="I263" s="437"/>
      <c r="J263" s="238"/>
      <c r="K263" s="238"/>
      <c r="L263" s="238"/>
      <c r="M263" s="238"/>
      <c r="N263" s="238"/>
      <c r="O263" s="238"/>
      <c r="P263" s="238"/>
      <c r="Q263" s="238"/>
      <c r="R263" s="238"/>
      <c r="S263" s="238"/>
      <c r="T263" s="238"/>
      <c r="U263" s="238"/>
      <c r="V263" s="238"/>
      <c r="W263" s="238"/>
      <c r="X263" s="238"/>
      <c r="Y263" s="238"/>
      <c r="Z263" s="238"/>
      <c r="AA263" s="238"/>
      <c r="AB263" s="238"/>
      <c r="AC263" s="238"/>
    </row>
    <row r="264" customFormat="false" ht="15" hidden="false" customHeight="false" outlineLevel="0" collapsed="false">
      <c r="A264" s="238"/>
      <c r="B264" s="437"/>
      <c r="C264" s="238"/>
      <c r="D264" s="437"/>
      <c r="E264" s="238"/>
      <c r="F264" s="437"/>
      <c r="G264" s="437"/>
      <c r="H264" s="437"/>
      <c r="I264" s="437"/>
      <c r="J264" s="238"/>
      <c r="K264" s="238"/>
      <c r="L264" s="238"/>
      <c r="M264" s="238"/>
      <c r="N264" s="238"/>
      <c r="O264" s="238"/>
      <c r="P264" s="238"/>
      <c r="Q264" s="238"/>
      <c r="R264" s="238"/>
      <c r="S264" s="238"/>
      <c r="T264" s="238"/>
      <c r="U264" s="238"/>
      <c r="V264" s="238"/>
      <c r="W264" s="238"/>
      <c r="X264" s="238"/>
      <c r="Y264" s="238"/>
      <c r="Z264" s="238"/>
      <c r="AA264" s="238"/>
      <c r="AB264" s="238"/>
      <c r="AC264" s="238"/>
    </row>
    <row r="265" customFormat="false" ht="15" hidden="false" customHeight="false" outlineLevel="0" collapsed="false">
      <c r="A265" s="238"/>
      <c r="B265" s="437"/>
      <c r="C265" s="238"/>
      <c r="D265" s="437"/>
      <c r="E265" s="238"/>
      <c r="F265" s="437"/>
      <c r="G265" s="437"/>
      <c r="H265" s="437"/>
      <c r="I265" s="437"/>
      <c r="J265" s="238"/>
      <c r="K265" s="238"/>
      <c r="L265" s="238"/>
      <c r="M265" s="238"/>
      <c r="N265" s="238"/>
      <c r="O265" s="238"/>
      <c r="P265" s="238"/>
      <c r="Q265" s="238"/>
      <c r="R265" s="238"/>
      <c r="S265" s="238"/>
      <c r="T265" s="238"/>
      <c r="U265" s="238"/>
      <c r="V265" s="238"/>
      <c r="W265" s="238"/>
      <c r="X265" s="238"/>
      <c r="Y265" s="238"/>
      <c r="Z265" s="238"/>
      <c r="AA265" s="238"/>
      <c r="AB265" s="238"/>
      <c r="AC265" s="238"/>
    </row>
    <row r="266" customFormat="false" ht="15" hidden="false" customHeight="false" outlineLevel="0" collapsed="false">
      <c r="A266" s="238"/>
      <c r="B266" s="437"/>
      <c r="C266" s="238"/>
      <c r="D266" s="437"/>
      <c r="E266" s="238"/>
      <c r="F266" s="437"/>
      <c r="G266" s="437"/>
      <c r="H266" s="437"/>
      <c r="I266" s="437"/>
      <c r="J266" s="238"/>
      <c r="K266" s="238"/>
      <c r="L266" s="238"/>
      <c r="M266" s="238"/>
      <c r="N266" s="238"/>
      <c r="O266" s="238"/>
      <c r="P266" s="238"/>
      <c r="Q266" s="238"/>
      <c r="R266" s="238"/>
      <c r="S266" s="238"/>
      <c r="T266" s="238"/>
      <c r="U266" s="238"/>
      <c r="V266" s="238"/>
      <c r="W266" s="238"/>
      <c r="X266" s="238"/>
      <c r="Y266" s="238"/>
      <c r="Z266" s="238"/>
      <c r="AA266" s="238"/>
      <c r="AB266" s="238"/>
      <c r="AC266" s="238"/>
    </row>
    <row r="267" customFormat="false" ht="15" hidden="false" customHeight="false" outlineLevel="0" collapsed="false">
      <c r="A267" s="238"/>
      <c r="B267" s="437"/>
      <c r="C267" s="238"/>
      <c r="D267" s="437"/>
      <c r="E267" s="238"/>
      <c r="F267" s="437"/>
      <c r="G267" s="437"/>
      <c r="H267" s="437"/>
      <c r="I267" s="437"/>
      <c r="J267" s="238"/>
      <c r="K267" s="238"/>
      <c r="L267" s="238"/>
      <c r="M267" s="238"/>
      <c r="N267" s="238"/>
      <c r="O267" s="238"/>
      <c r="P267" s="238"/>
      <c r="Q267" s="238"/>
      <c r="R267" s="238"/>
      <c r="S267" s="238"/>
      <c r="T267" s="238"/>
      <c r="U267" s="238"/>
      <c r="V267" s="238"/>
      <c r="W267" s="238"/>
      <c r="X267" s="238"/>
      <c r="Y267" s="238"/>
      <c r="Z267" s="238"/>
      <c r="AA267" s="238"/>
      <c r="AB267" s="238"/>
      <c r="AC267" s="238"/>
    </row>
    <row r="268" customFormat="false" ht="15" hidden="false" customHeight="false" outlineLevel="0" collapsed="false">
      <c r="A268" s="238"/>
      <c r="B268" s="437"/>
      <c r="C268" s="238"/>
      <c r="D268" s="437"/>
      <c r="E268" s="238"/>
      <c r="F268" s="437"/>
      <c r="G268" s="437"/>
      <c r="H268" s="437"/>
      <c r="I268" s="437"/>
      <c r="J268" s="238"/>
      <c r="K268" s="238"/>
      <c r="L268" s="238"/>
      <c r="M268" s="238"/>
      <c r="N268" s="238"/>
      <c r="O268" s="238"/>
      <c r="P268" s="238"/>
      <c r="Q268" s="238"/>
      <c r="R268" s="238"/>
      <c r="S268" s="238"/>
      <c r="T268" s="238"/>
      <c r="U268" s="238"/>
      <c r="V268" s="238"/>
      <c r="W268" s="238"/>
      <c r="X268" s="238"/>
      <c r="Y268" s="238"/>
      <c r="Z268" s="238"/>
      <c r="AA268" s="238"/>
      <c r="AB268" s="238"/>
      <c r="AC268" s="238"/>
    </row>
    <row r="269" customFormat="false" ht="15" hidden="false" customHeight="false" outlineLevel="0" collapsed="false">
      <c r="A269" s="238"/>
      <c r="B269" s="437"/>
      <c r="C269" s="238"/>
      <c r="D269" s="437"/>
      <c r="E269" s="238"/>
      <c r="F269" s="437"/>
      <c r="G269" s="437"/>
      <c r="H269" s="437"/>
      <c r="I269" s="437"/>
      <c r="J269" s="238"/>
      <c r="K269" s="238"/>
      <c r="L269" s="238"/>
      <c r="M269" s="238"/>
      <c r="N269" s="238"/>
      <c r="O269" s="238"/>
      <c r="P269" s="238"/>
      <c r="Q269" s="238"/>
      <c r="R269" s="238"/>
      <c r="S269" s="238"/>
      <c r="T269" s="238"/>
      <c r="U269" s="238"/>
      <c r="V269" s="238"/>
      <c r="W269" s="238"/>
      <c r="X269" s="238"/>
      <c r="Y269" s="238"/>
      <c r="Z269" s="238"/>
      <c r="AA269" s="238"/>
      <c r="AB269" s="238"/>
      <c r="AC269" s="238"/>
    </row>
    <row r="270" customFormat="false" ht="15" hidden="false" customHeight="false" outlineLevel="0" collapsed="false">
      <c r="A270" s="238"/>
      <c r="B270" s="437"/>
      <c r="C270" s="238"/>
      <c r="D270" s="437"/>
      <c r="E270" s="238"/>
      <c r="F270" s="437"/>
      <c r="G270" s="437"/>
      <c r="H270" s="437"/>
      <c r="I270" s="437"/>
      <c r="J270" s="238"/>
      <c r="K270" s="238"/>
      <c r="L270" s="238"/>
      <c r="M270" s="238"/>
      <c r="N270" s="238"/>
      <c r="O270" s="238"/>
      <c r="P270" s="238"/>
      <c r="Q270" s="238"/>
      <c r="R270" s="238"/>
      <c r="S270" s="238"/>
      <c r="T270" s="238"/>
      <c r="U270" s="238"/>
      <c r="V270" s="238"/>
      <c r="W270" s="238"/>
      <c r="X270" s="238"/>
      <c r="Y270" s="238"/>
      <c r="Z270" s="238"/>
      <c r="AA270" s="238"/>
      <c r="AB270" s="238"/>
      <c r="AC270" s="238"/>
    </row>
    <row r="271" customFormat="false" ht="15" hidden="false" customHeight="false" outlineLevel="0" collapsed="false">
      <c r="A271" s="238"/>
      <c r="B271" s="437"/>
      <c r="C271" s="238"/>
      <c r="D271" s="437"/>
      <c r="E271" s="238"/>
      <c r="F271" s="437"/>
      <c r="G271" s="437"/>
      <c r="H271" s="437"/>
      <c r="I271" s="437"/>
      <c r="J271" s="238"/>
      <c r="K271" s="238"/>
      <c r="L271" s="238"/>
      <c r="M271" s="238"/>
      <c r="N271" s="238"/>
      <c r="O271" s="238"/>
      <c r="P271" s="238"/>
      <c r="Q271" s="238"/>
      <c r="R271" s="238"/>
      <c r="S271" s="238"/>
      <c r="T271" s="238"/>
      <c r="U271" s="238"/>
      <c r="V271" s="238"/>
      <c r="W271" s="238"/>
      <c r="X271" s="238"/>
      <c r="Y271" s="238"/>
      <c r="Z271" s="238"/>
      <c r="AA271" s="238"/>
      <c r="AB271" s="238"/>
      <c r="AC271" s="238"/>
    </row>
    <row r="272" customFormat="false" ht="15" hidden="false" customHeight="false" outlineLevel="0" collapsed="false">
      <c r="A272" s="238"/>
      <c r="B272" s="437"/>
      <c r="C272" s="238"/>
      <c r="D272" s="437"/>
      <c r="E272" s="238"/>
      <c r="F272" s="437"/>
      <c r="G272" s="437"/>
      <c r="H272" s="437"/>
      <c r="I272" s="437"/>
      <c r="J272" s="238"/>
      <c r="K272" s="238"/>
      <c r="L272" s="238"/>
      <c r="M272" s="238"/>
      <c r="N272" s="238"/>
      <c r="O272" s="238"/>
      <c r="P272" s="238"/>
      <c r="Q272" s="238"/>
      <c r="R272" s="238"/>
      <c r="S272" s="238"/>
      <c r="T272" s="238"/>
      <c r="U272" s="238"/>
      <c r="V272" s="238"/>
      <c r="W272" s="238"/>
      <c r="X272" s="238"/>
      <c r="Y272" s="238"/>
      <c r="Z272" s="238"/>
      <c r="AA272" s="238"/>
      <c r="AB272" s="238"/>
      <c r="AC272" s="238"/>
    </row>
    <row r="273" customFormat="false" ht="15" hidden="false" customHeight="false" outlineLevel="0" collapsed="false">
      <c r="A273" s="238"/>
      <c r="B273" s="437"/>
      <c r="C273" s="238"/>
      <c r="D273" s="437"/>
      <c r="E273" s="238"/>
      <c r="F273" s="437"/>
      <c r="G273" s="437"/>
      <c r="H273" s="437"/>
      <c r="I273" s="437"/>
      <c r="J273" s="238"/>
      <c r="K273" s="238"/>
      <c r="L273" s="238"/>
      <c r="M273" s="238"/>
      <c r="N273" s="238"/>
      <c r="O273" s="238"/>
      <c r="P273" s="238"/>
      <c r="Q273" s="238"/>
      <c r="R273" s="238"/>
      <c r="S273" s="238"/>
      <c r="T273" s="238"/>
      <c r="U273" s="238"/>
      <c r="V273" s="238"/>
      <c r="W273" s="238"/>
      <c r="X273" s="238"/>
      <c r="Y273" s="238"/>
      <c r="Z273" s="238"/>
      <c r="AA273" s="238"/>
      <c r="AB273" s="238"/>
      <c r="AC273" s="238"/>
    </row>
    <row r="274" customFormat="false" ht="15" hidden="false" customHeight="false" outlineLevel="0" collapsed="false">
      <c r="A274" s="238"/>
      <c r="B274" s="437"/>
      <c r="C274" s="238"/>
      <c r="D274" s="437"/>
      <c r="E274" s="238"/>
      <c r="F274" s="437"/>
      <c r="G274" s="437"/>
      <c r="H274" s="437"/>
      <c r="I274" s="437"/>
      <c r="J274" s="238"/>
      <c r="K274" s="238"/>
      <c r="L274" s="238"/>
      <c r="M274" s="238"/>
      <c r="N274" s="238"/>
      <c r="O274" s="238"/>
      <c r="P274" s="238"/>
      <c r="Q274" s="238"/>
      <c r="R274" s="238"/>
      <c r="S274" s="238"/>
      <c r="T274" s="238"/>
      <c r="U274" s="238"/>
      <c r="V274" s="238"/>
      <c r="W274" s="238"/>
      <c r="X274" s="238"/>
      <c r="Y274" s="238"/>
      <c r="Z274" s="238"/>
      <c r="AA274" s="238"/>
      <c r="AB274" s="238"/>
      <c r="AC274" s="238"/>
    </row>
    <row r="275" customFormat="false" ht="15" hidden="false" customHeight="false" outlineLevel="0" collapsed="false">
      <c r="A275" s="238"/>
      <c r="B275" s="437"/>
      <c r="C275" s="238"/>
      <c r="D275" s="437"/>
      <c r="E275" s="238"/>
      <c r="F275" s="437"/>
      <c r="G275" s="437"/>
      <c r="H275" s="437"/>
      <c r="I275" s="437"/>
      <c r="J275" s="238"/>
      <c r="K275" s="238"/>
      <c r="L275" s="238"/>
      <c r="M275" s="238"/>
      <c r="N275" s="238"/>
      <c r="O275" s="238"/>
      <c r="P275" s="238"/>
      <c r="Q275" s="238"/>
      <c r="R275" s="238"/>
      <c r="S275" s="238"/>
      <c r="T275" s="238"/>
      <c r="U275" s="238"/>
      <c r="V275" s="238"/>
      <c r="W275" s="238"/>
      <c r="X275" s="238"/>
      <c r="Y275" s="238"/>
      <c r="Z275" s="238"/>
      <c r="AA275" s="238"/>
      <c r="AB275" s="238"/>
      <c r="AC275" s="238"/>
    </row>
    <row r="276" customFormat="false" ht="15" hidden="false" customHeight="false" outlineLevel="0" collapsed="false">
      <c r="A276" s="238"/>
      <c r="B276" s="437"/>
      <c r="C276" s="238"/>
      <c r="D276" s="437"/>
      <c r="E276" s="238"/>
      <c r="F276" s="437"/>
      <c r="G276" s="437"/>
      <c r="H276" s="437"/>
      <c r="I276" s="437"/>
      <c r="J276" s="238"/>
      <c r="K276" s="238"/>
      <c r="L276" s="238"/>
      <c r="M276" s="238"/>
      <c r="N276" s="238"/>
      <c r="O276" s="238"/>
      <c r="P276" s="238"/>
      <c r="Q276" s="238"/>
      <c r="R276" s="238"/>
      <c r="S276" s="238"/>
      <c r="T276" s="238"/>
      <c r="U276" s="238"/>
      <c r="V276" s="238"/>
      <c r="W276" s="238"/>
      <c r="X276" s="238"/>
      <c r="Y276" s="238"/>
      <c r="Z276" s="238"/>
      <c r="AA276" s="238"/>
      <c r="AB276" s="238"/>
      <c r="AC276" s="238"/>
    </row>
    <row r="277" customFormat="false" ht="15" hidden="false" customHeight="false" outlineLevel="0" collapsed="false">
      <c r="A277" s="238"/>
      <c r="B277" s="437"/>
      <c r="C277" s="238"/>
      <c r="D277" s="437"/>
      <c r="E277" s="238"/>
      <c r="F277" s="437"/>
      <c r="G277" s="437"/>
      <c r="H277" s="437"/>
      <c r="I277" s="437"/>
      <c r="J277" s="238"/>
      <c r="K277" s="238"/>
      <c r="L277" s="238"/>
      <c r="M277" s="238"/>
      <c r="N277" s="238"/>
      <c r="O277" s="238"/>
      <c r="P277" s="238"/>
      <c r="Q277" s="238"/>
      <c r="R277" s="238"/>
      <c r="S277" s="238"/>
      <c r="T277" s="238"/>
      <c r="U277" s="238"/>
      <c r="V277" s="238"/>
      <c r="W277" s="238"/>
      <c r="X277" s="238"/>
      <c r="Y277" s="238"/>
      <c r="Z277" s="238"/>
      <c r="AA277" s="238"/>
      <c r="AB277" s="238"/>
      <c r="AC277" s="238"/>
    </row>
    <row r="278" customFormat="false" ht="15" hidden="false" customHeight="false" outlineLevel="0" collapsed="false">
      <c r="A278" s="238"/>
      <c r="B278" s="437"/>
      <c r="C278" s="238"/>
      <c r="D278" s="437"/>
      <c r="E278" s="238"/>
      <c r="F278" s="437"/>
      <c r="G278" s="437"/>
      <c r="H278" s="437"/>
      <c r="I278" s="437"/>
      <c r="J278" s="238"/>
      <c r="K278" s="238"/>
      <c r="L278" s="238"/>
      <c r="M278" s="238"/>
      <c r="N278" s="238"/>
      <c r="O278" s="238"/>
      <c r="P278" s="238"/>
      <c r="Q278" s="238"/>
      <c r="R278" s="238"/>
      <c r="S278" s="238"/>
      <c r="T278" s="238"/>
      <c r="U278" s="238"/>
      <c r="V278" s="238"/>
      <c r="W278" s="238"/>
      <c r="X278" s="238"/>
      <c r="Y278" s="238"/>
      <c r="Z278" s="238"/>
      <c r="AA278" s="238"/>
      <c r="AB278" s="238"/>
      <c r="AC278" s="238"/>
    </row>
    <row r="279" customFormat="false" ht="15" hidden="false" customHeight="false" outlineLevel="0" collapsed="false">
      <c r="A279" s="238"/>
      <c r="B279" s="437"/>
      <c r="C279" s="238"/>
      <c r="D279" s="437"/>
      <c r="E279" s="238"/>
      <c r="F279" s="437"/>
      <c r="G279" s="437"/>
      <c r="H279" s="437"/>
      <c r="I279" s="437"/>
      <c r="J279" s="238"/>
      <c r="K279" s="238"/>
      <c r="L279" s="238"/>
      <c r="M279" s="238"/>
      <c r="N279" s="238"/>
      <c r="O279" s="238"/>
      <c r="P279" s="238"/>
      <c r="Q279" s="238"/>
      <c r="R279" s="238"/>
      <c r="S279" s="238"/>
      <c r="T279" s="238"/>
      <c r="U279" s="238"/>
      <c r="V279" s="238"/>
      <c r="W279" s="238"/>
      <c r="X279" s="238"/>
      <c r="Y279" s="238"/>
      <c r="Z279" s="238"/>
      <c r="AA279" s="238"/>
      <c r="AB279" s="238"/>
      <c r="AC279" s="238"/>
    </row>
    <row r="280" customFormat="false" ht="15" hidden="false" customHeight="false" outlineLevel="0" collapsed="false">
      <c r="A280" s="238"/>
      <c r="B280" s="437"/>
      <c r="C280" s="238"/>
      <c r="D280" s="437"/>
      <c r="E280" s="238"/>
      <c r="F280" s="437"/>
      <c r="G280" s="437"/>
      <c r="H280" s="437"/>
      <c r="I280" s="437"/>
      <c r="J280" s="238"/>
      <c r="K280" s="238"/>
      <c r="L280" s="238"/>
      <c r="M280" s="238"/>
      <c r="N280" s="238"/>
      <c r="O280" s="238"/>
      <c r="P280" s="238"/>
      <c r="Q280" s="238"/>
      <c r="R280" s="238"/>
      <c r="S280" s="238"/>
      <c r="T280" s="238"/>
      <c r="U280" s="238"/>
      <c r="V280" s="238"/>
      <c r="W280" s="238"/>
      <c r="X280" s="238"/>
      <c r="Y280" s="238"/>
      <c r="Z280" s="238"/>
      <c r="AA280" s="238"/>
      <c r="AB280" s="238"/>
      <c r="AC280" s="238"/>
    </row>
    <row r="281" customFormat="false" ht="15" hidden="false" customHeight="false" outlineLevel="0" collapsed="false">
      <c r="A281" s="238"/>
      <c r="B281" s="437"/>
      <c r="C281" s="238"/>
      <c r="D281" s="437"/>
      <c r="E281" s="238"/>
      <c r="F281" s="437"/>
      <c r="G281" s="437"/>
      <c r="H281" s="437"/>
      <c r="I281" s="437"/>
      <c r="J281" s="238"/>
      <c r="K281" s="238"/>
      <c r="L281" s="238"/>
      <c r="M281" s="238"/>
      <c r="N281" s="238"/>
      <c r="O281" s="238"/>
      <c r="P281" s="238"/>
      <c r="Q281" s="238"/>
      <c r="R281" s="238"/>
      <c r="S281" s="238"/>
      <c r="T281" s="238"/>
      <c r="U281" s="238"/>
      <c r="V281" s="238"/>
      <c r="W281" s="238"/>
      <c r="X281" s="238"/>
      <c r="Y281" s="238"/>
      <c r="Z281" s="238"/>
      <c r="AA281" s="238"/>
      <c r="AB281" s="238"/>
      <c r="AC281" s="238"/>
    </row>
    <row r="282" customFormat="false" ht="15" hidden="false" customHeight="false" outlineLevel="0" collapsed="false">
      <c r="A282" s="238"/>
      <c r="B282" s="437"/>
      <c r="C282" s="238"/>
      <c r="D282" s="437"/>
      <c r="E282" s="238"/>
      <c r="F282" s="437"/>
      <c r="G282" s="437"/>
      <c r="H282" s="437"/>
      <c r="I282" s="437"/>
      <c r="J282" s="238"/>
      <c r="K282" s="238"/>
      <c r="L282" s="238"/>
      <c r="M282" s="238"/>
      <c r="N282" s="238"/>
      <c r="O282" s="238"/>
      <c r="P282" s="238"/>
      <c r="Q282" s="238"/>
      <c r="R282" s="238"/>
      <c r="S282" s="238"/>
      <c r="T282" s="238"/>
      <c r="U282" s="238"/>
      <c r="V282" s="238"/>
      <c r="W282" s="238"/>
      <c r="X282" s="238"/>
      <c r="Y282" s="238"/>
      <c r="Z282" s="238"/>
      <c r="AA282" s="238"/>
      <c r="AB282" s="238"/>
      <c r="AC282" s="238"/>
    </row>
    <row r="283" customFormat="false" ht="15" hidden="false" customHeight="false" outlineLevel="0" collapsed="false">
      <c r="A283" s="238"/>
      <c r="B283" s="437"/>
      <c r="C283" s="238"/>
      <c r="D283" s="437"/>
      <c r="E283" s="238"/>
      <c r="F283" s="437"/>
      <c r="G283" s="437"/>
      <c r="H283" s="437"/>
      <c r="I283" s="437"/>
      <c r="J283" s="238"/>
      <c r="K283" s="238"/>
      <c r="L283" s="238"/>
      <c r="M283" s="238"/>
      <c r="N283" s="238"/>
      <c r="O283" s="238"/>
      <c r="P283" s="238"/>
      <c r="Q283" s="238"/>
      <c r="R283" s="238"/>
      <c r="S283" s="238"/>
      <c r="T283" s="238"/>
      <c r="U283" s="238"/>
      <c r="V283" s="238"/>
      <c r="W283" s="238"/>
      <c r="X283" s="238"/>
      <c r="Y283" s="238"/>
      <c r="Z283" s="238"/>
      <c r="AA283" s="238"/>
      <c r="AB283" s="238"/>
      <c r="AC283" s="238"/>
    </row>
    <row r="284" customFormat="false" ht="15" hidden="false" customHeight="false" outlineLevel="0" collapsed="false">
      <c r="A284" s="238"/>
      <c r="B284" s="437"/>
      <c r="C284" s="238"/>
      <c r="D284" s="437"/>
      <c r="E284" s="238"/>
      <c r="F284" s="437"/>
      <c r="G284" s="437"/>
      <c r="H284" s="437"/>
      <c r="I284" s="437"/>
      <c r="J284" s="238"/>
      <c r="K284" s="238"/>
      <c r="L284" s="238"/>
      <c r="M284" s="238"/>
      <c r="N284" s="238"/>
      <c r="O284" s="238"/>
      <c r="P284" s="238"/>
      <c r="Q284" s="238"/>
      <c r="R284" s="238"/>
      <c r="S284" s="238"/>
      <c r="T284" s="238"/>
      <c r="U284" s="238"/>
      <c r="V284" s="238"/>
      <c r="W284" s="238"/>
      <c r="X284" s="238"/>
      <c r="Y284" s="238"/>
      <c r="Z284" s="238"/>
      <c r="AA284" s="238"/>
      <c r="AB284" s="238"/>
      <c r="AC284" s="238"/>
    </row>
    <row r="285" customFormat="false" ht="15" hidden="false" customHeight="false" outlineLevel="0" collapsed="false">
      <c r="A285" s="238"/>
      <c r="B285" s="437"/>
      <c r="C285" s="238"/>
      <c r="D285" s="437"/>
      <c r="E285" s="238"/>
      <c r="F285" s="437"/>
      <c r="G285" s="437"/>
      <c r="H285" s="437"/>
      <c r="I285" s="437"/>
      <c r="J285" s="238"/>
      <c r="K285" s="238"/>
      <c r="L285" s="238"/>
      <c r="M285" s="238"/>
      <c r="N285" s="238"/>
      <c r="O285" s="238"/>
      <c r="P285" s="238"/>
      <c r="Q285" s="238"/>
      <c r="R285" s="238"/>
      <c r="S285" s="238"/>
      <c r="T285" s="238"/>
      <c r="U285" s="238"/>
      <c r="V285" s="238"/>
      <c r="W285" s="238"/>
      <c r="X285" s="238"/>
      <c r="Y285" s="238"/>
      <c r="Z285" s="238"/>
      <c r="AA285" s="238"/>
      <c r="AB285" s="238"/>
      <c r="AC285" s="238"/>
    </row>
    <row r="286" customFormat="false" ht="15" hidden="false" customHeight="false" outlineLevel="0" collapsed="false">
      <c r="A286" s="238"/>
      <c r="B286" s="437"/>
      <c r="C286" s="238"/>
      <c r="D286" s="437"/>
      <c r="E286" s="238"/>
      <c r="F286" s="437"/>
      <c r="G286" s="437"/>
      <c r="H286" s="437"/>
      <c r="I286" s="437"/>
      <c r="J286" s="238"/>
      <c r="K286" s="238"/>
      <c r="L286" s="238"/>
      <c r="M286" s="238"/>
      <c r="N286" s="238"/>
      <c r="O286" s="238"/>
      <c r="P286" s="238"/>
      <c r="Q286" s="238"/>
      <c r="R286" s="238"/>
      <c r="S286" s="238"/>
      <c r="T286" s="238"/>
      <c r="U286" s="238"/>
      <c r="V286" s="238"/>
      <c r="W286" s="238"/>
      <c r="X286" s="238"/>
      <c r="Y286" s="238"/>
      <c r="Z286" s="238"/>
      <c r="AA286" s="238"/>
      <c r="AB286" s="238"/>
      <c r="AC286" s="238"/>
    </row>
    <row r="287" customFormat="false" ht="15" hidden="false" customHeight="false" outlineLevel="0" collapsed="false">
      <c r="A287" s="238"/>
      <c r="B287" s="437"/>
      <c r="C287" s="238"/>
      <c r="D287" s="437"/>
      <c r="E287" s="238"/>
      <c r="F287" s="437"/>
      <c r="G287" s="437"/>
      <c r="H287" s="437"/>
      <c r="I287" s="437"/>
      <c r="J287" s="238"/>
      <c r="K287" s="238"/>
      <c r="L287" s="238"/>
      <c r="M287" s="238"/>
      <c r="N287" s="238"/>
      <c r="O287" s="238"/>
      <c r="P287" s="238"/>
      <c r="Q287" s="238"/>
      <c r="R287" s="238"/>
      <c r="S287" s="238"/>
      <c r="T287" s="238"/>
      <c r="U287" s="238"/>
      <c r="V287" s="238"/>
      <c r="W287" s="238"/>
      <c r="X287" s="238"/>
      <c r="Y287" s="238"/>
      <c r="Z287" s="238"/>
      <c r="AA287" s="238"/>
      <c r="AB287" s="238"/>
      <c r="AC287" s="238"/>
    </row>
    <row r="288" customFormat="false" ht="15" hidden="false" customHeight="false" outlineLevel="0" collapsed="false">
      <c r="A288" s="238"/>
      <c r="B288" s="437"/>
      <c r="C288" s="238"/>
      <c r="D288" s="437"/>
      <c r="E288" s="238"/>
      <c r="F288" s="437"/>
      <c r="G288" s="437"/>
      <c r="H288" s="437"/>
      <c r="I288" s="437"/>
      <c r="J288" s="238"/>
      <c r="K288" s="238"/>
      <c r="L288" s="238"/>
      <c r="M288" s="238"/>
      <c r="N288" s="238"/>
      <c r="O288" s="238"/>
      <c r="P288" s="238"/>
      <c r="Q288" s="238"/>
      <c r="R288" s="238"/>
      <c r="S288" s="238"/>
      <c r="T288" s="238"/>
      <c r="U288" s="238"/>
      <c r="V288" s="238"/>
      <c r="W288" s="238"/>
      <c r="X288" s="238"/>
      <c r="Y288" s="238"/>
      <c r="Z288" s="238"/>
      <c r="AA288" s="238"/>
      <c r="AB288" s="238"/>
      <c r="AC288" s="238"/>
    </row>
    <row r="289" customFormat="false" ht="15" hidden="false" customHeight="false" outlineLevel="0" collapsed="false">
      <c r="A289" s="238"/>
      <c r="B289" s="437"/>
      <c r="C289" s="238"/>
      <c r="D289" s="437"/>
      <c r="E289" s="238"/>
      <c r="F289" s="437"/>
      <c r="G289" s="437"/>
      <c r="H289" s="437"/>
      <c r="I289" s="437"/>
      <c r="J289" s="238"/>
      <c r="K289" s="238"/>
      <c r="L289" s="238"/>
      <c r="M289" s="238"/>
      <c r="N289" s="238"/>
      <c r="O289" s="238"/>
      <c r="P289" s="238"/>
      <c r="Q289" s="238"/>
      <c r="R289" s="238"/>
      <c r="S289" s="238"/>
      <c r="T289" s="238"/>
      <c r="U289" s="238"/>
      <c r="V289" s="238"/>
      <c r="W289" s="238"/>
      <c r="X289" s="238"/>
      <c r="Y289" s="238"/>
      <c r="Z289" s="238"/>
      <c r="AA289" s="238"/>
      <c r="AB289" s="238"/>
      <c r="AC289" s="238"/>
    </row>
    <row r="290" customFormat="false" ht="15" hidden="false" customHeight="false" outlineLevel="0" collapsed="false">
      <c r="A290" s="238"/>
      <c r="B290" s="437"/>
      <c r="C290" s="238"/>
      <c r="D290" s="437"/>
      <c r="E290" s="238"/>
      <c r="F290" s="437"/>
      <c r="G290" s="437"/>
      <c r="H290" s="437"/>
      <c r="I290" s="437"/>
      <c r="J290" s="238"/>
      <c r="K290" s="238"/>
      <c r="L290" s="238"/>
      <c r="M290" s="238"/>
      <c r="N290" s="238"/>
      <c r="O290" s="238"/>
      <c r="P290" s="238"/>
      <c r="Q290" s="238"/>
      <c r="R290" s="238"/>
      <c r="S290" s="238"/>
      <c r="T290" s="238"/>
      <c r="U290" s="238"/>
      <c r="V290" s="238"/>
      <c r="W290" s="238"/>
      <c r="X290" s="238"/>
      <c r="Y290" s="238"/>
      <c r="Z290" s="238"/>
      <c r="AA290" s="238"/>
      <c r="AB290" s="238"/>
      <c r="AC290" s="238"/>
    </row>
    <row r="291" customFormat="false" ht="15" hidden="false" customHeight="false" outlineLevel="0" collapsed="false">
      <c r="A291" s="238"/>
      <c r="B291" s="437"/>
      <c r="C291" s="238"/>
      <c r="D291" s="437"/>
      <c r="E291" s="238"/>
      <c r="F291" s="437"/>
      <c r="G291" s="437"/>
      <c r="H291" s="437"/>
      <c r="I291" s="437"/>
      <c r="J291" s="238"/>
      <c r="K291" s="238"/>
      <c r="L291" s="238"/>
      <c r="M291" s="238"/>
      <c r="N291" s="238"/>
      <c r="O291" s="238"/>
      <c r="P291" s="238"/>
      <c r="Q291" s="238"/>
      <c r="R291" s="238"/>
      <c r="S291" s="238"/>
      <c r="T291" s="238"/>
      <c r="U291" s="238"/>
      <c r="V291" s="238"/>
      <c r="W291" s="238"/>
      <c r="X291" s="238"/>
      <c r="Y291" s="238"/>
      <c r="Z291" s="238"/>
      <c r="AA291" s="238"/>
      <c r="AB291" s="238"/>
      <c r="AC291" s="238"/>
    </row>
    <row r="292" customFormat="false" ht="15" hidden="false" customHeight="false" outlineLevel="0" collapsed="false">
      <c r="A292" s="238"/>
      <c r="B292" s="437"/>
      <c r="C292" s="238"/>
      <c r="D292" s="437"/>
      <c r="E292" s="238"/>
      <c r="F292" s="437"/>
      <c r="G292" s="437"/>
      <c r="H292" s="437"/>
      <c r="I292" s="437"/>
      <c r="J292" s="238"/>
      <c r="K292" s="238"/>
      <c r="L292" s="238"/>
      <c r="M292" s="238"/>
      <c r="N292" s="238"/>
      <c r="O292" s="238"/>
      <c r="P292" s="238"/>
      <c r="Q292" s="238"/>
      <c r="R292" s="238"/>
      <c r="S292" s="238"/>
      <c r="T292" s="238"/>
      <c r="U292" s="238"/>
      <c r="V292" s="238"/>
      <c r="W292" s="238"/>
      <c r="X292" s="238"/>
      <c r="Y292" s="238"/>
      <c r="Z292" s="238"/>
      <c r="AA292" s="238"/>
      <c r="AB292" s="238"/>
      <c r="AC292" s="238"/>
    </row>
    <row r="293" customFormat="false" ht="15" hidden="false" customHeight="false" outlineLevel="0" collapsed="false">
      <c r="A293" s="238"/>
      <c r="B293" s="437"/>
      <c r="C293" s="238"/>
      <c r="D293" s="437"/>
      <c r="E293" s="238"/>
      <c r="F293" s="437"/>
      <c r="G293" s="437"/>
      <c r="H293" s="437"/>
      <c r="I293" s="437"/>
      <c r="J293" s="238"/>
      <c r="K293" s="238"/>
      <c r="L293" s="238"/>
      <c r="M293" s="238"/>
      <c r="N293" s="238"/>
      <c r="O293" s="238"/>
      <c r="P293" s="238"/>
      <c r="Q293" s="238"/>
      <c r="R293" s="238"/>
      <c r="S293" s="238"/>
      <c r="T293" s="238"/>
      <c r="U293" s="238"/>
      <c r="V293" s="238"/>
      <c r="W293" s="238"/>
      <c r="X293" s="238"/>
      <c r="Y293" s="238"/>
      <c r="Z293" s="238"/>
      <c r="AA293" s="238"/>
      <c r="AB293" s="238"/>
      <c r="AC293" s="238"/>
    </row>
    <row r="294" customFormat="false" ht="15" hidden="false" customHeight="false" outlineLevel="0" collapsed="false">
      <c r="A294" s="238"/>
      <c r="B294" s="437"/>
      <c r="C294" s="238"/>
      <c r="D294" s="437"/>
      <c r="E294" s="238"/>
      <c r="F294" s="437"/>
      <c r="G294" s="437"/>
      <c r="H294" s="437"/>
      <c r="I294" s="437"/>
      <c r="J294" s="238"/>
      <c r="K294" s="238"/>
      <c r="L294" s="238"/>
      <c r="M294" s="238"/>
      <c r="N294" s="238"/>
      <c r="O294" s="238"/>
      <c r="P294" s="238"/>
      <c r="Q294" s="238"/>
      <c r="R294" s="238"/>
      <c r="S294" s="238"/>
      <c r="T294" s="238"/>
      <c r="U294" s="238"/>
      <c r="V294" s="238"/>
      <c r="W294" s="238"/>
      <c r="X294" s="238"/>
      <c r="Y294" s="238"/>
      <c r="Z294" s="238"/>
      <c r="AA294" s="238"/>
      <c r="AB294" s="238"/>
      <c r="AC294" s="238"/>
    </row>
    <row r="295" customFormat="false" ht="15" hidden="false" customHeight="false" outlineLevel="0" collapsed="false">
      <c r="A295" s="238"/>
      <c r="B295" s="437"/>
      <c r="C295" s="238"/>
      <c r="D295" s="437"/>
      <c r="E295" s="238"/>
      <c r="F295" s="437"/>
      <c r="G295" s="437"/>
      <c r="H295" s="437"/>
      <c r="I295" s="437"/>
      <c r="J295" s="238"/>
      <c r="K295" s="238"/>
      <c r="L295" s="238"/>
      <c r="M295" s="238"/>
      <c r="N295" s="238"/>
      <c r="O295" s="238"/>
      <c r="P295" s="238"/>
      <c r="Q295" s="238"/>
      <c r="R295" s="238"/>
      <c r="S295" s="238"/>
      <c r="T295" s="238"/>
      <c r="U295" s="238"/>
      <c r="V295" s="238"/>
      <c r="W295" s="238"/>
      <c r="X295" s="238"/>
      <c r="Y295" s="238"/>
      <c r="Z295" s="238"/>
      <c r="AA295" s="238"/>
      <c r="AB295" s="238"/>
      <c r="AC295" s="238"/>
    </row>
    <row r="296" customFormat="false" ht="15" hidden="false" customHeight="false" outlineLevel="0" collapsed="false">
      <c r="A296" s="238"/>
      <c r="B296" s="437"/>
      <c r="C296" s="238"/>
      <c r="D296" s="437"/>
      <c r="E296" s="238"/>
      <c r="F296" s="437"/>
      <c r="G296" s="437"/>
      <c r="H296" s="437"/>
      <c r="I296" s="437"/>
      <c r="J296" s="238"/>
      <c r="K296" s="238"/>
      <c r="L296" s="238"/>
      <c r="M296" s="238"/>
      <c r="N296" s="238"/>
      <c r="O296" s="238"/>
      <c r="P296" s="238"/>
      <c r="Q296" s="238"/>
      <c r="R296" s="238"/>
      <c r="S296" s="238"/>
      <c r="T296" s="238"/>
      <c r="U296" s="238"/>
      <c r="V296" s="238"/>
      <c r="W296" s="238"/>
      <c r="X296" s="238"/>
      <c r="Y296" s="238"/>
      <c r="Z296" s="238"/>
      <c r="AA296" s="238"/>
      <c r="AB296" s="238"/>
      <c r="AC296" s="238"/>
    </row>
    <row r="297" customFormat="false" ht="15" hidden="false" customHeight="false" outlineLevel="0" collapsed="false">
      <c r="A297" s="238"/>
      <c r="B297" s="437"/>
      <c r="C297" s="238"/>
      <c r="D297" s="437"/>
      <c r="E297" s="238"/>
      <c r="F297" s="437"/>
      <c r="G297" s="437"/>
      <c r="H297" s="437"/>
      <c r="I297" s="437"/>
      <c r="J297" s="238"/>
      <c r="K297" s="238"/>
      <c r="L297" s="238"/>
      <c r="M297" s="238"/>
      <c r="N297" s="238"/>
      <c r="O297" s="238"/>
      <c r="P297" s="238"/>
      <c r="Q297" s="238"/>
      <c r="R297" s="238"/>
      <c r="S297" s="238"/>
      <c r="T297" s="238"/>
      <c r="U297" s="238"/>
      <c r="V297" s="238"/>
      <c r="W297" s="238"/>
      <c r="X297" s="238"/>
      <c r="Y297" s="238"/>
      <c r="Z297" s="238"/>
      <c r="AA297" s="238"/>
      <c r="AB297" s="238"/>
      <c r="AC297" s="238"/>
    </row>
    <row r="298" customFormat="false" ht="15" hidden="false" customHeight="false" outlineLevel="0" collapsed="false">
      <c r="A298" s="238"/>
      <c r="B298" s="437"/>
      <c r="C298" s="238"/>
      <c r="D298" s="437"/>
      <c r="E298" s="238"/>
      <c r="F298" s="437"/>
      <c r="G298" s="437"/>
      <c r="H298" s="437"/>
      <c r="I298" s="437"/>
      <c r="J298" s="238"/>
      <c r="K298" s="238"/>
      <c r="L298" s="238"/>
      <c r="M298" s="238"/>
      <c r="N298" s="238"/>
      <c r="O298" s="238"/>
      <c r="P298" s="238"/>
      <c r="Q298" s="238"/>
      <c r="R298" s="238"/>
      <c r="S298" s="238"/>
      <c r="T298" s="238"/>
      <c r="U298" s="238"/>
      <c r="V298" s="238"/>
      <c r="W298" s="238"/>
      <c r="X298" s="238"/>
      <c r="Y298" s="238"/>
      <c r="Z298" s="238"/>
      <c r="AA298" s="238"/>
      <c r="AB298" s="238"/>
      <c r="AC298" s="238"/>
    </row>
    <row r="299" customFormat="false" ht="15" hidden="false" customHeight="false" outlineLevel="0" collapsed="false">
      <c r="A299" s="238"/>
      <c r="B299" s="437"/>
      <c r="C299" s="238"/>
      <c r="D299" s="437"/>
      <c r="E299" s="238"/>
      <c r="F299" s="437"/>
      <c r="G299" s="437"/>
      <c r="H299" s="437"/>
      <c r="I299" s="437"/>
      <c r="J299" s="238"/>
      <c r="K299" s="238"/>
      <c r="L299" s="238"/>
      <c r="M299" s="238"/>
      <c r="N299" s="238"/>
      <c r="O299" s="238"/>
      <c r="P299" s="238"/>
      <c r="Q299" s="238"/>
      <c r="R299" s="238"/>
      <c r="S299" s="238"/>
      <c r="T299" s="238"/>
      <c r="U299" s="238"/>
      <c r="V299" s="238"/>
      <c r="W299" s="238"/>
      <c r="X299" s="238"/>
      <c r="Y299" s="238"/>
      <c r="Z299" s="238"/>
      <c r="AA299" s="238"/>
      <c r="AB299" s="238"/>
      <c r="AC299" s="238"/>
    </row>
    <row r="300" customFormat="false" ht="15" hidden="false" customHeight="false" outlineLevel="0" collapsed="false">
      <c r="A300" s="238"/>
      <c r="B300" s="437"/>
      <c r="C300" s="238"/>
      <c r="D300" s="437"/>
      <c r="E300" s="238"/>
      <c r="F300" s="437"/>
      <c r="G300" s="437"/>
      <c r="H300" s="437"/>
      <c r="I300" s="437"/>
      <c r="J300" s="238"/>
      <c r="K300" s="238"/>
      <c r="L300" s="238"/>
      <c r="M300" s="238"/>
      <c r="N300" s="238"/>
      <c r="O300" s="238"/>
      <c r="P300" s="238"/>
      <c r="Q300" s="238"/>
      <c r="R300" s="238"/>
      <c r="S300" s="238"/>
      <c r="T300" s="238"/>
      <c r="U300" s="238"/>
      <c r="V300" s="238"/>
      <c r="W300" s="238"/>
      <c r="X300" s="238"/>
      <c r="Y300" s="238"/>
      <c r="Z300" s="238"/>
      <c r="AA300" s="238"/>
      <c r="AB300" s="238"/>
      <c r="AC300" s="238"/>
    </row>
    <row r="301" customFormat="false" ht="15" hidden="false" customHeight="false" outlineLevel="0" collapsed="false">
      <c r="A301" s="238"/>
      <c r="B301" s="437"/>
      <c r="C301" s="238"/>
      <c r="D301" s="437"/>
      <c r="E301" s="238"/>
      <c r="F301" s="437"/>
      <c r="G301" s="437"/>
      <c r="H301" s="437"/>
      <c r="I301" s="437"/>
      <c r="J301" s="238"/>
      <c r="K301" s="238"/>
      <c r="L301" s="238"/>
      <c r="M301" s="238"/>
      <c r="N301" s="238"/>
      <c r="O301" s="238"/>
      <c r="P301" s="238"/>
      <c r="Q301" s="238"/>
      <c r="R301" s="238"/>
      <c r="S301" s="238"/>
      <c r="T301" s="238"/>
      <c r="U301" s="238"/>
      <c r="V301" s="238"/>
      <c r="W301" s="238"/>
      <c r="X301" s="238"/>
      <c r="Y301" s="238"/>
      <c r="Z301" s="238"/>
      <c r="AA301" s="238"/>
      <c r="AB301" s="238"/>
      <c r="AC301" s="238"/>
    </row>
    <row r="302" customFormat="false" ht="15" hidden="false" customHeight="false" outlineLevel="0" collapsed="false">
      <c r="A302" s="238"/>
      <c r="B302" s="437"/>
      <c r="C302" s="238"/>
      <c r="D302" s="437"/>
      <c r="E302" s="238"/>
      <c r="F302" s="437"/>
      <c r="G302" s="437"/>
      <c r="H302" s="437"/>
      <c r="I302" s="437"/>
      <c r="J302" s="238"/>
      <c r="K302" s="238"/>
      <c r="L302" s="238"/>
      <c r="M302" s="238"/>
      <c r="N302" s="238"/>
      <c r="O302" s="238"/>
      <c r="P302" s="238"/>
      <c r="Q302" s="238"/>
      <c r="R302" s="238"/>
      <c r="S302" s="238"/>
      <c r="T302" s="238"/>
      <c r="U302" s="238"/>
      <c r="V302" s="238"/>
      <c r="W302" s="238"/>
      <c r="X302" s="238"/>
      <c r="Y302" s="238"/>
      <c r="Z302" s="238"/>
      <c r="AA302" s="238"/>
      <c r="AB302" s="238"/>
      <c r="AC302" s="238"/>
    </row>
    <row r="303" customFormat="false" ht="15" hidden="false" customHeight="false" outlineLevel="0" collapsed="false">
      <c r="A303" s="238"/>
      <c r="B303" s="437"/>
      <c r="C303" s="238"/>
      <c r="D303" s="437"/>
      <c r="E303" s="238"/>
      <c r="F303" s="437"/>
      <c r="G303" s="437"/>
      <c r="H303" s="437"/>
      <c r="I303" s="437"/>
      <c r="J303" s="238"/>
      <c r="K303" s="238"/>
      <c r="L303" s="238"/>
      <c r="M303" s="238"/>
      <c r="N303" s="238"/>
      <c r="O303" s="238"/>
      <c r="P303" s="238"/>
      <c r="Q303" s="238"/>
      <c r="R303" s="238"/>
      <c r="S303" s="238"/>
      <c r="T303" s="238"/>
      <c r="U303" s="238"/>
      <c r="V303" s="238"/>
      <c r="W303" s="238"/>
      <c r="X303" s="238"/>
      <c r="Y303" s="238"/>
      <c r="Z303" s="238"/>
      <c r="AA303" s="238"/>
      <c r="AB303" s="238"/>
      <c r="AC303" s="238"/>
    </row>
    <row r="304" customFormat="false" ht="15" hidden="false" customHeight="false" outlineLevel="0" collapsed="false">
      <c r="A304" s="238"/>
      <c r="B304" s="437"/>
      <c r="C304" s="238"/>
      <c r="D304" s="437"/>
      <c r="E304" s="238"/>
      <c r="F304" s="437"/>
      <c r="G304" s="437"/>
      <c r="H304" s="437"/>
      <c r="I304" s="437"/>
      <c r="J304" s="238"/>
      <c r="K304" s="238"/>
      <c r="L304" s="238"/>
      <c r="M304" s="238"/>
      <c r="N304" s="238"/>
      <c r="O304" s="238"/>
      <c r="P304" s="238"/>
      <c r="Q304" s="238"/>
      <c r="R304" s="238"/>
      <c r="S304" s="238"/>
      <c r="T304" s="238"/>
      <c r="U304" s="238"/>
      <c r="V304" s="238"/>
      <c r="W304" s="238"/>
      <c r="X304" s="238"/>
      <c r="Y304" s="238"/>
      <c r="Z304" s="238"/>
      <c r="AA304" s="238"/>
      <c r="AB304" s="238"/>
      <c r="AC304" s="238"/>
    </row>
    <row r="305" customFormat="false" ht="15" hidden="false" customHeight="false" outlineLevel="0" collapsed="false">
      <c r="A305" s="238"/>
      <c r="B305" s="437"/>
      <c r="C305" s="238"/>
      <c r="D305" s="437"/>
      <c r="E305" s="238"/>
      <c r="F305" s="437"/>
      <c r="G305" s="437"/>
      <c r="H305" s="437"/>
      <c r="I305" s="437"/>
      <c r="J305" s="238"/>
      <c r="K305" s="238"/>
      <c r="L305" s="238"/>
      <c r="M305" s="238"/>
      <c r="N305" s="238"/>
      <c r="O305" s="238"/>
      <c r="P305" s="238"/>
      <c r="Q305" s="238"/>
      <c r="R305" s="238"/>
      <c r="S305" s="238"/>
      <c r="T305" s="238"/>
      <c r="U305" s="238"/>
      <c r="V305" s="238"/>
      <c r="W305" s="238"/>
      <c r="X305" s="238"/>
      <c r="Y305" s="238"/>
      <c r="Z305" s="238"/>
      <c r="AA305" s="238"/>
      <c r="AB305" s="238"/>
      <c r="AC305" s="238"/>
    </row>
    <row r="306" customFormat="false" ht="15" hidden="false" customHeight="false" outlineLevel="0" collapsed="false">
      <c r="A306" s="238"/>
      <c r="B306" s="437"/>
      <c r="C306" s="238"/>
      <c r="D306" s="437"/>
      <c r="E306" s="238"/>
      <c r="F306" s="437"/>
      <c r="G306" s="437"/>
      <c r="H306" s="437"/>
      <c r="I306" s="437"/>
      <c r="J306" s="238"/>
      <c r="K306" s="238"/>
      <c r="L306" s="238"/>
      <c r="M306" s="238"/>
      <c r="N306" s="238"/>
      <c r="O306" s="238"/>
      <c r="P306" s="238"/>
      <c r="Q306" s="238"/>
      <c r="R306" s="238"/>
      <c r="S306" s="238"/>
      <c r="T306" s="238"/>
      <c r="U306" s="238"/>
      <c r="V306" s="238"/>
      <c r="W306" s="238"/>
      <c r="X306" s="238"/>
      <c r="Y306" s="238"/>
      <c r="Z306" s="238"/>
      <c r="AA306" s="238"/>
      <c r="AB306" s="238"/>
      <c r="AC306" s="238"/>
    </row>
    <row r="307" customFormat="false" ht="15" hidden="false" customHeight="false" outlineLevel="0" collapsed="false">
      <c r="A307" s="238"/>
      <c r="B307" s="437"/>
      <c r="C307" s="238"/>
      <c r="D307" s="437"/>
      <c r="E307" s="238"/>
      <c r="F307" s="437"/>
      <c r="G307" s="437"/>
      <c r="H307" s="437"/>
      <c r="I307" s="437"/>
      <c r="J307" s="238"/>
      <c r="K307" s="238"/>
      <c r="L307" s="238"/>
      <c r="M307" s="238"/>
      <c r="N307" s="238"/>
      <c r="O307" s="238"/>
      <c r="P307" s="238"/>
      <c r="Q307" s="238"/>
      <c r="R307" s="238"/>
      <c r="S307" s="238"/>
      <c r="T307" s="238"/>
      <c r="U307" s="238"/>
      <c r="V307" s="238"/>
      <c r="W307" s="238"/>
      <c r="X307" s="238"/>
      <c r="Y307" s="238"/>
      <c r="Z307" s="238"/>
      <c r="AA307" s="238"/>
      <c r="AB307" s="238"/>
      <c r="AC307" s="238"/>
    </row>
    <row r="308" customFormat="false" ht="15" hidden="false" customHeight="false" outlineLevel="0" collapsed="false">
      <c r="A308" s="238"/>
      <c r="B308" s="437"/>
      <c r="C308" s="238"/>
      <c r="D308" s="437"/>
      <c r="E308" s="238"/>
      <c r="F308" s="437"/>
      <c r="G308" s="437"/>
      <c r="H308" s="437"/>
      <c r="I308" s="437"/>
      <c r="J308" s="238"/>
      <c r="K308" s="238"/>
      <c r="L308" s="238"/>
      <c r="M308" s="238"/>
      <c r="N308" s="238"/>
      <c r="O308" s="238"/>
      <c r="P308" s="238"/>
      <c r="Q308" s="238"/>
      <c r="R308" s="238"/>
      <c r="S308" s="238"/>
      <c r="T308" s="238"/>
      <c r="U308" s="238"/>
      <c r="V308" s="238"/>
      <c r="W308" s="238"/>
      <c r="X308" s="238"/>
      <c r="Y308" s="238"/>
      <c r="Z308" s="238"/>
      <c r="AA308" s="238"/>
      <c r="AB308" s="238"/>
      <c r="AC308" s="238"/>
    </row>
    <row r="309" customFormat="false" ht="15" hidden="false" customHeight="false" outlineLevel="0" collapsed="false">
      <c r="A309" s="238"/>
      <c r="B309" s="437"/>
      <c r="C309" s="238"/>
      <c r="D309" s="437"/>
      <c r="E309" s="238"/>
      <c r="F309" s="437"/>
      <c r="G309" s="437"/>
      <c r="H309" s="437"/>
      <c r="I309" s="437"/>
      <c r="J309" s="238"/>
      <c r="K309" s="238"/>
      <c r="L309" s="238"/>
      <c r="M309" s="238"/>
      <c r="N309" s="238"/>
      <c r="O309" s="238"/>
      <c r="P309" s="238"/>
      <c r="Q309" s="238"/>
      <c r="R309" s="238"/>
      <c r="S309" s="238"/>
      <c r="T309" s="238"/>
      <c r="U309" s="238"/>
      <c r="V309" s="238"/>
      <c r="W309" s="238"/>
      <c r="X309" s="238"/>
      <c r="Y309" s="238"/>
      <c r="Z309" s="238"/>
      <c r="AA309" s="238"/>
      <c r="AB309" s="238"/>
      <c r="AC309" s="238"/>
    </row>
    <row r="310" customFormat="false" ht="15" hidden="false" customHeight="false" outlineLevel="0" collapsed="false">
      <c r="A310" s="238"/>
      <c r="B310" s="437"/>
      <c r="C310" s="238"/>
      <c r="D310" s="437"/>
      <c r="E310" s="238"/>
      <c r="F310" s="437"/>
      <c r="G310" s="437"/>
      <c r="H310" s="437"/>
      <c r="I310" s="437"/>
      <c r="J310" s="238"/>
      <c r="K310" s="238"/>
      <c r="L310" s="238"/>
      <c r="M310" s="238"/>
      <c r="N310" s="238"/>
      <c r="O310" s="238"/>
      <c r="P310" s="238"/>
      <c r="Q310" s="238"/>
      <c r="R310" s="238"/>
      <c r="S310" s="238"/>
      <c r="T310" s="238"/>
      <c r="U310" s="238"/>
      <c r="V310" s="238"/>
      <c r="W310" s="238"/>
      <c r="X310" s="238"/>
      <c r="Y310" s="238"/>
      <c r="Z310" s="238"/>
      <c r="AA310" s="238"/>
      <c r="AB310" s="238"/>
      <c r="AC310" s="238"/>
    </row>
    <row r="311" customFormat="false" ht="15" hidden="false" customHeight="false" outlineLevel="0" collapsed="false">
      <c r="A311" s="238"/>
      <c r="B311" s="437"/>
      <c r="C311" s="238"/>
      <c r="D311" s="437"/>
      <c r="E311" s="238"/>
      <c r="F311" s="437"/>
      <c r="G311" s="437"/>
      <c r="H311" s="437"/>
      <c r="I311" s="437"/>
      <c r="J311" s="238"/>
      <c r="K311" s="238"/>
      <c r="L311" s="238"/>
      <c r="M311" s="238"/>
      <c r="N311" s="238"/>
      <c r="O311" s="238"/>
      <c r="P311" s="238"/>
      <c r="Q311" s="238"/>
      <c r="R311" s="238"/>
      <c r="S311" s="238"/>
      <c r="T311" s="238"/>
      <c r="U311" s="238"/>
      <c r="V311" s="238"/>
      <c r="W311" s="238"/>
      <c r="X311" s="238"/>
      <c r="Y311" s="238"/>
      <c r="Z311" s="238"/>
      <c r="AA311" s="238"/>
      <c r="AB311" s="238"/>
      <c r="AC311" s="238"/>
    </row>
    <row r="312" customFormat="false" ht="15" hidden="false" customHeight="false" outlineLevel="0" collapsed="false">
      <c r="A312" s="238"/>
      <c r="B312" s="437"/>
      <c r="C312" s="238"/>
      <c r="D312" s="437"/>
      <c r="E312" s="238"/>
      <c r="F312" s="437"/>
      <c r="G312" s="437"/>
      <c r="H312" s="437"/>
      <c r="I312" s="437"/>
      <c r="J312" s="238"/>
      <c r="K312" s="238"/>
      <c r="L312" s="238"/>
      <c r="M312" s="238"/>
      <c r="N312" s="238"/>
      <c r="O312" s="238"/>
      <c r="P312" s="238"/>
      <c r="Q312" s="238"/>
      <c r="R312" s="238"/>
      <c r="S312" s="238"/>
      <c r="T312" s="238"/>
      <c r="U312" s="238"/>
      <c r="V312" s="238"/>
      <c r="W312" s="238"/>
      <c r="X312" s="238"/>
      <c r="Y312" s="238"/>
      <c r="Z312" s="238"/>
      <c r="AA312" s="238"/>
      <c r="AB312" s="238"/>
      <c r="AC312" s="238"/>
    </row>
    <row r="313" customFormat="false" ht="15" hidden="false" customHeight="false" outlineLevel="0" collapsed="false">
      <c r="A313" s="238"/>
      <c r="B313" s="437"/>
      <c r="C313" s="238"/>
      <c r="D313" s="437"/>
      <c r="E313" s="238"/>
      <c r="F313" s="437"/>
      <c r="G313" s="437"/>
      <c r="H313" s="437"/>
      <c r="I313" s="437"/>
      <c r="J313" s="238"/>
      <c r="K313" s="238"/>
      <c r="L313" s="238"/>
      <c r="M313" s="238"/>
      <c r="N313" s="238"/>
      <c r="O313" s="238"/>
      <c r="P313" s="238"/>
      <c r="Q313" s="238"/>
      <c r="R313" s="238"/>
      <c r="S313" s="238"/>
      <c r="T313" s="238"/>
      <c r="U313" s="238"/>
      <c r="V313" s="238"/>
      <c r="W313" s="238"/>
      <c r="X313" s="238"/>
      <c r="Y313" s="238"/>
      <c r="Z313" s="238"/>
      <c r="AA313" s="238"/>
      <c r="AB313" s="238"/>
      <c r="AC313" s="238"/>
    </row>
    <row r="314" customFormat="false" ht="15" hidden="false" customHeight="false" outlineLevel="0" collapsed="false">
      <c r="A314" s="238"/>
      <c r="B314" s="437"/>
      <c r="C314" s="238"/>
      <c r="D314" s="437"/>
      <c r="E314" s="238"/>
      <c r="F314" s="437"/>
      <c r="G314" s="437"/>
      <c r="H314" s="437"/>
      <c r="I314" s="437"/>
      <c r="J314" s="238"/>
      <c r="K314" s="238"/>
      <c r="L314" s="238"/>
      <c r="M314" s="238"/>
      <c r="N314" s="238"/>
      <c r="O314" s="238"/>
      <c r="P314" s="238"/>
      <c r="Q314" s="238"/>
      <c r="R314" s="238"/>
      <c r="S314" s="238"/>
      <c r="T314" s="238"/>
      <c r="U314" s="238"/>
      <c r="V314" s="238"/>
      <c r="W314" s="238"/>
      <c r="X314" s="238"/>
      <c r="Y314" s="238"/>
      <c r="Z314" s="238"/>
      <c r="AA314" s="238"/>
      <c r="AB314" s="238"/>
      <c r="AC314" s="238"/>
    </row>
    <row r="315" customFormat="false" ht="15" hidden="false" customHeight="false" outlineLevel="0" collapsed="false">
      <c r="A315" s="238"/>
      <c r="B315" s="437"/>
      <c r="C315" s="238"/>
      <c r="D315" s="437"/>
      <c r="E315" s="238"/>
      <c r="F315" s="437"/>
      <c r="G315" s="437"/>
      <c r="H315" s="437"/>
      <c r="I315" s="437"/>
      <c r="J315" s="238"/>
      <c r="K315" s="238"/>
      <c r="L315" s="238"/>
      <c r="M315" s="238"/>
      <c r="N315" s="238"/>
      <c r="O315" s="238"/>
      <c r="P315" s="238"/>
      <c r="Q315" s="238"/>
      <c r="R315" s="238"/>
      <c r="S315" s="238"/>
      <c r="T315" s="238"/>
      <c r="U315" s="238"/>
      <c r="V315" s="238"/>
      <c r="W315" s="238"/>
      <c r="X315" s="238"/>
      <c r="Y315" s="238"/>
      <c r="Z315" s="238"/>
      <c r="AA315" s="238"/>
      <c r="AB315" s="238"/>
      <c r="AC315" s="238"/>
    </row>
    <row r="316" customFormat="false" ht="15" hidden="false" customHeight="false" outlineLevel="0" collapsed="false">
      <c r="A316" s="238"/>
      <c r="B316" s="437"/>
      <c r="C316" s="238"/>
      <c r="D316" s="437"/>
      <c r="E316" s="238"/>
      <c r="F316" s="437"/>
      <c r="G316" s="437"/>
      <c r="H316" s="437"/>
      <c r="I316" s="437"/>
      <c r="J316" s="238"/>
      <c r="K316" s="238"/>
      <c r="L316" s="238"/>
      <c r="M316" s="238"/>
      <c r="N316" s="238"/>
      <c r="O316" s="238"/>
      <c r="P316" s="238"/>
      <c r="Q316" s="238"/>
      <c r="R316" s="238"/>
      <c r="S316" s="238"/>
      <c r="T316" s="238"/>
      <c r="U316" s="238"/>
      <c r="V316" s="238"/>
      <c r="W316" s="238"/>
      <c r="X316" s="238"/>
      <c r="Y316" s="238"/>
      <c r="Z316" s="238"/>
      <c r="AA316" s="238"/>
      <c r="AB316" s="238"/>
      <c r="AC316" s="238"/>
    </row>
    <row r="317" customFormat="false" ht="15" hidden="false" customHeight="false" outlineLevel="0" collapsed="false">
      <c r="A317" s="238"/>
      <c r="B317" s="437"/>
      <c r="C317" s="238"/>
      <c r="D317" s="437"/>
      <c r="E317" s="238"/>
      <c r="F317" s="437"/>
      <c r="G317" s="437"/>
      <c r="H317" s="437"/>
      <c r="I317" s="437"/>
      <c r="J317" s="238"/>
      <c r="K317" s="238"/>
      <c r="L317" s="238"/>
      <c r="M317" s="238"/>
      <c r="N317" s="238"/>
      <c r="O317" s="238"/>
      <c r="P317" s="238"/>
      <c r="Q317" s="238"/>
      <c r="R317" s="238"/>
      <c r="S317" s="238"/>
      <c r="T317" s="238"/>
      <c r="U317" s="238"/>
      <c r="V317" s="238"/>
      <c r="W317" s="238"/>
      <c r="X317" s="238"/>
      <c r="Y317" s="238"/>
      <c r="Z317" s="238"/>
      <c r="AA317" s="238"/>
      <c r="AB317" s="238"/>
      <c r="AC317" s="238"/>
    </row>
    <row r="318" customFormat="false" ht="15" hidden="false" customHeight="false" outlineLevel="0" collapsed="false">
      <c r="A318" s="238"/>
      <c r="B318" s="437"/>
      <c r="C318" s="238"/>
      <c r="D318" s="437"/>
      <c r="E318" s="238"/>
      <c r="F318" s="437"/>
      <c r="G318" s="437"/>
      <c r="H318" s="437"/>
      <c r="I318" s="437"/>
      <c r="J318" s="238"/>
      <c r="K318" s="238"/>
      <c r="L318" s="238"/>
      <c r="M318" s="238"/>
      <c r="N318" s="238"/>
      <c r="O318" s="238"/>
      <c r="P318" s="238"/>
      <c r="Q318" s="238"/>
      <c r="R318" s="238"/>
      <c r="S318" s="238"/>
      <c r="T318" s="238"/>
      <c r="U318" s="238"/>
      <c r="V318" s="238"/>
      <c r="W318" s="238"/>
      <c r="X318" s="238"/>
      <c r="Y318" s="238"/>
      <c r="Z318" s="238"/>
      <c r="AA318" s="238"/>
      <c r="AB318" s="238"/>
      <c r="AC318" s="238"/>
    </row>
    <row r="319" customFormat="false" ht="15" hidden="false" customHeight="false" outlineLevel="0" collapsed="false">
      <c r="A319" s="238"/>
      <c r="B319" s="437"/>
      <c r="C319" s="238"/>
      <c r="D319" s="437"/>
      <c r="E319" s="238"/>
      <c r="F319" s="437"/>
      <c r="G319" s="437"/>
      <c r="H319" s="437"/>
      <c r="I319" s="437"/>
      <c r="J319" s="238"/>
      <c r="K319" s="238"/>
      <c r="L319" s="238"/>
      <c r="M319" s="238"/>
      <c r="N319" s="238"/>
      <c r="O319" s="238"/>
      <c r="P319" s="238"/>
      <c r="Q319" s="238"/>
      <c r="R319" s="238"/>
      <c r="S319" s="238"/>
      <c r="T319" s="238"/>
      <c r="U319" s="238"/>
      <c r="V319" s="238"/>
      <c r="W319" s="238"/>
      <c r="X319" s="238"/>
      <c r="Y319" s="238"/>
      <c r="Z319" s="238"/>
      <c r="AA319" s="238"/>
      <c r="AB319" s="238"/>
      <c r="AC319" s="238"/>
    </row>
    <row r="320" customFormat="false" ht="15" hidden="false" customHeight="false" outlineLevel="0" collapsed="false">
      <c r="A320" s="238"/>
      <c r="B320" s="437"/>
      <c r="C320" s="238"/>
      <c r="D320" s="437"/>
      <c r="E320" s="238"/>
      <c r="F320" s="437"/>
      <c r="G320" s="437"/>
      <c r="H320" s="437"/>
      <c r="I320" s="437"/>
      <c r="J320" s="238"/>
      <c r="K320" s="238"/>
      <c r="L320" s="238"/>
      <c r="M320" s="238"/>
      <c r="N320" s="238"/>
      <c r="O320" s="238"/>
      <c r="P320" s="238"/>
      <c r="Q320" s="238"/>
      <c r="R320" s="238"/>
      <c r="S320" s="238"/>
      <c r="T320" s="238"/>
      <c r="U320" s="238"/>
      <c r="V320" s="238"/>
      <c r="W320" s="238"/>
      <c r="X320" s="238"/>
      <c r="Y320" s="238"/>
      <c r="Z320" s="238"/>
      <c r="AA320" s="238"/>
      <c r="AB320" s="238"/>
      <c r="AC320" s="238"/>
    </row>
    <row r="321" customFormat="false" ht="15" hidden="false" customHeight="false" outlineLevel="0" collapsed="false">
      <c r="A321" s="238"/>
      <c r="B321" s="437"/>
      <c r="C321" s="238"/>
      <c r="D321" s="437"/>
      <c r="E321" s="238"/>
      <c r="F321" s="437"/>
      <c r="G321" s="437"/>
      <c r="H321" s="437"/>
      <c r="I321" s="437"/>
      <c r="J321" s="238"/>
      <c r="K321" s="238"/>
      <c r="L321" s="238"/>
      <c r="M321" s="238"/>
      <c r="N321" s="238"/>
      <c r="O321" s="238"/>
      <c r="P321" s="238"/>
      <c r="Q321" s="238"/>
      <c r="R321" s="238"/>
      <c r="S321" s="238"/>
      <c r="T321" s="238"/>
      <c r="U321" s="238"/>
      <c r="V321" s="238"/>
      <c r="W321" s="238"/>
      <c r="X321" s="238"/>
      <c r="Y321" s="238"/>
      <c r="Z321" s="238"/>
      <c r="AA321" s="238"/>
      <c r="AB321" s="238"/>
      <c r="AC321" s="238"/>
    </row>
    <row r="322" customFormat="false" ht="15" hidden="false" customHeight="false" outlineLevel="0" collapsed="false">
      <c r="A322" s="238"/>
      <c r="B322" s="437"/>
      <c r="C322" s="238"/>
      <c r="D322" s="437"/>
      <c r="E322" s="238"/>
      <c r="F322" s="437"/>
      <c r="G322" s="437"/>
      <c r="H322" s="437"/>
      <c r="I322" s="437"/>
      <c r="J322" s="238"/>
      <c r="K322" s="238"/>
      <c r="L322" s="238"/>
      <c r="M322" s="238"/>
      <c r="N322" s="238"/>
      <c r="O322" s="238"/>
      <c r="P322" s="238"/>
      <c r="Q322" s="238"/>
      <c r="R322" s="238"/>
      <c r="S322" s="238"/>
      <c r="T322" s="238"/>
      <c r="U322" s="238"/>
      <c r="V322" s="238"/>
      <c r="W322" s="238"/>
      <c r="X322" s="238"/>
      <c r="Y322" s="238"/>
      <c r="Z322" s="238"/>
      <c r="AA322" s="238"/>
      <c r="AB322" s="238"/>
      <c r="AC322" s="238"/>
    </row>
    <row r="323" customFormat="false" ht="15" hidden="false" customHeight="false" outlineLevel="0" collapsed="false">
      <c r="A323" s="238"/>
      <c r="B323" s="437"/>
      <c r="C323" s="238"/>
      <c r="D323" s="437"/>
      <c r="E323" s="238"/>
      <c r="F323" s="437"/>
      <c r="G323" s="437"/>
      <c r="H323" s="437"/>
      <c r="I323" s="437"/>
      <c r="J323" s="238"/>
      <c r="K323" s="238"/>
      <c r="L323" s="238"/>
      <c r="M323" s="238"/>
      <c r="N323" s="238"/>
      <c r="O323" s="238"/>
      <c r="P323" s="238"/>
      <c r="Q323" s="238"/>
      <c r="R323" s="238"/>
      <c r="S323" s="238"/>
      <c r="T323" s="238"/>
      <c r="U323" s="238"/>
      <c r="V323" s="238"/>
      <c r="W323" s="238"/>
      <c r="X323" s="238"/>
      <c r="Y323" s="238"/>
      <c r="Z323" s="238"/>
      <c r="AA323" s="238"/>
      <c r="AB323" s="238"/>
      <c r="AC323" s="238"/>
    </row>
    <row r="324" customFormat="false" ht="15" hidden="false" customHeight="false" outlineLevel="0" collapsed="false">
      <c r="A324" s="238"/>
      <c r="B324" s="437"/>
      <c r="C324" s="238"/>
      <c r="D324" s="437"/>
      <c r="E324" s="238"/>
      <c r="F324" s="437"/>
      <c r="G324" s="437"/>
      <c r="H324" s="437"/>
      <c r="I324" s="437"/>
      <c r="J324" s="238"/>
      <c r="K324" s="238"/>
      <c r="L324" s="238"/>
      <c r="M324" s="238"/>
      <c r="N324" s="238"/>
      <c r="O324" s="238"/>
      <c r="P324" s="238"/>
      <c r="Q324" s="238"/>
      <c r="R324" s="238"/>
      <c r="S324" s="238"/>
      <c r="T324" s="238"/>
      <c r="U324" s="238"/>
      <c r="V324" s="238"/>
      <c r="W324" s="238"/>
      <c r="X324" s="238"/>
      <c r="Y324" s="238"/>
      <c r="Z324" s="238"/>
      <c r="AA324" s="238"/>
      <c r="AB324" s="238"/>
      <c r="AC324" s="238"/>
    </row>
    <row r="325" customFormat="false" ht="15" hidden="false" customHeight="false" outlineLevel="0" collapsed="false">
      <c r="A325" s="238"/>
      <c r="B325" s="437"/>
      <c r="C325" s="238"/>
      <c r="D325" s="437"/>
      <c r="E325" s="238"/>
      <c r="F325" s="437"/>
      <c r="G325" s="437"/>
      <c r="H325" s="437"/>
      <c r="I325" s="437"/>
      <c r="J325" s="238"/>
      <c r="K325" s="238"/>
      <c r="L325" s="238"/>
      <c r="M325" s="238"/>
      <c r="N325" s="238"/>
      <c r="O325" s="238"/>
      <c r="P325" s="238"/>
      <c r="Q325" s="238"/>
      <c r="R325" s="238"/>
      <c r="S325" s="238"/>
      <c r="T325" s="238"/>
      <c r="U325" s="238"/>
      <c r="V325" s="238"/>
      <c r="W325" s="238"/>
      <c r="X325" s="238"/>
      <c r="Y325" s="238"/>
      <c r="Z325" s="238"/>
      <c r="AA325" s="238"/>
      <c r="AB325" s="238"/>
      <c r="AC325" s="238"/>
    </row>
    <row r="326" customFormat="false" ht="15" hidden="false" customHeight="false" outlineLevel="0" collapsed="false">
      <c r="A326" s="238"/>
      <c r="B326" s="437"/>
      <c r="C326" s="238"/>
      <c r="D326" s="437"/>
      <c r="E326" s="238"/>
      <c r="F326" s="437"/>
      <c r="G326" s="437"/>
      <c r="H326" s="437"/>
      <c r="I326" s="437"/>
      <c r="J326" s="238"/>
      <c r="K326" s="238"/>
      <c r="L326" s="238"/>
      <c r="M326" s="238"/>
      <c r="N326" s="238"/>
      <c r="O326" s="238"/>
      <c r="P326" s="238"/>
      <c r="Q326" s="238"/>
      <c r="R326" s="238"/>
      <c r="S326" s="238"/>
      <c r="T326" s="238"/>
      <c r="U326" s="238"/>
      <c r="V326" s="238"/>
      <c r="W326" s="238"/>
      <c r="X326" s="238"/>
      <c r="Y326" s="238"/>
      <c r="Z326" s="238"/>
      <c r="AA326" s="238"/>
      <c r="AB326" s="238"/>
      <c r="AC326" s="238"/>
    </row>
    <row r="327" customFormat="false" ht="15" hidden="false" customHeight="false" outlineLevel="0" collapsed="false">
      <c r="A327" s="238"/>
      <c r="B327" s="437"/>
      <c r="C327" s="238"/>
      <c r="D327" s="437"/>
      <c r="E327" s="238"/>
      <c r="F327" s="437"/>
      <c r="G327" s="437"/>
      <c r="H327" s="437"/>
      <c r="I327" s="437"/>
      <c r="J327" s="238"/>
      <c r="K327" s="238"/>
      <c r="L327" s="238"/>
      <c r="M327" s="238"/>
      <c r="N327" s="238"/>
      <c r="O327" s="238"/>
      <c r="P327" s="238"/>
      <c r="Q327" s="238"/>
      <c r="R327" s="238"/>
      <c r="S327" s="238"/>
      <c r="T327" s="238"/>
      <c r="U327" s="238"/>
      <c r="V327" s="238"/>
      <c r="W327" s="238"/>
      <c r="X327" s="238"/>
      <c r="Y327" s="238"/>
      <c r="Z327" s="238"/>
      <c r="AA327" s="238"/>
      <c r="AB327" s="238"/>
      <c r="AC327" s="238"/>
    </row>
    <row r="328" customFormat="false" ht="15" hidden="false" customHeight="false" outlineLevel="0" collapsed="false">
      <c r="A328" s="238"/>
      <c r="B328" s="437"/>
      <c r="C328" s="238"/>
      <c r="D328" s="437"/>
      <c r="E328" s="238"/>
      <c r="F328" s="437"/>
      <c r="G328" s="437"/>
      <c r="H328" s="437"/>
      <c r="I328" s="437"/>
      <c r="J328" s="238"/>
      <c r="K328" s="238"/>
      <c r="L328" s="238"/>
      <c r="M328" s="238"/>
      <c r="N328" s="238"/>
      <c r="O328" s="238"/>
      <c r="P328" s="238"/>
      <c r="Q328" s="238"/>
      <c r="R328" s="238"/>
      <c r="S328" s="238"/>
      <c r="T328" s="238"/>
      <c r="U328" s="238"/>
      <c r="V328" s="238"/>
      <c r="W328" s="238"/>
      <c r="X328" s="238"/>
      <c r="Y328" s="238"/>
      <c r="Z328" s="238"/>
      <c r="AA328" s="238"/>
      <c r="AB328" s="238"/>
      <c r="AC328" s="238"/>
    </row>
    <row r="329" customFormat="false" ht="15" hidden="false" customHeight="false" outlineLevel="0" collapsed="false">
      <c r="A329" s="238"/>
      <c r="B329" s="437"/>
      <c r="C329" s="238"/>
      <c r="D329" s="437"/>
      <c r="E329" s="238"/>
      <c r="F329" s="437"/>
      <c r="G329" s="437"/>
      <c r="H329" s="437"/>
      <c r="I329" s="437"/>
      <c r="J329" s="238"/>
      <c r="K329" s="238"/>
      <c r="L329" s="238"/>
      <c r="M329" s="238"/>
      <c r="N329" s="238"/>
      <c r="O329" s="238"/>
      <c r="P329" s="238"/>
      <c r="Q329" s="238"/>
      <c r="R329" s="238"/>
      <c r="S329" s="238"/>
      <c r="T329" s="238"/>
      <c r="U329" s="238"/>
      <c r="V329" s="238"/>
      <c r="W329" s="238"/>
      <c r="X329" s="238"/>
      <c r="Y329" s="238"/>
      <c r="Z329" s="238"/>
      <c r="AA329" s="238"/>
      <c r="AB329" s="238"/>
      <c r="AC329" s="238"/>
    </row>
    <row r="330" customFormat="false" ht="15" hidden="false" customHeight="false" outlineLevel="0" collapsed="false">
      <c r="A330" s="238"/>
      <c r="B330" s="437"/>
      <c r="C330" s="238"/>
      <c r="D330" s="437"/>
      <c r="E330" s="238"/>
      <c r="F330" s="437"/>
      <c r="G330" s="437"/>
      <c r="H330" s="437"/>
      <c r="I330" s="437"/>
      <c r="J330" s="238"/>
      <c r="K330" s="238"/>
      <c r="L330" s="238"/>
      <c r="M330" s="238"/>
      <c r="N330" s="238"/>
      <c r="O330" s="238"/>
      <c r="P330" s="238"/>
      <c r="Q330" s="238"/>
      <c r="R330" s="238"/>
      <c r="S330" s="238"/>
      <c r="T330" s="238"/>
      <c r="U330" s="238"/>
      <c r="V330" s="238"/>
      <c r="W330" s="238"/>
      <c r="X330" s="238"/>
      <c r="Y330" s="238"/>
      <c r="Z330" s="238"/>
      <c r="AA330" s="238"/>
      <c r="AB330" s="238"/>
      <c r="AC330" s="238"/>
    </row>
    <row r="331" customFormat="false" ht="15" hidden="false" customHeight="false" outlineLevel="0" collapsed="false">
      <c r="A331" s="238"/>
      <c r="B331" s="437"/>
      <c r="C331" s="238"/>
      <c r="D331" s="437"/>
      <c r="E331" s="238"/>
      <c r="F331" s="437"/>
      <c r="G331" s="437"/>
      <c r="H331" s="437"/>
      <c r="I331" s="437"/>
      <c r="J331" s="238"/>
      <c r="K331" s="238"/>
      <c r="L331" s="238"/>
      <c r="M331" s="238"/>
      <c r="N331" s="238"/>
      <c r="O331" s="238"/>
      <c r="P331" s="238"/>
      <c r="Q331" s="238"/>
      <c r="R331" s="238"/>
      <c r="S331" s="238"/>
      <c r="T331" s="238"/>
      <c r="U331" s="238"/>
      <c r="V331" s="238"/>
      <c r="W331" s="238"/>
      <c r="X331" s="238"/>
      <c r="Y331" s="238"/>
      <c r="Z331" s="238"/>
      <c r="AA331" s="238"/>
      <c r="AB331" s="238"/>
      <c r="AC331" s="238"/>
    </row>
    <row r="332" customFormat="false" ht="15" hidden="false" customHeight="false" outlineLevel="0" collapsed="false">
      <c r="A332" s="238"/>
      <c r="B332" s="437"/>
      <c r="C332" s="238"/>
      <c r="D332" s="437"/>
      <c r="E332" s="238"/>
      <c r="F332" s="437"/>
      <c r="G332" s="437"/>
      <c r="H332" s="437"/>
      <c r="I332" s="437"/>
      <c r="J332" s="238"/>
      <c r="K332" s="238"/>
      <c r="L332" s="238"/>
      <c r="M332" s="238"/>
      <c r="N332" s="238"/>
      <c r="O332" s="238"/>
      <c r="P332" s="238"/>
      <c r="Q332" s="238"/>
      <c r="R332" s="238"/>
      <c r="S332" s="238"/>
      <c r="T332" s="238"/>
      <c r="U332" s="238"/>
      <c r="V332" s="238"/>
      <c r="W332" s="238"/>
      <c r="X332" s="238"/>
      <c r="Y332" s="238"/>
      <c r="Z332" s="238"/>
      <c r="AA332" s="238"/>
      <c r="AB332" s="238"/>
      <c r="AC332" s="238"/>
    </row>
    <row r="333" customFormat="false" ht="15" hidden="false" customHeight="false" outlineLevel="0" collapsed="false">
      <c r="A333" s="238"/>
      <c r="B333" s="437"/>
      <c r="C333" s="238"/>
      <c r="D333" s="437"/>
      <c r="E333" s="238"/>
      <c r="F333" s="437"/>
      <c r="G333" s="437"/>
      <c r="H333" s="437"/>
      <c r="I333" s="437"/>
      <c r="J333" s="238"/>
      <c r="K333" s="238"/>
      <c r="L333" s="238"/>
      <c r="M333" s="238"/>
      <c r="N333" s="238"/>
      <c r="O333" s="238"/>
      <c r="P333" s="238"/>
      <c r="Q333" s="238"/>
      <c r="R333" s="238"/>
      <c r="S333" s="238"/>
      <c r="T333" s="238"/>
      <c r="U333" s="238"/>
      <c r="V333" s="238"/>
      <c r="W333" s="238"/>
      <c r="X333" s="238"/>
      <c r="Y333" s="238"/>
      <c r="Z333" s="238"/>
      <c r="AA333" s="238"/>
      <c r="AB333" s="238"/>
      <c r="AC333" s="238"/>
    </row>
    <row r="334" customFormat="false" ht="15" hidden="false" customHeight="false" outlineLevel="0" collapsed="false">
      <c r="A334" s="238"/>
      <c r="B334" s="437"/>
      <c r="C334" s="238"/>
      <c r="D334" s="437"/>
      <c r="E334" s="238"/>
      <c r="F334" s="437"/>
      <c r="G334" s="437"/>
      <c r="H334" s="437"/>
      <c r="I334" s="437"/>
      <c r="J334" s="238"/>
      <c r="K334" s="238"/>
      <c r="L334" s="238"/>
      <c r="M334" s="238"/>
      <c r="N334" s="238"/>
      <c r="O334" s="238"/>
      <c r="P334" s="238"/>
      <c r="Q334" s="238"/>
      <c r="R334" s="238"/>
      <c r="S334" s="238"/>
      <c r="T334" s="238"/>
      <c r="U334" s="238"/>
      <c r="V334" s="238"/>
      <c r="W334" s="238"/>
      <c r="X334" s="238"/>
      <c r="Y334" s="238"/>
      <c r="Z334" s="238"/>
      <c r="AA334" s="238"/>
      <c r="AB334" s="238"/>
      <c r="AC334" s="238"/>
    </row>
    <row r="335" customFormat="false" ht="15" hidden="false" customHeight="false" outlineLevel="0" collapsed="false">
      <c r="A335" s="238"/>
      <c r="B335" s="437"/>
      <c r="C335" s="238"/>
      <c r="D335" s="437"/>
      <c r="E335" s="238"/>
      <c r="F335" s="437"/>
      <c r="G335" s="437"/>
      <c r="H335" s="437"/>
      <c r="I335" s="437"/>
      <c r="J335" s="238"/>
      <c r="K335" s="238"/>
      <c r="L335" s="238"/>
      <c r="M335" s="238"/>
      <c r="N335" s="238"/>
      <c r="O335" s="238"/>
      <c r="P335" s="238"/>
      <c r="Q335" s="238"/>
      <c r="R335" s="238"/>
      <c r="S335" s="238"/>
      <c r="T335" s="238"/>
      <c r="U335" s="238"/>
      <c r="V335" s="238"/>
      <c r="W335" s="238"/>
      <c r="X335" s="238"/>
      <c r="Y335" s="238"/>
      <c r="Z335" s="238"/>
      <c r="AA335" s="238"/>
      <c r="AB335" s="238"/>
      <c r="AC335" s="238"/>
    </row>
    <row r="336" customFormat="false" ht="15" hidden="false" customHeight="false" outlineLevel="0" collapsed="false">
      <c r="A336" s="238"/>
      <c r="B336" s="437"/>
      <c r="C336" s="238"/>
      <c r="D336" s="437"/>
      <c r="E336" s="238"/>
      <c r="F336" s="437"/>
      <c r="G336" s="437"/>
      <c r="H336" s="437"/>
      <c r="I336" s="437"/>
      <c r="J336" s="238"/>
      <c r="K336" s="238"/>
      <c r="L336" s="238"/>
      <c r="M336" s="238"/>
      <c r="N336" s="238"/>
      <c r="O336" s="238"/>
      <c r="P336" s="238"/>
      <c r="Q336" s="238"/>
      <c r="R336" s="238"/>
      <c r="S336" s="238"/>
      <c r="T336" s="238"/>
      <c r="U336" s="238"/>
      <c r="V336" s="238"/>
      <c r="W336" s="238"/>
      <c r="X336" s="238"/>
      <c r="Y336" s="238"/>
      <c r="Z336" s="238"/>
      <c r="AA336" s="238"/>
      <c r="AB336" s="238"/>
      <c r="AC336" s="238"/>
    </row>
    <row r="337" customFormat="false" ht="15" hidden="false" customHeight="false" outlineLevel="0" collapsed="false">
      <c r="A337" s="238"/>
      <c r="B337" s="437"/>
      <c r="C337" s="238"/>
      <c r="D337" s="437"/>
      <c r="E337" s="238"/>
      <c r="F337" s="437"/>
      <c r="G337" s="437"/>
      <c r="H337" s="437"/>
      <c r="I337" s="437"/>
      <c r="J337" s="238"/>
      <c r="K337" s="238"/>
      <c r="L337" s="238"/>
      <c r="M337" s="238"/>
      <c r="N337" s="238"/>
      <c r="O337" s="238"/>
      <c r="P337" s="238"/>
      <c r="Q337" s="238"/>
      <c r="R337" s="238"/>
      <c r="S337" s="238"/>
      <c r="T337" s="238"/>
      <c r="U337" s="238"/>
      <c r="V337" s="238"/>
      <c r="W337" s="238"/>
      <c r="X337" s="238"/>
      <c r="Y337" s="238"/>
      <c r="Z337" s="238"/>
      <c r="AA337" s="238"/>
      <c r="AB337" s="238"/>
      <c r="AC337" s="238"/>
    </row>
    <row r="338" customFormat="false" ht="15" hidden="false" customHeight="false" outlineLevel="0" collapsed="false">
      <c r="A338" s="238"/>
      <c r="B338" s="437"/>
      <c r="C338" s="238"/>
      <c r="D338" s="437"/>
      <c r="E338" s="238"/>
      <c r="F338" s="437"/>
      <c r="G338" s="437"/>
      <c r="H338" s="437"/>
      <c r="I338" s="437"/>
      <c r="J338" s="238"/>
      <c r="K338" s="238"/>
      <c r="L338" s="238"/>
      <c r="M338" s="238"/>
      <c r="N338" s="238"/>
      <c r="O338" s="238"/>
      <c r="P338" s="238"/>
      <c r="Q338" s="238"/>
      <c r="R338" s="238"/>
      <c r="S338" s="238"/>
      <c r="T338" s="238"/>
      <c r="U338" s="238"/>
      <c r="V338" s="238"/>
      <c r="W338" s="238"/>
      <c r="X338" s="238"/>
      <c r="Y338" s="238"/>
      <c r="Z338" s="238"/>
      <c r="AA338" s="238"/>
      <c r="AB338" s="238"/>
      <c r="AC338" s="238"/>
    </row>
    <row r="339" customFormat="false" ht="15" hidden="false" customHeight="false" outlineLevel="0" collapsed="false">
      <c r="A339" s="238"/>
      <c r="B339" s="437"/>
      <c r="C339" s="238"/>
      <c r="D339" s="437"/>
      <c r="E339" s="238"/>
      <c r="F339" s="437"/>
      <c r="G339" s="437"/>
      <c r="H339" s="437"/>
      <c r="I339" s="437"/>
      <c r="J339" s="238"/>
      <c r="K339" s="238"/>
      <c r="L339" s="238"/>
      <c r="M339" s="238"/>
      <c r="N339" s="238"/>
      <c r="O339" s="238"/>
      <c r="P339" s="238"/>
      <c r="Q339" s="238"/>
      <c r="R339" s="238"/>
      <c r="S339" s="238"/>
      <c r="T339" s="238"/>
      <c r="U339" s="238"/>
      <c r="V339" s="238"/>
      <c r="W339" s="238"/>
      <c r="X339" s="238"/>
      <c r="Y339" s="238"/>
      <c r="Z339" s="238"/>
      <c r="AA339" s="238"/>
      <c r="AB339" s="238"/>
      <c r="AC339" s="238"/>
    </row>
    <row r="340" customFormat="false" ht="15" hidden="false" customHeight="false" outlineLevel="0" collapsed="false">
      <c r="A340" s="238"/>
      <c r="B340" s="437"/>
      <c r="C340" s="238"/>
      <c r="D340" s="437"/>
      <c r="E340" s="238"/>
      <c r="F340" s="437"/>
      <c r="G340" s="437"/>
      <c r="H340" s="437"/>
      <c r="I340" s="437"/>
      <c r="J340" s="238"/>
      <c r="K340" s="238"/>
      <c r="L340" s="238"/>
      <c r="M340" s="238"/>
      <c r="N340" s="238"/>
      <c r="O340" s="238"/>
      <c r="P340" s="238"/>
      <c r="Q340" s="238"/>
      <c r="R340" s="238"/>
      <c r="S340" s="238"/>
      <c r="T340" s="238"/>
      <c r="U340" s="238"/>
      <c r="V340" s="238"/>
      <c r="W340" s="238"/>
      <c r="X340" s="238"/>
      <c r="Y340" s="238"/>
      <c r="Z340" s="238"/>
      <c r="AA340" s="238"/>
      <c r="AB340" s="238"/>
      <c r="AC340" s="238"/>
    </row>
    <row r="341" customFormat="false" ht="15" hidden="false" customHeight="false" outlineLevel="0" collapsed="false">
      <c r="A341" s="238"/>
      <c r="B341" s="437"/>
      <c r="C341" s="238"/>
      <c r="D341" s="437"/>
      <c r="E341" s="238"/>
      <c r="F341" s="437"/>
      <c r="G341" s="437"/>
      <c r="H341" s="437"/>
      <c r="I341" s="437"/>
      <c r="J341" s="238"/>
      <c r="K341" s="238"/>
      <c r="L341" s="238"/>
      <c r="M341" s="238"/>
      <c r="N341" s="238"/>
      <c r="O341" s="238"/>
      <c r="P341" s="238"/>
      <c r="Q341" s="238"/>
      <c r="R341" s="238"/>
      <c r="S341" s="238"/>
      <c r="T341" s="238"/>
      <c r="U341" s="238"/>
      <c r="V341" s="238"/>
      <c r="W341" s="238"/>
      <c r="X341" s="238"/>
      <c r="Y341" s="238"/>
      <c r="Z341" s="238"/>
      <c r="AA341" s="238"/>
      <c r="AB341" s="238"/>
      <c r="AC341" s="238"/>
    </row>
    <row r="342" customFormat="false" ht="15" hidden="false" customHeight="false" outlineLevel="0" collapsed="false">
      <c r="A342" s="238"/>
      <c r="B342" s="437"/>
      <c r="C342" s="238"/>
      <c r="D342" s="437"/>
      <c r="E342" s="238"/>
      <c r="F342" s="437"/>
      <c r="G342" s="437"/>
      <c r="H342" s="437"/>
      <c r="I342" s="437"/>
      <c r="J342" s="238"/>
      <c r="K342" s="238"/>
      <c r="L342" s="238"/>
      <c r="M342" s="238"/>
      <c r="N342" s="238"/>
      <c r="O342" s="238"/>
      <c r="P342" s="238"/>
      <c r="Q342" s="238"/>
      <c r="R342" s="238"/>
      <c r="S342" s="238"/>
      <c r="T342" s="238"/>
      <c r="U342" s="238"/>
      <c r="V342" s="238"/>
      <c r="W342" s="238"/>
      <c r="X342" s="238"/>
      <c r="Y342" s="238"/>
      <c r="Z342" s="238"/>
      <c r="AA342" s="238"/>
      <c r="AB342" s="238"/>
      <c r="AC342" s="238"/>
    </row>
    <row r="343" customFormat="false" ht="15" hidden="false" customHeight="false" outlineLevel="0" collapsed="false">
      <c r="A343" s="238"/>
      <c r="B343" s="437"/>
      <c r="C343" s="238"/>
      <c r="D343" s="437"/>
      <c r="E343" s="238"/>
      <c r="F343" s="437"/>
      <c r="G343" s="437"/>
      <c r="H343" s="437"/>
      <c r="I343" s="437"/>
      <c r="J343" s="238"/>
      <c r="K343" s="238"/>
      <c r="L343" s="238"/>
      <c r="M343" s="238"/>
      <c r="N343" s="238"/>
      <c r="O343" s="238"/>
      <c r="P343" s="238"/>
      <c r="Q343" s="238"/>
      <c r="R343" s="238"/>
      <c r="S343" s="238"/>
      <c r="T343" s="238"/>
      <c r="U343" s="238"/>
      <c r="V343" s="238"/>
      <c r="W343" s="238"/>
      <c r="X343" s="238"/>
      <c r="Y343" s="238"/>
      <c r="Z343" s="238"/>
      <c r="AA343" s="238"/>
      <c r="AB343" s="238"/>
      <c r="AC343" s="238"/>
    </row>
    <row r="344" customFormat="false" ht="15" hidden="false" customHeight="false" outlineLevel="0" collapsed="false">
      <c r="A344" s="238"/>
      <c r="B344" s="437"/>
      <c r="C344" s="238"/>
      <c r="D344" s="437"/>
      <c r="E344" s="238"/>
      <c r="F344" s="437"/>
      <c r="G344" s="437"/>
      <c r="H344" s="437"/>
      <c r="I344" s="437"/>
      <c r="J344" s="238"/>
      <c r="K344" s="238"/>
      <c r="L344" s="238"/>
      <c r="M344" s="238"/>
      <c r="N344" s="238"/>
      <c r="O344" s="238"/>
      <c r="P344" s="238"/>
      <c r="Q344" s="238"/>
      <c r="R344" s="238"/>
      <c r="S344" s="238"/>
      <c r="T344" s="238"/>
      <c r="U344" s="238"/>
      <c r="V344" s="238"/>
      <c r="W344" s="238"/>
      <c r="X344" s="238"/>
      <c r="Y344" s="238"/>
      <c r="Z344" s="238"/>
      <c r="AA344" s="238"/>
      <c r="AB344" s="238"/>
      <c r="AC344" s="238"/>
    </row>
    <row r="345" customFormat="false" ht="15" hidden="false" customHeight="false" outlineLevel="0" collapsed="false">
      <c r="A345" s="238"/>
      <c r="B345" s="437"/>
      <c r="C345" s="238"/>
      <c r="D345" s="437"/>
      <c r="E345" s="238"/>
      <c r="F345" s="437"/>
      <c r="G345" s="437"/>
      <c r="H345" s="437"/>
      <c r="I345" s="437"/>
      <c r="J345" s="238"/>
      <c r="K345" s="238"/>
      <c r="L345" s="238"/>
      <c r="M345" s="238"/>
      <c r="N345" s="238"/>
      <c r="O345" s="238"/>
      <c r="P345" s="238"/>
      <c r="Q345" s="238"/>
      <c r="R345" s="238"/>
      <c r="S345" s="238"/>
      <c r="T345" s="238"/>
      <c r="U345" s="238"/>
      <c r="V345" s="238"/>
      <c r="W345" s="238"/>
      <c r="X345" s="238"/>
      <c r="Y345" s="238"/>
      <c r="Z345" s="238"/>
      <c r="AA345" s="238"/>
      <c r="AB345" s="238"/>
      <c r="AC345" s="238"/>
    </row>
    <row r="346" customFormat="false" ht="15" hidden="false" customHeight="false" outlineLevel="0" collapsed="false">
      <c r="A346" s="238"/>
      <c r="B346" s="437"/>
      <c r="C346" s="238"/>
      <c r="D346" s="437"/>
      <c r="E346" s="238"/>
      <c r="F346" s="437"/>
      <c r="G346" s="437"/>
      <c r="H346" s="437"/>
      <c r="I346" s="437"/>
      <c r="J346" s="238"/>
      <c r="K346" s="238"/>
      <c r="L346" s="238"/>
      <c r="M346" s="238"/>
      <c r="N346" s="238"/>
      <c r="O346" s="238"/>
      <c r="P346" s="238"/>
      <c r="Q346" s="238"/>
      <c r="R346" s="238"/>
      <c r="S346" s="238"/>
      <c r="T346" s="238"/>
      <c r="U346" s="238"/>
      <c r="V346" s="238"/>
      <c r="W346" s="238"/>
      <c r="X346" s="238"/>
      <c r="Y346" s="238"/>
      <c r="Z346" s="238"/>
      <c r="AA346" s="238"/>
      <c r="AB346" s="238"/>
      <c r="AC346" s="238"/>
    </row>
    <row r="347" customFormat="false" ht="15" hidden="false" customHeight="false" outlineLevel="0" collapsed="false">
      <c r="A347" s="238"/>
      <c r="B347" s="437"/>
      <c r="C347" s="238"/>
      <c r="D347" s="437"/>
      <c r="E347" s="238"/>
      <c r="F347" s="437"/>
      <c r="G347" s="437"/>
      <c r="H347" s="437"/>
      <c r="I347" s="437"/>
      <c r="J347" s="238"/>
      <c r="K347" s="238"/>
      <c r="L347" s="238"/>
      <c r="M347" s="238"/>
      <c r="N347" s="238"/>
      <c r="O347" s="238"/>
      <c r="P347" s="238"/>
      <c r="Q347" s="238"/>
      <c r="R347" s="238"/>
      <c r="S347" s="238"/>
      <c r="T347" s="238"/>
      <c r="U347" s="238"/>
      <c r="V347" s="238"/>
      <c r="W347" s="238"/>
      <c r="X347" s="238"/>
      <c r="Y347" s="238"/>
      <c r="Z347" s="238"/>
      <c r="AA347" s="238"/>
      <c r="AB347" s="238"/>
      <c r="AC347" s="238"/>
    </row>
    <row r="348" customFormat="false" ht="15" hidden="false" customHeight="false" outlineLevel="0" collapsed="false">
      <c r="A348" s="238"/>
      <c r="B348" s="437"/>
      <c r="C348" s="238"/>
      <c r="D348" s="437"/>
      <c r="E348" s="238"/>
      <c r="F348" s="437"/>
      <c r="G348" s="437"/>
      <c r="H348" s="437"/>
      <c r="I348" s="437"/>
      <c r="J348" s="238"/>
      <c r="K348" s="238"/>
      <c r="L348" s="238"/>
      <c r="M348" s="238"/>
      <c r="N348" s="238"/>
      <c r="O348" s="238"/>
      <c r="P348" s="238"/>
      <c r="Q348" s="238"/>
      <c r="R348" s="238"/>
      <c r="S348" s="238"/>
      <c r="T348" s="238"/>
      <c r="U348" s="238"/>
      <c r="V348" s="238"/>
      <c r="W348" s="238"/>
      <c r="X348" s="238"/>
      <c r="Y348" s="238"/>
      <c r="Z348" s="238"/>
      <c r="AA348" s="238"/>
      <c r="AB348" s="238"/>
      <c r="AC348" s="238"/>
    </row>
    <row r="349" customFormat="false" ht="15" hidden="false" customHeight="false" outlineLevel="0" collapsed="false">
      <c r="A349" s="238"/>
      <c r="B349" s="437"/>
      <c r="C349" s="238"/>
      <c r="D349" s="437"/>
      <c r="E349" s="238"/>
      <c r="F349" s="437"/>
      <c r="G349" s="437"/>
      <c r="H349" s="437"/>
      <c r="I349" s="437"/>
      <c r="J349" s="238"/>
      <c r="K349" s="238"/>
      <c r="L349" s="238"/>
      <c r="M349" s="238"/>
      <c r="N349" s="238"/>
      <c r="O349" s="238"/>
      <c r="P349" s="238"/>
      <c r="Q349" s="238"/>
      <c r="R349" s="238"/>
      <c r="S349" s="238"/>
      <c r="T349" s="238"/>
      <c r="U349" s="238"/>
      <c r="V349" s="238"/>
      <c r="W349" s="238"/>
      <c r="X349" s="238"/>
      <c r="Y349" s="238"/>
      <c r="Z349" s="238"/>
      <c r="AA349" s="238"/>
      <c r="AB349" s="238"/>
      <c r="AC349" s="238"/>
    </row>
    <row r="350" customFormat="false" ht="15" hidden="false" customHeight="false" outlineLevel="0" collapsed="false">
      <c r="A350" s="238"/>
      <c r="B350" s="437"/>
      <c r="C350" s="238"/>
      <c r="D350" s="437"/>
      <c r="E350" s="238"/>
      <c r="F350" s="437"/>
      <c r="G350" s="437"/>
      <c r="H350" s="437"/>
      <c r="I350" s="437"/>
      <c r="J350" s="238"/>
      <c r="K350" s="238"/>
      <c r="L350" s="238"/>
      <c r="M350" s="238"/>
      <c r="N350" s="238"/>
      <c r="O350" s="238"/>
      <c r="P350" s="238"/>
      <c r="Q350" s="238"/>
      <c r="R350" s="238"/>
      <c r="S350" s="238"/>
      <c r="T350" s="238"/>
      <c r="U350" s="238"/>
      <c r="V350" s="238"/>
      <c r="W350" s="238"/>
      <c r="X350" s="238"/>
      <c r="Y350" s="238"/>
      <c r="Z350" s="238"/>
      <c r="AA350" s="238"/>
      <c r="AB350" s="238"/>
      <c r="AC350" s="238"/>
    </row>
    <row r="351" customFormat="false" ht="15" hidden="false" customHeight="false" outlineLevel="0" collapsed="false">
      <c r="A351" s="238"/>
      <c r="B351" s="437"/>
      <c r="C351" s="238"/>
      <c r="D351" s="437"/>
      <c r="E351" s="238"/>
      <c r="F351" s="437"/>
      <c r="G351" s="437"/>
      <c r="H351" s="437"/>
      <c r="I351" s="437"/>
      <c r="J351" s="238"/>
      <c r="K351" s="238"/>
      <c r="L351" s="238"/>
      <c r="M351" s="238"/>
      <c r="N351" s="238"/>
      <c r="O351" s="238"/>
      <c r="P351" s="238"/>
      <c r="Q351" s="238"/>
      <c r="R351" s="238"/>
      <c r="S351" s="238"/>
      <c r="T351" s="238"/>
      <c r="U351" s="238"/>
      <c r="V351" s="238"/>
      <c r="W351" s="238"/>
      <c r="X351" s="238"/>
      <c r="Y351" s="238"/>
      <c r="Z351" s="238"/>
      <c r="AA351" s="238"/>
      <c r="AB351" s="238"/>
      <c r="AC351" s="238"/>
    </row>
    <row r="352" customFormat="false" ht="15" hidden="false" customHeight="false" outlineLevel="0" collapsed="false">
      <c r="A352" s="238"/>
      <c r="B352" s="437"/>
      <c r="C352" s="238"/>
      <c r="D352" s="437"/>
      <c r="E352" s="238"/>
      <c r="F352" s="437"/>
      <c r="G352" s="437"/>
      <c r="H352" s="437"/>
      <c r="I352" s="437"/>
      <c r="J352" s="238"/>
      <c r="K352" s="238"/>
      <c r="L352" s="238"/>
      <c r="M352" s="238"/>
      <c r="N352" s="238"/>
      <c r="O352" s="238"/>
      <c r="P352" s="238"/>
      <c r="Q352" s="238"/>
      <c r="R352" s="238"/>
      <c r="S352" s="238"/>
      <c r="T352" s="238"/>
      <c r="U352" s="238"/>
      <c r="V352" s="238"/>
      <c r="W352" s="238"/>
      <c r="X352" s="238"/>
      <c r="Y352" s="238"/>
      <c r="Z352" s="238"/>
      <c r="AA352" s="238"/>
      <c r="AB352" s="238"/>
      <c r="AC352" s="238"/>
    </row>
    <row r="353" customFormat="false" ht="15" hidden="false" customHeight="false" outlineLevel="0" collapsed="false">
      <c r="A353" s="238"/>
      <c r="B353" s="437"/>
      <c r="C353" s="238"/>
      <c r="D353" s="437"/>
      <c r="E353" s="238"/>
      <c r="F353" s="437"/>
      <c r="G353" s="437"/>
      <c r="H353" s="437"/>
      <c r="I353" s="437"/>
      <c r="J353" s="238"/>
      <c r="K353" s="238"/>
      <c r="L353" s="238"/>
      <c r="M353" s="238"/>
      <c r="N353" s="238"/>
      <c r="O353" s="238"/>
      <c r="P353" s="238"/>
      <c r="Q353" s="238"/>
      <c r="R353" s="238"/>
      <c r="S353" s="238"/>
      <c r="T353" s="238"/>
      <c r="U353" s="238"/>
      <c r="V353" s="238"/>
      <c r="W353" s="238"/>
      <c r="X353" s="238"/>
      <c r="Y353" s="238"/>
      <c r="Z353" s="238"/>
      <c r="AA353" s="238"/>
      <c r="AB353" s="238"/>
      <c r="AC353" s="238"/>
    </row>
    <row r="354" customFormat="false" ht="15" hidden="false" customHeight="false" outlineLevel="0" collapsed="false">
      <c r="A354" s="238"/>
      <c r="B354" s="437"/>
      <c r="C354" s="238"/>
      <c r="D354" s="437"/>
      <c r="E354" s="238"/>
      <c r="F354" s="437"/>
      <c r="G354" s="437"/>
      <c r="H354" s="437"/>
      <c r="I354" s="437"/>
      <c r="J354" s="238"/>
      <c r="K354" s="238"/>
      <c r="L354" s="238"/>
      <c r="M354" s="238"/>
      <c r="N354" s="238"/>
      <c r="O354" s="238"/>
      <c r="P354" s="238"/>
      <c r="Q354" s="238"/>
      <c r="R354" s="238"/>
      <c r="S354" s="238"/>
      <c r="T354" s="238"/>
      <c r="U354" s="238"/>
      <c r="V354" s="238"/>
      <c r="W354" s="238"/>
      <c r="X354" s="238"/>
      <c r="Y354" s="238"/>
      <c r="Z354" s="238"/>
      <c r="AA354" s="238"/>
      <c r="AB354" s="238"/>
      <c r="AC354" s="238"/>
    </row>
    <row r="355" customFormat="false" ht="15" hidden="false" customHeight="false" outlineLevel="0" collapsed="false">
      <c r="A355" s="238"/>
      <c r="B355" s="437"/>
      <c r="C355" s="238"/>
      <c r="D355" s="437"/>
      <c r="E355" s="238"/>
      <c r="F355" s="437"/>
      <c r="G355" s="437"/>
      <c r="H355" s="437"/>
      <c r="I355" s="437"/>
      <c r="J355" s="238"/>
      <c r="K355" s="238"/>
      <c r="L355" s="238"/>
      <c r="M355" s="238"/>
      <c r="N355" s="238"/>
      <c r="O355" s="238"/>
      <c r="P355" s="238"/>
      <c r="Q355" s="238"/>
      <c r="R355" s="238"/>
      <c r="S355" s="238"/>
      <c r="T355" s="238"/>
      <c r="U355" s="238"/>
      <c r="V355" s="238"/>
      <c r="W355" s="238"/>
      <c r="X355" s="238"/>
      <c r="Y355" s="238"/>
      <c r="Z355" s="238"/>
      <c r="AA355" s="238"/>
      <c r="AB355" s="238"/>
      <c r="AC355" s="238"/>
    </row>
    <row r="356" customFormat="false" ht="15" hidden="false" customHeight="false" outlineLevel="0" collapsed="false">
      <c r="A356" s="238"/>
      <c r="B356" s="437"/>
      <c r="C356" s="238"/>
      <c r="D356" s="437"/>
      <c r="E356" s="238"/>
      <c r="F356" s="437"/>
      <c r="G356" s="437"/>
      <c r="H356" s="437"/>
      <c r="I356" s="437"/>
      <c r="J356" s="238"/>
      <c r="K356" s="238"/>
      <c r="L356" s="238"/>
      <c r="M356" s="238"/>
      <c r="N356" s="238"/>
      <c r="O356" s="238"/>
      <c r="P356" s="238"/>
      <c r="Q356" s="238"/>
      <c r="R356" s="238"/>
      <c r="S356" s="238"/>
      <c r="T356" s="238"/>
      <c r="U356" s="238"/>
      <c r="V356" s="238"/>
      <c r="W356" s="238"/>
      <c r="X356" s="238"/>
      <c r="Y356" s="238"/>
      <c r="Z356" s="238"/>
      <c r="AA356" s="238"/>
      <c r="AB356" s="238"/>
      <c r="AC356" s="238"/>
    </row>
    <row r="357" customFormat="false" ht="15" hidden="false" customHeight="false" outlineLevel="0" collapsed="false">
      <c r="A357" s="238"/>
      <c r="B357" s="437"/>
      <c r="C357" s="238"/>
      <c r="D357" s="437"/>
      <c r="E357" s="238"/>
      <c r="F357" s="437"/>
      <c r="G357" s="437"/>
      <c r="H357" s="437"/>
      <c r="I357" s="437"/>
      <c r="J357" s="238"/>
      <c r="K357" s="238"/>
      <c r="L357" s="238"/>
      <c r="M357" s="238"/>
      <c r="N357" s="238"/>
      <c r="O357" s="238"/>
      <c r="P357" s="238"/>
      <c r="Q357" s="238"/>
      <c r="R357" s="238"/>
      <c r="S357" s="238"/>
      <c r="T357" s="238"/>
      <c r="U357" s="238"/>
      <c r="V357" s="238"/>
      <c r="W357" s="238"/>
      <c r="X357" s="238"/>
      <c r="Y357" s="238"/>
      <c r="Z357" s="238"/>
      <c r="AA357" s="238"/>
      <c r="AB357" s="238"/>
      <c r="AC357" s="238"/>
    </row>
    <row r="358" customFormat="false" ht="15" hidden="false" customHeight="false" outlineLevel="0" collapsed="false">
      <c r="A358" s="238"/>
      <c r="B358" s="437"/>
      <c r="C358" s="238"/>
      <c r="D358" s="437"/>
      <c r="E358" s="238"/>
      <c r="F358" s="437"/>
      <c r="G358" s="437"/>
      <c r="H358" s="437"/>
      <c r="I358" s="437"/>
      <c r="J358" s="238"/>
      <c r="K358" s="238"/>
      <c r="L358" s="238"/>
      <c r="M358" s="238"/>
      <c r="N358" s="238"/>
      <c r="O358" s="238"/>
      <c r="P358" s="238"/>
      <c r="Q358" s="238"/>
      <c r="R358" s="238"/>
      <c r="S358" s="238"/>
      <c r="T358" s="238"/>
      <c r="U358" s="238"/>
      <c r="V358" s="238"/>
      <c r="W358" s="238"/>
      <c r="X358" s="238"/>
      <c r="Y358" s="238"/>
      <c r="Z358" s="238"/>
      <c r="AA358" s="238"/>
      <c r="AB358" s="238"/>
      <c r="AC358" s="238"/>
    </row>
    <row r="359" customFormat="false" ht="15" hidden="false" customHeight="false" outlineLevel="0" collapsed="false">
      <c r="A359" s="238"/>
      <c r="B359" s="437"/>
      <c r="C359" s="238"/>
      <c r="D359" s="437"/>
      <c r="E359" s="238"/>
      <c r="F359" s="437"/>
      <c r="G359" s="437"/>
      <c r="H359" s="437"/>
      <c r="I359" s="437"/>
      <c r="J359" s="238"/>
      <c r="K359" s="238"/>
      <c r="L359" s="238"/>
      <c r="M359" s="238"/>
      <c r="N359" s="238"/>
      <c r="O359" s="238"/>
      <c r="P359" s="238"/>
      <c r="Q359" s="238"/>
      <c r="R359" s="238"/>
      <c r="S359" s="238"/>
      <c r="T359" s="238"/>
      <c r="U359" s="238"/>
      <c r="V359" s="238"/>
      <c r="W359" s="238"/>
      <c r="X359" s="238"/>
      <c r="Y359" s="238"/>
      <c r="Z359" s="238"/>
      <c r="AA359" s="238"/>
      <c r="AB359" s="238"/>
      <c r="AC359" s="238"/>
    </row>
    <row r="360" customFormat="false" ht="15" hidden="false" customHeight="false" outlineLevel="0" collapsed="false">
      <c r="A360" s="238"/>
      <c r="B360" s="437"/>
      <c r="C360" s="238"/>
      <c r="D360" s="437"/>
      <c r="E360" s="238"/>
      <c r="F360" s="437"/>
      <c r="G360" s="437"/>
      <c r="H360" s="437"/>
      <c r="I360" s="437"/>
      <c r="J360" s="238"/>
      <c r="K360" s="238"/>
      <c r="L360" s="238"/>
      <c r="M360" s="238"/>
      <c r="N360" s="238"/>
      <c r="O360" s="238"/>
      <c r="P360" s="238"/>
      <c r="Q360" s="238"/>
      <c r="R360" s="238"/>
      <c r="S360" s="238"/>
      <c r="T360" s="238"/>
      <c r="U360" s="238"/>
      <c r="V360" s="238"/>
      <c r="W360" s="238"/>
      <c r="X360" s="238"/>
      <c r="Y360" s="238"/>
      <c r="Z360" s="238"/>
      <c r="AA360" s="238"/>
      <c r="AB360" s="238"/>
      <c r="AC360" s="238"/>
    </row>
    <row r="361" customFormat="false" ht="15" hidden="false" customHeight="false" outlineLevel="0" collapsed="false">
      <c r="A361" s="238"/>
      <c r="B361" s="437"/>
      <c r="C361" s="238"/>
      <c r="D361" s="437"/>
      <c r="E361" s="238"/>
      <c r="F361" s="437"/>
      <c r="G361" s="437"/>
      <c r="H361" s="437"/>
      <c r="I361" s="437"/>
      <c r="J361" s="238"/>
      <c r="K361" s="238"/>
      <c r="L361" s="238"/>
      <c r="M361" s="238"/>
      <c r="N361" s="238"/>
      <c r="O361" s="238"/>
      <c r="P361" s="238"/>
      <c r="Q361" s="238"/>
      <c r="R361" s="238"/>
      <c r="S361" s="238"/>
      <c r="T361" s="238"/>
      <c r="U361" s="238"/>
      <c r="V361" s="238"/>
      <c r="W361" s="238"/>
      <c r="X361" s="238"/>
      <c r="Y361" s="238"/>
      <c r="Z361" s="238"/>
      <c r="AA361" s="238"/>
      <c r="AB361" s="238"/>
      <c r="AC361" s="238"/>
    </row>
    <row r="362" customFormat="false" ht="15" hidden="false" customHeight="false" outlineLevel="0" collapsed="false">
      <c r="A362" s="238"/>
      <c r="B362" s="437"/>
      <c r="C362" s="238"/>
      <c r="D362" s="437"/>
      <c r="E362" s="238"/>
      <c r="F362" s="437"/>
      <c r="G362" s="437"/>
      <c r="H362" s="437"/>
      <c r="I362" s="437"/>
      <c r="J362" s="238"/>
      <c r="K362" s="238"/>
      <c r="L362" s="238"/>
      <c r="M362" s="238"/>
      <c r="N362" s="238"/>
      <c r="O362" s="238"/>
      <c r="P362" s="238"/>
      <c r="Q362" s="238"/>
      <c r="R362" s="238"/>
      <c r="S362" s="238"/>
      <c r="T362" s="238"/>
      <c r="U362" s="238"/>
      <c r="V362" s="238"/>
      <c r="W362" s="238"/>
      <c r="X362" s="238"/>
      <c r="Y362" s="238"/>
      <c r="Z362" s="238"/>
      <c r="AA362" s="238"/>
      <c r="AB362" s="238"/>
      <c r="AC362" s="238"/>
    </row>
    <row r="363" customFormat="false" ht="15" hidden="false" customHeight="false" outlineLevel="0" collapsed="false">
      <c r="A363" s="238"/>
      <c r="B363" s="437"/>
      <c r="C363" s="238"/>
      <c r="D363" s="437"/>
      <c r="E363" s="238"/>
      <c r="F363" s="437"/>
      <c r="G363" s="437"/>
      <c r="H363" s="437"/>
      <c r="I363" s="437"/>
      <c r="J363" s="238"/>
      <c r="K363" s="238"/>
      <c r="L363" s="238"/>
      <c r="M363" s="238"/>
      <c r="N363" s="238"/>
      <c r="O363" s="238"/>
      <c r="P363" s="238"/>
      <c r="Q363" s="238"/>
      <c r="R363" s="238"/>
      <c r="S363" s="238"/>
      <c r="T363" s="238"/>
      <c r="U363" s="238"/>
      <c r="V363" s="238"/>
      <c r="W363" s="238"/>
      <c r="X363" s="238"/>
      <c r="Y363" s="238"/>
      <c r="Z363" s="238"/>
      <c r="AA363" s="238"/>
      <c r="AB363" s="238"/>
      <c r="AC363" s="238"/>
    </row>
    <row r="364" customFormat="false" ht="15" hidden="false" customHeight="false" outlineLevel="0" collapsed="false">
      <c r="A364" s="238"/>
      <c r="B364" s="437"/>
      <c r="C364" s="238"/>
      <c r="D364" s="437"/>
      <c r="E364" s="238"/>
      <c r="F364" s="437"/>
      <c r="G364" s="437"/>
      <c r="H364" s="437"/>
      <c r="I364" s="437"/>
      <c r="J364" s="238"/>
      <c r="K364" s="238"/>
      <c r="L364" s="238"/>
      <c r="M364" s="238"/>
      <c r="N364" s="238"/>
      <c r="O364" s="238"/>
      <c r="P364" s="238"/>
      <c r="Q364" s="238"/>
      <c r="R364" s="238"/>
      <c r="S364" s="238"/>
      <c r="T364" s="238"/>
      <c r="U364" s="238"/>
      <c r="V364" s="238"/>
      <c r="W364" s="238"/>
      <c r="X364" s="238"/>
      <c r="Y364" s="238"/>
      <c r="Z364" s="238"/>
      <c r="AA364" s="238"/>
      <c r="AB364" s="238"/>
      <c r="AC364" s="238"/>
    </row>
    <row r="365" customFormat="false" ht="15" hidden="false" customHeight="false" outlineLevel="0" collapsed="false">
      <c r="A365" s="238"/>
      <c r="B365" s="437"/>
      <c r="C365" s="238"/>
      <c r="D365" s="437"/>
      <c r="E365" s="238"/>
      <c r="F365" s="437"/>
      <c r="G365" s="437"/>
      <c r="H365" s="437"/>
      <c r="I365" s="437"/>
      <c r="J365" s="238"/>
      <c r="K365" s="238"/>
      <c r="L365" s="238"/>
      <c r="M365" s="238"/>
      <c r="N365" s="238"/>
      <c r="O365" s="238"/>
      <c r="P365" s="238"/>
      <c r="Q365" s="238"/>
      <c r="R365" s="238"/>
      <c r="S365" s="238"/>
      <c r="T365" s="238"/>
      <c r="U365" s="238"/>
      <c r="V365" s="238"/>
      <c r="W365" s="238"/>
      <c r="X365" s="238"/>
      <c r="Y365" s="238"/>
      <c r="Z365" s="238"/>
      <c r="AA365" s="238"/>
      <c r="AB365" s="238"/>
      <c r="AC365" s="238"/>
    </row>
    <row r="366" customFormat="false" ht="15" hidden="false" customHeight="false" outlineLevel="0" collapsed="false">
      <c r="A366" s="238"/>
      <c r="B366" s="437"/>
      <c r="C366" s="238"/>
      <c r="D366" s="437"/>
      <c r="E366" s="238"/>
      <c r="F366" s="437"/>
      <c r="G366" s="437"/>
      <c r="H366" s="437"/>
      <c r="I366" s="437"/>
      <c r="J366" s="238"/>
      <c r="K366" s="238"/>
      <c r="L366" s="238"/>
      <c r="M366" s="238"/>
      <c r="N366" s="238"/>
      <c r="O366" s="238"/>
      <c r="P366" s="238"/>
      <c r="Q366" s="238"/>
      <c r="R366" s="238"/>
      <c r="S366" s="238"/>
      <c r="T366" s="238"/>
      <c r="U366" s="238"/>
      <c r="V366" s="238"/>
      <c r="W366" s="238"/>
      <c r="X366" s="238"/>
      <c r="Y366" s="238"/>
      <c r="Z366" s="238"/>
      <c r="AA366" s="238"/>
      <c r="AB366" s="238"/>
      <c r="AC366" s="238"/>
    </row>
    <row r="367" customFormat="false" ht="15" hidden="false" customHeight="false" outlineLevel="0" collapsed="false">
      <c r="A367" s="238"/>
      <c r="B367" s="437"/>
      <c r="C367" s="238"/>
      <c r="D367" s="437"/>
      <c r="E367" s="238"/>
      <c r="F367" s="437"/>
      <c r="G367" s="437"/>
      <c r="H367" s="437"/>
      <c r="I367" s="437"/>
      <c r="J367" s="238"/>
      <c r="K367" s="238"/>
      <c r="L367" s="238"/>
      <c r="M367" s="238"/>
      <c r="N367" s="238"/>
      <c r="O367" s="238"/>
      <c r="P367" s="238"/>
      <c r="Q367" s="238"/>
      <c r="R367" s="238"/>
      <c r="S367" s="238"/>
      <c r="T367" s="238"/>
      <c r="U367" s="238"/>
      <c r="V367" s="238"/>
      <c r="W367" s="238"/>
      <c r="X367" s="238"/>
      <c r="Y367" s="238"/>
      <c r="Z367" s="238"/>
      <c r="AA367" s="238"/>
      <c r="AB367" s="238"/>
      <c r="AC367" s="238"/>
    </row>
    <row r="368" customFormat="false" ht="15" hidden="false" customHeight="false" outlineLevel="0" collapsed="false">
      <c r="A368" s="238"/>
      <c r="B368" s="437"/>
      <c r="C368" s="238"/>
      <c r="D368" s="437"/>
      <c r="E368" s="238"/>
      <c r="F368" s="437"/>
      <c r="G368" s="437"/>
      <c r="H368" s="437"/>
      <c r="I368" s="437"/>
      <c r="J368" s="238"/>
      <c r="K368" s="238"/>
      <c r="L368" s="238"/>
      <c r="M368" s="238"/>
      <c r="N368" s="238"/>
      <c r="O368" s="238"/>
      <c r="P368" s="238"/>
      <c r="Q368" s="238"/>
      <c r="R368" s="238"/>
      <c r="S368" s="238"/>
      <c r="T368" s="238"/>
      <c r="U368" s="238"/>
      <c r="V368" s="238"/>
      <c r="W368" s="238"/>
      <c r="X368" s="238"/>
      <c r="Y368" s="238"/>
      <c r="Z368" s="238"/>
      <c r="AA368" s="238"/>
      <c r="AB368" s="238"/>
      <c r="AC368" s="238"/>
    </row>
    <row r="369" customFormat="false" ht="15" hidden="false" customHeight="false" outlineLevel="0" collapsed="false">
      <c r="A369" s="238"/>
      <c r="B369" s="437"/>
      <c r="C369" s="238"/>
      <c r="D369" s="437"/>
      <c r="E369" s="238"/>
      <c r="F369" s="437"/>
      <c r="G369" s="437"/>
      <c r="H369" s="437"/>
      <c r="I369" s="437"/>
      <c r="J369" s="238"/>
      <c r="K369" s="238"/>
      <c r="L369" s="238"/>
      <c r="M369" s="238"/>
      <c r="N369" s="238"/>
      <c r="O369" s="238"/>
      <c r="P369" s="238"/>
      <c r="Q369" s="238"/>
      <c r="R369" s="238"/>
      <c r="S369" s="238"/>
      <c r="T369" s="238"/>
      <c r="U369" s="238"/>
      <c r="V369" s="238"/>
      <c r="W369" s="238"/>
      <c r="X369" s="238"/>
      <c r="Y369" s="238"/>
      <c r="Z369" s="238"/>
      <c r="AA369" s="238"/>
      <c r="AB369" s="238"/>
      <c r="AC369" s="238"/>
    </row>
    <row r="370" customFormat="false" ht="15" hidden="false" customHeight="false" outlineLevel="0" collapsed="false">
      <c r="A370" s="238"/>
      <c r="B370" s="437"/>
      <c r="C370" s="238"/>
      <c r="D370" s="437"/>
      <c r="E370" s="238"/>
      <c r="F370" s="437"/>
      <c r="G370" s="437"/>
      <c r="H370" s="437"/>
      <c r="I370" s="437"/>
      <c r="J370" s="238"/>
      <c r="K370" s="238"/>
      <c r="L370" s="238"/>
      <c r="M370" s="238"/>
      <c r="N370" s="238"/>
      <c r="O370" s="238"/>
      <c r="P370" s="238"/>
      <c r="Q370" s="238"/>
      <c r="R370" s="238"/>
      <c r="S370" s="238"/>
      <c r="T370" s="238"/>
      <c r="U370" s="238"/>
      <c r="V370" s="238"/>
      <c r="W370" s="238"/>
      <c r="X370" s="238"/>
      <c r="Y370" s="238"/>
      <c r="Z370" s="238"/>
      <c r="AA370" s="238"/>
      <c r="AB370" s="238"/>
      <c r="AC370" s="238"/>
    </row>
    <row r="371" customFormat="false" ht="15" hidden="false" customHeight="false" outlineLevel="0" collapsed="false">
      <c r="A371" s="238"/>
      <c r="B371" s="437"/>
      <c r="C371" s="238"/>
      <c r="D371" s="437"/>
      <c r="E371" s="238"/>
      <c r="F371" s="437"/>
      <c r="G371" s="437"/>
      <c r="H371" s="437"/>
      <c r="I371" s="437"/>
      <c r="J371" s="238"/>
      <c r="K371" s="238"/>
      <c r="L371" s="238"/>
      <c r="M371" s="238"/>
      <c r="N371" s="238"/>
      <c r="O371" s="238"/>
      <c r="P371" s="238"/>
      <c r="Q371" s="238"/>
      <c r="R371" s="238"/>
      <c r="S371" s="238"/>
      <c r="T371" s="238"/>
      <c r="U371" s="238"/>
      <c r="V371" s="238"/>
      <c r="W371" s="238"/>
      <c r="X371" s="238"/>
      <c r="Y371" s="238"/>
      <c r="Z371" s="238"/>
      <c r="AA371" s="238"/>
      <c r="AB371" s="238"/>
      <c r="AC371" s="238"/>
    </row>
    <row r="372" customFormat="false" ht="15" hidden="false" customHeight="false" outlineLevel="0" collapsed="false">
      <c r="A372" s="238"/>
      <c r="B372" s="437"/>
      <c r="C372" s="238"/>
      <c r="D372" s="437"/>
      <c r="E372" s="238"/>
      <c r="F372" s="437"/>
      <c r="G372" s="437"/>
      <c r="H372" s="437"/>
      <c r="I372" s="437"/>
      <c r="J372" s="238"/>
      <c r="K372" s="238"/>
      <c r="L372" s="238"/>
      <c r="M372" s="238"/>
      <c r="N372" s="238"/>
      <c r="O372" s="238"/>
      <c r="P372" s="238"/>
      <c r="Q372" s="238"/>
      <c r="R372" s="238"/>
      <c r="S372" s="238"/>
      <c r="T372" s="238"/>
      <c r="U372" s="238"/>
      <c r="V372" s="238"/>
      <c r="W372" s="238"/>
      <c r="X372" s="238"/>
      <c r="Y372" s="238"/>
      <c r="Z372" s="238"/>
      <c r="AA372" s="238"/>
      <c r="AB372" s="238"/>
      <c r="AC372" s="238"/>
    </row>
    <row r="373" customFormat="false" ht="15" hidden="false" customHeight="false" outlineLevel="0" collapsed="false">
      <c r="A373" s="238"/>
      <c r="B373" s="437"/>
      <c r="C373" s="238"/>
      <c r="D373" s="437"/>
      <c r="E373" s="238"/>
      <c r="F373" s="437"/>
      <c r="G373" s="437"/>
      <c r="H373" s="437"/>
      <c r="I373" s="437"/>
      <c r="J373" s="238"/>
      <c r="K373" s="238"/>
      <c r="L373" s="238"/>
      <c r="M373" s="238"/>
      <c r="N373" s="238"/>
      <c r="O373" s="238"/>
      <c r="P373" s="238"/>
      <c r="Q373" s="238"/>
      <c r="R373" s="238"/>
      <c r="S373" s="238"/>
      <c r="T373" s="238"/>
      <c r="U373" s="238"/>
      <c r="V373" s="238"/>
      <c r="W373" s="238"/>
      <c r="X373" s="238"/>
      <c r="Y373" s="238"/>
      <c r="Z373" s="238"/>
      <c r="AA373" s="238"/>
      <c r="AB373" s="238"/>
      <c r="AC373" s="238"/>
    </row>
    <row r="374" customFormat="false" ht="15" hidden="false" customHeight="false" outlineLevel="0" collapsed="false">
      <c r="A374" s="238"/>
      <c r="B374" s="437"/>
      <c r="C374" s="238"/>
      <c r="D374" s="437"/>
      <c r="E374" s="238"/>
      <c r="F374" s="437"/>
      <c r="G374" s="437"/>
      <c r="H374" s="437"/>
      <c r="I374" s="437"/>
      <c r="J374" s="238"/>
      <c r="K374" s="238"/>
      <c r="L374" s="238"/>
      <c r="M374" s="238"/>
      <c r="N374" s="238"/>
      <c r="O374" s="238"/>
      <c r="P374" s="238"/>
      <c r="Q374" s="238"/>
      <c r="R374" s="238"/>
      <c r="S374" s="238"/>
      <c r="T374" s="238"/>
      <c r="U374" s="238"/>
      <c r="V374" s="238"/>
      <c r="W374" s="238"/>
      <c r="X374" s="238"/>
      <c r="Y374" s="238"/>
      <c r="Z374" s="238"/>
      <c r="AA374" s="238"/>
      <c r="AB374" s="238"/>
      <c r="AC374" s="238"/>
    </row>
    <row r="375" customFormat="false" ht="15" hidden="false" customHeight="false" outlineLevel="0" collapsed="false">
      <c r="A375" s="238"/>
      <c r="B375" s="437"/>
      <c r="C375" s="238"/>
      <c r="D375" s="437"/>
      <c r="E375" s="238"/>
      <c r="F375" s="437"/>
      <c r="G375" s="437"/>
      <c r="H375" s="437"/>
      <c r="I375" s="437"/>
      <c r="J375" s="238"/>
      <c r="K375" s="238"/>
      <c r="L375" s="238"/>
      <c r="M375" s="238"/>
      <c r="N375" s="238"/>
      <c r="O375" s="238"/>
      <c r="P375" s="238"/>
      <c r="Q375" s="238"/>
      <c r="R375" s="238"/>
      <c r="S375" s="238"/>
      <c r="T375" s="238"/>
      <c r="U375" s="238"/>
      <c r="V375" s="238"/>
      <c r="W375" s="238"/>
      <c r="X375" s="238"/>
      <c r="Y375" s="238"/>
      <c r="Z375" s="238"/>
      <c r="AA375" s="238"/>
      <c r="AB375" s="238"/>
      <c r="AC375" s="238"/>
    </row>
    <row r="376" customFormat="false" ht="15" hidden="false" customHeight="false" outlineLevel="0" collapsed="false">
      <c r="A376" s="238"/>
      <c r="B376" s="437"/>
      <c r="C376" s="238"/>
      <c r="D376" s="437"/>
      <c r="E376" s="238"/>
      <c r="F376" s="437"/>
      <c r="G376" s="437"/>
      <c r="H376" s="437"/>
      <c r="I376" s="437"/>
      <c r="J376" s="238"/>
      <c r="K376" s="238"/>
      <c r="L376" s="238"/>
      <c r="M376" s="238"/>
      <c r="N376" s="238"/>
      <c r="O376" s="238"/>
      <c r="P376" s="238"/>
      <c r="Q376" s="238"/>
      <c r="R376" s="238"/>
      <c r="S376" s="238"/>
      <c r="T376" s="238"/>
      <c r="U376" s="238"/>
      <c r="V376" s="238"/>
      <c r="W376" s="238"/>
      <c r="X376" s="238"/>
      <c r="Y376" s="238"/>
      <c r="Z376" s="238"/>
      <c r="AA376" s="238"/>
      <c r="AB376" s="238"/>
      <c r="AC376" s="238"/>
    </row>
    <row r="377" customFormat="false" ht="15" hidden="false" customHeight="false" outlineLevel="0" collapsed="false">
      <c r="A377" s="238"/>
      <c r="B377" s="437"/>
      <c r="C377" s="238"/>
      <c r="D377" s="437"/>
      <c r="E377" s="238"/>
      <c r="F377" s="437"/>
      <c r="G377" s="437"/>
      <c r="H377" s="437"/>
      <c r="I377" s="437"/>
      <c r="J377" s="238"/>
      <c r="K377" s="238"/>
      <c r="L377" s="238"/>
      <c r="M377" s="238"/>
      <c r="N377" s="238"/>
      <c r="O377" s="238"/>
      <c r="P377" s="238"/>
      <c r="Q377" s="238"/>
      <c r="R377" s="238"/>
      <c r="S377" s="238"/>
      <c r="T377" s="238"/>
      <c r="U377" s="238"/>
      <c r="V377" s="238"/>
      <c r="W377" s="238"/>
      <c r="X377" s="238"/>
      <c r="Y377" s="238"/>
      <c r="Z377" s="238"/>
      <c r="AA377" s="238"/>
      <c r="AB377" s="238"/>
      <c r="AC377" s="238"/>
    </row>
    <row r="378" customFormat="false" ht="15" hidden="false" customHeight="false" outlineLevel="0" collapsed="false">
      <c r="A378" s="238"/>
      <c r="B378" s="437"/>
      <c r="C378" s="238"/>
      <c r="D378" s="437"/>
      <c r="E378" s="238"/>
      <c r="F378" s="437"/>
      <c r="G378" s="437"/>
      <c r="H378" s="437"/>
      <c r="I378" s="437"/>
      <c r="J378" s="238"/>
      <c r="K378" s="238"/>
      <c r="L378" s="238"/>
      <c r="M378" s="238"/>
      <c r="N378" s="238"/>
      <c r="O378" s="238"/>
      <c r="P378" s="238"/>
      <c r="Q378" s="238"/>
      <c r="R378" s="238"/>
      <c r="S378" s="238"/>
      <c r="T378" s="238"/>
      <c r="U378" s="238"/>
      <c r="V378" s="238"/>
      <c r="W378" s="238"/>
      <c r="X378" s="238"/>
      <c r="Y378" s="238"/>
      <c r="Z378" s="238"/>
      <c r="AA378" s="238"/>
      <c r="AB378" s="238"/>
      <c r="AC378" s="238"/>
    </row>
    <row r="379" customFormat="false" ht="15" hidden="false" customHeight="false" outlineLevel="0" collapsed="false">
      <c r="A379" s="238"/>
      <c r="B379" s="437"/>
      <c r="C379" s="238"/>
      <c r="D379" s="437"/>
      <c r="E379" s="238"/>
      <c r="F379" s="437"/>
      <c r="G379" s="437"/>
      <c r="H379" s="437"/>
      <c r="I379" s="437"/>
      <c r="J379" s="238"/>
      <c r="K379" s="238"/>
      <c r="L379" s="238"/>
      <c r="M379" s="238"/>
      <c r="N379" s="238"/>
      <c r="O379" s="238"/>
      <c r="P379" s="238"/>
      <c r="Q379" s="238"/>
      <c r="R379" s="238"/>
      <c r="S379" s="238"/>
      <c r="T379" s="238"/>
      <c r="U379" s="238"/>
      <c r="V379" s="238"/>
      <c r="W379" s="238"/>
      <c r="X379" s="238"/>
      <c r="Y379" s="238"/>
      <c r="Z379" s="238"/>
      <c r="AA379" s="238"/>
      <c r="AB379" s="238"/>
      <c r="AC379" s="238"/>
    </row>
    <row r="380" customFormat="false" ht="15" hidden="false" customHeight="false" outlineLevel="0" collapsed="false">
      <c r="A380" s="238"/>
      <c r="B380" s="437"/>
      <c r="C380" s="238"/>
      <c r="D380" s="437"/>
      <c r="E380" s="238"/>
      <c r="F380" s="437"/>
      <c r="G380" s="437"/>
      <c r="H380" s="437"/>
      <c r="I380" s="437"/>
      <c r="J380" s="238"/>
      <c r="K380" s="238"/>
      <c r="L380" s="238"/>
      <c r="M380" s="238"/>
      <c r="N380" s="238"/>
      <c r="O380" s="238"/>
      <c r="P380" s="238"/>
      <c r="Q380" s="238"/>
      <c r="R380" s="238"/>
      <c r="S380" s="238"/>
      <c r="T380" s="238"/>
      <c r="U380" s="238"/>
      <c r="V380" s="238"/>
      <c r="W380" s="238"/>
      <c r="X380" s="238"/>
      <c r="Y380" s="238"/>
      <c r="Z380" s="238"/>
      <c r="AA380" s="238"/>
      <c r="AB380" s="238"/>
      <c r="AC380" s="238"/>
    </row>
    <row r="381" customFormat="false" ht="15" hidden="false" customHeight="false" outlineLevel="0" collapsed="false">
      <c r="A381" s="238"/>
      <c r="B381" s="437"/>
      <c r="C381" s="238"/>
      <c r="D381" s="437"/>
      <c r="E381" s="238"/>
      <c r="F381" s="437"/>
      <c r="G381" s="437"/>
      <c r="H381" s="437"/>
      <c r="I381" s="437"/>
      <c r="J381" s="238"/>
      <c r="K381" s="238"/>
      <c r="L381" s="238"/>
      <c r="M381" s="238"/>
      <c r="N381" s="238"/>
      <c r="O381" s="238"/>
      <c r="P381" s="238"/>
      <c r="Q381" s="238"/>
      <c r="R381" s="238"/>
      <c r="S381" s="238"/>
      <c r="T381" s="238"/>
      <c r="U381" s="238"/>
      <c r="V381" s="238"/>
      <c r="W381" s="238"/>
      <c r="X381" s="238"/>
      <c r="Y381" s="238"/>
      <c r="Z381" s="238"/>
      <c r="AA381" s="238"/>
      <c r="AB381" s="238"/>
      <c r="AC381" s="238"/>
    </row>
    <row r="382" customFormat="false" ht="15" hidden="false" customHeight="false" outlineLevel="0" collapsed="false">
      <c r="A382" s="238"/>
      <c r="B382" s="437"/>
      <c r="C382" s="238"/>
      <c r="D382" s="437"/>
      <c r="E382" s="238"/>
      <c r="F382" s="437"/>
      <c r="G382" s="437"/>
      <c r="H382" s="437"/>
      <c r="I382" s="437"/>
      <c r="J382" s="238"/>
      <c r="K382" s="238"/>
      <c r="L382" s="238"/>
      <c r="M382" s="238"/>
      <c r="N382" s="238"/>
      <c r="O382" s="238"/>
      <c r="P382" s="238"/>
      <c r="Q382" s="238"/>
      <c r="R382" s="238"/>
      <c r="S382" s="238"/>
      <c r="T382" s="238"/>
      <c r="U382" s="238"/>
      <c r="V382" s="238"/>
      <c r="W382" s="238"/>
      <c r="X382" s="238"/>
      <c r="Y382" s="238"/>
      <c r="Z382" s="238"/>
      <c r="AA382" s="238"/>
      <c r="AB382" s="238"/>
      <c r="AC382" s="238"/>
    </row>
    <row r="383" customFormat="false" ht="15" hidden="false" customHeight="false" outlineLevel="0" collapsed="false">
      <c r="A383" s="238"/>
      <c r="B383" s="437"/>
      <c r="C383" s="238"/>
      <c r="D383" s="437"/>
      <c r="E383" s="238"/>
      <c r="F383" s="437"/>
      <c r="G383" s="437"/>
      <c r="H383" s="437"/>
      <c r="I383" s="437"/>
      <c r="J383" s="238"/>
      <c r="K383" s="238"/>
      <c r="L383" s="238"/>
      <c r="M383" s="238"/>
      <c r="N383" s="238"/>
      <c r="O383" s="238"/>
      <c r="P383" s="238"/>
      <c r="Q383" s="238"/>
      <c r="R383" s="238"/>
      <c r="S383" s="238"/>
      <c r="T383" s="238"/>
      <c r="U383" s="238"/>
      <c r="V383" s="238"/>
      <c r="W383" s="238"/>
      <c r="X383" s="238"/>
      <c r="Y383" s="238"/>
      <c r="Z383" s="238"/>
      <c r="AA383" s="238"/>
      <c r="AB383" s="238"/>
      <c r="AC383" s="238"/>
    </row>
    <row r="384" customFormat="false" ht="15" hidden="false" customHeight="false" outlineLevel="0" collapsed="false">
      <c r="A384" s="238"/>
      <c r="B384" s="437"/>
      <c r="C384" s="238"/>
      <c r="D384" s="437"/>
      <c r="E384" s="238"/>
      <c r="F384" s="437"/>
      <c r="G384" s="437"/>
      <c r="H384" s="437"/>
      <c r="I384" s="437"/>
      <c r="J384" s="238"/>
      <c r="K384" s="238"/>
      <c r="L384" s="238"/>
      <c r="M384" s="238"/>
      <c r="N384" s="238"/>
      <c r="O384" s="238"/>
      <c r="P384" s="238"/>
      <c r="Q384" s="238"/>
      <c r="R384" s="238"/>
      <c r="S384" s="238"/>
      <c r="T384" s="238"/>
      <c r="U384" s="238"/>
      <c r="V384" s="238"/>
      <c r="W384" s="238"/>
      <c r="X384" s="238"/>
      <c r="Y384" s="238"/>
      <c r="Z384" s="238"/>
      <c r="AA384" s="238"/>
      <c r="AB384" s="238"/>
      <c r="AC384" s="238"/>
    </row>
    <row r="385" customFormat="false" ht="15" hidden="false" customHeight="false" outlineLevel="0" collapsed="false">
      <c r="A385" s="238"/>
      <c r="B385" s="437"/>
      <c r="C385" s="238"/>
      <c r="D385" s="437"/>
      <c r="E385" s="238"/>
      <c r="F385" s="437"/>
      <c r="G385" s="437"/>
      <c r="H385" s="437"/>
      <c r="I385" s="437"/>
      <c r="J385" s="238"/>
      <c r="K385" s="238"/>
      <c r="L385" s="238"/>
      <c r="M385" s="238"/>
      <c r="N385" s="238"/>
      <c r="O385" s="238"/>
      <c r="P385" s="238"/>
      <c r="Q385" s="238"/>
      <c r="R385" s="238"/>
      <c r="S385" s="238"/>
      <c r="T385" s="238"/>
      <c r="U385" s="238"/>
      <c r="V385" s="238"/>
      <c r="W385" s="238"/>
      <c r="X385" s="238"/>
      <c r="Y385" s="238"/>
      <c r="Z385" s="238"/>
      <c r="AA385" s="238"/>
      <c r="AB385" s="238"/>
      <c r="AC385" s="238"/>
    </row>
    <row r="386" customFormat="false" ht="15" hidden="false" customHeight="false" outlineLevel="0" collapsed="false">
      <c r="A386" s="238"/>
      <c r="B386" s="437"/>
      <c r="C386" s="238"/>
      <c r="D386" s="437"/>
      <c r="E386" s="238"/>
      <c r="F386" s="437"/>
      <c r="G386" s="437"/>
      <c r="H386" s="437"/>
      <c r="I386" s="437"/>
      <c r="J386" s="238"/>
      <c r="K386" s="238"/>
      <c r="L386" s="238"/>
      <c r="M386" s="238"/>
      <c r="N386" s="238"/>
      <c r="O386" s="238"/>
      <c r="P386" s="238"/>
      <c r="Q386" s="238"/>
      <c r="R386" s="238"/>
      <c r="S386" s="238"/>
      <c r="T386" s="238"/>
      <c r="U386" s="238"/>
      <c r="V386" s="238"/>
      <c r="W386" s="238"/>
      <c r="X386" s="238"/>
      <c r="Y386" s="238"/>
      <c r="Z386" s="238"/>
      <c r="AA386" s="238"/>
      <c r="AB386" s="238"/>
      <c r="AC386" s="238"/>
    </row>
    <row r="387" customFormat="false" ht="15" hidden="false" customHeight="false" outlineLevel="0" collapsed="false">
      <c r="A387" s="238"/>
      <c r="B387" s="437"/>
      <c r="C387" s="238"/>
      <c r="D387" s="437"/>
      <c r="E387" s="238"/>
      <c r="F387" s="437"/>
      <c r="G387" s="437"/>
      <c r="H387" s="437"/>
      <c r="I387" s="437"/>
      <c r="J387" s="238"/>
      <c r="K387" s="238"/>
      <c r="L387" s="238"/>
      <c r="M387" s="238"/>
      <c r="N387" s="238"/>
      <c r="O387" s="238"/>
      <c r="P387" s="238"/>
      <c r="Q387" s="238"/>
      <c r="R387" s="238"/>
      <c r="S387" s="238"/>
      <c r="T387" s="238"/>
      <c r="U387" s="238"/>
      <c r="V387" s="238"/>
      <c r="W387" s="238"/>
      <c r="X387" s="238"/>
      <c r="Y387" s="238"/>
      <c r="Z387" s="238"/>
      <c r="AA387" s="238"/>
      <c r="AB387" s="238"/>
      <c r="AC387" s="238"/>
    </row>
    <row r="388" customFormat="false" ht="15" hidden="false" customHeight="false" outlineLevel="0" collapsed="false">
      <c r="A388" s="238"/>
      <c r="B388" s="437"/>
      <c r="C388" s="238"/>
      <c r="D388" s="437"/>
      <c r="E388" s="238"/>
      <c r="F388" s="437"/>
      <c r="G388" s="437"/>
      <c r="H388" s="437"/>
      <c r="I388" s="437"/>
      <c r="J388" s="238"/>
      <c r="K388" s="238"/>
      <c r="L388" s="238"/>
      <c r="M388" s="238"/>
      <c r="N388" s="238"/>
      <c r="O388" s="238"/>
      <c r="P388" s="238"/>
      <c r="Q388" s="238"/>
      <c r="R388" s="238"/>
      <c r="S388" s="238"/>
      <c r="T388" s="238"/>
      <c r="U388" s="238"/>
      <c r="V388" s="238"/>
      <c r="W388" s="238"/>
      <c r="X388" s="238"/>
      <c r="Y388" s="238"/>
      <c r="Z388" s="238"/>
      <c r="AA388" s="238"/>
      <c r="AB388" s="238"/>
      <c r="AC388" s="238"/>
    </row>
    <row r="389" customFormat="false" ht="15" hidden="false" customHeight="false" outlineLevel="0" collapsed="false">
      <c r="A389" s="238"/>
      <c r="B389" s="437"/>
      <c r="C389" s="238"/>
      <c r="D389" s="437"/>
      <c r="E389" s="238"/>
      <c r="F389" s="437"/>
      <c r="G389" s="437"/>
      <c r="H389" s="437"/>
      <c r="I389" s="437"/>
      <c r="J389" s="238"/>
      <c r="K389" s="238"/>
      <c r="L389" s="238"/>
      <c r="M389" s="238"/>
      <c r="N389" s="238"/>
      <c r="O389" s="238"/>
      <c r="P389" s="238"/>
      <c r="Q389" s="238"/>
      <c r="R389" s="238"/>
      <c r="S389" s="238"/>
      <c r="T389" s="238"/>
      <c r="U389" s="238"/>
      <c r="V389" s="238"/>
      <c r="W389" s="238"/>
      <c r="X389" s="238"/>
      <c r="Y389" s="238"/>
      <c r="Z389" s="238"/>
      <c r="AA389" s="238"/>
      <c r="AB389" s="238"/>
      <c r="AC389" s="238"/>
    </row>
    <row r="390" customFormat="false" ht="15" hidden="false" customHeight="false" outlineLevel="0" collapsed="false">
      <c r="A390" s="238"/>
      <c r="B390" s="437"/>
      <c r="C390" s="238"/>
      <c r="D390" s="437"/>
      <c r="E390" s="238"/>
      <c r="F390" s="437"/>
      <c r="G390" s="437"/>
      <c r="H390" s="437"/>
      <c r="I390" s="437"/>
      <c r="J390" s="238"/>
      <c r="K390" s="238"/>
      <c r="L390" s="238"/>
      <c r="M390" s="238"/>
      <c r="N390" s="238"/>
      <c r="O390" s="238"/>
      <c r="P390" s="238"/>
      <c r="Q390" s="238"/>
      <c r="R390" s="238"/>
      <c r="S390" s="238"/>
      <c r="T390" s="238"/>
      <c r="U390" s="238"/>
      <c r="V390" s="238"/>
      <c r="W390" s="238"/>
      <c r="X390" s="238"/>
      <c r="Y390" s="238"/>
      <c r="Z390" s="238"/>
      <c r="AA390" s="238"/>
      <c r="AB390" s="238"/>
      <c r="AC390" s="238"/>
    </row>
    <row r="391" customFormat="false" ht="15" hidden="false" customHeight="false" outlineLevel="0" collapsed="false">
      <c r="A391" s="238"/>
      <c r="B391" s="437"/>
      <c r="C391" s="238"/>
      <c r="D391" s="437"/>
      <c r="E391" s="238"/>
      <c r="F391" s="437"/>
      <c r="G391" s="437"/>
      <c r="H391" s="437"/>
      <c r="I391" s="437"/>
      <c r="J391" s="238"/>
      <c r="K391" s="238"/>
      <c r="L391" s="238"/>
      <c r="M391" s="238"/>
      <c r="N391" s="238"/>
      <c r="O391" s="238"/>
      <c r="P391" s="238"/>
      <c r="Q391" s="238"/>
      <c r="R391" s="238"/>
      <c r="S391" s="238"/>
      <c r="T391" s="238"/>
      <c r="U391" s="238"/>
      <c r="V391" s="238"/>
      <c r="W391" s="238"/>
      <c r="X391" s="238"/>
      <c r="Y391" s="238"/>
      <c r="Z391" s="238"/>
      <c r="AA391" s="238"/>
      <c r="AB391" s="238"/>
      <c r="AC391" s="238"/>
    </row>
    <row r="392" customFormat="false" ht="15" hidden="false" customHeight="false" outlineLevel="0" collapsed="false">
      <c r="A392" s="238"/>
      <c r="B392" s="437"/>
      <c r="C392" s="238"/>
      <c r="D392" s="437"/>
      <c r="E392" s="238"/>
      <c r="F392" s="437"/>
      <c r="G392" s="437"/>
      <c r="H392" s="437"/>
      <c r="I392" s="437"/>
      <c r="J392" s="238"/>
      <c r="K392" s="238"/>
      <c r="L392" s="238"/>
      <c r="M392" s="238"/>
      <c r="N392" s="238"/>
      <c r="O392" s="238"/>
      <c r="P392" s="238"/>
      <c r="Q392" s="238"/>
      <c r="R392" s="238"/>
      <c r="S392" s="238"/>
      <c r="T392" s="238"/>
      <c r="U392" s="238"/>
      <c r="V392" s="238"/>
      <c r="W392" s="238"/>
      <c r="X392" s="238"/>
      <c r="Y392" s="238"/>
      <c r="Z392" s="238"/>
      <c r="AA392" s="238"/>
      <c r="AB392" s="238"/>
      <c r="AC392" s="238"/>
    </row>
    <row r="393" customFormat="false" ht="15" hidden="false" customHeight="false" outlineLevel="0" collapsed="false">
      <c r="A393" s="238"/>
      <c r="B393" s="437"/>
      <c r="C393" s="238"/>
      <c r="D393" s="437"/>
      <c r="E393" s="238"/>
      <c r="F393" s="437"/>
      <c r="G393" s="437"/>
      <c r="H393" s="437"/>
      <c r="I393" s="437"/>
      <c r="J393" s="238"/>
      <c r="K393" s="238"/>
      <c r="L393" s="238"/>
      <c r="M393" s="238"/>
      <c r="N393" s="238"/>
      <c r="O393" s="238"/>
      <c r="P393" s="238"/>
      <c r="Q393" s="238"/>
      <c r="R393" s="238"/>
      <c r="S393" s="238"/>
      <c r="T393" s="238"/>
      <c r="U393" s="238"/>
      <c r="V393" s="238"/>
      <c r="W393" s="238"/>
      <c r="X393" s="238"/>
      <c r="Y393" s="238"/>
      <c r="Z393" s="238"/>
      <c r="AA393" s="238"/>
      <c r="AB393" s="238"/>
      <c r="AC393" s="238"/>
    </row>
    <row r="394" customFormat="false" ht="15" hidden="false" customHeight="false" outlineLevel="0" collapsed="false">
      <c r="A394" s="238"/>
      <c r="B394" s="437"/>
      <c r="C394" s="238"/>
      <c r="D394" s="437"/>
      <c r="E394" s="238"/>
      <c r="F394" s="437"/>
      <c r="G394" s="437"/>
      <c r="H394" s="437"/>
      <c r="I394" s="437"/>
      <c r="J394" s="238"/>
      <c r="K394" s="238"/>
      <c r="L394" s="238"/>
      <c r="M394" s="238"/>
      <c r="N394" s="238"/>
      <c r="O394" s="238"/>
      <c r="P394" s="238"/>
      <c r="Q394" s="238"/>
      <c r="R394" s="238"/>
      <c r="S394" s="238"/>
      <c r="T394" s="238"/>
      <c r="U394" s="238"/>
      <c r="V394" s="238"/>
      <c r="W394" s="238"/>
      <c r="X394" s="238"/>
      <c r="Y394" s="238"/>
      <c r="Z394" s="238"/>
      <c r="AA394" s="238"/>
      <c r="AB394" s="238"/>
      <c r="AC394" s="238"/>
    </row>
    <row r="395" customFormat="false" ht="15" hidden="false" customHeight="false" outlineLevel="0" collapsed="false">
      <c r="A395" s="238"/>
      <c r="B395" s="437"/>
      <c r="C395" s="238"/>
      <c r="D395" s="437"/>
      <c r="E395" s="238"/>
      <c r="F395" s="437"/>
      <c r="G395" s="437"/>
      <c r="H395" s="437"/>
      <c r="I395" s="437"/>
      <c r="J395" s="238"/>
      <c r="K395" s="238"/>
      <c r="L395" s="238"/>
      <c r="M395" s="238"/>
      <c r="N395" s="238"/>
      <c r="O395" s="238"/>
      <c r="P395" s="238"/>
      <c r="Q395" s="238"/>
      <c r="R395" s="238"/>
      <c r="S395" s="238"/>
      <c r="T395" s="238"/>
      <c r="U395" s="238"/>
      <c r="V395" s="238"/>
      <c r="W395" s="238"/>
      <c r="X395" s="238"/>
      <c r="Y395" s="238"/>
      <c r="Z395" s="238"/>
      <c r="AA395" s="238"/>
      <c r="AB395" s="238"/>
      <c r="AC395" s="238"/>
    </row>
    <row r="396" customFormat="false" ht="15" hidden="false" customHeight="false" outlineLevel="0" collapsed="false">
      <c r="A396" s="238"/>
      <c r="B396" s="437"/>
      <c r="C396" s="238"/>
      <c r="D396" s="437"/>
      <c r="E396" s="238"/>
      <c r="F396" s="437"/>
      <c r="G396" s="437"/>
      <c r="H396" s="437"/>
      <c r="I396" s="437"/>
      <c r="J396" s="238"/>
      <c r="K396" s="238"/>
      <c r="L396" s="238"/>
      <c r="M396" s="238"/>
      <c r="N396" s="238"/>
      <c r="O396" s="238"/>
      <c r="P396" s="238"/>
      <c r="Q396" s="238"/>
      <c r="R396" s="238"/>
      <c r="S396" s="238"/>
      <c r="T396" s="238"/>
      <c r="U396" s="238"/>
      <c r="V396" s="238"/>
      <c r="W396" s="238"/>
      <c r="X396" s="238"/>
      <c r="Y396" s="238"/>
      <c r="Z396" s="238"/>
      <c r="AA396" s="238"/>
      <c r="AB396" s="238"/>
      <c r="AC396" s="238"/>
    </row>
    <row r="397" customFormat="false" ht="15" hidden="false" customHeight="false" outlineLevel="0" collapsed="false">
      <c r="A397" s="238"/>
      <c r="B397" s="437"/>
      <c r="C397" s="238"/>
      <c r="D397" s="437"/>
      <c r="E397" s="238"/>
      <c r="F397" s="437"/>
      <c r="G397" s="437"/>
      <c r="H397" s="437"/>
      <c r="I397" s="437"/>
      <c r="J397" s="238"/>
      <c r="K397" s="238"/>
      <c r="L397" s="238"/>
      <c r="M397" s="238"/>
      <c r="N397" s="238"/>
      <c r="O397" s="238"/>
      <c r="P397" s="238"/>
      <c r="Q397" s="238"/>
      <c r="R397" s="238"/>
      <c r="S397" s="238"/>
      <c r="T397" s="238"/>
      <c r="U397" s="238"/>
      <c r="V397" s="238"/>
      <c r="W397" s="238"/>
      <c r="X397" s="238"/>
      <c r="Y397" s="238"/>
      <c r="Z397" s="238"/>
      <c r="AA397" s="238"/>
      <c r="AB397" s="238"/>
      <c r="AC397" s="238"/>
    </row>
    <row r="398" customFormat="false" ht="15" hidden="false" customHeight="false" outlineLevel="0" collapsed="false">
      <c r="A398" s="238"/>
      <c r="B398" s="437"/>
      <c r="C398" s="238"/>
      <c r="D398" s="437"/>
      <c r="E398" s="238"/>
      <c r="F398" s="437"/>
      <c r="G398" s="437"/>
      <c r="H398" s="437"/>
      <c r="I398" s="437"/>
      <c r="J398" s="238"/>
      <c r="K398" s="238"/>
      <c r="L398" s="238"/>
      <c r="M398" s="238"/>
      <c r="N398" s="238"/>
      <c r="O398" s="238"/>
      <c r="P398" s="238"/>
      <c r="Q398" s="238"/>
      <c r="R398" s="238"/>
      <c r="S398" s="238"/>
      <c r="T398" s="238"/>
      <c r="U398" s="238"/>
      <c r="V398" s="238"/>
      <c r="W398" s="238"/>
      <c r="X398" s="238"/>
      <c r="Y398" s="238"/>
      <c r="Z398" s="238"/>
      <c r="AA398" s="238"/>
      <c r="AB398" s="238"/>
      <c r="AC398" s="238"/>
    </row>
    <row r="399" customFormat="false" ht="15" hidden="false" customHeight="false" outlineLevel="0" collapsed="false">
      <c r="A399" s="238"/>
      <c r="B399" s="437"/>
      <c r="C399" s="238"/>
      <c r="D399" s="437"/>
      <c r="E399" s="238"/>
      <c r="F399" s="437"/>
      <c r="G399" s="437"/>
      <c r="H399" s="437"/>
      <c r="I399" s="437"/>
      <c r="J399" s="238"/>
      <c r="K399" s="238"/>
      <c r="L399" s="238"/>
      <c r="M399" s="238"/>
      <c r="N399" s="238"/>
      <c r="O399" s="238"/>
      <c r="P399" s="238"/>
      <c r="Q399" s="238"/>
      <c r="R399" s="238"/>
      <c r="S399" s="238"/>
      <c r="T399" s="238"/>
      <c r="U399" s="238"/>
      <c r="V399" s="238"/>
      <c r="W399" s="238"/>
      <c r="X399" s="238"/>
      <c r="Y399" s="238"/>
      <c r="Z399" s="238"/>
      <c r="AA399" s="238"/>
      <c r="AB399" s="238"/>
      <c r="AC399" s="238"/>
    </row>
    <row r="400" customFormat="false" ht="15" hidden="false" customHeight="false" outlineLevel="0" collapsed="false">
      <c r="A400" s="238"/>
      <c r="B400" s="437"/>
      <c r="C400" s="238"/>
      <c r="D400" s="437"/>
      <c r="E400" s="238"/>
      <c r="F400" s="437"/>
      <c r="G400" s="437"/>
      <c r="H400" s="437"/>
      <c r="I400" s="437"/>
      <c r="J400" s="238"/>
      <c r="K400" s="238"/>
      <c r="L400" s="238"/>
      <c r="M400" s="238"/>
      <c r="N400" s="238"/>
      <c r="O400" s="238"/>
      <c r="P400" s="238"/>
      <c r="Q400" s="238"/>
      <c r="R400" s="238"/>
      <c r="S400" s="238"/>
      <c r="T400" s="238"/>
      <c r="U400" s="238"/>
      <c r="V400" s="238"/>
      <c r="W400" s="238"/>
      <c r="X400" s="238"/>
      <c r="Y400" s="238"/>
      <c r="Z400" s="238"/>
      <c r="AA400" s="238"/>
      <c r="AB400" s="238"/>
      <c r="AC400" s="238"/>
    </row>
    <row r="401" customFormat="false" ht="15" hidden="false" customHeight="false" outlineLevel="0" collapsed="false">
      <c r="A401" s="238"/>
      <c r="B401" s="437"/>
      <c r="C401" s="238"/>
      <c r="D401" s="437"/>
      <c r="E401" s="238"/>
      <c r="F401" s="437"/>
      <c r="G401" s="437"/>
      <c r="H401" s="437"/>
      <c r="I401" s="437"/>
      <c r="J401" s="238"/>
      <c r="K401" s="238"/>
      <c r="L401" s="238"/>
      <c r="M401" s="238"/>
      <c r="N401" s="238"/>
      <c r="O401" s="238"/>
      <c r="P401" s="238"/>
      <c r="Q401" s="238"/>
      <c r="R401" s="238"/>
      <c r="S401" s="238"/>
      <c r="T401" s="238"/>
      <c r="U401" s="238"/>
      <c r="V401" s="238"/>
      <c r="W401" s="238"/>
      <c r="X401" s="238"/>
      <c r="Y401" s="238"/>
      <c r="Z401" s="238"/>
      <c r="AA401" s="238"/>
      <c r="AB401" s="238"/>
      <c r="AC401" s="238"/>
    </row>
    <row r="402" customFormat="false" ht="15" hidden="false" customHeight="false" outlineLevel="0" collapsed="false">
      <c r="A402" s="238"/>
      <c r="B402" s="437"/>
      <c r="C402" s="238"/>
      <c r="D402" s="437"/>
      <c r="E402" s="238"/>
      <c r="F402" s="437"/>
      <c r="G402" s="437"/>
      <c r="H402" s="437"/>
      <c r="I402" s="437"/>
      <c r="J402" s="238"/>
      <c r="K402" s="238"/>
      <c r="L402" s="238"/>
      <c r="M402" s="238"/>
      <c r="N402" s="238"/>
      <c r="O402" s="238"/>
      <c r="P402" s="238"/>
      <c r="Q402" s="238"/>
      <c r="R402" s="238"/>
      <c r="S402" s="238"/>
      <c r="T402" s="238"/>
      <c r="U402" s="238"/>
      <c r="V402" s="238"/>
      <c r="W402" s="238"/>
      <c r="X402" s="238"/>
      <c r="Y402" s="238"/>
      <c r="Z402" s="238"/>
      <c r="AA402" s="238"/>
      <c r="AB402" s="238"/>
      <c r="AC402" s="238"/>
    </row>
    <row r="403" customFormat="false" ht="15" hidden="false" customHeight="false" outlineLevel="0" collapsed="false">
      <c r="A403" s="238"/>
      <c r="B403" s="437"/>
      <c r="C403" s="238"/>
      <c r="D403" s="437"/>
      <c r="E403" s="238"/>
      <c r="F403" s="437"/>
      <c r="G403" s="437"/>
      <c r="H403" s="437"/>
      <c r="I403" s="437"/>
      <c r="J403" s="238"/>
      <c r="K403" s="238"/>
      <c r="L403" s="238"/>
      <c r="M403" s="238"/>
      <c r="N403" s="238"/>
      <c r="O403" s="238"/>
      <c r="P403" s="238"/>
      <c r="Q403" s="238"/>
      <c r="R403" s="238"/>
      <c r="S403" s="238"/>
      <c r="T403" s="238"/>
      <c r="U403" s="238"/>
      <c r="V403" s="238"/>
      <c r="W403" s="238"/>
      <c r="X403" s="238"/>
      <c r="Y403" s="238"/>
      <c r="Z403" s="238"/>
      <c r="AA403" s="238"/>
      <c r="AB403" s="238"/>
      <c r="AC403" s="238"/>
    </row>
    <row r="404" customFormat="false" ht="15" hidden="false" customHeight="false" outlineLevel="0" collapsed="false">
      <c r="A404" s="238"/>
      <c r="B404" s="437"/>
      <c r="C404" s="238"/>
      <c r="D404" s="437"/>
      <c r="E404" s="238"/>
      <c r="F404" s="437"/>
      <c r="G404" s="437"/>
      <c r="H404" s="437"/>
      <c r="I404" s="437"/>
      <c r="J404" s="238"/>
      <c r="K404" s="238"/>
      <c r="L404" s="238"/>
      <c r="M404" s="238"/>
      <c r="N404" s="238"/>
      <c r="O404" s="238"/>
      <c r="P404" s="238"/>
      <c r="Q404" s="238"/>
      <c r="R404" s="238"/>
      <c r="S404" s="238"/>
      <c r="T404" s="238"/>
      <c r="U404" s="238"/>
      <c r="V404" s="238"/>
      <c r="W404" s="238"/>
      <c r="X404" s="238"/>
      <c r="Y404" s="238"/>
      <c r="Z404" s="238"/>
      <c r="AA404" s="238"/>
      <c r="AB404" s="238"/>
      <c r="AC404" s="238"/>
    </row>
    <row r="405" customFormat="false" ht="15" hidden="false" customHeight="false" outlineLevel="0" collapsed="false">
      <c r="A405" s="238"/>
      <c r="B405" s="437"/>
      <c r="C405" s="238"/>
      <c r="D405" s="437"/>
      <c r="E405" s="238"/>
      <c r="F405" s="437"/>
      <c r="G405" s="437"/>
      <c r="H405" s="437"/>
      <c r="I405" s="437"/>
      <c r="J405" s="238"/>
      <c r="K405" s="238"/>
      <c r="L405" s="238"/>
      <c r="M405" s="238"/>
      <c r="N405" s="238"/>
      <c r="O405" s="238"/>
      <c r="P405" s="238"/>
      <c r="Q405" s="238"/>
      <c r="R405" s="238"/>
      <c r="S405" s="238"/>
      <c r="T405" s="238"/>
      <c r="U405" s="238"/>
      <c r="V405" s="238"/>
      <c r="W405" s="238"/>
      <c r="X405" s="238"/>
      <c r="Y405" s="238"/>
      <c r="Z405" s="238"/>
      <c r="AA405" s="238"/>
      <c r="AB405" s="238"/>
      <c r="AC405" s="238"/>
    </row>
    <row r="406" customFormat="false" ht="15" hidden="false" customHeight="false" outlineLevel="0" collapsed="false">
      <c r="A406" s="238"/>
      <c r="B406" s="437"/>
      <c r="C406" s="238"/>
      <c r="D406" s="437"/>
      <c r="E406" s="238"/>
      <c r="F406" s="437"/>
      <c r="G406" s="437"/>
      <c r="H406" s="437"/>
      <c r="I406" s="437"/>
      <c r="J406" s="238"/>
      <c r="K406" s="238"/>
      <c r="L406" s="238"/>
      <c r="M406" s="238"/>
      <c r="N406" s="238"/>
      <c r="O406" s="238"/>
      <c r="P406" s="238"/>
      <c r="Q406" s="238"/>
      <c r="R406" s="238"/>
      <c r="S406" s="238"/>
      <c r="T406" s="238"/>
      <c r="U406" s="238"/>
      <c r="V406" s="238"/>
      <c r="W406" s="238"/>
      <c r="X406" s="238"/>
      <c r="Y406" s="238"/>
      <c r="Z406" s="238"/>
      <c r="AA406" s="238"/>
      <c r="AB406" s="238"/>
      <c r="AC406" s="238"/>
    </row>
    <row r="407" customFormat="false" ht="15" hidden="false" customHeight="false" outlineLevel="0" collapsed="false">
      <c r="A407" s="238"/>
      <c r="B407" s="437"/>
      <c r="C407" s="238"/>
      <c r="D407" s="437"/>
      <c r="E407" s="238"/>
      <c r="F407" s="437"/>
      <c r="G407" s="437"/>
      <c r="H407" s="437"/>
      <c r="I407" s="437"/>
      <c r="J407" s="238"/>
      <c r="K407" s="238"/>
      <c r="L407" s="238"/>
      <c r="M407" s="238"/>
      <c r="N407" s="238"/>
      <c r="O407" s="238"/>
      <c r="P407" s="238"/>
      <c r="Q407" s="238"/>
      <c r="R407" s="238"/>
      <c r="S407" s="238"/>
      <c r="T407" s="238"/>
      <c r="U407" s="238"/>
      <c r="V407" s="238"/>
      <c r="W407" s="238"/>
      <c r="X407" s="238"/>
      <c r="Y407" s="238"/>
      <c r="Z407" s="238"/>
      <c r="AA407" s="238"/>
      <c r="AB407" s="238"/>
      <c r="AC407" s="238"/>
    </row>
    <row r="408" customFormat="false" ht="15" hidden="false" customHeight="false" outlineLevel="0" collapsed="false">
      <c r="A408" s="238"/>
      <c r="B408" s="437"/>
      <c r="C408" s="238"/>
      <c r="D408" s="437"/>
      <c r="E408" s="238"/>
      <c r="F408" s="437"/>
      <c r="G408" s="437"/>
      <c r="H408" s="437"/>
      <c r="I408" s="437"/>
      <c r="J408" s="238"/>
      <c r="K408" s="238"/>
      <c r="L408" s="238"/>
      <c r="M408" s="238"/>
      <c r="N408" s="238"/>
      <c r="O408" s="238"/>
      <c r="P408" s="238"/>
      <c r="Q408" s="238"/>
      <c r="R408" s="238"/>
      <c r="S408" s="238"/>
      <c r="T408" s="238"/>
      <c r="U408" s="238"/>
      <c r="V408" s="238"/>
      <c r="W408" s="238"/>
      <c r="X408" s="238"/>
      <c r="Y408" s="238"/>
      <c r="Z408" s="238"/>
      <c r="AA408" s="238"/>
      <c r="AB408" s="238"/>
      <c r="AC408" s="238"/>
    </row>
    <row r="409" customFormat="false" ht="15" hidden="false" customHeight="false" outlineLevel="0" collapsed="false">
      <c r="A409" s="238"/>
      <c r="B409" s="437"/>
      <c r="C409" s="238"/>
      <c r="D409" s="437"/>
      <c r="E409" s="238"/>
      <c r="F409" s="437"/>
      <c r="G409" s="437"/>
      <c r="H409" s="437"/>
      <c r="I409" s="437"/>
      <c r="J409" s="238"/>
      <c r="K409" s="238"/>
      <c r="L409" s="238"/>
      <c r="M409" s="238"/>
      <c r="N409" s="238"/>
      <c r="O409" s="238"/>
      <c r="P409" s="238"/>
      <c r="Q409" s="238"/>
      <c r="R409" s="238"/>
      <c r="S409" s="238"/>
      <c r="T409" s="238"/>
      <c r="U409" s="238"/>
      <c r="V409" s="238"/>
      <c r="W409" s="238"/>
      <c r="X409" s="238"/>
      <c r="Y409" s="238"/>
      <c r="Z409" s="238"/>
      <c r="AA409" s="238"/>
      <c r="AB409" s="238"/>
      <c r="AC409" s="238"/>
    </row>
    <row r="410" customFormat="false" ht="15" hidden="false" customHeight="false" outlineLevel="0" collapsed="false">
      <c r="A410" s="238"/>
      <c r="B410" s="437"/>
      <c r="C410" s="238"/>
      <c r="D410" s="437"/>
      <c r="E410" s="238"/>
      <c r="F410" s="437"/>
      <c r="G410" s="437"/>
      <c r="H410" s="437"/>
      <c r="I410" s="437"/>
      <c r="J410" s="238"/>
      <c r="K410" s="238"/>
      <c r="L410" s="238"/>
      <c r="M410" s="238"/>
      <c r="N410" s="238"/>
      <c r="O410" s="238"/>
      <c r="P410" s="238"/>
      <c r="Q410" s="238"/>
      <c r="R410" s="238"/>
      <c r="S410" s="238"/>
      <c r="T410" s="238"/>
      <c r="U410" s="238"/>
      <c r="V410" s="238"/>
      <c r="W410" s="238"/>
      <c r="X410" s="238"/>
      <c r="Y410" s="238"/>
      <c r="Z410" s="238"/>
      <c r="AA410" s="238"/>
      <c r="AB410" s="238"/>
      <c r="AC410" s="238"/>
    </row>
    <row r="411" customFormat="false" ht="15" hidden="false" customHeight="false" outlineLevel="0" collapsed="false">
      <c r="A411" s="238"/>
      <c r="B411" s="437"/>
      <c r="C411" s="238"/>
      <c r="D411" s="437"/>
      <c r="E411" s="238"/>
      <c r="F411" s="437"/>
      <c r="G411" s="437"/>
      <c r="H411" s="437"/>
      <c r="I411" s="437"/>
      <c r="J411" s="238"/>
      <c r="K411" s="238"/>
      <c r="L411" s="238"/>
      <c r="M411" s="238"/>
      <c r="N411" s="238"/>
      <c r="O411" s="238"/>
      <c r="P411" s="238"/>
      <c r="Q411" s="238"/>
      <c r="R411" s="238"/>
      <c r="S411" s="238"/>
      <c r="T411" s="238"/>
      <c r="U411" s="238"/>
      <c r="V411" s="238"/>
      <c r="W411" s="238"/>
      <c r="X411" s="238"/>
      <c r="Y411" s="238"/>
      <c r="Z411" s="238"/>
      <c r="AA411" s="238"/>
      <c r="AB411" s="238"/>
      <c r="AC411" s="238"/>
    </row>
    <row r="412" customFormat="false" ht="15" hidden="false" customHeight="false" outlineLevel="0" collapsed="false">
      <c r="A412" s="238"/>
      <c r="B412" s="437"/>
      <c r="C412" s="238"/>
      <c r="D412" s="437"/>
      <c r="E412" s="238"/>
      <c r="F412" s="437"/>
      <c r="G412" s="437"/>
      <c r="H412" s="437"/>
      <c r="I412" s="437"/>
      <c r="J412" s="238"/>
      <c r="K412" s="238"/>
      <c r="L412" s="238"/>
      <c r="M412" s="238"/>
      <c r="N412" s="238"/>
      <c r="O412" s="238"/>
      <c r="P412" s="238"/>
      <c r="Q412" s="238"/>
      <c r="R412" s="238"/>
      <c r="S412" s="238"/>
      <c r="T412" s="238"/>
      <c r="U412" s="238"/>
      <c r="V412" s="238"/>
      <c r="W412" s="238"/>
      <c r="X412" s="238"/>
      <c r="Y412" s="238"/>
      <c r="Z412" s="238"/>
      <c r="AA412" s="238"/>
      <c r="AB412" s="238"/>
      <c r="AC412" s="238"/>
    </row>
    <row r="413" customFormat="false" ht="15" hidden="false" customHeight="false" outlineLevel="0" collapsed="false">
      <c r="A413" s="238"/>
      <c r="B413" s="437"/>
      <c r="C413" s="238"/>
      <c r="D413" s="437"/>
      <c r="E413" s="238"/>
      <c r="F413" s="437"/>
      <c r="G413" s="437"/>
      <c r="H413" s="437"/>
      <c r="I413" s="437"/>
      <c r="J413" s="238"/>
      <c r="K413" s="238"/>
      <c r="L413" s="238"/>
      <c r="M413" s="238"/>
      <c r="N413" s="238"/>
      <c r="O413" s="238"/>
      <c r="P413" s="238"/>
      <c r="Q413" s="238"/>
      <c r="R413" s="238"/>
      <c r="S413" s="238"/>
      <c r="T413" s="238"/>
      <c r="U413" s="238"/>
      <c r="V413" s="238"/>
      <c r="W413" s="238"/>
      <c r="X413" s="238"/>
      <c r="Y413" s="238"/>
      <c r="Z413" s="238"/>
      <c r="AA413" s="238"/>
      <c r="AB413" s="238"/>
      <c r="AC413" s="238"/>
    </row>
    <row r="414" customFormat="false" ht="15" hidden="false" customHeight="false" outlineLevel="0" collapsed="false">
      <c r="A414" s="238"/>
      <c r="B414" s="437"/>
      <c r="C414" s="238"/>
      <c r="D414" s="437"/>
      <c r="E414" s="238"/>
      <c r="F414" s="437"/>
      <c r="G414" s="437"/>
      <c r="H414" s="437"/>
      <c r="I414" s="437"/>
      <c r="J414" s="238"/>
      <c r="K414" s="238"/>
      <c r="L414" s="238"/>
      <c r="M414" s="238"/>
      <c r="N414" s="238"/>
      <c r="O414" s="238"/>
      <c r="P414" s="238"/>
      <c r="Q414" s="238"/>
      <c r="R414" s="238"/>
      <c r="S414" s="238"/>
      <c r="T414" s="238"/>
      <c r="U414" s="238"/>
      <c r="V414" s="238"/>
      <c r="W414" s="238"/>
      <c r="X414" s="238"/>
      <c r="Y414" s="238"/>
      <c r="Z414" s="238"/>
      <c r="AA414" s="238"/>
      <c r="AB414" s="238"/>
      <c r="AC414" s="238"/>
    </row>
    <row r="415" customFormat="false" ht="15" hidden="false" customHeight="false" outlineLevel="0" collapsed="false">
      <c r="A415" s="238"/>
      <c r="B415" s="437"/>
      <c r="C415" s="238"/>
      <c r="D415" s="437"/>
      <c r="E415" s="238"/>
      <c r="F415" s="437"/>
      <c r="G415" s="437"/>
      <c r="H415" s="437"/>
      <c r="I415" s="437"/>
      <c r="J415" s="238"/>
      <c r="K415" s="238"/>
      <c r="L415" s="238"/>
      <c r="M415" s="238"/>
      <c r="N415" s="238"/>
      <c r="O415" s="238"/>
      <c r="P415" s="238"/>
      <c r="Q415" s="238"/>
      <c r="R415" s="238"/>
      <c r="S415" s="238"/>
      <c r="T415" s="238"/>
      <c r="U415" s="238"/>
      <c r="V415" s="238"/>
      <c r="W415" s="238"/>
      <c r="X415" s="238"/>
      <c r="Y415" s="238"/>
      <c r="Z415" s="238"/>
      <c r="AA415" s="238"/>
      <c r="AB415" s="238"/>
      <c r="AC415" s="238"/>
    </row>
    <row r="416" customFormat="false" ht="15" hidden="false" customHeight="false" outlineLevel="0" collapsed="false">
      <c r="A416" s="238"/>
      <c r="B416" s="437"/>
      <c r="C416" s="238"/>
      <c r="D416" s="437"/>
      <c r="E416" s="238"/>
      <c r="F416" s="437"/>
      <c r="G416" s="437"/>
      <c r="H416" s="437"/>
      <c r="I416" s="437"/>
      <c r="J416" s="238"/>
      <c r="K416" s="238"/>
      <c r="L416" s="238"/>
      <c r="M416" s="238"/>
      <c r="N416" s="238"/>
      <c r="O416" s="238"/>
      <c r="P416" s="238"/>
      <c r="Q416" s="238"/>
      <c r="R416" s="238"/>
      <c r="S416" s="238"/>
      <c r="T416" s="238"/>
      <c r="U416" s="238"/>
      <c r="V416" s="238"/>
      <c r="W416" s="238"/>
      <c r="X416" s="238"/>
      <c r="Y416" s="238"/>
      <c r="Z416" s="238"/>
      <c r="AA416" s="238"/>
      <c r="AB416" s="238"/>
      <c r="AC416" s="238"/>
    </row>
    <row r="417" customFormat="false" ht="15" hidden="false" customHeight="false" outlineLevel="0" collapsed="false">
      <c r="A417" s="238"/>
      <c r="B417" s="437"/>
      <c r="C417" s="238"/>
      <c r="D417" s="437"/>
      <c r="E417" s="238"/>
      <c r="F417" s="437"/>
      <c r="G417" s="437"/>
      <c r="H417" s="437"/>
      <c r="I417" s="437"/>
      <c r="J417" s="238"/>
      <c r="K417" s="238"/>
      <c r="L417" s="238"/>
      <c r="M417" s="238"/>
      <c r="N417" s="238"/>
      <c r="O417" s="238"/>
      <c r="P417" s="238"/>
      <c r="Q417" s="238"/>
      <c r="R417" s="238"/>
      <c r="S417" s="238"/>
      <c r="T417" s="238"/>
      <c r="U417" s="238"/>
      <c r="V417" s="238"/>
      <c r="W417" s="238"/>
      <c r="X417" s="238"/>
      <c r="Y417" s="238"/>
      <c r="Z417" s="238"/>
      <c r="AA417" s="238"/>
      <c r="AB417" s="238"/>
      <c r="AC417" s="238"/>
    </row>
    <row r="418" customFormat="false" ht="15" hidden="false" customHeight="false" outlineLevel="0" collapsed="false">
      <c r="A418" s="238"/>
      <c r="B418" s="437"/>
      <c r="C418" s="238"/>
      <c r="D418" s="437"/>
      <c r="E418" s="238"/>
      <c r="F418" s="437"/>
      <c r="G418" s="437"/>
      <c r="H418" s="437"/>
      <c r="I418" s="437"/>
      <c r="J418" s="238"/>
      <c r="K418" s="238"/>
      <c r="L418" s="238"/>
      <c r="M418" s="238"/>
      <c r="N418" s="238"/>
      <c r="O418" s="238"/>
      <c r="P418" s="238"/>
      <c r="Q418" s="238"/>
      <c r="R418" s="238"/>
      <c r="S418" s="238"/>
      <c r="T418" s="238"/>
      <c r="U418" s="238"/>
      <c r="V418" s="238"/>
      <c r="W418" s="238"/>
      <c r="X418" s="238"/>
      <c r="Y418" s="238"/>
      <c r="Z418" s="238"/>
      <c r="AA418" s="238"/>
      <c r="AB418" s="238"/>
      <c r="AC418" s="238"/>
    </row>
    <row r="419" customFormat="false" ht="15" hidden="false" customHeight="false" outlineLevel="0" collapsed="false">
      <c r="A419" s="238"/>
      <c r="B419" s="437"/>
      <c r="C419" s="238"/>
      <c r="D419" s="437"/>
      <c r="E419" s="238"/>
      <c r="F419" s="437"/>
      <c r="G419" s="437"/>
      <c r="H419" s="437"/>
      <c r="I419" s="437"/>
      <c r="J419" s="238"/>
      <c r="K419" s="238"/>
      <c r="L419" s="238"/>
      <c r="M419" s="238"/>
      <c r="N419" s="238"/>
      <c r="O419" s="238"/>
      <c r="P419" s="238"/>
      <c r="Q419" s="238"/>
      <c r="R419" s="238"/>
      <c r="S419" s="238"/>
      <c r="T419" s="238"/>
      <c r="U419" s="238"/>
      <c r="V419" s="238"/>
      <c r="W419" s="238"/>
      <c r="X419" s="238"/>
      <c r="Y419" s="238"/>
      <c r="Z419" s="238"/>
      <c r="AA419" s="238"/>
      <c r="AB419" s="238"/>
      <c r="AC419" s="238"/>
    </row>
    <row r="420" customFormat="false" ht="15" hidden="false" customHeight="false" outlineLevel="0" collapsed="false">
      <c r="A420" s="238"/>
      <c r="B420" s="437"/>
      <c r="C420" s="238"/>
      <c r="D420" s="437"/>
      <c r="E420" s="238"/>
      <c r="F420" s="437"/>
      <c r="G420" s="437"/>
      <c r="H420" s="437"/>
      <c r="I420" s="437"/>
      <c r="J420" s="238"/>
      <c r="K420" s="238"/>
      <c r="L420" s="238"/>
      <c r="M420" s="238"/>
      <c r="N420" s="238"/>
      <c r="O420" s="238"/>
      <c r="P420" s="238"/>
      <c r="Q420" s="238"/>
      <c r="R420" s="238"/>
      <c r="S420" s="238"/>
      <c r="T420" s="238"/>
      <c r="U420" s="238"/>
      <c r="V420" s="238"/>
      <c r="W420" s="238"/>
      <c r="X420" s="238"/>
      <c r="Y420" s="238"/>
      <c r="Z420" s="238"/>
      <c r="AA420" s="238"/>
      <c r="AB420" s="238"/>
      <c r="AC420" s="238"/>
    </row>
    <row r="421" customFormat="false" ht="15" hidden="false" customHeight="false" outlineLevel="0" collapsed="false">
      <c r="A421" s="238"/>
      <c r="B421" s="437"/>
      <c r="C421" s="238"/>
      <c r="D421" s="437"/>
      <c r="E421" s="238"/>
      <c r="F421" s="437"/>
      <c r="G421" s="437"/>
      <c r="H421" s="437"/>
      <c r="I421" s="437"/>
      <c r="J421" s="238"/>
      <c r="K421" s="238"/>
      <c r="L421" s="238"/>
      <c r="M421" s="238"/>
      <c r="N421" s="238"/>
      <c r="O421" s="238"/>
      <c r="P421" s="238"/>
      <c r="Q421" s="238"/>
      <c r="R421" s="238"/>
      <c r="S421" s="238"/>
      <c r="T421" s="238"/>
      <c r="U421" s="238"/>
      <c r="V421" s="238"/>
      <c r="W421" s="238"/>
      <c r="X421" s="238"/>
      <c r="Y421" s="238"/>
      <c r="Z421" s="238"/>
      <c r="AA421" s="238"/>
      <c r="AB421" s="238"/>
      <c r="AC421" s="238"/>
    </row>
    <row r="422" customFormat="false" ht="15" hidden="false" customHeight="false" outlineLevel="0" collapsed="false">
      <c r="A422" s="238"/>
      <c r="B422" s="437"/>
      <c r="C422" s="238"/>
      <c r="D422" s="437"/>
      <c r="E422" s="238"/>
      <c r="F422" s="437"/>
      <c r="G422" s="437"/>
      <c r="H422" s="437"/>
      <c r="I422" s="437"/>
      <c r="J422" s="238"/>
      <c r="K422" s="238"/>
      <c r="L422" s="238"/>
      <c r="M422" s="238"/>
      <c r="N422" s="238"/>
      <c r="O422" s="238"/>
      <c r="P422" s="238"/>
      <c r="Q422" s="238"/>
      <c r="R422" s="238"/>
      <c r="S422" s="238"/>
      <c r="T422" s="238"/>
      <c r="U422" s="238"/>
      <c r="V422" s="238"/>
      <c r="W422" s="238"/>
      <c r="X422" s="238"/>
      <c r="Y422" s="238"/>
      <c r="Z422" s="238"/>
      <c r="AA422" s="238"/>
      <c r="AB422" s="238"/>
      <c r="AC422" s="238"/>
    </row>
    <row r="423" customFormat="false" ht="15" hidden="false" customHeight="false" outlineLevel="0" collapsed="false">
      <c r="A423" s="238"/>
      <c r="B423" s="437"/>
      <c r="C423" s="238"/>
      <c r="D423" s="437"/>
      <c r="E423" s="238"/>
      <c r="F423" s="437"/>
      <c r="G423" s="437"/>
      <c r="H423" s="437"/>
      <c r="I423" s="437"/>
      <c r="J423" s="238"/>
      <c r="K423" s="238"/>
      <c r="L423" s="238"/>
      <c r="M423" s="238"/>
      <c r="N423" s="238"/>
      <c r="O423" s="238"/>
      <c r="P423" s="238"/>
      <c r="Q423" s="238"/>
      <c r="R423" s="238"/>
      <c r="S423" s="238"/>
      <c r="T423" s="238"/>
      <c r="U423" s="238"/>
      <c r="V423" s="238"/>
      <c r="W423" s="238"/>
      <c r="X423" s="238"/>
      <c r="Y423" s="238"/>
      <c r="Z423" s="238"/>
      <c r="AA423" s="238"/>
      <c r="AB423" s="238"/>
      <c r="AC423" s="238"/>
    </row>
    <row r="424" customFormat="false" ht="15" hidden="false" customHeight="false" outlineLevel="0" collapsed="false">
      <c r="A424" s="238"/>
      <c r="B424" s="437"/>
      <c r="C424" s="238"/>
      <c r="D424" s="437"/>
      <c r="E424" s="238"/>
      <c r="F424" s="437"/>
      <c r="G424" s="437"/>
      <c r="H424" s="437"/>
      <c r="I424" s="437"/>
      <c r="J424" s="238"/>
      <c r="K424" s="238"/>
      <c r="L424" s="238"/>
      <c r="M424" s="238"/>
      <c r="N424" s="238"/>
      <c r="O424" s="238"/>
      <c r="P424" s="238"/>
      <c r="Q424" s="238"/>
      <c r="R424" s="238"/>
      <c r="S424" s="238"/>
      <c r="T424" s="238"/>
      <c r="U424" s="238"/>
      <c r="V424" s="238"/>
      <c r="W424" s="238"/>
      <c r="X424" s="238"/>
      <c r="Y424" s="238"/>
      <c r="Z424" s="238"/>
      <c r="AA424" s="238"/>
      <c r="AB424" s="238"/>
      <c r="AC424" s="238"/>
    </row>
    <row r="425" customFormat="false" ht="15" hidden="false" customHeight="false" outlineLevel="0" collapsed="false">
      <c r="A425" s="238"/>
      <c r="B425" s="437"/>
      <c r="C425" s="238"/>
      <c r="D425" s="437"/>
      <c r="E425" s="238"/>
      <c r="F425" s="437"/>
      <c r="G425" s="437"/>
      <c r="H425" s="437"/>
      <c r="I425" s="437"/>
      <c r="J425" s="238"/>
      <c r="K425" s="238"/>
      <c r="L425" s="238"/>
      <c r="M425" s="238"/>
      <c r="N425" s="238"/>
      <c r="O425" s="238"/>
      <c r="P425" s="238"/>
      <c r="Q425" s="238"/>
      <c r="R425" s="238"/>
      <c r="S425" s="238"/>
      <c r="T425" s="238"/>
      <c r="U425" s="238"/>
      <c r="V425" s="238"/>
      <c r="W425" s="238"/>
      <c r="X425" s="238"/>
      <c r="Y425" s="238"/>
      <c r="Z425" s="238"/>
      <c r="AA425" s="238"/>
      <c r="AB425" s="238"/>
      <c r="AC425" s="238"/>
    </row>
    <row r="426" customFormat="false" ht="15" hidden="false" customHeight="false" outlineLevel="0" collapsed="false">
      <c r="A426" s="238"/>
      <c r="B426" s="437"/>
      <c r="C426" s="238"/>
      <c r="D426" s="437"/>
      <c r="E426" s="238"/>
      <c r="F426" s="437"/>
      <c r="G426" s="437"/>
      <c r="H426" s="437"/>
      <c r="I426" s="437"/>
      <c r="J426" s="238"/>
      <c r="K426" s="238"/>
      <c r="L426" s="238"/>
      <c r="M426" s="238"/>
      <c r="N426" s="238"/>
      <c r="O426" s="238"/>
      <c r="P426" s="238"/>
      <c r="Q426" s="238"/>
      <c r="R426" s="238"/>
      <c r="S426" s="238"/>
      <c r="T426" s="238"/>
      <c r="U426" s="238"/>
      <c r="V426" s="238"/>
      <c r="W426" s="238"/>
      <c r="X426" s="238"/>
      <c r="Y426" s="238"/>
      <c r="Z426" s="238"/>
      <c r="AA426" s="238"/>
      <c r="AB426" s="238"/>
      <c r="AC426" s="238"/>
    </row>
    <row r="427" customFormat="false" ht="15" hidden="false" customHeight="false" outlineLevel="0" collapsed="false">
      <c r="A427" s="238"/>
      <c r="B427" s="437"/>
      <c r="C427" s="238"/>
      <c r="D427" s="437"/>
      <c r="E427" s="238"/>
      <c r="F427" s="437"/>
      <c r="G427" s="437"/>
      <c r="H427" s="437"/>
      <c r="I427" s="437"/>
      <c r="J427" s="238"/>
      <c r="K427" s="238"/>
      <c r="L427" s="238"/>
      <c r="M427" s="238"/>
      <c r="N427" s="238"/>
      <c r="O427" s="238"/>
      <c r="P427" s="238"/>
      <c r="Q427" s="238"/>
      <c r="R427" s="238"/>
      <c r="S427" s="238"/>
      <c r="T427" s="238"/>
      <c r="U427" s="238"/>
      <c r="V427" s="238"/>
      <c r="W427" s="238"/>
      <c r="X427" s="238"/>
      <c r="Y427" s="238"/>
      <c r="Z427" s="238"/>
      <c r="AA427" s="238"/>
      <c r="AB427" s="238"/>
      <c r="AC427" s="238"/>
    </row>
    <row r="428" customFormat="false" ht="15" hidden="false" customHeight="false" outlineLevel="0" collapsed="false">
      <c r="A428" s="238"/>
      <c r="B428" s="437"/>
      <c r="C428" s="238"/>
      <c r="D428" s="437"/>
      <c r="E428" s="238"/>
      <c r="F428" s="437"/>
      <c r="G428" s="437"/>
      <c r="H428" s="437"/>
      <c r="I428" s="437"/>
      <c r="J428" s="238"/>
      <c r="K428" s="238"/>
      <c r="L428" s="238"/>
      <c r="M428" s="238"/>
      <c r="N428" s="238"/>
      <c r="O428" s="238"/>
      <c r="P428" s="238"/>
      <c r="Q428" s="238"/>
      <c r="R428" s="238"/>
      <c r="S428" s="238"/>
      <c r="T428" s="238"/>
      <c r="U428" s="238"/>
      <c r="V428" s="238"/>
      <c r="W428" s="238"/>
      <c r="X428" s="238"/>
      <c r="Y428" s="238"/>
      <c r="Z428" s="238"/>
      <c r="AA428" s="238"/>
      <c r="AB428" s="238"/>
      <c r="AC428" s="238"/>
    </row>
    <row r="429" customFormat="false" ht="15" hidden="false" customHeight="false" outlineLevel="0" collapsed="false">
      <c r="A429" s="238"/>
      <c r="B429" s="437"/>
      <c r="C429" s="238"/>
      <c r="D429" s="437"/>
      <c r="E429" s="238"/>
      <c r="F429" s="437"/>
      <c r="G429" s="437"/>
      <c r="H429" s="437"/>
      <c r="I429" s="437"/>
      <c r="J429" s="238"/>
      <c r="K429" s="238"/>
      <c r="L429" s="238"/>
      <c r="M429" s="238"/>
      <c r="N429" s="238"/>
      <c r="O429" s="238"/>
      <c r="P429" s="238"/>
      <c r="Q429" s="238"/>
      <c r="R429" s="238"/>
      <c r="S429" s="238"/>
      <c r="T429" s="238"/>
      <c r="U429" s="238"/>
      <c r="V429" s="238"/>
      <c r="W429" s="238"/>
      <c r="X429" s="238"/>
      <c r="Y429" s="238"/>
      <c r="Z429" s="238"/>
      <c r="AA429" s="238"/>
      <c r="AB429" s="238"/>
      <c r="AC429" s="238"/>
    </row>
    <row r="430" customFormat="false" ht="15" hidden="false" customHeight="false" outlineLevel="0" collapsed="false">
      <c r="A430" s="238"/>
      <c r="B430" s="437"/>
      <c r="C430" s="238"/>
      <c r="D430" s="437"/>
      <c r="E430" s="238"/>
      <c r="F430" s="437"/>
      <c r="G430" s="437"/>
      <c r="H430" s="437"/>
      <c r="I430" s="437"/>
      <c r="J430" s="238"/>
      <c r="K430" s="238"/>
      <c r="L430" s="238"/>
      <c r="M430" s="238"/>
      <c r="N430" s="238"/>
      <c r="O430" s="238"/>
      <c r="P430" s="238"/>
      <c r="Q430" s="238"/>
      <c r="R430" s="238"/>
      <c r="S430" s="238"/>
      <c r="T430" s="238"/>
      <c r="U430" s="238"/>
      <c r="V430" s="238"/>
      <c r="W430" s="238"/>
      <c r="X430" s="238"/>
      <c r="Y430" s="238"/>
      <c r="Z430" s="238"/>
      <c r="AA430" s="238"/>
      <c r="AB430" s="238"/>
      <c r="AC430" s="238"/>
    </row>
    <row r="431" customFormat="false" ht="15" hidden="false" customHeight="false" outlineLevel="0" collapsed="false">
      <c r="A431" s="238"/>
      <c r="B431" s="437"/>
      <c r="C431" s="238"/>
      <c r="D431" s="437"/>
      <c r="E431" s="238"/>
      <c r="F431" s="437"/>
      <c r="G431" s="437"/>
      <c r="H431" s="437"/>
      <c r="I431" s="437"/>
      <c r="J431" s="238"/>
      <c r="K431" s="238"/>
      <c r="L431" s="238"/>
      <c r="M431" s="238"/>
      <c r="N431" s="238"/>
      <c r="O431" s="238"/>
      <c r="P431" s="238"/>
      <c r="Q431" s="238"/>
      <c r="R431" s="238"/>
      <c r="S431" s="238"/>
      <c r="T431" s="238"/>
      <c r="U431" s="238"/>
      <c r="V431" s="238"/>
      <c r="W431" s="238"/>
      <c r="X431" s="238"/>
      <c r="Y431" s="238"/>
      <c r="Z431" s="238"/>
      <c r="AA431" s="238"/>
      <c r="AB431" s="238"/>
      <c r="AC431" s="238"/>
    </row>
    <row r="432" customFormat="false" ht="15" hidden="false" customHeight="false" outlineLevel="0" collapsed="false">
      <c r="A432" s="238"/>
      <c r="B432" s="437"/>
      <c r="C432" s="238"/>
      <c r="D432" s="437"/>
      <c r="E432" s="238"/>
      <c r="F432" s="437"/>
      <c r="G432" s="437"/>
      <c r="H432" s="437"/>
      <c r="I432" s="437"/>
      <c r="J432" s="238"/>
      <c r="K432" s="238"/>
      <c r="L432" s="238"/>
      <c r="M432" s="238"/>
      <c r="N432" s="238"/>
      <c r="O432" s="238"/>
      <c r="P432" s="238"/>
      <c r="Q432" s="238"/>
      <c r="R432" s="238"/>
      <c r="S432" s="238"/>
      <c r="T432" s="238"/>
      <c r="U432" s="238"/>
      <c r="V432" s="238"/>
      <c r="W432" s="238"/>
      <c r="X432" s="238"/>
      <c r="Y432" s="238"/>
      <c r="Z432" s="238"/>
      <c r="AA432" s="238"/>
      <c r="AB432" s="238"/>
      <c r="AC432" s="238"/>
    </row>
    <row r="433" customFormat="false" ht="15" hidden="false" customHeight="false" outlineLevel="0" collapsed="false">
      <c r="A433" s="238"/>
      <c r="B433" s="437"/>
      <c r="C433" s="238"/>
      <c r="D433" s="437"/>
      <c r="E433" s="238"/>
      <c r="F433" s="437"/>
      <c r="G433" s="437"/>
      <c r="H433" s="437"/>
      <c r="I433" s="437"/>
      <c r="J433" s="238"/>
      <c r="K433" s="238"/>
      <c r="L433" s="238"/>
      <c r="M433" s="238"/>
      <c r="N433" s="238"/>
      <c r="O433" s="238"/>
      <c r="P433" s="238"/>
      <c r="Q433" s="238"/>
      <c r="R433" s="238"/>
      <c r="S433" s="238"/>
      <c r="T433" s="238"/>
      <c r="U433" s="238"/>
      <c r="V433" s="238"/>
      <c r="W433" s="238"/>
      <c r="X433" s="238"/>
      <c r="Y433" s="238"/>
      <c r="Z433" s="238"/>
      <c r="AA433" s="238"/>
      <c r="AB433" s="238"/>
      <c r="AC433" s="238"/>
    </row>
    <row r="434" customFormat="false" ht="15" hidden="false" customHeight="false" outlineLevel="0" collapsed="false">
      <c r="A434" s="238"/>
      <c r="B434" s="437"/>
      <c r="C434" s="238"/>
      <c r="D434" s="437"/>
      <c r="E434" s="238"/>
      <c r="F434" s="437"/>
      <c r="G434" s="437"/>
      <c r="H434" s="437"/>
      <c r="I434" s="437"/>
      <c r="J434" s="238"/>
      <c r="K434" s="238"/>
      <c r="L434" s="238"/>
      <c r="M434" s="238"/>
      <c r="N434" s="238"/>
      <c r="O434" s="238"/>
      <c r="P434" s="238"/>
      <c r="Q434" s="238"/>
      <c r="R434" s="238"/>
      <c r="S434" s="238"/>
      <c r="T434" s="238"/>
      <c r="U434" s="238"/>
      <c r="V434" s="238"/>
      <c r="W434" s="238"/>
      <c r="X434" s="238"/>
      <c r="Y434" s="238"/>
      <c r="Z434" s="238"/>
      <c r="AA434" s="238"/>
      <c r="AB434" s="238"/>
      <c r="AC434" s="238"/>
    </row>
    <row r="435" customFormat="false" ht="15" hidden="false" customHeight="false" outlineLevel="0" collapsed="false">
      <c r="A435" s="238"/>
      <c r="B435" s="437"/>
      <c r="C435" s="238"/>
      <c r="D435" s="437"/>
      <c r="E435" s="238"/>
      <c r="F435" s="437"/>
      <c r="G435" s="437"/>
      <c r="H435" s="437"/>
      <c r="I435" s="437"/>
      <c r="J435" s="238"/>
      <c r="K435" s="238"/>
      <c r="L435" s="238"/>
      <c r="M435" s="238"/>
      <c r="N435" s="238"/>
      <c r="O435" s="238"/>
      <c r="P435" s="238"/>
      <c r="Q435" s="238"/>
      <c r="R435" s="238"/>
      <c r="S435" s="238"/>
      <c r="T435" s="238"/>
      <c r="U435" s="238"/>
      <c r="V435" s="238"/>
      <c r="W435" s="238"/>
      <c r="X435" s="238"/>
      <c r="Y435" s="238"/>
      <c r="Z435" s="238"/>
      <c r="AA435" s="238"/>
      <c r="AB435" s="238"/>
      <c r="AC435" s="238"/>
    </row>
    <row r="436" customFormat="false" ht="15" hidden="false" customHeight="false" outlineLevel="0" collapsed="false">
      <c r="A436" s="238"/>
      <c r="B436" s="437"/>
      <c r="C436" s="238"/>
      <c r="D436" s="437"/>
      <c r="E436" s="238"/>
      <c r="F436" s="437"/>
      <c r="G436" s="437"/>
      <c r="H436" s="437"/>
      <c r="I436" s="437"/>
      <c r="J436" s="238"/>
      <c r="K436" s="238"/>
      <c r="L436" s="238"/>
      <c r="M436" s="238"/>
      <c r="N436" s="238"/>
      <c r="O436" s="238"/>
      <c r="P436" s="238"/>
      <c r="Q436" s="238"/>
      <c r="R436" s="238"/>
      <c r="S436" s="238"/>
      <c r="T436" s="238"/>
      <c r="U436" s="238"/>
      <c r="V436" s="238"/>
      <c r="W436" s="238"/>
      <c r="X436" s="238"/>
      <c r="Y436" s="238"/>
      <c r="Z436" s="238"/>
      <c r="AA436" s="238"/>
      <c r="AB436" s="238"/>
      <c r="AC436" s="238"/>
    </row>
    <row r="437" customFormat="false" ht="15" hidden="false" customHeight="false" outlineLevel="0" collapsed="false">
      <c r="A437" s="238"/>
      <c r="B437" s="437"/>
      <c r="C437" s="238"/>
      <c r="D437" s="437"/>
      <c r="E437" s="238"/>
      <c r="F437" s="437"/>
      <c r="G437" s="437"/>
      <c r="H437" s="437"/>
      <c r="I437" s="437"/>
      <c r="J437" s="238"/>
      <c r="K437" s="238"/>
      <c r="L437" s="238"/>
      <c r="M437" s="238"/>
      <c r="N437" s="238"/>
      <c r="O437" s="238"/>
      <c r="P437" s="238"/>
      <c r="Q437" s="238"/>
      <c r="R437" s="238"/>
      <c r="S437" s="238"/>
      <c r="T437" s="238"/>
      <c r="U437" s="238"/>
      <c r="V437" s="238"/>
      <c r="W437" s="238"/>
      <c r="X437" s="238"/>
      <c r="Y437" s="238"/>
      <c r="Z437" s="238"/>
      <c r="AA437" s="238"/>
      <c r="AB437" s="238"/>
      <c r="AC437" s="238"/>
    </row>
    <row r="438" customFormat="false" ht="15" hidden="false" customHeight="false" outlineLevel="0" collapsed="false">
      <c r="A438" s="238"/>
      <c r="B438" s="437"/>
      <c r="C438" s="238"/>
      <c r="D438" s="437"/>
      <c r="E438" s="238"/>
      <c r="F438" s="437"/>
      <c r="G438" s="437"/>
      <c r="H438" s="437"/>
      <c r="I438" s="437"/>
      <c r="J438" s="238"/>
      <c r="K438" s="238"/>
      <c r="L438" s="238"/>
      <c r="M438" s="238"/>
      <c r="N438" s="238"/>
      <c r="O438" s="238"/>
      <c r="P438" s="238"/>
      <c r="Q438" s="238"/>
      <c r="R438" s="238"/>
      <c r="S438" s="238"/>
      <c r="T438" s="238"/>
      <c r="U438" s="238"/>
      <c r="V438" s="238"/>
      <c r="W438" s="238"/>
      <c r="X438" s="238"/>
      <c r="Y438" s="238"/>
      <c r="Z438" s="238"/>
      <c r="AA438" s="238"/>
      <c r="AB438" s="238"/>
      <c r="AC438" s="238"/>
    </row>
    <row r="439" customFormat="false" ht="15" hidden="false" customHeight="false" outlineLevel="0" collapsed="false">
      <c r="A439" s="238"/>
      <c r="B439" s="437"/>
      <c r="C439" s="238"/>
      <c r="D439" s="437"/>
      <c r="E439" s="238"/>
      <c r="F439" s="437"/>
      <c r="G439" s="437"/>
      <c r="H439" s="437"/>
      <c r="I439" s="437"/>
      <c r="J439" s="238"/>
      <c r="K439" s="238"/>
      <c r="L439" s="238"/>
      <c r="M439" s="238"/>
      <c r="N439" s="238"/>
      <c r="O439" s="238"/>
      <c r="P439" s="238"/>
      <c r="Q439" s="238"/>
      <c r="R439" s="238"/>
      <c r="S439" s="238"/>
      <c r="T439" s="238"/>
      <c r="U439" s="238"/>
      <c r="V439" s="238"/>
      <c r="W439" s="238"/>
      <c r="X439" s="238"/>
      <c r="Y439" s="238"/>
      <c r="Z439" s="238"/>
      <c r="AA439" s="238"/>
      <c r="AB439" s="238"/>
      <c r="AC439" s="238"/>
    </row>
    <row r="440" customFormat="false" ht="15" hidden="false" customHeight="false" outlineLevel="0" collapsed="false">
      <c r="A440" s="238"/>
      <c r="B440" s="437"/>
      <c r="C440" s="238"/>
      <c r="D440" s="437"/>
      <c r="E440" s="238"/>
      <c r="F440" s="437"/>
      <c r="G440" s="437"/>
      <c r="H440" s="437"/>
      <c r="I440" s="437"/>
      <c r="J440" s="238"/>
      <c r="K440" s="238"/>
      <c r="L440" s="238"/>
      <c r="M440" s="238"/>
      <c r="N440" s="238"/>
      <c r="O440" s="238"/>
      <c r="P440" s="238"/>
      <c r="Q440" s="238"/>
      <c r="R440" s="238"/>
      <c r="S440" s="238"/>
      <c r="T440" s="238"/>
      <c r="U440" s="238"/>
      <c r="V440" s="238"/>
      <c r="W440" s="238"/>
      <c r="X440" s="238"/>
      <c r="Y440" s="238"/>
      <c r="Z440" s="238"/>
      <c r="AA440" s="238"/>
      <c r="AB440" s="238"/>
      <c r="AC440" s="238"/>
    </row>
    <row r="441" customFormat="false" ht="15" hidden="false" customHeight="false" outlineLevel="0" collapsed="false">
      <c r="A441" s="238"/>
      <c r="B441" s="437"/>
      <c r="C441" s="238"/>
      <c r="D441" s="437"/>
      <c r="E441" s="238"/>
      <c r="F441" s="437"/>
      <c r="G441" s="437"/>
      <c r="H441" s="437"/>
      <c r="I441" s="437"/>
      <c r="J441" s="238"/>
      <c r="K441" s="238"/>
      <c r="L441" s="238"/>
      <c r="M441" s="238"/>
      <c r="N441" s="238"/>
      <c r="O441" s="238"/>
      <c r="P441" s="238"/>
      <c r="Q441" s="238"/>
      <c r="R441" s="238"/>
      <c r="S441" s="238"/>
      <c r="T441" s="238"/>
      <c r="U441" s="238"/>
      <c r="V441" s="238"/>
      <c r="W441" s="238"/>
      <c r="X441" s="238"/>
      <c r="Y441" s="238"/>
      <c r="Z441" s="238"/>
      <c r="AA441" s="238"/>
      <c r="AB441" s="238"/>
      <c r="AC441" s="238"/>
    </row>
    <row r="442" customFormat="false" ht="15" hidden="false" customHeight="false" outlineLevel="0" collapsed="false">
      <c r="A442" s="238"/>
      <c r="B442" s="437"/>
      <c r="C442" s="238"/>
      <c r="D442" s="437"/>
      <c r="E442" s="238"/>
      <c r="F442" s="437"/>
      <c r="G442" s="437"/>
      <c r="H442" s="437"/>
      <c r="I442" s="437"/>
      <c r="J442" s="238"/>
      <c r="K442" s="238"/>
      <c r="L442" s="238"/>
      <c r="M442" s="238"/>
      <c r="N442" s="238"/>
      <c r="O442" s="238"/>
      <c r="P442" s="238"/>
      <c r="Q442" s="238"/>
      <c r="R442" s="238"/>
      <c r="S442" s="238"/>
      <c r="T442" s="238"/>
      <c r="U442" s="238"/>
      <c r="V442" s="238"/>
      <c r="W442" s="238"/>
      <c r="X442" s="238"/>
      <c r="Y442" s="238"/>
      <c r="Z442" s="238"/>
      <c r="AA442" s="238"/>
      <c r="AB442" s="238"/>
      <c r="AC442" s="238"/>
    </row>
    <row r="443" customFormat="false" ht="15" hidden="false" customHeight="false" outlineLevel="0" collapsed="false">
      <c r="A443" s="238"/>
      <c r="B443" s="437"/>
      <c r="C443" s="238"/>
      <c r="D443" s="437"/>
      <c r="E443" s="238"/>
      <c r="F443" s="437"/>
      <c r="G443" s="437"/>
      <c r="H443" s="437"/>
      <c r="I443" s="437"/>
      <c r="J443" s="238"/>
      <c r="K443" s="238"/>
      <c r="L443" s="238"/>
      <c r="M443" s="238"/>
      <c r="N443" s="238"/>
      <c r="O443" s="238"/>
      <c r="P443" s="238"/>
      <c r="Q443" s="238"/>
      <c r="R443" s="238"/>
      <c r="S443" s="238"/>
      <c r="T443" s="238"/>
      <c r="U443" s="238"/>
      <c r="V443" s="238"/>
      <c r="W443" s="238"/>
      <c r="X443" s="238"/>
      <c r="Y443" s="238"/>
      <c r="Z443" s="238"/>
      <c r="AA443" s="238"/>
      <c r="AB443" s="238"/>
      <c r="AC443" s="238"/>
    </row>
    <row r="444" customFormat="false" ht="15" hidden="false" customHeight="false" outlineLevel="0" collapsed="false">
      <c r="A444" s="238"/>
      <c r="B444" s="437"/>
      <c r="C444" s="238"/>
      <c r="D444" s="437"/>
      <c r="E444" s="238"/>
      <c r="F444" s="437"/>
      <c r="G444" s="437"/>
      <c r="H444" s="437"/>
      <c r="I444" s="437"/>
      <c r="J444" s="238"/>
      <c r="K444" s="238"/>
      <c r="L444" s="238"/>
      <c r="M444" s="238"/>
      <c r="N444" s="238"/>
      <c r="O444" s="238"/>
      <c r="P444" s="238"/>
      <c r="Q444" s="238"/>
      <c r="R444" s="238"/>
      <c r="S444" s="238"/>
      <c r="T444" s="238"/>
      <c r="U444" s="238"/>
      <c r="V444" s="238"/>
      <c r="W444" s="238"/>
      <c r="X444" s="238"/>
      <c r="Y444" s="238"/>
      <c r="Z444" s="238"/>
      <c r="AA444" s="238"/>
      <c r="AB444" s="238"/>
      <c r="AC444" s="238"/>
    </row>
    <row r="445" customFormat="false" ht="15" hidden="false" customHeight="false" outlineLevel="0" collapsed="false">
      <c r="A445" s="238"/>
      <c r="B445" s="437"/>
      <c r="C445" s="238"/>
      <c r="D445" s="437"/>
      <c r="E445" s="238"/>
      <c r="F445" s="437"/>
      <c r="G445" s="437"/>
      <c r="H445" s="437"/>
      <c r="I445" s="437"/>
      <c r="J445" s="238"/>
      <c r="K445" s="238"/>
      <c r="L445" s="238"/>
      <c r="M445" s="238"/>
      <c r="N445" s="238"/>
      <c r="O445" s="238"/>
      <c r="P445" s="238"/>
      <c r="Q445" s="238"/>
      <c r="R445" s="238"/>
      <c r="S445" s="238"/>
      <c r="T445" s="238"/>
      <c r="U445" s="238"/>
      <c r="V445" s="238"/>
      <c r="W445" s="238"/>
      <c r="X445" s="238"/>
      <c r="Y445" s="238"/>
      <c r="Z445" s="238"/>
      <c r="AA445" s="238"/>
      <c r="AB445" s="238"/>
      <c r="AC445" s="238"/>
    </row>
    <row r="446" customFormat="false" ht="15" hidden="false" customHeight="false" outlineLevel="0" collapsed="false">
      <c r="A446" s="238"/>
      <c r="B446" s="437"/>
      <c r="C446" s="238"/>
      <c r="D446" s="437"/>
      <c r="E446" s="238"/>
      <c r="F446" s="437"/>
      <c r="G446" s="437"/>
      <c r="H446" s="437"/>
      <c r="I446" s="437"/>
      <c r="J446" s="238"/>
      <c r="K446" s="238"/>
      <c r="L446" s="238"/>
      <c r="M446" s="238"/>
      <c r="N446" s="238"/>
      <c r="O446" s="238"/>
      <c r="P446" s="238"/>
      <c r="Q446" s="238"/>
      <c r="R446" s="238"/>
      <c r="S446" s="238"/>
      <c r="T446" s="238"/>
      <c r="U446" s="238"/>
      <c r="V446" s="238"/>
      <c r="W446" s="238"/>
      <c r="X446" s="238"/>
      <c r="Y446" s="238"/>
      <c r="Z446" s="238"/>
      <c r="AA446" s="238"/>
      <c r="AB446" s="238"/>
      <c r="AC446" s="238"/>
    </row>
    <row r="447" customFormat="false" ht="15" hidden="false" customHeight="false" outlineLevel="0" collapsed="false">
      <c r="A447" s="238"/>
      <c r="B447" s="437"/>
      <c r="C447" s="238"/>
      <c r="D447" s="437"/>
      <c r="E447" s="238"/>
      <c r="F447" s="437"/>
      <c r="G447" s="437"/>
      <c r="H447" s="437"/>
      <c r="I447" s="437"/>
      <c r="J447" s="238"/>
      <c r="K447" s="238"/>
      <c r="L447" s="238"/>
      <c r="M447" s="238"/>
      <c r="N447" s="238"/>
      <c r="O447" s="238"/>
      <c r="P447" s="238"/>
      <c r="Q447" s="238"/>
      <c r="R447" s="238"/>
      <c r="S447" s="238"/>
      <c r="T447" s="238"/>
      <c r="U447" s="238"/>
      <c r="V447" s="238"/>
      <c r="W447" s="238"/>
      <c r="X447" s="238"/>
      <c r="Y447" s="238"/>
      <c r="Z447" s="238"/>
      <c r="AA447" s="238"/>
      <c r="AB447" s="238"/>
      <c r="AC447" s="238"/>
    </row>
    <row r="448" customFormat="false" ht="15" hidden="false" customHeight="false" outlineLevel="0" collapsed="false">
      <c r="A448" s="238"/>
      <c r="B448" s="437"/>
      <c r="C448" s="238"/>
      <c r="D448" s="437"/>
      <c r="E448" s="238"/>
      <c r="F448" s="437"/>
      <c r="G448" s="437"/>
      <c r="H448" s="437"/>
      <c r="I448" s="437"/>
      <c r="J448" s="238"/>
      <c r="K448" s="238"/>
      <c r="L448" s="238"/>
      <c r="M448" s="238"/>
      <c r="N448" s="238"/>
      <c r="O448" s="238"/>
      <c r="P448" s="238"/>
      <c r="Q448" s="238"/>
      <c r="R448" s="238"/>
      <c r="S448" s="238"/>
      <c r="T448" s="238"/>
      <c r="U448" s="238"/>
      <c r="V448" s="238"/>
      <c r="W448" s="238"/>
      <c r="X448" s="238"/>
      <c r="Y448" s="238"/>
      <c r="Z448" s="238"/>
      <c r="AA448" s="238"/>
      <c r="AB448" s="238"/>
      <c r="AC448" s="238"/>
    </row>
    <row r="449" customFormat="false" ht="15" hidden="false" customHeight="false" outlineLevel="0" collapsed="false">
      <c r="A449" s="238"/>
      <c r="B449" s="437"/>
      <c r="C449" s="238"/>
      <c r="D449" s="437"/>
      <c r="E449" s="238"/>
      <c r="F449" s="437"/>
      <c r="G449" s="437"/>
      <c r="H449" s="437"/>
      <c r="I449" s="437"/>
      <c r="J449" s="238"/>
      <c r="K449" s="238"/>
      <c r="L449" s="238"/>
      <c r="M449" s="238"/>
      <c r="N449" s="238"/>
      <c r="O449" s="238"/>
      <c r="P449" s="238"/>
      <c r="Q449" s="238"/>
      <c r="R449" s="238"/>
      <c r="S449" s="238"/>
      <c r="T449" s="238"/>
      <c r="U449" s="238"/>
      <c r="V449" s="238"/>
      <c r="W449" s="238"/>
      <c r="X449" s="238"/>
      <c r="Y449" s="238"/>
      <c r="Z449" s="238"/>
      <c r="AA449" s="238"/>
      <c r="AB449" s="238"/>
      <c r="AC449" s="238"/>
    </row>
    <row r="450" customFormat="false" ht="15" hidden="false" customHeight="false" outlineLevel="0" collapsed="false">
      <c r="A450" s="238"/>
      <c r="B450" s="437"/>
      <c r="C450" s="238"/>
      <c r="D450" s="437"/>
      <c r="E450" s="238"/>
      <c r="F450" s="437"/>
      <c r="G450" s="437"/>
      <c r="H450" s="437"/>
      <c r="I450" s="437"/>
      <c r="J450" s="238"/>
      <c r="K450" s="238"/>
      <c r="L450" s="238"/>
      <c r="M450" s="238"/>
      <c r="N450" s="238"/>
      <c r="O450" s="238"/>
      <c r="P450" s="238"/>
      <c r="Q450" s="238"/>
      <c r="R450" s="238"/>
      <c r="S450" s="238"/>
      <c r="T450" s="238"/>
      <c r="U450" s="238"/>
      <c r="V450" s="238"/>
      <c r="W450" s="238"/>
      <c r="X450" s="238"/>
      <c r="Y450" s="238"/>
      <c r="Z450" s="238"/>
      <c r="AA450" s="238"/>
      <c r="AB450" s="238"/>
      <c r="AC450" s="238"/>
    </row>
    <row r="451" customFormat="false" ht="15" hidden="false" customHeight="false" outlineLevel="0" collapsed="false">
      <c r="A451" s="238"/>
      <c r="B451" s="437"/>
      <c r="C451" s="238"/>
      <c r="D451" s="437"/>
      <c r="E451" s="238"/>
      <c r="F451" s="437"/>
      <c r="G451" s="437"/>
      <c r="H451" s="437"/>
      <c r="I451" s="437"/>
      <c r="J451" s="238"/>
      <c r="K451" s="238"/>
      <c r="L451" s="238"/>
      <c r="M451" s="238"/>
      <c r="N451" s="238"/>
      <c r="O451" s="238"/>
      <c r="P451" s="238"/>
      <c r="Q451" s="238"/>
      <c r="R451" s="238"/>
      <c r="S451" s="238"/>
      <c r="T451" s="238"/>
      <c r="U451" s="238"/>
      <c r="V451" s="238"/>
      <c r="W451" s="238"/>
      <c r="X451" s="238"/>
      <c r="Y451" s="238"/>
      <c r="Z451" s="238"/>
      <c r="AA451" s="238"/>
      <c r="AB451" s="238"/>
      <c r="AC451" s="238"/>
    </row>
    <row r="452" customFormat="false" ht="15" hidden="false" customHeight="false" outlineLevel="0" collapsed="false">
      <c r="A452" s="238"/>
      <c r="B452" s="437"/>
      <c r="C452" s="238"/>
      <c r="D452" s="437"/>
      <c r="E452" s="238"/>
      <c r="F452" s="437"/>
      <c r="G452" s="437"/>
      <c r="H452" s="437"/>
      <c r="I452" s="437"/>
      <c r="J452" s="238"/>
      <c r="K452" s="238"/>
      <c r="L452" s="238"/>
      <c r="M452" s="238"/>
      <c r="N452" s="238"/>
      <c r="O452" s="238"/>
      <c r="P452" s="238"/>
      <c r="Q452" s="238"/>
      <c r="R452" s="238"/>
      <c r="S452" s="238"/>
      <c r="T452" s="238"/>
      <c r="U452" s="238"/>
      <c r="V452" s="238"/>
      <c r="W452" s="238"/>
      <c r="X452" s="238"/>
      <c r="Y452" s="238"/>
      <c r="Z452" s="238"/>
      <c r="AA452" s="238"/>
      <c r="AB452" s="238"/>
      <c r="AC452" s="238"/>
    </row>
    <row r="453" customFormat="false" ht="15" hidden="false" customHeight="false" outlineLevel="0" collapsed="false">
      <c r="A453" s="238"/>
      <c r="B453" s="437"/>
      <c r="C453" s="238"/>
      <c r="D453" s="437"/>
      <c r="E453" s="238"/>
      <c r="F453" s="437"/>
      <c r="G453" s="437"/>
      <c r="H453" s="437"/>
      <c r="I453" s="437"/>
      <c r="J453" s="238"/>
      <c r="K453" s="238"/>
      <c r="L453" s="238"/>
      <c r="M453" s="238"/>
      <c r="N453" s="238"/>
      <c r="O453" s="238"/>
      <c r="P453" s="238"/>
      <c r="Q453" s="238"/>
      <c r="R453" s="238"/>
      <c r="S453" s="238"/>
      <c r="T453" s="238"/>
      <c r="U453" s="238"/>
      <c r="V453" s="238"/>
      <c r="W453" s="238"/>
      <c r="X453" s="238"/>
      <c r="Y453" s="238"/>
      <c r="Z453" s="238"/>
      <c r="AA453" s="238"/>
      <c r="AB453" s="238"/>
      <c r="AC453" s="238"/>
    </row>
    <row r="454" customFormat="false" ht="15" hidden="false" customHeight="false" outlineLevel="0" collapsed="false">
      <c r="A454" s="238"/>
      <c r="B454" s="437"/>
      <c r="C454" s="238"/>
      <c r="D454" s="437"/>
      <c r="E454" s="238"/>
      <c r="F454" s="437"/>
      <c r="G454" s="437"/>
      <c r="H454" s="437"/>
      <c r="I454" s="437"/>
      <c r="J454" s="238"/>
      <c r="K454" s="238"/>
      <c r="L454" s="238"/>
      <c r="M454" s="238"/>
      <c r="N454" s="238"/>
      <c r="O454" s="238"/>
      <c r="P454" s="238"/>
      <c r="Q454" s="238"/>
      <c r="R454" s="238"/>
      <c r="S454" s="238"/>
      <c r="T454" s="238"/>
      <c r="U454" s="238"/>
      <c r="V454" s="238"/>
      <c r="W454" s="238"/>
      <c r="X454" s="238"/>
      <c r="Y454" s="238"/>
      <c r="Z454" s="238"/>
      <c r="AA454" s="238"/>
      <c r="AB454" s="238"/>
      <c r="AC454" s="238"/>
    </row>
    <row r="455" customFormat="false" ht="15" hidden="false" customHeight="false" outlineLevel="0" collapsed="false">
      <c r="A455" s="238"/>
      <c r="B455" s="437"/>
      <c r="C455" s="238"/>
      <c r="D455" s="437"/>
      <c r="E455" s="238"/>
      <c r="F455" s="437"/>
      <c r="G455" s="437"/>
      <c r="H455" s="437"/>
      <c r="I455" s="437"/>
      <c r="J455" s="238"/>
      <c r="K455" s="238"/>
      <c r="L455" s="238"/>
      <c r="M455" s="238"/>
      <c r="N455" s="238"/>
      <c r="O455" s="238"/>
      <c r="P455" s="238"/>
      <c r="Q455" s="238"/>
      <c r="R455" s="238"/>
      <c r="S455" s="238"/>
      <c r="T455" s="238"/>
      <c r="U455" s="238"/>
      <c r="V455" s="238"/>
      <c r="W455" s="238"/>
      <c r="X455" s="238"/>
      <c r="Y455" s="238"/>
      <c r="Z455" s="238"/>
      <c r="AA455" s="238"/>
      <c r="AB455" s="238"/>
      <c r="AC455" s="238"/>
    </row>
    <row r="456" customFormat="false" ht="15" hidden="false" customHeight="false" outlineLevel="0" collapsed="false">
      <c r="A456" s="238"/>
      <c r="B456" s="437"/>
      <c r="C456" s="238"/>
      <c r="D456" s="437"/>
      <c r="E456" s="238"/>
      <c r="F456" s="437"/>
      <c r="G456" s="437"/>
      <c r="H456" s="437"/>
      <c r="I456" s="437"/>
      <c r="J456" s="238"/>
      <c r="K456" s="238"/>
      <c r="L456" s="238"/>
      <c r="M456" s="238"/>
      <c r="N456" s="238"/>
      <c r="O456" s="238"/>
      <c r="P456" s="238"/>
      <c r="Q456" s="238"/>
      <c r="R456" s="238"/>
      <c r="S456" s="238"/>
      <c r="T456" s="238"/>
      <c r="U456" s="238"/>
      <c r="V456" s="238"/>
      <c r="W456" s="238"/>
      <c r="X456" s="238"/>
      <c r="Y456" s="238"/>
      <c r="Z456" s="238"/>
      <c r="AA456" s="238"/>
      <c r="AB456" s="238"/>
      <c r="AC456" s="238"/>
    </row>
    <row r="457" customFormat="false" ht="15" hidden="false" customHeight="false" outlineLevel="0" collapsed="false">
      <c r="A457" s="238"/>
      <c r="B457" s="437"/>
      <c r="C457" s="238"/>
      <c r="D457" s="437"/>
      <c r="E457" s="238"/>
      <c r="F457" s="437"/>
      <c r="G457" s="437"/>
      <c r="H457" s="437"/>
      <c r="I457" s="437"/>
      <c r="J457" s="238"/>
      <c r="K457" s="238"/>
      <c r="L457" s="238"/>
      <c r="M457" s="238"/>
      <c r="N457" s="238"/>
      <c r="O457" s="238"/>
      <c r="P457" s="238"/>
      <c r="Q457" s="238"/>
      <c r="R457" s="238"/>
      <c r="S457" s="238"/>
      <c r="T457" s="238"/>
      <c r="U457" s="238"/>
      <c r="V457" s="238"/>
      <c r="W457" s="238"/>
      <c r="X457" s="238"/>
      <c r="Y457" s="238"/>
      <c r="Z457" s="238"/>
      <c r="AA457" s="238"/>
      <c r="AB457" s="238"/>
      <c r="AC457" s="238"/>
    </row>
    <row r="458" customFormat="false" ht="15" hidden="false" customHeight="false" outlineLevel="0" collapsed="false">
      <c r="A458" s="238"/>
      <c r="B458" s="437"/>
      <c r="C458" s="238"/>
      <c r="D458" s="437"/>
      <c r="E458" s="238"/>
      <c r="F458" s="437"/>
      <c r="G458" s="437"/>
      <c r="H458" s="437"/>
      <c r="I458" s="437"/>
      <c r="J458" s="238"/>
      <c r="K458" s="238"/>
      <c r="L458" s="238"/>
      <c r="M458" s="238"/>
      <c r="N458" s="238"/>
      <c r="O458" s="238"/>
      <c r="P458" s="238"/>
      <c r="Q458" s="238"/>
      <c r="R458" s="238"/>
      <c r="S458" s="238"/>
      <c r="T458" s="238"/>
      <c r="U458" s="238"/>
      <c r="V458" s="238"/>
      <c r="W458" s="238"/>
      <c r="X458" s="238"/>
      <c r="Y458" s="238"/>
      <c r="Z458" s="238"/>
      <c r="AA458" s="238"/>
      <c r="AB458" s="238"/>
      <c r="AC458" s="238"/>
    </row>
    <row r="459" customFormat="false" ht="15" hidden="false" customHeight="false" outlineLevel="0" collapsed="false">
      <c r="A459" s="238"/>
      <c r="B459" s="437"/>
      <c r="C459" s="238"/>
      <c r="D459" s="437"/>
      <c r="E459" s="238"/>
      <c r="F459" s="437"/>
      <c r="G459" s="437"/>
      <c r="H459" s="437"/>
      <c r="I459" s="437"/>
      <c r="J459" s="238"/>
      <c r="K459" s="238"/>
      <c r="L459" s="238"/>
      <c r="M459" s="238"/>
      <c r="N459" s="238"/>
      <c r="O459" s="238"/>
      <c r="P459" s="238"/>
      <c r="Q459" s="238"/>
      <c r="R459" s="238"/>
      <c r="S459" s="238"/>
      <c r="T459" s="238"/>
      <c r="U459" s="238"/>
      <c r="V459" s="238"/>
      <c r="W459" s="238"/>
      <c r="X459" s="238"/>
      <c r="Y459" s="238"/>
      <c r="Z459" s="238"/>
      <c r="AA459" s="238"/>
      <c r="AB459" s="238"/>
      <c r="AC459" s="238"/>
    </row>
    <row r="460" customFormat="false" ht="15" hidden="false" customHeight="false" outlineLevel="0" collapsed="false">
      <c r="A460" s="238"/>
      <c r="B460" s="437"/>
      <c r="C460" s="238"/>
      <c r="D460" s="437"/>
      <c r="E460" s="238"/>
      <c r="F460" s="437"/>
      <c r="G460" s="437"/>
      <c r="H460" s="437"/>
      <c r="I460" s="437"/>
      <c r="J460" s="238"/>
      <c r="K460" s="238"/>
      <c r="L460" s="238"/>
      <c r="M460" s="238"/>
      <c r="N460" s="238"/>
      <c r="O460" s="238"/>
      <c r="P460" s="238"/>
      <c r="Q460" s="238"/>
      <c r="R460" s="238"/>
      <c r="S460" s="238"/>
      <c r="T460" s="238"/>
      <c r="U460" s="238"/>
      <c r="V460" s="238"/>
      <c r="W460" s="238"/>
      <c r="X460" s="238"/>
      <c r="Y460" s="238"/>
      <c r="Z460" s="238"/>
      <c r="AA460" s="238"/>
      <c r="AB460" s="238"/>
      <c r="AC460" s="238"/>
    </row>
    <row r="461" customFormat="false" ht="15" hidden="false" customHeight="false" outlineLevel="0" collapsed="false">
      <c r="A461" s="238"/>
      <c r="B461" s="437"/>
      <c r="C461" s="238"/>
      <c r="D461" s="437"/>
      <c r="E461" s="238"/>
      <c r="F461" s="437"/>
      <c r="G461" s="437"/>
      <c r="H461" s="437"/>
      <c r="I461" s="437"/>
      <c r="J461" s="238"/>
      <c r="K461" s="238"/>
      <c r="L461" s="238"/>
      <c r="M461" s="238"/>
      <c r="N461" s="238"/>
      <c r="O461" s="238"/>
      <c r="P461" s="238"/>
      <c r="Q461" s="238"/>
      <c r="R461" s="238"/>
      <c r="S461" s="238"/>
      <c r="T461" s="238"/>
      <c r="U461" s="238"/>
      <c r="V461" s="238"/>
      <c r="W461" s="238"/>
      <c r="X461" s="238"/>
      <c r="Y461" s="238"/>
      <c r="Z461" s="238"/>
      <c r="AA461" s="238"/>
      <c r="AB461" s="238"/>
      <c r="AC461" s="238"/>
    </row>
    <row r="462" customFormat="false" ht="15" hidden="false" customHeight="false" outlineLevel="0" collapsed="false">
      <c r="A462" s="238"/>
      <c r="B462" s="437"/>
      <c r="C462" s="238"/>
      <c r="D462" s="437"/>
      <c r="E462" s="238"/>
      <c r="F462" s="437"/>
      <c r="G462" s="437"/>
      <c r="H462" s="437"/>
      <c r="I462" s="437"/>
      <c r="J462" s="238"/>
      <c r="K462" s="238"/>
      <c r="L462" s="238"/>
      <c r="M462" s="238"/>
      <c r="N462" s="238"/>
      <c r="O462" s="238"/>
      <c r="P462" s="238"/>
      <c r="Q462" s="238"/>
      <c r="R462" s="238"/>
      <c r="S462" s="238"/>
      <c r="T462" s="238"/>
      <c r="U462" s="238"/>
      <c r="V462" s="238"/>
      <c r="W462" s="238"/>
      <c r="X462" s="238"/>
      <c r="Y462" s="238"/>
      <c r="Z462" s="238"/>
      <c r="AA462" s="238"/>
      <c r="AB462" s="238"/>
      <c r="AC462" s="238"/>
    </row>
    <row r="463" customFormat="false" ht="15" hidden="false" customHeight="false" outlineLevel="0" collapsed="false">
      <c r="A463" s="238"/>
      <c r="B463" s="437"/>
      <c r="C463" s="238"/>
      <c r="D463" s="437"/>
      <c r="E463" s="238"/>
      <c r="F463" s="437"/>
      <c r="G463" s="437"/>
      <c r="H463" s="437"/>
      <c r="I463" s="437"/>
      <c r="J463" s="238"/>
      <c r="K463" s="238"/>
      <c r="L463" s="238"/>
      <c r="M463" s="238"/>
      <c r="N463" s="238"/>
      <c r="O463" s="238"/>
      <c r="P463" s="238"/>
      <c r="Q463" s="238"/>
      <c r="R463" s="238"/>
      <c r="S463" s="238"/>
      <c r="T463" s="238"/>
      <c r="U463" s="238"/>
      <c r="V463" s="238"/>
      <c r="W463" s="238"/>
      <c r="X463" s="238"/>
      <c r="Y463" s="238"/>
      <c r="Z463" s="238"/>
      <c r="AA463" s="238"/>
      <c r="AB463" s="238"/>
      <c r="AC463" s="238"/>
    </row>
    <row r="464" customFormat="false" ht="15" hidden="false" customHeight="false" outlineLevel="0" collapsed="false">
      <c r="A464" s="238"/>
      <c r="B464" s="437"/>
      <c r="C464" s="238"/>
      <c r="D464" s="437"/>
      <c r="E464" s="238"/>
      <c r="F464" s="437"/>
      <c r="G464" s="437"/>
      <c r="H464" s="437"/>
      <c r="I464" s="437"/>
      <c r="J464" s="238"/>
      <c r="K464" s="238"/>
      <c r="L464" s="238"/>
      <c r="M464" s="238"/>
      <c r="N464" s="238"/>
      <c r="O464" s="238"/>
      <c r="P464" s="238"/>
      <c r="Q464" s="238"/>
      <c r="R464" s="238"/>
      <c r="S464" s="238"/>
      <c r="T464" s="238"/>
      <c r="U464" s="238"/>
      <c r="V464" s="238"/>
      <c r="W464" s="238"/>
      <c r="X464" s="238"/>
      <c r="Y464" s="238"/>
      <c r="Z464" s="238"/>
      <c r="AA464" s="238"/>
      <c r="AB464" s="238"/>
      <c r="AC464" s="238"/>
    </row>
    <row r="465" customFormat="false" ht="15" hidden="false" customHeight="false" outlineLevel="0" collapsed="false">
      <c r="A465" s="238"/>
      <c r="B465" s="437"/>
      <c r="C465" s="238"/>
      <c r="D465" s="437"/>
      <c r="E465" s="238"/>
      <c r="F465" s="437"/>
      <c r="G465" s="437"/>
      <c r="H465" s="437"/>
      <c r="I465" s="437"/>
      <c r="J465" s="238"/>
      <c r="K465" s="238"/>
      <c r="L465" s="238"/>
      <c r="M465" s="238"/>
      <c r="N465" s="238"/>
      <c r="O465" s="238"/>
      <c r="P465" s="238"/>
      <c r="Q465" s="238"/>
      <c r="R465" s="238"/>
      <c r="S465" s="238"/>
      <c r="T465" s="238"/>
      <c r="U465" s="238"/>
      <c r="V465" s="238"/>
      <c r="W465" s="238"/>
      <c r="X465" s="238"/>
      <c r="Y465" s="238"/>
      <c r="Z465" s="238"/>
      <c r="AA465" s="238"/>
      <c r="AB465" s="238"/>
      <c r="AC465" s="238"/>
    </row>
    <row r="466" customFormat="false" ht="15" hidden="false" customHeight="false" outlineLevel="0" collapsed="false">
      <c r="A466" s="238"/>
      <c r="B466" s="437"/>
      <c r="C466" s="238"/>
      <c r="D466" s="437"/>
      <c r="E466" s="238"/>
      <c r="F466" s="437"/>
      <c r="G466" s="437"/>
      <c r="H466" s="437"/>
      <c r="I466" s="437"/>
      <c r="J466" s="238"/>
      <c r="K466" s="238"/>
      <c r="L466" s="238"/>
      <c r="M466" s="238"/>
      <c r="N466" s="238"/>
      <c r="O466" s="238"/>
      <c r="P466" s="238"/>
      <c r="Q466" s="238"/>
      <c r="R466" s="238"/>
      <c r="S466" s="238"/>
      <c r="T466" s="238"/>
      <c r="U466" s="238"/>
      <c r="V466" s="238"/>
      <c r="W466" s="238"/>
      <c r="X466" s="238"/>
      <c r="Y466" s="238"/>
      <c r="Z466" s="238"/>
      <c r="AA466" s="238"/>
      <c r="AB466" s="238"/>
      <c r="AC466" s="238"/>
    </row>
    <row r="467" customFormat="false" ht="15" hidden="false" customHeight="false" outlineLevel="0" collapsed="false">
      <c r="A467" s="238"/>
      <c r="B467" s="437"/>
      <c r="C467" s="238"/>
      <c r="D467" s="437"/>
      <c r="E467" s="238"/>
      <c r="F467" s="437"/>
      <c r="G467" s="437"/>
      <c r="H467" s="437"/>
      <c r="I467" s="437"/>
      <c r="J467" s="238"/>
      <c r="K467" s="238"/>
      <c r="L467" s="238"/>
      <c r="M467" s="238"/>
      <c r="N467" s="238"/>
      <c r="O467" s="238"/>
      <c r="P467" s="238"/>
      <c r="Q467" s="238"/>
      <c r="R467" s="238"/>
      <c r="S467" s="238"/>
      <c r="T467" s="238"/>
      <c r="U467" s="238"/>
      <c r="V467" s="238"/>
      <c r="W467" s="238"/>
      <c r="X467" s="238"/>
      <c r="Y467" s="238"/>
      <c r="Z467" s="238"/>
      <c r="AA467" s="238"/>
      <c r="AB467" s="238"/>
      <c r="AC467" s="238"/>
    </row>
    <row r="468" customFormat="false" ht="15" hidden="false" customHeight="false" outlineLevel="0" collapsed="false">
      <c r="A468" s="238"/>
      <c r="B468" s="437"/>
      <c r="C468" s="238"/>
      <c r="D468" s="437"/>
      <c r="E468" s="238"/>
      <c r="F468" s="437"/>
      <c r="G468" s="437"/>
      <c r="H468" s="437"/>
      <c r="I468" s="437"/>
      <c r="J468" s="238"/>
      <c r="K468" s="238"/>
      <c r="L468" s="238"/>
      <c r="M468" s="238"/>
      <c r="N468" s="238"/>
      <c r="O468" s="238"/>
      <c r="P468" s="238"/>
      <c r="Q468" s="238"/>
      <c r="R468" s="238"/>
      <c r="S468" s="238"/>
      <c r="T468" s="238"/>
      <c r="U468" s="238"/>
      <c r="V468" s="238"/>
      <c r="W468" s="238"/>
      <c r="X468" s="238"/>
      <c r="Y468" s="238"/>
      <c r="Z468" s="238"/>
      <c r="AA468" s="238"/>
      <c r="AB468" s="238"/>
      <c r="AC468" s="238"/>
    </row>
    <row r="469" customFormat="false" ht="15" hidden="false" customHeight="false" outlineLevel="0" collapsed="false">
      <c r="A469" s="238"/>
      <c r="B469" s="437"/>
      <c r="C469" s="238"/>
      <c r="D469" s="437"/>
      <c r="E469" s="238"/>
      <c r="F469" s="437"/>
      <c r="G469" s="437"/>
      <c r="H469" s="437"/>
      <c r="I469" s="437"/>
      <c r="J469" s="238"/>
      <c r="K469" s="238"/>
      <c r="L469" s="238"/>
      <c r="M469" s="238"/>
      <c r="N469" s="238"/>
      <c r="O469" s="238"/>
      <c r="P469" s="238"/>
      <c r="Q469" s="238"/>
      <c r="R469" s="238"/>
      <c r="S469" s="238"/>
      <c r="T469" s="238"/>
      <c r="U469" s="238"/>
      <c r="V469" s="238"/>
      <c r="W469" s="238"/>
      <c r="X469" s="238"/>
      <c r="Y469" s="238"/>
      <c r="Z469" s="238"/>
      <c r="AA469" s="238"/>
      <c r="AB469" s="238"/>
      <c r="AC469" s="238"/>
    </row>
    <row r="470" customFormat="false" ht="15" hidden="false" customHeight="false" outlineLevel="0" collapsed="false">
      <c r="A470" s="238"/>
      <c r="B470" s="437"/>
      <c r="C470" s="238"/>
      <c r="D470" s="437"/>
      <c r="E470" s="238"/>
      <c r="F470" s="437"/>
      <c r="G470" s="437"/>
      <c r="H470" s="437"/>
      <c r="I470" s="437"/>
      <c r="J470" s="238"/>
      <c r="K470" s="238"/>
      <c r="L470" s="238"/>
      <c r="M470" s="238"/>
      <c r="N470" s="238"/>
      <c r="O470" s="238"/>
      <c r="P470" s="238"/>
      <c r="Q470" s="238"/>
      <c r="R470" s="238"/>
      <c r="S470" s="238"/>
      <c r="T470" s="238"/>
      <c r="U470" s="238"/>
      <c r="V470" s="238"/>
      <c r="W470" s="238"/>
      <c r="X470" s="238"/>
      <c r="Y470" s="238"/>
      <c r="Z470" s="238"/>
      <c r="AA470" s="238"/>
      <c r="AB470" s="238"/>
      <c r="AC470" s="238"/>
    </row>
    <row r="471" customFormat="false" ht="15" hidden="false" customHeight="false" outlineLevel="0" collapsed="false">
      <c r="A471" s="238"/>
      <c r="B471" s="437"/>
      <c r="C471" s="238"/>
      <c r="D471" s="437"/>
      <c r="E471" s="238"/>
      <c r="F471" s="437"/>
      <c r="G471" s="437"/>
      <c r="H471" s="437"/>
      <c r="I471" s="437"/>
      <c r="J471" s="238"/>
      <c r="K471" s="238"/>
      <c r="L471" s="238"/>
      <c r="M471" s="238"/>
      <c r="N471" s="238"/>
      <c r="O471" s="238"/>
      <c r="P471" s="238"/>
      <c r="Q471" s="238"/>
      <c r="R471" s="238"/>
      <c r="S471" s="238"/>
      <c r="T471" s="238"/>
      <c r="U471" s="238"/>
      <c r="V471" s="238"/>
      <c r="W471" s="238"/>
      <c r="X471" s="238"/>
      <c r="Y471" s="238"/>
      <c r="Z471" s="238"/>
      <c r="AA471" s="238"/>
      <c r="AB471" s="238"/>
      <c r="AC471" s="238"/>
    </row>
    <row r="472" customFormat="false" ht="15" hidden="false" customHeight="false" outlineLevel="0" collapsed="false">
      <c r="A472" s="238"/>
      <c r="B472" s="437"/>
      <c r="C472" s="238"/>
      <c r="D472" s="437"/>
      <c r="E472" s="238"/>
      <c r="F472" s="437"/>
      <c r="G472" s="437"/>
      <c r="H472" s="437"/>
      <c r="I472" s="437"/>
      <c r="J472" s="238"/>
      <c r="K472" s="238"/>
      <c r="L472" s="238"/>
      <c r="M472" s="238"/>
      <c r="N472" s="238"/>
      <c r="O472" s="238"/>
      <c r="P472" s="238"/>
      <c r="Q472" s="238"/>
      <c r="R472" s="238"/>
      <c r="S472" s="238"/>
      <c r="T472" s="238"/>
      <c r="U472" s="238"/>
      <c r="V472" s="238"/>
      <c r="W472" s="238"/>
      <c r="X472" s="238"/>
      <c r="Y472" s="238"/>
      <c r="Z472" s="238"/>
      <c r="AA472" s="238"/>
      <c r="AB472" s="238"/>
      <c r="AC472" s="238"/>
    </row>
    <row r="473" customFormat="false" ht="15" hidden="false" customHeight="false" outlineLevel="0" collapsed="false">
      <c r="A473" s="238"/>
      <c r="B473" s="437"/>
      <c r="C473" s="238"/>
      <c r="D473" s="437"/>
      <c r="E473" s="238"/>
      <c r="F473" s="437"/>
      <c r="G473" s="437"/>
      <c r="H473" s="437"/>
      <c r="I473" s="437"/>
      <c r="J473" s="238"/>
      <c r="K473" s="238"/>
      <c r="L473" s="238"/>
      <c r="M473" s="238"/>
      <c r="N473" s="238"/>
      <c r="O473" s="238"/>
      <c r="P473" s="238"/>
      <c r="Q473" s="238"/>
      <c r="R473" s="238"/>
      <c r="S473" s="238"/>
      <c r="T473" s="238"/>
      <c r="U473" s="238"/>
      <c r="V473" s="238"/>
      <c r="W473" s="238"/>
      <c r="X473" s="238"/>
      <c r="Y473" s="238"/>
      <c r="Z473" s="238"/>
      <c r="AA473" s="238"/>
      <c r="AB473" s="238"/>
      <c r="AC473" s="238"/>
    </row>
    <row r="474" customFormat="false" ht="15" hidden="false" customHeight="false" outlineLevel="0" collapsed="false">
      <c r="A474" s="238"/>
      <c r="B474" s="437"/>
      <c r="C474" s="238"/>
      <c r="D474" s="437"/>
      <c r="E474" s="238"/>
      <c r="F474" s="437"/>
      <c r="G474" s="437"/>
      <c r="H474" s="437"/>
      <c r="I474" s="437"/>
      <c r="J474" s="238"/>
      <c r="K474" s="238"/>
      <c r="L474" s="238"/>
      <c r="M474" s="238"/>
      <c r="N474" s="238"/>
      <c r="O474" s="238"/>
      <c r="P474" s="238"/>
      <c r="Q474" s="238"/>
      <c r="R474" s="238"/>
      <c r="S474" s="238"/>
      <c r="T474" s="238"/>
      <c r="U474" s="238"/>
      <c r="V474" s="238"/>
      <c r="W474" s="238"/>
      <c r="X474" s="238"/>
      <c r="Y474" s="238"/>
      <c r="Z474" s="238"/>
      <c r="AA474" s="238"/>
      <c r="AB474" s="238"/>
      <c r="AC474" s="238"/>
    </row>
    <row r="475" customFormat="false" ht="15" hidden="false" customHeight="false" outlineLevel="0" collapsed="false">
      <c r="A475" s="238"/>
      <c r="B475" s="437"/>
      <c r="C475" s="238"/>
      <c r="D475" s="437"/>
      <c r="E475" s="238"/>
      <c r="F475" s="437"/>
      <c r="G475" s="437"/>
      <c r="H475" s="437"/>
      <c r="I475" s="437"/>
      <c r="J475" s="238"/>
      <c r="K475" s="238"/>
      <c r="L475" s="238"/>
      <c r="M475" s="238"/>
      <c r="N475" s="238"/>
      <c r="O475" s="238"/>
      <c r="P475" s="238"/>
      <c r="Q475" s="238"/>
      <c r="R475" s="238"/>
      <c r="S475" s="238"/>
      <c r="T475" s="238"/>
      <c r="U475" s="238"/>
      <c r="V475" s="238"/>
      <c r="W475" s="238"/>
      <c r="X475" s="238"/>
      <c r="Y475" s="238"/>
      <c r="Z475" s="238"/>
      <c r="AA475" s="238"/>
      <c r="AB475" s="238"/>
      <c r="AC475" s="238"/>
    </row>
    <row r="476" customFormat="false" ht="15" hidden="false" customHeight="false" outlineLevel="0" collapsed="false">
      <c r="A476" s="238"/>
      <c r="B476" s="437"/>
      <c r="C476" s="238"/>
      <c r="D476" s="437"/>
      <c r="E476" s="238"/>
      <c r="F476" s="437"/>
      <c r="G476" s="437"/>
      <c r="H476" s="437"/>
      <c r="I476" s="437"/>
      <c r="J476" s="238"/>
      <c r="K476" s="238"/>
      <c r="L476" s="238"/>
      <c r="M476" s="238"/>
      <c r="N476" s="238"/>
      <c r="O476" s="238"/>
      <c r="P476" s="238"/>
      <c r="Q476" s="238"/>
      <c r="R476" s="238"/>
      <c r="S476" s="238"/>
      <c r="T476" s="238"/>
      <c r="U476" s="238"/>
      <c r="V476" s="238"/>
      <c r="W476" s="238"/>
      <c r="X476" s="238"/>
      <c r="Y476" s="238"/>
      <c r="Z476" s="238"/>
      <c r="AA476" s="238"/>
      <c r="AB476" s="238"/>
      <c r="AC476" s="238"/>
    </row>
    <row r="477" customFormat="false" ht="15" hidden="false" customHeight="false" outlineLevel="0" collapsed="false">
      <c r="A477" s="238"/>
      <c r="B477" s="437"/>
      <c r="C477" s="238"/>
      <c r="D477" s="437"/>
      <c r="E477" s="238"/>
      <c r="F477" s="437"/>
      <c r="G477" s="437"/>
      <c r="H477" s="437"/>
      <c r="I477" s="437"/>
      <c r="J477" s="238"/>
      <c r="K477" s="238"/>
      <c r="L477" s="238"/>
      <c r="M477" s="238"/>
      <c r="N477" s="238"/>
      <c r="O477" s="238"/>
      <c r="P477" s="238"/>
      <c r="Q477" s="238"/>
      <c r="R477" s="238"/>
      <c r="S477" s="238"/>
      <c r="T477" s="238"/>
      <c r="U477" s="238"/>
      <c r="V477" s="238"/>
      <c r="W477" s="238"/>
      <c r="X477" s="238"/>
      <c r="Y477" s="238"/>
      <c r="Z477" s="238"/>
      <c r="AA477" s="238"/>
      <c r="AB477" s="238"/>
      <c r="AC477" s="238"/>
    </row>
    <row r="478" customFormat="false" ht="15" hidden="false" customHeight="false" outlineLevel="0" collapsed="false">
      <c r="A478" s="238"/>
      <c r="B478" s="437"/>
      <c r="C478" s="238"/>
      <c r="D478" s="437"/>
      <c r="E478" s="238"/>
      <c r="F478" s="437"/>
      <c r="G478" s="437"/>
      <c r="H478" s="437"/>
      <c r="I478" s="437"/>
      <c r="J478" s="238"/>
      <c r="K478" s="238"/>
      <c r="L478" s="238"/>
      <c r="M478" s="238"/>
      <c r="N478" s="238"/>
      <c r="O478" s="238"/>
      <c r="P478" s="238"/>
      <c r="Q478" s="238"/>
      <c r="R478" s="238"/>
      <c r="S478" s="238"/>
      <c r="T478" s="238"/>
      <c r="U478" s="238"/>
      <c r="V478" s="238"/>
      <c r="W478" s="238"/>
      <c r="X478" s="238"/>
      <c r="Y478" s="238"/>
      <c r="Z478" s="238"/>
      <c r="AA478" s="238"/>
      <c r="AB478" s="238"/>
      <c r="AC478" s="238"/>
    </row>
    <row r="479" customFormat="false" ht="15" hidden="false" customHeight="false" outlineLevel="0" collapsed="false">
      <c r="A479" s="238"/>
      <c r="B479" s="437"/>
      <c r="C479" s="238"/>
      <c r="D479" s="437"/>
      <c r="E479" s="238"/>
      <c r="F479" s="437"/>
      <c r="G479" s="437"/>
      <c r="H479" s="437"/>
      <c r="I479" s="437"/>
      <c r="J479" s="238"/>
      <c r="K479" s="238"/>
      <c r="L479" s="238"/>
      <c r="M479" s="238"/>
      <c r="N479" s="238"/>
      <c r="O479" s="238"/>
      <c r="P479" s="238"/>
      <c r="Q479" s="238"/>
      <c r="R479" s="238"/>
      <c r="S479" s="238"/>
      <c r="T479" s="238"/>
      <c r="U479" s="238"/>
      <c r="V479" s="238"/>
      <c r="W479" s="238"/>
      <c r="X479" s="238"/>
      <c r="Y479" s="238"/>
      <c r="Z479" s="238"/>
      <c r="AA479" s="238"/>
      <c r="AB479" s="238"/>
      <c r="AC479" s="238"/>
    </row>
    <row r="480" customFormat="false" ht="15" hidden="false" customHeight="false" outlineLevel="0" collapsed="false">
      <c r="A480" s="238"/>
      <c r="B480" s="437"/>
      <c r="C480" s="238"/>
      <c r="D480" s="437"/>
      <c r="E480" s="238"/>
      <c r="F480" s="437"/>
      <c r="G480" s="437"/>
      <c r="H480" s="437"/>
      <c r="I480" s="437"/>
      <c r="J480" s="238"/>
      <c r="K480" s="238"/>
      <c r="L480" s="238"/>
      <c r="M480" s="238"/>
      <c r="N480" s="238"/>
      <c r="O480" s="238"/>
      <c r="P480" s="238"/>
      <c r="Q480" s="238"/>
      <c r="R480" s="238"/>
      <c r="S480" s="238"/>
      <c r="T480" s="238"/>
      <c r="U480" s="238"/>
      <c r="V480" s="238"/>
      <c r="W480" s="238"/>
      <c r="X480" s="238"/>
      <c r="Y480" s="238"/>
      <c r="Z480" s="238"/>
      <c r="AA480" s="238"/>
      <c r="AB480" s="238"/>
      <c r="AC480" s="238"/>
    </row>
    <row r="481" customFormat="false" ht="15" hidden="false" customHeight="false" outlineLevel="0" collapsed="false">
      <c r="A481" s="238"/>
      <c r="B481" s="437"/>
      <c r="C481" s="238"/>
      <c r="D481" s="437"/>
      <c r="E481" s="238"/>
      <c r="F481" s="437"/>
      <c r="G481" s="437"/>
      <c r="H481" s="437"/>
      <c r="I481" s="437"/>
      <c r="J481" s="238"/>
      <c r="K481" s="238"/>
      <c r="L481" s="238"/>
      <c r="M481" s="238"/>
      <c r="N481" s="238"/>
      <c r="O481" s="238"/>
      <c r="P481" s="238"/>
      <c r="Q481" s="238"/>
      <c r="R481" s="238"/>
      <c r="S481" s="238"/>
      <c r="T481" s="238"/>
      <c r="U481" s="238"/>
      <c r="V481" s="238"/>
      <c r="W481" s="238"/>
      <c r="X481" s="238"/>
      <c r="Y481" s="238"/>
      <c r="Z481" s="238"/>
      <c r="AA481" s="238"/>
      <c r="AB481" s="238"/>
      <c r="AC481" s="238"/>
    </row>
    <row r="482" customFormat="false" ht="15" hidden="false" customHeight="false" outlineLevel="0" collapsed="false">
      <c r="A482" s="238"/>
      <c r="B482" s="437"/>
      <c r="C482" s="238"/>
      <c r="D482" s="437"/>
      <c r="E482" s="238"/>
      <c r="F482" s="437"/>
      <c r="G482" s="437"/>
      <c r="H482" s="437"/>
      <c r="I482" s="437"/>
      <c r="J482" s="238"/>
      <c r="K482" s="238"/>
      <c r="L482" s="238"/>
      <c r="M482" s="238"/>
      <c r="N482" s="238"/>
      <c r="O482" s="238"/>
      <c r="P482" s="238"/>
      <c r="Q482" s="238"/>
      <c r="R482" s="238"/>
      <c r="S482" s="238"/>
      <c r="T482" s="238"/>
      <c r="U482" s="238"/>
      <c r="V482" s="238"/>
      <c r="W482" s="238"/>
      <c r="X482" s="238"/>
      <c r="Y482" s="238"/>
      <c r="Z482" s="238"/>
      <c r="AA482" s="238"/>
      <c r="AB482" s="238"/>
      <c r="AC482" s="238"/>
    </row>
    <row r="483" customFormat="false" ht="15" hidden="false" customHeight="false" outlineLevel="0" collapsed="false">
      <c r="A483" s="238"/>
      <c r="B483" s="437"/>
      <c r="C483" s="238"/>
      <c r="D483" s="437"/>
      <c r="E483" s="238"/>
      <c r="F483" s="437"/>
      <c r="G483" s="437"/>
      <c r="H483" s="437"/>
      <c r="I483" s="437"/>
      <c r="J483" s="238"/>
      <c r="K483" s="238"/>
      <c r="L483" s="238"/>
      <c r="M483" s="238"/>
      <c r="N483" s="238"/>
      <c r="O483" s="238"/>
      <c r="P483" s="238"/>
      <c r="Q483" s="238"/>
      <c r="R483" s="238"/>
      <c r="S483" s="238"/>
      <c r="T483" s="238"/>
      <c r="U483" s="238"/>
      <c r="V483" s="238"/>
      <c r="W483" s="238"/>
      <c r="X483" s="238"/>
      <c r="Y483" s="238"/>
      <c r="Z483" s="238"/>
      <c r="AA483" s="238"/>
      <c r="AB483" s="238"/>
      <c r="AC483" s="238"/>
    </row>
    <row r="484" customFormat="false" ht="15" hidden="false" customHeight="false" outlineLevel="0" collapsed="false">
      <c r="A484" s="238"/>
      <c r="B484" s="437"/>
      <c r="C484" s="238"/>
      <c r="D484" s="437"/>
      <c r="E484" s="238"/>
      <c r="F484" s="437"/>
      <c r="G484" s="437"/>
      <c r="H484" s="437"/>
      <c r="I484" s="437"/>
      <c r="J484" s="238"/>
      <c r="K484" s="238"/>
      <c r="L484" s="238"/>
      <c r="M484" s="238"/>
      <c r="N484" s="238"/>
      <c r="O484" s="238"/>
      <c r="P484" s="238"/>
      <c r="Q484" s="238"/>
      <c r="R484" s="238"/>
      <c r="S484" s="238"/>
      <c r="T484" s="238"/>
      <c r="U484" s="238"/>
      <c r="V484" s="238"/>
      <c r="W484" s="238"/>
      <c r="X484" s="238"/>
      <c r="Y484" s="238"/>
      <c r="Z484" s="238"/>
      <c r="AA484" s="238"/>
      <c r="AB484" s="238"/>
      <c r="AC484" s="238"/>
    </row>
    <row r="485" customFormat="false" ht="15" hidden="false" customHeight="false" outlineLevel="0" collapsed="false">
      <c r="A485" s="238"/>
      <c r="B485" s="437"/>
      <c r="C485" s="238"/>
      <c r="D485" s="437"/>
      <c r="E485" s="238"/>
      <c r="F485" s="437"/>
      <c r="G485" s="437"/>
      <c r="H485" s="437"/>
      <c r="I485" s="437"/>
      <c r="J485" s="238"/>
      <c r="K485" s="238"/>
      <c r="L485" s="238"/>
      <c r="M485" s="238"/>
      <c r="N485" s="238"/>
      <c r="O485" s="238"/>
      <c r="P485" s="238"/>
      <c r="Q485" s="238"/>
      <c r="R485" s="238"/>
      <c r="S485" s="238"/>
      <c r="T485" s="238"/>
      <c r="U485" s="238"/>
      <c r="V485" s="238"/>
      <c r="W485" s="238"/>
      <c r="X485" s="238"/>
      <c r="Y485" s="238"/>
      <c r="Z485" s="238"/>
      <c r="AA485" s="238"/>
      <c r="AB485" s="238"/>
      <c r="AC485" s="238"/>
    </row>
    <row r="486" customFormat="false" ht="15" hidden="false" customHeight="false" outlineLevel="0" collapsed="false">
      <c r="A486" s="238"/>
      <c r="B486" s="437"/>
      <c r="C486" s="238"/>
      <c r="D486" s="437"/>
      <c r="E486" s="238"/>
      <c r="F486" s="437"/>
      <c r="G486" s="437"/>
      <c r="H486" s="437"/>
      <c r="I486" s="437"/>
      <c r="J486" s="238"/>
      <c r="K486" s="238"/>
      <c r="L486" s="238"/>
      <c r="M486" s="238"/>
      <c r="N486" s="238"/>
      <c r="O486" s="238"/>
      <c r="P486" s="238"/>
      <c r="Q486" s="238"/>
      <c r="R486" s="238"/>
      <c r="S486" s="238"/>
      <c r="T486" s="238"/>
      <c r="U486" s="238"/>
      <c r="V486" s="238"/>
      <c r="W486" s="238"/>
      <c r="X486" s="238"/>
      <c r="Y486" s="238"/>
      <c r="Z486" s="238"/>
      <c r="AA486" s="238"/>
      <c r="AB486" s="238"/>
      <c r="AC486" s="238"/>
    </row>
    <row r="487" customFormat="false" ht="15" hidden="false" customHeight="false" outlineLevel="0" collapsed="false">
      <c r="A487" s="238"/>
      <c r="B487" s="437"/>
      <c r="C487" s="238"/>
      <c r="D487" s="437"/>
      <c r="E487" s="238"/>
      <c r="F487" s="437"/>
      <c r="G487" s="437"/>
      <c r="H487" s="437"/>
      <c r="I487" s="437"/>
      <c r="J487" s="238"/>
      <c r="K487" s="238"/>
      <c r="L487" s="238"/>
      <c r="M487" s="238"/>
      <c r="N487" s="238"/>
      <c r="O487" s="238"/>
      <c r="P487" s="238"/>
      <c r="Q487" s="238"/>
      <c r="R487" s="238"/>
      <c r="S487" s="238"/>
      <c r="T487" s="238"/>
      <c r="U487" s="238"/>
      <c r="V487" s="238"/>
      <c r="W487" s="238"/>
      <c r="X487" s="238"/>
      <c r="Y487" s="238"/>
      <c r="Z487" s="238"/>
      <c r="AA487" s="238"/>
      <c r="AB487" s="238"/>
      <c r="AC487" s="238"/>
    </row>
    <row r="488" customFormat="false" ht="15" hidden="false" customHeight="false" outlineLevel="0" collapsed="false">
      <c r="A488" s="238"/>
      <c r="B488" s="437"/>
      <c r="C488" s="238"/>
      <c r="D488" s="437"/>
      <c r="E488" s="238"/>
      <c r="F488" s="437"/>
      <c r="G488" s="437"/>
      <c r="H488" s="437"/>
      <c r="I488" s="437"/>
      <c r="J488" s="238"/>
      <c r="K488" s="238"/>
      <c r="L488" s="238"/>
      <c r="M488" s="238"/>
      <c r="N488" s="238"/>
      <c r="O488" s="238"/>
      <c r="P488" s="238"/>
      <c r="Q488" s="238"/>
      <c r="R488" s="238"/>
      <c r="S488" s="238"/>
      <c r="T488" s="238"/>
      <c r="U488" s="238"/>
      <c r="V488" s="238"/>
      <c r="W488" s="238"/>
      <c r="X488" s="238"/>
      <c r="Y488" s="238"/>
      <c r="Z488" s="238"/>
      <c r="AA488" s="238"/>
      <c r="AB488" s="238"/>
      <c r="AC488" s="238"/>
    </row>
    <row r="489" customFormat="false" ht="15" hidden="false" customHeight="false" outlineLevel="0" collapsed="false">
      <c r="A489" s="238"/>
      <c r="B489" s="437"/>
      <c r="C489" s="238"/>
      <c r="D489" s="437"/>
      <c r="E489" s="238"/>
      <c r="F489" s="437"/>
      <c r="G489" s="437"/>
      <c r="H489" s="437"/>
      <c r="I489" s="437"/>
      <c r="J489" s="238"/>
      <c r="K489" s="238"/>
      <c r="L489" s="238"/>
      <c r="M489" s="238"/>
      <c r="N489" s="238"/>
      <c r="O489" s="238"/>
      <c r="P489" s="238"/>
      <c r="Q489" s="238"/>
      <c r="R489" s="238"/>
      <c r="S489" s="238"/>
      <c r="T489" s="238"/>
      <c r="U489" s="238"/>
      <c r="V489" s="238"/>
      <c r="W489" s="238"/>
      <c r="X489" s="238"/>
      <c r="Y489" s="238"/>
      <c r="Z489" s="238"/>
      <c r="AA489" s="238"/>
      <c r="AB489" s="238"/>
      <c r="AC489" s="238"/>
    </row>
    <row r="490" customFormat="false" ht="15" hidden="false" customHeight="false" outlineLevel="0" collapsed="false">
      <c r="A490" s="238"/>
      <c r="B490" s="437"/>
      <c r="C490" s="238"/>
      <c r="D490" s="437"/>
      <c r="E490" s="238"/>
      <c r="F490" s="437"/>
      <c r="G490" s="437"/>
      <c r="H490" s="437"/>
      <c r="I490" s="437"/>
      <c r="J490" s="238"/>
      <c r="K490" s="238"/>
      <c r="L490" s="238"/>
      <c r="M490" s="238"/>
      <c r="N490" s="238"/>
      <c r="O490" s="238"/>
      <c r="P490" s="238"/>
      <c r="Q490" s="238"/>
      <c r="R490" s="238"/>
      <c r="S490" s="238"/>
      <c r="T490" s="238"/>
      <c r="U490" s="238"/>
      <c r="V490" s="238"/>
      <c r="W490" s="238"/>
      <c r="X490" s="238"/>
      <c r="Y490" s="238"/>
      <c r="Z490" s="238"/>
      <c r="AA490" s="238"/>
      <c r="AB490" s="238"/>
      <c r="AC490" s="238"/>
    </row>
    <row r="491" customFormat="false" ht="15" hidden="false" customHeight="false" outlineLevel="0" collapsed="false">
      <c r="A491" s="238"/>
      <c r="B491" s="437"/>
      <c r="C491" s="238"/>
      <c r="D491" s="437"/>
      <c r="E491" s="238"/>
      <c r="F491" s="437"/>
      <c r="G491" s="437"/>
      <c r="H491" s="437"/>
      <c r="I491" s="437"/>
      <c r="J491" s="238"/>
      <c r="K491" s="238"/>
      <c r="L491" s="238"/>
      <c r="M491" s="238"/>
      <c r="N491" s="238"/>
      <c r="O491" s="238"/>
      <c r="P491" s="238"/>
      <c r="Q491" s="238"/>
      <c r="R491" s="238"/>
      <c r="S491" s="238"/>
      <c r="T491" s="238"/>
      <c r="U491" s="238"/>
      <c r="V491" s="238"/>
      <c r="W491" s="238"/>
      <c r="X491" s="238"/>
      <c r="Y491" s="238"/>
      <c r="Z491" s="238"/>
      <c r="AA491" s="238"/>
      <c r="AB491" s="238"/>
      <c r="AC491" s="238"/>
    </row>
    <row r="492" customFormat="false" ht="15" hidden="false" customHeight="false" outlineLevel="0" collapsed="false">
      <c r="A492" s="238"/>
      <c r="B492" s="437"/>
      <c r="C492" s="238"/>
      <c r="D492" s="437"/>
      <c r="E492" s="238"/>
      <c r="F492" s="437"/>
      <c r="G492" s="437"/>
      <c r="H492" s="437"/>
      <c r="I492" s="437"/>
      <c r="J492" s="238"/>
      <c r="K492" s="238"/>
      <c r="L492" s="238"/>
      <c r="M492" s="238"/>
      <c r="N492" s="238"/>
      <c r="O492" s="238"/>
      <c r="P492" s="238"/>
      <c r="Q492" s="238"/>
      <c r="R492" s="238"/>
      <c r="S492" s="238"/>
      <c r="T492" s="238"/>
      <c r="U492" s="238"/>
      <c r="V492" s="238"/>
      <c r="W492" s="238"/>
      <c r="X492" s="238"/>
      <c r="Y492" s="238"/>
      <c r="Z492" s="238"/>
      <c r="AA492" s="238"/>
      <c r="AB492" s="238"/>
      <c r="AC492" s="238"/>
    </row>
    <row r="493" customFormat="false" ht="15" hidden="false" customHeight="false" outlineLevel="0" collapsed="false">
      <c r="A493" s="238"/>
      <c r="B493" s="437"/>
      <c r="C493" s="238"/>
      <c r="D493" s="437"/>
      <c r="E493" s="238"/>
      <c r="F493" s="437"/>
      <c r="G493" s="437"/>
      <c r="H493" s="437"/>
      <c r="I493" s="437"/>
      <c r="J493" s="238"/>
      <c r="K493" s="238"/>
      <c r="L493" s="238"/>
      <c r="M493" s="238"/>
      <c r="N493" s="238"/>
      <c r="O493" s="238"/>
      <c r="P493" s="238"/>
      <c r="Q493" s="238"/>
      <c r="R493" s="238"/>
      <c r="S493" s="238"/>
      <c r="T493" s="238"/>
      <c r="U493" s="238"/>
      <c r="V493" s="238"/>
      <c r="W493" s="238"/>
      <c r="X493" s="238"/>
      <c r="Y493" s="238"/>
      <c r="Z493" s="238"/>
      <c r="AA493" s="238"/>
      <c r="AB493" s="238"/>
      <c r="AC493" s="238"/>
    </row>
    <row r="494" customFormat="false" ht="15" hidden="false" customHeight="false" outlineLevel="0" collapsed="false">
      <c r="A494" s="238"/>
      <c r="B494" s="437"/>
      <c r="C494" s="238"/>
      <c r="D494" s="437"/>
      <c r="E494" s="238"/>
      <c r="F494" s="437"/>
      <c r="G494" s="437"/>
      <c r="H494" s="437"/>
      <c r="I494" s="437"/>
      <c r="J494" s="238"/>
      <c r="K494" s="238"/>
      <c r="L494" s="238"/>
      <c r="M494" s="238"/>
      <c r="N494" s="238"/>
      <c r="O494" s="238"/>
      <c r="P494" s="238"/>
      <c r="Q494" s="238"/>
      <c r="R494" s="238"/>
      <c r="S494" s="238"/>
      <c r="T494" s="238"/>
      <c r="U494" s="238"/>
      <c r="V494" s="238"/>
      <c r="W494" s="238"/>
      <c r="X494" s="238"/>
      <c r="Y494" s="238"/>
      <c r="Z494" s="238"/>
      <c r="AA494" s="238"/>
      <c r="AB494" s="238"/>
      <c r="AC494" s="238"/>
    </row>
    <row r="495" customFormat="false" ht="15" hidden="false" customHeight="false" outlineLevel="0" collapsed="false">
      <c r="A495" s="238"/>
      <c r="B495" s="437"/>
      <c r="C495" s="238"/>
      <c r="D495" s="437"/>
      <c r="E495" s="238"/>
      <c r="F495" s="437"/>
      <c r="G495" s="437"/>
      <c r="H495" s="437"/>
      <c r="I495" s="437"/>
      <c r="J495" s="238"/>
      <c r="K495" s="238"/>
      <c r="L495" s="238"/>
      <c r="M495" s="238"/>
      <c r="N495" s="238"/>
      <c r="O495" s="238"/>
      <c r="P495" s="238"/>
      <c r="Q495" s="238"/>
      <c r="R495" s="238"/>
      <c r="S495" s="238"/>
      <c r="T495" s="238"/>
      <c r="U495" s="238"/>
      <c r="V495" s="238"/>
      <c r="W495" s="238"/>
      <c r="X495" s="238"/>
      <c r="Y495" s="238"/>
      <c r="Z495" s="238"/>
      <c r="AA495" s="238"/>
      <c r="AB495" s="238"/>
      <c r="AC495" s="238"/>
    </row>
    <row r="496" customFormat="false" ht="15" hidden="false" customHeight="false" outlineLevel="0" collapsed="false">
      <c r="A496" s="238"/>
      <c r="B496" s="437"/>
      <c r="C496" s="238"/>
      <c r="D496" s="437"/>
      <c r="E496" s="238"/>
      <c r="F496" s="437"/>
      <c r="G496" s="437"/>
      <c r="H496" s="437"/>
      <c r="I496" s="437"/>
      <c r="J496" s="238"/>
      <c r="K496" s="238"/>
      <c r="L496" s="238"/>
      <c r="M496" s="238"/>
      <c r="N496" s="238"/>
      <c r="O496" s="238"/>
      <c r="P496" s="238"/>
      <c r="Q496" s="238"/>
      <c r="R496" s="238"/>
      <c r="S496" s="238"/>
      <c r="T496" s="238"/>
      <c r="U496" s="238"/>
      <c r="V496" s="238"/>
      <c r="W496" s="238"/>
      <c r="X496" s="238"/>
      <c r="Y496" s="238"/>
      <c r="Z496" s="238"/>
      <c r="AA496" s="238"/>
      <c r="AB496" s="238"/>
      <c r="AC496" s="238"/>
    </row>
    <row r="497" customFormat="false" ht="15" hidden="false" customHeight="false" outlineLevel="0" collapsed="false">
      <c r="A497" s="238"/>
      <c r="B497" s="437"/>
      <c r="C497" s="238"/>
      <c r="D497" s="437"/>
      <c r="E497" s="238"/>
      <c r="F497" s="437"/>
      <c r="G497" s="437"/>
      <c r="H497" s="437"/>
      <c r="I497" s="437"/>
      <c r="J497" s="238"/>
      <c r="K497" s="238"/>
      <c r="L497" s="238"/>
      <c r="M497" s="238"/>
      <c r="N497" s="238"/>
      <c r="O497" s="238"/>
      <c r="P497" s="238"/>
      <c r="Q497" s="238"/>
      <c r="R497" s="238"/>
      <c r="S497" s="238"/>
      <c r="T497" s="238"/>
      <c r="U497" s="238"/>
      <c r="V497" s="238"/>
      <c r="W497" s="238"/>
      <c r="X497" s="238"/>
      <c r="Y497" s="238"/>
      <c r="Z497" s="238"/>
      <c r="AA497" s="238"/>
      <c r="AB497" s="238"/>
      <c r="AC497" s="238"/>
    </row>
    <row r="498" customFormat="false" ht="15" hidden="false" customHeight="false" outlineLevel="0" collapsed="false">
      <c r="A498" s="238"/>
      <c r="B498" s="437"/>
      <c r="C498" s="238"/>
      <c r="D498" s="437"/>
      <c r="E498" s="238"/>
      <c r="F498" s="437"/>
      <c r="G498" s="437"/>
      <c r="H498" s="437"/>
      <c r="I498" s="437"/>
      <c r="J498" s="238"/>
      <c r="K498" s="238"/>
      <c r="L498" s="238"/>
      <c r="M498" s="238"/>
      <c r="N498" s="238"/>
      <c r="O498" s="238"/>
      <c r="P498" s="238"/>
      <c r="Q498" s="238"/>
      <c r="R498" s="238"/>
      <c r="S498" s="238"/>
      <c r="T498" s="238"/>
      <c r="U498" s="238"/>
      <c r="V498" s="238"/>
      <c r="W498" s="238"/>
      <c r="X498" s="238"/>
      <c r="Y498" s="238"/>
      <c r="Z498" s="238"/>
      <c r="AA498" s="238"/>
      <c r="AB498" s="238"/>
      <c r="AC498" s="238"/>
    </row>
    <row r="499" customFormat="false" ht="15" hidden="false" customHeight="false" outlineLevel="0" collapsed="false">
      <c r="A499" s="238"/>
      <c r="B499" s="437"/>
      <c r="C499" s="238"/>
      <c r="D499" s="437"/>
      <c r="E499" s="238"/>
      <c r="F499" s="437"/>
      <c r="G499" s="437"/>
      <c r="H499" s="437"/>
      <c r="I499" s="437"/>
      <c r="J499" s="238"/>
      <c r="K499" s="238"/>
      <c r="L499" s="238"/>
      <c r="M499" s="238"/>
      <c r="N499" s="238"/>
      <c r="O499" s="238"/>
      <c r="P499" s="238"/>
      <c r="Q499" s="238"/>
      <c r="R499" s="238"/>
      <c r="S499" s="238"/>
      <c r="T499" s="238"/>
      <c r="U499" s="238"/>
      <c r="V499" s="238"/>
      <c r="W499" s="238"/>
      <c r="X499" s="238"/>
      <c r="Y499" s="238"/>
      <c r="Z499" s="238"/>
      <c r="AA499" s="238"/>
      <c r="AB499" s="238"/>
      <c r="AC499" s="238"/>
    </row>
    <row r="500" customFormat="false" ht="15" hidden="false" customHeight="false" outlineLevel="0" collapsed="false">
      <c r="A500" s="238"/>
      <c r="B500" s="437"/>
      <c r="C500" s="238"/>
      <c r="D500" s="437"/>
      <c r="E500" s="238"/>
      <c r="F500" s="437"/>
      <c r="G500" s="437"/>
      <c r="H500" s="437"/>
      <c r="I500" s="437"/>
      <c r="J500" s="238"/>
      <c r="K500" s="238"/>
      <c r="L500" s="238"/>
      <c r="M500" s="238"/>
      <c r="N500" s="238"/>
      <c r="O500" s="238"/>
      <c r="P500" s="238"/>
      <c r="Q500" s="238"/>
      <c r="R500" s="238"/>
      <c r="S500" s="238"/>
      <c r="T500" s="238"/>
      <c r="U500" s="238"/>
      <c r="V500" s="238"/>
      <c r="W500" s="238"/>
      <c r="X500" s="238"/>
      <c r="Y500" s="238"/>
      <c r="Z500" s="238"/>
      <c r="AA500" s="238"/>
      <c r="AB500" s="238"/>
      <c r="AC500" s="238"/>
    </row>
    <row r="501" customFormat="false" ht="15" hidden="false" customHeight="false" outlineLevel="0" collapsed="false">
      <c r="A501" s="238"/>
      <c r="B501" s="437"/>
      <c r="C501" s="238"/>
      <c r="D501" s="437"/>
      <c r="E501" s="238"/>
      <c r="F501" s="437"/>
      <c r="G501" s="437"/>
      <c r="H501" s="437"/>
      <c r="I501" s="437"/>
      <c r="J501" s="238"/>
      <c r="K501" s="238"/>
      <c r="L501" s="238"/>
      <c r="M501" s="238"/>
      <c r="N501" s="238"/>
      <c r="O501" s="238"/>
      <c r="P501" s="238"/>
      <c r="Q501" s="238"/>
      <c r="R501" s="238"/>
      <c r="S501" s="238"/>
      <c r="T501" s="238"/>
      <c r="U501" s="238"/>
      <c r="V501" s="238"/>
      <c r="W501" s="238"/>
      <c r="X501" s="238"/>
      <c r="Y501" s="238"/>
      <c r="Z501" s="238"/>
      <c r="AA501" s="238"/>
      <c r="AB501" s="238"/>
      <c r="AC501" s="238"/>
    </row>
    <row r="502" customFormat="false" ht="15" hidden="false" customHeight="false" outlineLevel="0" collapsed="false">
      <c r="A502" s="238"/>
      <c r="B502" s="437"/>
      <c r="C502" s="238"/>
      <c r="D502" s="437"/>
      <c r="E502" s="238"/>
      <c r="F502" s="437"/>
      <c r="G502" s="437"/>
      <c r="H502" s="437"/>
      <c r="I502" s="437"/>
      <c r="J502" s="238"/>
      <c r="K502" s="238"/>
      <c r="L502" s="238"/>
      <c r="M502" s="238"/>
      <c r="N502" s="238"/>
      <c r="O502" s="238"/>
      <c r="P502" s="238"/>
      <c r="Q502" s="238"/>
      <c r="R502" s="238"/>
      <c r="S502" s="238"/>
      <c r="T502" s="238"/>
      <c r="U502" s="238"/>
      <c r="V502" s="238"/>
      <c r="W502" s="238"/>
      <c r="X502" s="238"/>
      <c r="Y502" s="238"/>
      <c r="Z502" s="238"/>
      <c r="AA502" s="238"/>
      <c r="AB502" s="238"/>
      <c r="AC502" s="238"/>
    </row>
    <row r="503" customFormat="false" ht="15" hidden="false" customHeight="false" outlineLevel="0" collapsed="false">
      <c r="A503" s="238"/>
      <c r="B503" s="437"/>
      <c r="C503" s="238"/>
      <c r="D503" s="437"/>
      <c r="E503" s="238"/>
      <c r="F503" s="437"/>
      <c r="G503" s="437"/>
      <c r="H503" s="437"/>
      <c r="I503" s="437"/>
      <c r="J503" s="238"/>
      <c r="K503" s="238"/>
      <c r="L503" s="238"/>
      <c r="M503" s="238"/>
      <c r="N503" s="238"/>
      <c r="O503" s="238"/>
      <c r="P503" s="238"/>
      <c r="Q503" s="238"/>
      <c r="R503" s="238"/>
      <c r="S503" s="238"/>
      <c r="T503" s="238"/>
      <c r="U503" s="238"/>
      <c r="V503" s="238"/>
      <c r="W503" s="238"/>
      <c r="X503" s="238"/>
      <c r="Y503" s="238"/>
      <c r="Z503" s="238"/>
      <c r="AA503" s="238"/>
      <c r="AB503" s="238"/>
      <c r="AC503" s="238"/>
    </row>
    <row r="504" customFormat="false" ht="15" hidden="false" customHeight="false" outlineLevel="0" collapsed="false">
      <c r="A504" s="238"/>
      <c r="B504" s="437"/>
      <c r="C504" s="238"/>
      <c r="D504" s="437"/>
      <c r="E504" s="238"/>
      <c r="F504" s="437"/>
      <c r="G504" s="437"/>
      <c r="H504" s="437"/>
      <c r="I504" s="437"/>
      <c r="J504" s="238"/>
      <c r="K504" s="238"/>
      <c r="L504" s="238"/>
      <c r="M504" s="238"/>
      <c r="N504" s="238"/>
      <c r="O504" s="238"/>
      <c r="P504" s="238"/>
      <c r="Q504" s="238"/>
      <c r="R504" s="238"/>
      <c r="S504" s="238"/>
      <c r="T504" s="238"/>
      <c r="U504" s="238"/>
      <c r="V504" s="238"/>
      <c r="W504" s="238"/>
      <c r="X504" s="238"/>
      <c r="Y504" s="238"/>
      <c r="Z504" s="238"/>
      <c r="AA504" s="238"/>
      <c r="AB504" s="238"/>
      <c r="AC504" s="238"/>
    </row>
    <row r="505" customFormat="false" ht="15" hidden="false" customHeight="false" outlineLevel="0" collapsed="false">
      <c r="A505" s="238"/>
      <c r="B505" s="437"/>
      <c r="C505" s="238"/>
      <c r="D505" s="437"/>
      <c r="E505" s="238"/>
      <c r="F505" s="437"/>
      <c r="G505" s="437"/>
      <c r="H505" s="437"/>
      <c r="I505" s="437"/>
      <c r="J505" s="238"/>
      <c r="K505" s="238"/>
      <c r="L505" s="238"/>
      <c r="M505" s="238"/>
      <c r="N505" s="238"/>
      <c r="O505" s="238"/>
      <c r="P505" s="238"/>
      <c r="Q505" s="238"/>
      <c r="R505" s="238"/>
      <c r="S505" s="238"/>
      <c r="T505" s="238"/>
      <c r="U505" s="238"/>
      <c r="V505" s="238"/>
      <c r="W505" s="238"/>
      <c r="X505" s="238"/>
      <c r="Y505" s="238"/>
      <c r="Z505" s="238"/>
      <c r="AA505" s="238"/>
      <c r="AB505" s="238"/>
      <c r="AC505" s="238"/>
    </row>
    <row r="506" customFormat="false" ht="15" hidden="false" customHeight="false" outlineLevel="0" collapsed="false">
      <c r="A506" s="238"/>
      <c r="B506" s="437"/>
      <c r="C506" s="238"/>
      <c r="D506" s="437"/>
      <c r="E506" s="238"/>
      <c r="F506" s="437"/>
      <c r="G506" s="437"/>
      <c r="H506" s="437"/>
      <c r="I506" s="437"/>
      <c r="J506" s="238"/>
      <c r="K506" s="238"/>
      <c r="L506" s="238"/>
      <c r="M506" s="238"/>
      <c r="N506" s="238"/>
      <c r="O506" s="238"/>
      <c r="P506" s="238"/>
      <c r="Q506" s="238"/>
      <c r="R506" s="238"/>
      <c r="S506" s="238"/>
      <c r="T506" s="238"/>
      <c r="U506" s="238"/>
      <c r="V506" s="238"/>
      <c r="W506" s="238"/>
      <c r="X506" s="238"/>
      <c r="Y506" s="238"/>
      <c r="Z506" s="238"/>
      <c r="AA506" s="238"/>
      <c r="AB506" s="238"/>
      <c r="AC506" s="238"/>
    </row>
    <row r="507" customFormat="false" ht="15" hidden="false" customHeight="false" outlineLevel="0" collapsed="false">
      <c r="A507" s="238"/>
      <c r="B507" s="437"/>
      <c r="C507" s="238"/>
      <c r="D507" s="437"/>
      <c r="E507" s="238"/>
      <c r="F507" s="437"/>
      <c r="G507" s="437"/>
      <c r="H507" s="437"/>
      <c r="I507" s="437"/>
      <c r="J507" s="238"/>
      <c r="K507" s="238"/>
      <c r="L507" s="238"/>
      <c r="M507" s="238"/>
      <c r="N507" s="238"/>
      <c r="O507" s="238"/>
      <c r="P507" s="238"/>
      <c r="Q507" s="238"/>
      <c r="R507" s="238"/>
      <c r="S507" s="238"/>
      <c r="T507" s="238"/>
      <c r="U507" s="238"/>
      <c r="V507" s="238"/>
      <c r="W507" s="238"/>
      <c r="X507" s="238"/>
      <c r="Y507" s="238"/>
      <c r="Z507" s="238"/>
      <c r="AA507" s="238"/>
      <c r="AB507" s="238"/>
      <c r="AC507" s="238"/>
    </row>
    <row r="508" customFormat="false" ht="15" hidden="false" customHeight="false" outlineLevel="0" collapsed="false">
      <c r="A508" s="238"/>
      <c r="B508" s="437"/>
      <c r="C508" s="238"/>
      <c r="D508" s="437"/>
      <c r="E508" s="238"/>
      <c r="F508" s="437"/>
      <c r="G508" s="437"/>
      <c r="H508" s="437"/>
      <c r="I508" s="437"/>
      <c r="J508" s="238"/>
      <c r="K508" s="238"/>
      <c r="L508" s="238"/>
      <c r="M508" s="238"/>
      <c r="N508" s="238"/>
      <c r="O508" s="238"/>
      <c r="P508" s="238"/>
      <c r="Q508" s="238"/>
      <c r="R508" s="238"/>
      <c r="S508" s="238"/>
      <c r="T508" s="238"/>
      <c r="U508" s="238"/>
      <c r="V508" s="238"/>
      <c r="W508" s="238"/>
      <c r="X508" s="238"/>
      <c r="Y508" s="238"/>
      <c r="Z508" s="238"/>
      <c r="AA508" s="238"/>
      <c r="AB508" s="238"/>
      <c r="AC508" s="238"/>
    </row>
    <row r="509" customFormat="false" ht="15" hidden="false" customHeight="false" outlineLevel="0" collapsed="false">
      <c r="A509" s="238"/>
      <c r="B509" s="437"/>
      <c r="C509" s="238"/>
      <c r="D509" s="437"/>
      <c r="E509" s="238"/>
      <c r="F509" s="437"/>
      <c r="G509" s="437"/>
      <c r="H509" s="437"/>
      <c r="I509" s="437"/>
      <c r="J509" s="238"/>
      <c r="K509" s="238"/>
      <c r="L509" s="238"/>
      <c r="M509" s="238"/>
      <c r="N509" s="238"/>
      <c r="O509" s="238"/>
      <c r="P509" s="238"/>
      <c r="Q509" s="238"/>
      <c r="R509" s="238"/>
      <c r="S509" s="238"/>
      <c r="T509" s="238"/>
      <c r="U509" s="238"/>
      <c r="V509" s="238"/>
      <c r="W509" s="238"/>
      <c r="X509" s="238"/>
      <c r="Y509" s="238"/>
      <c r="Z509" s="238"/>
      <c r="AA509" s="238"/>
      <c r="AB509" s="238"/>
      <c r="AC509" s="238"/>
    </row>
    <row r="510" customFormat="false" ht="15" hidden="false" customHeight="false" outlineLevel="0" collapsed="false">
      <c r="A510" s="238"/>
      <c r="B510" s="437"/>
      <c r="C510" s="238"/>
      <c r="D510" s="437"/>
      <c r="E510" s="238"/>
      <c r="F510" s="437"/>
      <c r="G510" s="437"/>
      <c r="H510" s="437"/>
      <c r="I510" s="437"/>
      <c r="J510" s="238"/>
      <c r="K510" s="238"/>
      <c r="L510" s="238"/>
      <c r="M510" s="238"/>
      <c r="N510" s="238"/>
      <c r="O510" s="238"/>
      <c r="P510" s="238"/>
      <c r="Q510" s="238"/>
      <c r="R510" s="238"/>
      <c r="S510" s="238"/>
      <c r="T510" s="238"/>
      <c r="U510" s="238"/>
      <c r="V510" s="238"/>
      <c r="W510" s="238"/>
      <c r="X510" s="238"/>
      <c r="Y510" s="238"/>
      <c r="Z510" s="238"/>
      <c r="AA510" s="238"/>
      <c r="AB510" s="238"/>
      <c r="AC510" s="238"/>
    </row>
    <row r="511" customFormat="false" ht="15" hidden="false" customHeight="false" outlineLevel="0" collapsed="false">
      <c r="A511" s="238"/>
      <c r="B511" s="437"/>
      <c r="C511" s="238"/>
      <c r="D511" s="437"/>
      <c r="E511" s="238"/>
      <c r="F511" s="437"/>
      <c r="G511" s="437"/>
      <c r="H511" s="437"/>
      <c r="I511" s="437"/>
      <c r="J511" s="238"/>
      <c r="K511" s="238"/>
      <c r="L511" s="238"/>
      <c r="M511" s="238"/>
      <c r="N511" s="238"/>
      <c r="O511" s="238"/>
      <c r="P511" s="238"/>
      <c r="Q511" s="238"/>
      <c r="R511" s="238"/>
      <c r="S511" s="238"/>
      <c r="T511" s="238"/>
      <c r="U511" s="238"/>
      <c r="V511" s="238"/>
      <c r="W511" s="238"/>
      <c r="X511" s="238"/>
      <c r="Y511" s="238"/>
      <c r="Z511" s="238"/>
      <c r="AA511" s="238"/>
      <c r="AB511" s="238"/>
      <c r="AC511" s="238"/>
    </row>
    <row r="512" customFormat="false" ht="15" hidden="false" customHeight="false" outlineLevel="0" collapsed="false">
      <c r="A512" s="238"/>
      <c r="B512" s="437"/>
      <c r="C512" s="238"/>
      <c r="D512" s="437"/>
      <c r="E512" s="238"/>
      <c r="F512" s="437"/>
      <c r="G512" s="437"/>
      <c r="H512" s="437"/>
      <c r="I512" s="437"/>
      <c r="J512" s="238"/>
      <c r="K512" s="238"/>
      <c r="L512" s="238"/>
      <c r="M512" s="238"/>
      <c r="N512" s="238"/>
      <c r="O512" s="238"/>
      <c r="P512" s="238"/>
      <c r="Q512" s="238"/>
      <c r="R512" s="238"/>
      <c r="S512" s="238"/>
      <c r="T512" s="238"/>
      <c r="U512" s="238"/>
      <c r="V512" s="238"/>
      <c r="W512" s="238"/>
      <c r="X512" s="238"/>
      <c r="Y512" s="238"/>
      <c r="Z512" s="238"/>
      <c r="AA512" s="238"/>
      <c r="AB512" s="238"/>
      <c r="AC512" s="238"/>
    </row>
    <row r="513" customFormat="false" ht="15" hidden="false" customHeight="false" outlineLevel="0" collapsed="false">
      <c r="A513" s="238"/>
      <c r="B513" s="437"/>
      <c r="C513" s="238"/>
      <c r="D513" s="437"/>
      <c r="E513" s="238"/>
      <c r="F513" s="437"/>
      <c r="G513" s="437"/>
      <c r="H513" s="437"/>
      <c r="I513" s="437"/>
      <c r="J513" s="238"/>
      <c r="K513" s="238"/>
      <c r="L513" s="238"/>
      <c r="M513" s="238"/>
      <c r="N513" s="238"/>
      <c r="O513" s="238"/>
      <c r="P513" s="238"/>
      <c r="Q513" s="238"/>
      <c r="R513" s="238"/>
      <c r="S513" s="238"/>
      <c r="T513" s="238"/>
      <c r="U513" s="238"/>
      <c r="V513" s="238"/>
      <c r="W513" s="238"/>
      <c r="X513" s="238"/>
      <c r="Y513" s="238"/>
      <c r="Z513" s="238"/>
      <c r="AA513" s="238"/>
      <c r="AB513" s="238"/>
      <c r="AC513" s="238"/>
    </row>
    <row r="514" customFormat="false" ht="15" hidden="false" customHeight="false" outlineLevel="0" collapsed="false">
      <c r="A514" s="238"/>
      <c r="B514" s="437"/>
      <c r="C514" s="238"/>
      <c r="D514" s="437"/>
      <c r="E514" s="238"/>
      <c r="F514" s="437"/>
      <c r="G514" s="437"/>
      <c r="H514" s="437"/>
      <c r="I514" s="437"/>
      <c r="J514" s="238"/>
      <c r="K514" s="238"/>
      <c r="L514" s="238"/>
      <c r="M514" s="238"/>
      <c r="N514" s="238"/>
      <c r="O514" s="238"/>
      <c r="P514" s="238"/>
      <c r="Q514" s="238"/>
      <c r="R514" s="238"/>
      <c r="S514" s="238"/>
      <c r="T514" s="238"/>
      <c r="U514" s="238"/>
      <c r="V514" s="238"/>
      <c r="W514" s="238"/>
      <c r="X514" s="238"/>
      <c r="Y514" s="238"/>
      <c r="Z514" s="238"/>
      <c r="AA514" s="238"/>
      <c r="AB514" s="238"/>
      <c r="AC514" s="238"/>
    </row>
    <row r="515" customFormat="false" ht="15" hidden="false" customHeight="false" outlineLevel="0" collapsed="false">
      <c r="A515" s="238"/>
      <c r="B515" s="437"/>
      <c r="C515" s="238"/>
      <c r="D515" s="437"/>
      <c r="E515" s="238"/>
      <c r="F515" s="437"/>
      <c r="G515" s="437"/>
      <c r="H515" s="437"/>
      <c r="I515" s="437"/>
      <c r="J515" s="238"/>
      <c r="K515" s="238"/>
      <c r="L515" s="238"/>
      <c r="M515" s="238"/>
      <c r="N515" s="238"/>
      <c r="O515" s="238"/>
      <c r="P515" s="238"/>
      <c r="Q515" s="238"/>
      <c r="R515" s="238"/>
      <c r="S515" s="238"/>
      <c r="T515" s="238"/>
      <c r="U515" s="238"/>
      <c r="V515" s="238"/>
      <c r="W515" s="238"/>
      <c r="X515" s="238"/>
      <c r="Y515" s="238"/>
      <c r="Z515" s="238"/>
      <c r="AA515" s="238"/>
      <c r="AB515" s="238"/>
      <c r="AC515" s="238"/>
    </row>
    <row r="516" customFormat="false" ht="15" hidden="false" customHeight="false" outlineLevel="0" collapsed="false">
      <c r="A516" s="238"/>
      <c r="B516" s="437"/>
      <c r="C516" s="238"/>
      <c r="D516" s="437"/>
      <c r="E516" s="238"/>
      <c r="F516" s="437"/>
      <c r="G516" s="437"/>
      <c r="H516" s="437"/>
      <c r="I516" s="437"/>
      <c r="J516" s="238"/>
      <c r="K516" s="238"/>
      <c r="L516" s="238"/>
      <c r="M516" s="238"/>
      <c r="N516" s="238"/>
      <c r="O516" s="238"/>
      <c r="P516" s="238"/>
      <c r="Q516" s="238"/>
      <c r="R516" s="238"/>
      <c r="S516" s="238"/>
      <c r="T516" s="238"/>
      <c r="U516" s="238"/>
      <c r="V516" s="238"/>
      <c r="W516" s="238"/>
      <c r="X516" s="238"/>
      <c r="Y516" s="238"/>
      <c r="Z516" s="238"/>
      <c r="AA516" s="238"/>
      <c r="AB516" s="238"/>
      <c r="AC516" s="238"/>
    </row>
    <row r="517" customFormat="false" ht="15" hidden="false" customHeight="false" outlineLevel="0" collapsed="false">
      <c r="A517" s="238"/>
      <c r="B517" s="437"/>
      <c r="C517" s="238"/>
      <c r="D517" s="437"/>
      <c r="E517" s="238"/>
      <c r="F517" s="437"/>
      <c r="G517" s="437"/>
      <c r="H517" s="437"/>
      <c r="I517" s="437"/>
      <c r="J517" s="238"/>
      <c r="K517" s="238"/>
      <c r="L517" s="238"/>
      <c r="M517" s="238"/>
      <c r="N517" s="238"/>
      <c r="O517" s="238"/>
      <c r="P517" s="238"/>
      <c r="Q517" s="238"/>
      <c r="R517" s="238"/>
      <c r="S517" s="238"/>
      <c r="T517" s="238"/>
      <c r="U517" s="238"/>
      <c r="V517" s="238"/>
      <c r="W517" s="238"/>
      <c r="X517" s="238"/>
      <c r="Y517" s="238"/>
      <c r="Z517" s="238"/>
      <c r="AA517" s="238"/>
      <c r="AB517" s="238"/>
      <c r="AC517" s="238"/>
    </row>
    <row r="518" customFormat="false" ht="15" hidden="false" customHeight="false" outlineLevel="0" collapsed="false">
      <c r="A518" s="238"/>
      <c r="B518" s="437"/>
      <c r="C518" s="238"/>
      <c r="D518" s="437"/>
      <c r="E518" s="238"/>
      <c r="F518" s="437"/>
      <c r="G518" s="437"/>
      <c r="H518" s="437"/>
      <c r="I518" s="437"/>
      <c r="J518" s="238"/>
      <c r="K518" s="238"/>
      <c r="L518" s="238"/>
      <c r="M518" s="238"/>
      <c r="N518" s="238"/>
      <c r="O518" s="238"/>
      <c r="P518" s="238"/>
      <c r="Q518" s="238"/>
      <c r="R518" s="238"/>
      <c r="S518" s="238"/>
      <c r="T518" s="238"/>
      <c r="U518" s="238"/>
      <c r="V518" s="238"/>
      <c r="W518" s="238"/>
      <c r="X518" s="238"/>
      <c r="Y518" s="238"/>
      <c r="Z518" s="238"/>
      <c r="AA518" s="238"/>
      <c r="AB518" s="238"/>
      <c r="AC518" s="238"/>
    </row>
    <row r="519" customFormat="false" ht="15" hidden="false" customHeight="false" outlineLevel="0" collapsed="false">
      <c r="A519" s="238"/>
      <c r="B519" s="437"/>
      <c r="C519" s="238"/>
      <c r="D519" s="437"/>
      <c r="E519" s="238"/>
      <c r="F519" s="437"/>
      <c r="G519" s="437"/>
      <c r="H519" s="437"/>
      <c r="I519" s="437"/>
      <c r="J519" s="238"/>
      <c r="K519" s="238"/>
      <c r="L519" s="238"/>
      <c r="M519" s="238"/>
      <c r="N519" s="238"/>
      <c r="O519" s="238"/>
      <c r="P519" s="238"/>
      <c r="Q519" s="238"/>
      <c r="R519" s="238"/>
      <c r="S519" s="238"/>
      <c r="T519" s="238"/>
      <c r="U519" s="238"/>
      <c r="V519" s="238"/>
      <c r="W519" s="238"/>
      <c r="X519" s="238"/>
      <c r="Y519" s="238"/>
      <c r="Z519" s="238"/>
      <c r="AA519" s="238"/>
      <c r="AB519" s="238"/>
      <c r="AC519" s="238"/>
    </row>
    <row r="520" customFormat="false" ht="15" hidden="false" customHeight="false" outlineLevel="0" collapsed="false">
      <c r="A520" s="238"/>
      <c r="B520" s="437"/>
      <c r="C520" s="238"/>
      <c r="D520" s="437"/>
      <c r="E520" s="238"/>
      <c r="F520" s="437"/>
      <c r="G520" s="437"/>
      <c r="H520" s="437"/>
      <c r="I520" s="437"/>
      <c r="J520" s="238"/>
      <c r="K520" s="238"/>
      <c r="L520" s="238"/>
      <c r="M520" s="238"/>
      <c r="N520" s="238"/>
      <c r="O520" s="238"/>
      <c r="P520" s="238"/>
      <c r="Q520" s="238"/>
      <c r="R520" s="238"/>
      <c r="S520" s="238"/>
      <c r="T520" s="238"/>
      <c r="U520" s="238"/>
      <c r="V520" s="238"/>
      <c r="W520" s="238"/>
      <c r="X520" s="238"/>
      <c r="Y520" s="238"/>
      <c r="Z520" s="238"/>
      <c r="AA520" s="238"/>
      <c r="AB520" s="238"/>
      <c r="AC520" s="238"/>
    </row>
    <row r="521" customFormat="false" ht="15" hidden="false" customHeight="false" outlineLevel="0" collapsed="false">
      <c r="A521" s="238"/>
      <c r="B521" s="437"/>
      <c r="C521" s="238"/>
      <c r="D521" s="437"/>
      <c r="E521" s="238"/>
      <c r="F521" s="437"/>
      <c r="G521" s="437"/>
      <c r="H521" s="437"/>
      <c r="I521" s="437"/>
      <c r="J521" s="238"/>
      <c r="K521" s="238"/>
      <c r="L521" s="238"/>
      <c r="M521" s="238"/>
      <c r="N521" s="238"/>
      <c r="O521" s="238"/>
      <c r="P521" s="238"/>
      <c r="Q521" s="238"/>
      <c r="R521" s="238"/>
      <c r="S521" s="238"/>
      <c r="T521" s="238"/>
      <c r="U521" s="238"/>
      <c r="V521" s="238"/>
      <c r="W521" s="238"/>
      <c r="X521" s="238"/>
      <c r="Y521" s="238"/>
      <c r="Z521" s="238"/>
      <c r="AA521" s="238"/>
      <c r="AB521" s="238"/>
      <c r="AC521" s="238"/>
    </row>
    <row r="522" customFormat="false" ht="15" hidden="false" customHeight="false" outlineLevel="0" collapsed="false">
      <c r="A522" s="238"/>
      <c r="B522" s="437"/>
      <c r="C522" s="238"/>
      <c r="D522" s="437"/>
      <c r="E522" s="238"/>
      <c r="F522" s="437"/>
      <c r="G522" s="437"/>
      <c r="H522" s="437"/>
      <c r="I522" s="437"/>
      <c r="J522" s="238"/>
      <c r="K522" s="238"/>
      <c r="L522" s="238"/>
      <c r="M522" s="238"/>
      <c r="N522" s="238"/>
      <c r="O522" s="238"/>
      <c r="P522" s="238"/>
      <c r="Q522" s="238"/>
      <c r="R522" s="238"/>
      <c r="S522" s="238"/>
      <c r="T522" s="238"/>
      <c r="U522" s="238"/>
      <c r="V522" s="238"/>
      <c r="W522" s="238"/>
      <c r="X522" s="238"/>
      <c r="Y522" s="238"/>
      <c r="Z522" s="238"/>
      <c r="AA522" s="238"/>
      <c r="AB522" s="238"/>
      <c r="AC522" s="238"/>
    </row>
    <row r="523" customFormat="false" ht="15" hidden="false" customHeight="false" outlineLevel="0" collapsed="false">
      <c r="A523" s="238"/>
      <c r="B523" s="437"/>
      <c r="C523" s="238"/>
      <c r="D523" s="437"/>
      <c r="E523" s="238"/>
      <c r="F523" s="437"/>
      <c r="G523" s="437"/>
      <c r="H523" s="437"/>
      <c r="I523" s="437"/>
      <c r="J523" s="238"/>
      <c r="K523" s="238"/>
      <c r="L523" s="238"/>
      <c r="M523" s="238"/>
      <c r="N523" s="238"/>
      <c r="O523" s="238"/>
      <c r="P523" s="238"/>
      <c r="Q523" s="238"/>
      <c r="R523" s="238"/>
      <c r="S523" s="238"/>
      <c r="T523" s="238"/>
      <c r="U523" s="238"/>
      <c r="V523" s="238"/>
      <c r="W523" s="238"/>
      <c r="X523" s="238"/>
      <c r="Y523" s="238"/>
      <c r="Z523" s="238"/>
      <c r="AA523" s="238"/>
      <c r="AB523" s="238"/>
      <c r="AC523" s="238"/>
    </row>
    <row r="524" customFormat="false" ht="15" hidden="false" customHeight="false" outlineLevel="0" collapsed="false">
      <c r="A524" s="238"/>
      <c r="B524" s="437"/>
      <c r="C524" s="238"/>
      <c r="D524" s="437"/>
      <c r="E524" s="238"/>
      <c r="F524" s="437"/>
      <c r="G524" s="437"/>
      <c r="H524" s="437"/>
      <c r="I524" s="437"/>
      <c r="J524" s="238"/>
      <c r="K524" s="238"/>
      <c r="L524" s="238"/>
      <c r="M524" s="238"/>
      <c r="N524" s="238"/>
      <c r="O524" s="238"/>
      <c r="P524" s="238"/>
      <c r="Q524" s="238"/>
      <c r="R524" s="238"/>
      <c r="S524" s="238"/>
      <c r="T524" s="238"/>
      <c r="U524" s="238"/>
      <c r="V524" s="238"/>
      <c r="W524" s="238"/>
      <c r="X524" s="238"/>
      <c r="Y524" s="238"/>
      <c r="Z524" s="238"/>
      <c r="AA524" s="238"/>
      <c r="AB524" s="238"/>
      <c r="AC524" s="238"/>
    </row>
    <row r="525" customFormat="false" ht="15" hidden="false" customHeight="false" outlineLevel="0" collapsed="false">
      <c r="A525" s="238"/>
      <c r="B525" s="437"/>
      <c r="C525" s="238"/>
      <c r="D525" s="437"/>
      <c r="E525" s="238"/>
      <c r="F525" s="437"/>
      <c r="G525" s="437"/>
      <c r="H525" s="437"/>
      <c r="I525" s="437"/>
      <c r="J525" s="238"/>
      <c r="K525" s="238"/>
      <c r="L525" s="238"/>
      <c r="M525" s="238"/>
      <c r="N525" s="238"/>
      <c r="O525" s="238"/>
      <c r="P525" s="238"/>
      <c r="Q525" s="238"/>
      <c r="R525" s="238"/>
      <c r="S525" s="238"/>
      <c r="T525" s="238"/>
      <c r="U525" s="238"/>
      <c r="V525" s="238"/>
      <c r="W525" s="238"/>
      <c r="X525" s="238"/>
      <c r="Y525" s="238"/>
      <c r="Z525" s="238"/>
      <c r="AA525" s="238"/>
      <c r="AB525" s="238"/>
      <c r="AC525" s="238"/>
    </row>
    <row r="526" customFormat="false" ht="15" hidden="false" customHeight="false" outlineLevel="0" collapsed="false">
      <c r="A526" s="238"/>
      <c r="B526" s="437"/>
      <c r="C526" s="238"/>
      <c r="D526" s="437"/>
      <c r="E526" s="238"/>
      <c r="F526" s="437"/>
      <c r="G526" s="437"/>
      <c r="H526" s="437"/>
      <c r="I526" s="437"/>
      <c r="J526" s="238"/>
      <c r="K526" s="238"/>
      <c r="L526" s="238"/>
      <c r="M526" s="238"/>
      <c r="N526" s="238"/>
      <c r="O526" s="238"/>
      <c r="P526" s="238"/>
      <c r="Q526" s="238"/>
      <c r="R526" s="238"/>
      <c r="S526" s="238"/>
      <c r="T526" s="238"/>
      <c r="U526" s="238"/>
      <c r="V526" s="238"/>
      <c r="W526" s="238"/>
      <c r="X526" s="238"/>
      <c r="Y526" s="238"/>
      <c r="Z526" s="238"/>
      <c r="AA526" s="238"/>
      <c r="AB526" s="238"/>
      <c r="AC526" s="238"/>
    </row>
    <row r="527" customFormat="false" ht="15" hidden="false" customHeight="false" outlineLevel="0" collapsed="false">
      <c r="A527" s="238"/>
      <c r="B527" s="437"/>
      <c r="C527" s="238"/>
      <c r="D527" s="437"/>
      <c r="E527" s="238"/>
      <c r="F527" s="437"/>
      <c r="G527" s="437"/>
      <c r="H527" s="437"/>
      <c r="I527" s="437"/>
      <c r="J527" s="238"/>
      <c r="K527" s="238"/>
      <c r="L527" s="238"/>
      <c r="M527" s="238"/>
      <c r="N527" s="238"/>
      <c r="O527" s="238"/>
      <c r="P527" s="238"/>
      <c r="Q527" s="238"/>
      <c r="R527" s="238"/>
      <c r="S527" s="238"/>
      <c r="T527" s="238"/>
      <c r="U527" s="238"/>
      <c r="V527" s="238"/>
      <c r="W527" s="238"/>
      <c r="X527" s="238"/>
      <c r="Y527" s="238"/>
      <c r="Z527" s="238"/>
      <c r="AA527" s="238"/>
      <c r="AB527" s="238"/>
      <c r="AC527" s="238"/>
    </row>
    <row r="528" customFormat="false" ht="15" hidden="false" customHeight="false" outlineLevel="0" collapsed="false">
      <c r="A528" s="238"/>
      <c r="B528" s="437"/>
      <c r="C528" s="238"/>
      <c r="D528" s="437"/>
      <c r="E528" s="238"/>
      <c r="F528" s="437"/>
      <c r="G528" s="437"/>
      <c r="H528" s="437"/>
      <c r="I528" s="437"/>
      <c r="J528" s="238"/>
      <c r="K528" s="238"/>
      <c r="L528" s="238"/>
      <c r="M528" s="238"/>
      <c r="N528" s="238"/>
      <c r="O528" s="238"/>
      <c r="P528" s="238"/>
      <c r="Q528" s="238"/>
      <c r="R528" s="238"/>
      <c r="S528" s="238"/>
      <c r="T528" s="238"/>
      <c r="U528" s="238"/>
      <c r="V528" s="238"/>
      <c r="W528" s="238"/>
      <c r="X528" s="238"/>
      <c r="Y528" s="238"/>
      <c r="Z528" s="238"/>
      <c r="AA528" s="238"/>
      <c r="AB528" s="238"/>
      <c r="AC528" s="238"/>
    </row>
    <row r="529" customFormat="false" ht="15" hidden="false" customHeight="false" outlineLevel="0" collapsed="false">
      <c r="A529" s="238"/>
      <c r="B529" s="437"/>
      <c r="C529" s="238"/>
      <c r="D529" s="437"/>
      <c r="E529" s="238"/>
      <c r="F529" s="437"/>
      <c r="G529" s="437"/>
      <c r="H529" s="437"/>
      <c r="I529" s="437"/>
      <c r="J529" s="238"/>
      <c r="K529" s="238"/>
      <c r="L529" s="238"/>
      <c r="M529" s="238"/>
      <c r="N529" s="238"/>
      <c r="O529" s="238"/>
      <c r="P529" s="238"/>
      <c r="Q529" s="238"/>
      <c r="R529" s="238"/>
      <c r="S529" s="238"/>
      <c r="T529" s="238"/>
      <c r="U529" s="238"/>
      <c r="V529" s="238"/>
      <c r="W529" s="238"/>
      <c r="X529" s="238"/>
      <c r="Y529" s="238"/>
      <c r="Z529" s="238"/>
      <c r="AA529" s="238"/>
      <c r="AB529" s="238"/>
      <c r="AC529" s="238"/>
    </row>
    <row r="530" customFormat="false" ht="15" hidden="false" customHeight="false" outlineLevel="0" collapsed="false">
      <c r="A530" s="238"/>
      <c r="B530" s="437"/>
      <c r="C530" s="238"/>
      <c r="D530" s="437"/>
      <c r="E530" s="238"/>
      <c r="F530" s="437"/>
      <c r="G530" s="437"/>
      <c r="H530" s="437"/>
      <c r="I530" s="437"/>
      <c r="J530" s="238"/>
      <c r="K530" s="238"/>
      <c r="L530" s="238"/>
      <c r="M530" s="238"/>
      <c r="N530" s="238"/>
      <c r="O530" s="238"/>
      <c r="P530" s="238"/>
      <c r="Q530" s="238"/>
      <c r="R530" s="238"/>
      <c r="S530" s="238"/>
      <c r="T530" s="238"/>
      <c r="U530" s="238"/>
      <c r="V530" s="238"/>
      <c r="W530" s="238"/>
      <c r="X530" s="238"/>
      <c r="Y530" s="238"/>
      <c r="Z530" s="238"/>
      <c r="AA530" s="238"/>
      <c r="AB530" s="238"/>
      <c r="AC530" s="238"/>
    </row>
    <row r="531" customFormat="false" ht="15" hidden="false" customHeight="false" outlineLevel="0" collapsed="false">
      <c r="A531" s="238"/>
      <c r="B531" s="437"/>
      <c r="C531" s="238"/>
      <c r="D531" s="437"/>
      <c r="E531" s="238"/>
      <c r="F531" s="437"/>
      <c r="G531" s="437"/>
      <c r="H531" s="437"/>
      <c r="I531" s="437"/>
      <c r="J531" s="238"/>
      <c r="K531" s="238"/>
      <c r="L531" s="238"/>
      <c r="M531" s="238"/>
      <c r="N531" s="238"/>
      <c r="O531" s="238"/>
      <c r="P531" s="238"/>
      <c r="Q531" s="238"/>
      <c r="R531" s="238"/>
      <c r="S531" s="238"/>
      <c r="T531" s="238"/>
      <c r="U531" s="238"/>
      <c r="V531" s="238"/>
      <c r="W531" s="238"/>
      <c r="X531" s="238"/>
      <c r="Y531" s="238"/>
      <c r="Z531" s="238"/>
      <c r="AA531" s="238"/>
      <c r="AB531" s="238"/>
      <c r="AC531" s="238"/>
    </row>
    <row r="532" customFormat="false" ht="15" hidden="false" customHeight="false" outlineLevel="0" collapsed="false">
      <c r="A532" s="238"/>
      <c r="B532" s="437"/>
      <c r="C532" s="238"/>
      <c r="D532" s="437"/>
      <c r="E532" s="238"/>
      <c r="F532" s="437"/>
      <c r="G532" s="437"/>
      <c r="H532" s="437"/>
      <c r="I532" s="437"/>
      <c r="J532" s="238"/>
      <c r="K532" s="238"/>
      <c r="L532" s="238"/>
      <c r="M532" s="238"/>
      <c r="N532" s="238"/>
      <c r="O532" s="238"/>
      <c r="P532" s="238"/>
      <c r="Q532" s="238"/>
      <c r="R532" s="238"/>
      <c r="S532" s="238"/>
      <c r="T532" s="238"/>
      <c r="U532" s="238"/>
      <c r="V532" s="238"/>
      <c r="W532" s="238"/>
      <c r="X532" s="238"/>
      <c r="Y532" s="238"/>
      <c r="Z532" s="238"/>
      <c r="AA532" s="238"/>
      <c r="AB532" s="238"/>
      <c r="AC532" s="238"/>
    </row>
    <row r="533" customFormat="false" ht="15" hidden="false" customHeight="false" outlineLevel="0" collapsed="false">
      <c r="A533" s="238"/>
      <c r="B533" s="437"/>
      <c r="C533" s="238"/>
      <c r="D533" s="437"/>
      <c r="E533" s="238"/>
      <c r="F533" s="437"/>
      <c r="G533" s="437"/>
      <c r="H533" s="437"/>
      <c r="I533" s="437"/>
      <c r="J533" s="238"/>
      <c r="K533" s="238"/>
      <c r="L533" s="238"/>
      <c r="M533" s="238"/>
      <c r="N533" s="238"/>
      <c r="O533" s="238"/>
      <c r="P533" s="238"/>
      <c r="Q533" s="238"/>
      <c r="R533" s="238"/>
      <c r="S533" s="238"/>
      <c r="T533" s="238"/>
      <c r="U533" s="238"/>
      <c r="V533" s="238"/>
      <c r="W533" s="238"/>
      <c r="X533" s="238"/>
      <c r="Y533" s="238"/>
      <c r="Z533" s="238"/>
      <c r="AA533" s="238"/>
      <c r="AB533" s="238"/>
      <c r="AC533" s="238"/>
    </row>
    <row r="534" customFormat="false" ht="15" hidden="false" customHeight="false" outlineLevel="0" collapsed="false">
      <c r="A534" s="238"/>
      <c r="B534" s="437"/>
      <c r="C534" s="238"/>
      <c r="D534" s="437"/>
      <c r="E534" s="238"/>
      <c r="F534" s="437"/>
      <c r="G534" s="437"/>
      <c r="H534" s="437"/>
      <c r="I534" s="437"/>
      <c r="J534" s="238"/>
      <c r="K534" s="238"/>
      <c r="L534" s="238"/>
      <c r="M534" s="238"/>
      <c r="N534" s="238"/>
      <c r="O534" s="238"/>
      <c r="P534" s="238"/>
      <c r="Q534" s="238"/>
      <c r="R534" s="238"/>
      <c r="S534" s="238"/>
      <c r="T534" s="238"/>
      <c r="U534" s="238"/>
      <c r="V534" s="238"/>
      <c r="W534" s="238"/>
      <c r="X534" s="238"/>
      <c r="Y534" s="238"/>
      <c r="Z534" s="238"/>
      <c r="AA534" s="238"/>
      <c r="AB534" s="238"/>
      <c r="AC534" s="238"/>
    </row>
    <row r="535" customFormat="false" ht="15" hidden="false" customHeight="false" outlineLevel="0" collapsed="false">
      <c r="A535" s="238"/>
      <c r="B535" s="437"/>
      <c r="C535" s="238"/>
      <c r="D535" s="437"/>
      <c r="E535" s="238"/>
      <c r="F535" s="437"/>
      <c r="G535" s="437"/>
      <c r="H535" s="437"/>
      <c r="I535" s="437"/>
      <c r="J535" s="238"/>
      <c r="K535" s="238"/>
      <c r="L535" s="238"/>
      <c r="M535" s="238"/>
      <c r="N535" s="238"/>
      <c r="O535" s="238"/>
      <c r="P535" s="238"/>
      <c r="Q535" s="238"/>
      <c r="R535" s="238"/>
      <c r="S535" s="238"/>
      <c r="T535" s="238"/>
      <c r="U535" s="238"/>
      <c r="V535" s="238"/>
      <c r="W535" s="238"/>
      <c r="X535" s="238"/>
      <c r="Y535" s="238"/>
      <c r="Z535" s="238"/>
      <c r="AA535" s="238"/>
      <c r="AB535" s="238"/>
      <c r="AC535" s="238"/>
    </row>
    <row r="536" customFormat="false" ht="15" hidden="false" customHeight="false" outlineLevel="0" collapsed="false">
      <c r="A536" s="238"/>
      <c r="B536" s="437"/>
      <c r="C536" s="238"/>
      <c r="D536" s="437"/>
      <c r="E536" s="238"/>
      <c r="F536" s="437"/>
      <c r="G536" s="437"/>
      <c r="H536" s="437"/>
      <c r="I536" s="437"/>
      <c r="J536" s="238"/>
      <c r="K536" s="238"/>
      <c r="L536" s="238"/>
      <c r="M536" s="238"/>
      <c r="N536" s="238"/>
      <c r="O536" s="238"/>
      <c r="P536" s="238"/>
      <c r="Q536" s="238"/>
      <c r="R536" s="238"/>
      <c r="S536" s="238"/>
      <c r="T536" s="238"/>
      <c r="U536" s="238"/>
      <c r="V536" s="238"/>
      <c r="W536" s="238"/>
      <c r="X536" s="238"/>
      <c r="Y536" s="238"/>
      <c r="Z536" s="238"/>
      <c r="AA536" s="238"/>
      <c r="AB536" s="238"/>
      <c r="AC536" s="238"/>
    </row>
    <row r="537" customFormat="false" ht="15" hidden="false" customHeight="false" outlineLevel="0" collapsed="false">
      <c r="A537" s="238"/>
      <c r="B537" s="437"/>
      <c r="C537" s="238"/>
      <c r="D537" s="437"/>
      <c r="E537" s="238"/>
      <c r="F537" s="437"/>
      <c r="G537" s="437"/>
      <c r="H537" s="437"/>
      <c r="I537" s="437"/>
      <c r="J537" s="238"/>
      <c r="K537" s="238"/>
      <c r="L537" s="238"/>
      <c r="M537" s="238"/>
      <c r="N537" s="238"/>
      <c r="O537" s="238"/>
      <c r="P537" s="238"/>
      <c r="Q537" s="238"/>
      <c r="R537" s="238"/>
      <c r="S537" s="238"/>
      <c r="T537" s="238"/>
      <c r="U537" s="238"/>
      <c r="V537" s="238"/>
      <c r="W537" s="238"/>
      <c r="X537" s="238"/>
      <c r="Y537" s="238"/>
      <c r="Z537" s="238"/>
      <c r="AA537" s="238"/>
      <c r="AB537" s="238"/>
      <c r="AC537" s="238"/>
    </row>
    <row r="538" customFormat="false" ht="15" hidden="false" customHeight="false" outlineLevel="0" collapsed="false">
      <c r="A538" s="238"/>
      <c r="B538" s="437"/>
      <c r="C538" s="238"/>
      <c r="D538" s="437"/>
      <c r="E538" s="238"/>
      <c r="F538" s="437"/>
      <c r="G538" s="437"/>
      <c r="H538" s="437"/>
      <c r="I538" s="437"/>
      <c r="J538" s="238"/>
      <c r="K538" s="238"/>
      <c r="L538" s="238"/>
      <c r="M538" s="238"/>
      <c r="N538" s="238"/>
      <c r="O538" s="238"/>
      <c r="P538" s="238"/>
      <c r="Q538" s="238"/>
      <c r="R538" s="238"/>
      <c r="S538" s="238"/>
      <c r="T538" s="238"/>
      <c r="U538" s="238"/>
      <c r="V538" s="238"/>
      <c r="W538" s="238"/>
      <c r="X538" s="238"/>
      <c r="Y538" s="238"/>
      <c r="Z538" s="238"/>
      <c r="AA538" s="238"/>
      <c r="AB538" s="238"/>
      <c r="AC538" s="238"/>
    </row>
    <row r="539" customFormat="false" ht="15" hidden="false" customHeight="false" outlineLevel="0" collapsed="false">
      <c r="A539" s="238"/>
      <c r="B539" s="437"/>
      <c r="C539" s="238"/>
      <c r="D539" s="437"/>
      <c r="E539" s="238"/>
      <c r="F539" s="437"/>
      <c r="G539" s="437"/>
      <c r="H539" s="437"/>
      <c r="I539" s="437"/>
      <c r="J539" s="238"/>
      <c r="K539" s="238"/>
      <c r="L539" s="238"/>
      <c r="M539" s="238"/>
      <c r="N539" s="238"/>
      <c r="O539" s="238"/>
      <c r="P539" s="238"/>
      <c r="Q539" s="238"/>
      <c r="R539" s="238"/>
      <c r="S539" s="238"/>
      <c r="T539" s="238"/>
      <c r="U539" s="238"/>
      <c r="V539" s="238"/>
      <c r="W539" s="238"/>
      <c r="X539" s="238"/>
      <c r="Y539" s="238"/>
      <c r="Z539" s="238"/>
      <c r="AA539" s="238"/>
      <c r="AB539" s="238"/>
      <c r="AC539" s="238"/>
    </row>
    <row r="540" customFormat="false" ht="15" hidden="false" customHeight="false" outlineLevel="0" collapsed="false">
      <c r="A540" s="238"/>
      <c r="B540" s="437"/>
      <c r="C540" s="238"/>
      <c r="D540" s="437"/>
      <c r="E540" s="238"/>
      <c r="F540" s="437"/>
      <c r="G540" s="437"/>
      <c r="H540" s="437"/>
      <c r="I540" s="437"/>
      <c r="J540" s="238"/>
      <c r="K540" s="238"/>
      <c r="L540" s="238"/>
      <c r="M540" s="238"/>
      <c r="N540" s="238"/>
      <c r="O540" s="238"/>
      <c r="P540" s="238"/>
      <c r="Q540" s="238"/>
      <c r="R540" s="238"/>
      <c r="S540" s="238"/>
      <c r="T540" s="238"/>
      <c r="U540" s="238"/>
      <c r="V540" s="238"/>
      <c r="W540" s="238"/>
      <c r="X540" s="238"/>
      <c r="Y540" s="238"/>
      <c r="Z540" s="238"/>
      <c r="AA540" s="238"/>
      <c r="AB540" s="238"/>
      <c r="AC540" s="238"/>
    </row>
    <row r="541" customFormat="false" ht="15" hidden="false" customHeight="false" outlineLevel="0" collapsed="false">
      <c r="A541" s="238"/>
      <c r="B541" s="437"/>
      <c r="C541" s="238"/>
      <c r="D541" s="437"/>
      <c r="E541" s="238"/>
      <c r="F541" s="437"/>
      <c r="G541" s="437"/>
      <c r="H541" s="437"/>
      <c r="I541" s="437"/>
      <c r="J541" s="238"/>
      <c r="K541" s="238"/>
      <c r="L541" s="238"/>
      <c r="M541" s="238"/>
      <c r="N541" s="238"/>
      <c r="O541" s="238"/>
      <c r="P541" s="238"/>
      <c r="Q541" s="238"/>
      <c r="R541" s="238"/>
      <c r="S541" s="238"/>
      <c r="T541" s="238"/>
      <c r="U541" s="238"/>
      <c r="V541" s="238"/>
      <c r="W541" s="238"/>
      <c r="X541" s="238"/>
      <c r="Y541" s="238"/>
      <c r="Z541" s="238"/>
      <c r="AA541" s="238"/>
      <c r="AB541" s="238"/>
      <c r="AC541" s="238"/>
    </row>
    <row r="542" customFormat="false" ht="15" hidden="false" customHeight="false" outlineLevel="0" collapsed="false">
      <c r="A542" s="238"/>
      <c r="B542" s="437"/>
      <c r="C542" s="238"/>
      <c r="D542" s="437"/>
      <c r="E542" s="238"/>
      <c r="F542" s="437"/>
      <c r="G542" s="437"/>
      <c r="H542" s="437"/>
      <c r="I542" s="437"/>
      <c r="J542" s="238"/>
      <c r="K542" s="238"/>
      <c r="L542" s="238"/>
      <c r="M542" s="238"/>
      <c r="N542" s="238"/>
      <c r="O542" s="238"/>
      <c r="P542" s="238"/>
      <c r="Q542" s="238"/>
      <c r="R542" s="238"/>
      <c r="S542" s="238"/>
      <c r="T542" s="238"/>
      <c r="U542" s="238"/>
      <c r="V542" s="238"/>
      <c r="W542" s="238"/>
      <c r="X542" s="238"/>
      <c r="Y542" s="238"/>
      <c r="Z542" s="238"/>
      <c r="AA542" s="238"/>
      <c r="AB542" s="238"/>
      <c r="AC542" s="238"/>
    </row>
    <row r="543" customFormat="false" ht="15" hidden="false" customHeight="false" outlineLevel="0" collapsed="false">
      <c r="A543" s="238"/>
      <c r="B543" s="437"/>
      <c r="C543" s="238"/>
      <c r="D543" s="437"/>
      <c r="E543" s="238"/>
      <c r="F543" s="437"/>
      <c r="G543" s="437"/>
      <c r="H543" s="437"/>
      <c r="I543" s="437"/>
      <c r="J543" s="238"/>
      <c r="K543" s="238"/>
      <c r="L543" s="238"/>
      <c r="M543" s="238"/>
      <c r="N543" s="238"/>
      <c r="O543" s="238"/>
      <c r="P543" s="238"/>
      <c r="Q543" s="238"/>
      <c r="R543" s="238"/>
      <c r="S543" s="238"/>
      <c r="T543" s="238"/>
      <c r="U543" s="238"/>
      <c r="V543" s="238"/>
      <c r="W543" s="238"/>
      <c r="X543" s="238"/>
      <c r="Y543" s="238"/>
      <c r="Z543" s="238"/>
      <c r="AA543" s="238"/>
      <c r="AB543" s="238"/>
      <c r="AC543" s="238"/>
    </row>
    <row r="544" customFormat="false" ht="15" hidden="false" customHeight="false" outlineLevel="0" collapsed="false">
      <c r="A544" s="238"/>
      <c r="B544" s="437"/>
      <c r="C544" s="238"/>
      <c r="D544" s="437"/>
      <c r="E544" s="238"/>
      <c r="F544" s="437"/>
      <c r="G544" s="437"/>
      <c r="H544" s="437"/>
      <c r="I544" s="437"/>
      <c r="J544" s="238"/>
      <c r="K544" s="238"/>
      <c r="L544" s="238"/>
      <c r="M544" s="238"/>
      <c r="N544" s="238"/>
      <c r="O544" s="238"/>
      <c r="P544" s="238"/>
      <c r="Q544" s="238"/>
      <c r="R544" s="238"/>
      <c r="S544" s="238"/>
      <c r="T544" s="238"/>
      <c r="U544" s="238"/>
      <c r="V544" s="238"/>
      <c r="W544" s="238"/>
      <c r="X544" s="238"/>
      <c r="Y544" s="238"/>
      <c r="Z544" s="238"/>
      <c r="AA544" s="238"/>
      <c r="AB544" s="238"/>
      <c r="AC544" s="238"/>
    </row>
    <row r="545" customFormat="false" ht="15" hidden="false" customHeight="false" outlineLevel="0" collapsed="false">
      <c r="A545" s="238"/>
      <c r="B545" s="437"/>
      <c r="C545" s="238"/>
      <c r="D545" s="437"/>
      <c r="E545" s="238"/>
      <c r="F545" s="437"/>
      <c r="G545" s="437"/>
      <c r="H545" s="437"/>
      <c r="I545" s="437"/>
      <c r="J545" s="238"/>
      <c r="K545" s="238"/>
      <c r="L545" s="238"/>
      <c r="M545" s="238"/>
      <c r="N545" s="238"/>
      <c r="O545" s="238"/>
      <c r="P545" s="238"/>
      <c r="Q545" s="238"/>
      <c r="R545" s="238"/>
      <c r="S545" s="238"/>
      <c r="T545" s="238"/>
      <c r="U545" s="238"/>
      <c r="V545" s="238"/>
      <c r="W545" s="238"/>
      <c r="X545" s="238"/>
      <c r="Y545" s="238"/>
      <c r="Z545" s="238"/>
      <c r="AA545" s="238"/>
      <c r="AB545" s="238"/>
      <c r="AC545" s="238"/>
    </row>
    <row r="546" customFormat="false" ht="15" hidden="false" customHeight="false" outlineLevel="0" collapsed="false">
      <c r="A546" s="238"/>
      <c r="B546" s="437"/>
      <c r="C546" s="238"/>
      <c r="D546" s="437"/>
      <c r="E546" s="238"/>
      <c r="F546" s="437"/>
      <c r="G546" s="437"/>
      <c r="H546" s="437"/>
      <c r="I546" s="437"/>
      <c r="J546" s="238"/>
      <c r="K546" s="238"/>
      <c r="L546" s="238"/>
      <c r="M546" s="238"/>
      <c r="N546" s="238"/>
      <c r="O546" s="238"/>
      <c r="P546" s="238"/>
      <c r="Q546" s="238"/>
      <c r="R546" s="238"/>
      <c r="S546" s="238"/>
      <c r="T546" s="238"/>
      <c r="U546" s="238"/>
      <c r="V546" s="238"/>
      <c r="W546" s="238"/>
      <c r="X546" s="238"/>
      <c r="Y546" s="238"/>
      <c r="Z546" s="238"/>
      <c r="AA546" s="238"/>
      <c r="AB546" s="238"/>
      <c r="AC546" s="238"/>
    </row>
    <row r="547" customFormat="false" ht="15" hidden="false" customHeight="false" outlineLevel="0" collapsed="false">
      <c r="A547" s="238"/>
      <c r="B547" s="437"/>
      <c r="C547" s="238"/>
      <c r="D547" s="437"/>
      <c r="E547" s="238"/>
      <c r="F547" s="437"/>
      <c r="G547" s="437"/>
      <c r="H547" s="437"/>
      <c r="I547" s="437"/>
      <c r="J547" s="238"/>
      <c r="K547" s="238"/>
      <c r="L547" s="238"/>
      <c r="M547" s="238"/>
      <c r="N547" s="238"/>
      <c r="O547" s="238"/>
      <c r="P547" s="238"/>
      <c r="Q547" s="238"/>
      <c r="R547" s="238"/>
      <c r="S547" s="238"/>
      <c r="T547" s="238"/>
      <c r="U547" s="238"/>
      <c r="V547" s="238"/>
      <c r="W547" s="238"/>
      <c r="X547" s="238"/>
      <c r="Y547" s="238"/>
      <c r="Z547" s="238"/>
      <c r="AA547" s="238"/>
      <c r="AB547" s="238"/>
      <c r="AC547" s="238"/>
    </row>
    <row r="548" customFormat="false" ht="15" hidden="false" customHeight="false" outlineLevel="0" collapsed="false">
      <c r="A548" s="238"/>
      <c r="B548" s="437"/>
      <c r="C548" s="238"/>
      <c r="D548" s="437"/>
      <c r="E548" s="238"/>
      <c r="F548" s="437"/>
      <c r="G548" s="437"/>
      <c r="H548" s="437"/>
      <c r="I548" s="437"/>
      <c r="J548" s="238"/>
      <c r="K548" s="238"/>
      <c r="L548" s="238"/>
      <c r="M548" s="238"/>
      <c r="N548" s="238"/>
      <c r="O548" s="238"/>
      <c r="P548" s="238"/>
      <c r="Q548" s="238"/>
      <c r="R548" s="238"/>
      <c r="S548" s="238"/>
      <c r="T548" s="238"/>
      <c r="U548" s="238"/>
      <c r="V548" s="238"/>
      <c r="W548" s="238"/>
      <c r="X548" s="238"/>
      <c r="Y548" s="238"/>
      <c r="Z548" s="238"/>
      <c r="AA548" s="238"/>
      <c r="AB548" s="238"/>
      <c r="AC548" s="238"/>
    </row>
    <row r="549" customFormat="false" ht="15" hidden="false" customHeight="false" outlineLevel="0" collapsed="false">
      <c r="A549" s="238"/>
      <c r="B549" s="437"/>
      <c r="C549" s="238"/>
      <c r="D549" s="437"/>
      <c r="E549" s="238"/>
      <c r="F549" s="437"/>
      <c r="G549" s="437"/>
      <c r="H549" s="437"/>
      <c r="I549" s="437"/>
      <c r="J549" s="238"/>
      <c r="K549" s="238"/>
      <c r="L549" s="238"/>
      <c r="M549" s="238"/>
      <c r="N549" s="238"/>
      <c r="O549" s="238"/>
      <c r="P549" s="238"/>
      <c r="Q549" s="238"/>
      <c r="R549" s="238"/>
      <c r="S549" s="238"/>
      <c r="T549" s="238"/>
      <c r="U549" s="238"/>
      <c r="V549" s="238"/>
      <c r="W549" s="238"/>
      <c r="X549" s="238"/>
      <c r="Y549" s="238"/>
      <c r="Z549" s="238"/>
      <c r="AA549" s="238"/>
      <c r="AB549" s="238"/>
      <c r="AC549" s="238"/>
    </row>
    <row r="550" customFormat="false" ht="15" hidden="false" customHeight="false" outlineLevel="0" collapsed="false">
      <c r="A550" s="238"/>
      <c r="B550" s="437"/>
      <c r="C550" s="238"/>
      <c r="D550" s="437"/>
      <c r="E550" s="238"/>
      <c r="F550" s="437"/>
      <c r="G550" s="437"/>
      <c r="H550" s="437"/>
      <c r="I550" s="437"/>
      <c r="J550" s="238"/>
      <c r="K550" s="238"/>
      <c r="L550" s="238"/>
      <c r="M550" s="238"/>
      <c r="N550" s="238"/>
      <c r="O550" s="238"/>
      <c r="P550" s="238"/>
      <c r="Q550" s="238"/>
      <c r="R550" s="238"/>
      <c r="S550" s="238"/>
      <c r="T550" s="238"/>
      <c r="U550" s="238"/>
      <c r="V550" s="238"/>
      <c r="W550" s="238"/>
      <c r="X550" s="238"/>
      <c r="Y550" s="238"/>
      <c r="Z550" s="238"/>
      <c r="AA550" s="238"/>
      <c r="AB550" s="238"/>
      <c r="AC550" s="238"/>
    </row>
    <row r="551" customFormat="false" ht="15" hidden="false" customHeight="false" outlineLevel="0" collapsed="false">
      <c r="A551" s="238"/>
      <c r="B551" s="437"/>
      <c r="C551" s="238"/>
      <c r="D551" s="437"/>
      <c r="E551" s="238"/>
      <c r="F551" s="437"/>
      <c r="G551" s="437"/>
      <c r="H551" s="437"/>
      <c r="I551" s="437"/>
      <c r="J551" s="238"/>
      <c r="K551" s="238"/>
      <c r="L551" s="238"/>
      <c r="M551" s="238"/>
      <c r="N551" s="238"/>
      <c r="O551" s="238"/>
      <c r="P551" s="238"/>
      <c r="Q551" s="238"/>
      <c r="R551" s="238"/>
      <c r="S551" s="238"/>
      <c r="T551" s="238"/>
      <c r="U551" s="238"/>
      <c r="V551" s="238"/>
      <c r="W551" s="238"/>
      <c r="X551" s="238"/>
      <c r="Y551" s="238"/>
      <c r="Z551" s="238"/>
      <c r="AA551" s="238"/>
      <c r="AB551" s="238"/>
      <c r="AC551" s="238"/>
    </row>
    <row r="552" customFormat="false" ht="15" hidden="false" customHeight="false" outlineLevel="0" collapsed="false">
      <c r="A552" s="238"/>
      <c r="B552" s="437"/>
      <c r="C552" s="238"/>
      <c r="D552" s="437"/>
      <c r="E552" s="238"/>
      <c r="F552" s="437"/>
      <c r="G552" s="437"/>
      <c r="H552" s="437"/>
      <c r="I552" s="437"/>
      <c r="J552" s="238"/>
      <c r="K552" s="238"/>
      <c r="L552" s="238"/>
      <c r="M552" s="238"/>
      <c r="N552" s="238"/>
      <c r="O552" s="238"/>
      <c r="P552" s="238"/>
      <c r="Q552" s="238"/>
      <c r="R552" s="238"/>
      <c r="S552" s="238"/>
      <c r="T552" s="238"/>
      <c r="U552" s="238"/>
      <c r="V552" s="238"/>
      <c r="W552" s="238"/>
      <c r="X552" s="238"/>
      <c r="Y552" s="238"/>
      <c r="Z552" s="238"/>
      <c r="AA552" s="238"/>
      <c r="AB552" s="238"/>
      <c r="AC552" s="238"/>
    </row>
    <row r="553" customFormat="false" ht="15" hidden="false" customHeight="false" outlineLevel="0" collapsed="false">
      <c r="A553" s="238"/>
      <c r="B553" s="437"/>
      <c r="C553" s="238"/>
      <c r="D553" s="437"/>
      <c r="E553" s="238"/>
      <c r="F553" s="437"/>
      <c r="G553" s="437"/>
      <c r="H553" s="437"/>
      <c r="I553" s="437"/>
      <c r="J553" s="238"/>
      <c r="K553" s="238"/>
      <c r="L553" s="238"/>
      <c r="M553" s="238"/>
      <c r="N553" s="238"/>
      <c r="O553" s="238"/>
      <c r="P553" s="238"/>
      <c r="Q553" s="238"/>
      <c r="R553" s="238"/>
      <c r="S553" s="238"/>
      <c r="T553" s="238"/>
      <c r="U553" s="238"/>
      <c r="V553" s="238"/>
      <c r="W553" s="238"/>
      <c r="X553" s="238"/>
      <c r="Y553" s="238"/>
      <c r="Z553" s="238"/>
      <c r="AA553" s="238"/>
      <c r="AB553" s="238"/>
      <c r="AC553" s="238"/>
    </row>
    <row r="554" customFormat="false" ht="15" hidden="false" customHeight="false" outlineLevel="0" collapsed="false">
      <c r="A554" s="238"/>
      <c r="B554" s="437"/>
      <c r="C554" s="238"/>
      <c r="D554" s="437"/>
      <c r="E554" s="238"/>
      <c r="F554" s="437"/>
      <c r="G554" s="437"/>
      <c r="H554" s="437"/>
      <c r="I554" s="437"/>
      <c r="J554" s="238"/>
      <c r="K554" s="238"/>
      <c r="L554" s="238"/>
      <c r="M554" s="238"/>
      <c r="N554" s="238"/>
      <c r="O554" s="238"/>
      <c r="P554" s="238"/>
      <c r="Q554" s="238"/>
      <c r="R554" s="238"/>
      <c r="S554" s="238"/>
      <c r="T554" s="238"/>
      <c r="U554" s="238"/>
      <c r="V554" s="238"/>
      <c r="W554" s="238"/>
      <c r="X554" s="238"/>
      <c r="Y554" s="238"/>
      <c r="Z554" s="238"/>
      <c r="AA554" s="238"/>
      <c r="AB554" s="238"/>
      <c r="AC554" s="238"/>
    </row>
    <row r="555" customFormat="false" ht="15" hidden="false" customHeight="false" outlineLevel="0" collapsed="false">
      <c r="A555" s="238"/>
      <c r="B555" s="437"/>
      <c r="C555" s="238"/>
      <c r="D555" s="437"/>
      <c r="E555" s="238"/>
      <c r="F555" s="437"/>
      <c r="G555" s="437"/>
      <c r="H555" s="437"/>
      <c r="I555" s="437"/>
      <c r="J555" s="238"/>
      <c r="K555" s="238"/>
      <c r="L555" s="238"/>
      <c r="M555" s="238"/>
      <c r="N555" s="238"/>
      <c r="O555" s="238"/>
      <c r="P555" s="238"/>
      <c r="Q555" s="238"/>
      <c r="R555" s="238"/>
      <c r="S555" s="238"/>
      <c r="T555" s="238"/>
      <c r="U555" s="238"/>
      <c r="V555" s="238"/>
      <c r="W555" s="238"/>
      <c r="X555" s="238"/>
      <c r="Y555" s="238"/>
      <c r="Z555" s="238"/>
      <c r="AA555" s="238"/>
      <c r="AB555" s="238"/>
      <c r="AC555" s="238"/>
    </row>
    <row r="556" customFormat="false" ht="15" hidden="false" customHeight="false" outlineLevel="0" collapsed="false">
      <c r="A556" s="238"/>
      <c r="B556" s="437"/>
      <c r="C556" s="238"/>
      <c r="D556" s="437"/>
      <c r="E556" s="238"/>
      <c r="F556" s="437"/>
      <c r="G556" s="437"/>
      <c r="H556" s="437"/>
      <c r="I556" s="437"/>
      <c r="J556" s="238"/>
      <c r="K556" s="238"/>
      <c r="L556" s="238"/>
      <c r="M556" s="238"/>
      <c r="N556" s="238"/>
      <c r="O556" s="238"/>
      <c r="P556" s="238"/>
      <c r="Q556" s="238"/>
      <c r="R556" s="238"/>
      <c r="S556" s="238"/>
      <c r="T556" s="238"/>
      <c r="U556" s="238"/>
      <c r="V556" s="238"/>
      <c r="W556" s="238"/>
      <c r="X556" s="238"/>
      <c r="Y556" s="238"/>
      <c r="Z556" s="238"/>
      <c r="AA556" s="238"/>
      <c r="AB556" s="238"/>
      <c r="AC556" s="238"/>
    </row>
    <row r="557" customFormat="false" ht="15" hidden="false" customHeight="false" outlineLevel="0" collapsed="false">
      <c r="A557" s="238"/>
      <c r="B557" s="437"/>
      <c r="C557" s="238"/>
      <c r="D557" s="437"/>
      <c r="E557" s="238"/>
      <c r="F557" s="437"/>
      <c r="G557" s="437"/>
      <c r="H557" s="437"/>
      <c r="I557" s="437"/>
      <c r="J557" s="238"/>
      <c r="K557" s="238"/>
      <c r="L557" s="238"/>
      <c r="M557" s="238"/>
      <c r="N557" s="238"/>
      <c r="O557" s="238"/>
      <c r="P557" s="238"/>
      <c r="Q557" s="238"/>
      <c r="R557" s="238"/>
      <c r="S557" s="238"/>
      <c r="T557" s="238"/>
      <c r="U557" s="238"/>
      <c r="V557" s="238"/>
      <c r="W557" s="238"/>
      <c r="X557" s="238"/>
      <c r="Y557" s="238"/>
      <c r="Z557" s="238"/>
      <c r="AA557" s="238"/>
      <c r="AB557" s="238"/>
      <c r="AC557" s="238"/>
    </row>
    <row r="558" customFormat="false" ht="15" hidden="false" customHeight="false" outlineLevel="0" collapsed="false">
      <c r="A558" s="238"/>
      <c r="B558" s="437"/>
      <c r="C558" s="238"/>
      <c r="D558" s="437"/>
      <c r="E558" s="238"/>
      <c r="F558" s="437"/>
      <c r="G558" s="437"/>
      <c r="H558" s="437"/>
      <c r="I558" s="437"/>
      <c r="J558" s="238"/>
      <c r="K558" s="238"/>
      <c r="L558" s="238"/>
      <c r="M558" s="238"/>
      <c r="N558" s="238"/>
      <c r="O558" s="238"/>
      <c r="P558" s="238"/>
      <c r="Q558" s="238"/>
      <c r="R558" s="238"/>
      <c r="S558" s="238"/>
      <c r="T558" s="238"/>
      <c r="U558" s="238"/>
      <c r="V558" s="238"/>
      <c r="W558" s="238"/>
      <c r="X558" s="238"/>
      <c r="Y558" s="238"/>
      <c r="Z558" s="238"/>
      <c r="AA558" s="238"/>
      <c r="AB558" s="238"/>
      <c r="AC558" s="238"/>
    </row>
    <row r="559" customFormat="false" ht="15" hidden="false" customHeight="false" outlineLevel="0" collapsed="false">
      <c r="A559" s="238"/>
      <c r="B559" s="437"/>
      <c r="C559" s="238"/>
      <c r="D559" s="437"/>
      <c r="E559" s="238"/>
      <c r="F559" s="437"/>
      <c r="G559" s="437"/>
      <c r="H559" s="437"/>
      <c r="I559" s="437"/>
      <c r="J559" s="238"/>
      <c r="K559" s="238"/>
      <c r="L559" s="238"/>
      <c r="M559" s="238"/>
      <c r="N559" s="238"/>
      <c r="O559" s="238"/>
      <c r="P559" s="238"/>
      <c r="Q559" s="238"/>
      <c r="R559" s="238"/>
      <c r="S559" s="238"/>
      <c r="T559" s="238"/>
      <c r="U559" s="238"/>
      <c r="V559" s="238"/>
      <c r="W559" s="238"/>
      <c r="X559" s="238"/>
      <c r="Y559" s="238"/>
      <c r="Z559" s="238"/>
      <c r="AA559" s="238"/>
      <c r="AB559" s="238"/>
      <c r="AC559" s="238"/>
    </row>
    <row r="560" customFormat="false" ht="15" hidden="false" customHeight="false" outlineLevel="0" collapsed="false">
      <c r="A560" s="238"/>
      <c r="B560" s="437"/>
      <c r="C560" s="238"/>
      <c r="D560" s="437"/>
      <c r="E560" s="238"/>
      <c r="F560" s="437"/>
      <c r="G560" s="437"/>
      <c r="H560" s="437"/>
      <c r="I560" s="437"/>
      <c r="J560" s="238"/>
      <c r="K560" s="238"/>
      <c r="L560" s="238"/>
      <c r="M560" s="238"/>
      <c r="N560" s="238"/>
      <c r="O560" s="238"/>
      <c r="P560" s="238"/>
      <c r="Q560" s="238"/>
      <c r="R560" s="238"/>
      <c r="S560" s="238"/>
      <c r="T560" s="238"/>
      <c r="U560" s="238"/>
      <c r="V560" s="238"/>
      <c r="W560" s="238"/>
      <c r="X560" s="238"/>
      <c r="Y560" s="238"/>
      <c r="Z560" s="238"/>
      <c r="AA560" s="238"/>
      <c r="AB560" s="238"/>
      <c r="AC560" s="238"/>
    </row>
    <row r="561" customFormat="false" ht="15" hidden="false" customHeight="false" outlineLevel="0" collapsed="false">
      <c r="A561" s="238"/>
      <c r="B561" s="437"/>
      <c r="C561" s="238"/>
      <c r="D561" s="437"/>
      <c r="E561" s="238"/>
      <c r="F561" s="437"/>
      <c r="G561" s="437"/>
      <c r="H561" s="437"/>
      <c r="I561" s="437"/>
      <c r="J561" s="238"/>
      <c r="K561" s="238"/>
      <c r="L561" s="238"/>
      <c r="M561" s="238"/>
      <c r="N561" s="238"/>
      <c r="O561" s="238"/>
      <c r="P561" s="238"/>
      <c r="Q561" s="238"/>
      <c r="R561" s="238"/>
      <c r="S561" s="238"/>
      <c r="T561" s="238"/>
      <c r="U561" s="238"/>
      <c r="V561" s="238"/>
      <c r="W561" s="238"/>
      <c r="X561" s="238"/>
      <c r="Y561" s="238"/>
      <c r="Z561" s="238"/>
      <c r="AA561" s="238"/>
      <c r="AB561" s="238"/>
      <c r="AC561" s="238"/>
    </row>
    <row r="562" customFormat="false" ht="15" hidden="false" customHeight="false" outlineLevel="0" collapsed="false">
      <c r="A562" s="238"/>
      <c r="B562" s="437"/>
      <c r="C562" s="238"/>
      <c r="D562" s="437"/>
      <c r="E562" s="238"/>
      <c r="F562" s="437"/>
      <c r="G562" s="437"/>
      <c r="H562" s="437"/>
      <c r="I562" s="437"/>
      <c r="J562" s="238"/>
      <c r="K562" s="238"/>
      <c r="L562" s="238"/>
      <c r="M562" s="238"/>
      <c r="N562" s="238"/>
      <c r="O562" s="238"/>
      <c r="P562" s="238"/>
      <c r="Q562" s="238"/>
      <c r="R562" s="238"/>
      <c r="S562" s="238"/>
      <c r="T562" s="238"/>
      <c r="U562" s="238"/>
      <c r="V562" s="238"/>
      <c r="W562" s="238"/>
      <c r="X562" s="238"/>
      <c r="Y562" s="238"/>
      <c r="Z562" s="238"/>
      <c r="AA562" s="238"/>
      <c r="AB562" s="238"/>
      <c r="AC562" s="238"/>
    </row>
    <row r="563" customFormat="false" ht="15" hidden="false" customHeight="false" outlineLevel="0" collapsed="false">
      <c r="A563" s="238"/>
      <c r="B563" s="437"/>
      <c r="C563" s="238"/>
      <c r="D563" s="437"/>
      <c r="E563" s="238"/>
      <c r="F563" s="437"/>
      <c r="G563" s="437"/>
      <c r="H563" s="437"/>
      <c r="I563" s="437"/>
      <c r="J563" s="238"/>
      <c r="K563" s="238"/>
      <c r="L563" s="238"/>
      <c r="M563" s="238"/>
      <c r="N563" s="238"/>
      <c r="O563" s="238"/>
      <c r="P563" s="238"/>
      <c r="Q563" s="238"/>
      <c r="R563" s="238"/>
      <c r="S563" s="238"/>
      <c r="T563" s="238"/>
      <c r="U563" s="238"/>
      <c r="V563" s="238"/>
      <c r="W563" s="238"/>
      <c r="X563" s="238"/>
      <c r="Y563" s="238"/>
      <c r="Z563" s="238"/>
      <c r="AA563" s="238"/>
      <c r="AB563" s="238"/>
      <c r="AC563" s="238"/>
    </row>
    <row r="564" customFormat="false" ht="15" hidden="false" customHeight="false" outlineLevel="0" collapsed="false">
      <c r="A564" s="238"/>
      <c r="B564" s="437"/>
      <c r="C564" s="238"/>
      <c r="D564" s="437"/>
      <c r="E564" s="238"/>
      <c r="F564" s="437"/>
      <c r="G564" s="437"/>
      <c r="H564" s="437"/>
      <c r="I564" s="437"/>
      <c r="J564" s="238"/>
      <c r="K564" s="238"/>
      <c r="L564" s="238"/>
      <c r="M564" s="238"/>
      <c r="N564" s="238"/>
      <c r="O564" s="238"/>
      <c r="P564" s="238"/>
      <c r="Q564" s="238"/>
      <c r="R564" s="238"/>
      <c r="S564" s="238"/>
      <c r="T564" s="238"/>
      <c r="U564" s="238"/>
      <c r="V564" s="238"/>
      <c r="W564" s="238"/>
      <c r="X564" s="238"/>
      <c r="Y564" s="238"/>
      <c r="Z564" s="238"/>
      <c r="AA564" s="238"/>
      <c r="AB564" s="238"/>
      <c r="AC564" s="238"/>
    </row>
    <row r="565" customFormat="false" ht="15" hidden="false" customHeight="false" outlineLevel="0" collapsed="false">
      <c r="A565" s="238"/>
      <c r="B565" s="437"/>
      <c r="C565" s="238"/>
      <c r="D565" s="437"/>
      <c r="E565" s="238"/>
      <c r="F565" s="437"/>
      <c r="G565" s="437"/>
      <c r="H565" s="437"/>
      <c r="I565" s="437"/>
      <c r="J565" s="238"/>
      <c r="K565" s="238"/>
      <c r="L565" s="238"/>
      <c r="M565" s="238"/>
      <c r="N565" s="238"/>
      <c r="O565" s="238"/>
      <c r="P565" s="238"/>
      <c r="Q565" s="238"/>
      <c r="R565" s="238"/>
      <c r="S565" s="238"/>
      <c r="T565" s="238"/>
      <c r="U565" s="238"/>
      <c r="V565" s="238"/>
      <c r="W565" s="238"/>
      <c r="X565" s="238"/>
      <c r="Y565" s="238"/>
      <c r="Z565" s="238"/>
      <c r="AA565" s="238"/>
      <c r="AB565" s="238"/>
      <c r="AC565" s="238"/>
    </row>
    <row r="566" customFormat="false" ht="15" hidden="false" customHeight="false" outlineLevel="0" collapsed="false">
      <c r="A566" s="238"/>
      <c r="B566" s="437"/>
      <c r="C566" s="238"/>
      <c r="D566" s="437"/>
      <c r="E566" s="238"/>
      <c r="F566" s="437"/>
      <c r="G566" s="437"/>
      <c r="H566" s="437"/>
      <c r="I566" s="437"/>
      <c r="J566" s="238"/>
      <c r="K566" s="238"/>
      <c r="L566" s="238"/>
      <c r="M566" s="238"/>
      <c r="N566" s="238"/>
      <c r="O566" s="238"/>
      <c r="P566" s="238"/>
      <c r="Q566" s="238"/>
      <c r="R566" s="238"/>
      <c r="S566" s="238"/>
      <c r="T566" s="238"/>
      <c r="U566" s="238"/>
      <c r="V566" s="238"/>
      <c r="W566" s="238"/>
      <c r="X566" s="238"/>
      <c r="Y566" s="238"/>
      <c r="Z566" s="238"/>
      <c r="AA566" s="238"/>
      <c r="AB566" s="238"/>
      <c r="AC566" s="238"/>
    </row>
    <row r="567" customFormat="false" ht="15" hidden="false" customHeight="false" outlineLevel="0" collapsed="false">
      <c r="A567" s="238"/>
      <c r="B567" s="437"/>
      <c r="C567" s="238"/>
      <c r="D567" s="437"/>
      <c r="E567" s="238"/>
      <c r="F567" s="437"/>
      <c r="G567" s="437"/>
      <c r="H567" s="437"/>
      <c r="I567" s="437"/>
      <c r="J567" s="238"/>
      <c r="K567" s="238"/>
      <c r="L567" s="238"/>
      <c r="M567" s="238"/>
      <c r="N567" s="238"/>
      <c r="O567" s="238"/>
      <c r="P567" s="238"/>
      <c r="Q567" s="238"/>
      <c r="R567" s="238"/>
      <c r="S567" s="238"/>
      <c r="T567" s="238"/>
      <c r="U567" s="238"/>
      <c r="V567" s="238"/>
      <c r="W567" s="238"/>
      <c r="X567" s="238"/>
      <c r="Y567" s="238"/>
      <c r="Z567" s="238"/>
      <c r="AA567" s="238"/>
      <c r="AB567" s="238"/>
      <c r="AC567" s="238"/>
    </row>
    <row r="568" customFormat="false" ht="15" hidden="false" customHeight="false" outlineLevel="0" collapsed="false">
      <c r="A568" s="238"/>
      <c r="B568" s="437"/>
      <c r="C568" s="238"/>
      <c r="D568" s="437"/>
      <c r="E568" s="238"/>
      <c r="F568" s="437"/>
      <c r="G568" s="437"/>
      <c r="H568" s="437"/>
      <c r="I568" s="437"/>
      <c r="J568" s="238"/>
      <c r="K568" s="238"/>
      <c r="L568" s="238"/>
      <c r="M568" s="238"/>
      <c r="N568" s="238"/>
      <c r="O568" s="238"/>
      <c r="P568" s="238"/>
      <c r="Q568" s="238"/>
      <c r="R568" s="238"/>
      <c r="S568" s="238"/>
      <c r="T568" s="238"/>
      <c r="U568" s="238"/>
      <c r="V568" s="238"/>
      <c r="W568" s="238"/>
      <c r="X568" s="238"/>
      <c r="Y568" s="238"/>
      <c r="Z568" s="238"/>
      <c r="AA568" s="238"/>
      <c r="AB568" s="238"/>
      <c r="AC568" s="238"/>
    </row>
    <row r="569" customFormat="false" ht="15" hidden="false" customHeight="false" outlineLevel="0" collapsed="false">
      <c r="A569" s="238"/>
      <c r="B569" s="437"/>
      <c r="C569" s="238"/>
      <c r="D569" s="437"/>
      <c r="E569" s="238"/>
      <c r="F569" s="437"/>
      <c r="G569" s="437"/>
      <c r="H569" s="437"/>
      <c r="I569" s="437"/>
      <c r="J569" s="238"/>
      <c r="K569" s="238"/>
      <c r="L569" s="238"/>
      <c r="M569" s="238"/>
      <c r="N569" s="238"/>
      <c r="O569" s="238"/>
      <c r="P569" s="238"/>
      <c r="Q569" s="238"/>
      <c r="R569" s="238"/>
      <c r="S569" s="238"/>
      <c r="T569" s="238"/>
      <c r="U569" s="238"/>
      <c r="V569" s="238"/>
      <c r="W569" s="238"/>
      <c r="X569" s="238"/>
      <c r="Y569" s="238"/>
      <c r="Z569" s="238"/>
      <c r="AA569" s="238"/>
      <c r="AB569" s="238"/>
      <c r="AC569" s="238"/>
    </row>
    <row r="570" customFormat="false" ht="15" hidden="false" customHeight="false" outlineLevel="0" collapsed="false">
      <c r="A570" s="238"/>
      <c r="B570" s="437"/>
      <c r="C570" s="238"/>
      <c r="D570" s="437"/>
      <c r="E570" s="238"/>
      <c r="F570" s="437"/>
      <c r="G570" s="437"/>
      <c r="H570" s="437"/>
      <c r="I570" s="437"/>
      <c r="J570" s="238"/>
      <c r="K570" s="238"/>
      <c r="L570" s="238"/>
      <c r="M570" s="238"/>
      <c r="N570" s="238"/>
      <c r="O570" s="238"/>
      <c r="P570" s="238"/>
      <c r="Q570" s="238"/>
      <c r="R570" s="238"/>
      <c r="S570" s="238"/>
      <c r="T570" s="238"/>
      <c r="U570" s="238"/>
      <c r="V570" s="238"/>
      <c r="W570" s="238"/>
      <c r="X570" s="238"/>
      <c r="Y570" s="238"/>
      <c r="Z570" s="238"/>
      <c r="AA570" s="238"/>
      <c r="AB570" s="238"/>
      <c r="AC570" s="238"/>
    </row>
    <row r="571" customFormat="false" ht="15" hidden="false" customHeight="false" outlineLevel="0" collapsed="false">
      <c r="A571" s="238"/>
      <c r="B571" s="437"/>
      <c r="C571" s="238"/>
      <c r="D571" s="437"/>
      <c r="E571" s="238"/>
      <c r="F571" s="437"/>
      <c r="G571" s="437"/>
      <c r="H571" s="437"/>
      <c r="I571" s="437"/>
      <c r="J571" s="238"/>
      <c r="K571" s="238"/>
      <c r="L571" s="238"/>
      <c r="M571" s="238"/>
      <c r="N571" s="238"/>
      <c r="O571" s="238"/>
      <c r="P571" s="238"/>
      <c r="Q571" s="238"/>
      <c r="R571" s="238"/>
      <c r="S571" s="238"/>
      <c r="T571" s="238"/>
      <c r="U571" s="238"/>
      <c r="V571" s="238"/>
      <c r="W571" s="238"/>
      <c r="X571" s="238"/>
      <c r="Y571" s="238"/>
      <c r="Z571" s="238"/>
      <c r="AA571" s="238"/>
      <c r="AB571" s="238"/>
      <c r="AC571" s="238"/>
    </row>
    <row r="572" customFormat="false" ht="15" hidden="false" customHeight="false" outlineLevel="0" collapsed="false">
      <c r="A572" s="238"/>
      <c r="B572" s="437"/>
      <c r="C572" s="238"/>
      <c r="D572" s="437"/>
      <c r="E572" s="238"/>
      <c r="F572" s="437"/>
      <c r="G572" s="437"/>
      <c r="H572" s="437"/>
      <c r="I572" s="437"/>
      <c r="J572" s="238"/>
      <c r="K572" s="238"/>
      <c r="L572" s="238"/>
      <c r="M572" s="238"/>
      <c r="N572" s="238"/>
      <c r="O572" s="238"/>
      <c r="P572" s="238"/>
      <c r="Q572" s="238"/>
      <c r="R572" s="238"/>
      <c r="S572" s="238"/>
      <c r="T572" s="238"/>
      <c r="U572" s="238"/>
      <c r="V572" s="238"/>
      <c r="W572" s="238"/>
      <c r="X572" s="238"/>
      <c r="Y572" s="238"/>
      <c r="Z572" s="238"/>
      <c r="AA572" s="238"/>
      <c r="AB572" s="238"/>
      <c r="AC572" s="238"/>
    </row>
    <row r="573" customFormat="false" ht="15" hidden="false" customHeight="false" outlineLevel="0" collapsed="false">
      <c r="A573" s="238"/>
      <c r="B573" s="437"/>
      <c r="C573" s="238"/>
      <c r="D573" s="437"/>
      <c r="E573" s="238"/>
      <c r="F573" s="437"/>
      <c r="G573" s="437"/>
      <c r="H573" s="437"/>
      <c r="I573" s="437"/>
      <c r="J573" s="238"/>
      <c r="K573" s="238"/>
      <c r="L573" s="238"/>
      <c r="M573" s="238"/>
      <c r="N573" s="238"/>
      <c r="O573" s="238"/>
      <c r="P573" s="238"/>
      <c r="Q573" s="238"/>
      <c r="R573" s="238"/>
      <c r="S573" s="238"/>
      <c r="T573" s="238"/>
      <c r="U573" s="238"/>
      <c r="V573" s="238"/>
      <c r="W573" s="238"/>
      <c r="X573" s="238"/>
      <c r="Y573" s="238"/>
      <c r="Z573" s="238"/>
      <c r="AA573" s="238"/>
      <c r="AB573" s="238"/>
      <c r="AC573" s="238"/>
    </row>
    <row r="574" customFormat="false" ht="15" hidden="false" customHeight="false" outlineLevel="0" collapsed="false">
      <c r="A574" s="238"/>
      <c r="B574" s="437"/>
      <c r="C574" s="238"/>
      <c r="D574" s="437"/>
      <c r="E574" s="238"/>
      <c r="F574" s="437"/>
      <c r="G574" s="437"/>
      <c r="H574" s="437"/>
      <c r="I574" s="437"/>
      <c r="J574" s="238"/>
      <c r="K574" s="238"/>
      <c r="L574" s="238"/>
      <c r="M574" s="238"/>
      <c r="N574" s="238"/>
      <c r="O574" s="238"/>
      <c r="P574" s="238"/>
      <c r="Q574" s="238"/>
      <c r="R574" s="238"/>
      <c r="S574" s="238"/>
      <c r="T574" s="238"/>
      <c r="U574" s="238"/>
      <c r="V574" s="238"/>
      <c r="W574" s="238"/>
      <c r="X574" s="238"/>
      <c r="Y574" s="238"/>
      <c r="Z574" s="238"/>
      <c r="AA574" s="238"/>
      <c r="AB574" s="238"/>
      <c r="AC574" s="238"/>
    </row>
    <row r="575" customFormat="false" ht="15" hidden="false" customHeight="false" outlineLevel="0" collapsed="false">
      <c r="A575" s="238"/>
      <c r="B575" s="437"/>
      <c r="C575" s="238"/>
      <c r="D575" s="437"/>
      <c r="E575" s="238"/>
      <c r="F575" s="437"/>
      <c r="G575" s="437"/>
      <c r="H575" s="437"/>
      <c r="I575" s="437"/>
      <c r="J575" s="238"/>
      <c r="K575" s="238"/>
      <c r="L575" s="238"/>
      <c r="M575" s="238"/>
      <c r="N575" s="238"/>
      <c r="O575" s="238"/>
      <c r="P575" s="238"/>
      <c r="Q575" s="238"/>
      <c r="R575" s="238"/>
      <c r="S575" s="238"/>
      <c r="T575" s="238"/>
      <c r="U575" s="238"/>
      <c r="V575" s="238"/>
      <c r="W575" s="238"/>
      <c r="X575" s="238"/>
      <c r="Y575" s="238"/>
      <c r="Z575" s="238"/>
      <c r="AA575" s="238"/>
      <c r="AB575" s="238"/>
      <c r="AC575" s="238"/>
    </row>
    <row r="576" customFormat="false" ht="15" hidden="false" customHeight="false" outlineLevel="0" collapsed="false">
      <c r="A576" s="238"/>
      <c r="B576" s="437"/>
      <c r="C576" s="238"/>
      <c r="D576" s="437"/>
      <c r="E576" s="238"/>
      <c r="F576" s="437"/>
      <c r="G576" s="437"/>
      <c r="H576" s="437"/>
      <c r="I576" s="437"/>
      <c r="J576" s="238"/>
      <c r="K576" s="238"/>
      <c r="L576" s="238"/>
      <c r="M576" s="238"/>
      <c r="N576" s="238"/>
      <c r="O576" s="238"/>
      <c r="P576" s="238"/>
      <c r="Q576" s="238"/>
      <c r="R576" s="238"/>
      <c r="S576" s="238"/>
      <c r="T576" s="238"/>
      <c r="U576" s="238"/>
      <c r="V576" s="238"/>
      <c r="W576" s="238"/>
      <c r="X576" s="238"/>
      <c r="Y576" s="238"/>
      <c r="Z576" s="238"/>
      <c r="AA576" s="238"/>
      <c r="AB576" s="238"/>
      <c r="AC576" s="238"/>
    </row>
    <row r="577" customFormat="false" ht="15" hidden="false" customHeight="false" outlineLevel="0" collapsed="false">
      <c r="A577" s="238"/>
      <c r="B577" s="437"/>
      <c r="C577" s="238"/>
      <c r="D577" s="437"/>
      <c r="E577" s="238"/>
      <c r="F577" s="437"/>
      <c r="G577" s="437"/>
      <c r="H577" s="437"/>
      <c r="I577" s="437"/>
      <c r="J577" s="238"/>
      <c r="K577" s="238"/>
      <c r="L577" s="238"/>
      <c r="M577" s="238"/>
      <c r="N577" s="238"/>
      <c r="O577" s="238"/>
      <c r="P577" s="238"/>
      <c r="Q577" s="238"/>
      <c r="R577" s="238"/>
      <c r="S577" s="238"/>
      <c r="T577" s="238"/>
      <c r="U577" s="238"/>
      <c r="V577" s="238"/>
      <c r="W577" s="238"/>
      <c r="X577" s="238"/>
      <c r="Y577" s="238"/>
      <c r="Z577" s="238"/>
      <c r="AA577" s="238"/>
      <c r="AB577" s="238"/>
      <c r="AC577" s="238"/>
    </row>
    <row r="578" customFormat="false" ht="15" hidden="false" customHeight="false" outlineLevel="0" collapsed="false">
      <c r="A578" s="238"/>
      <c r="B578" s="437"/>
      <c r="C578" s="238"/>
      <c r="D578" s="437"/>
      <c r="E578" s="238"/>
      <c r="F578" s="437"/>
      <c r="G578" s="437"/>
      <c r="H578" s="437"/>
      <c r="I578" s="437"/>
      <c r="J578" s="238"/>
      <c r="K578" s="238"/>
      <c r="L578" s="238"/>
      <c r="M578" s="238"/>
      <c r="N578" s="238"/>
      <c r="O578" s="238"/>
      <c r="P578" s="238"/>
      <c r="Q578" s="238"/>
      <c r="R578" s="238"/>
      <c r="S578" s="238"/>
      <c r="T578" s="238"/>
      <c r="U578" s="238"/>
      <c r="V578" s="238"/>
      <c r="W578" s="238"/>
      <c r="X578" s="238"/>
      <c r="Y578" s="238"/>
      <c r="Z578" s="238"/>
      <c r="AA578" s="238"/>
      <c r="AB578" s="238"/>
      <c r="AC578" s="238"/>
    </row>
    <row r="579" customFormat="false" ht="15" hidden="false" customHeight="false" outlineLevel="0" collapsed="false">
      <c r="A579" s="238"/>
      <c r="B579" s="437"/>
      <c r="C579" s="238"/>
      <c r="D579" s="437"/>
      <c r="E579" s="238"/>
      <c r="F579" s="437"/>
      <c r="G579" s="437"/>
      <c r="H579" s="437"/>
      <c r="I579" s="437"/>
      <c r="J579" s="238"/>
      <c r="K579" s="238"/>
      <c r="L579" s="238"/>
      <c r="M579" s="238"/>
      <c r="N579" s="238"/>
      <c r="O579" s="238"/>
      <c r="P579" s="238"/>
      <c r="Q579" s="238"/>
      <c r="R579" s="238"/>
      <c r="S579" s="238"/>
      <c r="T579" s="238"/>
      <c r="U579" s="238"/>
      <c r="V579" s="238"/>
      <c r="W579" s="238"/>
      <c r="X579" s="238"/>
      <c r="Y579" s="238"/>
      <c r="Z579" s="238"/>
      <c r="AA579" s="238"/>
      <c r="AB579" s="238"/>
      <c r="AC579" s="238"/>
    </row>
    <row r="580" customFormat="false" ht="15" hidden="false" customHeight="false" outlineLevel="0" collapsed="false">
      <c r="A580" s="238"/>
      <c r="B580" s="437"/>
      <c r="C580" s="238"/>
      <c r="D580" s="437"/>
      <c r="E580" s="238"/>
      <c r="F580" s="437"/>
      <c r="G580" s="437"/>
      <c r="H580" s="437"/>
      <c r="I580" s="437"/>
      <c r="J580" s="238"/>
      <c r="K580" s="238"/>
      <c r="L580" s="238"/>
      <c r="M580" s="238"/>
      <c r="N580" s="238"/>
      <c r="O580" s="238"/>
      <c r="P580" s="238"/>
      <c r="Q580" s="238"/>
      <c r="R580" s="238"/>
      <c r="S580" s="238"/>
      <c r="T580" s="238"/>
      <c r="U580" s="238"/>
      <c r="V580" s="238"/>
      <c r="W580" s="238"/>
      <c r="X580" s="238"/>
      <c r="Y580" s="238"/>
      <c r="Z580" s="238"/>
      <c r="AA580" s="238"/>
      <c r="AB580" s="238"/>
      <c r="AC580" s="238"/>
    </row>
    <row r="581" customFormat="false" ht="15" hidden="false" customHeight="false" outlineLevel="0" collapsed="false">
      <c r="A581" s="238"/>
      <c r="B581" s="437"/>
      <c r="C581" s="238"/>
      <c r="D581" s="437"/>
      <c r="E581" s="238"/>
      <c r="F581" s="437"/>
      <c r="G581" s="437"/>
      <c r="H581" s="437"/>
      <c r="I581" s="437"/>
      <c r="J581" s="238"/>
      <c r="K581" s="238"/>
      <c r="L581" s="238"/>
      <c r="M581" s="238"/>
      <c r="N581" s="238"/>
      <c r="O581" s="238"/>
      <c r="P581" s="238"/>
      <c r="Q581" s="238"/>
      <c r="R581" s="238"/>
      <c r="S581" s="238"/>
      <c r="T581" s="238"/>
      <c r="U581" s="238"/>
      <c r="V581" s="238"/>
      <c r="W581" s="238"/>
      <c r="X581" s="238"/>
      <c r="Y581" s="238"/>
      <c r="Z581" s="238"/>
      <c r="AA581" s="238"/>
      <c r="AB581" s="238"/>
      <c r="AC581" s="238"/>
    </row>
    <row r="582" customFormat="false" ht="15" hidden="false" customHeight="false" outlineLevel="0" collapsed="false">
      <c r="A582" s="238"/>
      <c r="B582" s="437"/>
      <c r="C582" s="238"/>
      <c r="D582" s="437"/>
      <c r="E582" s="238"/>
      <c r="F582" s="437"/>
      <c r="G582" s="437"/>
      <c r="H582" s="437"/>
      <c r="I582" s="437"/>
      <c r="J582" s="238"/>
      <c r="K582" s="238"/>
      <c r="L582" s="238"/>
      <c r="M582" s="238"/>
      <c r="N582" s="238"/>
      <c r="O582" s="238"/>
      <c r="P582" s="238"/>
      <c r="Q582" s="238"/>
      <c r="R582" s="238"/>
      <c r="S582" s="238"/>
      <c r="T582" s="238"/>
      <c r="U582" s="238"/>
      <c r="V582" s="238"/>
      <c r="W582" s="238"/>
      <c r="X582" s="238"/>
      <c r="Y582" s="238"/>
      <c r="Z582" s="238"/>
      <c r="AA582" s="238"/>
      <c r="AB582" s="238"/>
      <c r="AC582" s="238"/>
    </row>
    <row r="583" customFormat="false" ht="15" hidden="false" customHeight="false" outlineLevel="0" collapsed="false">
      <c r="A583" s="238"/>
      <c r="B583" s="437"/>
      <c r="C583" s="238"/>
      <c r="D583" s="437"/>
      <c r="E583" s="238"/>
      <c r="F583" s="437"/>
      <c r="G583" s="437"/>
      <c r="H583" s="437"/>
      <c r="I583" s="437"/>
      <c r="J583" s="238"/>
      <c r="K583" s="238"/>
      <c r="L583" s="238"/>
      <c r="M583" s="238"/>
      <c r="N583" s="238"/>
      <c r="O583" s="238"/>
      <c r="P583" s="238"/>
      <c r="Q583" s="238"/>
      <c r="R583" s="238"/>
      <c r="S583" s="238"/>
      <c r="T583" s="238"/>
      <c r="U583" s="238"/>
      <c r="V583" s="238"/>
      <c r="W583" s="238"/>
      <c r="X583" s="238"/>
      <c r="Y583" s="238"/>
      <c r="Z583" s="238"/>
      <c r="AA583" s="238"/>
      <c r="AB583" s="238"/>
      <c r="AC583" s="238"/>
    </row>
    <row r="584" customFormat="false" ht="15" hidden="false" customHeight="false" outlineLevel="0" collapsed="false">
      <c r="A584" s="238"/>
      <c r="B584" s="437"/>
      <c r="C584" s="238"/>
      <c r="D584" s="437"/>
      <c r="E584" s="238"/>
      <c r="F584" s="437"/>
      <c r="G584" s="437"/>
      <c r="H584" s="437"/>
      <c r="I584" s="437"/>
      <c r="J584" s="238"/>
      <c r="K584" s="238"/>
      <c r="L584" s="238"/>
      <c r="M584" s="238"/>
      <c r="N584" s="238"/>
      <c r="O584" s="238"/>
      <c r="P584" s="238"/>
      <c r="Q584" s="238"/>
      <c r="R584" s="238"/>
      <c r="S584" s="238"/>
      <c r="T584" s="238"/>
      <c r="U584" s="238"/>
      <c r="V584" s="238"/>
      <c r="W584" s="238"/>
      <c r="X584" s="238"/>
      <c r="Y584" s="238"/>
      <c r="Z584" s="238"/>
      <c r="AA584" s="238"/>
      <c r="AB584" s="238"/>
      <c r="AC584" s="238"/>
    </row>
    <row r="585" customFormat="false" ht="15" hidden="false" customHeight="false" outlineLevel="0" collapsed="false">
      <c r="A585" s="238"/>
      <c r="B585" s="437"/>
      <c r="C585" s="238"/>
      <c r="D585" s="437"/>
      <c r="E585" s="238"/>
      <c r="F585" s="437"/>
      <c r="G585" s="437"/>
      <c r="H585" s="437"/>
      <c r="I585" s="437"/>
      <c r="J585" s="238"/>
      <c r="K585" s="238"/>
      <c r="L585" s="238"/>
      <c r="M585" s="238"/>
      <c r="N585" s="238"/>
      <c r="O585" s="238"/>
      <c r="P585" s="238"/>
      <c r="Q585" s="238"/>
      <c r="R585" s="238"/>
      <c r="S585" s="238"/>
      <c r="T585" s="238"/>
      <c r="U585" s="238"/>
      <c r="V585" s="238"/>
      <c r="W585" s="238"/>
      <c r="X585" s="238"/>
      <c r="Y585" s="238"/>
      <c r="Z585" s="238"/>
      <c r="AA585" s="238"/>
      <c r="AB585" s="238"/>
      <c r="AC585" s="238"/>
    </row>
    <row r="586" customFormat="false" ht="15" hidden="false" customHeight="false" outlineLevel="0" collapsed="false">
      <c r="A586" s="238"/>
      <c r="B586" s="437"/>
      <c r="C586" s="238"/>
      <c r="D586" s="437"/>
      <c r="E586" s="238"/>
      <c r="F586" s="437"/>
      <c r="G586" s="437"/>
      <c r="H586" s="437"/>
      <c r="I586" s="437"/>
      <c r="J586" s="238"/>
      <c r="K586" s="238"/>
      <c r="L586" s="238"/>
      <c r="M586" s="238"/>
      <c r="N586" s="238"/>
      <c r="O586" s="238"/>
      <c r="P586" s="238"/>
      <c r="Q586" s="238"/>
      <c r="R586" s="238"/>
      <c r="S586" s="238"/>
      <c r="T586" s="238"/>
      <c r="U586" s="238"/>
      <c r="V586" s="238"/>
      <c r="W586" s="238"/>
      <c r="X586" s="238"/>
      <c r="Y586" s="238"/>
      <c r="Z586" s="238"/>
      <c r="AA586" s="238"/>
      <c r="AB586" s="238"/>
      <c r="AC586" s="238"/>
    </row>
    <row r="587" customFormat="false" ht="15" hidden="false" customHeight="false" outlineLevel="0" collapsed="false">
      <c r="A587" s="238"/>
      <c r="B587" s="437"/>
      <c r="C587" s="238"/>
      <c r="D587" s="437"/>
      <c r="E587" s="238"/>
      <c r="F587" s="437"/>
      <c r="G587" s="437"/>
      <c r="H587" s="437"/>
      <c r="I587" s="437"/>
      <c r="J587" s="238"/>
      <c r="K587" s="238"/>
      <c r="L587" s="238"/>
      <c r="M587" s="238"/>
      <c r="N587" s="238"/>
      <c r="O587" s="238"/>
      <c r="P587" s="238"/>
      <c r="Q587" s="238"/>
      <c r="R587" s="238"/>
      <c r="S587" s="238"/>
      <c r="T587" s="238"/>
      <c r="U587" s="238"/>
      <c r="V587" s="238"/>
      <c r="W587" s="238"/>
      <c r="X587" s="238"/>
      <c r="Y587" s="238"/>
      <c r="Z587" s="238"/>
      <c r="AA587" s="238"/>
      <c r="AB587" s="238"/>
      <c r="AC587" s="238"/>
    </row>
    <row r="588" customFormat="false" ht="15" hidden="false" customHeight="false" outlineLevel="0" collapsed="false">
      <c r="A588" s="238"/>
      <c r="B588" s="437"/>
      <c r="C588" s="238"/>
      <c r="D588" s="437"/>
      <c r="E588" s="238"/>
      <c r="F588" s="437"/>
      <c r="G588" s="437"/>
      <c r="H588" s="437"/>
      <c r="I588" s="437"/>
      <c r="J588" s="238"/>
      <c r="K588" s="238"/>
      <c r="L588" s="238"/>
      <c r="M588" s="238"/>
      <c r="N588" s="238"/>
      <c r="O588" s="238"/>
      <c r="P588" s="238"/>
      <c r="Q588" s="238"/>
      <c r="R588" s="238"/>
      <c r="S588" s="238"/>
      <c r="T588" s="238"/>
      <c r="U588" s="238"/>
      <c r="V588" s="238"/>
      <c r="W588" s="238"/>
      <c r="X588" s="238"/>
      <c r="Y588" s="238"/>
      <c r="Z588" s="238"/>
      <c r="AA588" s="238"/>
      <c r="AB588" s="238"/>
      <c r="AC588" s="238"/>
    </row>
    <row r="589" customFormat="false" ht="15" hidden="false" customHeight="false" outlineLevel="0" collapsed="false">
      <c r="A589" s="238"/>
      <c r="B589" s="437"/>
      <c r="C589" s="238"/>
      <c r="D589" s="437"/>
      <c r="E589" s="238"/>
      <c r="F589" s="437"/>
      <c r="G589" s="437"/>
      <c r="H589" s="437"/>
      <c r="I589" s="437"/>
      <c r="J589" s="238"/>
      <c r="K589" s="238"/>
      <c r="L589" s="238"/>
      <c r="M589" s="238"/>
      <c r="N589" s="238"/>
      <c r="O589" s="238"/>
      <c r="P589" s="238"/>
      <c r="Q589" s="238"/>
      <c r="R589" s="238"/>
      <c r="S589" s="238"/>
      <c r="T589" s="238"/>
      <c r="U589" s="238"/>
      <c r="V589" s="238"/>
      <c r="W589" s="238"/>
      <c r="X589" s="238"/>
      <c r="Y589" s="238"/>
      <c r="Z589" s="238"/>
      <c r="AA589" s="238"/>
      <c r="AB589" s="238"/>
      <c r="AC589" s="238"/>
    </row>
    <row r="590" customFormat="false" ht="15" hidden="false" customHeight="false" outlineLevel="0" collapsed="false">
      <c r="A590" s="238"/>
      <c r="B590" s="437"/>
      <c r="C590" s="238"/>
      <c r="D590" s="437"/>
      <c r="E590" s="238"/>
      <c r="F590" s="437"/>
      <c r="G590" s="437"/>
      <c r="H590" s="437"/>
      <c r="I590" s="437"/>
      <c r="J590" s="238"/>
      <c r="K590" s="238"/>
      <c r="L590" s="238"/>
      <c r="M590" s="238"/>
      <c r="N590" s="238"/>
      <c r="O590" s="238"/>
      <c r="P590" s="238"/>
      <c r="Q590" s="238"/>
      <c r="R590" s="238"/>
      <c r="S590" s="238"/>
      <c r="T590" s="238"/>
      <c r="U590" s="238"/>
      <c r="V590" s="238"/>
      <c r="W590" s="238"/>
      <c r="X590" s="238"/>
      <c r="Y590" s="238"/>
      <c r="Z590" s="238"/>
      <c r="AA590" s="238"/>
      <c r="AB590" s="238"/>
      <c r="AC590" s="238"/>
    </row>
    <row r="591" customFormat="false" ht="15" hidden="false" customHeight="false" outlineLevel="0" collapsed="false">
      <c r="A591" s="238"/>
      <c r="B591" s="437"/>
      <c r="C591" s="238"/>
      <c r="D591" s="437"/>
      <c r="E591" s="238"/>
      <c r="F591" s="437"/>
      <c r="G591" s="437"/>
      <c r="H591" s="437"/>
      <c r="I591" s="437"/>
      <c r="J591" s="238"/>
      <c r="K591" s="238"/>
      <c r="L591" s="238"/>
      <c r="M591" s="238"/>
      <c r="N591" s="238"/>
      <c r="O591" s="238"/>
      <c r="P591" s="238"/>
      <c r="Q591" s="238"/>
      <c r="R591" s="238"/>
      <c r="S591" s="238"/>
      <c r="T591" s="238"/>
      <c r="U591" s="238"/>
      <c r="V591" s="238"/>
      <c r="W591" s="238"/>
      <c r="X591" s="238"/>
      <c r="Y591" s="238"/>
      <c r="Z591" s="238"/>
      <c r="AA591" s="238"/>
      <c r="AB591" s="238"/>
      <c r="AC591" s="238"/>
    </row>
    <row r="592" customFormat="false" ht="15" hidden="false" customHeight="false" outlineLevel="0" collapsed="false">
      <c r="A592" s="238"/>
      <c r="B592" s="437"/>
      <c r="C592" s="238"/>
      <c r="D592" s="437"/>
      <c r="E592" s="238"/>
      <c r="F592" s="437"/>
      <c r="G592" s="437"/>
      <c r="H592" s="437"/>
      <c r="I592" s="437"/>
      <c r="J592" s="238"/>
      <c r="K592" s="238"/>
      <c r="L592" s="238"/>
      <c r="M592" s="238"/>
      <c r="N592" s="238"/>
      <c r="O592" s="238"/>
      <c r="P592" s="238"/>
      <c r="Q592" s="238"/>
      <c r="R592" s="238"/>
      <c r="S592" s="238"/>
      <c r="T592" s="238"/>
      <c r="U592" s="238"/>
      <c r="V592" s="238"/>
      <c r="W592" s="238"/>
      <c r="X592" s="238"/>
      <c r="Y592" s="238"/>
      <c r="Z592" s="238"/>
      <c r="AA592" s="238"/>
      <c r="AB592" s="238"/>
      <c r="AC592" s="238"/>
    </row>
    <row r="593" customFormat="false" ht="15" hidden="false" customHeight="false" outlineLevel="0" collapsed="false">
      <c r="A593" s="238"/>
      <c r="B593" s="437"/>
      <c r="C593" s="238"/>
      <c r="D593" s="437"/>
      <c r="E593" s="238"/>
      <c r="F593" s="437"/>
      <c r="G593" s="437"/>
      <c r="H593" s="437"/>
      <c r="I593" s="437"/>
      <c r="J593" s="238"/>
      <c r="K593" s="238"/>
      <c r="L593" s="238"/>
      <c r="M593" s="238"/>
      <c r="N593" s="238"/>
      <c r="O593" s="238"/>
      <c r="P593" s="238"/>
      <c r="Q593" s="238"/>
      <c r="R593" s="238"/>
      <c r="S593" s="238"/>
      <c r="T593" s="238"/>
      <c r="U593" s="238"/>
      <c r="V593" s="238"/>
      <c r="W593" s="238"/>
      <c r="X593" s="238"/>
      <c r="Y593" s="238"/>
      <c r="Z593" s="238"/>
      <c r="AA593" s="238"/>
      <c r="AB593" s="238"/>
      <c r="AC593" s="238"/>
    </row>
    <row r="594" customFormat="false" ht="15" hidden="false" customHeight="false" outlineLevel="0" collapsed="false">
      <c r="A594" s="238"/>
      <c r="B594" s="437"/>
      <c r="C594" s="238"/>
      <c r="D594" s="437"/>
      <c r="E594" s="238"/>
      <c r="F594" s="437"/>
      <c r="G594" s="437"/>
      <c r="H594" s="437"/>
      <c r="I594" s="437"/>
      <c r="J594" s="238"/>
      <c r="K594" s="238"/>
      <c r="L594" s="238"/>
      <c r="M594" s="238"/>
      <c r="N594" s="238"/>
      <c r="O594" s="238"/>
      <c r="P594" s="238"/>
      <c r="Q594" s="238"/>
      <c r="R594" s="238"/>
      <c r="S594" s="238"/>
      <c r="T594" s="238"/>
      <c r="U594" s="238"/>
      <c r="V594" s="238"/>
      <c r="W594" s="238"/>
      <c r="X594" s="238"/>
      <c r="Y594" s="238"/>
      <c r="Z594" s="238"/>
      <c r="AA594" s="238"/>
      <c r="AB594" s="238"/>
      <c r="AC594" s="238"/>
    </row>
    <row r="595" customFormat="false" ht="15" hidden="false" customHeight="false" outlineLevel="0" collapsed="false">
      <c r="A595" s="238"/>
      <c r="B595" s="437"/>
      <c r="C595" s="238"/>
      <c r="D595" s="437"/>
      <c r="E595" s="238"/>
      <c r="F595" s="437"/>
      <c r="G595" s="437"/>
      <c r="H595" s="437"/>
      <c r="I595" s="437"/>
      <c r="J595" s="238"/>
      <c r="K595" s="238"/>
      <c r="L595" s="238"/>
      <c r="M595" s="238"/>
      <c r="N595" s="238"/>
      <c r="O595" s="238"/>
      <c r="P595" s="238"/>
      <c r="Q595" s="238"/>
      <c r="R595" s="238"/>
      <c r="S595" s="238"/>
      <c r="T595" s="238"/>
      <c r="U595" s="238"/>
      <c r="V595" s="238"/>
      <c r="W595" s="238"/>
      <c r="X595" s="238"/>
      <c r="Y595" s="238"/>
      <c r="Z595" s="238"/>
      <c r="AA595" s="238"/>
      <c r="AB595" s="238"/>
      <c r="AC595" s="238"/>
    </row>
    <row r="596" customFormat="false" ht="15" hidden="false" customHeight="false" outlineLevel="0" collapsed="false">
      <c r="A596" s="238"/>
      <c r="B596" s="437"/>
      <c r="C596" s="238"/>
      <c r="D596" s="437"/>
      <c r="E596" s="238"/>
      <c r="F596" s="437"/>
      <c r="G596" s="437"/>
      <c r="H596" s="437"/>
      <c r="I596" s="437"/>
      <c r="J596" s="238"/>
      <c r="K596" s="238"/>
      <c r="L596" s="238"/>
      <c r="M596" s="238"/>
      <c r="N596" s="238"/>
      <c r="O596" s="238"/>
      <c r="P596" s="238"/>
      <c r="Q596" s="238"/>
      <c r="R596" s="238"/>
      <c r="S596" s="238"/>
      <c r="T596" s="238"/>
      <c r="U596" s="238"/>
      <c r="V596" s="238"/>
      <c r="W596" s="238"/>
      <c r="X596" s="238"/>
      <c r="Y596" s="238"/>
      <c r="Z596" s="238"/>
      <c r="AA596" s="238"/>
      <c r="AB596" s="238"/>
      <c r="AC596" s="238"/>
    </row>
    <row r="597" customFormat="false" ht="15" hidden="false" customHeight="false" outlineLevel="0" collapsed="false">
      <c r="A597" s="238"/>
      <c r="B597" s="437"/>
      <c r="C597" s="238"/>
      <c r="D597" s="437"/>
      <c r="E597" s="238"/>
      <c r="F597" s="437"/>
      <c r="G597" s="437"/>
      <c r="H597" s="437"/>
      <c r="I597" s="437"/>
      <c r="J597" s="238"/>
      <c r="K597" s="238"/>
      <c r="L597" s="238"/>
      <c r="M597" s="238"/>
      <c r="N597" s="238"/>
      <c r="O597" s="238"/>
      <c r="P597" s="238"/>
      <c r="Q597" s="238"/>
      <c r="R597" s="238"/>
      <c r="S597" s="238"/>
      <c r="T597" s="238"/>
      <c r="U597" s="238"/>
      <c r="V597" s="238"/>
      <c r="W597" s="238"/>
      <c r="X597" s="238"/>
      <c r="Y597" s="238"/>
      <c r="Z597" s="238"/>
      <c r="AA597" s="238"/>
      <c r="AB597" s="238"/>
      <c r="AC597" s="238"/>
    </row>
    <row r="598" customFormat="false" ht="15" hidden="false" customHeight="false" outlineLevel="0" collapsed="false">
      <c r="A598" s="238"/>
      <c r="B598" s="437"/>
      <c r="C598" s="238"/>
      <c r="D598" s="437"/>
      <c r="E598" s="238"/>
      <c r="F598" s="437"/>
      <c r="G598" s="437"/>
      <c r="H598" s="437"/>
      <c r="I598" s="437"/>
      <c r="J598" s="238"/>
      <c r="K598" s="238"/>
      <c r="L598" s="238"/>
      <c r="M598" s="238"/>
      <c r="N598" s="238"/>
      <c r="O598" s="238"/>
      <c r="P598" s="238"/>
      <c r="Q598" s="238"/>
      <c r="R598" s="238"/>
      <c r="S598" s="238"/>
      <c r="T598" s="238"/>
      <c r="U598" s="238"/>
      <c r="V598" s="238"/>
      <c r="W598" s="238"/>
      <c r="X598" s="238"/>
      <c r="Y598" s="238"/>
      <c r="Z598" s="238"/>
      <c r="AA598" s="238"/>
      <c r="AB598" s="238"/>
      <c r="AC598" s="238"/>
    </row>
    <row r="599" customFormat="false" ht="15" hidden="false" customHeight="false" outlineLevel="0" collapsed="false">
      <c r="A599" s="238"/>
      <c r="B599" s="437"/>
      <c r="C599" s="238"/>
      <c r="D599" s="437"/>
      <c r="E599" s="238"/>
      <c r="F599" s="437"/>
      <c r="G599" s="437"/>
      <c r="H599" s="437"/>
      <c r="I599" s="437"/>
      <c r="J599" s="238"/>
      <c r="K599" s="238"/>
      <c r="L599" s="238"/>
      <c r="M599" s="238"/>
      <c r="N599" s="238"/>
      <c r="O599" s="238"/>
      <c r="P599" s="238"/>
      <c r="Q599" s="238"/>
      <c r="R599" s="238"/>
      <c r="S599" s="238"/>
      <c r="T599" s="238"/>
      <c r="U599" s="238"/>
      <c r="V599" s="238"/>
      <c r="W599" s="238"/>
      <c r="X599" s="238"/>
      <c r="Y599" s="238"/>
      <c r="Z599" s="238"/>
      <c r="AA599" s="238"/>
      <c r="AB599" s="238"/>
      <c r="AC599" s="238"/>
    </row>
    <row r="600" customFormat="false" ht="15" hidden="false" customHeight="false" outlineLevel="0" collapsed="false">
      <c r="A600" s="238"/>
      <c r="B600" s="437"/>
      <c r="C600" s="238"/>
      <c r="D600" s="437"/>
      <c r="E600" s="238"/>
      <c r="F600" s="437"/>
      <c r="G600" s="437"/>
      <c r="H600" s="437"/>
      <c r="I600" s="437"/>
      <c r="J600" s="238"/>
      <c r="K600" s="238"/>
      <c r="L600" s="238"/>
      <c r="M600" s="238"/>
      <c r="N600" s="238"/>
      <c r="O600" s="238"/>
      <c r="P600" s="238"/>
      <c r="Q600" s="238"/>
      <c r="R600" s="238"/>
      <c r="S600" s="238"/>
      <c r="T600" s="238"/>
      <c r="U600" s="238"/>
      <c r="V600" s="238"/>
      <c r="W600" s="238"/>
      <c r="X600" s="238"/>
      <c r="Y600" s="238"/>
      <c r="Z600" s="238"/>
      <c r="AA600" s="238"/>
      <c r="AB600" s="238"/>
      <c r="AC600" s="238"/>
    </row>
    <row r="601" customFormat="false" ht="15" hidden="false" customHeight="false" outlineLevel="0" collapsed="false">
      <c r="A601" s="238"/>
      <c r="B601" s="437"/>
      <c r="C601" s="238"/>
      <c r="D601" s="437"/>
      <c r="E601" s="238"/>
      <c r="F601" s="437"/>
      <c r="G601" s="437"/>
      <c r="H601" s="437"/>
      <c r="I601" s="437"/>
      <c r="J601" s="238"/>
      <c r="K601" s="238"/>
      <c r="L601" s="238"/>
      <c r="M601" s="238"/>
      <c r="N601" s="238"/>
      <c r="O601" s="238"/>
      <c r="P601" s="238"/>
      <c r="Q601" s="238"/>
      <c r="R601" s="238"/>
      <c r="S601" s="238"/>
      <c r="T601" s="238"/>
      <c r="U601" s="238"/>
      <c r="V601" s="238"/>
      <c r="W601" s="238"/>
      <c r="X601" s="238"/>
      <c r="Y601" s="238"/>
      <c r="Z601" s="238"/>
      <c r="AA601" s="238"/>
      <c r="AB601" s="238"/>
      <c r="AC601" s="238"/>
    </row>
    <row r="602" customFormat="false" ht="15" hidden="false" customHeight="false" outlineLevel="0" collapsed="false">
      <c r="A602" s="238"/>
      <c r="B602" s="437"/>
      <c r="C602" s="238"/>
      <c r="D602" s="437"/>
      <c r="E602" s="238"/>
      <c r="F602" s="437"/>
      <c r="G602" s="437"/>
      <c r="H602" s="437"/>
      <c r="I602" s="437"/>
      <c r="J602" s="238"/>
      <c r="K602" s="238"/>
      <c r="L602" s="238"/>
      <c r="M602" s="238"/>
      <c r="N602" s="238"/>
      <c r="O602" s="238"/>
      <c r="P602" s="238"/>
      <c r="Q602" s="238"/>
      <c r="R602" s="238"/>
      <c r="S602" s="238"/>
      <c r="T602" s="238"/>
      <c r="U602" s="238"/>
      <c r="V602" s="238"/>
      <c r="W602" s="238"/>
      <c r="X602" s="238"/>
      <c r="Y602" s="238"/>
      <c r="Z602" s="238"/>
      <c r="AA602" s="238"/>
      <c r="AB602" s="238"/>
      <c r="AC602" s="238"/>
    </row>
    <row r="603" customFormat="false" ht="15" hidden="false" customHeight="false" outlineLevel="0" collapsed="false">
      <c r="A603" s="238"/>
      <c r="B603" s="437"/>
      <c r="C603" s="238"/>
      <c r="D603" s="437"/>
      <c r="E603" s="238"/>
      <c r="F603" s="437"/>
      <c r="G603" s="437"/>
      <c r="H603" s="437"/>
      <c r="I603" s="437"/>
      <c r="J603" s="238"/>
      <c r="K603" s="238"/>
      <c r="L603" s="238"/>
      <c r="M603" s="238"/>
      <c r="N603" s="238"/>
      <c r="O603" s="238"/>
      <c r="P603" s="238"/>
      <c r="Q603" s="238"/>
      <c r="R603" s="238"/>
      <c r="S603" s="238"/>
      <c r="T603" s="238"/>
      <c r="U603" s="238"/>
      <c r="V603" s="238"/>
      <c r="W603" s="238"/>
      <c r="X603" s="238"/>
      <c r="Y603" s="238"/>
      <c r="Z603" s="238"/>
      <c r="AA603" s="238"/>
      <c r="AB603" s="238"/>
      <c r="AC603" s="238"/>
    </row>
    <row r="604" customFormat="false" ht="15" hidden="false" customHeight="false" outlineLevel="0" collapsed="false">
      <c r="A604" s="238"/>
      <c r="B604" s="437"/>
      <c r="C604" s="238"/>
      <c r="D604" s="437"/>
      <c r="E604" s="238"/>
      <c r="F604" s="437"/>
      <c r="G604" s="437"/>
      <c r="H604" s="437"/>
      <c r="I604" s="437"/>
      <c r="J604" s="238"/>
      <c r="K604" s="238"/>
      <c r="L604" s="238"/>
      <c r="M604" s="238"/>
      <c r="N604" s="238"/>
      <c r="O604" s="238"/>
      <c r="P604" s="238"/>
      <c r="Q604" s="238"/>
      <c r="R604" s="238"/>
      <c r="S604" s="238"/>
      <c r="T604" s="238"/>
      <c r="U604" s="238"/>
      <c r="V604" s="238"/>
      <c r="W604" s="238"/>
      <c r="X604" s="238"/>
      <c r="Y604" s="238"/>
      <c r="Z604" s="238"/>
      <c r="AA604" s="238"/>
      <c r="AB604" s="238"/>
      <c r="AC604" s="238"/>
    </row>
    <row r="605" customFormat="false" ht="15" hidden="false" customHeight="false" outlineLevel="0" collapsed="false">
      <c r="A605" s="238"/>
      <c r="B605" s="437"/>
      <c r="C605" s="238"/>
      <c r="D605" s="437"/>
      <c r="E605" s="238"/>
      <c r="F605" s="437"/>
      <c r="G605" s="437"/>
      <c r="H605" s="437"/>
      <c r="I605" s="437"/>
      <c r="J605" s="238"/>
      <c r="K605" s="238"/>
      <c r="L605" s="238"/>
      <c r="M605" s="238"/>
      <c r="N605" s="238"/>
      <c r="O605" s="238"/>
      <c r="P605" s="238"/>
      <c r="Q605" s="238"/>
      <c r="R605" s="238"/>
      <c r="S605" s="238"/>
      <c r="T605" s="238"/>
      <c r="U605" s="238"/>
      <c r="V605" s="238"/>
      <c r="W605" s="238"/>
      <c r="X605" s="238"/>
      <c r="Y605" s="238"/>
      <c r="Z605" s="238"/>
      <c r="AA605" s="238"/>
      <c r="AB605" s="238"/>
      <c r="AC605" s="238"/>
    </row>
    <row r="606" customFormat="false" ht="15" hidden="false" customHeight="false" outlineLevel="0" collapsed="false">
      <c r="A606" s="238"/>
      <c r="B606" s="437"/>
      <c r="C606" s="238"/>
      <c r="D606" s="437"/>
      <c r="E606" s="238"/>
      <c r="F606" s="437"/>
      <c r="G606" s="437"/>
      <c r="H606" s="437"/>
      <c r="I606" s="437"/>
      <c r="J606" s="238"/>
      <c r="K606" s="238"/>
      <c r="L606" s="238"/>
      <c r="M606" s="238"/>
      <c r="N606" s="238"/>
      <c r="O606" s="238"/>
      <c r="P606" s="238"/>
      <c r="Q606" s="238"/>
      <c r="R606" s="238"/>
      <c r="S606" s="238"/>
      <c r="T606" s="238"/>
      <c r="U606" s="238"/>
      <c r="V606" s="238"/>
      <c r="W606" s="238"/>
      <c r="X606" s="238"/>
      <c r="Y606" s="238"/>
      <c r="Z606" s="238"/>
      <c r="AA606" s="238"/>
      <c r="AB606" s="238"/>
      <c r="AC606" s="238"/>
    </row>
    <row r="607" customFormat="false" ht="15" hidden="false" customHeight="false" outlineLevel="0" collapsed="false">
      <c r="A607" s="238"/>
      <c r="B607" s="437"/>
      <c r="C607" s="238"/>
      <c r="D607" s="437"/>
      <c r="E607" s="238"/>
      <c r="F607" s="437"/>
      <c r="G607" s="437"/>
      <c r="H607" s="437"/>
      <c r="I607" s="437"/>
      <c r="J607" s="238"/>
      <c r="K607" s="238"/>
      <c r="L607" s="238"/>
      <c r="M607" s="238"/>
      <c r="N607" s="238"/>
      <c r="O607" s="238"/>
      <c r="P607" s="238"/>
      <c r="Q607" s="238"/>
      <c r="R607" s="238"/>
      <c r="S607" s="238"/>
      <c r="T607" s="238"/>
      <c r="U607" s="238"/>
      <c r="V607" s="238"/>
      <c r="W607" s="238"/>
      <c r="X607" s="238"/>
      <c r="Y607" s="238"/>
      <c r="Z607" s="238"/>
      <c r="AA607" s="238"/>
      <c r="AB607" s="238"/>
      <c r="AC607" s="238"/>
    </row>
    <row r="608" customFormat="false" ht="15" hidden="false" customHeight="false" outlineLevel="0" collapsed="false">
      <c r="A608" s="238"/>
      <c r="B608" s="437"/>
      <c r="C608" s="238"/>
      <c r="D608" s="437"/>
      <c r="E608" s="238"/>
      <c r="F608" s="437"/>
      <c r="G608" s="437"/>
      <c r="H608" s="437"/>
      <c r="I608" s="437"/>
      <c r="J608" s="238"/>
      <c r="K608" s="238"/>
      <c r="L608" s="238"/>
      <c r="M608" s="238"/>
      <c r="N608" s="238"/>
      <c r="O608" s="238"/>
      <c r="P608" s="238"/>
      <c r="Q608" s="238"/>
      <c r="R608" s="238"/>
      <c r="S608" s="238"/>
      <c r="T608" s="238"/>
      <c r="U608" s="238"/>
      <c r="V608" s="238"/>
      <c r="W608" s="238"/>
      <c r="X608" s="238"/>
      <c r="Y608" s="238"/>
      <c r="Z608" s="238"/>
      <c r="AA608" s="238"/>
      <c r="AB608" s="238"/>
      <c r="AC608" s="238"/>
    </row>
    <row r="609" customFormat="false" ht="15" hidden="false" customHeight="false" outlineLevel="0" collapsed="false">
      <c r="A609" s="238"/>
      <c r="B609" s="437"/>
      <c r="C609" s="238"/>
      <c r="D609" s="437"/>
      <c r="E609" s="238"/>
      <c r="F609" s="437"/>
      <c r="G609" s="437"/>
      <c r="H609" s="437"/>
      <c r="I609" s="437"/>
      <c r="J609" s="238"/>
      <c r="K609" s="238"/>
      <c r="L609" s="238"/>
      <c r="M609" s="238"/>
      <c r="N609" s="238"/>
      <c r="O609" s="238"/>
      <c r="P609" s="238"/>
      <c r="Q609" s="238"/>
      <c r="R609" s="238"/>
      <c r="S609" s="238"/>
      <c r="T609" s="238"/>
      <c r="U609" s="238"/>
      <c r="V609" s="238"/>
      <c r="W609" s="238"/>
      <c r="X609" s="238"/>
      <c r="Y609" s="238"/>
      <c r="Z609" s="238"/>
      <c r="AA609" s="238"/>
      <c r="AB609" s="238"/>
      <c r="AC609" s="238"/>
    </row>
    <row r="610" customFormat="false" ht="15" hidden="false" customHeight="false" outlineLevel="0" collapsed="false">
      <c r="A610" s="238"/>
      <c r="B610" s="437"/>
      <c r="C610" s="238"/>
      <c r="D610" s="437"/>
      <c r="E610" s="238"/>
      <c r="F610" s="437"/>
      <c r="G610" s="437"/>
      <c r="H610" s="437"/>
      <c r="I610" s="437"/>
      <c r="J610" s="238"/>
      <c r="K610" s="238"/>
      <c r="L610" s="238"/>
      <c r="M610" s="238"/>
      <c r="N610" s="238"/>
      <c r="O610" s="238"/>
      <c r="P610" s="238"/>
      <c r="Q610" s="238"/>
      <c r="R610" s="238"/>
      <c r="S610" s="238"/>
      <c r="T610" s="238"/>
      <c r="U610" s="238"/>
      <c r="V610" s="238"/>
      <c r="W610" s="238"/>
      <c r="X610" s="238"/>
      <c r="Y610" s="238"/>
      <c r="Z610" s="238"/>
      <c r="AA610" s="238"/>
      <c r="AB610" s="238"/>
      <c r="AC610" s="238"/>
    </row>
    <row r="611" customFormat="false" ht="15" hidden="false" customHeight="false" outlineLevel="0" collapsed="false">
      <c r="A611" s="238"/>
      <c r="B611" s="437"/>
      <c r="C611" s="238"/>
      <c r="D611" s="437"/>
      <c r="E611" s="238"/>
      <c r="F611" s="437"/>
      <c r="G611" s="437"/>
      <c r="H611" s="437"/>
      <c r="I611" s="437"/>
      <c r="J611" s="238"/>
      <c r="K611" s="238"/>
      <c r="L611" s="238"/>
      <c r="M611" s="238"/>
      <c r="N611" s="238"/>
      <c r="O611" s="238"/>
      <c r="P611" s="238"/>
      <c r="Q611" s="238"/>
      <c r="R611" s="238"/>
      <c r="S611" s="238"/>
      <c r="T611" s="238"/>
      <c r="U611" s="238"/>
      <c r="V611" s="238"/>
      <c r="W611" s="238"/>
      <c r="X611" s="238"/>
      <c r="Y611" s="238"/>
      <c r="Z611" s="238"/>
      <c r="AA611" s="238"/>
      <c r="AB611" s="238"/>
      <c r="AC611" s="238"/>
    </row>
    <row r="612" customFormat="false" ht="15" hidden="false" customHeight="false" outlineLevel="0" collapsed="false">
      <c r="A612" s="238"/>
      <c r="B612" s="437"/>
      <c r="C612" s="238"/>
      <c r="D612" s="437"/>
      <c r="E612" s="238"/>
      <c r="F612" s="437"/>
      <c r="G612" s="437"/>
      <c r="H612" s="437"/>
      <c r="I612" s="437"/>
      <c r="J612" s="238"/>
      <c r="K612" s="238"/>
      <c r="L612" s="238"/>
      <c r="M612" s="238"/>
      <c r="N612" s="238"/>
      <c r="O612" s="238"/>
      <c r="P612" s="238"/>
      <c r="Q612" s="238"/>
      <c r="R612" s="238"/>
      <c r="S612" s="238"/>
      <c r="T612" s="238"/>
      <c r="U612" s="238"/>
      <c r="V612" s="238"/>
      <c r="W612" s="238"/>
      <c r="X612" s="238"/>
      <c r="Y612" s="238"/>
      <c r="Z612" s="238"/>
      <c r="AA612" s="238"/>
      <c r="AB612" s="238"/>
      <c r="AC612" s="238"/>
    </row>
    <row r="613" customFormat="false" ht="15" hidden="false" customHeight="false" outlineLevel="0" collapsed="false">
      <c r="A613" s="238"/>
      <c r="B613" s="437"/>
      <c r="C613" s="238"/>
      <c r="D613" s="437"/>
      <c r="E613" s="238"/>
      <c r="F613" s="437"/>
      <c r="G613" s="437"/>
      <c r="H613" s="437"/>
      <c r="I613" s="437"/>
      <c r="J613" s="238"/>
      <c r="K613" s="238"/>
      <c r="L613" s="238"/>
      <c r="M613" s="238"/>
      <c r="N613" s="238"/>
      <c r="O613" s="238"/>
      <c r="P613" s="238"/>
      <c r="Q613" s="238"/>
      <c r="R613" s="238"/>
      <c r="S613" s="238"/>
      <c r="T613" s="238"/>
      <c r="U613" s="238"/>
      <c r="V613" s="238"/>
      <c r="W613" s="238"/>
      <c r="X613" s="238"/>
      <c r="Y613" s="238"/>
      <c r="Z613" s="238"/>
      <c r="AA613" s="238"/>
      <c r="AB613" s="238"/>
      <c r="AC613" s="238"/>
    </row>
    <row r="614" customFormat="false" ht="15" hidden="false" customHeight="false" outlineLevel="0" collapsed="false">
      <c r="A614" s="238"/>
      <c r="B614" s="437"/>
      <c r="C614" s="238"/>
      <c r="D614" s="437"/>
      <c r="E614" s="238"/>
      <c r="F614" s="437"/>
      <c r="G614" s="437"/>
      <c r="H614" s="437"/>
      <c r="I614" s="437"/>
      <c r="J614" s="238"/>
      <c r="K614" s="238"/>
      <c r="L614" s="238"/>
      <c r="M614" s="238"/>
      <c r="N614" s="238"/>
      <c r="O614" s="238"/>
      <c r="P614" s="238"/>
      <c r="Q614" s="238"/>
      <c r="R614" s="238"/>
      <c r="S614" s="238"/>
      <c r="T614" s="238"/>
      <c r="U614" s="238"/>
      <c r="V614" s="238"/>
      <c r="W614" s="238"/>
      <c r="X614" s="238"/>
      <c r="Y614" s="238"/>
      <c r="Z614" s="238"/>
      <c r="AA614" s="238"/>
      <c r="AB614" s="238"/>
      <c r="AC614" s="238"/>
    </row>
    <row r="615" customFormat="false" ht="15" hidden="false" customHeight="false" outlineLevel="0" collapsed="false">
      <c r="A615" s="238"/>
      <c r="B615" s="437"/>
      <c r="C615" s="238"/>
      <c r="D615" s="437"/>
      <c r="E615" s="238"/>
      <c r="F615" s="437"/>
      <c r="G615" s="437"/>
      <c r="H615" s="437"/>
      <c r="I615" s="437"/>
      <c r="J615" s="238"/>
      <c r="K615" s="238"/>
      <c r="L615" s="238"/>
      <c r="M615" s="238"/>
      <c r="N615" s="238"/>
      <c r="O615" s="238"/>
      <c r="P615" s="238"/>
      <c r="Q615" s="238"/>
      <c r="R615" s="238"/>
      <c r="S615" s="238"/>
      <c r="T615" s="238"/>
      <c r="U615" s="238"/>
      <c r="V615" s="238"/>
      <c r="W615" s="238"/>
      <c r="X615" s="238"/>
      <c r="Y615" s="238"/>
      <c r="Z615" s="238"/>
      <c r="AA615" s="238"/>
      <c r="AB615" s="238"/>
      <c r="AC615" s="238"/>
    </row>
    <row r="616" customFormat="false" ht="15" hidden="false" customHeight="false" outlineLevel="0" collapsed="false">
      <c r="A616" s="238"/>
      <c r="B616" s="437"/>
      <c r="C616" s="238"/>
      <c r="D616" s="437"/>
      <c r="E616" s="238"/>
      <c r="F616" s="437"/>
      <c r="G616" s="437"/>
      <c r="H616" s="437"/>
      <c r="I616" s="437"/>
      <c r="J616" s="238"/>
      <c r="K616" s="238"/>
      <c r="L616" s="238"/>
      <c r="M616" s="238"/>
      <c r="N616" s="238"/>
      <c r="O616" s="238"/>
      <c r="P616" s="238"/>
      <c r="Q616" s="238"/>
      <c r="R616" s="238"/>
      <c r="S616" s="238"/>
      <c r="T616" s="238"/>
      <c r="U616" s="238"/>
      <c r="V616" s="238"/>
      <c r="W616" s="238"/>
      <c r="X616" s="238"/>
      <c r="Y616" s="238"/>
      <c r="Z616" s="238"/>
      <c r="AA616" s="238"/>
      <c r="AB616" s="238"/>
      <c r="AC616" s="238"/>
    </row>
    <row r="617" customFormat="false" ht="15" hidden="false" customHeight="false" outlineLevel="0" collapsed="false">
      <c r="A617" s="238"/>
      <c r="B617" s="437"/>
      <c r="C617" s="238"/>
      <c r="D617" s="437"/>
      <c r="E617" s="238"/>
      <c r="F617" s="437"/>
      <c r="G617" s="437"/>
      <c r="H617" s="437"/>
      <c r="I617" s="437"/>
      <c r="J617" s="238"/>
      <c r="K617" s="238"/>
      <c r="L617" s="238"/>
      <c r="M617" s="238"/>
      <c r="N617" s="238"/>
      <c r="O617" s="238"/>
      <c r="P617" s="238"/>
      <c r="Q617" s="238"/>
      <c r="R617" s="238"/>
      <c r="S617" s="238"/>
      <c r="T617" s="238"/>
      <c r="U617" s="238"/>
      <c r="V617" s="238"/>
      <c r="W617" s="238"/>
      <c r="X617" s="238"/>
      <c r="Y617" s="238"/>
      <c r="Z617" s="238"/>
      <c r="AA617" s="238"/>
      <c r="AB617" s="238"/>
      <c r="AC617" s="238"/>
    </row>
    <row r="618" customFormat="false" ht="15" hidden="false" customHeight="false" outlineLevel="0" collapsed="false">
      <c r="A618" s="238"/>
      <c r="B618" s="437"/>
      <c r="C618" s="238"/>
      <c r="D618" s="437"/>
      <c r="E618" s="238"/>
      <c r="F618" s="437"/>
      <c r="G618" s="437"/>
      <c r="H618" s="437"/>
      <c r="I618" s="437"/>
      <c r="J618" s="238"/>
      <c r="K618" s="238"/>
      <c r="L618" s="238"/>
      <c r="M618" s="238"/>
      <c r="N618" s="238"/>
      <c r="O618" s="238"/>
      <c r="P618" s="238"/>
      <c r="Q618" s="238"/>
      <c r="R618" s="238"/>
      <c r="S618" s="238"/>
      <c r="T618" s="238"/>
      <c r="U618" s="238"/>
      <c r="V618" s="238"/>
      <c r="W618" s="238"/>
      <c r="X618" s="238"/>
      <c r="Y618" s="238"/>
      <c r="Z618" s="238"/>
      <c r="AA618" s="238"/>
      <c r="AB618" s="238"/>
      <c r="AC618" s="238"/>
    </row>
    <row r="619" customFormat="false" ht="15" hidden="false" customHeight="false" outlineLevel="0" collapsed="false">
      <c r="A619" s="238"/>
      <c r="B619" s="437"/>
      <c r="C619" s="238"/>
      <c r="D619" s="437"/>
      <c r="E619" s="238"/>
      <c r="F619" s="437"/>
      <c r="G619" s="437"/>
      <c r="H619" s="437"/>
      <c r="I619" s="437"/>
      <c r="J619" s="238"/>
      <c r="K619" s="238"/>
      <c r="L619" s="238"/>
      <c r="M619" s="238"/>
      <c r="N619" s="238"/>
      <c r="O619" s="238"/>
      <c r="P619" s="238"/>
      <c r="Q619" s="238"/>
      <c r="R619" s="238"/>
      <c r="S619" s="238"/>
      <c r="T619" s="238"/>
      <c r="U619" s="238"/>
      <c r="V619" s="238"/>
      <c r="W619" s="238"/>
      <c r="X619" s="238"/>
      <c r="Y619" s="238"/>
      <c r="Z619" s="238"/>
      <c r="AA619" s="238"/>
      <c r="AB619" s="238"/>
      <c r="AC619" s="238"/>
    </row>
    <row r="620" customFormat="false" ht="15" hidden="false" customHeight="false" outlineLevel="0" collapsed="false">
      <c r="A620" s="238"/>
      <c r="B620" s="437"/>
      <c r="C620" s="238"/>
      <c r="D620" s="437"/>
      <c r="E620" s="238"/>
      <c r="F620" s="437"/>
      <c r="G620" s="437"/>
      <c r="H620" s="437"/>
      <c r="I620" s="437"/>
      <c r="J620" s="238"/>
      <c r="K620" s="238"/>
      <c r="L620" s="238"/>
      <c r="M620" s="238"/>
      <c r="N620" s="238"/>
      <c r="O620" s="238"/>
      <c r="P620" s="238"/>
      <c r="Q620" s="238"/>
      <c r="R620" s="238"/>
      <c r="S620" s="238"/>
      <c r="T620" s="238"/>
      <c r="U620" s="238"/>
      <c r="V620" s="238"/>
      <c r="W620" s="238"/>
      <c r="X620" s="238"/>
      <c r="Y620" s="238"/>
      <c r="Z620" s="238"/>
      <c r="AA620" s="238"/>
      <c r="AB620" s="238"/>
      <c r="AC620" s="238"/>
    </row>
    <row r="621" customFormat="false" ht="15" hidden="false" customHeight="false" outlineLevel="0" collapsed="false">
      <c r="A621" s="238"/>
      <c r="B621" s="437"/>
      <c r="C621" s="238"/>
      <c r="D621" s="437"/>
      <c r="E621" s="238"/>
      <c r="F621" s="437"/>
      <c r="G621" s="437"/>
      <c r="H621" s="437"/>
      <c r="I621" s="437"/>
      <c r="J621" s="238"/>
      <c r="K621" s="238"/>
      <c r="L621" s="238"/>
      <c r="M621" s="238"/>
      <c r="N621" s="238"/>
      <c r="O621" s="238"/>
      <c r="P621" s="238"/>
      <c r="Q621" s="238"/>
      <c r="R621" s="238"/>
      <c r="S621" s="238"/>
      <c r="T621" s="238"/>
      <c r="U621" s="238"/>
      <c r="V621" s="238"/>
      <c r="W621" s="238"/>
      <c r="X621" s="238"/>
      <c r="Y621" s="238"/>
      <c r="Z621" s="238"/>
      <c r="AA621" s="238"/>
      <c r="AB621" s="238"/>
      <c r="AC621" s="238"/>
    </row>
    <row r="622" customFormat="false" ht="15" hidden="false" customHeight="false" outlineLevel="0" collapsed="false">
      <c r="A622" s="238"/>
      <c r="B622" s="437"/>
      <c r="C622" s="238"/>
      <c r="D622" s="437"/>
      <c r="E622" s="238"/>
      <c r="F622" s="437"/>
      <c r="G622" s="437"/>
      <c r="H622" s="437"/>
      <c r="I622" s="437"/>
      <c r="J622" s="238"/>
      <c r="K622" s="238"/>
      <c r="L622" s="238"/>
      <c r="M622" s="238"/>
      <c r="N622" s="238"/>
      <c r="O622" s="238"/>
      <c r="P622" s="238"/>
      <c r="Q622" s="238"/>
      <c r="R622" s="238"/>
      <c r="S622" s="238"/>
      <c r="T622" s="238"/>
      <c r="U622" s="238"/>
      <c r="V622" s="238"/>
      <c r="W622" s="238"/>
      <c r="X622" s="238"/>
      <c r="Y622" s="238"/>
      <c r="Z622" s="238"/>
      <c r="AA622" s="238"/>
      <c r="AB622" s="238"/>
      <c r="AC622" s="238"/>
    </row>
    <row r="623" customFormat="false" ht="15" hidden="false" customHeight="false" outlineLevel="0" collapsed="false">
      <c r="A623" s="238"/>
      <c r="B623" s="437"/>
      <c r="C623" s="238"/>
      <c r="D623" s="437"/>
      <c r="E623" s="238"/>
      <c r="F623" s="437"/>
      <c r="G623" s="437"/>
      <c r="H623" s="437"/>
      <c r="I623" s="437"/>
      <c r="J623" s="238"/>
      <c r="K623" s="238"/>
      <c r="L623" s="238"/>
      <c r="M623" s="238"/>
      <c r="N623" s="238"/>
      <c r="O623" s="238"/>
      <c r="P623" s="238"/>
      <c r="Q623" s="238"/>
      <c r="R623" s="238"/>
      <c r="S623" s="238"/>
      <c r="T623" s="238"/>
      <c r="U623" s="238"/>
      <c r="V623" s="238"/>
      <c r="W623" s="238"/>
      <c r="X623" s="238"/>
      <c r="Y623" s="238"/>
      <c r="Z623" s="238"/>
      <c r="AA623" s="238"/>
      <c r="AB623" s="238"/>
      <c r="AC623" s="238"/>
    </row>
    <row r="624" customFormat="false" ht="15" hidden="false" customHeight="false" outlineLevel="0" collapsed="false">
      <c r="A624" s="238"/>
      <c r="B624" s="437"/>
      <c r="C624" s="238"/>
      <c r="D624" s="437"/>
      <c r="E624" s="238"/>
      <c r="F624" s="437"/>
      <c r="G624" s="437"/>
      <c r="H624" s="437"/>
      <c r="I624" s="437"/>
      <c r="J624" s="238"/>
      <c r="K624" s="238"/>
      <c r="L624" s="238"/>
      <c r="M624" s="238"/>
      <c r="N624" s="238"/>
      <c r="O624" s="238"/>
      <c r="P624" s="238"/>
      <c r="Q624" s="238"/>
      <c r="R624" s="238"/>
      <c r="S624" s="238"/>
      <c r="T624" s="238"/>
      <c r="U624" s="238"/>
      <c r="V624" s="238"/>
      <c r="W624" s="238"/>
      <c r="X624" s="238"/>
      <c r="Y624" s="238"/>
      <c r="Z624" s="238"/>
      <c r="AA624" s="238"/>
      <c r="AB624" s="238"/>
      <c r="AC624" s="238"/>
    </row>
    <row r="625" customFormat="false" ht="15" hidden="false" customHeight="false" outlineLevel="0" collapsed="false">
      <c r="A625" s="238"/>
      <c r="B625" s="437"/>
      <c r="C625" s="238"/>
      <c r="D625" s="437"/>
      <c r="E625" s="238"/>
      <c r="F625" s="437"/>
      <c r="G625" s="437"/>
      <c r="H625" s="437"/>
      <c r="I625" s="437"/>
      <c r="J625" s="238"/>
      <c r="K625" s="238"/>
      <c r="L625" s="238"/>
      <c r="M625" s="238"/>
      <c r="N625" s="238"/>
      <c r="O625" s="238"/>
      <c r="P625" s="238"/>
      <c r="Q625" s="238"/>
      <c r="R625" s="238"/>
      <c r="S625" s="238"/>
      <c r="T625" s="238"/>
      <c r="U625" s="238"/>
      <c r="V625" s="238"/>
      <c r="W625" s="238"/>
      <c r="X625" s="238"/>
      <c r="Y625" s="238"/>
      <c r="Z625" s="238"/>
      <c r="AA625" s="238"/>
      <c r="AB625" s="238"/>
      <c r="AC625" s="238"/>
    </row>
    <row r="626" customFormat="false" ht="15" hidden="false" customHeight="false" outlineLevel="0" collapsed="false">
      <c r="A626" s="238"/>
      <c r="B626" s="437"/>
      <c r="C626" s="238"/>
      <c r="D626" s="437"/>
      <c r="E626" s="238"/>
      <c r="F626" s="437"/>
      <c r="G626" s="437"/>
      <c r="H626" s="437"/>
      <c r="I626" s="437"/>
      <c r="J626" s="238"/>
      <c r="K626" s="238"/>
      <c r="L626" s="238"/>
      <c r="M626" s="238"/>
      <c r="N626" s="238"/>
      <c r="O626" s="238"/>
      <c r="P626" s="238"/>
      <c r="Q626" s="238"/>
      <c r="R626" s="238"/>
      <c r="S626" s="238"/>
      <c r="T626" s="238"/>
      <c r="U626" s="238"/>
      <c r="V626" s="238"/>
      <c r="W626" s="238"/>
      <c r="X626" s="238"/>
      <c r="Y626" s="238"/>
      <c r="Z626" s="238"/>
      <c r="AA626" s="238"/>
      <c r="AB626" s="238"/>
      <c r="AC626" s="238"/>
    </row>
    <row r="627" customFormat="false" ht="15" hidden="false" customHeight="false" outlineLevel="0" collapsed="false">
      <c r="A627" s="238"/>
      <c r="B627" s="437"/>
      <c r="C627" s="238"/>
      <c r="D627" s="437"/>
      <c r="E627" s="238"/>
      <c r="F627" s="437"/>
      <c r="G627" s="437"/>
      <c r="H627" s="437"/>
      <c r="I627" s="437"/>
      <c r="J627" s="238"/>
      <c r="K627" s="238"/>
      <c r="L627" s="238"/>
      <c r="M627" s="238"/>
      <c r="N627" s="238"/>
      <c r="O627" s="238"/>
      <c r="P627" s="238"/>
      <c r="Q627" s="238"/>
      <c r="R627" s="238"/>
      <c r="S627" s="238"/>
      <c r="T627" s="238"/>
      <c r="U627" s="238"/>
      <c r="V627" s="238"/>
      <c r="W627" s="238"/>
      <c r="X627" s="238"/>
      <c r="Y627" s="238"/>
      <c r="Z627" s="238"/>
      <c r="AA627" s="238"/>
      <c r="AB627" s="238"/>
      <c r="AC627" s="238"/>
    </row>
    <row r="628" customFormat="false" ht="15" hidden="false" customHeight="false" outlineLevel="0" collapsed="false">
      <c r="A628" s="238"/>
      <c r="B628" s="437"/>
      <c r="C628" s="238"/>
      <c r="D628" s="437"/>
      <c r="E628" s="238"/>
      <c r="F628" s="437"/>
      <c r="G628" s="437"/>
      <c r="H628" s="437"/>
      <c r="I628" s="437"/>
      <c r="J628" s="238"/>
      <c r="K628" s="238"/>
      <c r="L628" s="238"/>
      <c r="M628" s="238"/>
      <c r="N628" s="238"/>
      <c r="O628" s="238"/>
      <c r="P628" s="238"/>
      <c r="Q628" s="238"/>
      <c r="R628" s="238"/>
      <c r="S628" s="238"/>
      <c r="T628" s="238"/>
      <c r="U628" s="238"/>
      <c r="V628" s="238"/>
      <c r="W628" s="238"/>
      <c r="X628" s="238"/>
      <c r="Y628" s="238"/>
      <c r="Z628" s="238"/>
      <c r="AA628" s="238"/>
      <c r="AB628" s="238"/>
      <c r="AC628" s="238"/>
    </row>
    <row r="629" customFormat="false" ht="15" hidden="false" customHeight="false" outlineLevel="0" collapsed="false">
      <c r="A629" s="238"/>
      <c r="B629" s="437"/>
      <c r="C629" s="238"/>
      <c r="D629" s="437"/>
      <c r="E629" s="238"/>
      <c r="F629" s="437"/>
      <c r="G629" s="437"/>
      <c r="H629" s="437"/>
      <c r="I629" s="437"/>
      <c r="J629" s="238"/>
      <c r="K629" s="238"/>
      <c r="L629" s="238"/>
      <c r="M629" s="238"/>
      <c r="N629" s="238"/>
      <c r="O629" s="238"/>
      <c r="P629" s="238"/>
      <c r="Q629" s="238"/>
      <c r="R629" s="238"/>
      <c r="S629" s="238"/>
      <c r="T629" s="238"/>
      <c r="U629" s="238"/>
      <c r="V629" s="238"/>
      <c r="W629" s="238"/>
      <c r="X629" s="238"/>
      <c r="Y629" s="238"/>
      <c r="Z629" s="238"/>
      <c r="AA629" s="238"/>
      <c r="AB629" s="238"/>
      <c r="AC629" s="238"/>
    </row>
    <row r="630" customFormat="false" ht="15" hidden="false" customHeight="false" outlineLevel="0" collapsed="false">
      <c r="A630" s="238"/>
      <c r="B630" s="437"/>
      <c r="C630" s="238"/>
      <c r="D630" s="437"/>
      <c r="E630" s="238"/>
      <c r="F630" s="437"/>
      <c r="G630" s="437"/>
      <c r="H630" s="437"/>
      <c r="I630" s="437"/>
      <c r="J630" s="238"/>
      <c r="K630" s="238"/>
      <c r="L630" s="238"/>
      <c r="M630" s="238"/>
      <c r="N630" s="238"/>
      <c r="O630" s="238"/>
      <c r="P630" s="238"/>
      <c r="Q630" s="238"/>
      <c r="R630" s="238"/>
      <c r="S630" s="238"/>
      <c r="T630" s="238"/>
      <c r="U630" s="238"/>
      <c r="V630" s="238"/>
      <c r="W630" s="238"/>
      <c r="X630" s="238"/>
      <c r="Y630" s="238"/>
      <c r="Z630" s="238"/>
      <c r="AA630" s="238"/>
      <c r="AB630" s="238"/>
      <c r="AC630" s="238"/>
    </row>
    <row r="631" customFormat="false" ht="15" hidden="false" customHeight="false" outlineLevel="0" collapsed="false">
      <c r="A631" s="238"/>
      <c r="B631" s="437"/>
      <c r="C631" s="238"/>
      <c r="D631" s="437"/>
      <c r="E631" s="238"/>
      <c r="F631" s="437"/>
      <c r="G631" s="437"/>
      <c r="H631" s="437"/>
      <c r="I631" s="437"/>
      <c r="J631" s="238"/>
      <c r="K631" s="238"/>
      <c r="L631" s="238"/>
      <c r="M631" s="238"/>
      <c r="N631" s="238"/>
      <c r="O631" s="238"/>
      <c r="P631" s="238"/>
      <c r="Q631" s="238"/>
      <c r="R631" s="238"/>
      <c r="S631" s="238"/>
      <c r="T631" s="238"/>
      <c r="U631" s="238"/>
      <c r="V631" s="238"/>
      <c r="W631" s="238"/>
      <c r="X631" s="238"/>
      <c r="Y631" s="238"/>
      <c r="Z631" s="238"/>
      <c r="AA631" s="238"/>
      <c r="AB631" s="238"/>
      <c r="AC631" s="238"/>
    </row>
    <row r="632" customFormat="false" ht="15" hidden="false" customHeight="false" outlineLevel="0" collapsed="false">
      <c r="A632" s="238"/>
      <c r="B632" s="437"/>
      <c r="C632" s="238"/>
      <c r="D632" s="437"/>
      <c r="E632" s="238"/>
      <c r="F632" s="437"/>
      <c r="G632" s="437"/>
      <c r="H632" s="437"/>
      <c r="I632" s="437"/>
      <c r="J632" s="238"/>
      <c r="K632" s="238"/>
      <c r="L632" s="238"/>
      <c r="M632" s="238"/>
      <c r="N632" s="238"/>
      <c r="O632" s="238"/>
      <c r="P632" s="238"/>
      <c r="Q632" s="238"/>
      <c r="R632" s="238"/>
      <c r="S632" s="238"/>
      <c r="T632" s="238"/>
      <c r="U632" s="238"/>
      <c r="V632" s="238"/>
      <c r="W632" s="238"/>
      <c r="X632" s="238"/>
      <c r="Y632" s="238"/>
      <c r="Z632" s="238"/>
      <c r="AA632" s="238"/>
      <c r="AB632" s="238"/>
      <c r="AC632" s="238"/>
    </row>
    <row r="633" customFormat="false" ht="15" hidden="false" customHeight="false" outlineLevel="0" collapsed="false">
      <c r="A633" s="238"/>
      <c r="B633" s="437"/>
      <c r="C633" s="238"/>
      <c r="D633" s="437"/>
      <c r="E633" s="238"/>
      <c r="F633" s="437"/>
      <c r="G633" s="437"/>
      <c r="H633" s="437"/>
      <c r="I633" s="437"/>
      <c r="J633" s="238"/>
      <c r="K633" s="238"/>
      <c r="L633" s="238"/>
      <c r="M633" s="238"/>
      <c r="N633" s="238"/>
      <c r="O633" s="238"/>
      <c r="P633" s="238"/>
      <c r="Q633" s="238"/>
      <c r="R633" s="238"/>
      <c r="S633" s="238"/>
      <c r="T633" s="238"/>
      <c r="U633" s="238"/>
      <c r="V633" s="238"/>
      <c r="W633" s="238"/>
      <c r="X633" s="238"/>
      <c r="Y633" s="238"/>
      <c r="Z633" s="238"/>
      <c r="AA633" s="238"/>
      <c r="AB633" s="238"/>
      <c r="AC633" s="238"/>
    </row>
    <row r="634" customFormat="false" ht="15" hidden="false" customHeight="false" outlineLevel="0" collapsed="false">
      <c r="A634" s="238"/>
      <c r="B634" s="437"/>
      <c r="C634" s="238"/>
      <c r="D634" s="437"/>
      <c r="E634" s="238"/>
      <c r="F634" s="437"/>
      <c r="G634" s="437"/>
      <c r="H634" s="437"/>
      <c r="I634" s="437"/>
      <c r="J634" s="238"/>
      <c r="K634" s="238"/>
      <c r="L634" s="238"/>
      <c r="M634" s="238"/>
      <c r="N634" s="238"/>
      <c r="O634" s="238"/>
      <c r="P634" s="238"/>
      <c r="Q634" s="238"/>
      <c r="R634" s="238"/>
      <c r="S634" s="238"/>
      <c r="T634" s="238"/>
      <c r="U634" s="238"/>
      <c r="V634" s="238"/>
      <c r="W634" s="238"/>
      <c r="X634" s="238"/>
      <c r="Y634" s="238"/>
      <c r="Z634" s="238"/>
      <c r="AA634" s="238"/>
      <c r="AB634" s="238"/>
      <c r="AC634" s="238"/>
    </row>
    <row r="635" customFormat="false" ht="15" hidden="false" customHeight="false" outlineLevel="0" collapsed="false">
      <c r="A635" s="238"/>
      <c r="B635" s="437"/>
      <c r="C635" s="238"/>
      <c r="D635" s="437"/>
      <c r="E635" s="238"/>
      <c r="F635" s="437"/>
      <c r="G635" s="437"/>
      <c r="H635" s="437"/>
      <c r="I635" s="437"/>
      <c r="J635" s="238"/>
      <c r="K635" s="238"/>
      <c r="L635" s="238"/>
      <c r="M635" s="238"/>
      <c r="N635" s="238"/>
      <c r="O635" s="238"/>
      <c r="P635" s="238"/>
      <c r="Q635" s="238"/>
      <c r="R635" s="238"/>
      <c r="S635" s="238"/>
      <c r="T635" s="238"/>
      <c r="U635" s="238"/>
      <c r="V635" s="238"/>
      <c r="W635" s="238"/>
      <c r="X635" s="238"/>
      <c r="Y635" s="238"/>
      <c r="Z635" s="238"/>
      <c r="AA635" s="238"/>
      <c r="AB635" s="238"/>
      <c r="AC635" s="238"/>
    </row>
    <row r="636" customFormat="false" ht="15" hidden="false" customHeight="false" outlineLevel="0" collapsed="false">
      <c r="A636" s="238"/>
      <c r="B636" s="437"/>
      <c r="C636" s="238"/>
      <c r="D636" s="437"/>
      <c r="E636" s="238"/>
      <c r="F636" s="437"/>
      <c r="G636" s="437"/>
      <c r="H636" s="437"/>
      <c r="I636" s="437"/>
      <c r="J636" s="238"/>
      <c r="K636" s="238"/>
      <c r="L636" s="238"/>
      <c r="M636" s="238"/>
      <c r="N636" s="238"/>
      <c r="O636" s="238"/>
      <c r="P636" s="238"/>
      <c r="Q636" s="238"/>
      <c r="R636" s="238"/>
      <c r="S636" s="238"/>
      <c r="T636" s="238"/>
      <c r="U636" s="238"/>
      <c r="V636" s="238"/>
      <c r="W636" s="238"/>
      <c r="X636" s="238"/>
      <c r="Y636" s="238"/>
      <c r="Z636" s="238"/>
      <c r="AA636" s="238"/>
      <c r="AB636" s="238"/>
      <c r="AC636" s="238"/>
    </row>
    <row r="637" customFormat="false" ht="15" hidden="false" customHeight="false" outlineLevel="0" collapsed="false">
      <c r="A637" s="238"/>
      <c r="B637" s="437"/>
      <c r="C637" s="238"/>
      <c r="D637" s="437"/>
      <c r="E637" s="238"/>
      <c r="F637" s="437"/>
      <c r="G637" s="437"/>
      <c r="H637" s="437"/>
      <c r="I637" s="437"/>
      <c r="J637" s="238"/>
      <c r="K637" s="238"/>
      <c r="L637" s="238"/>
      <c r="M637" s="238"/>
      <c r="N637" s="238"/>
      <c r="O637" s="238"/>
      <c r="P637" s="238"/>
      <c r="Q637" s="238"/>
      <c r="R637" s="238"/>
      <c r="S637" s="238"/>
      <c r="T637" s="238"/>
      <c r="U637" s="238"/>
      <c r="V637" s="238"/>
      <c r="W637" s="238"/>
      <c r="X637" s="238"/>
      <c r="Y637" s="238"/>
      <c r="Z637" s="238"/>
      <c r="AA637" s="238"/>
      <c r="AB637" s="238"/>
      <c r="AC637" s="238"/>
    </row>
    <row r="638" customFormat="false" ht="15" hidden="false" customHeight="false" outlineLevel="0" collapsed="false">
      <c r="A638" s="238"/>
      <c r="B638" s="437"/>
      <c r="C638" s="238"/>
      <c r="D638" s="437"/>
      <c r="E638" s="238"/>
      <c r="F638" s="437"/>
      <c r="G638" s="437"/>
      <c r="H638" s="437"/>
      <c r="I638" s="437"/>
      <c r="J638" s="238"/>
      <c r="K638" s="238"/>
      <c r="L638" s="238"/>
      <c r="M638" s="238"/>
      <c r="N638" s="238"/>
      <c r="O638" s="238"/>
      <c r="P638" s="238"/>
      <c r="Q638" s="238"/>
      <c r="R638" s="238"/>
      <c r="S638" s="238"/>
      <c r="T638" s="238"/>
      <c r="U638" s="238"/>
      <c r="V638" s="238"/>
      <c r="W638" s="238"/>
      <c r="X638" s="238"/>
      <c r="Y638" s="238"/>
      <c r="Z638" s="238"/>
      <c r="AA638" s="238"/>
      <c r="AB638" s="238"/>
      <c r="AC638" s="238"/>
    </row>
    <row r="639" customFormat="false" ht="15" hidden="false" customHeight="false" outlineLevel="0" collapsed="false">
      <c r="A639" s="238"/>
      <c r="B639" s="437"/>
      <c r="C639" s="238"/>
      <c r="D639" s="437"/>
      <c r="E639" s="238"/>
      <c r="F639" s="437"/>
      <c r="G639" s="437"/>
      <c r="H639" s="437"/>
      <c r="I639" s="437"/>
      <c r="J639" s="238"/>
      <c r="K639" s="238"/>
      <c r="L639" s="238"/>
      <c r="M639" s="238"/>
      <c r="N639" s="238"/>
      <c r="O639" s="238"/>
      <c r="P639" s="238"/>
      <c r="Q639" s="238"/>
      <c r="R639" s="238"/>
      <c r="S639" s="238"/>
      <c r="T639" s="238"/>
      <c r="U639" s="238"/>
      <c r="V639" s="238"/>
      <c r="W639" s="238"/>
      <c r="X639" s="238"/>
      <c r="Y639" s="238"/>
      <c r="Z639" s="238"/>
      <c r="AA639" s="238"/>
      <c r="AB639" s="238"/>
      <c r="AC639" s="238"/>
    </row>
    <row r="640" customFormat="false" ht="15" hidden="false" customHeight="false" outlineLevel="0" collapsed="false">
      <c r="A640" s="238"/>
      <c r="B640" s="437"/>
      <c r="C640" s="238"/>
      <c r="D640" s="437"/>
      <c r="E640" s="238"/>
      <c r="F640" s="437"/>
      <c r="G640" s="437"/>
      <c r="H640" s="437"/>
      <c r="I640" s="437"/>
      <c r="J640" s="238"/>
      <c r="K640" s="238"/>
      <c r="L640" s="238"/>
      <c r="M640" s="238"/>
      <c r="N640" s="238"/>
      <c r="O640" s="238"/>
      <c r="P640" s="238"/>
      <c r="Q640" s="238"/>
      <c r="R640" s="238"/>
      <c r="S640" s="238"/>
      <c r="T640" s="238"/>
      <c r="U640" s="238"/>
      <c r="V640" s="238"/>
      <c r="W640" s="238"/>
      <c r="X640" s="238"/>
      <c r="Y640" s="238"/>
      <c r="Z640" s="238"/>
      <c r="AA640" s="238"/>
      <c r="AB640" s="238"/>
      <c r="AC640" s="238"/>
    </row>
    <row r="641" customFormat="false" ht="15" hidden="false" customHeight="false" outlineLevel="0" collapsed="false">
      <c r="A641" s="238"/>
      <c r="B641" s="437"/>
      <c r="C641" s="238"/>
      <c r="D641" s="437"/>
      <c r="E641" s="238"/>
      <c r="F641" s="437"/>
      <c r="G641" s="437"/>
      <c r="H641" s="437"/>
      <c r="I641" s="437"/>
      <c r="J641" s="238"/>
      <c r="K641" s="238"/>
      <c r="L641" s="238"/>
      <c r="M641" s="238"/>
      <c r="N641" s="238"/>
      <c r="O641" s="238"/>
      <c r="P641" s="238"/>
      <c r="Q641" s="238"/>
      <c r="R641" s="238"/>
      <c r="S641" s="238"/>
      <c r="T641" s="238"/>
      <c r="U641" s="238"/>
      <c r="V641" s="238"/>
      <c r="W641" s="238"/>
      <c r="X641" s="238"/>
      <c r="Y641" s="238"/>
      <c r="Z641" s="238"/>
      <c r="AA641" s="238"/>
      <c r="AB641" s="238"/>
      <c r="AC641" s="238"/>
    </row>
    <row r="642" customFormat="false" ht="15" hidden="false" customHeight="false" outlineLevel="0" collapsed="false">
      <c r="A642" s="238"/>
      <c r="B642" s="437"/>
      <c r="C642" s="238"/>
      <c r="D642" s="437"/>
      <c r="E642" s="238"/>
      <c r="F642" s="437"/>
      <c r="G642" s="437"/>
      <c r="H642" s="437"/>
      <c r="I642" s="437"/>
      <c r="J642" s="238"/>
      <c r="K642" s="238"/>
      <c r="L642" s="238"/>
      <c r="M642" s="238"/>
      <c r="N642" s="238"/>
      <c r="O642" s="238"/>
      <c r="P642" s="238"/>
      <c r="Q642" s="238"/>
      <c r="R642" s="238"/>
      <c r="S642" s="238"/>
      <c r="T642" s="238"/>
      <c r="U642" s="238"/>
      <c r="V642" s="238"/>
      <c r="W642" s="238"/>
      <c r="X642" s="238"/>
      <c r="Y642" s="238"/>
      <c r="Z642" s="238"/>
      <c r="AA642" s="238"/>
      <c r="AB642" s="238"/>
      <c r="AC642" s="238"/>
    </row>
    <row r="643" customFormat="false" ht="15" hidden="false" customHeight="false" outlineLevel="0" collapsed="false">
      <c r="A643" s="238"/>
      <c r="B643" s="437"/>
      <c r="C643" s="238"/>
      <c r="D643" s="437"/>
      <c r="E643" s="238"/>
      <c r="F643" s="437"/>
      <c r="G643" s="437"/>
      <c r="H643" s="437"/>
      <c r="I643" s="437"/>
      <c r="J643" s="238"/>
      <c r="K643" s="238"/>
      <c r="L643" s="238"/>
      <c r="M643" s="238"/>
      <c r="N643" s="238"/>
      <c r="O643" s="238"/>
      <c r="P643" s="238"/>
      <c r="Q643" s="238"/>
      <c r="R643" s="238"/>
      <c r="S643" s="238"/>
      <c r="T643" s="238"/>
      <c r="U643" s="238"/>
      <c r="V643" s="238"/>
      <c r="W643" s="238"/>
      <c r="X643" s="238"/>
      <c r="Y643" s="238"/>
      <c r="Z643" s="238"/>
      <c r="AA643" s="238"/>
      <c r="AB643" s="238"/>
      <c r="AC643" s="238"/>
    </row>
    <row r="644" customFormat="false" ht="15" hidden="false" customHeight="false" outlineLevel="0" collapsed="false">
      <c r="A644" s="238"/>
      <c r="B644" s="437"/>
      <c r="C644" s="238"/>
      <c r="D644" s="437"/>
      <c r="E644" s="238"/>
      <c r="F644" s="437"/>
      <c r="G644" s="437"/>
      <c r="H644" s="437"/>
      <c r="I644" s="437"/>
      <c r="J644" s="238"/>
      <c r="K644" s="238"/>
      <c r="L644" s="238"/>
      <c r="M644" s="238"/>
      <c r="N644" s="238"/>
      <c r="O644" s="238"/>
      <c r="P644" s="238"/>
      <c r="Q644" s="238"/>
      <c r="R644" s="238"/>
      <c r="S644" s="238"/>
      <c r="T644" s="238"/>
      <c r="U644" s="238"/>
      <c r="V644" s="238"/>
      <c r="W644" s="238"/>
      <c r="X644" s="238"/>
      <c r="Y644" s="238"/>
      <c r="Z644" s="238"/>
      <c r="AA644" s="238"/>
      <c r="AB644" s="238"/>
      <c r="AC644" s="238"/>
    </row>
    <row r="645" customFormat="false" ht="15" hidden="false" customHeight="false" outlineLevel="0" collapsed="false">
      <c r="A645" s="238"/>
      <c r="B645" s="437"/>
      <c r="C645" s="238"/>
      <c r="D645" s="437"/>
      <c r="E645" s="238"/>
      <c r="F645" s="437"/>
      <c r="G645" s="437"/>
      <c r="H645" s="437"/>
      <c r="I645" s="437"/>
      <c r="J645" s="238"/>
      <c r="K645" s="238"/>
      <c r="L645" s="238"/>
      <c r="M645" s="238"/>
      <c r="N645" s="238"/>
      <c r="O645" s="238"/>
      <c r="P645" s="238"/>
      <c r="Q645" s="238"/>
      <c r="R645" s="238"/>
      <c r="S645" s="238"/>
      <c r="T645" s="238"/>
      <c r="U645" s="238"/>
      <c r="V645" s="238"/>
      <c r="W645" s="238"/>
      <c r="X645" s="238"/>
      <c r="Y645" s="238"/>
      <c r="Z645" s="238"/>
      <c r="AA645" s="238"/>
      <c r="AB645" s="238"/>
      <c r="AC645" s="238"/>
    </row>
    <row r="646" customFormat="false" ht="15" hidden="false" customHeight="false" outlineLevel="0" collapsed="false">
      <c r="A646" s="238"/>
      <c r="B646" s="437"/>
      <c r="C646" s="238"/>
      <c r="D646" s="437"/>
      <c r="E646" s="238"/>
      <c r="F646" s="437"/>
      <c r="G646" s="437"/>
      <c r="H646" s="437"/>
      <c r="I646" s="437"/>
      <c r="J646" s="238"/>
      <c r="K646" s="238"/>
      <c r="L646" s="238"/>
      <c r="M646" s="238"/>
      <c r="N646" s="238"/>
      <c r="O646" s="238"/>
      <c r="P646" s="238"/>
      <c r="Q646" s="238"/>
      <c r="R646" s="238"/>
      <c r="S646" s="238"/>
      <c r="T646" s="238"/>
      <c r="U646" s="238"/>
      <c r="V646" s="238"/>
      <c r="W646" s="238"/>
      <c r="X646" s="238"/>
      <c r="Y646" s="238"/>
      <c r="Z646" s="238"/>
      <c r="AA646" s="238"/>
      <c r="AB646" s="238"/>
      <c r="AC646" s="238"/>
    </row>
    <row r="647" customFormat="false" ht="15" hidden="false" customHeight="false" outlineLevel="0" collapsed="false">
      <c r="A647" s="238"/>
      <c r="B647" s="437"/>
      <c r="C647" s="238"/>
      <c r="D647" s="437"/>
      <c r="E647" s="238"/>
      <c r="F647" s="437"/>
      <c r="G647" s="437"/>
      <c r="H647" s="437"/>
      <c r="I647" s="437"/>
      <c r="J647" s="238"/>
      <c r="K647" s="238"/>
      <c r="L647" s="238"/>
      <c r="M647" s="238"/>
      <c r="N647" s="238"/>
      <c r="O647" s="238"/>
      <c r="P647" s="238"/>
      <c r="Q647" s="238"/>
      <c r="R647" s="238"/>
      <c r="S647" s="238"/>
      <c r="T647" s="238"/>
      <c r="U647" s="238"/>
      <c r="V647" s="238"/>
      <c r="W647" s="238"/>
      <c r="X647" s="238"/>
      <c r="Y647" s="238"/>
      <c r="Z647" s="238"/>
      <c r="AA647" s="238"/>
      <c r="AB647" s="238"/>
      <c r="AC647" s="238"/>
    </row>
    <row r="648" customFormat="false" ht="15" hidden="false" customHeight="false" outlineLevel="0" collapsed="false">
      <c r="A648" s="238"/>
      <c r="B648" s="437"/>
      <c r="C648" s="238"/>
      <c r="D648" s="437"/>
      <c r="E648" s="238"/>
      <c r="F648" s="437"/>
      <c r="G648" s="437"/>
      <c r="H648" s="437"/>
      <c r="I648" s="437"/>
      <c r="J648" s="238"/>
      <c r="K648" s="238"/>
      <c r="L648" s="238"/>
      <c r="M648" s="238"/>
      <c r="N648" s="238"/>
      <c r="O648" s="238"/>
      <c r="P648" s="238"/>
      <c r="Q648" s="238"/>
      <c r="R648" s="238"/>
      <c r="S648" s="238"/>
      <c r="T648" s="238"/>
      <c r="U648" s="238"/>
      <c r="V648" s="238"/>
      <c r="W648" s="238"/>
      <c r="X648" s="238"/>
      <c r="Y648" s="238"/>
      <c r="Z648" s="238"/>
      <c r="AA648" s="238"/>
      <c r="AB648" s="238"/>
      <c r="AC648" s="238"/>
    </row>
    <row r="649" customFormat="false" ht="15" hidden="false" customHeight="false" outlineLevel="0" collapsed="false">
      <c r="A649" s="238"/>
      <c r="B649" s="437"/>
      <c r="C649" s="238"/>
      <c r="D649" s="437"/>
      <c r="E649" s="238"/>
      <c r="F649" s="437"/>
      <c r="G649" s="437"/>
      <c r="H649" s="437"/>
      <c r="I649" s="437"/>
      <c r="J649" s="238"/>
      <c r="K649" s="238"/>
      <c r="L649" s="238"/>
      <c r="M649" s="238"/>
      <c r="N649" s="238"/>
      <c r="O649" s="238"/>
      <c r="P649" s="238"/>
      <c r="Q649" s="238"/>
      <c r="R649" s="238"/>
      <c r="S649" s="238"/>
      <c r="T649" s="238"/>
      <c r="U649" s="238"/>
      <c r="V649" s="238"/>
      <c r="W649" s="238"/>
      <c r="X649" s="238"/>
      <c r="Y649" s="238"/>
      <c r="Z649" s="238"/>
      <c r="AA649" s="238"/>
      <c r="AB649" s="238"/>
      <c r="AC649" s="238"/>
    </row>
    <row r="650" customFormat="false" ht="15" hidden="false" customHeight="false" outlineLevel="0" collapsed="false">
      <c r="A650" s="238"/>
      <c r="B650" s="437"/>
      <c r="C650" s="238"/>
      <c r="D650" s="437"/>
      <c r="E650" s="238"/>
      <c r="F650" s="437"/>
      <c r="G650" s="437"/>
      <c r="H650" s="437"/>
      <c r="I650" s="437"/>
      <c r="J650" s="238"/>
      <c r="K650" s="238"/>
      <c r="L650" s="238"/>
      <c r="M650" s="238"/>
      <c r="N650" s="238"/>
      <c r="O650" s="238"/>
      <c r="P650" s="238"/>
      <c r="Q650" s="238"/>
      <c r="R650" s="238"/>
      <c r="S650" s="238"/>
      <c r="T650" s="238"/>
      <c r="U650" s="238"/>
      <c r="V650" s="238"/>
      <c r="W650" s="238"/>
      <c r="X650" s="238"/>
      <c r="Y650" s="238"/>
      <c r="Z650" s="238"/>
      <c r="AA650" s="238"/>
      <c r="AB650" s="238"/>
      <c r="AC650" s="238"/>
    </row>
    <row r="651" customFormat="false" ht="15" hidden="false" customHeight="false" outlineLevel="0" collapsed="false">
      <c r="A651" s="238"/>
      <c r="B651" s="437"/>
      <c r="C651" s="238"/>
      <c r="D651" s="437"/>
      <c r="E651" s="238"/>
      <c r="F651" s="437"/>
      <c r="G651" s="437"/>
      <c r="H651" s="437"/>
      <c r="I651" s="437"/>
      <c r="J651" s="238"/>
      <c r="K651" s="238"/>
      <c r="L651" s="238"/>
      <c r="M651" s="238"/>
      <c r="N651" s="238"/>
      <c r="O651" s="238"/>
      <c r="P651" s="238"/>
      <c r="Q651" s="238"/>
      <c r="R651" s="238"/>
      <c r="S651" s="238"/>
      <c r="T651" s="238"/>
      <c r="U651" s="238"/>
      <c r="V651" s="238"/>
      <c r="W651" s="238"/>
      <c r="X651" s="238"/>
      <c r="Y651" s="238"/>
      <c r="Z651" s="238"/>
      <c r="AA651" s="238"/>
      <c r="AB651" s="238"/>
      <c r="AC651" s="238"/>
    </row>
    <row r="652" customFormat="false" ht="15" hidden="false" customHeight="false" outlineLevel="0" collapsed="false">
      <c r="A652" s="238"/>
      <c r="B652" s="437"/>
      <c r="C652" s="238"/>
      <c r="D652" s="437"/>
      <c r="E652" s="238"/>
      <c r="F652" s="437"/>
      <c r="G652" s="437"/>
      <c r="H652" s="437"/>
      <c r="I652" s="437"/>
      <c r="J652" s="238"/>
      <c r="K652" s="238"/>
      <c r="L652" s="238"/>
      <c r="M652" s="238"/>
      <c r="N652" s="238"/>
      <c r="O652" s="238"/>
      <c r="P652" s="238"/>
      <c r="Q652" s="238"/>
      <c r="R652" s="238"/>
      <c r="S652" s="238"/>
      <c r="T652" s="238"/>
      <c r="U652" s="238"/>
      <c r="V652" s="238"/>
      <c r="W652" s="238"/>
      <c r="X652" s="238"/>
      <c r="Y652" s="238"/>
      <c r="Z652" s="238"/>
      <c r="AA652" s="238"/>
      <c r="AB652" s="238"/>
      <c r="AC652" s="238"/>
    </row>
    <row r="653" customFormat="false" ht="15" hidden="false" customHeight="false" outlineLevel="0" collapsed="false">
      <c r="A653" s="238"/>
      <c r="B653" s="437"/>
      <c r="C653" s="238"/>
      <c r="D653" s="437"/>
      <c r="E653" s="238"/>
      <c r="F653" s="437"/>
      <c r="G653" s="437"/>
      <c r="H653" s="437"/>
      <c r="I653" s="437"/>
      <c r="J653" s="238"/>
      <c r="K653" s="238"/>
      <c r="L653" s="238"/>
      <c r="M653" s="238"/>
      <c r="N653" s="238"/>
      <c r="O653" s="238"/>
      <c r="P653" s="238"/>
      <c r="Q653" s="238"/>
      <c r="R653" s="238"/>
      <c r="S653" s="238"/>
      <c r="T653" s="238"/>
      <c r="U653" s="238"/>
      <c r="V653" s="238"/>
      <c r="W653" s="238"/>
      <c r="X653" s="238"/>
      <c r="Y653" s="238"/>
      <c r="Z653" s="238"/>
      <c r="AA653" s="238"/>
      <c r="AB653" s="238"/>
      <c r="AC653" s="238"/>
    </row>
    <row r="654" customFormat="false" ht="15" hidden="false" customHeight="false" outlineLevel="0" collapsed="false">
      <c r="A654" s="238"/>
      <c r="B654" s="437"/>
      <c r="C654" s="238"/>
      <c r="D654" s="437"/>
      <c r="E654" s="238"/>
      <c r="F654" s="437"/>
      <c r="G654" s="437"/>
      <c r="H654" s="437"/>
      <c r="I654" s="437"/>
      <c r="J654" s="238"/>
      <c r="K654" s="238"/>
      <c r="L654" s="238"/>
      <c r="M654" s="238"/>
      <c r="N654" s="238"/>
      <c r="O654" s="238"/>
      <c r="P654" s="238"/>
      <c r="Q654" s="238"/>
      <c r="R654" s="238"/>
      <c r="S654" s="238"/>
      <c r="T654" s="238"/>
      <c r="U654" s="238"/>
      <c r="V654" s="238"/>
      <c r="W654" s="238"/>
      <c r="X654" s="238"/>
      <c r="Y654" s="238"/>
      <c r="Z654" s="238"/>
      <c r="AA654" s="238"/>
      <c r="AB654" s="238"/>
      <c r="AC654" s="238"/>
    </row>
    <row r="655" customFormat="false" ht="15" hidden="false" customHeight="false" outlineLevel="0" collapsed="false">
      <c r="A655" s="238"/>
      <c r="B655" s="437"/>
      <c r="C655" s="238"/>
      <c r="D655" s="437"/>
      <c r="E655" s="238"/>
      <c r="F655" s="437"/>
      <c r="G655" s="437"/>
      <c r="H655" s="437"/>
      <c r="I655" s="437"/>
      <c r="J655" s="238"/>
      <c r="K655" s="238"/>
      <c r="L655" s="238"/>
      <c r="M655" s="238"/>
      <c r="N655" s="238"/>
      <c r="O655" s="238"/>
      <c r="P655" s="238"/>
      <c r="Q655" s="238"/>
      <c r="R655" s="238"/>
      <c r="S655" s="238"/>
      <c r="T655" s="238"/>
      <c r="U655" s="238"/>
      <c r="V655" s="238"/>
      <c r="W655" s="238"/>
      <c r="X655" s="238"/>
      <c r="Y655" s="238"/>
      <c r="Z655" s="238"/>
      <c r="AA655" s="238"/>
      <c r="AB655" s="238"/>
      <c r="AC655" s="238"/>
    </row>
    <row r="656" customFormat="false" ht="15" hidden="false" customHeight="false" outlineLevel="0" collapsed="false">
      <c r="A656" s="238"/>
      <c r="B656" s="437"/>
      <c r="C656" s="238"/>
      <c r="D656" s="437"/>
      <c r="E656" s="238"/>
      <c r="F656" s="437"/>
      <c r="G656" s="437"/>
      <c r="H656" s="437"/>
      <c r="I656" s="437"/>
      <c r="J656" s="238"/>
      <c r="K656" s="238"/>
      <c r="L656" s="238"/>
      <c r="M656" s="238"/>
      <c r="N656" s="238"/>
      <c r="O656" s="238"/>
      <c r="P656" s="238"/>
      <c r="Q656" s="238"/>
      <c r="R656" s="238"/>
      <c r="S656" s="238"/>
      <c r="T656" s="238"/>
      <c r="U656" s="238"/>
      <c r="V656" s="238"/>
      <c r="W656" s="238"/>
      <c r="X656" s="238"/>
      <c r="Y656" s="238"/>
      <c r="Z656" s="238"/>
      <c r="AA656" s="238"/>
      <c r="AB656" s="238"/>
      <c r="AC656" s="238"/>
    </row>
    <row r="657" customFormat="false" ht="15" hidden="false" customHeight="false" outlineLevel="0" collapsed="false">
      <c r="A657" s="238"/>
      <c r="B657" s="437"/>
      <c r="C657" s="238"/>
      <c r="D657" s="437"/>
      <c r="E657" s="238"/>
      <c r="F657" s="437"/>
      <c r="G657" s="437"/>
      <c r="H657" s="437"/>
      <c r="I657" s="437"/>
      <c r="J657" s="238"/>
      <c r="K657" s="238"/>
      <c r="L657" s="238"/>
      <c r="M657" s="238"/>
      <c r="N657" s="238"/>
      <c r="O657" s="238"/>
      <c r="P657" s="238"/>
      <c r="Q657" s="238"/>
      <c r="R657" s="238"/>
      <c r="S657" s="238"/>
      <c r="T657" s="238"/>
      <c r="U657" s="238"/>
      <c r="V657" s="238"/>
      <c r="W657" s="238"/>
      <c r="X657" s="238"/>
      <c r="Y657" s="238"/>
      <c r="Z657" s="238"/>
      <c r="AA657" s="238"/>
      <c r="AB657" s="238"/>
      <c r="AC657" s="238"/>
    </row>
    <row r="658" customFormat="false" ht="15" hidden="false" customHeight="false" outlineLevel="0" collapsed="false">
      <c r="A658" s="238"/>
      <c r="B658" s="437"/>
      <c r="C658" s="238"/>
      <c r="D658" s="437"/>
      <c r="E658" s="238"/>
      <c r="F658" s="437"/>
      <c r="G658" s="437"/>
      <c r="H658" s="437"/>
      <c r="I658" s="437"/>
      <c r="J658" s="238"/>
      <c r="K658" s="238"/>
      <c r="L658" s="238"/>
      <c r="M658" s="238"/>
      <c r="N658" s="238"/>
      <c r="O658" s="238"/>
      <c r="P658" s="238"/>
      <c r="Q658" s="238"/>
      <c r="R658" s="238"/>
      <c r="S658" s="238"/>
      <c r="T658" s="238"/>
      <c r="U658" s="238"/>
      <c r="V658" s="238"/>
      <c r="W658" s="238"/>
      <c r="X658" s="238"/>
      <c r="Y658" s="238"/>
      <c r="Z658" s="238"/>
      <c r="AA658" s="238"/>
      <c r="AB658" s="238"/>
      <c r="AC658" s="238"/>
    </row>
    <row r="659" customFormat="false" ht="15" hidden="false" customHeight="false" outlineLevel="0" collapsed="false">
      <c r="A659" s="238"/>
      <c r="B659" s="437"/>
      <c r="C659" s="238"/>
      <c r="D659" s="437"/>
      <c r="E659" s="238"/>
      <c r="F659" s="437"/>
      <c r="G659" s="437"/>
      <c r="H659" s="437"/>
      <c r="I659" s="437"/>
      <c r="J659" s="238"/>
      <c r="K659" s="238"/>
      <c r="L659" s="238"/>
      <c r="M659" s="238"/>
      <c r="N659" s="238"/>
      <c r="O659" s="238"/>
      <c r="P659" s="238"/>
      <c r="Q659" s="238"/>
      <c r="R659" s="238"/>
      <c r="S659" s="238"/>
      <c r="T659" s="238"/>
      <c r="U659" s="238"/>
      <c r="V659" s="238"/>
      <c r="W659" s="238"/>
      <c r="X659" s="238"/>
      <c r="Y659" s="238"/>
      <c r="Z659" s="238"/>
      <c r="AA659" s="238"/>
      <c r="AB659" s="238"/>
      <c r="AC659" s="238"/>
    </row>
    <row r="660" customFormat="false" ht="15" hidden="false" customHeight="false" outlineLevel="0" collapsed="false">
      <c r="A660" s="238"/>
      <c r="B660" s="437"/>
      <c r="C660" s="238"/>
      <c r="D660" s="437"/>
      <c r="E660" s="238"/>
      <c r="F660" s="437"/>
      <c r="G660" s="437"/>
      <c r="H660" s="437"/>
      <c r="I660" s="437"/>
      <c r="J660" s="238"/>
      <c r="K660" s="238"/>
      <c r="L660" s="238"/>
      <c r="M660" s="238"/>
      <c r="N660" s="238"/>
      <c r="O660" s="238"/>
      <c r="P660" s="238"/>
      <c r="Q660" s="238"/>
      <c r="R660" s="238"/>
      <c r="S660" s="238"/>
      <c r="T660" s="238"/>
      <c r="U660" s="238"/>
      <c r="V660" s="238"/>
      <c r="W660" s="238"/>
      <c r="X660" s="238"/>
      <c r="Y660" s="238"/>
      <c r="Z660" s="238"/>
      <c r="AA660" s="238"/>
      <c r="AB660" s="238"/>
      <c r="AC660" s="238"/>
    </row>
    <row r="661" customFormat="false" ht="15" hidden="false" customHeight="false" outlineLevel="0" collapsed="false">
      <c r="A661" s="238"/>
      <c r="B661" s="437"/>
      <c r="C661" s="238"/>
      <c r="D661" s="437"/>
      <c r="E661" s="238"/>
      <c r="F661" s="437"/>
      <c r="G661" s="437"/>
      <c r="H661" s="437"/>
      <c r="I661" s="437"/>
      <c r="J661" s="238"/>
      <c r="K661" s="238"/>
      <c r="L661" s="238"/>
      <c r="M661" s="238"/>
      <c r="N661" s="238"/>
      <c r="O661" s="238"/>
      <c r="P661" s="238"/>
      <c r="Q661" s="238"/>
      <c r="R661" s="238"/>
      <c r="S661" s="238"/>
      <c r="T661" s="238"/>
      <c r="U661" s="238"/>
      <c r="V661" s="238"/>
      <c r="W661" s="238"/>
      <c r="X661" s="238"/>
      <c r="Y661" s="238"/>
      <c r="Z661" s="238"/>
      <c r="AA661" s="238"/>
      <c r="AB661" s="238"/>
      <c r="AC661" s="238"/>
    </row>
    <row r="662" customFormat="false" ht="15" hidden="false" customHeight="false" outlineLevel="0" collapsed="false">
      <c r="A662" s="238"/>
      <c r="B662" s="437"/>
      <c r="C662" s="238"/>
      <c r="D662" s="437"/>
      <c r="E662" s="238"/>
      <c r="F662" s="437"/>
      <c r="G662" s="437"/>
      <c r="H662" s="437"/>
      <c r="I662" s="437"/>
      <c r="J662" s="238"/>
      <c r="K662" s="238"/>
      <c r="L662" s="238"/>
      <c r="M662" s="238"/>
      <c r="N662" s="238"/>
      <c r="O662" s="238"/>
      <c r="P662" s="238"/>
      <c r="Q662" s="238"/>
      <c r="R662" s="238"/>
      <c r="S662" s="238"/>
      <c r="T662" s="238"/>
      <c r="U662" s="238"/>
      <c r="V662" s="238"/>
      <c r="W662" s="238"/>
      <c r="X662" s="238"/>
      <c r="Y662" s="238"/>
      <c r="Z662" s="238"/>
      <c r="AA662" s="238"/>
      <c r="AB662" s="238"/>
      <c r="AC662" s="238"/>
    </row>
    <row r="663" customFormat="false" ht="15" hidden="false" customHeight="false" outlineLevel="0" collapsed="false">
      <c r="A663" s="238"/>
      <c r="B663" s="437"/>
      <c r="C663" s="238"/>
      <c r="D663" s="437"/>
      <c r="E663" s="238"/>
      <c r="F663" s="437"/>
      <c r="G663" s="437"/>
      <c r="H663" s="437"/>
      <c r="I663" s="437"/>
      <c r="J663" s="238"/>
      <c r="K663" s="238"/>
      <c r="L663" s="238"/>
      <c r="M663" s="238"/>
      <c r="N663" s="238"/>
      <c r="O663" s="238"/>
      <c r="P663" s="238"/>
      <c r="Q663" s="238"/>
      <c r="R663" s="238"/>
      <c r="S663" s="238"/>
      <c r="T663" s="238"/>
      <c r="U663" s="238"/>
      <c r="V663" s="238"/>
      <c r="W663" s="238"/>
      <c r="X663" s="238"/>
      <c r="Y663" s="238"/>
      <c r="Z663" s="238"/>
      <c r="AA663" s="238"/>
      <c r="AB663" s="238"/>
      <c r="AC663" s="238"/>
    </row>
    <row r="664" customFormat="false" ht="15" hidden="false" customHeight="false" outlineLevel="0" collapsed="false">
      <c r="A664" s="238"/>
      <c r="B664" s="437"/>
      <c r="C664" s="238"/>
      <c r="D664" s="437"/>
      <c r="E664" s="238"/>
      <c r="F664" s="437"/>
      <c r="G664" s="437"/>
      <c r="H664" s="437"/>
      <c r="I664" s="437"/>
      <c r="J664" s="238"/>
      <c r="K664" s="238"/>
      <c r="L664" s="238"/>
      <c r="M664" s="238"/>
      <c r="N664" s="238"/>
      <c r="O664" s="238"/>
      <c r="P664" s="238"/>
      <c r="Q664" s="238"/>
      <c r="R664" s="238"/>
      <c r="S664" s="238"/>
      <c r="T664" s="238"/>
      <c r="U664" s="238"/>
      <c r="V664" s="238"/>
      <c r="W664" s="238"/>
      <c r="X664" s="238"/>
      <c r="Y664" s="238"/>
      <c r="Z664" s="238"/>
      <c r="AA664" s="238"/>
      <c r="AB664" s="238"/>
      <c r="AC664" s="238"/>
    </row>
    <row r="665" customFormat="false" ht="15" hidden="false" customHeight="false" outlineLevel="0" collapsed="false">
      <c r="A665" s="238"/>
      <c r="B665" s="437"/>
      <c r="C665" s="238"/>
      <c r="D665" s="437"/>
      <c r="E665" s="238"/>
      <c r="F665" s="437"/>
      <c r="G665" s="437"/>
      <c r="H665" s="437"/>
      <c r="I665" s="437"/>
      <c r="J665" s="238"/>
      <c r="K665" s="238"/>
      <c r="L665" s="238"/>
      <c r="M665" s="238"/>
      <c r="N665" s="238"/>
      <c r="O665" s="238"/>
      <c r="P665" s="238"/>
      <c r="Q665" s="238"/>
      <c r="R665" s="238"/>
      <c r="S665" s="238"/>
      <c r="T665" s="238"/>
      <c r="U665" s="238"/>
      <c r="V665" s="238"/>
      <c r="W665" s="238"/>
      <c r="X665" s="238"/>
      <c r="Y665" s="238"/>
      <c r="Z665" s="238"/>
      <c r="AA665" s="238"/>
      <c r="AB665" s="238"/>
      <c r="AC665" s="238"/>
    </row>
    <row r="666" customFormat="false" ht="15" hidden="false" customHeight="false" outlineLevel="0" collapsed="false">
      <c r="A666" s="238"/>
      <c r="B666" s="437"/>
      <c r="C666" s="238"/>
      <c r="D666" s="437"/>
      <c r="E666" s="238"/>
      <c r="F666" s="437"/>
      <c r="G666" s="437"/>
      <c r="H666" s="437"/>
      <c r="I666" s="437"/>
      <c r="J666" s="238"/>
      <c r="K666" s="238"/>
      <c r="L666" s="238"/>
      <c r="M666" s="238"/>
      <c r="N666" s="238"/>
      <c r="O666" s="238"/>
      <c r="P666" s="238"/>
      <c r="Q666" s="238"/>
      <c r="R666" s="238"/>
      <c r="S666" s="238"/>
      <c r="T666" s="238"/>
      <c r="U666" s="238"/>
      <c r="V666" s="238"/>
      <c r="W666" s="238"/>
      <c r="X666" s="238"/>
      <c r="Y666" s="238"/>
      <c r="Z666" s="238"/>
      <c r="AA666" s="238"/>
      <c r="AB666" s="238"/>
      <c r="AC666" s="238"/>
    </row>
    <row r="667" customFormat="false" ht="15" hidden="false" customHeight="false" outlineLevel="0" collapsed="false">
      <c r="A667" s="238"/>
      <c r="B667" s="437"/>
      <c r="C667" s="238"/>
      <c r="D667" s="437"/>
      <c r="E667" s="238"/>
      <c r="F667" s="437"/>
      <c r="G667" s="437"/>
      <c r="H667" s="437"/>
      <c r="I667" s="437"/>
      <c r="J667" s="238"/>
      <c r="K667" s="238"/>
      <c r="L667" s="238"/>
      <c r="M667" s="238"/>
      <c r="N667" s="238"/>
      <c r="O667" s="238"/>
      <c r="P667" s="238"/>
      <c r="Q667" s="238"/>
      <c r="R667" s="238"/>
      <c r="S667" s="238"/>
      <c r="T667" s="238"/>
      <c r="U667" s="238"/>
      <c r="V667" s="238"/>
      <c r="W667" s="238"/>
      <c r="X667" s="238"/>
      <c r="Y667" s="238"/>
      <c r="Z667" s="238"/>
      <c r="AA667" s="238"/>
      <c r="AB667" s="238"/>
      <c r="AC667" s="238"/>
    </row>
    <row r="668" customFormat="false" ht="15" hidden="false" customHeight="false" outlineLevel="0" collapsed="false">
      <c r="A668" s="238"/>
      <c r="B668" s="437"/>
      <c r="C668" s="238"/>
      <c r="D668" s="437"/>
      <c r="E668" s="238"/>
      <c r="F668" s="437"/>
      <c r="G668" s="437"/>
      <c r="H668" s="437"/>
      <c r="I668" s="437"/>
      <c r="J668" s="238"/>
      <c r="K668" s="238"/>
      <c r="L668" s="238"/>
      <c r="M668" s="238"/>
      <c r="N668" s="238"/>
      <c r="O668" s="238"/>
      <c r="P668" s="238"/>
      <c r="Q668" s="238"/>
      <c r="R668" s="238"/>
      <c r="S668" s="238"/>
      <c r="T668" s="238"/>
      <c r="U668" s="238"/>
      <c r="V668" s="238"/>
      <c r="W668" s="238"/>
      <c r="X668" s="238"/>
      <c r="Y668" s="238"/>
      <c r="Z668" s="238"/>
      <c r="AA668" s="238"/>
      <c r="AB668" s="238"/>
      <c r="AC668" s="238"/>
    </row>
    <row r="669" customFormat="false" ht="15" hidden="false" customHeight="false" outlineLevel="0" collapsed="false">
      <c r="A669" s="238"/>
      <c r="B669" s="437"/>
      <c r="C669" s="238"/>
      <c r="D669" s="437"/>
      <c r="E669" s="238"/>
      <c r="F669" s="437"/>
      <c r="G669" s="437"/>
      <c r="H669" s="437"/>
      <c r="I669" s="437"/>
      <c r="J669" s="238"/>
      <c r="K669" s="238"/>
      <c r="L669" s="238"/>
      <c r="M669" s="238"/>
      <c r="N669" s="238"/>
      <c r="O669" s="238"/>
      <c r="P669" s="238"/>
      <c r="Q669" s="238"/>
      <c r="R669" s="238"/>
      <c r="S669" s="238"/>
      <c r="T669" s="238"/>
      <c r="U669" s="238"/>
      <c r="V669" s="238"/>
      <c r="W669" s="238"/>
      <c r="X669" s="238"/>
      <c r="Y669" s="238"/>
      <c r="Z669" s="238"/>
      <c r="AA669" s="238"/>
      <c r="AB669" s="238"/>
      <c r="AC669" s="238"/>
    </row>
    <row r="670" customFormat="false" ht="15" hidden="false" customHeight="false" outlineLevel="0" collapsed="false">
      <c r="A670" s="238"/>
      <c r="B670" s="437"/>
      <c r="C670" s="238"/>
      <c r="D670" s="437"/>
      <c r="E670" s="238"/>
      <c r="F670" s="437"/>
      <c r="G670" s="437"/>
      <c r="H670" s="437"/>
      <c r="I670" s="437"/>
      <c r="J670" s="238"/>
      <c r="K670" s="238"/>
      <c r="L670" s="238"/>
      <c r="M670" s="238"/>
      <c r="N670" s="238"/>
      <c r="O670" s="238"/>
      <c r="P670" s="238"/>
      <c r="Q670" s="238"/>
      <c r="R670" s="238"/>
      <c r="S670" s="238"/>
      <c r="T670" s="238"/>
      <c r="U670" s="238"/>
      <c r="V670" s="238"/>
      <c r="W670" s="238"/>
      <c r="X670" s="238"/>
      <c r="Y670" s="238"/>
      <c r="Z670" s="238"/>
      <c r="AA670" s="238"/>
      <c r="AB670" s="238"/>
      <c r="AC670" s="238"/>
    </row>
    <row r="671" customFormat="false" ht="15" hidden="false" customHeight="false" outlineLevel="0" collapsed="false">
      <c r="A671" s="238"/>
      <c r="B671" s="437"/>
      <c r="C671" s="238"/>
      <c r="D671" s="437"/>
      <c r="E671" s="238"/>
      <c r="F671" s="437"/>
      <c r="G671" s="437"/>
      <c r="H671" s="437"/>
      <c r="I671" s="437"/>
      <c r="J671" s="238"/>
      <c r="K671" s="238"/>
      <c r="L671" s="238"/>
      <c r="M671" s="238"/>
      <c r="N671" s="238"/>
      <c r="O671" s="238"/>
      <c r="P671" s="238"/>
      <c r="Q671" s="238"/>
      <c r="R671" s="238"/>
      <c r="S671" s="238"/>
      <c r="T671" s="238"/>
      <c r="U671" s="238"/>
      <c r="V671" s="238"/>
      <c r="W671" s="238"/>
      <c r="X671" s="238"/>
      <c r="Y671" s="238"/>
      <c r="Z671" s="238"/>
      <c r="AA671" s="238"/>
      <c r="AB671" s="238"/>
      <c r="AC671" s="238"/>
    </row>
    <row r="672" customFormat="false" ht="15" hidden="false" customHeight="false" outlineLevel="0" collapsed="false">
      <c r="A672" s="238"/>
      <c r="B672" s="437"/>
      <c r="C672" s="238"/>
      <c r="D672" s="437"/>
      <c r="E672" s="238"/>
      <c r="F672" s="437"/>
      <c r="G672" s="437"/>
      <c r="H672" s="437"/>
      <c r="I672" s="437"/>
      <c r="J672" s="238"/>
      <c r="K672" s="238"/>
      <c r="L672" s="238"/>
      <c r="M672" s="238"/>
      <c r="N672" s="238"/>
      <c r="O672" s="238"/>
      <c r="P672" s="238"/>
      <c r="Q672" s="238"/>
      <c r="R672" s="238"/>
      <c r="S672" s="238"/>
      <c r="T672" s="238"/>
      <c r="U672" s="238"/>
      <c r="V672" s="238"/>
      <c r="W672" s="238"/>
      <c r="X672" s="238"/>
      <c r="Y672" s="238"/>
      <c r="Z672" s="238"/>
      <c r="AA672" s="238"/>
      <c r="AB672" s="238"/>
      <c r="AC672" s="238"/>
    </row>
    <row r="673" customFormat="false" ht="15" hidden="false" customHeight="false" outlineLevel="0" collapsed="false">
      <c r="A673" s="238"/>
      <c r="B673" s="437"/>
      <c r="C673" s="238"/>
      <c r="D673" s="437"/>
      <c r="E673" s="238"/>
      <c r="F673" s="437"/>
      <c r="G673" s="437"/>
      <c r="H673" s="437"/>
      <c r="I673" s="437"/>
      <c r="J673" s="238"/>
      <c r="K673" s="238"/>
      <c r="L673" s="238"/>
      <c r="M673" s="238"/>
      <c r="N673" s="238"/>
      <c r="O673" s="238"/>
      <c r="P673" s="238"/>
      <c r="Q673" s="238"/>
      <c r="R673" s="238"/>
      <c r="S673" s="238"/>
      <c r="T673" s="238"/>
      <c r="U673" s="238"/>
      <c r="V673" s="238"/>
      <c r="W673" s="238"/>
      <c r="X673" s="238"/>
      <c r="Y673" s="238"/>
      <c r="Z673" s="238"/>
      <c r="AA673" s="238"/>
      <c r="AB673" s="238"/>
      <c r="AC673" s="238"/>
    </row>
    <row r="674" customFormat="false" ht="15" hidden="false" customHeight="false" outlineLevel="0" collapsed="false">
      <c r="A674" s="238"/>
      <c r="B674" s="437"/>
      <c r="C674" s="238"/>
      <c r="D674" s="437"/>
      <c r="E674" s="238"/>
      <c r="F674" s="437"/>
      <c r="G674" s="437"/>
      <c r="H674" s="437"/>
      <c r="I674" s="437"/>
      <c r="J674" s="238"/>
      <c r="K674" s="238"/>
      <c r="L674" s="238"/>
      <c r="M674" s="238"/>
      <c r="N674" s="238"/>
      <c r="O674" s="238"/>
      <c r="P674" s="238"/>
      <c r="Q674" s="238"/>
      <c r="R674" s="238"/>
      <c r="S674" s="238"/>
      <c r="T674" s="238"/>
      <c r="U674" s="238"/>
      <c r="V674" s="238"/>
      <c r="W674" s="238"/>
      <c r="X674" s="238"/>
      <c r="Y674" s="238"/>
      <c r="Z674" s="238"/>
      <c r="AA674" s="238"/>
      <c r="AB674" s="238"/>
      <c r="AC674" s="238"/>
    </row>
    <row r="675" customFormat="false" ht="15" hidden="false" customHeight="false" outlineLevel="0" collapsed="false">
      <c r="A675" s="238"/>
      <c r="B675" s="437"/>
      <c r="C675" s="238"/>
      <c r="D675" s="437"/>
      <c r="E675" s="238"/>
      <c r="F675" s="437"/>
      <c r="G675" s="437"/>
      <c r="H675" s="437"/>
      <c r="I675" s="437"/>
      <c r="J675" s="238"/>
      <c r="K675" s="238"/>
      <c r="L675" s="238"/>
      <c r="M675" s="238"/>
      <c r="N675" s="238"/>
      <c r="O675" s="238"/>
      <c r="P675" s="238"/>
      <c r="Q675" s="238"/>
      <c r="R675" s="238"/>
      <c r="S675" s="238"/>
      <c r="T675" s="238"/>
      <c r="U675" s="238"/>
      <c r="V675" s="238"/>
      <c r="W675" s="238"/>
      <c r="X675" s="238"/>
      <c r="Y675" s="238"/>
      <c r="Z675" s="238"/>
      <c r="AA675" s="238"/>
      <c r="AB675" s="238"/>
      <c r="AC675" s="238"/>
    </row>
    <row r="676" customFormat="false" ht="15" hidden="false" customHeight="false" outlineLevel="0" collapsed="false">
      <c r="A676" s="238"/>
      <c r="B676" s="437"/>
      <c r="C676" s="238"/>
      <c r="D676" s="437"/>
      <c r="E676" s="238"/>
      <c r="F676" s="437"/>
      <c r="G676" s="437"/>
      <c r="H676" s="437"/>
      <c r="I676" s="437"/>
      <c r="J676" s="238"/>
      <c r="K676" s="238"/>
      <c r="L676" s="238"/>
      <c r="M676" s="238"/>
      <c r="N676" s="238"/>
      <c r="O676" s="238"/>
      <c r="P676" s="238"/>
      <c r="Q676" s="238"/>
      <c r="R676" s="238"/>
      <c r="S676" s="238"/>
      <c r="T676" s="238"/>
      <c r="U676" s="238"/>
      <c r="V676" s="238"/>
      <c r="W676" s="238"/>
      <c r="X676" s="238"/>
      <c r="Y676" s="238"/>
      <c r="Z676" s="238"/>
      <c r="AA676" s="238"/>
      <c r="AB676" s="238"/>
      <c r="AC676" s="238"/>
    </row>
    <row r="677" customFormat="false" ht="15" hidden="false" customHeight="false" outlineLevel="0" collapsed="false">
      <c r="A677" s="238"/>
      <c r="B677" s="437"/>
      <c r="C677" s="238"/>
      <c r="D677" s="437"/>
      <c r="E677" s="238"/>
      <c r="F677" s="437"/>
      <c r="G677" s="437"/>
      <c r="H677" s="437"/>
      <c r="I677" s="437"/>
      <c r="J677" s="238"/>
      <c r="K677" s="238"/>
      <c r="L677" s="238"/>
      <c r="M677" s="238"/>
      <c r="N677" s="238"/>
      <c r="O677" s="238"/>
      <c r="P677" s="238"/>
      <c r="Q677" s="238"/>
      <c r="R677" s="238"/>
      <c r="S677" s="238"/>
      <c r="T677" s="238"/>
      <c r="U677" s="238"/>
      <c r="V677" s="238"/>
      <c r="W677" s="238"/>
      <c r="X677" s="238"/>
      <c r="Y677" s="238"/>
      <c r="Z677" s="238"/>
      <c r="AA677" s="238"/>
      <c r="AB677" s="238"/>
      <c r="AC677" s="238"/>
    </row>
    <row r="678" customFormat="false" ht="15" hidden="false" customHeight="false" outlineLevel="0" collapsed="false">
      <c r="A678" s="238"/>
      <c r="B678" s="437"/>
      <c r="C678" s="238"/>
      <c r="D678" s="437"/>
      <c r="E678" s="238"/>
      <c r="F678" s="437"/>
      <c r="G678" s="437"/>
      <c r="H678" s="437"/>
      <c r="I678" s="437"/>
      <c r="J678" s="238"/>
      <c r="K678" s="238"/>
      <c r="L678" s="238"/>
      <c r="M678" s="238"/>
      <c r="N678" s="238"/>
      <c r="O678" s="238"/>
      <c r="P678" s="238"/>
      <c r="Q678" s="238"/>
      <c r="R678" s="238"/>
      <c r="S678" s="238"/>
      <c r="T678" s="238"/>
      <c r="U678" s="238"/>
      <c r="V678" s="238"/>
      <c r="W678" s="238"/>
      <c r="X678" s="238"/>
      <c r="Y678" s="238"/>
      <c r="Z678" s="238"/>
      <c r="AA678" s="238"/>
      <c r="AB678" s="238"/>
      <c r="AC678" s="238"/>
    </row>
    <row r="679" customFormat="false" ht="15" hidden="false" customHeight="false" outlineLevel="0" collapsed="false">
      <c r="A679" s="238"/>
      <c r="B679" s="437"/>
      <c r="C679" s="238"/>
      <c r="D679" s="437"/>
      <c r="E679" s="238"/>
      <c r="F679" s="437"/>
      <c r="G679" s="437"/>
      <c r="H679" s="437"/>
      <c r="I679" s="437"/>
      <c r="J679" s="238"/>
      <c r="K679" s="238"/>
      <c r="L679" s="238"/>
      <c r="M679" s="238"/>
      <c r="N679" s="238"/>
      <c r="O679" s="238"/>
      <c r="P679" s="238"/>
      <c r="Q679" s="238"/>
      <c r="R679" s="238"/>
      <c r="S679" s="238"/>
      <c r="T679" s="238"/>
      <c r="U679" s="238"/>
      <c r="V679" s="238"/>
      <c r="W679" s="238"/>
      <c r="X679" s="238"/>
      <c r="Y679" s="238"/>
      <c r="Z679" s="238"/>
      <c r="AA679" s="238"/>
      <c r="AB679" s="238"/>
      <c r="AC679" s="238"/>
    </row>
    <row r="680" customFormat="false" ht="15" hidden="false" customHeight="false" outlineLevel="0" collapsed="false">
      <c r="A680" s="238"/>
      <c r="B680" s="437"/>
      <c r="C680" s="238"/>
      <c r="D680" s="437"/>
      <c r="E680" s="238"/>
      <c r="F680" s="437"/>
      <c r="G680" s="437"/>
      <c r="H680" s="437"/>
      <c r="I680" s="437"/>
      <c r="J680" s="238"/>
      <c r="K680" s="238"/>
      <c r="L680" s="238"/>
      <c r="M680" s="238"/>
      <c r="N680" s="238"/>
      <c r="O680" s="238"/>
      <c r="P680" s="238"/>
      <c r="Q680" s="238"/>
      <c r="R680" s="238"/>
      <c r="S680" s="238"/>
      <c r="T680" s="238"/>
      <c r="U680" s="238"/>
      <c r="V680" s="238"/>
      <c r="W680" s="238"/>
      <c r="X680" s="238"/>
      <c r="Y680" s="238"/>
      <c r="Z680" s="238"/>
      <c r="AA680" s="238"/>
      <c r="AB680" s="238"/>
      <c r="AC680" s="238"/>
    </row>
    <row r="681" customFormat="false" ht="15" hidden="false" customHeight="false" outlineLevel="0" collapsed="false">
      <c r="A681" s="238"/>
      <c r="B681" s="437"/>
      <c r="C681" s="238"/>
      <c r="D681" s="437"/>
      <c r="E681" s="238"/>
      <c r="F681" s="437"/>
      <c r="G681" s="437"/>
      <c r="H681" s="437"/>
      <c r="I681" s="437"/>
      <c r="J681" s="238"/>
      <c r="K681" s="238"/>
      <c r="L681" s="238"/>
      <c r="M681" s="238"/>
      <c r="N681" s="238"/>
      <c r="O681" s="238"/>
      <c r="P681" s="238"/>
      <c r="Q681" s="238"/>
      <c r="R681" s="238"/>
      <c r="S681" s="238"/>
      <c r="T681" s="238"/>
      <c r="U681" s="238"/>
      <c r="V681" s="238"/>
      <c r="W681" s="238"/>
      <c r="X681" s="238"/>
      <c r="Y681" s="238"/>
      <c r="Z681" s="238"/>
      <c r="AA681" s="238"/>
      <c r="AB681" s="238"/>
      <c r="AC681" s="238"/>
    </row>
    <row r="682" customFormat="false" ht="15" hidden="false" customHeight="false" outlineLevel="0" collapsed="false">
      <c r="A682" s="238"/>
      <c r="B682" s="437"/>
      <c r="C682" s="238"/>
      <c r="D682" s="437"/>
      <c r="E682" s="238"/>
      <c r="F682" s="437"/>
      <c r="G682" s="437"/>
      <c r="H682" s="437"/>
      <c r="I682" s="437"/>
      <c r="J682" s="238"/>
      <c r="K682" s="238"/>
      <c r="L682" s="238"/>
      <c r="M682" s="238"/>
      <c r="N682" s="238"/>
      <c r="O682" s="238"/>
      <c r="P682" s="238"/>
      <c r="Q682" s="238"/>
      <c r="R682" s="238"/>
      <c r="S682" s="238"/>
      <c r="T682" s="238"/>
      <c r="U682" s="238"/>
      <c r="V682" s="238"/>
      <c r="W682" s="238"/>
      <c r="X682" s="238"/>
      <c r="Y682" s="238"/>
      <c r="Z682" s="238"/>
      <c r="AA682" s="238"/>
      <c r="AB682" s="238"/>
      <c r="AC682" s="238"/>
    </row>
    <row r="683" customFormat="false" ht="15" hidden="false" customHeight="false" outlineLevel="0" collapsed="false">
      <c r="A683" s="238"/>
      <c r="B683" s="437"/>
      <c r="C683" s="238"/>
      <c r="D683" s="437"/>
      <c r="E683" s="238"/>
      <c r="F683" s="437"/>
      <c r="G683" s="437"/>
      <c r="H683" s="437"/>
      <c r="I683" s="437"/>
      <c r="J683" s="238"/>
      <c r="K683" s="238"/>
      <c r="L683" s="238"/>
      <c r="M683" s="238"/>
      <c r="N683" s="238"/>
      <c r="O683" s="238"/>
      <c r="P683" s="238"/>
      <c r="Q683" s="238"/>
      <c r="R683" s="238"/>
      <c r="S683" s="238"/>
      <c r="T683" s="238"/>
      <c r="U683" s="238"/>
      <c r="V683" s="238"/>
      <c r="W683" s="238"/>
      <c r="X683" s="238"/>
      <c r="Y683" s="238"/>
      <c r="Z683" s="238"/>
      <c r="AA683" s="238"/>
      <c r="AB683" s="238"/>
      <c r="AC683" s="238"/>
    </row>
    <row r="684" customFormat="false" ht="15" hidden="false" customHeight="false" outlineLevel="0" collapsed="false">
      <c r="A684" s="238"/>
      <c r="B684" s="437"/>
      <c r="C684" s="238"/>
      <c r="D684" s="437"/>
      <c r="E684" s="238"/>
      <c r="F684" s="437"/>
      <c r="G684" s="437"/>
      <c r="H684" s="437"/>
      <c r="I684" s="437"/>
      <c r="J684" s="238"/>
      <c r="K684" s="238"/>
      <c r="L684" s="238"/>
      <c r="M684" s="238"/>
      <c r="N684" s="238"/>
      <c r="O684" s="238"/>
      <c r="P684" s="238"/>
      <c r="Q684" s="238"/>
      <c r="R684" s="238"/>
      <c r="S684" s="238"/>
      <c r="T684" s="238"/>
      <c r="U684" s="238"/>
      <c r="V684" s="238"/>
      <c r="W684" s="238"/>
      <c r="X684" s="238"/>
      <c r="Y684" s="238"/>
      <c r="Z684" s="238"/>
      <c r="AA684" s="238"/>
      <c r="AB684" s="238"/>
      <c r="AC684" s="238"/>
    </row>
    <row r="685" customFormat="false" ht="15" hidden="false" customHeight="false" outlineLevel="0" collapsed="false">
      <c r="A685" s="238"/>
      <c r="B685" s="437"/>
      <c r="C685" s="238"/>
      <c r="D685" s="437"/>
      <c r="E685" s="238"/>
      <c r="F685" s="437"/>
      <c r="G685" s="437"/>
      <c r="H685" s="437"/>
      <c r="I685" s="437"/>
      <c r="J685" s="238"/>
      <c r="K685" s="238"/>
      <c r="L685" s="238"/>
      <c r="M685" s="238"/>
      <c r="N685" s="238"/>
      <c r="O685" s="238"/>
      <c r="P685" s="238"/>
      <c r="Q685" s="238"/>
      <c r="R685" s="238"/>
      <c r="S685" s="238"/>
      <c r="T685" s="238"/>
      <c r="U685" s="238"/>
      <c r="V685" s="238"/>
      <c r="W685" s="238"/>
      <c r="X685" s="238"/>
      <c r="Y685" s="238"/>
      <c r="Z685" s="238"/>
      <c r="AA685" s="238"/>
      <c r="AB685" s="238"/>
      <c r="AC685" s="238"/>
    </row>
    <row r="686" customFormat="false" ht="15" hidden="false" customHeight="false" outlineLevel="0" collapsed="false">
      <c r="A686" s="238"/>
      <c r="B686" s="437"/>
      <c r="C686" s="238"/>
      <c r="D686" s="437"/>
      <c r="E686" s="238"/>
      <c r="F686" s="437"/>
      <c r="G686" s="437"/>
      <c r="H686" s="437"/>
      <c r="I686" s="437"/>
      <c r="J686" s="238"/>
      <c r="K686" s="238"/>
      <c r="L686" s="238"/>
      <c r="M686" s="238"/>
      <c r="N686" s="238"/>
      <c r="O686" s="238"/>
      <c r="P686" s="238"/>
      <c r="Q686" s="238"/>
      <c r="R686" s="238"/>
      <c r="S686" s="238"/>
      <c r="T686" s="238"/>
      <c r="U686" s="238"/>
      <c r="V686" s="238"/>
      <c r="W686" s="238"/>
      <c r="X686" s="238"/>
      <c r="Y686" s="238"/>
      <c r="Z686" s="238"/>
      <c r="AA686" s="238"/>
      <c r="AB686" s="238"/>
      <c r="AC686" s="238"/>
    </row>
    <row r="687" customFormat="false" ht="15" hidden="false" customHeight="false" outlineLevel="0" collapsed="false">
      <c r="A687" s="238"/>
      <c r="B687" s="437"/>
      <c r="C687" s="238"/>
      <c r="D687" s="437"/>
      <c r="E687" s="238"/>
      <c r="F687" s="437"/>
      <c r="G687" s="437"/>
      <c r="H687" s="437"/>
      <c r="I687" s="437"/>
      <c r="J687" s="238"/>
      <c r="K687" s="238"/>
      <c r="L687" s="238"/>
      <c r="M687" s="238"/>
      <c r="N687" s="238"/>
      <c r="O687" s="238"/>
      <c r="P687" s="238"/>
      <c r="Q687" s="238"/>
      <c r="R687" s="238"/>
      <c r="S687" s="238"/>
      <c r="T687" s="238"/>
      <c r="U687" s="238"/>
      <c r="V687" s="238"/>
      <c r="W687" s="238"/>
      <c r="X687" s="238"/>
      <c r="Y687" s="238"/>
      <c r="Z687" s="238"/>
      <c r="AA687" s="238"/>
      <c r="AB687" s="238"/>
      <c r="AC687" s="238"/>
    </row>
    <row r="688" customFormat="false" ht="15" hidden="false" customHeight="false" outlineLevel="0" collapsed="false">
      <c r="A688" s="238"/>
      <c r="B688" s="437"/>
      <c r="C688" s="238"/>
      <c r="D688" s="437"/>
      <c r="E688" s="238"/>
      <c r="F688" s="437"/>
      <c r="G688" s="437"/>
      <c r="H688" s="437"/>
      <c r="I688" s="437"/>
      <c r="J688" s="238"/>
      <c r="K688" s="238"/>
      <c r="L688" s="238"/>
      <c r="M688" s="238"/>
      <c r="N688" s="238"/>
      <c r="O688" s="238"/>
      <c r="P688" s="238"/>
      <c r="Q688" s="238"/>
      <c r="R688" s="238"/>
      <c r="S688" s="238"/>
      <c r="T688" s="238"/>
      <c r="U688" s="238"/>
      <c r="V688" s="238"/>
      <c r="W688" s="238"/>
      <c r="X688" s="238"/>
      <c r="Y688" s="238"/>
      <c r="Z688" s="238"/>
      <c r="AA688" s="238"/>
      <c r="AB688" s="238"/>
      <c r="AC688" s="238"/>
    </row>
    <row r="689" customFormat="false" ht="15" hidden="false" customHeight="false" outlineLevel="0" collapsed="false">
      <c r="A689" s="238"/>
      <c r="B689" s="437"/>
      <c r="C689" s="238"/>
      <c r="D689" s="437"/>
      <c r="E689" s="238"/>
      <c r="F689" s="437"/>
      <c r="G689" s="437"/>
      <c r="H689" s="437"/>
      <c r="I689" s="437"/>
      <c r="J689" s="238"/>
      <c r="K689" s="238"/>
      <c r="L689" s="238"/>
      <c r="M689" s="238"/>
      <c r="N689" s="238"/>
      <c r="O689" s="238"/>
      <c r="P689" s="238"/>
      <c r="Q689" s="238"/>
      <c r="R689" s="238"/>
      <c r="S689" s="238"/>
      <c r="T689" s="238"/>
      <c r="U689" s="238"/>
      <c r="V689" s="238"/>
      <c r="W689" s="238"/>
      <c r="X689" s="238"/>
      <c r="Y689" s="238"/>
      <c r="Z689" s="238"/>
      <c r="AA689" s="238"/>
      <c r="AB689" s="238"/>
      <c r="AC689" s="238"/>
    </row>
    <row r="690" customFormat="false" ht="15" hidden="false" customHeight="false" outlineLevel="0" collapsed="false">
      <c r="A690" s="238"/>
      <c r="B690" s="437"/>
      <c r="C690" s="238"/>
      <c r="D690" s="437"/>
      <c r="E690" s="238"/>
      <c r="F690" s="437"/>
      <c r="G690" s="437"/>
      <c r="H690" s="437"/>
      <c r="I690" s="437"/>
      <c r="J690" s="238"/>
      <c r="K690" s="238"/>
      <c r="L690" s="238"/>
      <c r="M690" s="238"/>
      <c r="N690" s="238"/>
      <c r="O690" s="238"/>
      <c r="P690" s="238"/>
      <c r="Q690" s="238"/>
      <c r="R690" s="238"/>
      <c r="S690" s="238"/>
      <c r="T690" s="238"/>
      <c r="U690" s="238"/>
      <c r="V690" s="238"/>
      <c r="W690" s="238"/>
      <c r="X690" s="238"/>
      <c r="Y690" s="238"/>
      <c r="Z690" s="238"/>
      <c r="AA690" s="238"/>
      <c r="AB690" s="238"/>
      <c r="AC690" s="238"/>
    </row>
    <row r="691" customFormat="false" ht="15" hidden="false" customHeight="false" outlineLevel="0" collapsed="false">
      <c r="A691" s="238"/>
      <c r="B691" s="437"/>
      <c r="C691" s="238"/>
      <c r="D691" s="437"/>
      <c r="E691" s="238"/>
      <c r="F691" s="437"/>
      <c r="G691" s="437"/>
      <c r="H691" s="437"/>
      <c r="I691" s="437"/>
      <c r="J691" s="238"/>
      <c r="K691" s="238"/>
      <c r="L691" s="238"/>
      <c r="M691" s="238"/>
      <c r="N691" s="238"/>
      <c r="O691" s="238"/>
      <c r="P691" s="238"/>
      <c r="Q691" s="238"/>
      <c r="R691" s="238"/>
      <c r="S691" s="238"/>
      <c r="T691" s="238"/>
      <c r="U691" s="238"/>
      <c r="V691" s="238"/>
      <c r="W691" s="238"/>
      <c r="X691" s="238"/>
      <c r="Y691" s="238"/>
      <c r="Z691" s="238"/>
      <c r="AA691" s="238"/>
      <c r="AB691" s="238"/>
      <c r="AC691" s="238"/>
    </row>
    <row r="692" customFormat="false" ht="15" hidden="false" customHeight="false" outlineLevel="0" collapsed="false">
      <c r="A692" s="238"/>
      <c r="B692" s="437"/>
      <c r="C692" s="238"/>
      <c r="D692" s="437"/>
      <c r="E692" s="238"/>
      <c r="F692" s="437"/>
      <c r="G692" s="437"/>
      <c r="H692" s="437"/>
      <c r="I692" s="437"/>
      <c r="J692" s="238"/>
      <c r="K692" s="238"/>
      <c r="L692" s="238"/>
      <c r="M692" s="238"/>
      <c r="N692" s="238"/>
      <c r="O692" s="238"/>
      <c r="P692" s="238"/>
      <c r="Q692" s="238"/>
      <c r="R692" s="238"/>
      <c r="S692" s="238"/>
      <c r="T692" s="238"/>
      <c r="U692" s="238"/>
      <c r="V692" s="238"/>
      <c r="W692" s="238"/>
      <c r="X692" s="238"/>
      <c r="Y692" s="238"/>
      <c r="Z692" s="238"/>
      <c r="AA692" s="238"/>
      <c r="AB692" s="238"/>
      <c r="AC692" s="238"/>
    </row>
    <row r="693" customFormat="false" ht="15" hidden="false" customHeight="false" outlineLevel="0" collapsed="false">
      <c r="A693" s="238"/>
      <c r="B693" s="437"/>
      <c r="C693" s="238"/>
      <c r="D693" s="437"/>
      <c r="E693" s="238"/>
      <c r="F693" s="437"/>
      <c r="G693" s="437"/>
      <c r="H693" s="437"/>
      <c r="I693" s="437"/>
      <c r="J693" s="238"/>
      <c r="K693" s="238"/>
      <c r="L693" s="238"/>
      <c r="M693" s="238"/>
      <c r="N693" s="238"/>
      <c r="O693" s="238"/>
      <c r="P693" s="238"/>
      <c r="Q693" s="238"/>
      <c r="R693" s="238"/>
      <c r="S693" s="238"/>
      <c r="T693" s="238"/>
      <c r="U693" s="238"/>
      <c r="V693" s="238"/>
      <c r="W693" s="238"/>
      <c r="X693" s="238"/>
      <c r="Y693" s="238"/>
      <c r="Z693" s="238"/>
      <c r="AA693" s="238"/>
      <c r="AB693" s="238"/>
      <c r="AC693" s="238"/>
    </row>
    <row r="694" customFormat="false" ht="15" hidden="false" customHeight="false" outlineLevel="0" collapsed="false">
      <c r="A694" s="238"/>
      <c r="B694" s="437"/>
      <c r="C694" s="238"/>
      <c r="D694" s="437"/>
      <c r="E694" s="238"/>
      <c r="F694" s="437"/>
      <c r="G694" s="437"/>
      <c r="H694" s="437"/>
      <c r="I694" s="437"/>
      <c r="J694" s="238"/>
      <c r="K694" s="238"/>
      <c r="L694" s="238"/>
      <c r="M694" s="238"/>
      <c r="N694" s="238"/>
      <c r="O694" s="238"/>
      <c r="P694" s="238"/>
      <c r="Q694" s="238"/>
      <c r="R694" s="238"/>
      <c r="S694" s="238"/>
      <c r="T694" s="238"/>
      <c r="U694" s="238"/>
      <c r="V694" s="238"/>
      <c r="W694" s="238"/>
      <c r="X694" s="238"/>
      <c r="Y694" s="238"/>
      <c r="Z694" s="238"/>
      <c r="AA694" s="238"/>
      <c r="AB694" s="238"/>
      <c r="AC694" s="238"/>
    </row>
    <row r="695" customFormat="false" ht="15" hidden="false" customHeight="false" outlineLevel="0" collapsed="false">
      <c r="A695" s="238"/>
      <c r="B695" s="437"/>
      <c r="C695" s="238"/>
      <c r="D695" s="437"/>
      <c r="E695" s="238"/>
      <c r="F695" s="437"/>
      <c r="G695" s="437"/>
      <c r="H695" s="437"/>
      <c r="I695" s="437"/>
      <c r="J695" s="238"/>
      <c r="K695" s="238"/>
      <c r="L695" s="238"/>
      <c r="M695" s="238"/>
      <c r="N695" s="238"/>
      <c r="O695" s="238"/>
      <c r="P695" s="238"/>
      <c r="Q695" s="238"/>
      <c r="R695" s="238"/>
      <c r="S695" s="238"/>
      <c r="T695" s="238"/>
      <c r="U695" s="238"/>
      <c r="V695" s="238"/>
      <c r="W695" s="238"/>
      <c r="X695" s="238"/>
      <c r="Y695" s="238"/>
      <c r="Z695" s="238"/>
      <c r="AA695" s="238"/>
      <c r="AB695" s="238"/>
      <c r="AC695" s="238"/>
    </row>
    <row r="696" customFormat="false" ht="15" hidden="false" customHeight="false" outlineLevel="0" collapsed="false">
      <c r="A696" s="238"/>
      <c r="B696" s="437"/>
      <c r="C696" s="238"/>
      <c r="D696" s="437"/>
      <c r="E696" s="238"/>
      <c r="F696" s="437"/>
      <c r="G696" s="437"/>
      <c r="H696" s="437"/>
      <c r="I696" s="437"/>
      <c r="J696" s="238"/>
      <c r="K696" s="238"/>
      <c r="L696" s="238"/>
      <c r="M696" s="238"/>
      <c r="N696" s="238"/>
      <c r="O696" s="238"/>
      <c r="P696" s="238"/>
      <c r="Q696" s="238"/>
      <c r="R696" s="238"/>
      <c r="S696" s="238"/>
      <c r="T696" s="238"/>
      <c r="U696" s="238"/>
      <c r="V696" s="238"/>
      <c r="W696" s="238"/>
      <c r="X696" s="238"/>
      <c r="Y696" s="238"/>
      <c r="Z696" s="238"/>
      <c r="AA696" s="238"/>
      <c r="AB696" s="238"/>
      <c r="AC696" s="238"/>
    </row>
    <row r="697" customFormat="false" ht="15" hidden="false" customHeight="false" outlineLevel="0" collapsed="false">
      <c r="A697" s="238"/>
      <c r="B697" s="437"/>
      <c r="C697" s="238"/>
      <c r="D697" s="437"/>
      <c r="E697" s="238"/>
      <c r="F697" s="437"/>
      <c r="G697" s="437"/>
      <c r="H697" s="437"/>
      <c r="I697" s="437"/>
      <c r="J697" s="238"/>
      <c r="K697" s="238"/>
      <c r="L697" s="238"/>
      <c r="M697" s="238"/>
      <c r="N697" s="238"/>
      <c r="O697" s="238"/>
      <c r="P697" s="238"/>
      <c r="Q697" s="238"/>
      <c r="R697" s="238"/>
      <c r="S697" s="238"/>
      <c r="T697" s="238"/>
      <c r="U697" s="238"/>
      <c r="V697" s="238"/>
      <c r="W697" s="238"/>
      <c r="X697" s="238"/>
      <c r="Y697" s="238"/>
      <c r="Z697" s="238"/>
      <c r="AA697" s="238"/>
      <c r="AB697" s="238"/>
      <c r="AC697" s="238"/>
    </row>
    <row r="698" customFormat="false" ht="15" hidden="false" customHeight="false" outlineLevel="0" collapsed="false">
      <c r="A698" s="238"/>
      <c r="B698" s="437"/>
      <c r="C698" s="238"/>
      <c r="D698" s="437"/>
      <c r="E698" s="238"/>
      <c r="F698" s="437"/>
      <c r="G698" s="437"/>
      <c r="H698" s="437"/>
      <c r="I698" s="437"/>
      <c r="J698" s="238"/>
      <c r="K698" s="238"/>
      <c r="L698" s="238"/>
      <c r="M698" s="238"/>
      <c r="N698" s="238"/>
      <c r="O698" s="238"/>
      <c r="P698" s="238"/>
      <c r="Q698" s="238"/>
      <c r="R698" s="238"/>
      <c r="S698" s="238"/>
      <c r="T698" s="238"/>
      <c r="U698" s="238"/>
      <c r="V698" s="238"/>
      <c r="W698" s="238"/>
      <c r="X698" s="238"/>
      <c r="Y698" s="238"/>
      <c r="Z698" s="238"/>
      <c r="AA698" s="238"/>
      <c r="AB698" s="238"/>
      <c r="AC698" s="238"/>
    </row>
    <row r="699" customFormat="false" ht="15" hidden="false" customHeight="false" outlineLevel="0" collapsed="false">
      <c r="A699" s="238"/>
      <c r="B699" s="437"/>
      <c r="C699" s="238"/>
      <c r="D699" s="437"/>
      <c r="E699" s="238"/>
      <c r="F699" s="437"/>
      <c r="G699" s="437"/>
      <c r="H699" s="437"/>
      <c r="I699" s="437"/>
      <c r="J699" s="238"/>
      <c r="K699" s="238"/>
      <c r="L699" s="238"/>
      <c r="M699" s="238"/>
      <c r="N699" s="238"/>
      <c r="O699" s="238"/>
      <c r="P699" s="238"/>
      <c r="Q699" s="238"/>
      <c r="R699" s="238"/>
      <c r="S699" s="238"/>
      <c r="T699" s="238"/>
      <c r="U699" s="238"/>
      <c r="V699" s="238"/>
      <c r="W699" s="238"/>
      <c r="X699" s="238"/>
      <c r="Y699" s="238"/>
      <c r="Z699" s="238"/>
      <c r="AA699" s="238"/>
      <c r="AB699" s="238"/>
      <c r="AC699" s="238"/>
    </row>
    <row r="700" customFormat="false" ht="15" hidden="false" customHeight="false" outlineLevel="0" collapsed="false">
      <c r="A700" s="238"/>
      <c r="B700" s="437"/>
      <c r="C700" s="238"/>
      <c r="D700" s="437"/>
      <c r="E700" s="238"/>
      <c r="F700" s="437"/>
      <c r="G700" s="437"/>
      <c r="H700" s="437"/>
      <c r="I700" s="437"/>
      <c r="J700" s="238"/>
      <c r="K700" s="238"/>
      <c r="L700" s="238"/>
      <c r="M700" s="238"/>
      <c r="N700" s="238"/>
      <c r="O700" s="238"/>
      <c r="P700" s="238"/>
      <c r="Q700" s="238"/>
      <c r="R700" s="238"/>
      <c r="S700" s="238"/>
      <c r="T700" s="238"/>
      <c r="U700" s="238"/>
      <c r="V700" s="238"/>
      <c r="W700" s="238"/>
      <c r="X700" s="238"/>
      <c r="Y700" s="238"/>
      <c r="Z700" s="238"/>
      <c r="AA700" s="238"/>
      <c r="AB700" s="238"/>
      <c r="AC700" s="238"/>
    </row>
    <row r="701" customFormat="false" ht="15" hidden="false" customHeight="false" outlineLevel="0" collapsed="false">
      <c r="A701" s="238"/>
      <c r="B701" s="437"/>
      <c r="C701" s="238"/>
      <c r="D701" s="437"/>
      <c r="E701" s="238"/>
      <c r="F701" s="437"/>
      <c r="G701" s="437"/>
      <c r="H701" s="437"/>
      <c r="I701" s="437"/>
      <c r="J701" s="238"/>
      <c r="K701" s="238"/>
      <c r="L701" s="238"/>
      <c r="M701" s="238"/>
      <c r="N701" s="238"/>
      <c r="O701" s="238"/>
      <c r="P701" s="238"/>
      <c r="Q701" s="238"/>
      <c r="R701" s="238"/>
      <c r="S701" s="238"/>
      <c r="T701" s="238"/>
      <c r="U701" s="238"/>
      <c r="V701" s="238"/>
      <c r="W701" s="238"/>
      <c r="X701" s="238"/>
      <c r="Y701" s="238"/>
      <c r="Z701" s="238"/>
      <c r="AA701" s="238"/>
      <c r="AB701" s="238"/>
      <c r="AC701" s="238"/>
    </row>
    <row r="702" customFormat="false" ht="15" hidden="false" customHeight="false" outlineLevel="0" collapsed="false">
      <c r="A702" s="238"/>
      <c r="B702" s="437"/>
      <c r="C702" s="238"/>
      <c r="D702" s="437"/>
      <c r="E702" s="238"/>
      <c r="F702" s="437"/>
      <c r="G702" s="437"/>
      <c r="H702" s="437"/>
      <c r="I702" s="437"/>
      <c r="J702" s="238"/>
      <c r="K702" s="238"/>
      <c r="L702" s="238"/>
      <c r="M702" s="238"/>
      <c r="N702" s="238"/>
      <c r="O702" s="238"/>
      <c r="P702" s="238"/>
      <c r="Q702" s="238"/>
      <c r="R702" s="238"/>
      <c r="S702" s="238"/>
      <c r="T702" s="238"/>
      <c r="U702" s="238"/>
      <c r="V702" s="238"/>
      <c r="W702" s="238"/>
      <c r="X702" s="238"/>
      <c r="Y702" s="238"/>
      <c r="Z702" s="238"/>
      <c r="AA702" s="238"/>
      <c r="AB702" s="238"/>
      <c r="AC702" s="238"/>
    </row>
    <row r="703" customFormat="false" ht="15" hidden="false" customHeight="false" outlineLevel="0" collapsed="false">
      <c r="A703" s="238"/>
      <c r="B703" s="437"/>
      <c r="C703" s="238"/>
      <c r="D703" s="437"/>
      <c r="E703" s="238"/>
      <c r="F703" s="437"/>
      <c r="G703" s="437"/>
      <c r="H703" s="437"/>
      <c r="I703" s="437"/>
      <c r="J703" s="238"/>
      <c r="K703" s="238"/>
      <c r="L703" s="238"/>
      <c r="M703" s="238"/>
      <c r="N703" s="238"/>
      <c r="O703" s="238"/>
      <c r="P703" s="238"/>
      <c r="Q703" s="238"/>
      <c r="R703" s="238"/>
      <c r="S703" s="238"/>
      <c r="T703" s="238"/>
      <c r="U703" s="238"/>
      <c r="V703" s="238"/>
      <c r="W703" s="238"/>
      <c r="X703" s="238"/>
      <c r="Y703" s="238"/>
      <c r="Z703" s="238"/>
      <c r="AA703" s="238"/>
      <c r="AB703" s="238"/>
      <c r="AC703" s="238"/>
    </row>
    <row r="704" customFormat="false" ht="15" hidden="false" customHeight="false" outlineLevel="0" collapsed="false">
      <c r="A704" s="238"/>
      <c r="B704" s="437"/>
      <c r="C704" s="238"/>
      <c r="D704" s="437"/>
      <c r="E704" s="238"/>
      <c r="F704" s="437"/>
      <c r="G704" s="437"/>
      <c r="H704" s="437"/>
      <c r="I704" s="437"/>
      <c r="J704" s="238"/>
      <c r="K704" s="238"/>
      <c r="L704" s="238"/>
      <c r="M704" s="238"/>
      <c r="N704" s="238"/>
      <c r="O704" s="238"/>
      <c r="P704" s="238"/>
      <c r="Q704" s="238"/>
      <c r="R704" s="238"/>
      <c r="S704" s="238"/>
      <c r="T704" s="238"/>
      <c r="U704" s="238"/>
      <c r="V704" s="238"/>
      <c r="W704" s="238"/>
      <c r="X704" s="238"/>
      <c r="Y704" s="238"/>
      <c r="Z704" s="238"/>
      <c r="AA704" s="238"/>
      <c r="AB704" s="238"/>
      <c r="AC704" s="238"/>
    </row>
    <row r="705" customFormat="false" ht="15" hidden="false" customHeight="false" outlineLevel="0" collapsed="false">
      <c r="A705" s="238"/>
      <c r="B705" s="437"/>
      <c r="C705" s="238"/>
      <c r="D705" s="437"/>
      <c r="E705" s="238"/>
      <c r="F705" s="437"/>
      <c r="G705" s="437"/>
      <c r="H705" s="437"/>
      <c r="I705" s="437"/>
      <c r="J705" s="238"/>
      <c r="K705" s="238"/>
      <c r="L705" s="238"/>
      <c r="M705" s="238"/>
      <c r="N705" s="238"/>
      <c r="O705" s="238"/>
      <c r="P705" s="238"/>
      <c r="Q705" s="238"/>
      <c r="R705" s="238"/>
      <c r="S705" s="238"/>
      <c r="T705" s="238"/>
      <c r="U705" s="238"/>
      <c r="V705" s="238"/>
      <c r="W705" s="238"/>
      <c r="X705" s="238"/>
      <c r="Y705" s="238"/>
      <c r="Z705" s="238"/>
      <c r="AA705" s="238"/>
      <c r="AB705" s="238"/>
      <c r="AC705" s="238"/>
    </row>
    <row r="706" customFormat="false" ht="15" hidden="false" customHeight="false" outlineLevel="0" collapsed="false">
      <c r="A706" s="238"/>
      <c r="B706" s="437"/>
      <c r="C706" s="238"/>
      <c r="D706" s="437"/>
      <c r="E706" s="238"/>
      <c r="F706" s="437"/>
      <c r="G706" s="437"/>
      <c r="H706" s="437"/>
      <c r="I706" s="437"/>
      <c r="J706" s="238"/>
      <c r="K706" s="238"/>
      <c r="L706" s="238"/>
      <c r="M706" s="238"/>
      <c r="N706" s="238"/>
      <c r="O706" s="238"/>
      <c r="P706" s="238"/>
      <c r="Q706" s="238"/>
      <c r="R706" s="238"/>
      <c r="S706" s="238"/>
      <c r="T706" s="238"/>
      <c r="U706" s="238"/>
      <c r="V706" s="238"/>
      <c r="W706" s="238"/>
      <c r="X706" s="238"/>
      <c r="Y706" s="238"/>
      <c r="Z706" s="238"/>
      <c r="AA706" s="238"/>
      <c r="AB706" s="238"/>
      <c r="AC706" s="238"/>
    </row>
    <row r="707" customFormat="false" ht="15" hidden="false" customHeight="false" outlineLevel="0" collapsed="false">
      <c r="A707" s="238"/>
      <c r="B707" s="437"/>
      <c r="C707" s="238"/>
      <c r="D707" s="437"/>
      <c r="E707" s="238"/>
      <c r="F707" s="437"/>
      <c r="G707" s="437"/>
      <c r="H707" s="437"/>
      <c r="I707" s="437"/>
      <c r="J707" s="238"/>
      <c r="K707" s="238"/>
      <c r="L707" s="238"/>
      <c r="M707" s="238"/>
      <c r="N707" s="238"/>
      <c r="O707" s="238"/>
      <c r="P707" s="238"/>
      <c r="Q707" s="238"/>
      <c r="R707" s="238"/>
      <c r="S707" s="238"/>
      <c r="T707" s="238"/>
      <c r="U707" s="238"/>
      <c r="V707" s="238"/>
      <c r="W707" s="238"/>
      <c r="X707" s="238"/>
      <c r="Y707" s="238"/>
      <c r="Z707" s="238"/>
      <c r="AA707" s="238"/>
      <c r="AB707" s="238"/>
      <c r="AC707" s="238"/>
    </row>
    <row r="708" customFormat="false" ht="15" hidden="false" customHeight="false" outlineLevel="0" collapsed="false">
      <c r="A708" s="238"/>
      <c r="B708" s="437"/>
      <c r="C708" s="238"/>
      <c r="D708" s="437"/>
      <c r="E708" s="238"/>
      <c r="F708" s="437"/>
      <c r="G708" s="437"/>
      <c r="H708" s="437"/>
      <c r="I708" s="437"/>
      <c r="J708" s="238"/>
      <c r="K708" s="238"/>
      <c r="L708" s="238"/>
      <c r="M708" s="238"/>
      <c r="N708" s="238"/>
      <c r="O708" s="238"/>
      <c r="P708" s="238"/>
      <c r="Q708" s="238"/>
      <c r="R708" s="238"/>
      <c r="S708" s="238"/>
      <c r="T708" s="238"/>
      <c r="U708" s="238"/>
      <c r="V708" s="238"/>
      <c r="W708" s="238"/>
      <c r="X708" s="238"/>
      <c r="Y708" s="238"/>
      <c r="Z708" s="238"/>
      <c r="AA708" s="238"/>
      <c r="AB708" s="238"/>
      <c r="AC708" s="238"/>
    </row>
    <row r="709" customFormat="false" ht="15" hidden="false" customHeight="false" outlineLevel="0" collapsed="false">
      <c r="A709" s="238"/>
      <c r="B709" s="437"/>
      <c r="C709" s="238"/>
      <c r="D709" s="437"/>
      <c r="E709" s="238"/>
      <c r="F709" s="437"/>
      <c r="G709" s="437"/>
      <c r="H709" s="437"/>
      <c r="I709" s="437"/>
      <c r="J709" s="238"/>
      <c r="K709" s="238"/>
      <c r="L709" s="238"/>
      <c r="M709" s="238"/>
      <c r="N709" s="238"/>
      <c r="O709" s="238"/>
      <c r="P709" s="238"/>
      <c r="Q709" s="238"/>
      <c r="R709" s="238"/>
      <c r="S709" s="238"/>
      <c r="T709" s="238"/>
      <c r="U709" s="238"/>
      <c r="V709" s="238"/>
      <c r="W709" s="238"/>
      <c r="X709" s="238"/>
      <c r="Y709" s="238"/>
      <c r="Z709" s="238"/>
      <c r="AA709" s="238"/>
      <c r="AB709" s="238"/>
      <c r="AC709" s="238"/>
    </row>
    <row r="710" customFormat="false" ht="15" hidden="false" customHeight="false" outlineLevel="0" collapsed="false">
      <c r="A710" s="238"/>
      <c r="B710" s="437"/>
      <c r="C710" s="238"/>
      <c r="D710" s="437"/>
      <c r="E710" s="238"/>
      <c r="F710" s="437"/>
      <c r="G710" s="437"/>
      <c r="H710" s="437"/>
      <c r="I710" s="437"/>
      <c r="J710" s="238"/>
      <c r="K710" s="238"/>
      <c r="L710" s="238"/>
      <c r="M710" s="238"/>
      <c r="N710" s="238"/>
      <c r="O710" s="238"/>
      <c r="P710" s="238"/>
      <c r="Q710" s="238"/>
      <c r="R710" s="238"/>
      <c r="S710" s="238"/>
      <c r="T710" s="238"/>
      <c r="U710" s="238"/>
      <c r="V710" s="238"/>
      <c r="W710" s="238"/>
      <c r="X710" s="238"/>
      <c r="Y710" s="238"/>
      <c r="Z710" s="238"/>
      <c r="AA710" s="238"/>
      <c r="AB710" s="238"/>
      <c r="AC710" s="238"/>
    </row>
    <row r="711" customFormat="false" ht="15" hidden="false" customHeight="false" outlineLevel="0" collapsed="false">
      <c r="A711" s="238"/>
      <c r="B711" s="437"/>
      <c r="C711" s="238"/>
      <c r="D711" s="437"/>
      <c r="E711" s="238"/>
      <c r="F711" s="437"/>
      <c r="G711" s="437"/>
      <c r="H711" s="437"/>
      <c r="I711" s="437"/>
      <c r="J711" s="238"/>
      <c r="K711" s="238"/>
      <c r="L711" s="238"/>
      <c r="M711" s="238"/>
      <c r="N711" s="238"/>
      <c r="O711" s="238"/>
      <c r="P711" s="238"/>
      <c r="Q711" s="238"/>
      <c r="R711" s="238"/>
      <c r="S711" s="238"/>
      <c r="T711" s="238"/>
      <c r="U711" s="238"/>
      <c r="V711" s="238"/>
      <c r="W711" s="238"/>
      <c r="X711" s="238"/>
      <c r="Y711" s="238"/>
      <c r="Z711" s="238"/>
      <c r="AA711" s="238"/>
      <c r="AB711" s="238"/>
      <c r="AC711" s="238"/>
    </row>
    <row r="712" customFormat="false" ht="15" hidden="false" customHeight="false" outlineLevel="0" collapsed="false">
      <c r="A712" s="238"/>
      <c r="B712" s="437"/>
      <c r="C712" s="238"/>
      <c r="D712" s="437"/>
      <c r="E712" s="238"/>
      <c r="F712" s="437"/>
      <c r="G712" s="437"/>
      <c r="H712" s="437"/>
      <c r="I712" s="437"/>
      <c r="J712" s="238"/>
      <c r="K712" s="238"/>
      <c r="L712" s="238"/>
      <c r="M712" s="238"/>
      <c r="N712" s="238"/>
      <c r="O712" s="238"/>
      <c r="P712" s="238"/>
      <c r="Q712" s="238"/>
      <c r="R712" s="238"/>
      <c r="S712" s="238"/>
      <c r="T712" s="238"/>
      <c r="U712" s="238"/>
      <c r="V712" s="238"/>
      <c r="W712" s="238"/>
      <c r="X712" s="238"/>
      <c r="Y712" s="238"/>
      <c r="Z712" s="238"/>
      <c r="AA712" s="238"/>
      <c r="AB712" s="238"/>
      <c r="AC712" s="238"/>
    </row>
    <row r="713" customFormat="false" ht="15" hidden="false" customHeight="false" outlineLevel="0" collapsed="false">
      <c r="A713" s="238"/>
      <c r="B713" s="437"/>
      <c r="C713" s="238"/>
      <c r="D713" s="437"/>
      <c r="E713" s="238"/>
      <c r="F713" s="437"/>
      <c r="G713" s="437"/>
      <c r="H713" s="437"/>
      <c r="I713" s="437"/>
      <c r="J713" s="238"/>
      <c r="K713" s="238"/>
      <c r="L713" s="238"/>
      <c r="M713" s="238"/>
      <c r="N713" s="238"/>
      <c r="O713" s="238"/>
      <c r="P713" s="238"/>
      <c r="Q713" s="238"/>
      <c r="R713" s="238"/>
      <c r="S713" s="238"/>
      <c r="T713" s="238"/>
      <c r="U713" s="238"/>
      <c r="V713" s="238"/>
      <c r="W713" s="238"/>
      <c r="X713" s="238"/>
      <c r="Y713" s="238"/>
      <c r="Z713" s="238"/>
      <c r="AA713" s="238"/>
      <c r="AB713" s="238"/>
      <c r="AC713" s="238"/>
    </row>
    <row r="714" customFormat="false" ht="15" hidden="false" customHeight="false" outlineLevel="0" collapsed="false">
      <c r="A714" s="238"/>
      <c r="B714" s="437"/>
      <c r="C714" s="238"/>
      <c r="D714" s="437"/>
      <c r="E714" s="238"/>
      <c r="F714" s="437"/>
      <c r="G714" s="437"/>
      <c r="H714" s="437"/>
      <c r="I714" s="437"/>
      <c r="J714" s="238"/>
      <c r="K714" s="238"/>
      <c r="L714" s="238"/>
      <c r="M714" s="238"/>
      <c r="N714" s="238"/>
      <c r="O714" s="238"/>
      <c r="P714" s="238"/>
      <c r="Q714" s="238"/>
      <c r="R714" s="238"/>
      <c r="S714" s="238"/>
      <c r="T714" s="238"/>
      <c r="U714" s="238"/>
      <c r="V714" s="238"/>
      <c r="W714" s="238"/>
      <c r="X714" s="238"/>
      <c r="Y714" s="238"/>
      <c r="Z714" s="238"/>
      <c r="AA714" s="238"/>
      <c r="AB714" s="238"/>
      <c r="AC714" s="238"/>
    </row>
    <row r="715" customFormat="false" ht="15" hidden="false" customHeight="false" outlineLevel="0" collapsed="false">
      <c r="A715" s="238"/>
      <c r="B715" s="437"/>
      <c r="C715" s="238"/>
      <c r="D715" s="437"/>
      <c r="E715" s="238"/>
      <c r="F715" s="437"/>
      <c r="G715" s="437"/>
      <c r="H715" s="437"/>
      <c r="I715" s="437"/>
      <c r="J715" s="238"/>
      <c r="K715" s="238"/>
      <c r="L715" s="238"/>
      <c r="M715" s="238"/>
      <c r="N715" s="238"/>
      <c r="O715" s="238"/>
      <c r="P715" s="238"/>
      <c r="Q715" s="238"/>
      <c r="R715" s="238"/>
      <c r="S715" s="238"/>
      <c r="T715" s="238"/>
      <c r="U715" s="238"/>
      <c r="V715" s="238"/>
      <c r="W715" s="238"/>
      <c r="X715" s="238"/>
      <c r="Y715" s="238"/>
      <c r="Z715" s="238"/>
      <c r="AA715" s="238"/>
      <c r="AB715" s="238"/>
      <c r="AC715" s="238"/>
    </row>
    <row r="716" customFormat="false" ht="15" hidden="false" customHeight="false" outlineLevel="0" collapsed="false">
      <c r="A716" s="238"/>
      <c r="B716" s="437"/>
      <c r="C716" s="238"/>
      <c r="D716" s="437"/>
      <c r="E716" s="238"/>
      <c r="F716" s="437"/>
      <c r="G716" s="437"/>
      <c r="H716" s="437"/>
      <c r="I716" s="437"/>
      <c r="J716" s="238"/>
      <c r="K716" s="238"/>
      <c r="L716" s="238"/>
      <c r="M716" s="238"/>
      <c r="N716" s="238"/>
      <c r="O716" s="238"/>
      <c r="P716" s="238"/>
      <c r="Q716" s="238"/>
      <c r="R716" s="238"/>
      <c r="S716" s="238"/>
      <c r="T716" s="238"/>
      <c r="U716" s="238"/>
      <c r="V716" s="238"/>
      <c r="W716" s="238"/>
      <c r="X716" s="238"/>
      <c r="Y716" s="238"/>
      <c r="Z716" s="238"/>
      <c r="AA716" s="238"/>
      <c r="AB716" s="238"/>
      <c r="AC716" s="238"/>
    </row>
    <row r="717" customFormat="false" ht="15" hidden="false" customHeight="false" outlineLevel="0" collapsed="false">
      <c r="A717" s="238"/>
      <c r="B717" s="437"/>
      <c r="C717" s="238"/>
      <c r="D717" s="437"/>
      <c r="E717" s="238"/>
      <c r="F717" s="437"/>
      <c r="G717" s="437"/>
      <c r="H717" s="437"/>
      <c r="I717" s="437"/>
      <c r="J717" s="238"/>
      <c r="K717" s="238"/>
      <c r="L717" s="238"/>
      <c r="M717" s="238"/>
      <c r="N717" s="238"/>
      <c r="O717" s="238"/>
      <c r="P717" s="238"/>
      <c r="Q717" s="238"/>
      <c r="R717" s="238"/>
      <c r="S717" s="238"/>
      <c r="T717" s="238"/>
      <c r="U717" s="238"/>
      <c r="V717" s="238"/>
      <c r="W717" s="238"/>
      <c r="X717" s="238"/>
      <c r="Y717" s="238"/>
      <c r="Z717" s="238"/>
      <c r="AA717" s="238"/>
      <c r="AB717" s="238"/>
      <c r="AC717" s="238"/>
    </row>
    <row r="718" customFormat="false" ht="15" hidden="false" customHeight="false" outlineLevel="0" collapsed="false">
      <c r="A718" s="238"/>
      <c r="B718" s="437"/>
      <c r="C718" s="238"/>
      <c r="D718" s="437"/>
      <c r="E718" s="238"/>
      <c r="F718" s="437"/>
      <c r="G718" s="437"/>
      <c r="H718" s="437"/>
      <c r="I718" s="437"/>
      <c r="J718" s="238"/>
      <c r="K718" s="238"/>
      <c r="L718" s="238"/>
      <c r="M718" s="238"/>
      <c r="N718" s="238"/>
      <c r="O718" s="238"/>
      <c r="P718" s="238"/>
      <c r="Q718" s="238"/>
      <c r="R718" s="238"/>
      <c r="S718" s="238"/>
      <c r="T718" s="238"/>
      <c r="U718" s="238"/>
      <c r="V718" s="238"/>
      <c r="W718" s="238"/>
      <c r="X718" s="238"/>
      <c r="Y718" s="238"/>
      <c r="Z718" s="238"/>
      <c r="AA718" s="238"/>
      <c r="AB718" s="238"/>
      <c r="AC718" s="238"/>
    </row>
    <row r="719" customFormat="false" ht="15" hidden="false" customHeight="false" outlineLevel="0" collapsed="false">
      <c r="A719" s="238"/>
      <c r="B719" s="437"/>
      <c r="C719" s="238"/>
      <c r="D719" s="437"/>
      <c r="E719" s="238"/>
      <c r="F719" s="437"/>
      <c r="G719" s="437"/>
      <c r="H719" s="437"/>
      <c r="I719" s="437"/>
      <c r="J719" s="238"/>
      <c r="K719" s="238"/>
      <c r="L719" s="238"/>
      <c r="M719" s="238"/>
      <c r="N719" s="238"/>
      <c r="O719" s="238"/>
      <c r="P719" s="238"/>
      <c r="Q719" s="238"/>
      <c r="R719" s="238"/>
      <c r="S719" s="238"/>
      <c r="T719" s="238"/>
      <c r="U719" s="238"/>
      <c r="V719" s="238"/>
      <c r="W719" s="238"/>
      <c r="X719" s="238"/>
      <c r="Y719" s="238"/>
      <c r="Z719" s="238"/>
      <c r="AA719" s="238"/>
      <c r="AB719" s="238"/>
      <c r="AC719" s="238"/>
    </row>
    <row r="720" customFormat="false" ht="15" hidden="false" customHeight="false" outlineLevel="0" collapsed="false">
      <c r="A720" s="238"/>
      <c r="B720" s="437"/>
      <c r="C720" s="238"/>
      <c r="D720" s="437"/>
      <c r="E720" s="238"/>
      <c r="F720" s="437"/>
      <c r="G720" s="437"/>
      <c r="H720" s="437"/>
      <c r="I720" s="437"/>
      <c r="J720" s="238"/>
      <c r="K720" s="238"/>
      <c r="L720" s="238"/>
      <c r="M720" s="238"/>
      <c r="N720" s="238"/>
      <c r="O720" s="238"/>
      <c r="P720" s="238"/>
      <c r="Q720" s="238"/>
      <c r="R720" s="238"/>
      <c r="S720" s="238"/>
      <c r="T720" s="238"/>
      <c r="U720" s="238"/>
      <c r="V720" s="238"/>
      <c r="W720" s="238"/>
      <c r="X720" s="238"/>
      <c r="Y720" s="238"/>
      <c r="Z720" s="238"/>
      <c r="AA720" s="238"/>
      <c r="AB720" s="238"/>
      <c r="AC720" s="238"/>
    </row>
    <row r="721" customFormat="false" ht="15" hidden="false" customHeight="false" outlineLevel="0" collapsed="false">
      <c r="A721" s="238"/>
      <c r="B721" s="437"/>
      <c r="C721" s="238"/>
      <c r="D721" s="437"/>
      <c r="E721" s="238"/>
      <c r="F721" s="437"/>
      <c r="G721" s="437"/>
      <c r="H721" s="437"/>
      <c r="I721" s="437"/>
      <c r="J721" s="238"/>
      <c r="K721" s="238"/>
      <c r="L721" s="238"/>
      <c r="M721" s="238"/>
      <c r="N721" s="238"/>
      <c r="O721" s="238"/>
      <c r="P721" s="238"/>
      <c r="Q721" s="238"/>
      <c r="R721" s="238"/>
      <c r="S721" s="238"/>
      <c r="T721" s="238"/>
      <c r="U721" s="238"/>
      <c r="V721" s="238"/>
      <c r="W721" s="238"/>
      <c r="X721" s="238"/>
      <c r="Y721" s="238"/>
      <c r="Z721" s="238"/>
      <c r="AA721" s="238"/>
      <c r="AB721" s="238"/>
      <c r="AC721" s="238"/>
    </row>
    <row r="722" customFormat="false" ht="15" hidden="false" customHeight="false" outlineLevel="0" collapsed="false">
      <c r="A722" s="238"/>
      <c r="B722" s="437"/>
      <c r="C722" s="238"/>
      <c r="D722" s="437"/>
      <c r="E722" s="238"/>
      <c r="F722" s="437"/>
      <c r="G722" s="437"/>
      <c r="H722" s="437"/>
      <c r="I722" s="437"/>
      <c r="J722" s="238"/>
      <c r="K722" s="238"/>
      <c r="L722" s="238"/>
      <c r="M722" s="238"/>
      <c r="N722" s="238"/>
      <c r="O722" s="238"/>
      <c r="P722" s="238"/>
      <c r="Q722" s="238"/>
      <c r="R722" s="238"/>
      <c r="S722" s="238"/>
      <c r="T722" s="238"/>
      <c r="U722" s="238"/>
      <c r="V722" s="238"/>
      <c r="W722" s="238"/>
      <c r="X722" s="238"/>
      <c r="Y722" s="238"/>
      <c r="Z722" s="238"/>
      <c r="AA722" s="238"/>
      <c r="AB722" s="238"/>
      <c r="AC722" s="238"/>
    </row>
    <row r="723" customFormat="false" ht="15" hidden="false" customHeight="false" outlineLevel="0" collapsed="false">
      <c r="A723" s="238"/>
      <c r="B723" s="437"/>
      <c r="C723" s="238"/>
      <c r="D723" s="437"/>
      <c r="E723" s="238"/>
      <c r="F723" s="437"/>
      <c r="G723" s="437"/>
      <c r="H723" s="437"/>
      <c r="I723" s="437"/>
      <c r="J723" s="238"/>
      <c r="K723" s="238"/>
      <c r="L723" s="238"/>
      <c r="M723" s="238"/>
      <c r="N723" s="238"/>
      <c r="O723" s="238"/>
      <c r="P723" s="238"/>
      <c r="Q723" s="238"/>
      <c r="R723" s="238"/>
      <c r="S723" s="238"/>
      <c r="T723" s="238"/>
      <c r="U723" s="238"/>
      <c r="V723" s="238"/>
      <c r="W723" s="238"/>
      <c r="X723" s="238"/>
      <c r="Y723" s="238"/>
      <c r="Z723" s="238"/>
      <c r="AA723" s="238"/>
      <c r="AB723" s="238"/>
      <c r="AC723" s="238"/>
    </row>
    <row r="724" customFormat="false" ht="15" hidden="false" customHeight="false" outlineLevel="0" collapsed="false">
      <c r="A724" s="238"/>
      <c r="B724" s="437"/>
      <c r="C724" s="238"/>
      <c r="D724" s="437"/>
      <c r="E724" s="238"/>
      <c r="F724" s="437"/>
      <c r="G724" s="437"/>
      <c r="H724" s="437"/>
      <c r="I724" s="437"/>
      <c r="J724" s="238"/>
      <c r="K724" s="238"/>
      <c r="L724" s="238"/>
      <c r="M724" s="238"/>
      <c r="N724" s="238"/>
      <c r="O724" s="238"/>
      <c r="P724" s="238"/>
      <c r="Q724" s="238"/>
      <c r="R724" s="238"/>
      <c r="S724" s="238"/>
      <c r="T724" s="238"/>
      <c r="U724" s="238"/>
      <c r="V724" s="238"/>
      <c r="W724" s="238"/>
      <c r="X724" s="238"/>
      <c r="Y724" s="238"/>
      <c r="Z724" s="238"/>
      <c r="AA724" s="238"/>
      <c r="AB724" s="238"/>
      <c r="AC724" s="238"/>
    </row>
    <row r="725" customFormat="false" ht="15" hidden="false" customHeight="false" outlineLevel="0" collapsed="false">
      <c r="A725" s="238"/>
      <c r="B725" s="437"/>
      <c r="C725" s="238"/>
      <c r="D725" s="437"/>
      <c r="E725" s="238"/>
      <c r="F725" s="437"/>
      <c r="G725" s="437"/>
      <c r="H725" s="437"/>
      <c r="I725" s="437"/>
      <c r="J725" s="238"/>
      <c r="K725" s="238"/>
      <c r="L725" s="238"/>
      <c r="M725" s="238"/>
      <c r="N725" s="238"/>
      <c r="O725" s="238"/>
      <c r="P725" s="238"/>
      <c r="Q725" s="238"/>
      <c r="R725" s="238"/>
      <c r="S725" s="238"/>
      <c r="T725" s="238"/>
      <c r="U725" s="238"/>
      <c r="V725" s="238"/>
      <c r="W725" s="238"/>
      <c r="X725" s="238"/>
      <c r="Y725" s="238"/>
      <c r="Z725" s="238"/>
      <c r="AA725" s="238"/>
      <c r="AB725" s="238"/>
      <c r="AC725" s="238"/>
    </row>
    <row r="726" customFormat="false" ht="15" hidden="false" customHeight="false" outlineLevel="0" collapsed="false">
      <c r="A726" s="238"/>
      <c r="B726" s="437"/>
      <c r="C726" s="238"/>
      <c r="D726" s="437"/>
      <c r="E726" s="238"/>
      <c r="F726" s="437"/>
      <c r="G726" s="437"/>
      <c r="H726" s="437"/>
      <c r="I726" s="437"/>
      <c r="J726" s="238"/>
      <c r="K726" s="238"/>
      <c r="L726" s="238"/>
      <c r="M726" s="238"/>
      <c r="N726" s="238"/>
      <c r="O726" s="238"/>
      <c r="P726" s="238"/>
      <c r="Q726" s="238"/>
      <c r="R726" s="238"/>
      <c r="S726" s="238"/>
      <c r="T726" s="238"/>
      <c r="U726" s="238"/>
      <c r="V726" s="238"/>
      <c r="W726" s="238"/>
      <c r="X726" s="238"/>
      <c r="Y726" s="238"/>
      <c r="Z726" s="238"/>
      <c r="AA726" s="238"/>
      <c r="AB726" s="238"/>
      <c r="AC726" s="238"/>
    </row>
    <row r="727" customFormat="false" ht="15" hidden="false" customHeight="false" outlineLevel="0" collapsed="false">
      <c r="A727" s="238"/>
      <c r="B727" s="437"/>
      <c r="C727" s="238"/>
      <c r="D727" s="437"/>
      <c r="E727" s="238"/>
      <c r="F727" s="437"/>
      <c r="G727" s="437"/>
      <c r="H727" s="437"/>
      <c r="I727" s="437"/>
      <c r="J727" s="238"/>
      <c r="K727" s="238"/>
      <c r="L727" s="238"/>
      <c r="M727" s="238"/>
      <c r="N727" s="238"/>
      <c r="O727" s="238"/>
      <c r="P727" s="238"/>
      <c r="Q727" s="238"/>
      <c r="R727" s="238"/>
      <c r="S727" s="238"/>
      <c r="T727" s="238"/>
      <c r="U727" s="238"/>
      <c r="V727" s="238"/>
      <c r="W727" s="238"/>
      <c r="X727" s="238"/>
      <c r="Y727" s="238"/>
      <c r="Z727" s="238"/>
      <c r="AA727" s="238"/>
      <c r="AB727" s="238"/>
      <c r="AC727" s="238"/>
    </row>
    <row r="728" customFormat="false" ht="15" hidden="false" customHeight="false" outlineLevel="0" collapsed="false">
      <c r="A728" s="238"/>
      <c r="B728" s="437"/>
      <c r="C728" s="238"/>
      <c r="D728" s="437"/>
      <c r="E728" s="238"/>
      <c r="F728" s="437"/>
      <c r="G728" s="437"/>
      <c r="H728" s="437"/>
      <c r="I728" s="437"/>
      <c r="J728" s="238"/>
      <c r="K728" s="238"/>
      <c r="L728" s="238"/>
      <c r="M728" s="238"/>
      <c r="N728" s="238"/>
      <c r="O728" s="238"/>
      <c r="P728" s="238"/>
      <c r="Q728" s="238"/>
      <c r="R728" s="238"/>
      <c r="S728" s="238"/>
      <c r="T728" s="238"/>
      <c r="U728" s="238"/>
      <c r="V728" s="238"/>
      <c r="W728" s="238"/>
      <c r="X728" s="238"/>
      <c r="Y728" s="238"/>
      <c r="Z728" s="238"/>
      <c r="AA728" s="238"/>
      <c r="AB728" s="238"/>
      <c r="AC728" s="238"/>
    </row>
    <row r="729" customFormat="false" ht="15" hidden="false" customHeight="false" outlineLevel="0" collapsed="false">
      <c r="A729" s="238"/>
      <c r="B729" s="437"/>
      <c r="C729" s="238"/>
      <c r="D729" s="437"/>
      <c r="E729" s="238"/>
      <c r="F729" s="437"/>
      <c r="G729" s="437"/>
      <c r="H729" s="437"/>
      <c r="I729" s="437"/>
      <c r="J729" s="238"/>
      <c r="K729" s="238"/>
      <c r="L729" s="238"/>
      <c r="M729" s="238"/>
      <c r="N729" s="238"/>
      <c r="O729" s="238"/>
      <c r="P729" s="238"/>
      <c r="Q729" s="238"/>
      <c r="R729" s="238"/>
      <c r="S729" s="238"/>
      <c r="T729" s="238"/>
      <c r="U729" s="238"/>
      <c r="V729" s="238"/>
      <c r="W729" s="238"/>
      <c r="X729" s="238"/>
      <c r="Y729" s="238"/>
      <c r="Z729" s="238"/>
      <c r="AA729" s="238"/>
      <c r="AB729" s="238"/>
      <c r="AC729" s="238"/>
    </row>
    <row r="730" customFormat="false" ht="15" hidden="false" customHeight="false" outlineLevel="0" collapsed="false">
      <c r="A730" s="238"/>
      <c r="B730" s="437"/>
      <c r="C730" s="238"/>
      <c r="D730" s="437"/>
      <c r="E730" s="238"/>
      <c r="F730" s="437"/>
      <c r="G730" s="437"/>
      <c r="H730" s="437"/>
      <c r="I730" s="437"/>
      <c r="J730" s="238"/>
      <c r="K730" s="238"/>
      <c r="L730" s="238"/>
      <c r="M730" s="238"/>
      <c r="N730" s="238"/>
      <c r="O730" s="238"/>
      <c r="P730" s="238"/>
      <c r="Q730" s="238"/>
      <c r="R730" s="238"/>
      <c r="S730" s="238"/>
      <c r="T730" s="238"/>
      <c r="U730" s="238"/>
      <c r="V730" s="238"/>
      <c r="W730" s="238"/>
      <c r="X730" s="238"/>
      <c r="Y730" s="238"/>
      <c r="Z730" s="238"/>
      <c r="AA730" s="238"/>
      <c r="AB730" s="238"/>
      <c r="AC730" s="238"/>
    </row>
    <row r="731" customFormat="false" ht="15" hidden="false" customHeight="false" outlineLevel="0" collapsed="false">
      <c r="A731" s="238"/>
      <c r="B731" s="437"/>
      <c r="C731" s="238"/>
      <c r="D731" s="437"/>
      <c r="E731" s="238"/>
      <c r="F731" s="437"/>
      <c r="G731" s="437"/>
      <c r="H731" s="437"/>
      <c r="I731" s="437"/>
      <c r="J731" s="238"/>
      <c r="K731" s="238"/>
      <c r="L731" s="238"/>
      <c r="M731" s="238"/>
      <c r="N731" s="238"/>
      <c r="O731" s="238"/>
      <c r="P731" s="238"/>
      <c r="Q731" s="238"/>
      <c r="R731" s="238"/>
      <c r="S731" s="238"/>
      <c r="T731" s="238"/>
      <c r="U731" s="238"/>
      <c r="V731" s="238"/>
      <c r="W731" s="238"/>
      <c r="X731" s="238"/>
      <c r="Y731" s="238"/>
      <c r="Z731" s="238"/>
      <c r="AA731" s="238"/>
      <c r="AB731" s="238"/>
      <c r="AC731" s="238"/>
    </row>
    <row r="732" customFormat="false" ht="15" hidden="false" customHeight="false" outlineLevel="0" collapsed="false">
      <c r="A732" s="238"/>
      <c r="B732" s="437"/>
      <c r="C732" s="238"/>
      <c r="D732" s="437"/>
      <c r="E732" s="238"/>
      <c r="F732" s="437"/>
      <c r="G732" s="437"/>
      <c r="H732" s="437"/>
      <c r="I732" s="437"/>
      <c r="J732" s="238"/>
      <c r="K732" s="238"/>
      <c r="L732" s="238"/>
      <c r="M732" s="238"/>
      <c r="N732" s="238"/>
      <c r="O732" s="238"/>
      <c r="P732" s="238"/>
      <c r="Q732" s="238"/>
      <c r="R732" s="238"/>
      <c r="S732" s="238"/>
      <c r="T732" s="238"/>
      <c r="U732" s="238"/>
      <c r="V732" s="238"/>
      <c r="W732" s="238"/>
      <c r="X732" s="238"/>
      <c r="Y732" s="238"/>
      <c r="Z732" s="238"/>
      <c r="AA732" s="238"/>
      <c r="AB732" s="238"/>
      <c r="AC732" s="238"/>
    </row>
    <row r="733" customFormat="false" ht="15" hidden="false" customHeight="false" outlineLevel="0" collapsed="false">
      <c r="A733" s="238"/>
      <c r="B733" s="437"/>
      <c r="C733" s="238"/>
      <c r="D733" s="437"/>
      <c r="E733" s="238"/>
      <c r="F733" s="437"/>
      <c r="G733" s="437"/>
      <c r="H733" s="437"/>
      <c r="I733" s="437"/>
      <c r="J733" s="238"/>
      <c r="K733" s="238"/>
      <c r="L733" s="238"/>
      <c r="M733" s="238"/>
      <c r="N733" s="238"/>
      <c r="O733" s="238"/>
      <c r="P733" s="238"/>
      <c r="Q733" s="238"/>
      <c r="R733" s="238"/>
      <c r="S733" s="238"/>
      <c r="T733" s="238"/>
      <c r="U733" s="238"/>
      <c r="V733" s="238"/>
      <c r="W733" s="238"/>
      <c r="X733" s="238"/>
      <c r="Y733" s="238"/>
      <c r="Z733" s="238"/>
      <c r="AA733" s="238"/>
      <c r="AB733" s="238"/>
      <c r="AC733" s="238"/>
    </row>
    <row r="734" customFormat="false" ht="15" hidden="false" customHeight="false" outlineLevel="0" collapsed="false">
      <c r="A734" s="238"/>
      <c r="B734" s="437"/>
      <c r="C734" s="238"/>
      <c r="D734" s="437"/>
      <c r="E734" s="238"/>
      <c r="F734" s="437"/>
      <c r="G734" s="437"/>
      <c r="H734" s="437"/>
      <c r="I734" s="437"/>
      <c r="J734" s="238"/>
      <c r="K734" s="238"/>
      <c r="L734" s="238"/>
      <c r="M734" s="238"/>
      <c r="N734" s="238"/>
      <c r="O734" s="238"/>
      <c r="P734" s="238"/>
      <c r="Q734" s="238"/>
      <c r="R734" s="238"/>
      <c r="S734" s="238"/>
      <c r="T734" s="238"/>
      <c r="U734" s="238"/>
      <c r="V734" s="238"/>
      <c r="W734" s="238"/>
      <c r="X734" s="238"/>
      <c r="Y734" s="238"/>
      <c r="Z734" s="238"/>
      <c r="AA734" s="238"/>
      <c r="AB734" s="238"/>
      <c r="AC734" s="238"/>
    </row>
    <row r="735" customFormat="false" ht="15" hidden="false" customHeight="false" outlineLevel="0" collapsed="false">
      <c r="A735" s="238"/>
      <c r="B735" s="437"/>
      <c r="C735" s="238"/>
      <c r="D735" s="437"/>
      <c r="E735" s="238"/>
      <c r="F735" s="437"/>
      <c r="G735" s="437"/>
      <c r="H735" s="437"/>
      <c r="I735" s="437"/>
      <c r="J735" s="238"/>
      <c r="K735" s="238"/>
      <c r="L735" s="238"/>
      <c r="M735" s="238"/>
      <c r="N735" s="238"/>
      <c r="O735" s="238"/>
      <c r="P735" s="238"/>
      <c r="Q735" s="238"/>
      <c r="R735" s="238"/>
      <c r="S735" s="238"/>
      <c r="T735" s="238"/>
      <c r="U735" s="238"/>
      <c r="V735" s="238"/>
      <c r="W735" s="238"/>
      <c r="X735" s="238"/>
      <c r="Y735" s="238"/>
      <c r="Z735" s="238"/>
      <c r="AA735" s="238"/>
      <c r="AB735" s="238"/>
      <c r="AC735" s="238"/>
    </row>
    <row r="736" customFormat="false" ht="15" hidden="false" customHeight="false" outlineLevel="0" collapsed="false">
      <c r="A736" s="238"/>
      <c r="B736" s="437"/>
      <c r="C736" s="238"/>
      <c r="D736" s="437"/>
      <c r="E736" s="238"/>
      <c r="F736" s="437"/>
      <c r="G736" s="437"/>
      <c r="H736" s="437"/>
      <c r="I736" s="437"/>
      <c r="J736" s="238"/>
      <c r="K736" s="238"/>
      <c r="L736" s="238"/>
      <c r="M736" s="238"/>
      <c r="N736" s="238"/>
      <c r="O736" s="238"/>
      <c r="P736" s="238"/>
      <c r="Q736" s="238"/>
      <c r="R736" s="238"/>
      <c r="S736" s="238"/>
      <c r="T736" s="238"/>
      <c r="U736" s="238"/>
      <c r="V736" s="238"/>
      <c r="W736" s="238"/>
      <c r="X736" s="238"/>
      <c r="Y736" s="238"/>
      <c r="Z736" s="238"/>
      <c r="AA736" s="238"/>
      <c r="AB736" s="238"/>
      <c r="AC736" s="238"/>
    </row>
    <row r="737" customFormat="false" ht="15" hidden="false" customHeight="false" outlineLevel="0" collapsed="false">
      <c r="A737" s="238"/>
      <c r="B737" s="437"/>
      <c r="C737" s="238"/>
      <c r="D737" s="437"/>
      <c r="E737" s="238"/>
      <c r="F737" s="437"/>
      <c r="G737" s="437"/>
      <c r="H737" s="437"/>
      <c r="I737" s="437"/>
      <c r="J737" s="238"/>
      <c r="K737" s="238"/>
      <c r="L737" s="238"/>
      <c r="M737" s="238"/>
      <c r="N737" s="238"/>
      <c r="O737" s="238"/>
      <c r="P737" s="238"/>
      <c r="Q737" s="238"/>
      <c r="R737" s="238"/>
      <c r="S737" s="238"/>
      <c r="T737" s="238"/>
      <c r="U737" s="238"/>
      <c r="V737" s="238"/>
      <c r="W737" s="238"/>
      <c r="X737" s="238"/>
      <c r="Y737" s="238"/>
      <c r="Z737" s="238"/>
      <c r="AA737" s="238"/>
      <c r="AB737" s="238"/>
      <c r="AC737" s="238"/>
    </row>
    <row r="738" customFormat="false" ht="15" hidden="false" customHeight="false" outlineLevel="0" collapsed="false">
      <c r="A738" s="238"/>
      <c r="B738" s="437"/>
      <c r="C738" s="238"/>
      <c r="D738" s="437"/>
      <c r="E738" s="238"/>
      <c r="F738" s="437"/>
      <c r="G738" s="437"/>
      <c r="H738" s="437"/>
      <c r="I738" s="437"/>
      <c r="J738" s="238"/>
      <c r="K738" s="238"/>
      <c r="L738" s="238"/>
      <c r="M738" s="238"/>
      <c r="N738" s="238"/>
      <c r="O738" s="238"/>
      <c r="P738" s="238"/>
      <c r="Q738" s="238"/>
      <c r="R738" s="238"/>
      <c r="S738" s="238"/>
      <c r="T738" s="238"/>
      <c r="U738" s="238"/>
      <c r="V738" s="238"/>
      <c r="W738" s="238"/>
      <c r="X738" s="238"/>
      <c r="Y738" s="238"/>
      <c r="Z738" s="238"/>
      <c r="AA738" s="238"/>
      <c r="AB738" s="238"/>
      <c r="AC738" s="238"/>
    </row>
    <row r="739" customFormat="false" ht="15" hidden="false" customHeight="false" outlineLevel="0" collapsed="false">
      <c r="A739" s="238"/>
      <c r="B739" s="437"/>
      <c r="C739" s="238"/>
      <c r="D739" s="437"/>
      <c r="E739" s="238"/>
      <c r="F739" s="437"/>
      <c r="G739" s="437"/>
      <c r="H739" s="437"/>
      <c r="I739" s="437"/>
      <c r="J739" s="238"/>
      <c r="K739" s="238"/>
      <c r="L739" s="238"/>
      <c r="M739" s="238"/>
      <c r="N739" s="238"/>
      <c r="O739" s="238"/>
      <c r="P739" s="238"/>
      <c r="Q739" s="238"/>
      <c r="R739" s="238"/>
      <c r="S739" s="238"/>
      <c r="T739" s="238"/>
      <c r="U739" s="238"/>
      <c r="V739" s="238"/>
      <c r="W739" s="238"/>
      <c r="X739" s="238"/>
      <c r="Y739" s="238"/>
      <c r="Z739" s="238"/>
      <c r="AA739" s="238"/>
      <c r="AB739" s="238"/>
      <c r="AC739" s="238"/>
    </row>
    <row r="740" customFormat="false" ht="15" hidden="false" customHeight="false" outlineLevel="0" collapsed="false">
      <c r="A740" s="238"/>
      <c r="B740" s="437"/>
      <c r="C740" s="238"/>
      <c r="D740" s="437"/>
      <c r="E740" s="238"/>
      <c r="F740" s="437"/>
      <c r="G740" s="437"/>
      <c r="H740" s="437"/>
      <c r="I740" s="437"/>
      <c r="J740" s="238"/>
      <c r="K740" s="238"/>
      <c r="L740" s="238"/>
      <c r="M740" s="238"/>
      <c r="N740" s="238"/>
      <c r="O740" s="238"/>
      <c r="P740" s="238"/>
      <c r="Q740" s="238"/>
      <c r="R740" s="238"/>
      <c r="S740" s="238"/>
      <c r="T740" s="238"/>
      <c r="U740" s="238"/>
      <c r="V740" s="238"/>
      <c r="W740" s="238"/>
      <c r="X740" s="238"/>
      <c r="Y740" s="238"/>
      <c r="Z740" s="238"/>
      <c r="AA740" s="238"/>
      <c r="AB740" s="238"/>
      <c r="AC740" s="238"/>
    </row>
    <row r="741" customFormat="false" ht="15" hidden="false" customHeight="false" outlineLevel="0" collapsed="false">
      <c r="A741" s="238"/>
      <c r="B741" s="437"/>
      <c r="C741" s="238"/>
      <c r="D741" s="437"/>
      <c r="E741" s="238"/>
      <c r="F741" s="437"/>
      <c r="G741" s="437"/>
      <c r="H741" s="437"/>
      <c r="I741" s="437"/>
      <c r="J741" s="238"/>
      <c r="K741" s="238"/>
      <c r="L741" s="238"/>
      <c r="M741" s="238"/>
      <c r="N741" s="238"/>
      <c r="O741" s="238"/>
      <c r="P741" s="238"/>
      <c r="Q741" s="238"/>
      <c r="R741" s="238"/>
      <c r="S741" s="238"/>
      <c r="T741" s="238"/>
      <c r="U741" s="238"/>
      <c r="V741" s="238"/>
      <c r="W741" s="238"/>
      <c r="X741" s="238"/>
      <c r="Y741" s="238"/>
      <c r="Z741" s="238"/>
      <c r="AA741" s="238"/>
      <c r="AB741" s="238"/>
      <c r="AC741" s="238"/>
    </row>
    <row r="742" customFormat="false" ht="15" hidden="false" customHeight="false" outlineLevel="0" collapsed="false">
      <c r="A742" s="238"/>
      <c r="B742" s="437"/>
      <c r="C742" s="238"/>
      <c r="D742" s="437"/>
      <c r="E742" s="238"/>
      <c r="F742" s="437"/>
      <c r="G742" s="437"/>
      <c r="H742" s="437"/>
      <c r="I742" s="437"/>
      <c r="J742" s="238"/>
      <c r="K742" s="238"/>
      <c r="L742" s="238"/>
      <c r="M742" s="238"/>
      <c r="N742" s="238"/>
      <c r="O742" s="238"/>
      <c r="P742" s="238"/>
      <c r="Q742" s="238"/>
      <c r="R742" s="238"/>
      <c r="S742" s="238"/>
      <c r="T742" s="238"/>
      <c r="U742" s="238"/>
      <c r="V742" s="238"/>
      <c r="W742" s="238"/>
      <c r="X742" s="238"/>
      <c r="Y742" s="238"/>
      <c r="Z742" s="238"/>
      <c r="AA742" s="238"/>
      <c r="AB742" s="238"/>
      <c r="AC742" s="238"/>
    </row>
    <row r="743" customFormat="false" ht="15" hidden="false" customHeight="false" outlineLevel="0" collapsed="false">
      <c r="A743" s="238"/>
      <c r="B743" s="437"/>
      <c r="C743" s="238"/>
      <c r="D743" s="437"/>
      <c r="E743" s="238"/>
      <c r="F743" s="437"/>
      <c r="G743" s="437"/>
      <c r="H743" s="437"/>
      <c r="I743" s="437"/>
      <c r="J743" s="238"/>
      <c r="K743" s="238"/>
      <c r="L743" s="238"/>
      <c r="M743" s="238"/>
      <c r="N743" s="238"/>
      <c r="O743" s="238"/>
      <c r="P743" s="238"/>
      <c r="Q743" s="238"/>
      <c r="R743" s="238"/>
      <c r="S743" s="238"/>
      <c r="T743" s="238"/>
      <c r="U743" s="238"/>
      <c r="V743" s="238"/>
      <c r="W743" s="238"/>
      <c r="X743" s="238"/>
      <c r="Y743" s="238"/>
      <c r="Z743" s="238"/>
      <c r="AA743" s="238"/>
      <c r="AB743" s="238"/>
      <c r="AC743" s="238"/>
    </row>
    <row r="744" customFormat="false" ht="15" hidden="false" customHeight="false" outlineLevel="0" collapsed="false">
      <c r="A744" s="238"/>
      <c r="B744" s="437"/>
      <c r="C744" s="238"/>
      <c r="D744" s="437"/>
      <c r="E744" s="238"/>
      <c r="F744" s="437"/>
      <c r="G744" s="437"/>
      <c r="H744" s="437"/>
      <c r="I744" s="437"/>
      <c r="J744" s="238"/>
      <c r="K744" s="238"/>
      <c r="L744" s="238"/>
      <c r="M744" s="238"/>
      <c r="N744" s="238"/>
      <c r="O744" s="238"/>
      <c r="P744" s="238"/>
      <c r="Q744" s="238"/>
      <c r="R744" s="238"/>
      <c r="S744" s="238"/>
      <c r="T744" s="238"/>
      <c r="U744" s="238"/>
      <c r="V744" s="238"/>
      <c r="W744" s="238"/>
      <c r="X744" s="238"/>
      <c r="Y744" s="238"/>
      <c r="Z744" s="238"/>
      <c r="AA744" s="238"/>
      <c r="AB744" s="238"/>
      <c r="AC744" s="238"/>
    </row>
    <row r="745" customFormat="false" ht="15" hidden="false" customHeight="false" outlineLevel="0" collapsed="false">
      <c r="A745" s="238"/>
      <c r="B745" s="437"/>
      <c r="C745" s="238"/>
      <c r="D745" s="437"/>
      <c r="E745" s="238"/>
      <c r="F745" s="437"/>
      <c r="G745" s="437"/>
      <c r="H745" s="437"/>
      <c r="I745" s="437"/>
      <c r="J745" s="238"/>
      <c r="K745" s="238"/>
      <c r="L745" s="238"/>
      <c r="M745" s="238"/>
      <c r="N745" s="238"/>
      <c r="O745" s="238"/>
      <c r="P745" s="238"/>
      <c r="Q745" s="238"/>
      <c r="R745" s="238"/>
      <c r="S745" s="238"/>
      <c r="T745" s="238"/>
      <c r="U745" s="238"/>
      <c r="V745" s="238"/>
      <c r="W745" s="238"/>
      <c r="X745" s="238"/>
      <c r="Y745" s="238"/>
      <c r="Z745" s="238"/>
      <c r="AA745" s="238"/>
      <c r="AB745" s="238"/>
      <c r="AC745" s="238"/>
    </row>
    <row r="746" customFormat="false" ht="15" hidden="false" customHeight="false" outlineLevel="0" collapsed="false">
      <c r="A746" s="238"/>
      <c r="B746" s="437"/>
      <c r="C746" s="238"/>
      <c r="D746" s="437"/>
      <c r="E746" s="238"/>
      <c r="F746" s="437"/>
      <c r="G746" s="437"/>
      <c r="H746" s="437"/>
      <c r="I746" s="437"/>
      <c r="J746" s="238"/>
      <c r="K746" s="238"/>
      <c r="L746" s="238"/>
      <c r="M746" s="238"/>
      <c r="N746" s="238"/>
      <c r="O746" s="238"/>
      <c r="P746" s="238"/>
      <c r="Q746" s="238"/>
      <c r="R746" s="238"/>
      <c r="S746" s="238"/>
      <c r="T746" s="238"/>
      <c r="U746" s="238"/>
      <c r="V746" s="238"/>
      <c r="W746" s="238"/>
      <c r="X746" s="238"/>
      <c r="Y746" s="238"/>
      <c r="Z746" s="238"/>
      <c r="AA746" s="238"/>
      <c r="AB746" s="238"/>
      <c r="AC746" s="238"/>
    </row>
    <row r="747" customFormat="false" ht="15" hidden="false" customHeight="false" outlineLevel="0" collapsed="false">
      <c r="A747" s="238"/>
      <c r="B747" s="437"/>
      <c r="C747" s="238"/>
      <c r="D747" s="437"/>
      <c r="E747" s="238"/>
      <c r="F747" s="437"/>
      <c r="G747" s="437"/>
      <c r="H747" s="437"/>
      <c r="I747" s="437"/>
      <c r="J747" s="238"/>
      <c r="K747" s="238"/>
      <c r="L747" s="238"/>
      <c r="M747" s="238"/>
      <c r="N747" s="238"/>
      <c r="O747" s="238"/>
      <c r="P747" s="238"/>
      <c r="Q747" s="238"/>
      <c r="R747" s="238"/>
      <c r="S747" s="238"/>
      <c r="T747" s="238"/>
      <c r="U747" s="238"/>
      <c r="V747" s="238"/>
      <c r="W747" s="238"/>
      <c r="X747" s="238"/>
      <c r="Y747" s="238"/>
      <c r="Z747" s="238"/>
      <c r="AA747" s="238"/>
      <c r="AB747" s="238"/>
      <c r="AC747" s="238"/>
    </row>
    <row r="748" customFormat="false" ht="15" hidden="false" customHeight="false" outlineLevel="0" collapsed="false">
      <c r="A748" s="238"/>
      <c r="B748" s="437"/>
      <c r="C748" s="238"/>
      <c r="D748" s="437"/>
      <c r="E748" s="238"/>
      <c r="F748" s="437"/>
      <c r="G748" s="437"/>
      <c r="H748" s="437"/>
      <c r="I748" s="437"/>
      <c r="J748" s="238"/>
      <c r="K748" s="238"/>
      <c r="L748" s="238"/>
      <c r="M748" s="238"/>
      <c r="N748" s="238"/>
      <c r="O748" s="238"/>
      <c r="P748" s="238"/>
      <c r="Q748" s="238"/>
      <c r="R748" s="238"/>
      <c r="S748" s="238"/>
      <c r="T748" s="238"/>
      <c r="U748" s="238"/>
      <c r="V748" s="238"/>
      <c r="W748" s="238"/>
      <c r="X748" s="238"/>
      <c r="Y748" s="238"/>
      <c r="Z748" s="238"/>
      <c r="AA748" s="238"/>
      <c r="AB748" s="238"/>
      <c r="AC748" s="238"/>
    </row>
    <row r="749" customFormat="false" ht="15" hidden="false" customHeight="false" outlineLevel="0" collapsed="false">
      <c r="A749" s="238"/>
      <c r="B749" s="437"/>
      <c r="C749" s="238"/>
      <c r="D749" s="437"/>
      <c r="E749" s="238"/>
      <c r="F749" s="437"/>
      <c r="G749" s="437"/>
      <c r="H749" s="437"/>
      <c r="I749" s="437"/>
      <c r="J749" s="238"/>
      <c r="K749" s="238"/>
      <c r="L749" s="238"/>
      <c r="M749" s="238"/>
      <c r="N749" s="238"/>
      <c r="O749" s="238"/>
      <c r="P749" s="238"/>
      <c r="Q749" s="238"/>
      <c r="R749" s="238"/>
      <c r="S749" s="238"/>
      <c r="T749" s="238"/>
      <c r="U749" s="238"/>
      <c r="V749" s="238"/>
      <c r="W749" s="238"/>
      <c r="X749" s="238"/>
      <c r="Y749" s="238"/>
      <c r="Z749" s="238"/>
      <c r="AA749" s="238"/>
      <c r="AB749" s="238"/>
      <c r="AC749" s="238"/>
    </row>
    <row r="750" customFormat="false" ht="15" hidden="false" customHeight="false" outlineLevel="0" collapsed="false">
      <c r="A750" s="238"/>
      <c r="B750" s="437"/>
      <c r="C750" s="238"/>
      <c r="D750" s="437"/>
      <c r="E750" s="238"/>
      <c r="F750" s="437"/>
      <c r="G750" s="437"/>
      <c r="H750" s="437"/>
      <c r="I750" s="437"/>
      <c r="J750" s="238"/>
      <c r="K750" s="238"/>
      <c r="L750" s="238"/>
      <c r="M750" s="238"/>
      <c r="N750" s="238"/>
      <c r="O750" s="238"/>
      <c r="P750" s="238"/>
      <c r="Q750" s="238"/>
      <c r="R750" s="238"/>
      <c r="S750" s="238"/>
      <c r="T750" s="238"/>
      <c r="U750" s="238"/>
      <c r="V750" s="238"/>
      <c r="W750" s="238"/>
      <c r="X750" s="238"/>
      <c r="Y750" s="238"/>
      <c r="Z750" s="238"/>
      <c r="AA750" s="238"/>
      <c r="AB750" s="238"/>
      <c r="AC750" s="238"/>
    </row>
    <row r="751" customFormat="false" ht="15" hidden="false" customHeight="false" outlineLevel="0" collapsed="false">
      <c r="A751" s="238"/>
      <c r="B751" s="437"/>
      <c r="C751" s="238"/>
      <c r="D751" s="437"/>
      <c r="E751" s="238"/>
      <c r="F751" s="437"/>
      <c r="G751" s="437"/>
      <c r="H751" s="437"/>
      <c r="I751" s="437"/>
      <c r="J751" s="238"/>
      <c r="K751" s="238"/>
      <c r="L751" s="238"/>
      <c r="M751" s="238"/>
      <c r="N751" s="238"/>
      <c r="O751" s="238"/>
      <c r="P751" s="238"/>
      <c r="Q751" s="238"/>
      <c r="R751" s="238"/>
      <c r="S751" s="238"/>
      <c r="T751" s="238"/>
      <c r="U751" s="238"/>
      <c r="V751" s="238"/>
      <c r="W751" s="238"/>
      <c r="X751" s="238"/>
      <c r="Y751" s="238"/>
      <c r="Z751" s="238"/>
      <c r="AA751" s="238"/>
      <c r="AB751" s="238"/>
      <c r="AC751" s="238"/>
    </row>
    <row r="752" customFormat="false" ht="15" hidden="false" customHeight="false" outlineLevel="0" collapsed="false">
      <c r="A752" s="238"/>
      <c r="B752" s="437"/>
      <c r="C752" s="238"/>
      <c r="D752" s="437"/>
      <c r="E752" s="238"/>
      <c r="F752" s="437"/>
      <c r="G752" s="437"/>
      <c r="H752" s="437"/>
      <c r="I752" s="437"/>
      <c r="J752" s="238"/>
      <c r="K752" s="238"/>
      <c r="L752" s="238"/>
      <c r="M752" s="238"/>
      <c r="N752" s="238"/>
      <c r="O752" s="238"/>
      <c r="P752" s="238"/>
      <c r="Q752" s="238"/>
      <c r="R752" s="238"/>
      <c r="S752" s="238"/>
      <c r="T752" s="238"/>
      <c r="U752" s="238"/>
      <c r="V752" s="238"/>
      <c r="W752" s="238"/>
      <c r="X752" s="238"/>
      <c r="Y752" s="238"/>
      <c r="Z752" s="238"/>
      <c r="AA752" s="238"/>
      <c r="AB752" s="238"/>
      <c r="AC752" s="238"/>
    </row>
    <row r="753" customFormat="false" ht="15" hidden="false" customHeight="false" outlineLevel="0" collapsed="false">
      <c r="A753" s="238"/>
      <c r="B753" s="437"/>
      <c r="C753" s="238"/>
      <c r="D753" s="437"/>
      <c r="E753" s="238"/>
      <c r="F753" s="437"/>
      <c r="G753" s="437"/>
      <c r="H753" s="437"/>
      <c r="I753" s="437"/>
      <c r="J753" s="238"/>
      <c r="K753" s="238"/>
      <c r="L753" s="238"/>
      <c r="M753" s="238"/>
      <c r="N753" s="238"/>
      <c r="O753" s="238"/>
      <c r="P753" s="238"/>
      <c r="Q753" s="238"/>
      <c r="R753" s="238"/>
      <c r="S753" s="238"/>
      <c r="T753" s="238"/>
      <c r="U753" s="238"/>
      <c r="V753" s="238"/>
      <c r="W753" s="238"/>
      <c r="X753" s="238"/>
      <c r="Y753" s="238"/>
      <c r="Z753" s="238"/>
      <c r="AA753" s="238"/>
      <c r="AB753" s="238"/>
      <c r="AC753" s="238"/>
    </row>
    <row r="754" customFormat="false" ht="15" hidden="false" customHeight="false" outlineLevel="0" collapsed="false">
      <c r="A754" s="238"/>
      <c r="B754" s="437"/>
      <c r="C754" s="238"/>
      <c r="D754" s="437"/>
      <c r="E754" s="238"/>
      <c r="F754" s="437"/>
      <c r="G754" s="437"/>
      <c r="H754" s="437"/>
      <c r="I754" s="437"/>
      <c r="J754" s="238"/>
      <c r="K754" s="238"/>
      <c r="L754" s="238"/>
      <c r="M754" s="238"/>
      <c r="N754" s="238"/>
      <c r="O754" s="238"/>
      <c r="P754" s="238"/>
      <c r="Q754" s="238"/>
      <c r="R754" s="238"/>
      <c r="S754" s="238"/>
      <c r="T754" s="238"/>
      <c r="U754" s="238"/>
      <c r="V754" s="238"/>
      <c r="W754" s="238"/>
      <c r="X754" s="238"/>
      <c r="Y754" s="238"/>
      <c r="Z754" s="238"/>
      <c r="AA754" s="238"/>
      <c r="AB754" s="238"/>
      <c r="AC754" s="238"/>
    </row>
    <row r="755" customFormat="false" ht="15" hidden="false" customHeight="false" outlineLevel="0" collapsed="false">
      <c r="A755" s="238"/>
      <c r="B755" s="437"/>
      <c r="C755" s="238"/>
      <c r="D755" s="437"/>
      <c r="E755" s="238"/>
      <c r="F755" s="437"/>
      <c r="G755" s="437"/>
      <c r="H755" s="437"/>
      <c r="I755" s="437"/>
      <c r="J755" s="238"/>
      <c r="K755" s="238"/>
      <c r="L755" s="238"/>
      <c r="M755" s="238"/>
      <c r="N755" s="238"/>
      <c r="O755" s="238"/>
      <c r="P755" s="238"/>
      <c r="Q755" s="238"/>
      <c r="R755" s="238"/>
      <c r="S755" s="238"/>
      <c r="T755" s="238"/>
      <c r="U755" s="238"/>
      <c r="V755" s="238"/>
      <c r="W755" s="238"/>
      <c r="X755" s="238"/>
      <c r="Y755" s="238"/>
      <c r="Z755" s="238"/>
      <c r="AA755" s="238"/>
      <c r="AB755" s="238"/>
      <c r="AC755" s="238"/>
    </row>
    <row r="756" customFormat="false" ht="15" hidden="false" customHeight="false" outlineLevel="0" collapsed="false">
      <c r="A756" s="238"/>
      <c r="B756" s="437"/>
      <c r="C756" s="238"/>
      <c r="D756" s="437"/>
      <c r="E756" s="238"/>
      <c r="F756" s="437"/>
      <c r="G756" s="437"/>
      <c r="H756" s="437"/>
      <c r="I756" s="437"/>
      <c r="J756" s="238"/>
      <c r="K756" s="238"/>
      <c r="L756" s="238"/>
      <c r="M756" s="238"/>
      <c r="N756" s="238"/>
      <c r="O756" s="238"/>
      <c r="P756" s="238"/>
      <c r="Q756" s="238"/>
      <c r="R756" s="238"/>
      <c r="S756" s="238"/>
      <c r="T756" s="238"/>
      <c r="U756" s="238"/>
      <c r="V756" s="238"/>
      <c r="W756" s="238"/>
      <c r="X756" s="238"/>
      <c r="Y756" s="238"/>
      <c r="Z756" s="238"/>
      <c r="AA756" s="238"/>
      <c r="AB756" s="238"/>
      <c r="AC756" s="238"/>
    </row>
    <row r="757" customFormat="false" ht="15" hidden="false" customHeight="false" outlineLevel="0" collapsed="false">
      <c r="A757" s="238"/>
      <c r="B757" s="437"/>
      <c r="C757" s="238"/>
      <c r="D757" s="437"/>
      <c r="E757" s="238"/>
      <c r="F757" s="437"/>
      <c r="G757" s="437"/>
      <c r="H757" s="437"/>
      <c r="I757" s="437"/>
      <c r="J757" s="238"/>
      <c r="K757" s="238"/>
      <c r="L757" s="238"/>
      <c r="M757" s="238"/>
      <c r="N757" s="238"/>
      <c r="O757" s="238"/>
      <c r="P757" s="238"/>
      <c r="Q757" s="238"/>
      <c r="R757" s="238"/>
      <c r="S757" s="238"/>
      <c r="T757" s="238"/>
      <c r="U757" s="238"/>
      <c r="V757" s="238"/>
      <c r="W757" s="238"/>
      <c r="X757" s="238"/>
      <c r="Y757" s="238"/>
      <c r="Z757" s="238"/>
      <c r="AA757" s="238"/>
      <c r="AB757" s="238"/>
      <c r="AC757" s="238"/>
    </row>
    <row r="758" customFormat="false" ht="15" hidden="false" customHeight="false" outlineLevel="0" collapsed="false">
      <c r="A758" s="238"/>
      <c r="B758" s="437"/>
      <c r="C758" s="238"/>
      <c r="D758" s="437"/>
      <c r="E758" s="238"/>
      <c r="F758" s="437"/>
      <c r="G758" s="437"/>
      <c r="H758" s="437"/>
      <c r="I758" s="437"/>
      <c r="J758" s="238"/>
      <c r="K758" s="238"/>
      <c r="L758" s="238"/>
      <c r="M758" s="238"/>
      <c r="N758" s="238"/>
      <c r="O758" s="238"/>
      <c r="P758" s="238"/>
      <c r="Q758" s="238"/>
      <c r="R758" s="238"/>
      <c r="S758" s="238"/>
      <c r="T758" s="238"/>
      <c r="U758" s="238"/>
      <c r="V758" s="238"/>
      <c r="W758" s="238"/>
      <c r="X758" s="238"/>
      <c r="Y758" s="238"/>
      <c r="Z758" s="238"/>
      <c r="AA758" s="238"/>
      <c r="AB758" s="238"/>
      <c r="AC758" s="238"/>
    </row>
    <row r="759" customFormat="false" ht="15" hidden="false" customHeight="false" outlineLevel="0" collapsed="false">
      <c r="A759" s="238"/>
      <c r="B759" s="437"/>
      <c r="C759" s="238"/>
      <c r="D759" s="437"/>
      <c r="E759" s="238"/>
      <c r="F759" s="437"/>
      <c r="G759" s="437"/>
      <c r="H759" s="437"/>
      <c r="I759" s="437"/>
      <c r="J759" s="238"/>
      <c r="K759" s="238"/>
      <c r="L759" s="238"/>
      <c r="M759" s="238"/>
      <c r="N759" s="238"/>
      <c r="O759" s="238"/>
      <c r="P759" s="238"/>
      <c r="Q759" s="238"/>
      <c r="R759" s="238"/>
      <c r="S759" s="238"/>
      <c r="T759" s="238"/>
      <c r="U759" s="238"/>
      <c r="V759" s="238"/>
      <c r="W759" s="238"/>
      <c r="X759" s="238"/>
      <c r="Y759" s="238"/>
      <c r="Z759" s="238"/>
      <c r="AA759" s="238"/>
      <c r="AB759" s="238"/>
      <c r="AC759" s="238"/>
    </row>
    <row r="760" customFormat="false" ht="15" hidden="false" customHeight="false" outlineLevel="0" collapsed="false">
      <c r="A760" s="238"/>
      <c r="B760" s="437"/>
      <c r="C760" s="238"/>
      <c r="D760" s="437"/>
      <c r="E760" s="238"/>
      <c r="F760" s="437"/>
      <c r="G760" s="437"/>
      <c r="H760" s="437"/>
      <c r="I760" s="437"/>
      <c r="J760" s="238"/>
      <c r="K760" s="238"/>
      <c r="L760" s="238"/>
      <c r="M760" s="238"/>
      <c r="N760" s="238"/>
      <c r="O760" s="238"/>
      <c r="P760" s="238"/>
      <c r="Q760" s="238"/>
      <c r="R760" s="238"/>
      <c r="S760" s="238"/>
      <c r="T760" s="238"/>
      <c r="U760" s="238"/>
      <c r="V760" s="238"/>
      <c r="W760" s="238"/>
      <c r="X760" s="238"/>
      <c r="Y760" s="238"/>
      <c r="Z760" s="238"/>
      <c r="AA760" s="238"/>
      <c r="AB760" s="238"/>
      <c r="AC760" s="238"/>
    </row>
    <row r="761" customFormat="false" ht="15" hidden="false" customHeight="false" outlineLevel="0" collapsed="false">
      <c r="A761" s="238"/>
      <c r="B761" s="437"/>
      <c r="C761" s="238"/>
      <c r="D761" s="437"/>
      <c r="E761" s="238"/>
      <c r="F761" s="437"/>
      <c r="G761" s="437"/>
      <c r="H761" s="437"/>
      <c r="I761" s="437"/>
      <c r="J761" s="238"/>
      <c r="K761" s="238"/>
      <c r="L761" s="238"/>
      <c r="M761" s="238"/>
      <c r="N761" s="238"/>
      <c r="O761" s="238"/>
      <c r="P761" s="238"/>
      <c r="Q761" s="238"/>
      <c r="R761" s="238"/>
      <c r="S761" s="238"/>
      <c r="T761" s="238"/>
      <c r="U761" s="238"/>
      <c r="V761" s="238"/>
      <c r="W761" s="238"/>
      <c r="X761" s="238"/>
      <c r="Y761" s="238"/>
      <c r="Z761" s="238"/>
      <c r="AA761" s="238"/>
      <c r="AB761" s="238"/>
      <c r="AC761" s="238"/>
    </row>
    <row r="762" customFormat="false" ht="15" hidden="false" customHeight="false" outlineLevel="0" collapsed="false">
      <c r="A762" s="238"/>
      <c r="B762" s="437"/>
      <c r="C762" s="238"/>
      <c r="D762" s="437"/>
      <c r="E762" s="238"/>
      <c r="F762" s="437"/>
      <c r="G762" s="437"/>
      <c r="H762" s="437"/>
      <c r="I762" s="437"/>
      <c r="J762" s="238"/>
      <c r="K762" s="238"/>
      <c r="L762" s="238"/>
      <c r="M762" s="238"/>
      <c r="N762" s="238"/>
      <c r="O762" s="238"/>
      <c r="P762" s="238"/>
      <c r="Q762" s="238"/>
      <c r="R762" s="238"/>
      <c r="S762" s="238"/>
      <c r="T762" s="238"/>
      <c r="U762" s="238"/>
      <c r="V762" s="238"/>
      <c r="W762" s="238"/>
      <c r="X762" s="238"/>
      <c r="Y762" s="238"/>
      <c r="Z762" s="238"/>
      <c r="AA762" s="238"/>
      <c r="AB762" s="238"/>
      <c r="AC762" s="238"/>
    </row>
    <row r="763" customFormat="false" ht="15" hidden="false" customHeight="false" outlineLevel="0" collapsed="false">
      <c r="A763" s="238"/>
      <c r="B763" s="437"/>
      <c r="C763" s="238"/>
      <c r="D763" s="437"/>
      <c r="E763" s="238"/>
      <c r="F763" s="437"/>
      <c r="G763" s="437"/>
      <c r="H763" s="437"/>
      <c r="I763" s="437"/>
      <c r="J763" s="238"/>
      <c r="K763" s="238"/>
      <c r="L763" s="238"/>
      <c r="M763" s="238"/>
      <c r="N763" s="238"/>
      <c r="O763" s="238"/>
      <c r="P763" s="238"/>
      <c r="Q763" s="238"/>
      <c r="R763" s="238"/>
      <c r="S763" s="238"/>
      <c r="T763" s="238"/>
      <c r="U763" s="238"/>
      <c r="V763" s="238"/>
      <c r="W763" s="238"/>
      <c r="X763" s="238"/>
      <c r="Y763" s="238"/>
      <c r="Z763" s="238"/>
      <c r="AA763" s="238"/>
      <c r="AB763" s="238"/>
      <c r="AC763" s="238"/>
    </row>
    <row r="764" customFormat="false" ht="15" hidden="false" customHeight="false" outlineLevel="0" collapsed="false">
      <c r="A764" s="238"/>
      <c r="B764" s="437"/>
      <c r="C764" s="238"/>
      <c r="D764" s="437"/>
      <c r="E764" s="238"/>
      <c r="F764" s="437"/>
      <c r="G764" s="437"/>
      <c r="H764" s="437"/>
      <c r="I764" s="437"/>
      <c r="J764" s="238"/>
      <c r="K764" s="238"/>
      <c r="L764" s="238"/>
      <c r="M764" s="238"/>
      <c r="N764" s="238"/>
      <c r="O764" s="238"/>
      <c r="P764" s="238"/>
      <c r="Q764" s="238"/>
      <c r="R764" s="238"/>
      <c r="S764" s="238"/>
      <c r="T764" s="238"/>
      <c r="U764" s="238"/>
      <c r="V764" s="238"/>
      <c r="W764" s="238"/>
      <c r="X764" s="238"/>
      <c r="Y764" s="238"/>
      <c r="Z764" s="238"/>
      <c r="AA764" s="238"/>
      <c r="AB764" s="238"/>
      <c r="AC764" s="238"/>
    </row>
    <row r="765" customFormat="false" ht="15" hidden="false" customHeight="false" outlineLevel="0" collapsed="false">
      <c r="A765" s="238"/>
      <c r="B765" s="437"/>
      <c r="C765" s="238"/>
      <c r="D765" s="437"/>
      <c r="E765" s="238"/>
      <c r="F765" s="437"/>
      <c r="G765" s="437"/>
      <c r="H765" s="437"/>
      <c r="I765" s="437"/>
      <c r="J765" s="238"/>
      <c r="K765" s="238"/>
      <c r="L765" s="238"/>
      <c r="M765" s="238"/>
      <c r="N765" s="238"/>
      <c r="O765" s="238"/>
      <c r="P765" s="238"/>
      <c r="Q765" s="238"/>
      <c r="R765" s="238"/>
      <c r="S765" s="238"/>
      <c r="T765" s="238"/>
      <c r="U765" s="238"/>
      <c r="V765" s="238"/>
      <c r="W765" s="238"/>
      <c r="X765" s="238"/>
      <c r="Y765" s="238"/>
      <c r="Z765" s="238"/>
      <c r="AA765" s="238"/>
      <c r="AB765" s="238"/>
      <c r="AC765" s="238"/>
    </row>
    <row r="766" customFormat="false" ht="15" hidden="false" customHeight="false" outlineLevel="0" collapsed="false">
      <c r="A766" s="238"/>
      <c r="B766" s="437"/>
      <c r="C766" s="238"/>
      <c r="D766" s="437"/>
      <c r="E766" s="238"/>
      <c r="F766" s="437"/>
      <c r="G766" s="437"/>
      <c r="H766" s="437"/>
      <c r="I766" s="437"/>
      <c r="J766" s="238"/>
      <c r="K766" s="238"/>
      <c r="L766" s="238"/>
      <c r="M766" s="238"/>
      <c r="N766" s="238"/>
      <c r="O766" s="238"/>
      <c r="P766" s="238"/>
      <c r="Q766" s="238"/>
      <c r="R766" s="238"/>
      <c r="S766" s="238"/>
      <c r="T766" s="238"/>
      <c r="U766" s="238"/>
      <c r="V766" s="238"/>
      <c r="W766" s="238"/>
      <c r="X766" s="238"/>
      <c r="Y766" s="238"/>
      <c r="Z766" s="238"/>
      <c r="AA766" s="238"/>
      <c r="AB766" s="238"/>
      <c r="AC766" s="238"/>
    </row>
    <row r="767" customFormat="false" ht="15" hidden="false" customHeight="false" outlineLevel="0" collapsed="false">
      <c r="A767" s="238"/>
      <c r="B767" s="437"/>
      <c r="C767" s="238"/>
      <c r="D767" s="437"/>
      <c r="E767" s="238"/>
      <c r="F767" s="437"/>
      <c r="G767" s="437"/>
      <c r="H767" s="437"/>
      <c r="I767" s="437"/>
      <c r="J767" s="238"/>
      <c r="K767" s="238"/>
      <c r="L767" s="238"/>
      <c r="M767" s="238"/>
      <c r="N767" s="238"/>
      <c r="O767" s="238"/>
      <c r="P767" s="238"/>
      <c r="Q767" s="238"/>
      <c r="R767" s="238"/>
      <c r="S767" s="238"/>
      <c r="T767" s="238"/>
      <c r="U767" s="238"/>
      <c r="V767" s="238"/>
      <c r="W767" s="238"/>
      <c r="X767" s="238"/>
      <c r="Y767" s="238"/>
      <c r="Z767" s="238"/>
      <c r="AA767" s="238"/>
      <c r="AB767" s="238"/>
      <c r="AC767" s="238"/>
    </row>
    <row r="768" customFormat="false" ht="15" hidden="false" customHeight="false" outlineLevel="0" collapsed="false">
      <c r="A768" s="238"/>
      <c r="B768" s="437"/>
      <c r="C768" s="238"/>
      <c r="D768" s="437"/>
      <c r="E768" s="238"/>
      <c r="F768" s="437"/>
      <c r="G768" s="437"/>
      <c r="H768" s="437"/>
      <c r="I768" s="437"/>
      <c r="J768" s="238"/>
      <c r="K768" s="238"/>
      <c r="L768" s="238"/>
      <c r="M768" s="238"/>
      <c r="N768" s="238"/>
      <c r="O768" s="238"/>
      <c r="P768" s="238"/>
      <c r="Q768" s="238"/>
      <c r="R768" s="238"/>
      <c r="S768" s="238"/>
      <c r="T768" s="238"/>
      <c r="U768" s="238"/>
      <c r="V768" s="238"/>
      <c r="W768" s="238"/>
      <c r="X768" s="238"/>
      <c r="Y768" s="238"/>
      <c r="Z768" s="238"/>
      <c r="AA768" s="238"/>
      <c r="AB768" s="238"/>
      <c r="AC768" s="238"/>
    </row>
    <row r="769" customFormat="false" ht="15" hidden="false" customHeight="false" outlineLevel="0" collapsed="false">
      <c r="A769" s="238"/>
      <c r="B769" s="437"/>
      <c r="C769" s="238"/>
      <c r="D769" s="437"/>
      <c r="E769" s="238"/>
      <c r="F769" s="437"/>
      <c r="G769" s="437"/>
      <c r="H769" s="437"/>
      <c r="I769" s="437"/>
      <c r="J769" s="238"/>
      <c r="K769" s="238"/>
      <c r="L769" s="238"/>
      <c r="M769" s="238"/>
      <c r="N769" s="238"/>
      <c r="O769" s="238"/>
      <c r="P769" s="238"/>
      <c r="Q769" s="238"/>
      <c r="R769" s="238"/>
      <c r="S769" s="238"/>
      <c r="T769" s="238"/>
      <c r="U769" s="238"/>
      <c r="V769" s="238"/>
      <c r="W769" s="238"/>
      <c r="X769" s="238"/>
      <c r="Y769" s="238"/>
      <c r="Z769" s="238"/>
      <c r="AA769" s="238"/>
      <c r="AB769" s="238"/>
      <c r="AC769" s="238"/>
    </row>
    <row r="770" customFormat="false" ht="15" hidden="false" customHeight="false" outlineLevel="0" collapsed="false">
      <c r="A770" s="238"/>
      <c r="B770" s="437"/>
      <c r="C770" s="238"/>
      <c r="D770" s="437"/>
      <c r="E770" s="238"/>
      <c r="F770" s="437"/>
      <c r="G770" s="437"/>
      <c r="H770" s="437"/>
      <c r="I770" s="437"/>
      <c r="J770" s="238"/>
      <c r="K770" s="238"/>
      <c r="L770" s="238"/>
      <c r="M770" s="238"/>
      <c r="N770" s="238"/>
      <c r="O770" s="238"/>
      <c r="P770" s="238"/>
      <c r="Q770" s="238"/>
      <c r="R770" s="238"/>
      <c r="S770" s="238"/>
      <c r="T770" s="238"/>
      <c r="U770" s="238"/>
      <c r="V770" s="238"/>
      <c r="W770" s="238"/>
      <c r="X770" s="238"/>
      <c r="Y770" s="238"/>
      <c r="Z770" s="238"/>
      <c r="AA770" s="238"/>
      <c r="AB770" s="238"/>
      <c r="AC770" s="238"/>
    </row>
    <row r="771" customFormat="false" ht="15" hidden="false" customHeight="false" outlineLevel="0" collapsed="false">
      <c r="A771" s="238"/>
      <c r="B771" s="437"/>
      <c r="C771" s="238"/>
      <c r="D771" s="437"/>
      <c r="E771" s="238"/>
      <c r="F771" s="437"/>
      <c r="G771" s="437"/>
      <c r="H771" s="437"/>
      <c r="I771" s="437"/>
      <c r="J771" s="238"/>
      <c r="K771" s="238"/>
      <c r="L771" s="238"/>
      <c r="M771" s="238"/>
      <c r="N771" s="238"/>
      <c r="O771" s="238"/>
      <c r="P771" s="238"/>
      <c r="Q771" s="238"/>
      <c r="R771" s="238"/>
      <c r="S771" s="238"/>
      <c r="T771" s="238"/>
      <c r="U771" s="238"/>
      <c r="V771" s="238"/>
      <c r="W771" s="238"/>
      <c r="X771" s="238"/>
      <c r="Y771" s="238"/>
      <c r="Z771" s="238"/>
      <c r="AA771" s="238"/>
      <c r="AB771" s="238"/>
      <c r="AC771" s="238"/>
    </row>
    <row r="772" customFormat="false" ht="15" hidden="false" customHeight="false" outlineLevel="0" collapsed="false">
      <c r="A772" s="238"/>
      <c r="B772" s="437"/>
      <c r="C772" s="238"/>
      <c r="D772" s="437"/>
      <c r="E772" s="238"/>
      <c r="F772" s="437"/>
      <c r="G772" s="437"/>
      <c r="H772" s="437"/>
      <c r="I772" s="437"/>
      <c r="J772" s="238"/>
      <c r="K772" s="238"/>
      <c r="L772" s="238"/>
      <c r="M772" s="238"/>
      <c r="N772" s="238"/>
      <c r="O772" s="238"/>
      <c r="P772" s="238"/>
      <c r="Q772" s="238"/>
      <c r="R772" s="238"/>
      <c r="S772" s="238"/>
      <c r="T772" s="238"/>
      <c r="U772" s="238"/>
      <c r="V772" s="238"/>
      <c r="W772" s="238"/>
      <c r="X772" s="238"/>
      <c r="Y772" s="238"/>
      <c r="Z772" s="238"/>
      <c r="AA772" s="238"/>
      <c r="AB772" s="238"/>
      <c r="AC772" s="238"/>
    </row>
    <row r="773" customFormat="false" ht="15" hidden="false" customHeight="false" outlineLevel="0" collapsed="false">
      <c r="A773" s="238"/>
      <c r="B773" s="437"/>
      <c r="C773" s="238"/>
      <c r="D773" s="437"/>
      <c r="E773" s="238"/>
      <c r="F773" s="437"/>
      <c r="G773" s="437"/>
      <c r="H773" s="437"/>
      <c r="I773" s="437"/>
      <c r="J773" s="238"/>
      <c r="K773" s="238"/>
      <c r="L773" s="238"/>
      <c r="M773" s="238"/>
      <c r="N773" s="238"/>
      <c r="O773" s="238"/>
      <c r="P773" s="238"/>
      <c r="Q773" s="238"/>
      <c r="R773" s="238"/>
      <c r="S773" s="238"/>
      <c r="T773" s="238"/>
      <c r="U773" s="238"/>
      <c r="V773" s="238"/>
      <c r="W773" s="238"/>
      <c r="X773" s="238"/>
      <c r="Y773" s="238"/>
      <c r="Z773" s="238"/>
      <c r="AA773" s="238"/>
      <c r="AB773" s="238"/>
      <c r="AC773" s="238"/>
    </row>
    <row r="774" customFormat="false" ht="15" hidden="false" customHeight="false" outlineLevel="0" collapsed="false">
      <c r="A774" s="238"/>
      <c r="B774" s="437"/>
      <c r="C774" s="238"/>
      <c r="D774" s="437"/>
      <c r="E774" s="238"/>
      <c r="F774" s="437"/>
      <c r="G774" s="437"/>
      <c r="H774" s="437"/>
      <c r="I774" s="437"/>
      <c r="J774" s="238"/>
      <c r="K774" s="238"/>
      <c r="L774" s="238"/>
      <c r="M774" s="238"/>
      <c r="N774" s="238"/>
      <c r="O774" s="238"/>
      <c r="P774" s="238"/>
      <c r="Q774" s="238"/>
      <c r="R774" s="238"/>
      <c r="S774" s="238"/>
      <c r="T774" s="238"/>
      <c r="U774" s="238"/>
      <c r="V774" s="238"/>
      <c r="W774" s="238"/>
      <c r="X774" s="238"/>
      <c r="Y774" s="238"/>
      <c r="Z774" s="238"/>
      <c r="AA774" s="238"/>
      <c r="AB774" s="238"/>
      <c r="AC774" s="238"/>
    </row>
    <row r="775" customFormat="false" ht="15" hidden="false" customHeight="false" outlineLevel="0" collapsed="false">
      <c r="A775" s="238"/>
      <c r="B775" s="437"/>
      <c r="C775" s="238"/>
      <c r="D775" s="437"/>
      <c r="E775" s="238"/>
      <c r="F775" s="437"/>
      <c r="G775" s="437"/>
      <c r="H775" s="437"/>
      <c r="I775" s="437"/>
      <c r="J775" s="238"/>
      <c r="K775" s="238"/>
      <c r="L775" s="238"/>
      <c r="M775" s="238"/>
      <c r="N775" s="238"/>
      <c r="O775" s="238"/>
      <c r="P775" s="238"/>
      <c r="Q775" s="238"/>
      <c r="R775" s="238"/>
      <c r="S775" s="238"/>
      <c r="T775" s="238"/>
      <c r="U775" s="238"/>
      <c r="V775" s="238"/>
      <c r="W775" s="238"/>
      <c r="X775" s="238"/>
      <c r="Y775" s="238"/>
      <c r="Z775" s="238"/>
      <c r="AA775" s="238"/>
      <c r="AB775" s="238"/>
      <c r="AC775" s="238"/>
    </row>
    <row r="776" customFormat="false" ht="15" hidden="false" customHeight="false" outlineLevel="0" collapsed="false">
      <c r="A776" s="238"/>
      <c r="B776" s="437"/>
      <c r="C776" s="238"/>
      <c r="D776" s="437"/>
      <c r="E776" s="238"/>
      <c r="F776" s="437"/>
      <c r="G776" s="437"/>
      <c r="H776" s="437"/>
      <c r="I776" s="437"/>
      <c r="J776" s="238"/>
      <c r="K776" s="238"/>
      <c r="L776" s="238"/>
      <c r="M776" s="238"/>
      <c r="N776" s="238"/>
      <c r="O776" s="238"/>
      <c r="P776" s="238"/>
      <c r="Q776" s="238"/>
      <c r="R776" s="238"/>
      <c r="S776" s="238"/>
      <c r="T776" s="238"/>
      <c r="U776" s="238"/>
      <c r="V776" s="238"/>
      <c r="W776" s="238"/>
      <c r="X776" s="238"/>
      <c r="Y776" s="238"/>
      <c r="Z776" s="238"/>
      <c r="AA776" s="238"/>
      <c r="AB776" s="238"/>
      <c r="AC776" s="238"/>
    </row>
    <row r="777" customFormat="false" ht="15" hidden="false" customHeight="false" outlineLevel="0" collapsed="false">
      <c r="A777" s="238"/>
      <c r="B777" s="437"/>
      <c r="C777" s="238"/>
      <c r="D777" s="437"/>
      <c r="E777" s="238"/>
      <c r="F777" s="437"/>
      <c r="G777" s="437"/>
      <c r="H777" s="437"/>
      <c r="I777" s="437"/>
      <c r="J777" s="238"/>
      <c r="K777" s="238"/>
      <c r="L777" s="238"/>
      <c r="M777" s="238"/>
      <c r="N777" s="238"/>
      <c r="O777" s="238"/>
      <c r="P777" s="238"/>
      <c r="Q777" s="238"/>
      <c r="R777" s="238"/>
      <c r="S777" s="238"/>
      <c r="T777" s="238"/>
      <c r="U777" s="238"/>
      <c r="V777" s="238"/>
      <c r="W777" s="238"/>
      <c r="X777" s="238"/>
      <c r="Y777" s="238"/>
      <c r="Z777" s="238"/>
      <c r="AA777" s="238"/>
      <c r="AB777" s="238"/>
      <c r="AC777" s="238"/>
    </row>
    <row r="778" customFormat="false" ht="15" hidden="false" customHeight="false" outlineLevel="0" collapsed="false">
      <c r="A778" s="238"/>
      <c r="B778" s="437"/>
      <c r="C778" s="238"/>
      <c r="D778" s="437"/>
      <c r="E778" s="238"/>
      <c r="F778" s="437"/>
      <c r="G778" s="437"/>
      <c r="H778" s="437"/>
      <c r="I778" s="437"/>
      <c r="J778" s="238"/>
      <c r="K778" s="238"/>
      <c r="L778" s="238"/>
      <c r="M778" s="238"/>
      <c r="N778" s="238"/>
      <c r="O778" s="238"/>
      <c r="P778" s="238"/>
      <c r="Q778" s="238"/>
      <c r="R778" s="238"/>
      <c r="S778" s="238"/>
      <c r="T778" s="238"/>
      <c r="U778" s="238"/>
      <c r="V778" s="238"/>
      <c r="W778" s="238"/>
      <c r="X778" s="238"/>
      <c r="Y778" s="238"/>
      <c r="Z778" s="238"/>
      <c r="AA778" s="238"/>
      <c r="AB778" s="238"/>
      <c r="AC778" s="238"/>
    </row>
    <row r="779" customFormat="false" ht="15" hidden="false" customHeight="false" outlineLevel="0" collapsed="false">
      <c r="A779" s="238"/>
      <c r="B779" s="437"/>
      <c r="C779" s="238"/>
      <c r="D779" s="437"/>
      <c r="E779" s="238"/>
      <c r="F779" s="437"/>
      <c r="G779" s="437"/>
      <c r="H779" s="437"/>
      <c r="I779" s="437"/>
      <c r="J779" s="238"/>
      <c r="K779" s="238"/>
      <c r="L779" s="238"/>
      <c r="M779" s="238"/>
      <c r="N779" s="238"/>
      <c r="O779" s="238"/>
      <c r="P779" s="238"/>
      <c r="Q779" s="238"/>
      <c r="R779" s="238"/>
      <c r="S779" s="238"/>
      <c r="T779" s="238"/>
      <c r="U779" s="238"/>
      <c r="V779" s="238"/>
      <c r="W779" s="238"/>
      <c r="X779" s="238"/>
      <c r="Y779" s="238"/>
      <c r="Z779" s="238"/>
      <c r="AA779" s="238"/>
      <c r="AB779" s="238"/>
      <c r="AC779" s="238"/>
    </row>
    <row r="780" customFormat="false" ht="15" hidden="false" customHeight="false" outlineLevel="0" collapsed="false">
      <c r="A780" s="238"/>
      <c r="B780" s="437"/>
      <c r="C780" s="238"/>
      <c r="D780" s="437"/>
      <c r="E780" s="238"/>
      <c r="F780" s="437"/>
      <c r="G780" s="437"/>
      <c r="H780" s="437"/>
      <c r="I780" s="437"/>
      <c r="J780" s="238"/>
      <c r="K780" s="238"/>
      <c r="L780" s="238"/>
      <c r="M780" s="238"/>
      <c r="N780" s="238"/>
      <c r="O780" s="238"/>
      <c r="P780" s="238"/>
      <c r="Q780" s="238"/>
      <c r="R780" s="238"/>
      <c r="S780" s="238"/>
      <c r="T780" s="238"/>
      <c r="U780" s="238"/>
      <c r="V780" s="238"/>
      <c r="W780" s="238"/>
      <c r="X780" s="238"/>
      <c r="Y780" s="238"/>
      <c r="Z780" s="238"/>
      <c r="AA780" s="238"/>
      <c r="AB780" s="238"/>
      <c r="AC780" s="238"/>
    </row>
    <row r="781" customFormat="false" ht="15" hidden="false" customHeight="false" outlineLevel="0" collapsed="false">
      <c r="A781" s="238"/>
      <c r="B781" s="437"/>
      <c r="C781" s="238"/>
      <c r="D781" s="437"/>
      <c r="E781" s="238"/>
      <c r="F781" s="437"/>
      <c r="G781" s="437"/>
      <c r="H781" s="437"/>
      <c r="I781" s="437"/>
      <c r="J781" s="238"/>
      <c r="K781" s="238"/>
      <c r="L781" s="238"/>
      <c r="M781" s="238"/>
      <c r="N781" s="238"/>
      <c r="O781" s="238"/>
      <c r="P781" s="238"/>
      <c r="Q781" s="238"/>
      <c r="R781" s="238"/>
      <c r="S781" s="238"/>
      <c r="T781" s="238"/>
      <c r="U781" s="238"/>
      <c r="V781" s="238"/>
      <c r="W781" s="238"/>
      <c r="X781" s="238"/>
      <c r="Y781" s="238"/>
      <c r="Z781" s="238"/>
      <c r="AA781" s="238"/>
      <c r="AB781" s="238"/>
      <c r="AC781" s="238"/>
    </row>
    <row r="782" customFormat="false" ht="15" hidden="false" customHeight="false" outlineLevel="0" collapsed="false">
      <c r="A782" s="238"/>
      <c r="B782" s="437"/>
      <c r="C782" s="238"/>
      <c r="D782" s="437"/>
      <c r="E782" s="238"/>
      <c r="F782" s="437"/>
      <c r="G782" s="437"/>
      <c r="H782" s="437"/>
      <c r="I782" s="437"/>
      <c r="J782" s="238"/>
      <c r="K782" s="238"/>
      <c r="L782" s="238"/>
      <c r="M782" s="238"/>
      <c r="N782" s="238"/>
      <c r="O782" s="238"/>
      <c r="P782" s="238"/>
      <c r="Q782" s="238"/>
      <c r="R782" s="238"/>
      <c r="S782" s="238"/>
      <c r="T782" s="238"/>
      <c r="U782" s="238"/>
      <c r="V782" s="238"/>
      <c r="W782" s="238"/>
      <c r="X782" s="238"/>
      <c r="Y782" s="238"/>
      <c r="Z782" s="238"/>
      <c r="AA782" s="238"/>
      <c r="AB782" s="238"/>
      <c r="AC782" s="238"/>
    </row>
    <row r="783" customFormat="false" ht="15" hidden="false" customHeight="false" outlineLevel="0" collapsed="false">
      <c r="A783" s="238"/>
      <c r="B783" s="437"/>
      <c r="C783" s="238"/>
      <c r="D783" s="437"/>
      <c r="E783" s="238"/>
      <c r="F783" s="437"/>
      <c r="G783" s="437"/>
      <c r="H783" s="437"/>
      <c r="I783" s="437"/>
      <c r="J783" s="238"/>
      <c r="K783" s="238"/>
      <c r="L783" s="238"/>
      <c r="M783" s="238"/>
      <c r="N783" s="238"/>
      <c r="O783" s="238"/>
      <c r="P783" s="238"/>
      <c r="Q783" s="238"/>
      <c r="R783" s="238"/>
      <c r="S783" s="238"/>
      <c r="T783" s="238"/>
      <c r="U783" s="238"/>
      <c r="V783" s="238"/>
      <c r="W783" s="238"/>
      <c r="X783" s="238"/>
      <c r="Y783" s="238"/>
      <c r="Z783" s="238"/>
      <c r="AA783" s="238"/>
      <c r="AB783" s="238"/>
      <c r="AC783" s="238"/>
    </row>
    <row r="784" customFormat="false" ht="15" hidden="false" customHeight="false" outlineLevel="0" collapsed="false">
      <c r="A784" s="238"/>
      <c r="B784" s="437"/>
      <c r="C784" s="238"/>
      <c r="D784" s="437"/>
      <c r="E784" s="238"/>
      <c r="F784" s="437"/>
      <c r="G784" s="437"/>
      <c r="H784" s="437"/>
      <c r="I784" s="437"/>
      <c r="J784" s="238"/>
      <c r="K784" s="238"/>
      <c r="L784" s="238"/>
      <c r="M784" s="238"/>
      <c r="N784" s="238"/>
      <c r="O784" s="238"/>
      <c r="P784" s="238"/>
      <c r="Q784" s="238"/>
      <c r="R784" s="238"/>
      <c r="S784" s="238"/>
      <c r="T784" s="238"/>
      <c r="U784" s="238"/>
      <c r="V784" s="238"/>
      <c r="W784" s="238"/>
      <c r="X784" s="238"/>
      <c r="Y784" s="238"/>
      <c r="Z784" s="238"/>
      <c r="AA784" s="238"/>
      <c r="AB784" s="238"/>
      <c r="AC784" s="238"/>
    </row>
    <row r="785" customFormat="false" ht="15" hidden="false" customHeight="false" outlineLevel="0" collapsed="false">
      <c r="A785" s="238"/>
      <c r="B785" s="437"/>
      <c r="C785" s="238"/>
      <c r="D785" s="437"/>
      <c r="E785" s="238"/>
      <c r="F785" s="437"/>
      <c r="G785" s="437"/>
      <c r="H785" s="437"/>
      <c r="I785" s="437"/>
      <c r="J785" s="238"/>
      <c r="K785" s="238"/>
      <c r="L785" s="238"/>
      <c r="M785" s="238"/>
      <c r="N785" s="238"/>
      <c r="O785" s="238"/>
      <c r="P785" s="238"/>
      <c r="Q785" s="238"/>
      <c r="R785" s="238"/>
      <c r="S785" s="238"/>
      <c r="T785" s="238"/>
      <c r="U785" s="238"/>
      <c r="V785" s="238"/>
      <c r="W785" s="238"/>
      <c r="X785" s="238"/>
      <c r="Y785" s="238"/>
      <c r="Z785" s="238"/>
      <c r="AA785" s="238"/>
      <c r="AB785" s="238"/>
      <c r="AC785" s="238"/>
    </row>
    <row r="786" customFormat="false" ht="15" hidden="false" customHeight="false" outlineLevel="0" collapsed="false">
      <c r="A786" s="238"/>
      <c r="B786" s="437"/>
      <c r="C786" s="238"/>
      <c r="D786" s="437"/>
      <c r="E786" s="238"/>
      <c r="F786" s="437"/>
      <c r="G786" s="437"/>
      <c r="H786" s="437"/>
      <c r="I786" s="437"/>
      <c r="J786" s="238"/>
      <c r="K786" s="238"/>
      <c r="L786" s="238"/>
      <c r="M786" s="238"/>
      <c r="N786" s="238"/>
      <c r="O786" s="238"/>
      <c r="P786" s="238"/>
      <c r="Q786" s="238"/>
      <c r="R786" s="238"/>
      <c r="S786" s="238"/>
      <c r="T786" s="238"/>
      <c r="U786" s="238"/>
      <c r="V786" s="238"/>
      <c r="W786" s="238"/>
      <c r="X786" s="238"/>
      <c r="Y786" s="238"/>
      <c r="Z786" s="238"/>
      <c r="AA786" s="238"/>
      <c r="AB786" s="238"/>
      <c r="AC786" s="238"/>
    </row>
    <row r="787" customFormat="false" ht="15" hidden="false" customHeight="false" outlineLevel="0" collapsed="false">
      <c r="A787" s="238"/>
      <c r="B787" s="437"/>
      <c r="C787" s="238"/>
      <c r="D787" s="437"/>
      <c r="E787" s="238"/>
      <c r="F787" s="437"/>
      <c r="G787" s="437"/>
      <c r="H787" s="437"/>
      <c r="I787" s="437"/>
      <c r="J787" s="238"/>
      <c r="K787" s="238"/>
      <c r="L787" s="238"/>
      <c r="M787" s="238"/>
      <c r="N787" s="238"/>
      <c r="O787" s="238"/>
      <c r="P787" s="238"/>
      <c r="Q787" s="238"/>
      <c r="R787" s="238"/>
      <c r="S787" s="238"/>
      <c r="T787" s="238"/>
      <c r="U787" s="238"/>
      <c r="V787" s="238"/>
      <c r="W787" s="238"/>
      <c r="X787" s="238"/>
      <c r="Y787" s="238"/>
      <c r="Z787" s="238"/>
      <c r="AA787" s="238"/>
      <c r="AB787" s="238"/>
      <c r="AC787" s="238"/>
    </row>
    <row r="788" customFormat="false" ht="15" hidden="false" customHeight="false" outlineLevel="0" collapsed="false">
      <c r="A788" s="238"/>
      <c r="B788" s="437"/>
      <c r="C788" s="238"/>
      <c r="D788" s="437"/>
      <c r="E788" s="238"/>
      <c r="F788" s="437"/>
      <c r="G788" s="437"/>
      <c r="H788" s="437"/>
      <c r="I788" s="437"/>
      <c r="J788" s="238"/>
      <c r="K788" s="238"/>
      <c r="L788" s="238"/>
      <c r="M788" s="238"/>
      <c r="N788" s="238"/>
      <c r="O788" s="238"/>
      <c r="P788" s="238"/>
      <c r="Q788" s="238"/>
      <c r="R788" s="238"/>
      <c r="S788" s="238"/>
      <c r="T788" s="238"/>
      <c r="U788" s="238"/>
      <c r="V788" s="238"/>
      <c r="W788" s="238"/>
      <c r="X788" s="238"/>
      <c r="Y788" s="238"/>
      <c r="Z788" s="238"/>
      <c r="AA788" s="238"/>
      <c r="AB788" s="238"/>
      <c r="AC788" s="238"/>
    </row>
    <row r="789" customFormat="false" ht="15" hidden="false" customHeight="false" outlineLevel="0" collapsed="false">
      <c r="A789" s="238"/>
      <c r="B789" s="437"/>
      <c r="C789" s="238"/>
      <c r="D789" s="437"/>
      <c r="E789" s="238"/>
      <c r="F789" s="437"/>
      <c r="G789" s="437"/>
      <c r="H789" s="437"/>
      <c r="I789" s="437"/>
      <c r="J789" s="238"/>
      <c r="K789" s="238"/>
      <c r="L789" s="238"/>
      <c r="M789" s="238"/>
      <c r="N789" s="238"/>
      <c r="O789" s="238"/>
      <c r="P789" s="238"/>
      <c r="Q789" s="238"/>
      <c r="R789" s="238"/>
      <c r="S789" s="238"/>
      <c r="T789" s="238"/>
      <c r="U789" s="238"/>
      <c r="V789" s="238"/>
      <c r="W789" s="238"/>
      <c r="X789" s="238"/>
      <c r="Y789" s="238"/>
      <c r="Z789" s="238"/>
      <c r="AA789" s="238"/>
      <c r="AB789" s="238"/>
      <c r="AC789" s="238"/>
    </row>
    <row r="790" customFormat="false" ht="15" hidden="false" customHeight="false" outlineLevel="0" collapsed="false">
      <c r="A790" s="238"/>
      <c r="B790" s="437"/>
      <c r="C790" s="238"/>
      <c r="D790" s="437"/>
      <c r="E790" s="238"/>
      <c r="F790" s="437"/>
      <c r="G790" s="437"/>
      <c r="H790" s="437"/>
      <c r="I790" s="437"/>
      <c r="J790" s="238"/>
      <c r="K790" s="238"/>
      <c r="L790" s="238"/>
      <c r="M790" s="238"/>
      <c r="N790" s="238"/>
      <c r="O790" s="238"/>
      <c r="P790" s="238"/>
      <c r="Q790" s="238"/>
      <c r="R790" s="238"/>
      <c r="S790" s="238"/>
      <c r="T790" s="238"/>
      <c r="U790" s="238"/>
      <c r="V790" s="238"/>
      <c r="W790" s="238"/>
      <c r="X790" s="238"/>
      <c r="Y790" s="238"/>
      <c r="Z790" s="238"/>
      <c r="AA790" s="238"/>
      <c r="AB790" s="238"/>
      <c r="AC790" s="238"/>
    </row>
    <row r="791" customFormat="false" ht="15" hidden="false" customHeight="false" outlineLevel="0" collapsed="false">
      <c r="A791" s="238"/>
      <c r="B791" s="437"/>
      <c r="C791" s="238"/>
      <c r="D791" s="437"/>
      <c r="E791" s="238"/>
      <c r="F791" s="437"/>
      <c r="G791" s="437"/>
      <c r="H791" s="437"/>
      <c r="I791" s="437"/>
      <c r="J791" s="238"/>
      <c r="K791" s="238"/>
      <c r="L791" s="238"/>
      <c r="M791" s="238"/>
      <c r="N791" s="238"/>
      <c r="O791" s="238"/>
      <c r="P791" s="238"/>
      <c r="Q791" s="238"/>
      <c r="R791" s="238"/>
      <c r="S791" s="238"/>
      <c r="T791" s="238"/>
      <c r="U791" s="238"/>
      <c r="V791" s="238"/>
      <c r="W791" s="238"/>
      <c r="X791" s="238"/>
      <c r="Y791" s="238"/>
      <c r="Z791" s="238"/>
      <c r="AA791" s="238"/>
      <c r="AB791" s="238"/>
      <c r="AC791" s="238"/>
    </row>
    <row r="792" customFormat="false" ht="15" hidden="false" customHeight="false" outlineLevel="0" collapsed="false">
      <c r="A792" s="238"/>
      <c r="B792" s="437"/>
      <c r="C792" s="238"/>
      <c r="D792" s="437"/>
      <c r="E792" s="238"/>
      <c r="F792" s="437"/>
      <c r="G792" s="437"/>
      <c r="H792" s="437"/>
      <c r="I792" s="437"/>
      <c r="J792" s="238"/>
      <c r="K792" s="238"/>
      <c r="L792" s="238"/>
      <c r="M792" s="238"/>
      <c r="N792" s="238"/>
      <c r="O792" s="238"/>
      <c r="P792" s="238"/>
      <c r="Q792" s="238"/>
      <c r="R792" s="238"/>
      <c r="S792" s="238"/>
      <c r="T792" s="238"/>
      <c r="U792" s="238"/>
      <c r="V792" s="238"/>
      <c r="W792" s="238"/>
      <c r="X792" s="238"/>
      <c r="Y792" s="238"/>
      <c r="Z792" s="238"/>
      <c r="AA792" s="238"/>
      <c r="AB792" s="238"/>
      <c r="AC792" s="238"/>
    </row>
    <row r="793" customFormat="false" ht="15" hidden="false" customHeight="false" outlineLevel="0" collapsed="false">
      <c r="A793" s="238"/>
      <c r="B793" s="437"/>
      <c r="C793" s="238"/>
      <c r="D793" s="437"/>
      <c r="E793" s="238"/>
      <c r="F793" s="437"/>
      <c r="G793" s="437"/>
      <c r="H793" s="437"/>
      <c r="I793" s="437"/>
      <c r="J793" s="238"/>
      <c r="K793" s="238"/>
      <c r="L793" s="238"/>
      <c r="M793" s="238"/>
      <c r="N793" s="238"/>
      <c r="O793" s="238"/>
      <c r="P793" s="238"/>
      <c r="Q793" s="238"/>
      <c r="R793" s="238"/>
      <c r="S793" s="238"/>
      <c r="T793" s="238"/>
      <c r="U793" s="238"/>
      <c r="V793" s="238"/>
      <c r="W793" s="238"/>
      <c r="X793" s="238"/>
      <c r="Y793" s="238"/>
      <c r="Z793" s="238"/>
      <c r="AA793" s="238"/>
      <c r="AB793" s="238"/>
      <c r="AC793" s="238"/>
    </row>
    <row r="794" customFormat="false" ht="15" hidden="false" customHeight="false" outlineLevel="0" collapsed="false">
      <c r="A794" s="238"/>
      <c r="B794" s="437"/>
      <c r="C794" s="238"/>
      <c r="D794" s="437"/>
      <c r="E794" s="238"/>
      <c r="F794" s="437"/>
      <c r="G794" s="437"/>
      <c r="H794" s="437"/>
      <c r="I794" s="437"/>
      <c r="J794" s="238"/>
      <c r="K794" s="238"/>
      <c r="L794" s="238"/>
      <c r="M794" s="238"/>
      <c r="N794" s="238"/>
      <c r="O794" s="238"/>
      <c r="P794" s="238"/>
      <c r="Q794" s="238"/>
      <c r="R794" s="238"/>
      <c r="S794" s="238"/>
      <c r="T794" s="238"/>
      <c r="U794" s="238"/>
      <c r="V794" s="238"/>
      <c r="W794" s="238"/>
      <c r="X794" s="238"/>
      <c r="Y794" s="238"/>
      <c r="Z794" s="238"/>
      <c r="AA794" s="238"/>
      <c r="AB794" s="238"/>
      <c r="AC794" s="238"/>
    </row>
    <row r="795" customFormat="false" ht="15" hidden="false" customHeight="false" outlineLevel="0" collapsed="false">
      <c r="A795" s="238"/>
      <c r="B795" s="437"/>
      <c r="C795" s="238"/>
      <c r="D795" s="437"/>
      <c r="E795" s="238"/>
      <c r="F795" s="437"/>
      <c r="G795" s="437"/>
      <c r="H795" s="437"/>
      <c r="I795" s="437"/>
      <c r="J795" s="238"/>
      <c r="K795" s="238"/>
      <c r="L795" s="238"/>
      <c r="M795" s="238"/>
      <c r="N795" s="238"/>
      <c r="O795" s="238"/>
      <c r="P795" s="238"/>
      <c r="Q795" s="238"/>
      <c r="R795" s="238"/>
      <c r="S795" s="238"/>
      <c r="T795" s="238"/>
      <c r="U795" s="238"/>
      <c r="V795" s="238"/>
      <c r="W795" s="238"/>
      <c r="X795" s="238"/>
      <c r="Y795" s="238"/>
      <c r="Z795" s="238"/>
      <c r="AA795" s="238"/>
      <c r="AB795" s="238"/>
      <c r="AC795" s="238"/>
    </row>
    <row r="796" customFormat="false" ht="15" hidden="false" customHeight="false" outlineLevel="0" collapsed="false">
      <c r="A796" s="238"/>
      <c r="B796" s="437"/>
      <c r="C796" s="238"/>
      <c r="D796" s="437"/>
      <c r="E796" s="238"/>
      <c r="F796" s="437"/>
      <c r="G796" s="437"/>
      <c r="H796" s="437"/>
      <c r="I796" s="437"/>
      <c r="J796" s="238"/>
      <c r="K796" s="238"/>
      <c r="L796" s="238"/>
      <c r="M796" s="238"/>
      <c r="N796" s="238"/>
      <c r="O796" s="238"/>
      <c r="P796" s="238"/>
      <c r="Q796" s="238"/>
      <c r="R796" s="238"/>
      <c r="S796" s="238"/>
      <c r="T796" s="238"/>
      <c r="U796" s="238"/>
      <c r="V796" s="238"/>
      <c r="W796" s="238"/>
      <c r="X796" s="238"/>
      <c r="Y796" s="238"/>
      <c r="Z796" s="238"/>
      <c r="AA796" s="238"/>
      <c r="AB796" s="238"/>
      <c r="AC796" s="238"/>
    </row>
    <row r="797" customFormat="false" ht="15" hidden="false" customHeight="false" outlineLevel="0" collapsed="false">
      <c r="A797" s="238"/>
      <c r="B797" s="437"/>
      <c r="C797" s="238"/>
      <c r="D797" s="437"/>
      <c r="E797" s="238"/>
      <c r="F797" s="437"/>
      <c r="G797" s="437"/>
      <c r="H797" s="437"/>
      <c r="I797" s="437"/>
      <c r="J797" s="238"/>
      <c r="K797" s="238"/>
      <c r="L797" s="238"/>
      <c r="M797" s="238"/>
      <c r="N797" s="238"/>
      <c r="O797" s="238"/>
      <c r="P797" s="238"/>
      <c r="Q797" s="238"/>
      <c r="R797" s="238"/>
      <c r="S797" s="238"/>
      <c r="T797" s="238"/>
      <c r="U797" s="238"/>
      <c r="V797" s="238"/>
      <c r="W797" s="238"/>
      <c r="X797" s="238"/>
      <c r="Y797" s="238"/>
      <c r="Z797" s="238"/>
      <c r="AA797" s="238"/>
      <c r="AB797" s="238"/>
      <c r="AC797" s="238"/>
    </row>
    <row r="798" customFormat="false" ht="15" hidden="false" customHeight="false" outlineLevel="0" collapsed="false">
      <c r="A798" s="238"/>
      <c r="B798" s="437"/>
      <c r="C798" s="238"/>
      <c r="D798" s="437"/>
      <c r="E798" s="238"/>
      <c r="F798" s="437"/>
      <c r="G798" s="437"/>
      <c r="H798" s="437"/>
      <c r="I798" s="437"/>
      <c r="J798" s="238"/>
      <c r="K798" s="238"/>
      <c r="L798" s="238"/>
      <c r="M798" s="238"/>
      <c r="N798" s="238"/>
      <c r="O798" s="238"/>
      <c r="P798" s="238"/>
      <c r="Q798" s="238"/>
      <c r="R798" s="238"/>
      <c r="S798" s="238"/>
      <c r="T798" s="238"/>
      <c r="U798" s="238"/>
      <c r="V798" s="238"/>
      <c r="W798" s="238"/>
      <c r="X798" s="238"/>
      <c r="Y798" s="238"/>
      <c r="Z798" s="238"/>
      <c r="AA798" s="238"/>
      <c r="AB798" s="238"/>
      <c r="AC798" s="238"/>
    </row>
    <row r="799" customFormat="false" ht="15" hidden="false" customHeight="false" outlineLevel="0" collapsed="false">
      <c r="A799" s="238"/>
      <c r="B799" s="437"/>
      <c r="C799" s="238"/>
      <c r="D799" s="437"/>
      <c r="E799" s="238"/>
      <c r="F799" s="437"/>
      <c r="G799" s="437"/>
      <c r="H799" s="437"/>
      <c r="I799" s="437"/>
      <c r="J799" s="238"/>
      <c r="K799" s="238"/>
      <c r="L799" s="238"/>
      <c r="M799" s="238"/>
      <c r="N799" s="238"/>
      <c r="O799" s="238"/>
      <c r="P799" s="238"/>
      <c r="Q799" s="238"/>
      <c r="R799" s="238"/>
      <c r="S799" s="238"/>
      <c r="T799" s="238"/>
      <c r="U799" s="238"/>
      <c r="V799" s="238"/>
      <c r="W799" s="238"/>
      <c r="X799" s="238"/>
      <c r="Y799" s="238"/>
      <c r="Z799" s="238"/>
      <c r="AA799" s="238"/>
      <c r="AB799" s="238"/>
      <c r="AC799" s="238"/>
    </row>
    <row r="800" customFormat="false" ht="15" hidden="false" customHeight="false" outlineLevel="0" collapsed="false">
      <c r="A800" s="238"/>
      <c r="B800" s="437"/>
      <c r="C800" s="238"/>
      <c r="D800" s="437"/>
      <c r="E800" s="238"/>
      <c r="F800" s="437"/>
      <c r="G800" s="437"/>
      <c r="H800" s="437"/>
      <c r="I800" s="437"/>
      <c r="J800" s="238"/>
      <c r="K800" s="238"/>
      <c r="L800" s="238"/>
      <c r="M800" s="238"/>
      <c r="N800" s="238"/>
      <c r="O800" s="238"/>
      <c r="P800" s="238"/>
      <c r="Q800" s="238"/>
      <c r="R800" s="238"/>
      <c r="S800" s="238"/>
      <c r="T800" s="238"/>
      <c r="U800" s="238"/>
      <c r="V800" s="238"/>
      <c r="W800" s="238"/>
      <c r="X800" s="238"/>
      <c r="Y800" s="238"/>
      <c r="Z800" s="238"/>
      <c r="AA800" s="238"/>
      <c r="AB800" s="238"/>
      <c r="AC800" s="238"/>
    </row>
    <row r="801" customFormat="false" ht="15" hidden="false" customHeight="false" outlineLevel="0" collapsed="false">
      <c r="A801" s="238"/>
      <c r="B801" s="437"/>
      <c r="C801" s="238"/>
      <c r="D801" s="437"/>
      <c r="E801" s="238"/>
      <c r="F801" s="437"/>
      <c r="G801" s="437"/>
      <c r="H801" s="437"/>
      <c r="I801" s="437"/>
      <c r="J801" s="238"/>
      <c r="K801" s="238"/>
      <c r="L801" s="238"/>
      <c r="M801" s="238"/>
      <c r="N801" s="238"/>
      <c r="O801" s="238"/>
      <c r="P801" s="238"/>
      <c r="Q801" s="238"/>
      <c r="R801" s="238"/>
      <c r="S801" s="238"/>
      <c r="T801" s="238"/>
      <c r="U801" s="238"/>
      <c r="V801" s="238"/>
      <c r="W801" s="238"/>
      <c r="X801" s="238"/>
      <c r="Y801" s="238"/>
      <c r="Z801" s="238"/>
      <c r="AA801" s="238"/>
      <c r="AB801" s="238"/>
      <c r="AC801" s="238"/>
    </row>
    <row r="802" customFormat="false" ht="15" hidden="false" customHeight="false" outlineLevel="0" collapsed="false">
      <c r="A802" s="238"/>
      <c r="B802" s="437"/>
      <c r="C802" s="238"/>
      <c r="D802" s="437"/>
      <c r="E802" s="238"/>
      <c r="F802" s="437"/>
      <c r="G802" s="437"/>
      <c r="H802" s="437"/>
      <c r="I802" s="437"/>
      <c r="J802" s="238"/>
      <c r="K802" s="238"/>
      <c r="L802" s="238"/>
      <c r="M802" s="238"/>
      <c r="N802" s="238"/>
      <c r="O802" s="238"/>
      <c r="P802" s="238"/>
      <c r="Q802" s="238"/>
      <c r="R802" s="238"/>
      <c r="S802" s="238"/>
      <c r="T802" s="238"/>
      <c r="U802" s="238"/>
      <c r="V802" s="238"/>
      <c r="W802" s="238"/>
      <c r="X802" s="238"/>
      <c r="Y802" s="238"/>
      <c r="Z802" s="238"/>
      <c r="AA802" s="238"/>
      <c r="AB802" s="238"/>
      <c r="AC802" s="238"/>
    </row>
    <row r="803" customFormat="false" ht="15" hidden="false" customHeight="false" outlineLevel="0" collapsed="false">
      <c r="A803" s="238"/>
      <c r="B803" s="437"/>
      <c r="C803" s="238"/>
      <c r="D803" s="437"/>
      <c r="E803" s="238"/>
      <c r="F803" s="437"/>
      <c r="G803" s="437"/>
      <c r="H803" s="437"/>
      <c r="I803" s="437"/>
      <c r="J803" s="238"/>
      <c r="K803" s="238"/>
      <c r="L803" s="238"/>
      <c r="M803" s="238"/>
      <c r="N803" s="238"/>
      <c r="O803" s="238"/>
      <c r="P803" s="238"/>
      <c r="Q803" s="238"/>
      <c r="R803" s="238"/>
      <c r="S803" s="238"/>
      <c r="T803" s="238"/>
      <c r="U803" s="238"/>
      <c r="V803" s="238"/>
      <c r="W803" s="238"/>
      <c r="X803" s="238"/>
      <c r="Y803" s="238"/>
      <c r="Z803" s="238"/>
      <c r="AA803" s="238"/>
      <c r="AB803" s="238"/>
      <c r="AC803" s="238"/>
    </row>
    <row r="804" customFormat="false" ht="15" hidden="false" customHeight="false" outlineLevel="0" collapsed="false">
      <c r="A804" s="238"/>
      <c r="B804" s="437"/>
      <c r="C804" s="238"/>
      <c r="D804" s="437"/>
      <c r="E804" s="238"/>
      <c r="F804" s="437"/>
      <c r="G804" s="437"/>
      <c r="H804" s="437"/>
      <c r="I804" s="437"/>
      <c r="J804" s="238"/>
      <c r="K804" s="238"/>
      <c r="L804" s="238"/>
      <c r="M804" s="238"/>
      <c r="N804" s="238"/>
      <c r="O804" s="238"/>
      <c r="P804" s="238"/>
      <c r="Q804" s="238"/>
      <c r="R804" s="238"/>
      <c r="S804" s="238"/>
      <c r="T804" s="238"/>
      <c r="U804" s="238"/>
      <c r="V804" s="238"/>
      <c r="W804" s="238"/>
      <c r="X804" s="238"/>
      <c r="Y804" s="238"/>
      <c r="Z804" s="238"/>
      <c r="AA804" s="238"/>
      <c r="AB804" s="238"/>
      <c r="AC804" s="238"/>
    </row>
    <row r="805" customFormat="false" ht="15" hidden="false" customHeight="false" outlineLevel="0" collapsed="false">
      <c r="A805" s="238"/>
      <c r="B805" s="437"/>
      <c r="C805" s="238"/>
      <c r="D805" s="437"/>
      <c r="E805" s="238"/>
      <c r="F805" s="437"/>
      <c r="G805" s="437"/>
      <c r="H805" s="437"/>
      <c r="I805" s="437"/>
      <c r="J805" s="238"/>
      <c r="K805" s="238"/>
      <c r="L805" s="238"/>
      <c r="M805" s="238"/>
      <c r="N805" s="238"/>
      <c r="O805" s="238"/>
      <c r="P805" s="238"/>
      <c r="Q805" s="238"/>
      <c r="R805" s="238"/>
      <c r="S805" s="238"/>
      <c r="T805" s="238"/>
      <c r="U805" s="238"/>
      <c r="V805" s="238"/>
      <c r="W805" s="238"/>
      <c r="X805" s="238"/>
      <c r="Y805" s="238"/>
      <c r="Z805" s="238"/>
      <c r="AA805" s="238"/>
      <c r="AB805" s="238"/>
      <c r="AC805" s="238"/>
    </row>
    <row r="806" customFormat="false" ht="15" hidden="false" customHeight="false" outlineLevel="0" collapsed="false">
      <c r="A806" s="238"/>
      <c r="B806" s="437"/>
      <c r="C806" s="238"/>
      <c r="D806" s="437"/>
      <c r="E806" s="238"/>
      <c r="F806" s="437"/>
      <c r="G806" s="437"/>
      <c r="H806" s="437"/>
      <c r="I806" s="437"/>
      <c r="J806" s="238"/>
      <c r="K806" s="238"/>
      <c r="L806" s="238"/>
      <c r="M806" s="238"/>
      <c r="N806" s="238"/>
      <c r="O806" s="238"/>
      <c r="P806" s="238"/>
      <c r="Q806" s="238"/>
      <c r="R806" s="238"/>
      <c r="S806" s="238"/>
      <c r="T806" s="238"/>
      <c r="U806" s="238"/>
      <c r="V806" s="238"/>
      <c r="W806" s="238"/>
      <c r="X806" s="238"/>
      <c r="Y806" s="238"/>
      <c r="Z806" s="238"/>
      <c r="AA806" s="238"/>
      <c r="AB806" s="238"/>
      <c r="AC806" s="238"/>
    </row>
    <row r="807" customFormat="false" ht="15" hidden="false" customHeight="false" outlineLevel="0" collapsed="false">
      <c r="A807" s="238"/>
      <c r="B807" s="437"/>
      <c r="C807" s="238"/>
      <c r="D807" s="437"/>
      <c r="E807" s="238"/>
      <c r="F807" s="437"/>
      <c r="G807" s="437"/>
      <c r="H807" s="437"/>
      <c r="I807" s="437"/>
      <c r="J807" s="238"/>
      <c r="K807" s="238"/>
      <c r="L807" s="238"/>
      <c r="M807" s="238"/>
      <c r="N807" s="238"/>
      <c r="O807" s="238"/>
      <c r="P807" s="238"/>
      <c r="Q807" s="238"/>
      <c r="R807" s="238"/>
      <c r="S807" s="238"/>
      <c r="T807" s="238"/>
      <c r="U807" s="238"/>
      <c r="V807" s="238"/>
      <c r="W807" s="238"/>
      <c r="X807" s="238"/>
      <c r="Y807" s="238"/>
      <c r="Z807" s="238"/>
      <c r="AA807" s="238"/>
      <c r="AB807" s="238"/>
      <c r="AC807" s="238"/>
    </row>
    <row r="808" customFormat="false" ht="15" hidden="false" customHeight="false" outlineLevel="0" collapsed="false">
      <c r="A808" s="238"/>
      <c r="B808" s="437"/>
      <c r="C808" s="238"/>
      <c r="D808" s="437"/>
      <c r="E808" s="238"/>
      <c r="F808" s="437"/>
      <c r="G808" s="437"/>
      <c r="H808" s="437"/>
      <c r="I808" s="437"/>
      <c r="J808" s="238"/>
      <c r="K808" s="238"/>
      <c r="L808" s="238"/>
      <c r="M808" s="238"/>
      <c r="N808" s="238"/>
      <c r="O808" s="238"/>
      <c r="P808" s="238"/>
      <c r="Q808" s="238"/>
      <c r="R808" s="238"/>
      <c r="S808" s="238"/>
      <c r="T808" s="238"/>
      <c r="U808" s="238"/>
      <c r="V808" s="238"/>
      <c r="W808" s="238"/>
      <c r="X808" s="238"/>
      <c r="Y808" s="238"/>
      <c r="Z808" s="238"/>
      <c r="AA808" s="238"/>
      <c r="AB808" s="238"/>
      <c r="AC808" s="238"/>
    </row>
    <row r="809" customFormat="false" ht="15" hidden="false" customHeight="false" outlineLevel="0" collapsed="false">
      <c r="A809" s="238"/>
      <c r="B809" s="437"/>
      <c r="C809" s="238"/>
      <c r="D809" s="437"/>
      <c r="E809" s="238"/>
      <c r="F809" s="437"/>
      <c r="G809" s="437"/>
      <c r="H809" s="437"/>
      <c r="I809" s="437"/>
      <c r="J809" s="238"/>
      <c r="K809" s="238"/>
      <c r="L809" s="238"/>
      <c r="M809" s="238"/>
      <c r="N809" s="238"/>
      <c r="O809" s="238"/>
      <c r="P809" s="238"/>
      <c r="Q809" s="238"/>
      <c r="R809" s="238"/>
      <c r="S809" s="238"/>
      <c r="T809" s="238"/>
      <c r="U809" s="238"/>
      <c r="V809" s="238"/>
      <c r="W809" s="238"/>
      <c r="X809" s="238"/>
      <c r="Y809" s="238"/>
      <c r="Z809" s="238"/>
      <c r="AA809" s="238"/>
      <c r="AB809" s="238"/>
      <c r="AC809" s="238"/>
    </row>
    <row r="810" customFormat="false" ht="15" hidden="false" customHeight="false" outlineLevel="0" collapsed="false">
      <c r="A810" s="238"/>
      <c r="B810" s="437"/>
      <c r="C810" s="238"/>
      <c r="D810" s="437"/>
      <c r="E810" s="238"/>
      <c r="F810" s="437"/>
      <c r="G810" s="437"/>
      <c r="H810" s="437"/>
      <c r="I810" s="437"/>
      <c r="J810" s="238"/>
      <c r="K810" s="238"/>
      <c r="L810" s="238"/>
      <c r="M810" s="238"/>
      <c r="N810" s="238"/>
      <c r="O810" s="238"/>
      <c r="P810" s="238"/>
      <c r="Q810" s="238"/>
      <c r="R810" s="238"/>
      <c r="S810" s="238"/>
      <c r="T810" s="238"/>
      <c r="U810" s="238"/>
      <c r="V810" s="238"/>
      <c r="W810" s="238"/>
      <c r="X810" s="238"/>
      <c r="Y810" s="238"/>
      <c r="Z810" s="238"/>
      <c r="AA810" s="238"/>
      <c r="AB810" s="238"/>
      <c r="AC810" s="238"/>
    </row>
    <row r="811" customFormat="false" ht="15" hidden="false" customHeight="false" outlineLevel="0" collapsed="false">
      <c r="A811" s="238"/>
      <c r="B811" s="437"/>
      <c r="C811" s="238"/>
      <c r="D811" s="437"/>
      <c r="E811" s="238"/>
      <c r="F811" s="437"/>
      <c r="G811" s="437"/>
      <c r="H811" s="437"/>
      <c r="I811" s="437"/>
      <c r="J811" s="238"/>
      <c r="K811" s="238"/>
      <c r="L811" s="238"/>
      <c r="M811" s="238"/>
      <c r="N811" s="238"/>
      <c r="O811" s="238"/>
      <c r="P811" s="238"/>
      <c r="Q811" s="238"/>
      <c r="R811" s="238"/>
      <c r="S811" s="238"/>
      <c r="T811" s="238"/>
      <c r="U811" s="238"/>
      <c r="V811" s="238"/>
      <c r="W811" s="238"/>
      <c r="X811" s="238"/>
      <c r="Y811" s="238"/>
      <c r="Z811" s="238"/>
      <c r="AA811" s="238"/>
      <c r="AB811" s="238"/>
      <c r="AC811" s="238"/>
    </row>
    <row r="812" customFormat="false" ht="15" hidden="false" customHeight="false" outlineLevel="0" collapsed="false">
      <c r="A812" s="238"/>
      <c r="B812" s="437"/>
      <c r="C812" s="238"/>
      <c r="D812" s="437"/>
      <c r="E812" s="238"/>
      <c r="F812" s="437"/>
      <c r="G812" s="437"/>
      <c r="H812" s="437"/>
      <c r="I812" s="437"/>
      <c r="J812" s="238"/>
      <c r="K812" s="238"/>
      <c r="L812" s="238"/>
      <c r="M812" s="238"/>
      <c r="N812" s="238"/>
      <c r="O812" s="238"/>
      <c r="P812" s="238"/>
      <c r="Q812" s="238"/>
      <c r="R812" s="238"/>
      <c r="S812" s="238"/>
      <c r="T812" s="238"/>
      <c r="U812" s="238"/>
      <c r="V812" s="238"/>
      <c r="W812" s="238"/>
      <c r="X812" s="238"/>
      <c r="Y812" s="238"/>
      <c r="Z812" s="238"/>
      <c r="AA812" s="238"/>
      <c r="AB812" s="238"/>
      <c r="AC812" s="238"/>
    </row>
    <row r="813" customFormat="false" ht="15" hidden="false" customHeight="false" outlineLevel="0" collapsed="false">
      <c r="A813" s="238"/>
      <c r="B813" s="437"/>
      <c r="C813" s="238"/>
      <c r="D813" s="437"/>
      <c r="E813" s="238"/>
      <c r="F813" s="437"/>
      <c r="G813" s="437"/>
      <c r="H813" s="437"/>
      <c r="I813" s="437"/>
      <c r="J813" s="238"/>
      <c r="K813" s="238"/>
      <c r="L813" s="238"/>
      <c r="M813" s="238"/>
      <c r="N813" s="238"/>
      <c r="O813" s="238"/>
      <c r="P813" s="238"/>
      <c r="Q813" s="238"/>
      <c r="R813" s="238"/>
      <c r="S813" s="238"/>
      <c r="T813" s="238"/>
      <c r="U813" s="238"/>
      <c r="V813" s="238"/>
      <c r="W813" s="238"/>
      <c r="X813" s="238"/>
      <c r="Y813" s="238"/>
      <c r="Z813" s="238"/>
      <c r="AA813" s="238"/>
      <c r="AB813" s="238"/>
      <c r="AC813" s="238"/>
    </row>
    <row r="814" customFormat="false" ht="15" hidden="false" customHeight="false" outlineLevel="0" collapsed="false">
      <c r="A814" s="238"/>
      <c r="B814" s="437"/>
      <c r="C814" s="238"/>
      <c r="D814" s="437"/>
      <c r="E814" s="238"/>
      <c r="F814" s="437"/>
      <c r="G814" s="437"/>
      <c r="H814" s="437"/>
      <c r="I814" s="437"/>
      <c r="J814" s="238"/>
      <c r="K814" s="238"/>
      <c r="L814" s="238"/>
      <c r="M814" s="238"/>
      <c r="N814" s="238"/>
      <c r="O814" s="238"/>
      <c r="P814" s="238"/>
      <c r="Q814" s="238"/>
      <c r="R814" s="238"/>
      <c r="S814" s="238"/>
      <c r="T814" s="238"/>
      <c r="U814" s="238"/>
      <c r="V814" s="238"/>
      <c r="W814" s="238"/>
      <c r="X814" s="238"/>
      <c r="Y814" s="238"/>
      <c r="Z814" s="238"/>
      <c r="AA814" s="238"/>
      <c r="AB814" s="238"/>
      <c r="AC814" s="238"/>
    </row>
    <row r="815" customFormat="false" ht="15" hidden="false" customHeight="false" outlineLevel="0" collapsed="false">
      <c r="A815" s="238"/>
      <c r="B815" s="437"/>
      <c r="C815" s="238"/>
      <c r="D815" s="437"/>
      <c r="E815" s="238"/>
      <c r="F815" s="437"/>
      <c r="G815" s="437"/>
      <c r="H815" s="437"/>
      <c r="I815" s="437"/>
      <c r="J815" s="238"/>
      <c r="K815" s="238"/>
      <c r="L815" s="238"/>
      <c r="M815" s="238"/>
      <c r="N815" s="238"/>
      <c r="O815" s="238"/>
      <c r="P815" s="238"/>
      <c r="Q815" s="238"/>
      <c r="R815" s="238"/>
      <c r="S815" s="238"/>
      <c r="T815" s="238"/>
      <c r="U815" s="238"/>
      <c r="V815" s="238"/>
      <c r="W815" s="238"/>
      <c r="X815" s="238"/>
      <c r="Y815" s="238"/>
      <c r="Z815" s="238"/>
      <c r="AA815" s="238"/>
      <c r="AB815" s="238"/>
      <c r="AC815" s="238"/>
    </row>
    <row r="816" customFormat="false" ht="15" hidden="false" customHeight="false" outlineLevel="0" collapsed="false">
      <c r="A816" s="238"/>
      <c r="B816" s="437"/>
      <c r="C816" s="238"/>
      <c r="D816" s="437"/>
      <c r="E816" s="238"/>
      <c r="F816" s="437"/>
      <c r="G816" s="437"/>
      <c r="H816" s="437"/>
      <c r="I816" s="437"/>
      <c r="J816" s="238"/>
      <c r="K816" s="238"/>
      <c r="L816" s="238"/>
      <c r="M816" s="238"/>
      <c r="N816" s="238"/>
      <c r="O816" s="238"/>
      <c r="P816" s="238"/>
      <c r="Q816" s="238"/>
      <c r="R816" s="238"/>
      <c r="S816" s="238"/>
      <c r="T816" s="238"/>
      <c r="U816" s="238"/>
      <c r="V816" s="238"/>
      <c r="W816" s="238"/>
      <c r="X816" s="238"/>
      <c r="Y816" s="238"/>
      <c r="Z816" s="238"/>
      <c r="AA816" s="238"/>
      <c r="AB816" s="238"/>
      <c r="AC816" s="238"/>
    </row>
    <row r="817" customFormat="false" ht="15" hidden="false" customHeight="false" outlineLevel="0" collapsed="false">
      <c r="A817" s="238"/>
      <c r="B817" s="437"/>
      <c r="C817" s="238"/>
      <c r="D817" s="437"/>
      <c r="E817" s="238"/>
      <c r="F817" s="437"/>
      <c r="G817" s="437"/>
      <c r="H817" s="437"/>
      <c r="I817" s="437"/>
      <c r="J817" s="238"/>
      <c r="K817" s="238"/>
      <c r="L817" s="238"/>
      <c r="M817" s="238"/>
      <c r="N817" s="238"/>
      <c r="O817" s="238"/>
      <c r="P817" s="238"/>
      <c r="Q817" s="238"/>
      <c r="R817" s="238"/>
      <c r="S817" s="238"/>
      <c r="T817" s="238"/>
      <c r="U817" s="238"/>
      <c r="V817" s="238"/>
      <c r="W817" s="238"/>
      <c r="X817" s="238"/>
      <c r="Y817" s="238"/>
      <c r="Z817" s="238"/>
      <c r="AA817" s="238"/>
      <c r="AB817" s="238"/>
      <c r="AC817" s="238"/>
    </row>
    <row r="818" customFormat="false" ht="15" hidden="false" customHeight="false" outlineLevel="0" collapsed="false">
      <c r="A818" s="238"/>
      <c r="B818" s="437"/>
      <c r="C818" s="238"/>
      <c r="D818" s="437"/>
      <c r="E818" s="238"/>
      <c r="F818" s="437"/>
      <c r="G818" s="437"/>
      <c r="H818" s="437"/>
      <c r="I818" s="437"/>
      <c r="J818" s="238"/>
      <c r="K818" s="238"/>
      <c r="L818" s="238"/>
      <c r="M818" s="238"/>
      <c r="N818" s="238"/>
      <c r="O818" s="238"/>
      <c r="P818" s="238"/>
      <c r="Q818" s="238"/>
      <c r="R818" s="238"/>
      <c r="S818" s="238"/>
      <c r="T818" s="238"/>
      <c r="U818" s="238"/>
      <c r="V818" s="238"/>
      <c r="W818" s="238"/>
      <c r="X818" s="238"/>
      <c r="Y818" s="238"/>
      <c r="Z818" s="238"/>
      <c r="AA818" s="238"/>
      <c r="AB818" s="238"/>
      <c r="AC818" s="238"/>
    </row>
    <row r="819" customFormat="false" ht="15" hidden="false" customHeight="false" outlineLevel="0" collapsed="false">
      <c r="A819" s="238"/>
      <c r="B819" s="437"/>
      <c r="C819" s="238"/>
      <c r="D819" s="437"/>
      <c r="E819" s="238"/>
      <c r="F819" s="437"/>
      <c r="G819" s="437"/>
      <c r="H819" s="437"/>
      <c r="I819" s="437"/>
      <c r="J819" s="238"/>
      <c r="K819" s="238"/>
      <c r="L819" s="238"/>
      <c r="M819" s="238"/>
      <c r="N819" s="238"/>
      <c r="O819" s="238"/>
      <c r="P819" s="238"/>
      <c r="Q819" s="238"/>
      <c r="R819" s="238"/>
      <c r="S819" s="238"/>
      <c r="T819" s="238"/>
      <c r="U819" s="238"/>
      <c r="V819" s="238"/>
      <c r="W819" s="238"/>
      <c r="X819" s="238"/>
      <c r="Y819" s="238"/>
      <c r="Z819" s="238"/>
      <c r="AA819" s="238"/>
      <c r="AB819" s="238"/>
      <c r="AC819" s="238"/>
    </row>
    <row r="820" customFormat="false" ht="15" hidden="false" customHeight="false" outlineLevel="0" collapsed="false">
      <c r="A820" s="238"/>
      <c r="B820" s="437"/>
      <c r="C820" s="238"/>
      <c r="D820" s="437"/>
      <c r="E820" s="238"/>
      <c r="F820" s="437"/>
      <c r="G820" s="437"/>
      <c r="H820" s="437"/>
      <c r="I820" s="437"/>
      <c r="J820" s="238"/>
      <c r="K820" s="238"/>
      <c r="L820" s="238"/>
      <c r="M820" s="238"/>
      <c r="N820" s="238"/>
      <c r="O820" s="238"/>
      <c r="P820" s="238"/>
      <c r="Q820" s="238"/>
      <c r="R820" s="238"/>
      <c r="S820" s="238"/>
      <c r="T820" s="238"/>
      <c r="U820" s="238"/>
      <c r="V820" s="238"/>
      <c r="W820" s="238"/>
      <c r="X820" s="238"/>
      <c r="Y820" s="238"/>
      <c r="Z820" s="238"/>
      <c r="AA820" s="238"/>
      <c r="AB820" s="238"/>
      <c r="AC820" s="238"/>
    </row>
    <row r="821" customFormat="false" ht="15" hidden="false" customHeight="false" outlineLevel="0" collapsed="false">
      <c r="A821" s="238"/>
      <c r="B821" s="437"/>
      <c r="C821" s="238"/>
      <c r="D821" s="437"/>
      <c r="E821" s="238"/>
      <c r="F821" s="437"/>
      <c r="G821" s="437"/>
      <c r="H821" s="437"/>
      <c r="I821" s="437"/>
      <c r="J821" s="238"/>
      <c r="K821" s="238"/>
      <c r="L821" s="238"/>
      <c r="M821" s="238"/>
      <c r="N821" s="238"/>
      <c r="O821" s="238"/>
      <c r="P821" s="238"/>
      <c r="Q821" s="238"/>
      <c r="R821" s="238"/>
      <c r="S821" s="238"/>
      <c r="T821" s="238"/>
      <c r="U821" s="238"/>
      <c r="V821" s="238"/>
      <c r="W821" s="238"/>
      <c r="X821" s="238"/>
      <c r="Y821" s="238"/>
      <c r="Z821" s="238"/>
      <c r="AA821" s="238"/>
      <c r="AB821" s="238"/>
      <c r="AC821" s="238"/>
    </row>
    <row r="822" customFormat="false" ht="15" hidden="false" customHeight="false" outlineLevel="0" collapsed="false">
      <c r="A822" s="238"/>
      <c r="B822" s="437"/>
      <c r="C822" s="238"/>
      <c r="D822" s="437"/>
      <c r="E822" s="238"/>
      <c r="F822" s="437"/>
      <c r="G822" s="437"/>
      <c r="H822" s="437"/>
      <c r="I822" s="437"/>
      <c r="J822" s="238"/>
      <c r="K822" s="238"/>
      <c r="L822" s="238"/>
      <c r="M822" s="238"/>
      <c r="N822" s="238"/>
      <c r="O822" s="238"/>
      <c r="P822" s="238"/>
      <c r="Q822" s="238"/>
      <c r="R822" s="238"/>
      <c r="S822" s="238"/>
      <c r="T822" s="238"/>
      <c r="U822" s="238"/>
      <c r="V822" s="238"/>
      <c r="W822" s="238"/>
      <c r="X822" s="238"/>
      <c r="Y822" s="238"/>
      <c r="Z822" s="238"/>
      <c r="AA822" s="238"/>
      <c r="AB822" s="238"/>
      <c r="AC822" s="238"/>
    </row>
    <row r="823" customFormat="false" ht="15" hidden="false" customHeight="false" outlineLevel="0" collapsed="false">
      <c r="A823" s="238"/>
      <c r="B823" s="437"/>
      <c r="C823" s="238"/>
      <c r="D823" s="437"/>
      <c r="E823" s="238"/>
      <c r="F823" s="437"/>
      <c r="G823" s="437"/>
      <c r="H823" s="437"/>
      <c r="I823" s="437"/>
      <c r="J823" s="238"/>
      <c r="K823" s="238"/>
      <c r="L823" s="238"/>
      <c r="M823" s="238"/>
      <c r="N823" s="238"/>
      <c r="O823" s="238"/>
      <c r="P823" s="238"/>
      <c r="Q823" s="238"/>
      <c r="R823" s="238"/>
      <c r="S823" s="238"/>
      <c r="T823" s="238"/>
      <c r="U823" s="238"/>
      <c r="V823" s="238"/>
      <c r="W823" s="238"/>
      <c r="X823" s="238"/>
      <c r="Y823" s="238"/>
      <c r="Z823" s="238"/>
      <c r="AA823" s="238"/>
      <c r="AB823" s="238"/>
      <c r="AC823" s="238"/>
    </row>
    <row r="824" customFormat="false" ht="15" hidden="false" customHeight="false" outlineLevel="0" collapsed="false">
      <c r="A824" s="238"/>
      <c r="B824" s="437"/>
      <c r="C824" s="238"/>
      <c r="D824" s="437"/>
      <c r="E824" s="238"/>
      <c r="F824" s="437"/>
      <c r="G824" s="437"/>
      <c r="H824" s="437"/>
      <c r="I824" s="437"/>
      <c r="J824" s="238"/>
      <c r="K824" s="238"/>
      <c r="L824" s="238"/>
      <c r="M824" s="238"/>
      <c r="N824" s="238"/>
      <c r="O824" s="238"/>
      <c r="P824" s="238"/>
      <c r="Q824" s="238"/>
      <c r="R824" s="238"/>
      <c r="S824" s="238"/>
      <c r="T824" s="238"/>
      <c r="U824" s="238"/>
      <c r="V824" s="238"/>
      <c r="W824" s="238"/>
      <c r="X824" s="238"/>
      <c r="Y824" s="238"/>
      <c r="Z824" s="238"/>
      <c r="AA824" s="238"/>
      <c r="AB824" s="238"/>
      <c r="AC824" s="238"/>
    </row>
    <row r="825" customFormat="false" ht="15" hidden="false" customHeight="false" outlineLevel="0" collapsed="false">
      <c r="A825" s="238"/>
      <c r="B825" s="437"/>
      <c r="C825" s="238"/>
      <c r="D825" s="437"/>
      <c r="E825" s="238"/>
      <c r="F825" s="437"/>
      <c r="G825" s="437"/>
      <c r="H825" s="437"/>
      <c r="I825" s="437"/>
      <c r="J825" s="238"/>
      <c r="K825" s="238"/>
      <c r="L825" s="238"/>
      <c r="M825" s="238"/>
      <c r="N825" s="238"/>
      <c r="O825" s="238"/>
      <c r="P825" s="238"/>
      <c r="Q825" s="238"/>
      <c r="R825" s="238"/>
      <c r="S825" s="238"/>
      <c r="T825" s="238"/>
      <c r="U825" s="238"/>
      <c r="V825" s="238"/>
      <c r="W825" s="238"/>
      <c r="X825" s="238"/>
      <c r="Y825" s="238"/>
      <c r="Z825" s="238"/>
      <c r="AA825" s="238"/>
      <c r="AB825" s="238"/>
      <c r="AC825" s="238"/>
    </row>
    <row r="826" customFormat="false" ht="15" hidden="false" customHeight="false" outlineLevel="0" collapsed="false">
      <c r="A826" s="238"/>
      <c r="B826" s="437"/>
      <c r="C826" s="238"/>
      <c r="D826" s="437"/>
      <c r="E826" s="238"/>
      <c r="F826" s="437"/>
      <c r="G826" s="437"/>
      <c r="H826" s="437"/>
      <c r="I826" s="437"/>
      <c r="J826" s="238"/>
      <c r="K826" s="238"/>
      <c r="L826" s="238"/>
      <c r="M826" s="238"/>
      <c r="N826" s="238"/>
      <c r="O826" s="238"/>
      <c r="P826" s="238"/>
      <c r="Q826" s="238"/>
      <c r="R826" s="238"/>
      <c r="S826" s="238"/>
      <c r="T826" s="238"/>
      <c r="U826" s="238"/>
      <c r="V826" s="238"/>
      <c r="W826" s="238"/>
      <c r="X826" s="238"/>
      <c r="Y826" s="238"/>
      <c r="Z826" s="238"/>
      <c r="AA826" s="238"/>
      <c r="AB826" s="238"/>
      <c r="AC826" s="238"/>
    </row>
    <row r="827" customFormat="false" ht="15" hidden="false" customHeight="false" outlineLevel="0" collapsed="false">
      <c r="A827" s="238"/>
      <c r="B827" s="437"/>
      <c r="C827" s="238"/>
      <c r="D827" s="437"/>
      <c r="E827" s="238"/>
      <c r="F827" s="437"/>
      <c r="G827" s="437"/>
      <c r="H827" s="437"/>
      <c r="I827" s="437"/>
      <c r="J827" s="238"/>
      <c r="K827" s="238"/>
      <c r="L827" s="238"/>
      <c r="M827" s="238"/>
      <c r="N827" s="238"/>
      <c r="O827" s="238"/>
      <c r="P827" s="238"/>
      <c r="Q827" s="238"/>
      <c r="R827" s="238"/>
      <c r="S827" s="238"/>
      <c r="T827" s="238"/>
      <c r="U827" s="238"/>
      <c r="V827" s="238"/>
      <c r="W827" s="238"/>
      <c r="X827" s="238"/>
      <c r="Y827" s="238"/>
      <c r="Z827" s="238"/>
      <c r="AA827" s="238"/>
      <c r="AB827" s="238"/>
      <c r="AC827" s="238"/>
    </row>
    <row r="828" customFormat="false" ht="15" hidden="false" customHeight="false" outlineLevel="0" collapsed="false">
      <c r="A828" s="238"/>
      <c r="B828" s="437"/>
      <c r="C828" s="238"/>
      <c r="D828" s="437"/>
      <c r="E828" s="238"/>
      <c r="F828" s="437"/>
      <c r="G828" s="437"/>
      <c r="H828" s="437"/>
      <c r="I828" s="437"/>
      <c r="J828" s="238"/>
      <c r="K828" s="238"/>
      <c r="L828" s="238"/>
      <c r="M828" s="238"/>
      <c r="N828" s="238"/>
      <c r="O828" s="238"/>
      <c r="P828" s="238"/>
      <c r="Q828" s="238"/>
      <c r="R828" s="238"/>
      <c r="S828" s="238"/>
      <c r="T828" s="238"/>
      <c r="U828" s="238"/>
      <c r="V828" s="238"/>
      <c r="W828" s="238"/>
      <c r="X828" s="238"/>
      <c r="Y828" s="238"/>
      <c r="Z828" s="238"/>
      <c r="AA828" s="238"/>
      <c r="AB828" s="238"/>
      <c r="AC828" s="238"/>
    </row>
    <row r="829" customFormat="false" ht="15" hidden="false" customHeight="false" outlineLevel="0" collapsed="false">
      <c r="A829" s="238"/>
      <c r="B829" s="437"/>
      <c r="C829" s="238"/>
      <c r="D829" s="437"/>
      <c r="E829" s="238"/>
      <c r="F829" s="437"/>
      <c r="G829" s="437"/>
      <c r="H829" s="437"/>
      <c r="I829" s="437"/>
      <c r="J829" s="238"/>
      <c r="K829" s="238"/>
      <c r="L829" s="238"/>
      <c r="M829" s="238"/>
      <c r="N829" s="238"/>
      <c r="O829" s="238"/>
      <c r="P829" s="238"/>
      <c r="Q829" s="238"/>
      <c r="R829" s="238"/>
      <c r="S829" s="238"/>
      <c r="T829" s="238"/>
      <c r="U829" s="238"/>
      <c r="V829" s="238"/>
      <c r="W829" s="238"/>
      <c r="X829" s="238"/>
      <c r="Y829" s="238"/>
      <c r="Z829" s="238"/>
      <c r="AA829" s="238"/>
      <c r="AB829" s="238"/>
      <c r="AC829" s="238"/>
    </row>
    <row r="830" customFormat="false" ht="15" hidden="false" customHeight="false" outlineLevel="0" collapsed="false">
      <c r="A830" s="238"/>
      <c r="B830" s="437"/>
      <c r="C830" s="238"/>
      <c r="D830" s="437"/>
      <c r="E830" s="238"/>
      <c r="F830" s="437"/>
      <c r="G830" s="437"/>
      <c r="H830" s="437"/>
      <c r="I830" s="437"/>
      <c r="J830" s="238"/>
      <c r="K830" s="238"/>
      <c r="L830" s="238"/>
      <c r="M830" s="238"/>
      <c r="N830" s="238"/>
      <c r="O830" s="238"/>
      <c r="P830" s="238"/>
      <c r="Q830" s="238"/>
      <c r="R830" s="238"/>
      <c r="S830" s="238"/>
      <c r="T830" s="238"/>
      <c r="U830" s="238"/>
      <c r="V830" s="238"/>
      <c r="W830" s="238"/>
      <c r="X830" s="238"/>
      <c r="Y830" s="238"/>
      <c r="Z830" s="238"/>
      <c r="AA830" s="238"/>
      <c r="AB830" s="238"/>
      <c r="AC830" s="238"/>
    </row>
    <row r="831" customFormat="false" ht="15" hidden="false" customHeight="false" outlineLevel="0" collapsed="false">
      <c r="A831" s="238"/>
      <c r="B831" s="437"/>
      <c r="C831" s="238"/>
      <c r="D831" s="437"/>
      <c r="E831" s="238"/>
      <c r="F831" s="437"/>
      <c r="G831" s="437"/>
      <c r="H831" s="437"/>
      <c r="I831" s="437"/>
      <c r="J831" s="238"/>
      <c r="K831" s="238"/>
      <c r="L831" s="238"/>
      <c r="M831" s="238"/>
      <c r="N831" s="238"/>
      <c r="O831" s="238"/>
      <c r="P831" s="238"/>
      <c r="Q831" s="238"/>
      <c r="R831" s="238"/>
      <c r="S831" s="238"/>
      <c r="T831" s="238"/>
      <c r="U831" s="238"/>
      <c r="V831" s="238"/>
      <c r="W831" s="238"/>
      <c r="X831" s="238"/>
      <c r="Y831" s="238"/>
      <c r="Z831" s="238"/>
      <c r="AA831" s="238"/>
      <c r="AB831" s="238"/>
      <c r="AC831" s="238"/>
    </row>
    <row r="832" customFormat="false" ht="15" hidden="false" customHeight="false" outlineLevel="0" collapsed="false">
      <c r="A832" s="238"/>
      <c r="B832" s="437"/>
      <c r="C832" s="238"/>
      <c r="D832" s="437"/>
      <c r="E832" s="238"/>
      <c r="F832" s="437"/>
      <c r="G832" s="437"/>
      <c r="H832" s="437"/>
      <c r="I832" s="437"/>
      <c r="J832" s="238"/>
      <c r="K832" s="238"/>
      <c r="L832" s="238"/>
      <c r="M832" s="238"/>
      <c r="N832" s="238"/>
      <c r="O832" s="238"/>
      <c r="P832" s="238"/>
      <c r="Q832" s="238"/>
      <c r="R832" s="238"/>
      <c r="S832" s="238"/>
      <c r="T832" s="238"/>
      <c r="U832" s="238"/>
      <c r="V832" s="238"/>
      <c r="W832" s="238"/>
      <c r="X832" s="238"/>
      <c r="Y832" s="238"/>
      <c r="Z832" s="238"/>
      <c r="AA832" s="238"/>
      <c r="AB832" s="238"/>
      <c r="AC832" s="238"/>
    </row>
    <row r="833" customFormat="false" ht="15" hidden="false" customHeight="false" outlineLevel="0" collapsed="false">
      <c r="A833" s="238"/>
      <c r="B833" s="437"/>
      <c r="C833" s="238"/>
      <c r="D833" s="437"/>
      <c r="E833" s="238"/>
      <c r="F833" s="437"/>
      <c r="G833" s="437"/>
      <c r="H833" s="437"/>
      <c r="I833" s="437"/>
      <c r="J833" s="238"/>
      <c r="K833" s="238"/>
      <c r="L833" s="238"/>
      <c r="M833" s="238"/>
      <c r="N833" s="238"/>
      <c r="O833" s="238"/>
      <c r="P833" s="238"/>
      <c r="Q833" s="238"/>
      <c r="R833" s="238"/>
      <c r="S833" s="238"/>
      <c r="T833" s="238"/>
      <c r="U833" s="238"/>
      <c r="V833" s="238"/>
      <c r="W833" s="238"/>
      <c r="X833" s="238"/>
      <c r="Y833" s="238"/>
      <c r="Z833" s="238"/>
      <c r="AA833" s="238"/>
      <c r="AB833" s="238"/>
      <c r="AC833" s="238"/>
    </row>
    <row r="834" customFormat="false" ht="15" hidden="false" customHeight="false" outlineLevel="0" collapsed="false">
      <c r="A834" s="238"/>
      <c r="B834" s="437"/>
      <c r="C834" s="238"/>
      <c r="D834" s="437"/>
      <c r="E834" s="238"/>
      <c r="F834" s="437"/>
      <c r="G834" s="437"/>
      <c r="H834" s="437"/>
      <c r="I834" s="437"/>
      <c r="J834" s="238"/>
      <c r="K834" s="238"/>
      <c r="L834" s="238"/>
      <c r="M834" s="238"/>
      <c r="N834" s="238"/>
      <c r="O834" s="238"/>
      <c r="P834" s="238"/>
      <c r="Q834" s="238"/>
      <c r="R834" s="238"/>
      <c r="S834" s="238"/>
      <c r="T834" s="238"/>
      <c r="U834" s="238"/>
      <c r="V834" s="238"/>
      <c r="W834" s="238"/>
      <c r="X834" s="238"/>
      <c r="Y834" s="238"/>
      <c r="Z834" s="238"/>
      <c r="AA834" s="238"/>
      <c r="AB834" s="238"/>
      <c r="AC834" s="238"/>
    </row>
    <row r="835" customFormat="false" ht="15" hidden="false" customHeight="false" outlineLevel="0" collapsed="false">
      <c r="A835" s="238"/>
      <c r="B835" s="437"/>
      <c r="C835" s="238"/>
      <c r="D835" s="437"/>
      <c r="E835" s="238"/>
      <c r="F835" s="437"/>
      <c r="G835" s="437"/>
      <c r="H835" s="437"/>
      <c r="I835" s="437"/>
      <c r="J835" s="238"/>
      <c r="K835" s="238"/>
      <c r="L835" s="238"/>
      <c r="M835" s="238"/>
      <c r="N835" s="238"/>
      <c r="O835" s="238"/>
      <c r="P835" s="238"/>
      <c r="Q835" s="238"/>
      <c r="R835" s="238"/>
      <c r="S835" s="238"/>
      <c r="T835" s="238"/>
      <c r="U835" s="238"/>
      <c r="V835" s="238"/>
      <c r="W835" s="238"/>
      <c r="X835" s="238"/>
      <c r="Y835" s="238"/>
      <c r="Z835" s="238"/>
      <c r="AA835" s="238"/>
      <c r="AB835" s="238"/>
      <c r="AC835" s="238"/>
    </row>
    <row r="836" customFormat="false" ht="15" hidden="false" customHeight="false" outlineLevel="0" collapsed="false">
      <c r="A836" s="238"/>
      <c r="B836" s="437"/>
      <c r="C836" s="238"/>
      <c r="D836" s="437"/>
      <c r="E836" s="238"/>
      <c r="F836" s="437"/>
      <c r="G836" s="437"/>
      <c r="H836" s="437"/>
      <c r="I836" s="437"/>
      <c r="J836" s="238"/>
      <c r="K836" s="238"/>
      <c r="L836" s="238"/>
      <c r="M836" s="238"/>
      <c r="N836" s="238"/>
      <c r="O836" s="238"/>
      <c r="P836" s="238"/>
      <c r="Q836" s="238"/>
      <c r="R836" s="238"/>
      <c r="S836" s="238"/>
      <c r="T836" s="238"/>
      <c r="U836" s="238"/>
      <c r="V836" s="238"/>
      <c r="W836" s="238"/>
      <c r="X836" s="238"/>
      <c r="Y836" s="238"/>
      <c r="Z836" s="238"/>
      <c r="AA836" s="238"/>
      <c r="AB836" s="238"/>
      <c r="AC836" s="238"/>
    </row>
    <row r="837" customFormat="false" ht="15" hidden="false" customHeight="false" outlineLevel="0" collapsed="false">
      <c r="A837" s="238"/>
      <c r="B837" s="437"/>
      <c r="C837" s="238"/>
      <c r="D837" s="437"/>
      <c r="E837" s="238"/>
      <c r="F837" s="437"/>
      <c r="G837" s="437"/>
      <c r="H837" s="437"/>
      <c r="I837" s="437"/>
      <c r="J837" s="238"/>
      <c r="K837" s="238"/>
      <c r="L837" s="238"/>
      <c r="M837" s="238"/>
      <c r="N837" s="238"/>
      <c r="O837" s="238"/>
      <c r="P837" s="238"/>
      <c r="Q837" s="238"/>
      <c r="R837" s="238"/>
      <c r="S837" s="238"/>
      <c r="T837" s="238"/>
      <c r="U837" s="238"/>
      <c r="V837" s="238"/>
      <c r="W837" s="238"/>
      <c r="X837" s="238"/>
      <c r="Y837" s="238"/>
      <c r="Z837" s="238"/>
      <c r="AA837" s="238"/>
      <c r="AB837" s="238"/>
      <c r="AC837" s="238"/>
    </row>
    <row r="838" customFormat="false" ht="15" hidden="false" customHeight="false" outlineLevel="0" collapsed="false">
      <c r="A838" s="238"/>
      <c r="B838" s="437"/>
      <c r="C838" s="238"/>
      <c r="D838" s="437"/>
      <c r="E838" s="238"/>
      <c r="F838" s="437"/>
      <c r="G838" s="437"/>
      <c r="H838" s="437"/>
      <c r="I838" s="437"/>
      <c r="J838" s="238"/>
      <c r="K838" s="238"/>
      <c r="L838" s="238"/>
      <c r="M838" s="238"/>
      <c r="N838" s="238"/>
      <c r="O838" s="238"/>
      <c r="P838" s="238"/>
      <c r="Q838" s="238"/>
      <c r="R838" s="238"/>
      <c r="S838" s="238"/>
      <c r="T838" s="238"/>
      <c r="U838" s="238"/>
      <c r="V838" s="238"/>
      <c r="W838" s="238"/>
      <c r="X838" s="238"/>
      <c r="Y838" s="238"/>
      <c r="Z838" s="238"/>
      <c r="AA838" s="238"/>
      <c r="AB838" s="238"/>
      <c r="AC838" s="238"/>
    </row>
    <row r="839" customFormat="false" ht="15" hidden="false" customHeight="false" outlineLevel="0" collapsed="false">
      <c r="A839" s="238"/>
      <c r="B839" s="437"/>
      <c r="C839" s="238"/>
      <c r="D839" s="437"/>
      <c r="E839" s="238"/>
      <c r="F839" s="437"/>
      <c r="G839" s="437"/>
      <c r="H839" s="437"/>
      <c r="I839" s="437"/>
      <c r="J839" s="238"/>
      <c r="K839" s="238"/>
      <c r="L839" s="238"/>
      <c r="M839" s="238"/>
      <c r="N839" s="238"/>
      <c r="O839" s="238"/>
      <c r="P839" s="238"/>
      <c r="Q839" s="238"/>
      <c r="R839" s="238"/>
      <c r="S839" s="238"/>
      <c r="T839" s="238"/>
      <c r="U839" s="238"/>
      <c r="V839" s="238"/>
      <c r="W839" s="238"/>
      <c r="X839" s="238"/>
      <c r="Y839" s="238"/>
      <c r="Z839" s="238"/>
      <c r="AA839" s="238"/>
      <c r="AB839" s="238"/>
      <c r="AC839" s="238"/>
    </row>
    <row r="840" customFormat="false" ht="15" hidden="false" customHeight="false" outlineLevel="0" collapsed="false">
      <c r="A840" s="238"/>
      <c r="B840" s="437"/>
      <c r="C840" s="238"/>
      <c r="D840" s="437"/>
      <c r="E840" s="238"/>
      <c r="F840" s="437"/>
      <c r="G840" s="437"/>
      <c r="H840" s="437"/>
      <c r="I840" s="437"/>
      <c r="J840" s="238"/>
      <c r="K840" s="238"/>
      <c r="L840" s="238"/>
      <c r="M840" s="238"/>
      <c r="N840" s="238"/>
      <c r="O840" s="238"/>
      <c r="P840" s="238"/>
      <c r="Q840" s="238"/>
      <c r="R840" s="238"/>
      <c r="S840" s="238"/>
      <c r="T840" s="238"/>
      <c r="U840" s="238"/>
      <c r="V840" s="238"/>
      <c r="W840" s="238"/>
      <c r="X840" s="238"/>
      <c r="Y840" s="238"/>
      <c r="Z840" s="238"/>
      <c r="AA840" s="238"/>
      <c r="AB840" s="238"/>
      <c r="AC840" s="238"/>
    </row>
    <row r="841" customFormat="false" ht="15" hidden="false" customHeight="false" outlineLevel="0" collapsed="false">
      <c r="A841" s="238"/>
      <c r="B841" s="437"/>
      <c r="C841" s="238"/>
      <c r="D841" s="437"/>
      <c r="E841" s="238"/>
      <c r="F841" s="437"/>
      <c r="G841" s="437"/>
      <c r="H841" s="437"/>
      <c r="I841" s="437"/>
      <c r="J841" s="238"/>
      <c r="K841" s="238"/>
      <c r="L841" s="238"/>
      <c r="M841" s="238"/>
      <c r="N841" s="238"/>
      <c r="O841" s="238"/>
      <c r="P841" s="238"/>
      <c r="Q841" s="238"/>
      <c r="R841" s="238"/>
      <c r="S841" s="238"/>
      <c r="T841" s="238"/>
      <c r="U841" s="238"/>
      <c r="V841" s="238"/>
      <c r="W841" s="238"/>
      <c r="X841" s="238"/>
      <c r="Y841" s="238"/>
      <c r="Z841" s="238"/>
      <c r="AA841" s="238"/>
      <c r="AB841" s="238"/>
      <c r="AC841" s="238"/>
    </row>
    <row r="842" customFormat="false" ht="15" hidden="false" customHeight="false" outlineLevel="0" collapsed="false">
      <c r="A842" s="238"/>
      <c r="B842" s="437"/>
      <c r="C842" s="238"/>
      <c r="D842" s="437"/>
      <c r="E842" s="238"/>
      <c r="F842" s="437"/>
      <c r="G842" s="437"/>
      <c r="H842" s="437"/>
      <c r="I842" s="437"/>
      <c r="J842" s="238"/>
      <c r="K842" s="238"/>
      <c r="L842" s="238"/>
      <c r="M842" s="238"/>
      <c r="N842" s="238"/>
      <c r="O842" s="238"/>
      <c r="P842" s="238"/>
      <c r="Q842" s="238"/>
      <c r="R842" s="238"/>
      <c r="S842" s="238"/>
      <c r="T842" s="238"/>
      <c r="U842" s="238"/>
      <c r="V842" s="238"/>
      <c r="W842" s="238"/>
      <c r="X842" s="238"/>
      <c r="Y842" s="238"/>
      <c r="Z842" s="238"/>
      <c r="AA842" s="238"/>
      <c r="AB842" s="238"/>
      <c r="AC842" s="238"/>
    </row>
    <row r="843" customFormat="false" ht="15" hidden="false" customHeight="false" outlineLevel="0" collapsed="false">
      <c r="A843" s="238"/>
      <c r="B843" s="437"/>
      <c r="C843" s="238"/>
      <c r="D843" s="437"/>
      <c r="E843" s="238"/>
      <c r="F843" s="437"/>
      <c r="G843" s="437"/>
      <c r="H843" s="437"/>
      <c r="I843" s="437"/>
      <c r="J843" s="238"/>
      <c r="K843" s="238"/>
      <c r="L843" s="238"/>
      <c r="M843" s="238"/>
      <c r="N843" s="238"/>
      <c r="O843" s="238"/>
      <c r="P843" s="238"/>
      <c r="Q843" s="238"/>
      <c r="R843" s="238"/>
      <c r="S843" s="238"/>
      <c r="T843" s="238"/>
      <c r="U843" s="238"/>
      <c r="V843" s="238"/>
      <c r="W843" s="238"/>
      <c r="X843" s="238"/>
      <c r="Y843" s="238"/>
      <c r="Z843" s="238"/>
      <c r="AA843" s="238"/>
      <c r="AB843" s="238"/>
      <c r="AC843" s="238"/>
    </row>
    <row r="844" customFormat="false" ht="15" hidden="false" customHeight="false" outlineLevel="0" collapsed="false">
      <c r="A844" s="238"/>
      <c r="B844" s="437"/>
      <c r="C844" s="238"/>
      <c r="D844" s="437"/>
      <c r="E844" s="238"/>
      <c r="F844" s="437"/>
      <c r="G844" s="437"/>
      <c r="H844" s="437"/>
      <c r="I844" s="437"/>
      <c r="J844" s="238"/>
      <c r="K844" s="238"/>
      <c r="L844" s="238"/>
      <c r="M844" s="238"/>
      <c r="N844" s="238"/>
      <c r="O844" s="238"/>
      <c r="P844" s="238"/>
      <c r="Q844" s="238"/>
      <c r="R844" s="238"/>
      <c r="S844" s="238"/>
      <c r="T844" s="238"/>
      <c r="U844" s="238"/>
      <c r="V844" s="238"/>
      <c r="W844" s="238"/>
      <c r="X844" s="238"/>
      <c r="Y844" s="238"/>
      <c r="Z844" s="238"/>
      <c r="AA844" s="238"/>
      <c r="AB844" s="238"/>
      <c r="AC844" s="238"/>
    </row>
    <row r="845" customFormat="false" ht="15" hidden="false" customHeight="false" outlineLevel="0" collapsed="false">
      <c r="A845" s="238"/>
      <c r="B845" s="437"/>
      <c r="C845" s="238"/>
      <c r="D845" s="437"/>
      <c r="E845" s="238"/>
      <c r="F845" s="437"/>
      <c r="G845" s="437"/>
      <c r="H845" s="437"/>
      <c r="I845" s="437"/>
      <c r="J845" s="238"/>
      <c r="K845" s="238"/>
      <c r="L845" s="238"/>
      <c r="M845" s="238"/>
      <c r="N845" s="238"/>
      <c r="O845" s="238"/>
      <c r="P845" s="238"/>
      <c r="Q845" s="238"/>
      <c r="R845" s="238"/>
      <c r="S845" s="238"/>
      <c r="T845" s="238"/>
      <c r="U845" s="238"/>
      <c r="V845" s="238"/>
      <c r="W845" s="238"/>
      <c r="X845" s="238"/>
      <c r="Y845" s="238"/>
      <c r="Z845" s="238"/>
      <c r="AA845" s="238"/>
      <c r="AB845" s="238"/>
      <c r="AC845" s="238"/>
    </row>
    <row r="846" customFormat="false" ht="15" hidden="false" customHeight="false" outlineLevel="0" collapsed="false">
      <c r="A846" s="238"/>
      <c r="B846" s="437"/>
      <c r="C846" s="238"/>
      <c r="D846" s="437"/>
      <c r="E846" s="238"/>
      <c r="F846" s="437"/>
      <c r="G846" s="437"/>
      <c r="H846" s="437"/>
      <c r="I846" s="437"/>
      <c r="J846" s="238"/>
      <c r="K846" s="238"/>
      <c r="L846" s="238"/>
      <c r="M846" s="238"/>
      <c r="N846" s="238"/>
      <c r="O846" s="238"/>
      <c r="P846" s="238"/>
      <c r="Q846" s="238"/>
      <c r="R846" s="238"/>
      <c r="S846" s="238"/>
      <c r="T846" s="238"/>
      <c r="U846" s="238"/>
      <c r="V846" s="238"/>
      <c r="W846" s="238"/>
      <c r="X846" s="238"/>
      <c r="Y846" s="238"/>
      <c r="Z846" s="238"/>
      <c r="AA846" s="238"/>
      <c r="AB846" s="238"/>
      <c r="AC846" s="238"/>
    </row>
    <row r="847" customFormat="false" ht="15" hidden="false" customHeight="false" outlineLevel="0" collapsed="false">
      <c r="A847" s="238"/>
      <c r="B847" s="437"/>
      <c r="C847" s="238"/>
      <c r="D847" s="437"/>
      <c r="E847" s="238"/>
      <c r="F847" s="437"/>
      <c r="G847" s="437"/>
      <c r="H847" s="437"/>
      <c r="I847" s="437"/>
      <c r="J847" s="238"/>
      <c r="K847" s="238"/>
      <c r="L847" s="238"/>
      <c r="M847" s="238"/>
      <c r="N847" s="238"/>
      <c r="O847" s="238"/>
      <c r="P847" s="238"/>
      <c r="Q847" s="238"/>
      <c r="R847" s="238"/>
      <c r="S847" s="238"/>
      <c r="T847" s="238"/>
      <c r="U847" s="238"/>
      <c r="V847" s="238"/>
      <c r="W847" s="238"/>
      <c r="X847" s="238"/>
      <c r="Y847" s="238"/>
      <c r="Z847" s="238"/>
      <c r="AA847" s="238"/>
      <c r="AB847" s="238"/>
      <c r="AC847" s="238"/>
    </row>
    <row r="848" customFormat="false" ht="15" hidden="false" customHeight="false" outlineLevel="0" collapsed="false">
      <c r="A848" s="238"/>
      <c r="B848" s="437"/>
      <c r="C848" s="238"/>
      <c r="D848" s="437"/>
      <c r="E848" s="238"/>
      <c r="F848" s="437"/>
      <c r="G848" s="437"/>
      <c r="H848" s="437"/>
      <c r="I848" s="437"/>
      <c r="J848" s="238"/>
      <c r="K848" s="238"/>
      <c r="L848" s="238"/>
      <c r="M848" s="238"/>
      <c r="N848" s="238"/>
      <c r="O848" s="238"/>
      <c r="P848" s="238"/>
      <c r="Q848" s="238"/>
      <c r="R848" s="238"/>
      <c r="S848" s="238"/>
      <c r="T848" s="238"/>
      <c r="U848" s="238"/>
      <c r="V848" s="238"/>
      <c r="W848" s="238"/>
      <c r="X848" s="238"/>
      <c r="Y848" s="238"/>
      <c r="Z848" s="238"/>
      <c r="AA848" s="238"/>
      <c r="AB848" s="238"/>
      <c r="AC848" s="238"/>
    </row>
    <row r="849" customFormat="false" ht="15" hidden="false" customHeight="false" outlineLevel="0" collapsed="false">
      <c r="A849" s="238"/>
      <c r="B849" s="437"/>
      <c r="C849" s="238"/>
      <c r="D849" s="437"/>
      <c r="E849" s="238"/>
      <c r="F849" s="437"/>
      <c r="G849" s="437"/>
      <c r="H849" s="437"/>
      <c r="I849" s="437"/>
      <c r="J849" s="238"/>
      <c r="K849" s="238"/>
      <c r="L849" s="238"/>
      <c r="M849" s="238"/>
      <c r="N849" s="238"/>
      <c r="O849" s="238"/>
      <c r="P849" s="238"/>
      <c r="Q849" s="238"/>
      <c r="R849" s="238"/>
      <c r="S849" s="238"/>
      <c r="T849" s="238"/>
      <c r="U849" s="238"/>
      <c r="V849" s="238"/>
      <c r="W849" s="238"/>
      <c r="X849" s="238"/>
      <c r="Y849" s="238"/>
      <c r="Z849" s="238"/>
      <c r="AA849" s="238"/>
      <c r="AB849" s="238"/>
      <c r="AC849" s="238"/>
    </row>
    <row r="850" customFormat="false" ht="15" hidden="false" customHeight="false" outlineLevel="0" collapsed="false">
      <c r="A850" s="238"/>
      <c r="B850" s="437"/>
      <c r="C850" s="238"/>
      <c r="D850" s="437"/>
      <c r="E850" s="238"/>
      <c r="F850" s="437"/>
      <c r="G850" s="437"/>
      <c r="H850" s="437"/>
      <c r="I850" s="437"/>
      <c r="J850" s="238"/>
      <c r="K850" s="238"/>
      <c r="L850" s="238"/>
      <c r="M850" s="238"/>
      <c r="N850" s="238"/>
      <c r="O850" s="238"/>
      <c r="P850" s="238"/>
      <c r="Q850" s="238"/>
      <c r="R850" s="238"/>
      <c r="S850" s="238"/>
      <c r="T850" s="238"/>
      <c r="U850" s="238"/>
      <c r="V850" s="238"/>
      <c r="W850" s="238"/>
      <c r="X850" s="238"/>
      <c r="Y850" s="238"/>
      <c r="Z850" s="238"/>
      <c r="AA850" s="238"/>
      <c r="AB850" s="238"/>
      <c r="AC850" s="238"/>
    </row>
    <row r="851" customFormat="false" ht="15" hidden="false" customHeight="false" outlineLevel="0" collapsed="false">
      <c r="A851" s="238"/>
      <c r="B851" s="437"/>
      <c r="C851" s="238"/>
      <c r="D851" s="437"/>
      <c r="E851" s="238"/>
      <c r="F851" s="437"/>
      <c r="G851" s="437"/>
      <c r="H851" s="437"/>
      <c r="I851" s="437"/>
      <c r="J851" s="238"/>
      <c r="K851" s="238"/>
      <c r="L851" s="238"/>
      <c r="M851" s="238"/>
      <c r="N851" s="238"/>
      <c r="O851" s="238"/>
      <c r="P851" s="238"/>
      <c r="Q851" s="238"/>
      <c r="R851" s="238"/>
      <c r="S851" s="238"/>
      <c r="T851" s="238"/>
      <c r="U851" s="238"/>
      <c r="V851" s="238"/>
      <c r="W851" s="238"/>
      <c r="X851" s="238"/>
      <c r="Y851" s="238"/>
      <c r="Z851" s="238"/>
      <c r="AA851" s="238"/>
      <c r="AB851" s="238"/>
      <c r="AC851" s="238"/>
    </row>
    <row r="852" customFormat="false" ht="15" hidden="false" customHeight="false" outlineLevel="0" collapsed="false">
      <c r="A852" s="238"/>
      <c r="B852" s="437"/>
      <c r="C852" s="238"/>
      <c r="D852" s="437"/>
      <c r="E852" s="238"/>
      <c r="F852" s="437"/>
      <c r="G852" s="437"/>
      <c r="H852" s="437"/>
      <c r="I852" s="437"/>
      <c r="J852" s="238"/>
      <c r="K852" s="238"/>
      <c r="L852" s="238"/>
      <c r="M852" s="238"/>
      <c r="N852" s="238"/>
      <c r="O852" s="238"/>
      <c r="P852" s="238"/>
      <c r="Q852" s="238"/>
      <c r="R852" s="238"/>
      <c r="S852" s="238"/>
      <c r="T852" s="238"/>
      <c r="U852" s="238"/>
      <c r="V852" s="238"/>
      <c r="W852" s="238"/>
      <c r="X852" s="238"/>
      <c r="Y852" s="238"/>
      <c r="Z852" s="238"/>
      <c r="AA852" s="238"/>
      <c r="AB852" s="238"/>
      <c r="AC852" s="238"/>
    </row>
    <row r="853" customFormat="false" ht="15" hidden="false" customHeight="false" outlineLevel="0" collapsed="false">
      <c r="A853" s="238"/>
      <c r="B853" s="437"/>
      <c r="C853" s="238"/>
      <c r="D853" s="437"/>
      <c r="E853" s="238"/>
      <c r="F853" s="437"/>
      <c r="G853" s="437"/>
      <c r="H853" s="437"/>
      <c r="I853" s="437"/>
      <c r="J853" s="238"/>
      <c r="K853" s="238"/>
      <c r="L853" s="238"/>
      <c r="M853" s="238"/>
      <c r="N853" s="238"/>
      <c r="O853" s="238"/>
      <c r="P853" s="238"/>
      <c r="Q853" s="238"/>
      <c r="R853" s="238"/>
      <c r="S853" s="238"/>
      <c r="T853" s="238"/>
      <c r="U853" s="238"/>
      <c r="V853" s="238"/>
      <c r="W853" s="238"/>
      <c r="X853" s="238"/>
      <c r="Y853" s="238"/>
      <c r="Z853" s="238"/>
      <c r="AA853" s="238"/>
      <c r="AB853" s="238"/>
      <c r="AC853" s="238"/>
    </row>
    <row r="854" customFormat="false" ht="15" hidden="false" customHeight="false" outlineLevel="0" collapsed="false">
      <c r="A854" s="238"/>
      <c r="B854" s="437"/>
      <c r="C854" s="238"/>
      <c r="D854" s="437"/>
      <c r="E854" s="238"/>
      <c r="F854" s="437"/>
      <c r="G854" s="437"/>
      <c r="H854" s="437"/>
      <c r="I854" s="437"/>
      <c r="J854" s="238"/>
      <c r="K854" s="238"/>
      <c r="L854" s="238"/>
      <c r="M854" s="238"/>
      <c r="N854" s="238"/>
      <c r="O854" s="238"/>
      <c r="P854" s="238"/>
      <c r="Q854" s="238"/>
      <c r="R854" s="238"/>
      <c r="S854" s="238"/>
      <c r="T854" s="238"/>
      <c r="U854" s="238"/>
      <c r="V854" s="238"/>
      <c r="W854" s="238"/>
      <c r="X854" s="238"/>
      <c r="Y854" s="238"/>
      <c r="Z854" s="238"/>
      <c r="AA854" s="238"/>
      <c r="AB854" s="238"/>
      <c r="AC854" s="238"/>
    </row>
    <row r="855" customFormat="false" ht="15" hidden="false" customHeight="false" outlineLevel="0" collapsed="false">
      <c r="A855" s="238"/>
      <c r="B855" s="437"/>
      <c r="C855" s="238"/>
      <c r="D855" s="437"/>
      <c r="E855" s="238"/>
      <c r="F855" s="437"/>
      <c r="G855" s="437"/>
      <c r="H855" s="437"/>
      <c r="I855" s="437"/>
      <c r="J855" s="238"/>
      <c r="K855" s="238"/>
      <c r="L855" s="238"/>
      <c r="M855" s="238"/>
      <c r="N855" s="238"/>
      <c r="O855" s="238"/>
      <c r="P855" s="238"/>
      <c r="Q855" s="238"/>
      <c r="R855" s="238"/>
      <c r="S855" s="238"/>
      <c r="T855" s="238"/>
      <c r="U855" s="238"/>
      <c r="V855" s="238"/>
      <c r="W855" s="238"/>
      <c r="X855" s="238"/>
      <c r="Y855" s="238"/>
      <c r="Z855" s="238"/>
      <c r="AA855" s="238"/>
      <c r="AB855" s="238"/>
      <c r="AC855" s="238"/>
    </row>
    <row r="856" customFormat="false" ht="15" hidden="false" customHeight="false" outlineLevel="0" collapsed="false">
      <c r="A856" s="238"/>
      <c r="B856" s="437"/>
      <c r="C856" s="238"/>
      <c r="D856" s="437"/>
      <c r="E856" s="238"/>
      <c r="F856" s="437"/>
      <c r="G856" s="437"/>
      <c r="H856" s="437"/>
      <c r="I856" s="437"/>
      <c r="J856" s="238"/>
      <c r="K856" s="238"/>
      <c r="L856" s="238"/>
      <c r="M856" s="238"/>
      <c r="N856" s="238"/>
      <c r="O856" s="238"/>
      <c r="P856" s="238"/>
      <c r="Q856" s="238"/>
      <c r="R856" s="238"/>
      <c r="S856" s="238"/>
      <c r="T856" s="238"/>
      <c r="U856" s="238"/>
      <c r="V856" s="238"/>
      <c r="W856" s="238"/>
      <c r="X856" s="238"/>
      <c r="Y856" s="238"/>
      <c r="Z856" s="238"/>
      <c r="AA856" s="238"/>
      <c r="AB856" s="238"/>
      <c r="AC856" s="238"/>
    </row>
    <row r="857" customFormat="false" ht="15" hidden="false" customHeight="false" outlineLevel="0" collapsed="false">
      <c r="A857" s="238"/>
      <c r="B857" s="437"/>
      <c r="C857" s="238"/>
      <c r="D857" s="437"/>
      <c r="E857" s="238"/>
      <c r="F857" s="437"/>
      <c r="G857" s="437"/>
      <c r="H857" s="437"/>
      <c r="I857" s="437"/>
      <c r="J857" s="238"/>
      <c r="K857" s="238"/>
      <c r="L857" s="238"/>
      <c r="M857" s="238"/>
      <c r="N857" s="238"/>
      <c r="O857" s="238"/>
      <c r="P857" s="238"/>
      <c r="Q857" s="238"/>
      <c r="R857" s="238"/>
      <c r="S857" s="238"/>
      <c r="T857" s="238"/>
      <c r="U857" s="238"/>
      <c r="V857" s="238"/>
      <c r="W857" s="238"/>
      <c r="X857" s="238"/>
      <c r="Y857" s="238"/>
      <c r="Z857" s="238"/>
      <c r="AA857" s="238"/>
      <c r="AB857" s="238"/>
      <c r="AC857" s="238"/>
    </row>
    <row r="858" customFormat="false" ht="15" hidden="false" customHeight="false" outlineLevel="0" collapsed="false">
      <c r="A858" s="238"/>
      <c r="B858" s="437"/>
      <c r="C858" s="238"/>
      <c r="D858" s="437"/>
      <c r="E858" s="238"/>
      <c r="F858" s="437"/>
      <c r="G858" s="437"/>
      <c r="H858" s="437"/>
      <c r="I858" s="437"/>
      <c r="J858" s="238"/>
      <c r="K858" s="238"/>
      <c r="L858" s="238"/>
      <c r="M858" s="238"/>
      <c r="N858" s="238"/>
      <c r="O858" s="238"/>
      <c r="P858" s="238"/>
      <c r="Q858" s="238"/>
      <c r="R858" s="238"/>
      <c r="S858" s="238"/>
      <c r="T858" s="238"/>
      <c r="U858" s="238"/>
      <c r="V858" s="238"/>
      <c r="W858" s="238"/>
      <c r="X858" s="238"/>
      <c r="Y858" s="238"/>
      <c r="Z858" s="238"/>
      <c r="AA858" s="238"/>
      <c r="AB858" s="238"/>
      <c r="AC858" s="238"/>
    </row>
    <row r="859" customFormat="false" ht="15" hidden="false" customHeight="false" outlineLevel="0" collapsed="false">
      <c r="A859" s="238"/>
      <c r="B859" s="437"/>
      <c r="C859" s="238"/>
      <c r="D859" s="437"/>
      <c r="E859" s="238"/>
      <c r="F859" s="437"/>
      <c r="G859" s="437"/>
      <c r="H859" s="437"/>
      <c r="I859" s="437"/>
      <c r="J859" s="238"/>
      <c r="K859" s="238"/>
      <c r="L859" s="238"/>
      <c r="M859" s="238"/>
      <c r="N859" s="238"/>
      <c r="O859" s="238"/>
      <c r="P859" s="238"/>
      <c r="Q859" s="238"/>
      <c r="R859" s="238"/>
      <c r="S859" s="238"/>
      <c r="T859" s="238"/>
      <c r="U859" s="238"/>
      <c r="V859" s="238"/>
      <c r="W859" s="238"/>
      <c r="X859" s="238"/>
      <c r="Y859" s="238"/>
      <c r="Z859" s="238"/>
      <c r="AA859" s="238"/>
      <c r="AB859" s="238"/>
      <c r="AC859" s="238"/>
    </row>
    <row r="860" customFormat="false" ht="15" hidden="false" customHeight="false" outlineLevel="0" collapsed="false">
      <c r="A860" s="238"/>
      <c r="B860" s="437"/>
      <c r="C860" s="238"/>
      <c r="D860" s="437"/>
      <c r="E860" s="238"/>
      <c r="F860" s="437"/>
      <c r="G860" s="437"/>
      <c r="H860" s="437"/>
      <c r="I860" s="437"/>
      <c r="J860" s="238"/>
      <c r="K860" s="238"/>
      <c r="L860" s="238"/>
      <c r="M860" s="238"/>
      <c r="N860" s="238"/>
      <c r="O860" s="238"/>
      <c r="P860" s="238"/>
      <c r="Q860" s="238"/>
      <c r="R860" s="238"/>
      <c r="S860" s="238"/>
      <c r="T860" s="238"/>
      <c r="U860" s="238"/>
      <c r="V860" s="238"/>
      <c r="W860" s="238"/>
      <c r="X860" s="238"/>
      <c r="Y860" s="238"/>
      <c r="Z860" s="238"/>
      <c r="AA860" s="238"/>
      <c r="AB860" s="238"/>
      <c r="AC860" s="238"/>
    </row>
    <row r="861" customFormat="false" ht="15" hidden="false" customHeight="false" outlineLevel="0" collapsed="false">
      <c r="A861" s="238"/>
      <c r="B861" s="437"/>
      <c r="C861" s="238"/>
      <c r="D861" s="437"/>
      <c r="E861" s="238"/>
      <c r="F861" s="437"/>
      <c r="G861" s="437"/>
      <c r="H861" s="437"/>
      <c r="I861" s="437"/>
      <c r="J861" s="238"/>
      <c r="K861" s="238"/>
      <c r="L861" s="238"/>
      <c r="M861" s="238"/>
      <c r="N861" s="238"/>
      <c r="O861" s="238"/>
      <c r="P861" s="238"/>
      <c r="Q861" s="238"/>
      <c r="R861" s="238"/>
      <c r="S861" s="238"/>
      <c r="T861" s="238"/>
      <c r="U861" s="238"/>
      <c r="V861" s="238"/>
      <c r="W861" s="238"/>
      <c r="X861" s="238"/>
      <c r="Y861" s="238"/>
      <c r="Z861" s="238"/>
      <c r="AA861" s="238"/>
      <c r="AB861" s="238"/>
      <c r="AC861" s="238"/>
    </row>
    <row r="862" customFormat="false" ht="15" hidden="false" customHeight="false" outlineLevel="0" collapsed="false">
      <c r="A862" s="238"/>
      <c r="B862" s="437"/>
      <c r="C862" s="238"/>
      <c r="D862" s="437"/>
      <c r="E862" s="238"/>
      <c r="F862" s="437"/>
      <c r="G862" s="437"/>
      <c r="H862" s="437"/>
      <c r="I862" s="437"/>
      <c r="J862" s="238"/>
      <c r="K862" s="238"/>
      <c r="L862" s="238"/>
      <c r="M862" s="238"/>
      <c r="N862" s="238"/>
      <c r="O862" s="238"/>
      <c r="P862" s="238"/>
      <c r="Q862" s="238"/>
      <c r="R862" s="238"/>
      <c r="S862" s="238"/>
      <c r="T862" s="238"/>
      <c r="U862" s="238"/>
      <c r="V862" s="238"/>
      <c r="W862" s="238"/>
      <c r="X862" s="238"/>
      <c r="Y862" s="238"/>
      <c r="Z862" s="238"/>
      <c r="AA862" s="238"/>
      <c r="AB862" s="238"/>
      <c r="AC862" s="238"/>
    </row>
    <row r="863" customFormat="false" ht="15" hidden="false" customHeight="false" outlineLevel="0" collapsed="false">
      <c r="A863" s="238"/>
      <c r="B863" s="437"/>
      <c r="C863" s="238"/>
      <c r="D863" s="437"/>
      <c r="E863" s="238"/>
      <c r="F863" s="437"/>
      <c r="G863" s="437"/>
      <c r="H863" s="437"/>
      <c r="I863" s="437"/>
      <c r="J863" s="238"/>
      <c r="K863" s="238"/>
      <c r="L863" s="238"/>
      <c r="M863" s="238"/>
      <c r="N863" s="238"/>
      <c r="O863" s="238"/>
      <c r="P863" s="238"/>
      <c r="Q863" s="238"/>
      <c r="R863" s="238"/>
      <c r="S863" s="238"/>
      <c r="T863" s="238"/>
      <c r="U863" s="238"/>
      <c r="V863" s="238"/>
      <c r="W863" s="238"/>
      <c r="X863" s="238"/>
      <c r="Y863" s="238"/>
      <c r="Z863" s="238"/>
      <c r="AA863" s="238"/>
      <c r="AB863" s="238"/>
      <c r="AC863" s="238"/>
    </row>
    <row r="864" customFormat="false" ht="15" hidden="false" customHeight="false" outlineLevel="0" collapsed="false">
      <c r="A864" s="238"/>
      <c r="B864" s="437"/>
      <c r="C864" s="238"/>
      <c r="D864" s="437"/>
      <c r="E864" s="238"/>
      <c r="F864" s="437"/>
      <c r="G864" s="437"/>
      <c r="H864" s="437"/>
      <c r="I864" s="437"/>
      <c r="J864" s="238"/>
      <c r="K864" s="238"/>
      <c r="L864" s="238"/>
      <c r="M864" s="238"/>
      <c r="N864" s="238"/>
      <c r="O864" s="238"/>
      <c r="P864" s="238"/>
      <c r="Q864" s="238"/>
      <c r="R864" s="238"/>
      <c r="S864" s="238"/>
      <c r="T864" s="238"/>
      <c r="U864" s="238"/>
      <c r="V864" s="238"/>
      <c r="W864" s="238"/>
      <c r="X864" s="238"/>
      <c r="Y864" s="238"/>
      <c r="Z864" s="238"/>
      <c r="AA864" s="238"/>
      <c r="AB864" s="238"/>
      <c r="AC864" s="238"/>
    </row>
    <row r="865" customFormat="false" ht="15" hidden="false" customHeight="false" outlineLevel="0" collapsed="false">
      <c r="A865" s="238"/>
      <c r="B865" s="437"/>
      <c r="C865" s="238"/>
      <c r="D865" s="437"/>
      <c r="E865" s="238"/>
      <c r="F865" s="437"/>
      <c r="G865" s="437"/>
      <c r="H865" s="437"/>
      <c r="I865" s="437"/>
      <c r="J865" s="238"/>
      <c r="K865" s="238"/>
      <c r="L865" s="238"/>
      <c r="M865" s="238"/>
      <c r="N865" s="238"/>
      <c r="O865" s="238"/>
      <c r="P865" s="238"/>
      <c r="Q865" s="238"/>
      <c r="R865" s="238"/>
      <c r="S865" s="238"/>
      <c r="T865" s="238"/>
      <c r="U865" s="238"/>
      <c r="V865" s="238"/>
      <c r="W865" s="238"/>
      <c r="X865" s="238"/>
      <c r="Y865" s="238"/>
      <c r="Z865" s="238"/>
      <c r="AA865" s="238"/>
      <c r="AB865" s="238"/>
      <c r="AC865" s="238"/>
    </row>
    <row r="866" customFormat="false" ht="15" hidden="false" customHeight="false" outlineLevel="0" collapsed="false">
      <c r="A866" s="238"/>
      <c r="B866" s="437"/>
      <c r="C866" s="238"/>
      <c r="D866" s="437"/>
      <c r="E866" s="238"/>
      <c r="F866" s="437"/>
      <c r="G866" s="437"/>
      <c r="H866" s="437"/>
      <c r="I866" s="437"/>
      <c r="J866" s="238"/>
      <c r="K866" s="238"/>
      <c r="L866" s="238"/>
      <c r="M866" s="238"/>
      <c r="N866" s="238"/>
      <c r="O866" s="238"/>
      <c r="P866" s="238"/>
      <c r="Q866" s="238"/>
      <c r="R866" s="238"/>
      <c r="S866" s="238"/>
      <c r="T866" s="238"/>
      <c r="U866" s="238"/>
      <c r="V866" s="238"/>
      <c r="W866" s="238"/>
      <c r="X866" s="238"/>
      <c r="Y866" s="238"/>
      <c r="Z866" s="238"/>
      <c r="AA866" s="238"/>
      <c r="AB866" s="238"/>
      <c r="AC866" s="238"/>
    </row>
    <row r="867" customFormat="false" ht="15" hidden="false" customHeight="false" outlineLevel="0" collapsed="false">
      <c r="A867" s="238"/>
      <c r="B867" s="437"/>
      <c r="C867" s="238"/>
      <c r="D867" s="437"/>
      <c r="E867" s="238"/>
      <c r="F867" s="437"/>
      <c r="G867" s="437"/>
      <c r="H867" s="437"/>
      <c r="I867" s="437"/>
      <c r="J867" s="238"/>
      <c r="K867" s="238"/>
      <c r="L867" s="238"/>
      <c r="M867" s="238"/>
      <c r="N867" s="238"/>
      <c r="O867" s="238"/>
      <c r="P867" s="238"/>
      <c r="Q867" s="238"/>
      <c r="R867" s="238"/>
      <c r="S867" s="238"/>
      <c r="T867" s="238"/>
      <c r="U867" s="238"/>
      <c r="V867" s="238"/>
      <c r="W867" s="238"/>
      <c r="X867" s="238"/>
      <c r="Y867" s="238"/>
      <c r="Z867" s="238"/>
      <c r="AA867" s="238"/>
      <c r="AB867" s="238"/>
      <c r="AC867" s="238"/>
    </row>
    <row r="868" customFormat="false" ht="15" hidden="false" customHeight="false" outlineLevel="0" collapsed="false">
      <c r="A868" s="238"/>
      <c r="B868" s="437"/>
      <c r="C868" s="238"/>
      <c r="D868" s="437"/>
      <c r="E868" s="238"/>
      <c r="F868" s="437"/>
      <c r="G868" s="437"/>
      <c r="H868" s="437"/>
      <c r="I868" s="437"/>
      <c r="J868" s="238"/>
      <c r="K868" s="238"/>
      <c r="L868" s="238"/>
      <c r="M868" s="238"/>
      <c r="N868" s="238"/>
      <c r="O868" s="238"/>
      <c r="P868" s="238"/>
      <c r="Q868" s="238"/>
      <c r="R868" s="238"/>
      <c r="S868" s="238"/>
      <c r="T868" s="238"/>
      <c r="U868" s="238"/>
      <c r="V868" s="238"/>
      <c r="W868" s="238"/>
      <c r="X868" s="238"/>
      <c r="Y868" s="238"/>
      <c r="Z868" s="238"/>
      <c r="AA868" s="238"/>
      <c r="AB868" s="238"/>
      <c r="AC868" s="238"/>
    </row>
    <row r="869" customFormat="false" ht="15" hidden="false" customHeight="false" outlineLevel="0" collapsed="false">
      <c r="A869" s="238"/>
      <c r="B869" s="437"/>
      <c r="C869" s="238"/>
      <c r="D869" s="437"/>
      <c r="E869" s="238"/>
      <c r="F869" s="437"/>
      <c r="G869" s="437"/>
      <c r="H869" s="437"/>
      <c r="I869" s="437"/>
      <c r="J869" s="238"/>
      <c r="K869" s="238"/>
      <c r="L869" s="238"/>
      <c r="M869" s="238"/>
      <c r="N869" s="238"/>
      <c r="O869" s="238"/>
      <c r="P869" s="238"/>
      <c r="Q869" s="238"/>
      <c r="R869" s="238"/>
      <c r="S869" s="238"/>
      <c r="T869" s="238"/>
      <c r="U869" s="238"/>
      <c r="V869" s="238"/>
      <c r="W869" s="238"/>
      <c r="X869" s="238"/>
      <c r="Y869" s="238"/>
      <c r="Z869" s="238"/>
      <c r="AA869" s="238"/>
      <c r="AB869" s="238"/>
      <c r="AC869" s="238"/>
    </row>
    <row r="870" customFormat="false" ht="15" hidden="false" customHeight="false" outlineLevel="0" collapsed="false">
      <c r="A870" s="238"/>
      <c r="B870" s="439"/>
      <c r="C870" s="238"/>
      <c r="D870" s="335"/>
      <c r="E870" s="347"/>
      <c r="F870" s="335"/>
      <c r="G870" s="335"/>
      <c r="H870" s="335"/>
      <c r="I870" s="436"/>
      <c r="J870" s="238"/>
      <c r="K870" s="238"/>
      <c r="L870" s="238"/>
      <c r="M870" s="238"/>
      <c r="N870" s="238"/>
      <c r="O870" s="238"/>
      <c r="P870" s="238"/>
      <c r="Q870" s="238"/>
      <c r="R870" s="238"/>
      <c r="S870" s="238"/>
      <c r="T870" s="238"/>
      <c r="U870" s="238"/>
      <c r="V870" s="238"/>
      <c r="W870" s="238"/>
      <c r="X870" s="238"/>
      <c r="Y870" s="238"/>
      <c r="Z870" s="238"/>
      <c r="AA870" s="238"/>
      <c r="AB870" s="238"/>
      <c r="AC870" s="238"/>
    </row>
    <row r="871" customFormat="false" ht="15" hidden="false" customHeight="false" outlineLevel="0" collapsed="false">
      <c r="A871" s="238"/>
      <c r="B871" s="439"/>
      <c r="C871" s="238"/>
      <c r="D871" s="335"/>
      <c r="E871" s="347"/>
      <c r="F871" s="335"/>
      <c r="G871" s="335"/>
      <c r="H871" s="335"/>
      <c r="I871" s="436"/>
      <c r="J871" s="238"/>
      <c r="K871" s="238"/>
      <c r="L871" s="238"/>
      <c r="M871" s="238"/>
      <c r="N871" s="238"/>
      <c r="O871" s="238"/>
      <c r="P871" s="238"/>
      <c r="Q871" s="238"/>
      <c r="R871" s="238"/>
      <c r="S871" s="238"/>
      <c r="T871" s="238"/>
      <c r="U871" s="238"/>
      <c r="V871" s="238"/>
      <c r="W871" s="238"/>
      <c r="X871" s="238"/>
      <c r="Y871" s="238"/>
      <c r="Z871" s="238"/>
      <c r="AA871" s="238"/>
      <c r="AB871" s="238"/>
      <c r="AC871" s="238"/>
    </row>
    <row r="872" customFormat="false" ht="15" hidden="false" customHeight="false" outlineLevel="0" collapsed="false">
      <c r="A872" s="238"/>
      <c r="B872" s="439"/>
      <c r="C872" s="238"/>
      <c r="D872" s="335"/>
      <c r="E872" s="347"/>
      <c r="F872" s="335"/>
      <c r="G872" s="335"/>
      <c r="H872" s="335"/>
      <c r="I872" s="436"/>
      <c r="J872" s="238"/>
      <c r="K872" s="238"/>
      <c r="L872" s="238"/>
      <c r="M872" s="238"/>
      <c r="N872" s="238"/>
      <c r="O872" s="238"/>
      <c r="P872" s="238"/>
      <c r="Q872" s="238"/>
      <c r="R872" s="238"/>
      <c r="S872" s="238"/>
      <c r="T872" s="238"/>
      <c r="U872" s="238"/>
      <c r="V872" s="238"/>
      <c r="W872" s="238"/>
      <c r="X872" s="238"/>
      <c r="Y872" s="238"/>
      <c r="Z872" s="238"/>
      <c r="AA872" s="238"/>
      <c r="AB872" s="238"/>
      <c r="AC872" s="238"/>
    </row>
    <row r="873" customFormat="false" ht="15" hidden="false" customHeight="false" outlineLevel="0" collapsed="false">
      <c r="A873" s="238"/>
      <c r="B873" s="437"/>
      <c r="C873" s="238"/>
      <c r="D873" s="437"/>
      <c r="E873" s="238"/>
      <c r="F873" s="437"/>
      <c r="G873" s="437"/>
      <c r="H873" s="437"/>
      <c r="I873" s="437"/>
      <c r="J873" s="238"/>
      <c r="K873" s="238"/>
      <c r="L873" s="238"/>
      <c r="M873" s="238"/>
      <c r="N873" s="238"/>
      <c r="O873" s="238"/>
      <c r="P873" s="238"/>
      <c r="Q873" s="238"/>
      <c r="R873" s="238"/>
      <c r="S873" s="238"/>
      <c r="T873" s="238"/>
      <c r="U873" s="238"/>
      <c r="V873" s="238"/>
      <c r="W873" s="238"/>
      <c r="X873" s="238"/>
      <c r="Y873" s="238"/>
      <c r="Z873" s="238"/>
      <c r="AA873" s="238"/>
      <c r="AB873" s="238"/>
      <c r="AC873" s="1"/>
    </row>
    <row r="874" customFormat="false" ht="15" hidden="false" customHeight="false" outlineLevel="0" collapsed="false">
      <c r="A874" s="238"/>
      <c r="B874" s="437"/>
      <c r="C874" s="238"/>
      <c r="D874" s="437"/>
      <c r="E874" s="238"/>
      <c r="F874" s="437"/>
      <c r="G874" s="437"/>
      <c r="H874" s="437"/>
      <c r="I874" s="437"/>
      <c r="J874" s="238"/>
      <c r="K874" s="238"/>
      <c r="L874" s="238"/>
      <c r="M874" s="238"/>
      <c r="N874" s="238"/>
      <c r="O874" s="238"/>
      <c r="P874" s="238"/>
      <c r="Q874" s="238"/>
      <c r="R874" s="238"/>
      <c r="S874" s="238"/>
      <c r="T874" s="238"/>
      <c r="U874" s="238"/>
      <c r="V874" s="238"/>
      <c r="W874" s="238"/>
      <c r="X874" s="238"/>
      <c r="Y874" s="238"/>
      <c r="Z874" s="238"/>
      <c r="AA874" s="238"/>
      <c r="AB874" s="238"/>
      <c r="AC874" s="1"/>
    </row>
    <row r="875" customFormat="false" ht="15" hidden="false" customHeight="false" outlineLevel="0" collapsed="false">
      <c r="A875" s="238"/>
      <c r="B875" s="437"/>
      <c r="C875" s="238"/>
      <c r="D875" s="437"/>
      <c r="E875" s="238"/>
      <c r="F875" s="437"/>
      <c r="G875" s="437"/>
      <c r="H875" s="437"/>
      <c r="I875" s="437"/>
      <c r="J875" s="238"/>
      <c r="K875" s="238"/>
      <c r="L875" s="238"/>
      <c r="M875" s="238"/>
      <c r="N875" s="238"/>
      <c r="O875" s="238"/>
      <c r="P875" s="238"/>
      <c r="Q875" s="238"/>
      <c r="R875" s="238"/>
      <c r="S875" s="238"/>
      <c r="T875" s="238"/>
      <c r="U875" s="238"/>
      <c r="V875" s="238"/>
      <c r="W875" s="238"/>
      <c r="X875" s="238"/>
      <c r="Y875" s="238"/>
      <c r="Z875" s="238"/>
      <c r="AA875" s="238"/>
      <c r="AB875" s="238"/>
      <c r="AC875" s="1"/>
    </row>
    <row r="876" customFormat="false" ht="15" hidden="false" customHeight="false" outlineLevel="0" collapsed="false">
      <c r="A876" s="238"/>
      <c r="B876" s="437"/>
      <c r="C876" s="238"/>
      <c r="D876" s="437"/>
      <c r="E876" s="238"/>
      <c r="F876" s="437"/>
      <c r="G876" s="437"/>
      <c r="H876" s="437"/>
      <c r="I876" s="437"/>
      <c r="J876" s="238"/>
      <c r="K876" s="238"/>
      <c r="L876" s="238"/>
      <c r="M876" s="238"/>
      <c r="N876" s="238"/>
      <c r="O876" s="238"/>
      <c r="P876" s="238"/>
      <c r="Q876" s="238"/>
      <c r="R876" s="238"/>
      <c r="S876" s="238"/>
      <c r="T876" s="238"/>
      <c r="U876" s="238"/>
      <c r="V876" s="238"/>
      <c r="W876" s="238"/>
      <c r="X876" s="238"/>
      <c r="Y876" s="238"/>
      <c r="Z876" s="238"/>
      <c r="AA876" s="238"/>
      <c r="AB876" s="238"/>
      <c r="AC876" s="1"/>
    </row>
    <row r="877" customFormat="false" ht="15" hidden="false" customHeight="false" outlineLevel="0" collapsed="false">
      <c r="A877" s="238"/>
      <c r="B877" s="437"/>
      <c r="C877" s="238"/>
      <c r="D877" s="437"/>
      <c r="E877" s="238"/>
      <c r="F877" s="437"/>
      <c r="G877" s="437"/>
      <c r="H877" s="437"/>
      <c r="I877" s="437"/>
      <c r="J877" s="238"/>
      <c r="K877" s="238"/>
      <c r="L877" s="238"/>
      <c r="M877" s="238"/>
      <c r="N877" s="238"/>
      <c r="O877" s="238"/>
      <c r="P877" s="238"/>
      <c r="Q877" s="238"/>
      <c r="R877" s="238"/>
      <c r="S877" s="238"/>
      <c r="T877" s="238"/>
      <c r="U877" s="238"/>
      <c r="V877" s="238"/>
      <c r="W877" s="238"/>
      <c r="X877" s="238"/>
      <c r="Y877" s="238"/>
      <c r="Z877" s="238"/>
      <c r="AA877" s="238"/>
      <c r="AB877" s="238"/>
      <c r="AC877" s="1"/>
    </row>
    <row r="878" customFormat="false" ht="15" hidden="false" customHeight="false" outlineLevel="0" collapsed="false">
      <c r="A878" s="238"/>
      <c r="B878" s="437"/>
      <c r="C878" s="238"/>
      <c r="D878" s="437"/>
      <c r="E878" s="238"/>
      <c r="F878" s="437"/>
      <c r="G878" s="437"/>
      <c r="H878" s="437"/>
      <c r="I878" s="437"/>
      <c r="J878" s="238"/>
      <c r="K878" s="238"/>
      <c r="L878" s="238"/>
      <c r="M878" s="238"/>
      <c r="N878" s="238"/>
      <c r="O878" s="238"/>
      <c r="P878" s="238"/>
      <c r="Q878" s="238"/>
      <c r="R878" s="238"/>
      <c r="S878" s="238"/>
      <c r="T878" s="238"/>
      <c r="U878" s="238"/>
      <c r="V878" s="238"/>
      <c r="W878" s="238"/>
      <c r="X878" s="238"/>
      <c r="Y878" s="238"/>
      <c r="Z878" s="238"/>
      <c r="AA878" s="238"/>
      <c r="AB878" s="238"/>
      <c r="AC878" s="1"/>
    </row>
    <row r="879" customFormat="false" ht="15" hidden="false" customHeight="false" outlineLevel="0" collapsed="false">
      <c r="A879" s="238"/>
      <c r="B879" s="437"/>
      <c r="C879" s="238"/>
      <c r="D879" s="437"/>
      <c r="E879" s="238"/>
      <c r="F879" s="437"/>
      <c r="G879" s="437"/>
      <c r="H879" s="437"/>
      <c r="I879" s="437"/>
      <c r="J879" s="238"/>
      <c r="K879" s="238"/>
      <c r="L879" s="238"/>
      <c r="M879" s="238"/>
      <c r="N879" s="238"/>
      <c r="O879" s="238"/>
      <c r="P879" s="238"/>
      <c r="Q879" s="238"/>
      <c r="R879" s="238"/>
      <c r="S879" s="238"/>
      <c r="T879" s="238"/>
      <c r="U879" s="238"/>
      <c r="V879" s="238"/>
      <c r="W879" s="238"/>
      <c r="X879" s="238"/>
      <c r="Y879" s="238"/>
      <c r="Z879" s="238"/>
      <c r="AA879" s="238"/>
      <c r="AB879" s="238"/>
      <c r="AC879" s="1"/>
    </row>
    <row r="880" customFormat="false" ht="15" hidden="false" customHeight="false" outlineLevel="0" collapsed="false">
      <c r="A880" s="238"/>
      <c r="B880" s="437"/>
      <c r="C880" s="238"/>
      <c r="D880" s="437"/>
      <c r="E880" s="238"/>
      <c r="F880" s="437"/>
      <c r="G880" s="437"/>
      <c r="H880" s="437"/>
      <c r="I880" s="437"/>
      <c r="J880" s="238"/>
      <c r="K880" s="238"/>
      <c r="L880" s="238"/>
      <c r="M880" s="238"/>
      <c r="N880" s="238"/>
      <c r="O880" s="238"/>
      <c r="P880" s="238"/>
      <c r="Q880" s="238"/>
      <c r="R880" s="238"/>
      <c r="S880" s="238"/>
      <c r="T880" s="238"/>
      <c r="U880" s="238"/>
      <c r="V880" s="238"/>
      <c r="W880" s="238"/>
      <c r="X880" s="238"/>
      <c r="Y880" s="238"/>
      <c r="Z880" s="238"/>
      <c r="AA880" s="238"/>
      <c r="AB880" s="238"/>
      <c r="AC880" s="1"/>
    </row>
    <row r="881" customFormat="false" ht="15" hidden="false" customHeight="false" outlineLevel="0" collapsed="false">
      <c r="A881" s="238"/>
      <c r="B881" s="437"/>
      <c r="C881" s="238"/>
      <c r="D881" s="437"/>
      <c r="E881" s="238"/>
      <c r="F881" s="437"/>
      <c r="G881" s="437"/>
      <c r="H881" s="437"/>
      <c r="I881" s="437"/>
      <c r="J881" s="238"/>
      <c r="K881" s="238"/>
      <c r="L881" s="238"/>
      <c r="M881" s="238"/>
      <c r="N881" s="238"/>
      <c r="O881" s="238"/>
      <c r="P881" s="238"/>
      <c r="Q881" s="238"/>
      <c r="R881" s="238"/>
      <c r="S881" s="238"/>
      <c r="T881" s="238"/>
      <c r="U881" s="238"/>
      <c r="V881" s="238"/>
      <c r="W881" s="238"/>
      <c r="X881" s="238"/>
      <c r="Y881" s="238"/>
      <c r="Z881" s="238"/>
      <c r="AA881" s="238"/>
      <c r="AB881" s="238"/>
      <c r="AC881" s="1"/>
    </row>
    <row r="882" customFormat="false" ht="15" hidden="false" customHeight="false" outlineLevel="0" collapsed="false">
      <c r="A882" s="238"/>
      <c r="B882" s="437"/>
      <c r="C882" s="238"/>
      <c r="D882" s="437"/>
      <c r="E882" s="238"/>
      <c r="F882" s="437"/>
      <c r="G882" s="437"/>
      <c r="H882" s="437"/>
      <c r="I882" s="437"/>
      <c r="J882" s="238"/>
      <c r="K882" s="238"/>
      <c r="L882" s="238"/>
      <c r="M882" s="238"/>
      <c r="N882" s="238"/>
      <c r="O882" s="238"/>
      <c r="P882" s="238"/>
      <c r="Q882" s="238"/>
      <c r="R882" s="238"/>
      <c r="S882" s="238"/>
      <c r="T882" s="238"/>
      <c r="U882" s="238"/>
      <c r="V882" s="238"/>
      <c r="W882" s="238"/>
      <c r="X882" s="238"/>
      <c r="Y882" s="238"/>
      <c r="Z882" s="238"/>
      <c r="AA882" s="238"/>
      <c r="AB882" s="238"/>
      <c r="AC882" s="1"/>
    </row>
    <row r="883" customFormat="false" ht="15" hidden="false" customHeight="false" outlineLevel="0" collapsed="false">
      <c r="A883" s="238"/>
      <c r="B883" s="437"/>
      <c r="C883" s="238"/>
      <c r="D883" s="437"/>
      <c r="E883" s="238"/>
      <c r="F883" s="437"/>
      <c r="G883" s="437"/>
      <c r="H883" s="437"/>
      <c r="I883" s="437"/>
      <c r="J883" s="238"/>
      <c r="K883" s="238"/>
      <c r="L883" s="238"/>
      <c r="M883" s="238"/>
      <c r="N883" s="238"/>
      <c r="O883" s="238"/>
      <c r="P883" s="238"/>
      <c r="Q883" s="238"/>
      <c r="R883" s="238"/>
      <c r="S883" s="238"/>
      <c r="T883" s="238"/>
      <c r="U883" s="238"/>
      <c r="V883" s="238"/>
      <c r="W883" s="238"/>
      <c r="X883" s="238"/>
      <c r="Y883" s="238"/>
      <c r="Z883" s="238"/>
      <c r="AA883" s="238"/>
      <c r="AB883" s="238"/>
      <c r="AC883" s="1"/>
    </row>
    <row r="884" customFormat="false" ht="15" hidden="false" customHeight="false" outlineLevel="0" collapsed="false">
      <c r="A884" s="238"/>
      <c r="B884" s="437"/>
      <c r="C884" s="238"/>
      <c r="D884" s="437"/>
      <c r="E884" s="238"/>
      <c r="F884" s="437"/>
      <c r="G884" s="437"/>
      <c r="H884" s="437"/>
      <c r="I884" s="437"/>
      <c r="J884" s="238"/>
      <c r="K884" s="238"/>
      <c r="L884" s="238"/>
      <c r="M884" s="238"/>
      <c r="N884" s="238"/>
      <c r="O884" s="238"/>
      <c r="P884" s="238"/>
      <c r="Q884" s="238"/>
      <c r="R884" s="238"/>
      <c r="S884" s="238"/>
      <c r="T884" s="238"/>
      <c r="U884" s="238"/>
      <c r="V884" s="238"/>
      <c r="W884" s="238"/>
      <c r="X884" s="238"/>
      <c r="Y884" s="238"/>
      <c r="Z884" s="238"/>
      <c r="AA884" s="238"/>
      <c r="AB884" s="238"/>
      <c r="AC884" s="1"/>
    </row>
    <row r="885" customFormat="false" ht="15" hidden="false" customHeight="false" outlineLevel="0" collapsed="false">
      <c r="A885" s="238"/>
      <c r="B885" s="437"/>
      <c r="C885" s="238"/>
      <c r="D885" s="437"/>
      <c r="E885" s="238"/>
      <c r="F885" s="437"/>
      <c r="G885" s="437"/>
      <c r="H885" s="437"/>
      <c r="I885" s="437"/>
      <c r="J885" s="238"/>
      <c r="K885" s="238"/>
      <c r="L885" s="238"/>
      <c r="M885" s="238"/>
      <c r="N885" s="238"/>
      <c r="O885" s="238"/>
      <c r="P885" s="238"/>
      <c r="Q885" s="238"/>
      <c r="R885" s="238"/>
      <c r="S885" s="238"/>
      <c r="T885" s="238"/>
      <c r="U885" s="238"/>
      <c r="V885" s="238"/>
      <c r="W885" s="238"/>
      <c r="X885" s="238"/>
      <c r="Y885" s="238"/>
      <c r="Z885" s="238"/>
      <c r="AA885" s="238"/>
      <c r="AB885" s="238"/>
      <c r="AC885" s="1"/>
    </row>
    <row r="886" customFormat="false" ht="15" hidden="false" customHeight="false" outlineLevel="0" collapsed="false">
      <c r="A886" s="238"/>
      <c r="B886" s="437"/>
      <c r="C886" s="238"/>
      <c r="D886" s="437"/>
      <c r="E886" s="238"/>
      <c r="F886" s="437"/>
      <c r="G886" s="437"/>
      <c r="H886" s="437"/>
      <c r="I886" s="437"/>
      <c r="J886" s="238"/>
      <c r="K886" s="238"/>
      <c r="L886" s="238"/>
      <c r="M886" s="238"/>
      <c r="N886" s="238"/>
      <c r="O886" s="238"/>
      <c r="P886" s="238"/>
      <c r="Q886" s="238"/>
      <c r="R886" s="238"/>
      <c r="S886" s="238"/>
      <c r="T886" s="238"/>
      <c r="U886" s="238"/>
      <c r="V886" s="238"/>
      <c r="W886" s="238"/>
      <c r="X886" s="238"/>
      <c r="Y886" s="238"/>
      <c r="Z886" s="238"/>
      <c r="AA886" s="238"/>
      <c r="AB886" s="238"/>
      <c r="AC886" s="1"/>
    </row>
    <row r="887" customFormat="false" ht="15" hidden="false" customHeight="false" outlineLevel="0" collapsed="false">
      <c r="A887" s="238"/>
      <c r="B887" s="437"/>
      <c r="C887" s="238"/>
      <c r="D887" s="437"/>
      <c r="E887" s="238"/>
      <c r="F887" s="437"/>
      <c r="G887" s="437"/>
      <c r="H887" s="437"/>
      <c r="I887" s="437"/>
      <c r="J887" s="238"/>
      <c r="K887" s="238"/>
      <c r="L887" s="238"/>
      <c r="M887" s="238"/>
      <c r="N887" s="238"/>
      <c r="O887" s="238"/>
      <c r="P887" s="238"/>
      <c r="Q887" s="238"/>
      <c r="R887" s="238"/>
      <c r="S887" s="238"/>
      <c r="T887" s="238"/>
      <c r="U887" s="238"/>
      <c r="V887" s="238"/>
      <c r="W887" s="238"/>
      <c r="X887" s="238"/>
      <c r="Y887" s="238"/>
      <c r="Z887" s="238"/>
      <c r="AA887" s="238"/>
      <c r="AB887" s="238"/>
      <c r="AC887" s="1"/>
    </row>
    <row r="888" customFormat="false" ht="15" hidden="false" customHeight="false" outlineLevel="0" collapsed="false">
      <c r="A888" s="238"/>
      <c r="B888" s="437"/>
      <c r="C888" s="238"/>
      <c r="D888" s="437"/>
      <c r="E888" s="238"/>
      <c r="F888" s="437"/>
      <c r="G888" s="437"/>
      <c r="H888" s="437"/>
      <c r="I888" s="437"/>
      <c r="J888" s="238"/>
      <c r="K888" s="238"/>
      <c r="L888" s="238"/>
      <c r="M888" s="238"/>
      <c r="N888" s="238"/>
      <c r="O888" s="238"/>
      <c r="P888" s="238"/>
      <c r="Q888" s="238"/>
      <c r="R888" s="238"/>
      <c r="S888" s="238"/>
      <c r="T888" s="238"/>
      <c r="U888" s="238"/>
      <c r="V888" s="238"/>
      <c r="W888" s="238"/>
      <c r="X888" s="238"/>
      <c r="Y888" s="238"/>
      <c r="Z888" s="238"/>
      <c r="AA888" s="238"/>
      <c r="AB888" s="238"/>
      <c r="AC888" s="1"/>
    </row>
    <row r="889" customFormat="false" ht="15" hidden="false" customHeight="false" outlineLevel="0" collapsed="false">
      <c r="A889" s="238"/>
      <c r="B889" s="437"/>
      <c r="C889" s="238"/>
      <c r="D889" s="437"/>
      <c r="E889" s="238"/>
      <c r="F889" s="437"/>
      <c r="G889" s="437"/>
      <c r="H889" s="437"/>
      <c r="I889" s="437"/>
      <c r="J889" s="238"/>
      <c r="K889" s="238"/>
      <c r="L889" s="238"/>
      <c r="M889" s="238"/>
      <c r="N889" s="238"/>
      <c r="O889" s="238"/>
      <c r="P889" s="238"/>
      <c r="Q889" s="238"/>
      <c r="R889" s="238"/>
      <c r="S889" s="238"/>
      <c r="T889" s="238"/>
      <c r="U889" s="238"/>
      <c r="V889" s="238"/>
      <c r="W889" s="238"/>
      <c r="X889" s="238"/>
      <c r="Y889" s="238"/>
      <c r="Z889" s="238"/>
      <c r="AA889" s="238"/>
      <c r="AB889" s="238"/>
      <c r="AC889" s="1"/>
    </row>
    <row r="890" customFormat="false" ht="15" hidden="false" customHeight="false" outlineLevel="0" collapsed="false">
      <c r="A890" s="238"/>
      <c r="B890" s="439"/>
      <c r="C890" s="238"/>
      <c r="D890" s="335"/>
      <c r="E890" s="347"/>
      <c r="F890" s="335"/>
      <c r="G890" s="335"/>
      <c r="H890" s="436"/>
      <c r="I890" s="437"/>
      <c r="J890" s="238"/>
      <c r="K890" s="238"/>
      <c r="L890" s="238"/>
      <c r="M890" s="238"/>
      <c r="N890" s="238"/>
      <c r="O890" s="238"/>
      <c r="P890" s="238"/>
      <c r="Q890" s="238"/>
      <c r="R890" s="238"/>
      <c r="S890" s="238"/>
      <c r="T890" s="238"/>
      <c r="U890" s="238"/>
      <c r="V890" s="238"/>
      <c r="W890" s="238"/>
      <c r="X890" s="238"/>
      <c r="Y890" s="238"/>
      <c r="Z890" s="238"/>
      <c r="AA890" s="238"/>
      <c r="AB890" s="1"/>
      <c r="AC890" s="1"/>
    </row>
    <row r="891" customFormat="false" ht="15" hidden="false" customHeight="false" outlineLevel="0" collapsed="false">
      <c r="A891" s="238"/>
      <c r="B891" s="439"/>
      <c r="C891" s="238"/>
      <c r="D891" s="335"/>
      <c r="E891" s="347"/>
      <c r="F891" s="335"/>
      <c r="G891" s="335"/>
      <c r="H891" s="436"/>
      <c r="I891" s="437"/>
      <c r="J891" s="238"/>
      <c r="K891" s="238"/>
      <c r="L891" s="238"/>
      <c r="M891" s="238"/>
      <c r="N891" s="238"/>
      <c r="O891" s="238"/>
      <c r="P891" s="238"/>
      <c r="Q891" s="238"/>
      <c r="R891" s="238"/>
      <c r="S891" s="238"/>
      <c r="T891" s="238"/>
      <c r="U891" s="238"/>
      <c r="V891" s="238"/>
      <c r="W891" s="238"/>
      <c r="X891" s="238"/>
      <c r="Y891" s="238"/>
      <c r="Z891" s="238"/>
      <c r="AA891" s="238"/>
      <c r="AB891" s="1"/>
      <c r="AC891" s="1"/>
    </row>
    <row r="892" customFormat="false" ht="15" hidden="false" customHeight="false" outlineLevel="0" collapsed="false">
      <c r="A892" s="238"/>
      <c r="B892" s="439"/>
      <c r="C892" s="238"/>
      <c r="D892" s="335"/>
      <c r="E892" s="347"/>
      <c r="F892" s="335"/>
      <c r="G892" s="335"/>
      <c r="H892" s="436"/>
      <c r="I892" s="437"/>
      <c r="J892" s="238"/>
      <c r="K892" s="238"/>
      <c r="L892" s="238"/>
      <c r="M892" s="238"/>
      <c r="N892" s="238"/>
      <c r="O892" s="238"/>
      <c r="P892" s="238"/>
      <c r="Q892" s="238"/>
      <c r="R892" s="238"/>
      <c r="S892" s="238"/>
      <c r="T892" s="238"/>
      <c r="U892" s="238"/>
      <c r="V892" s="238"/>
      <c r="W892" s="238"/>
      <c r="X892" s="238"/>
      <c r="Y892" s="238"/>
      <c r="Z892" s="238"/>
      <c r="AA892" s="238"/>
      <c r="AB892" s="1"/>
      <c r="AC892" s="1"/>
    </row>
    <row r="893" customFormat="false" ht="15" hidden="false" customHeight="false" outlineLevel="0" collapsed="false">
      <c r="A893" s="238"/>
      <c r="B893" s="439"/>
      <c r="C893" s="238"/>
      <c r="D893" s="335"/>
      <c r="E893" s="347"/>
      <c r="F893" s="335"/>
      <c r="G893" s="335"/>
      <c r="H893" s="436"/>
      <c r="I893" s="437"/>
      <c r="J893" s="238"/>
      <c r="K893" s="238"/>
      <c r="L893" s="238"/>
      <c r="M893" s="238"/>
      <c r="N893" s="238"/>
      <c r="O893" s="238"/>
      <c r="P893" s="238"/>
      <c r="Q893" s="238"/>
      <c r="R893" s="238"/>
      <c r="S893" s="238"/>
      <c r="T893" s="238"/>
      <c r="U893" s="238"/>
      <c r="V893" s="238"/>
      <c r="W893" s="238"/>
      <c r="X893" s="238"/>
      <c r="Y893" s="238"/>
      <c r="Z893" s="238"/>
      <c r="AA893" s="238"/>
      <c r="AB893" s="1"/>
      <c r="AC893" s="1"/>
    </row>
    <row r="894" customFormat="false" ht="15" hidden="false" customHeight="false" outlineLevel="0" collapsed="false">
      <c r="A894" s="238"/>
      <c r="B894" s="439"/>
      <c r="C894" s="238"/>
      <c r="D894" s="335"/>
      <c r="E894" s="347"/>
      <c r="F894" s="335"/>
      <c r="G894" s="335"/>
      <c r="H894" s="436"/>
      <c r="I894" s="437"/>
      <c r="J894" s="238"/>
      <c r="K894" s="238"/>
      <c r="L894" s="238"/>
      <c r="M894" s="238"/>
      <c r="N894" s="238"/>
      <c r="O894" s="238"/>
      <c r="P894" s="238"/>
      <c r="Q894" s="238"/>
      <c r="R894" s="238"/>
      <c r="S894" s="238"/>
      <c r="T894" s="238"/>
      <c r="U894" s="238"/>
      <c r="V894" s="238"/>
      <c r="W894" s="238"/>
      <c r="X894" s="238"/>
      <c r="Y894" s="238"/>
      <c r="Z894" s="238"/>
      <c r="AA894" s="238"/>
      <c r="AB894" s="1"/>
      <c r="AC894" s="1"/>
    </row>
    <row r="895" customFormat="false" ht="15" hidden="false" customHeight="false" outlineLevel="0" collapsed="false">
      <c r="A895" s="238"/>
      <c r="B895" s="439"/>
      <c r="C895" s="238"/>
      <c r="D895" s="335"/>
      <c r="E895" s="347"/>
      <c r="F895" s="335"/>
      <c r="G895" s="335"/>
      <c r="H895" s="436"/>
      <c r="I895" s="437"/>
      <c r="J895" s="238"/>
      <c r="K895" s="238"/>
      <c r="L895" s="238"/>
      <c r="M895" s="238"/>
      <c r="N895" s="238"/>
      <c r="O895" s="238"/>
      <c r="P895" s="238"/>
      <c r="Q895" s="238"/>
      <c r="R895" s="238"/>
      <c r="S895" s="238"/>
      <c r="T895" s="238"/>
      <c r="U895" s="238"/>
      <c r="V895" s="238"/>
      <c r="W895" s="238"/>
      <c r="X895" s="238"/>
      <c r="Y895" s="238"/>
      <c r="Z895" s="238"/>
      <c r="AA895" s="238"/>
      <c r="AB895" s="1"/>
      <c r="AC895" s="1"/>
    </row>
    <row r="896" customFormat="false" ht="15" hidden="false" customHeight="false" outlineLevel="0" collapsed="false">
      <c r="A896" s="238"/>
      <c r="B896" s="439"/>
      <c r="C896" s="238"/>
      <c r="D896" s="335"/>
      <c r="E896" s="347"/>
      <c r="F896" s="335"/>
      <c r="G896" s="335"/>
      <c r="H896" s="436"/>
      <c r="I896" s="437"/>
      <c r="J896" s="238"/>
      <c r="K896" s="238"/>
      <c r="L896" s="238"/>
      <c r="M896" s="238"/>
      <c r="N896" s="238"/>
      <c r="O896" s="238"/>
      <c r="P896" s="238"/>
      <c r="Q896" s="238"/>
      <c r="R896" s="238"/>
      <c r="S896" s="238"/>
      <c r="T896" s="238"/>
      <c r="U896" s="238"/>
      <c r="V896" s="238"/>
      <c r="W896" s="238"/>
      <c r="X896" s="238"/>
      <c r="Y896" s="238"/>
      <c r="Z896" s="238"/>
      <c r="AA896" s="238"/>
      <c r="AB896" s="1"/>
      <c r="AC896" s="1"/>
    </row>
    <row r="897" customFormat="false" ht="15" hidden="false" customHeight="false" outlineLevel="0" collapsed="false">
      <c r="A897" s="238"/>
      <c r="B897" s="439"/>
      <c r="C897" s="238"/>
      <c r="D897" s="335"/>
      <c r="E897" s="347"/>
      <c r="F897" s="335"/>
      <c r="G897" s="335"/>
      <c r="H897" s="436"/>
      <c r="I897" s="437"/>
      <c r="J897" s="238"/>
      <c r="K897" s="238"/>
      <c r="L897" s="238"/>
      <c r="M897" s="238"/>
      <c r="N897" s="238"/>
      <c r="O897" s="238"/>
      <c r="P897" s="238"/>
      <c r="Q897" s="238"/>
      <c r="R897" s="238"/>
      <c r="S897" s="238"/>
      <c r="T897" s="238"/>
      <c r="U897" s="238"/>
      <c r="V897" s="238"/>
      <c r="W897" s="238"/>
      <c r="X897" s="238"/>
      <c r="Y897" s="238"/>
      <c r="Z897" s="238"/>
      <c r="AA897" s="238"/>
      <c r="AB897" s="1"/>
      <c r="AC897" s="1"/>
    </row>
    <row r="898" customFormat="false" ht="15" hidden="false" customHeight="false" outlineLevel="0" collapsed="false">
      <c r="A898" s="238"/>
      <c r="B898" s="439"/>
      <c r="C898" s="238"/>
      <c r="D898" s="335"/>
      <c r="E898" s="347"/>
      <c r="F898" s="335"/>
      <c r="G898" s="335"/>
      <c r="H898" s="436"/>
      <c r="I898" s="437"/>
      <c r="J898" s="238"/>
      <c r="K898" s="238"/>
      <c r="L898" s="238"/>
      <c r="M898" s="238"/>
      <c r="N898" s="238"/>
      <c r="O898" s="238"/>
      <c r="P898" s="238"/>
      <c r="Q898" s="238"/>
      <c r="R898" s="238"/>
      <c r="S898" s="238"/>
      <c r="T898" s="238"/>
      <c r="U898" s="238"/>
      <c r="V898" s="238"/>
      <c r="W898" s="238"/>
      <c r="X898" s="238"/>
      <c r="Y898" s="238"/>
      <c r="Z898" s="238"/>
      <c r="AA898" s="238"/>
      <c r="AB898" s="1"/>
      <c r="AC898" s="1"/>
    </row>
    <row r="899" customFormat="false" ht="15" hidden="false" customHeight="false" outlineLevel="0" collapsed="false">
      <c r="A899" s="238"/>
      <c r="B899" s="439"/>
      <c r="C899" s="238"/>
      <c r="D899" s="335"/>
      <c r="E899" s="347"/>
      <c r="F899" s="335"/>
      <c r="G899" s="335"/>
      <c r="H899" s="436"/>
      <c r="I899" s="437"/>
      <c r="J899" s="238"/>
      <c r="K899" s="238"/>
      <c r="L899" s="238"/>
      <c r="M899" s="238"/>
      <c r="N899" s="238"/>
      <c r="O899" s="238"/>
      <c r="P899" s="238"/>
      <c r="Q899" s="238"/>
      <c r="R899" s="238"/>
      <c r="S899" s="238"/>
      <c r="T899" s="238"/>
      <c r="U899" s="238"/>
      <c r="V899" s="238"/>
      <c r="W899" s="238"/>
      <c r="X899" s="238"/>
      <c r="Y899" s="238"/>
      <c r="Z899" s="238"/>
      <c r="AA899" s="238"/>
      <c r="AB899" s="1"/>
      <c r="AC899" s="1"/>
    </row>
    <row r="900" customFormat="false" ht="15" hidden="false" customHeight="false" outlineLevel="0" collapsed="false">
      <c r="A900" s="238"/>
      <c r="B900" s="439"/>
      <c r="C900" s="238"/>
      <c r="D900" s="335"/>
      <c r="E900" s="347"/>
      <c r="F900" s="335"/>
      <c r="G900" s="335"/>
      <c r="H900" s="436"/>
      <c r="I900" s="437"/>
      <c r="J900" s="238"/>
      <c r="K900" s="238"/>
      <c r="L900" s="238"/>
      <c r="M900" s="238"/>
      <c r="N900" s="238"/>
      <c r="O900" s="238"/>
      <c r="P900" s="238"/>
      <c r="Q900" s="238"/>
      <c r="R900" s="238"/>
      <c r="S900" s="238"/>
      <c r="T900" s="238"/>
      <c r="U900" s="238"/>
      <c r="V900" s="238"/>
      <c r="W900" s="238"/>
      <c r="X900" s="238"/>
      <c r="Y900" s="238"/>
      <c r="Z900" s="238"/>
      <c r="AA900" s="238"/>
      <c r="AB900" s="1"/>
      <c r="AC900" s="1"/>
    </row>
    <row r="901" customFormat="false" ht="15" hidden="false" customHeight="false" outlineLevel="0" collapsed="false">
      <c r="A901" s="238"/>
      <c r="B901" s="439"/>
      <c r="C901" s="238"/>
      <c r="D901" s="335"/>
      <c r="E901" s="347"/>
      <c r="F901" s="335"/>
      <c r="G901" s="335"/>
      <c r="H901" s="436"/>
      <c r="I901" s="437"/>
      <c r="J901" s="238"/>
      <c r="K901" s="238"/>
      <c r="L901" s="238"/>
      <c r="M901" s="238"/>
      <c r="N901" s="238"/>
      <c r="O901" s="238"/>
      <c r="P901" s="238"/>
      <c r="Q901" s="238"/>
      <c r="R901" s="238"/>
      <c r="S901" s="238"/>
      <c r="T901" s="238"/>
      <c r="U901" s="238"/>
      <c r="V901" s="238"/>
      <c r="W901" s="238"/>
      <c r="X901" s="238"/>
      <c r="Y901" s="238"/>
      <c r="Z901" s="238"/>
      <c r="AA901" s="238"/>
      <c r="AB901" s="1"/>
      <c r="AC901" s="1"/>
    </row>
    <row r="902" customFormat="false" ht="15" hidden="false" customHeight="false" outlineLevel="0" collapsed="false">
      <c r="A902" s="238"/>
      <c r="B902" s="439"/>
      <c r="C902" s="238"/>
      <c r="D902" s="335"/>
      <c r="E902" s="347"/>
      <c r="F902" s="335"/>
      <c r="G902" s="335"/>
      <c r="H902" s="436"/>
      <c r="I902" s="437"/>
      <c r="J902" s="238"/>
      <c r="K902" s="238"/>
      <c r="L902" s="238"/>
      <c r="M902" s="238"/>
      <c r="N902" s="238"/>
      <c r="O902" s="238"/>
      <c r="P902" s="238"/>
      <c r="Q902" s="238"/>
      <c r="R902" s="238"/>
      <c r="S902" s="238"/>
      <c r="T902" s="238"/>
      <c r="U902" s="238"/>
      <c r="V902" s="238"/>
      <c r="W902" s="238"/>
      <c r="X902" s="238"/>
      <c r="Y902" s="238"/>
      <c r="Z902" s="238"/>
      <c r="AA902" s="238"/>
      <c r="AB902" s="1"/>
      <c r="AC902" s="1"/>
    </row>
    <row r="903" customFormat="false" ht="15" hidden="false" customHeight="false" outlineLevel="0" collapsed="false">
      <c r="A903" s="238"/>
      <c r="B903" s="439"/>
      <c r="C903" s="238"/>
      <c r="D903" s="335"/>
      <c r="E903" s="347"/>
      <c r="F903" s="335"/>
      <c r="G903" s="335"/>
      <c r="H903" s="436"/>
      <c r="I903" s="437"/>
      <c r="J903" s="238"/>
      <c r="K903" s="238"/>
      <c r="L903" s="238"/>
      <c r="M903" s="238"/>
      <c r="N903" s="238"/>
      <c r="O903" s="238"/>
      <c r="P903" s="238"/>
      <c r="Q903" s="238"/>
      <c r="R903" s="238"/>
      <c r="S903" s="238"/>
      <c r="T903" s="238"/>
      <c r="U903" s="238"/>
      <c r="V903" s="238"/>
      <c r="W903" s="238"/>
      <c r="X903" s="238"/>
      <c r="Y903" s="238"/>
      <c r="Z903" s="238"/>
      <c r="AA903" s="238"/>
      <c r="AB903" s="1"/>
      <c r="AC903" s="1"/>
    </row>
    <row r="904" customFormat="false" ht="15" hidden="false" customHeight="false" outlineLevel="0" collapsed="false">
      <c r="A904" s="238"/>
      <c r="B904" s="439"/>
      <c r="C904" s="238"/>
      <c r="D904" s="335"/>
      <c r="E904" s="347"/>
      <c r="F904" s="335"/>
      <c r="G904" s="335"/>
      <c r="H904" s="436"/>
      <c r="I904" s="437"/>
      <c r="J904" s="238"/>
      <c r="K904" s="238"/>
      <c r="L904" s="238"/>
      <c r="M904" s="238"/>
      <c r="N904" s="238"/>
      <c r="O904" s="238"/>
      <c r="P904" s="238"/>
      <c r="Q904" s="238"/>
      <c r="R904" s="238"/>
      <c r="S904" s="238"/>
      <c r="T904" s="238"/>
      <c r="U904" s="238"/>
      <c r="V904" s="238"/>
      <c r="W904" s="238"/>
      <c r="X904" s="238"/>
      <c r="Y904" s="238"/>
      <c r="Z904" s="238"/>
      <c r="AA904" s="238"/>
      <c r="AB904" s="1"/>
      <c r="AC904" s="1"/>
    </row>
    <row r="905" customFormat="false" ht="15" hidden="false" customHeight="false" outlineLevel="0" collapsed="false">
      <c r="A905" s="238"/>
      <c r="B905" s="439"/>
      <c r="C905" s="238"/>
      <c r="D905" s="335"/>
      <c r="E905" s="347"/>
      <c r="F905" s="335"/>
      <c r="G905" s="335"/>
      <c r="H905" s="436"/>
      <c r="I905" s="437"/>
      <c r="J905" s="238"/>
      <c r="K905" s="238"/>
      <c r="L905" s="238"/>
      <c r="M905" s="453"/>
      <c r="N905" s="238"/>
      <c r="O905" s="238"/>
      <c r="P905" s="238"/>
      <c r="Q905" s="238"/>
      <c r="R905" s="238"/>
      <c r="S905" s="238"/>
      <c r="T905" s="238"/>
      <c r="U905" s="238"/>
      <c r="V905" s="238"/>
      <c r="W905" s="238"/>
      <c r="X905" s="238"/>
      <c r="Y905" s="238"/>
      <c r="Z905" s="1"/>
      <c r="AA905" s="1"/>
      <c r="AB905" s="1"/>
      <c r="AC905" s="1"/>
    </row>
    <row r="906" customFormat="false" ht="15" hidden="false" customHeight="false" outlineLevel="0" collapsed="false">
      <c r="A906" s="238"/>
      <c r="B906" s="439"/>
      <c r="C906" s="238"/>
      <c r="D906" s="335"/>
      <c r="E906" s="347"/>
      <c r="F906" s="335"/>
      <c r="G906" s="335"/>
      <c r="H906" s="436"/>
      <c r="I906" s="437"/>
      <c r="J906" s="238"/>
      <c r="K906" s="238"/>
      <c r="L906" s="238"/>
      <c r="M906" s="453"/>
      <c r="N906" s="238"/>
      <c r="O906" s="238"/>
      <c r="P906" s="238"/>
      <c r="Q906" s="238"/>
      <c r="R906" s="238"/>
      <c r="S906" s="238"/>
      <c r="T906" s="238"/>
      <c r="U906" s="238"/>
      <c r="V906" s="238"/>
      <c r="W906" s="238"/>
      <c r="X906" s="238"/>
      <c r="Y906" s="238"/>
      <c r="Z906" s="1"/>
      <c r="AA906" s="1"/>
      <c r="AB906" s="1"/>
      <c r="AC906" s="1"/>
    </row>
    <row r="907" customFormat="false" ht="15" hidden="false" customHeight="false" outlineLevel="0" collapsed="false">
      <c r="A907" s="238"/>
      <c r="B907" s="439"/>
      <c r="C907" s="238"/>
      <c r="D907" s="335"/>
      <c r="E907" s="347"/>
      <c r="F907" s="335"/>
      <c r="G907" s="335"/>
      <c r="H907" s="436"/>
      <c r="I907" s="437"/>
      <c r="J907" s="238"/>
      <c r="K907" s="238"/>
      <c r="L907" s="238"/>
      <c r="M907" s="453"/>
      <c r="N907" s="238"/>
      <c r="O907" s="238"/>
      <c r="P907" s="238"/>
      <c r="Q907" s="238"/>
      <c r="R907" s="238"/>
      <c r="S907" s="238"/>
      <c r="T907" s="238"/>
      <c r="U907" s="238"/>
      <c r="V907" s="238"/>
      <c r="W907" s="238"/>
      <c r="X907" s="238"/>
      <c r="Y907" s="238"/>
      <c r="Z907" s="1"/>
      <c r="AA907" s="1"/>
      <c r="AB907" s="1"/>
      <c r="AC907" s="1"/>
    </row>
    <row r="908" customFormat="false" ht="15" hidden="false" customHeight="false" outlineLevel="0" collapsed="false">
      <c r="A908" s="238"/>
      <c r="B908" s="439"/>
      <c r="C908" s="238"/>
      <c r="D908" s="335"/>
      <c r="E908" s="347"/>
      <c r="F908" s="335"/>
      <c r="G908" s="335"/>
      <c r="H908" s="436"/>
      <c r="I908" s="437"/>
      <c r="J908" s="238"/>
      <c r="K908" s="238"/>
      <c r="L908" s="238"/>
      <c r="M908" s="453"/>
      <c r="N908" s="238"/>
      <c r="O908" s="238"/>
      <c r="P908" s="238"/>
      <c r="Q908" s="238"/>
      <c r="R908" s="238"/>
      <c r="S908" s="238"/>
      <c r="T908" s="238"/>
      <c r="U908" s="238"/>
      <c r="V908" s="238"/>
      <c r="W908" s="238"/>
      <c r="X908" s="238"/>
      <c r="Y908" s="238"/>
      <c r="Z908" s="1"/>
      <c r="AA908" s="1"/>
      <c r="AB908" s="1"/>
      <c r="AC908" s="1"/>
    </row>
    <row r="909" customFormat="false" ht="15" hidden="false" customHeight="false" outlineLevel="0" collapsed="false">
      <c r="A909" s="238"/>
      <c r="B909" s="439"/>
      <c r="C909" s="238"/>
      <c r="D909" s="335"/>
      <c r="E909" s="347"/>
      <c r="F909" s="335"/>
      <c r="G909" s="335"/>
      <c r="H909" s="436"/>
      <c r="I909" s="437"/>
      <c r="J909" s="238"/>
      <c r="K909" s="238"/>
      <c r="L909" s="238"/>
      <c r="M909" s="453"/>
      <c r="N909" s="238"/>
      <c r="O909" s="238"/>
      <c r="P909" s="238"/>
      <c r="Q909" s="238"/>
      <c r="R909" s="238"/>
      <c r="S909" s="238"/>
      <c r="T909" s="238"/>
      <c r="U909" s="238"/>
      <c r="V909" s="238"/>
      <c r="W909" s="238"/>
      <c r="X909" s="238"/>
      <c r="Y909" s="238"/>
      <c r="Z909" s="1"/>
      <c r="AA909" s="1"/>
      <c r="AB909" s="1"/>
      <c r="AC909" s="1"/>
    </row>
    <row r="910" customFormat="false" ht="15" hidden="false" customHeight="false" outlineLevel="0" collapsed="false">
      <c r="A910" s="238"/>
      <c r="B910" s="439"/>
      <c r="C910" s="238"/>
      <c r="D910" s="335"/>
      <c r="E910" s="347"/>
      <c r="F910" s="335"/>
      <c r="G910" s="335"/>
      <c r="H910" s="436"/>
      <c r="I910" s="437"/>
      <c r="J910" s="238"/>
      <c r="K910" s="238"/>
      <c r="L910" s="238"/>
      <c r="M910" s="453"/>
      <c r="N910" s="238"/>
      <c r="O910" s="238"/>
      <c r="P910" s="238"/>
      <c r="Q910" s="238"/>
      <c r="R910" s="238"/>
      <c r="S910" s="238"/>
      <c r="T910" s="238"/>
      <c r="U910" s="238"/>
      <c r="V910" s="238"/>
      <c r="W910" s="238"/>
      <c r="X910" s="238"/>
      <c r="Y910" s="238"/>
      <c r="Z910" s="1"/>
      <c r="AA910" s="1"/>
      <c r="AB910" s="1"/>
      <c r="AC910" s="1"/>
    </row>
    <row r="911" customFormat="false" ht="15" hidden="false" customHeight="false" outlineLevel="0" collapsed="false">
      <c r="A911" s="238"/>
      <c r="B911" s="439"/>
      <c r="C911" s="238"/>
      <c r="D911" s="335"/>
      <c r="E911" s="347"/>
      <c r="F911" s="335"/>
      <c r="G911" s="335"/>
      <c r="H911" s="436"/>
      <c r="I911" s="437"/>
      <c r="J911" s="238"/>
      <c r="K911" s="238"/>
      <c r="L911" s="238"/>
      <c r="M911" s="453"/>
      <c r="N911" s="238"/>
      <c r="O911" s="238"/>
      <c r="P911" s="238"/>
      <c r="Q911" s="238"/>
      <c r="R911" s="238"/>
      <c r="S911" s="238"/>
      <c r="T911" s="238"/>
      <c r="U911" s="238"/>
      <c r="V911" s="238"/>
      <c r="W911" s="238"/>
      <c r="X911" s="238"/>
      <c r="Y911" s="238"/>
      <c r="Z911" s="1"/>
      <c r="AA911" s="1"/>
      <c r="AB911" s="1"/>
      <c r="AC911" s="1"/>
    </row>
    <row r="912" customFormat="false" ht="15" hidden="false" customHeight="false" outlineLevel="0" collapsed="false">
      <c r="A912" s="238"/>
      <c r="B912" s="439"/>
      <c r="C912" s="238"/>
      <c r="D912" s="335"/>
      <c r="E912" s="347"/>
      <c r="F912" s="335"/>
      <c r="G912" s="335"/>
      <c r="H912" s="436"/>
      <c r="I912" s="437"/>
      <c r="J912" s="238"/>
      <c r="K912" s="238"/>
      <c r="L912" s="238"/>
      <c r="M912" s="453"/>
      <c r="N912" s="238"/>
      <c r="O912" s="238"/>
      <c r="P912" s="238"/>
      <c r="Q912" s="238"/>
      <c r="R912" s="238"/>
      <c r="S912" s="238"/>
      <c r="T912" s="238"/>
      <c r="U912" s="238"/>
      <c r="V912" s="238"/>
      <c r="W912" s="238"/>
      <c r="X912" s="238"/>
      <c r="Y912" s="238"/>
      <c r="Z912" s="1"/>
      <c r="AA912" s="1"/>
      <c r="AB912" s="1"/>
      <c r="AC912" s="1"/>
    </row>
    <row r="913" customFormat="false" ht="15" hidden="false" customHeight="false" outlineLevel="0" collapsed="false">
      <c r="A913" s="238"/>
      <c r="B913" s="439"/>
      <c r="C913" s="238"/>
      <c r="D913" s="335"/>
      <c r="E913" s="347"/>
      <c r="F913" s="335"/>
      <c r="G913" s="335"/>
      <c r="H913" s="436"/>
      <c r="I913" s="437"/>
      <c r="J913" s="238"/>
      <c r="K913" s="238"/>
      <c r="L913" s="238"/>
      <c r="M913" s="453"/>
      <c r="N913" s="238"/>
      <c r="O913" s="238"/>
      <c r="P913" s="238"/>
      <c r="Q913" s="238"/>
      <c r="R913" s="238"/>
      <c r="S913" s="238"/>
      <c r="T913" s="238"/>
      <c r="U913" s="238"/>
      <c r="V913" s="238"/>
      <c r="W913" s="238"/>
      <c r="X913" s="238"/>
      <c r="Y913" s="238"/>
      <c r="Z913" s="1"/>
      <c r="AA913" s="1"/>
      <c r="AB913" s="1"/>
      <c r="AC913" s="1"/>
    </row>
    <row r="914" customFormat="false" ht="15" hidden="false" customHeight="false" outlineLevel="0" collapsed="false">
      <c r="A914" s="238"/>
      <c r="B914" s="439"/>
      <c r="C914" s="238"/>
      <c r="D914" s="335"/>
      <c r="E914" s="347"/>
      <c r="F914" s="335"/>
      <c r="G914" s="335"/>
      <c r="H914" s="436"/>
      <c r="I914" s="437"/>
      <c r="J914" s="238"/>
      <c r="K914" s="238"/>
      <c r="L914" s="238"/>
      <c r="M914" s="453"/>
      <c r="N914" s="238"/>
      <c r="O914" s="238"/>
      <c r="P914" s="238"/>
      <c r="Q914" s="238"/>
      <c r="R914" s="238"/>
      <c r="S914" s="238"/>
      <c r="T914" s="238"/>
      <c r="U914" s="238"/>
      <c r="V914" s="238"/>
      <c r="W914" s="238"/>
      <c r="X914" s="238"/>
      <c r="Y914" s="238"/>
      <c r="Z914" s="1"/>
      <c r="AA914" s="1"/>
      <c r="AB914" s="1"/>
      <c r="AC914" s="1"/>
    </row>
    <row r="915" customFormat="false" ht="15" hidden="false" customHeight="false" outlineLevel="0" collapsed="false">
      <c r="A915" s="238"/>
      <c r="B915" s="439"/>
      <c r="C915" s="238"/>
      <c r="D915" s="335"/>
      <c r="E915" s="347"/>
      <c r="F915" s="335"/>
      <c r="G915" s="335"/>
      <c r="H915" s="436"/>
      <c r="I915" s="437"/>
      <c r="J915" s="238"/>
      <c r="K915" s="238"/>
      <c r="L915" s="238"/>
      <c r="M915" s="453"/>
      <c r="N915" s="238"/>
      <c r="O915" s="238"/>
      <c r="P915" s="238"/>
      <c r="Q915" s="238"/>
      <c r="R915" s="238"/>
      <c r="S915" s="238"/>
      <c r="T915" s="238"/>
      <c r="U915" s="238"/>
      <c r="V915" s="238"/>
      <c r="W915" s="238"/>
      <c r="X915" s="238"/>
      <c r="Y915" s="238"/>
      <c r="Z915" s="1"/>
      <c r="AA915" s="1"/>
      <c r="AB915" s="1"/>
      <c r="AC915" s="1"/>
    </row>
    <row r="916" customFormat="false" ht="15" hidden="false" customHeight="false" outlineLevel="0" collapsed="false">
      <c r="A916" s="238"/>
      <c r="B916" s="439"/>
      <c r="C916" s="238"/>
      <c r="D916" s="335"/>
      <c r="E916" s="347"/>
      <c r="F916" s="335"/>
      <c r="G916" s="335"/>
      <c r="H916" s="436"/>
      <c r="I916" s="437"/>
      <c r="J916" s="238"/>
      <c r="K916" s="238"/>
      <c r="L916" s="238"/>
      <c r="M916" s="453"/>
      <c r="N916" s="238"/>
      <c r="O916" s="238"/>
      <c r="P916" s="238"/>
      <c r="Q916" s="238"/>
      <c r="R916" s="238"/>
      <c r="S916" s="238"/>
      <c r="T916" s="238"/>
      <c r="U916" s="238"/>
      <c r="V916" s="238"/>
      <c r="W916" s="238"/>
      <c r="X916" s="238"/>
      <c r="Y916" s="238"/>
      <c r="Z916" s="1"/>
      <c r="AA916" s="1"/>
      <c r="AB916" s="1"/>
      <c r="AC916" s="1"/>
    </row>
    <row r="917" customFormat="false" ht="15" hidden="false" customHeight="false" outlineLevel="0" collapsed="false">
      <c r="A917" s="238"/>
      <c r="B917" s="439"/>
      <c r="C917" s="238"/>
      <c r="D917" s="335"/>
      <c r="E917" s="347"/>
      <c r="F917" s="335"/>
      <c r="G917" s="335"/>
      <c r="H917" s="436"/>
      <c r="I917" s="437"/>
      <c r="J917" s="238"/>
      <c r="K917" s="238"/>
      <c r="L917" s="238"/>
      <c r="M917" s="453"/>
      <c r="N917" s="238"/>
      <c r="O917" s="238"/>
      <c r="P917" s="238"/>
      <c r="Q917" s="238"/>
      <c r="R917" s="238"/>
      <c r="S917" s="238"/>
      <c r="T917" s="238"/>
      <c r="U917" s="238"/>
      <c r="V917" s="238"/>
      <c r="W917" s="238"/>
      <c r="X917" s="238"/>
      <c r="Y917" s="238"/>
      <c r="Z917" s="1"/>
      <c r="AA917" s="1"/>
      <c r="AB917" s="1"/>
      <c r="AC917" s="1"/>
    </row>
    <row r="918" customFormat="false" ht="15" hidden="false" customHeight="false" outlineLevel="0" collapsed="false">
      <c r="A918" s="238"/>
      <c r="B918" s="439"/>
      <c r="C918" s="238"/>
      <c r="D918" s="335"/>
      <c r="E918" s="347"/>
      <c r="F918" s="335"/>
      <c r="G918" s="335"/>
      <c r="H918" s="436"/>
      <c r="I918" s="437"/>
      <c r="J918" s="238"/>
      <c r="K918" s="238"/>
      <c r="L918" s="238"/>
      <c r="M918" s="453"/>
      <c r="N918" s="238"/>
      <c r="O918" s="238"/>
      <c r="P918" s="238"/>
      <c r="Q918" s="238"/>
      <c r="R918" s="238"/>
      <c r="S918" s="238"/>
      <c r="T918" s="238"/>
      <c r="U918" s="238"/>
      <c r="V918" s="238"/>
      <c r="W918" s="238"/>
      <c r="X918" s="238"/>
      <c r="Y918" s="238"/>
      <c r="Z918" s="1"/>
      <c r="AA918" s="1"/>
      <c r="AB918" s="1"/>
      <c r="AC918" s="1"/>
    </row>
    <row r="919" customFormat="false" ht="15" hidden="false" customHeight="false" outlineLevel="0" collapsed="false">
      <c r="A919" s="238"/>
      <c r="B919" s="439"/>
      <c r="C919" s="238"/>
      <c r="D919" s="335"/>
      <c r="E919" s="347"/>
      <c r="F919" s="335"/>
      <c r="G919" s="335"/>
      <c r="H919" s="436"/>
      <c r="I919" s="437"/>
      <c r="J919" s="238"/>
      <c r="K919" s="238"/>
      <c r="L919" s="238"/>
      <c r="M919" s="453"/>
      <c r="N919" s="238"/>
      <c r="O919" s="238"/>
      <c r="P919" s="238"/>
      <c r="Q919" s="238"/>
      <c r="R919" s="238"/>
      <c r="S919" s="238"/>
      <c r="T919" s="238"/>
      <c r="U919" s="238"/>
      <c r="V919" s="238"/>
      <c r="W919" s="238"/>
      <c r="X919" s="238"/>
      <c r="Y919" s="238"/>
      <c r="Z919" s="1"/>
      <c r="AA919" s="1"/>
      <c r="AB919" s="1"/>
      <c r="AC919" s="1"/>
    </row>
    <row r="920" customFormat="false" ht="15" hidden="false" customHeight="false" outlineLevel="0" collapsed="false">
      <c r="A920" s="238"/>
      <c r="B920" s="439"/>
      <c r="C920" s="238"/>
      <c r="D920" s="335"/>
      <c r="E920" s="347"/>
      <c r="F920" s="335"/>
      <c r="G920" s="335"/>
      <c r="H920" s="436"/>
      <c r="I920" s="437"/>
      <c r="J920" s="238"/>
      <c r="K920" s="238"/>
      <c r="L920" s="238"/>
      <c r="M920" s="453"/>
      <c r="N920" s="238"/>
      <c r="O920" s="238"/>
      <c r="P920" s="238"/>
      <c r="Q920" s="238"/>
      <c r="R920" s="238"/>
      <c r="S920" s="238"/>
      <c r="T920" s="238"/>
      <c r="U920" s="238"/>
      <c r="V920" s="238"/>
      <c r="W920" s="238"/>
      <c r="X920" s="238"/>
      <c r="Y920" s="238"/>
      <c r="Z920" s="1"/>
      <c r="AA920" s="1"/>
      <c r="AB920" s="1"/>
      <c r="AC920" s="1"/>
    </row>
    <row r="921" customFormat="false" ht="15" hidden="false" customHeight="false" outlineLevel="0" collapsed="false">
      <c r="A921" s="238"/>
      <c r="B921" s="439"/>
      <c r="C921" s="238"/>
      <c r="D921" s="335"/>
      <c r="E921" s="347"/>
      <c r="F921" s="335"/>
      <c r="G921" s="335"/>
      <c r="H921" s="436"/>
      <c r="I921" s="437"/>
      <c r="J921" s="238"/>
      <c r="K921" s="238"/>
      <c r="L921" s="238"/>
      <c r="M921" s="453"/>
      <c r="N921" s="238"/>
      <c r="O921" s="238"/>
      <c r="P921" s="238"/>
      <c r="Q921" s="238"/>
      <c r="R921" s="238"/>
      <c r="S921" s="238"/>
      <c r="T921" s="238"/>
      <c r="U921" s="238"/>
      <c r="V921" s="238"/>
      <c r="W921" s="238"/>
      <c r="X921" s="238"/>
      <c r="Y921" s="238"/>
      <c r="Z921" s="1"/>
      <c r="AA921" s="1"/>
      <c r="AB921" s="1"/>
      <c r="AC921" s="1"/>
    </row>
    <row r="922" customFormat="false" ht="15" hidden="false" customHeight="false" outlineLevel="0" collapsed="false">
      <c r="A922" s="238"/>
      <c r="B922" s="439"/>
      <c r="C922" s="238"/>
      <c r="D922" s="335"/>
      <c r="E922" s="347"/>
      <c r="F922" s="335"/>
      <c r="G922" s="335"/>
      <c r="H922" s="436"/>
      <c r="I922" s="437"/>
      <c r="J922" s="238"/>
      <c r="K922" s="238"/>
      <c r="L922" s="238"/>
      <c r="M922" s="453"/>
      <c r="N922" s="238"/>
      <c r="O922" s="238"/>
      <c r="P922" s="238"/>
      <c r="Q922" s="238"/>
      <c r="R922" s="238"/>
      <c r="S922" s="238"/>
      <c r="T922" s="238"/>
      <c r="U922" s="238"/>
      <c r="V922" s="238"/>
      <c r="W922" s="238"/>
      <c r="X922" s="238"/>
      <c r="Y922" s="238"/>
      <c r="Z922" s="1"/>
      <c r="AA922" s="1"/>
      <c r="AB922" s="1"/>
      <c r="AC922" s="1"/>
    </row>
    <row r="923" customFormat="false" ht="15" hidden="false" customHeight="false" outlineLevel="0" collapsed="false">
      <c r="A923" s="238"/>
      <c r="B923" s="439"/>
      <c r="C923" s="238"/>
      <c r="D923" s="335"/>
      <c r="E923" s="347"/>
      <c r="F923" s="335"/>
      <c r="G923" s="335"/>
      <c r="H923" s="436"/>
      <c r="I923" s="437"/>
      <c r="J923" s="238"/>
      <c r="K923" s="238"/>
      <c r="L923" s="238"/>
      <c r="M923" s="453"/>
      <c r="N923" s="238"/>
      <c r="O923" s="238"/>
      <c r="P923" s="238"/>
      <c r="Q923" s="238"/>
      <c r="R923" s="238"/>
      <c r="S923" s="238"/>
      <c r="T923" s="238"/>
      <c r="U923" s="238"/>
      <c r="V923" s="238"/>
      <c r="W923" s="238"/>
      <c r="X923" s="238"/>
      <c r="Y923" s="238"/>
      <c r="Z923" s="1"/>
      <c r="AA923" s="1"/>
      <c r="AB923" s="1"/>
      <c r="AC923" s="1"/>
    </row>
    <row r="924" customFormat="false" ht="15" hidden="false" customHeight="false" outlineLevel="0" collapsed="false">
      <c r="A924" s="238"/>
      <c r="B924" s="439"/>
      <c r="C924" s="238"/>
      <c r="D924" s="335"/>
      <c r="E924" s="347"/>
      <c r="F924" s="335"/>
      <c r="G924" s="335"/>
      <c r="H924" s="436"/>
      <c r="I924" s="437"/>
      <c r="J924" s="238"/>
      <c r="K924" s="238"/>
      <c r="L924" s="238"/>
      <c r="M924" s="453"/>
      <c r="N924" s="238"/>
      <c r="O924" s="238"/>
      <c r="P924" s="238"/>
      <c r="Q924" s="238"/>
      <c r="R924" s="238"/>
      <c r="S924" s="238"/>
      <c r="T924" s="238"/>
      <c r="U924" s="238"/>
      <c r="V924" s="238"/>
      <c r="W924" s="238"/>
      <c r="X924" s="238"/>
      <c r="Y924" s="238"/>
      <c r="Z924" s="1"/>
      <c r="AA924" s="1"/>
      <c r="AB924" s="1"/>
      <c r="AC924" s="1"/>
    </row>
    <row r="925" customFormat="false" ht="15" hidden="false" customHeight="false" outlineLevel="0" collapsed="false">
      <c r="A925" s="238"/>
      <c r="B925" s="439"/>
      <c r="C925" s="238"/>
      <c r="D925" s="335"/>
      <c r="E925" s="347"/>
      <c r="F925" s="335"/>
      <c r="G925" s="335"/>
      <c r="H925" s="436"/>
      <c r="I925" s="437"/>
      <c r="J925" s="238"/>
      <c r="K925" s="238"/>
      <c r="L925" s="238"/>
      <c r="M925" s="453"/>
      <c r="N925" s="238"/>
      <c r="O925" s="238"/>
      <c r="P925" s="238"/>
      <c r="Q925" s="238"/>
      <c r="R925" s="238"/>
      <c r="S925" s="238"/>
      <c r="T925" s="238"/>
      <c r="U925" s="238"/>
      <c r="V925" s="238"/>
      <c r="W925" s="238"/>
      <c r="X925" s="238"/>
      <c r="Y925" s="238"/>
      <c r="Z925" s="1"/>
      <c r="AA925" s="1"/>
      <c r="AB925" s="1"/>
      <c r="AC925" s="1"/>
    </row>
    <row r="926" customFormat="false" ht="15" hidden="false" customHeight="false" outlineLevel="0" collapsed="false">
      <c r="A926" s="238"/>
      <c r="B926" s="439"/>
      <c r="C926" s="238"/>
      <c r="D926" s="335"/>
      <c r="E926" s="347"/>
      <c r="F926" s="335"/>
      <c r="G926" s="335"/>
      <c r="H926" s="436"/>
      <c r="I926" s="437"/>
      <c r="J926" s="238"/>
      <c r="K926" s="238"/>
      <c r="L926" s="238"/>
      <c r="M926" s="453"/>
      <c r="N926" s="238"/>
      <c r="O926" s="238"/>
      <c r="P926" s="238"/>
      <c r="Q926" s="238"/>
      <c r="R926" s="238"/>
      <c r="S926" s="238"/>
      <c r="T926" s="238"/>
      <c r="U926" s="238"/>
      <c r="V926" s="238"/>
      <c r="W926" s="238"/>
      <c r="X926" s="238"/>
      <c r="Y926" s="238"/>
      <c r="Z926" s="1"/>
      <c r="AA926" s="1"/>
      <c r="AB926" s="1"/>
      <c r="AC926" s="1"/>
    </row>
    <row r="927" customFormat="false" ht="15" hidden="false" customHeight="false" outlineLevel="0" collapsed="false">
      <c r="A927" s="238"/>
      <c r="B927" s="439"/>
      <c r="C927" s="238"/>
      <c r="D927" s="335"/>
      <c r="E927" s="347"/>
      <c r="F927" s="335"/>
      <c r="G927" s="335"/>
      <c r="H927" s="436"/>
      <c r="I927" s="437"/>
      <c r="J927" s="238"/>
      <c r="K927" s="238"/>
      <c r="L927" s="238"/>
      <c r="M927" s="453"/>
      <c r="N927" s="238"/>
      <c r="O927" s="238"/>
      <c r="P927" s="238"/>
      <c r="Q927" s="238"/>
      <c r="R927" s="238"/>
      <c r="S927" s="238"/>
      <c r="T927" s="238"/>
      <c r="U927" s="238"/>
      <c r="V927" s="238"/>
      <c r="W927" s="238"/>
      <c r="X927" s="238"/>
      <c r="Y927" s="238"/>
      <c r="Z927" s="1"/>
      <c r="AA927" s="1"/>
      <c r="AB927" s="1"/>
      <c r="AC927" s="1"/>
    </row>
    <row r="928" customFormat="false" ht="15" hidden="false" customHeight="false" outlineLevel="0" collapsed="false">
      <c r="A928" s="238"/>
      <c r="B928" s="439"/>
      <c r="C928" s="238"/>
      <c r="D928" s="335"/>
      <c r="E928" s="347"/>
      <c r="F928" s="335"/>
      <c r="G928" s="335"/>
      <c r="H928" s="436"/>
      <c r="I928" s="437"/>
      <c r="J928" s="238"/>
      <c r="K928" s="238"/>
      <c r="L928" s="238"/>
      <c r="M928" s="453"/>
      <c r="N928" s="238"/>
      <c r="O928" s="238"/>
      <c r="P928" s="238"/>
      <c r="Q928" s="238"/>
      <c r="R928" s="238"/>
      <c r="S928" s="238"/>
      <c r="T928" s="238"/>
      <c r="U928" s="238"/>
      <c r="V928" s="238"/>
      <c r="W928" s="238"/>
      <c r="X928" s="238"/>
      <c r="Y928" s="238"/>
      <c r="Z928" s="1"/>
      <c r="AA928" s="1"/>
      <c r="AB928" s="1"/>
      <c r="AC928" s="1"/>
    </row>
    <row r="929" customFormat="false" ht="15" hidden="false" customHeight="false" outlineLevel="0" collapsed="false">
      <c r="A929" s="238"/>
      <c r="B929" s="439"/>
      <c r="C929" s="238"/>
      <c r="D929" s="335"/>
      <c r="E929" s="347"/>
      <c r="F929" s="335"/>
      <c r="G929" s="335"/>
      <c r="H929" s="436"/>
      <c r="I929" s="437"/>
      <c r="J929" s="238"/>
      <c r="K929" s="238"/>
      <c r="L929" s="238"/>
      <c r="M929" s="453"/>
      <c r="N929" s="238"/>
      <c r="O929" s="238"/>
      <c r="P929" s="238"/>
      <c r="Q929" s="238"/>
      <c r="R929" s="238"/>
      <c r="S929" s="238"/>
      <c r="T929" s="238"/>
      <c r="U929" s="238"/>
      <c r="V929" s="238"/>
      <c r="W929" s="238"/>
      <c r="X929" s="238"/>
      <c r="Y929" s="238"/>
      <c r="Z929" s="1"/>
      <c r="AA929" s="1"/>
      <c r="AB929" s="1"/>
      <c r="AC929" s="1"/>
    </row>
    <row r="930" customFormat="false" ht="15" hidden="false" customHeight="false" outlineLevel="0" collapsed="false">
      <c r="A930" s="238"/>
      <c r="B930" s="439"/>
      <c r="C930" s="238"/>
      <c r="D930" s="335"/>
      <c r="E930" s="347"/>
      <c r="F930" s="335"/>
      <c r="G930" s="335"/>
      <c r="H930" s="436"/>
      <c r="I930" s="437"/>
      <c r="J930" s="238"/>
      <c r="K930" s="238"/>
      <c r="L930" s="238"/>
      <c r="M930" s="453"/>
      <c r="N930" s="238"/>
      <c r="O930" s="238"/>
      <c r="P930" s="238"/>
      <c r="Q930" s="238"/>
      <c r="R930" s="238"/>
      <c r="S930" s="238"/>
      <c r="T930" s="238"/>
      <c r="U930" s="238"/>
      <c r="V930" s="238"/>
      <c r="W930" s="238"/>
      <c r="X930" s="238"/>
      <c r="Y930" s="238"/>
      <c r="Z930" s="1"/>
      <c r="AA930" s="1"/>
      <c r="AB930" s="1"/>
      <c r="AC930" s="1"/>
    </row>
    <row r="931" customFormat="false" ht="15" hidden="false" customHeight="false" outlineLevel="0" collapsed="false">
      <c r="A931" s="238"/>
      <c r="B931" s="439"/>
      <c r="C931" s="238"/>
      <c r="D931" s="335"/>
      <c r="E931" s="347"/>
      <c r="F931" s="335"/>
      <c r="G931" s="335"/>
      <c r="H931" s="436"/>
      <c r="I931" s="437"/>
      <c r="J931" s="238"/>
      <c r="K931" s="238"/>
      <c r="L931" s="238"/>
      <c r="M931" s="453"/>
      <c r="N931" s="238"/>
      <c r="O931" s="238"/>
      <c r="P931" s="238"/>
      <c r="Q931" s="238"/>
      <c r="R931" s="238"/>
      <c r="S931" s="238"/>
      <c r="T931" s="238"/>
      <c r="U931" s="238"/>
      <c r="V931" s="238"/>
      <c r="W931" s="238"/>
      <c r="X931" s="238"/>
      <c r="Y931" s="238"/>
      <c r="Z931" s="1"/>
      <c r="AA931" s="1"/>
      <c r="AB931" s="1"/>
      <c r="AC931" s="1"/>
    </row>
    <row r="932" customFormat="false" ht="15" hidden="false" customHeight="false" outlineLevel="0" collapsed="false">
      <c r="A932" s="238"/>
      <c r="B932" s="439"/>
      <c r="C932" s="238"/>
      <c r="D932" s="335"/>
      <c r="E932" s="347"/>
      <c r="F932" s="335"/>
      <c r="G932" s="335"/>
      <c r="H932" s="436"/>
      <c r="I932" s="437"/>
      <c r="J932" s="238"/>
      <c r="K932" s="238"/>
      <c r="L932" s="238"/>
      <c r="M932" s="453"/>
      <c r="N932" s="238"/>
      <c r="O932" s="238"/>
      <c r="P932" s="238"/>
      <c r="Q932" s="238"/>
      <c r="R932" s="238"/>
      <c r="S932" s="238"/>
      <c r="T932" s="238"/>
      <c r="U932" s="238"/>
      <c r="V932" s="238"/>
      <c r="W932" s="238"/>
      <c r="X932" s="238"/>
      <c r="Y932" s="238"/>
      <c r="Z932" s="1"/>
      <c r="AA932" s="1"/>
      <c r="AB932" s="1"/>
      <c r="AC932" s="1"/>
    </row>
    <row r="933" customFormat="false" ht="15" hidden="false" customHeight="false" outlineLevel="0" collapsed="false">
      <c r="A933" s="238"/>
      <c r="B933" s="439"/>
      <c r="C933" s="238"/>
      <c r="D933" s="335"/>
      <c r="E933" s="347"/>
      <c r="F933" s="335"/>
      <c r="G933" s="335"/>
      <c r="H933" s="436"/>
      <c r="I933" s="437"/>
      <c r="J933" s="238"/>
      <c r="K933" s="238"/>
      <c r="L933" s="238"/>
      <c r="M933" s="453"/>
      <c r="N933" s="238"/>
      <c r="O933" s="238"/>
      <c r="P933" s="238"/>
      <c r="Q933" s="238"/>
      <c r="R933" s="238"/>
      <c r="S933" s="238"/>
      <c r="T933" s="238"/>
      <c r="U933" s="238"/>
      <c r="V933" s="238"/>
      <c r="W933" s="238"/>
      <c r="X933" s="238"/>
      <c r="Y933" s="238"/>
      <c r="Z933" s="1"/>
      <c r="AA933" s="1"/>
      <c r="AB933" s="1"/>
      <c r="AC933" s="1"/>
    </row>
    <row r="934" customFormat="false" ht="15" hidden="false" customHeight="false" outlineLevel="0" collapsed="false">
      <c r="A934" s="238"/>
      <c r="B934" s="439"/>
      <c r="C934" s="238"/>
      <c r="D934" s="335"/>
      <c r="E934" s="347"/>
      <c r="F934" s="335"/>
      <c r="G934" s="335"/>
      <c r="H934" s="436"/>
      <c r="I934" s="437"/>
      <c r="J934" s="238"/>
      <c r="K934" s="238"/>
      <c r="L934" s="238"/>
      <c r="M934" s="453"/>
      <c r="N934" s="238"/>
      <c r="O934" s="238"/>
      <c r="P934" s="238"/>
      <c r="Q934" s="238"/>
      <c r="R934" s="238"/>
      <c r="S934" s="238"/>
      <c r="T934" s="238"/>
      <c r="U934" s="238"/>
      <c r="V934" s="238"/>
      <c r="W934" s="238"/>
      <c r="X934" s="238"/>
      <c r="Y934" s="238"/>
      <c r="Z934" s="1"/>
      <c r="AA934" s="1"/>
      <c r="AB934" s="1"/>
      <c r="AC934" s="1"/>
    </row>
    <row r="935" customFormat="false" ht="15" hidden="false" customHeight="false" outlineLevel="0" collapsed="false">
      <c r="A935" s="238"/>
      <c r="B935" s="439"/>
      <c r="C935" s="238"/>
      <c r="D935" s="335"/>
      <c r="E935" s="347"/>
      <c r="F935" s="335"/>
      <c r="G935" s="335"/>
      <c r="H935" s="436"/>
      <c r="I935" s="437"/>
      <c r="J935" s="238"/>
      <c r="K935" s="238"/>
      <c r="L935" s="238"/>
      <c r="M935" s="453"/>
      <c r="N935" s="238"/>
      <c r="O935" s="238"/>
      <c r="P935" s="238"/>
      <c r="Q935" s="238"/>
      <c r="R935" s="238"/>
      <c r="S935" s="238"/>
      <c r="T935" s="238"/>
      <c r="U935" s="238"/>
      <c r="V935" s="238"/>
      <c r="W935" s="238"/>
      <c r="X935" s="238"/>
      <c r="Y935" s="238"/>
      <c r="Z935" s="1"/>
      <c r="AA935" s="1"/>
      <c r="AB935" s="1"/>
      <c r="AC935" s="1"/>
    </row>
    <row r="936" customFormat="false" ht="15" hidden="false" customHeight="false" outlineLevel="0" collapsed="false">
      <c r="A936" s="238"/>
      <c r="B936" s="439"/>
      <c r="C936" s="238"/>
      <c r="D936" s="335"/>
      <c r="E936" s="347"/>
      <c r="F936" s="335"/>
      <c r="G936" s="335"/>
      <c r="H936" s="436"/>
      <c r="I936" s="437"/>
      <c r="J936" s="238"/>
      <c r="K936" s="238"/>
      <c r="L936" s="238"/>
      <c r="M936" s="453"/>
      <c r="N936" s="238"/>
      <c r="O936" s="238"/>
      <c r="P936" s="238"/>
      <c r="Q936" s="238"/>
      <c r="R936" s="238"/>
      <c r="S936" s="238"/>
      <c r="T936" s="238"/>
      <c r="U936" s="238"/>
      <c r="V936" s="238"/>
      <c r="W936" s="238"/>
      <c r="X936" s="238"/>
      <c r="Y936" s="238"/>
      <c r="Z936" s="1"/>
      <c r="AA936" s="1"/>
      <c r="AB936" s="1"/>
      <c r="AC936" s="1"/>
    </row>
    <row r="937" customFormat="false" ht="15" hidden="false" customHeight="false" outlineLevel="0" collapsed="false">
      <c r="A937" s="238"/>
      <c r="B937" s="439"/>
      <c r="C937" s="238"/>
      <c r="D937" s="335"/>
      <c r="E937" s="347"/>
      <c r="F937" s="335"/>
      <c r="G937" s="335"/>
      <c r="H937" s="436"/>
      <c r="I937" s="437"/>
      <c r="J937" s="238"/>
      <c r="K937" s="238"/>
      <c r="L937" s="238"/>
      <c r="M937" s="453"/>
      <c r="N937" s="238"/>
      <c r="O937" s="238"/>
      <c r="P937" s="238"/>
      <c r="Q937" s="238"/>
      <c r="R937" s="238"/>
      <c r="S937" s="238"/>
      <c r="T937" s="238"/>
      <c r="U937" s="238"/>
      <c r="V937" s="238"/>
      <c r="W937" s="238"/>
      <c r="X937" s="238"/>
      <c r="Y937" s="238"/>
      <c r="Z937" s="1"/>
      <c r="AA937" s="1"/>
      <c r="AB937" s="1"/>
      <c r="AC937" s="1"/>
    </row>
    <row r="938" customFormat="false" ht="15" hidden="false" customHeight="false" outlineLevel="0" collapsed="false">
      <c r="A938" s="238"/>
      <c r="B938" s="439"/>
      <c r="C938" s="238"/>
      <c r="D938" s="335"/>
      <c r="E938" s="347"/>
      <c r="F938" s="335"/>
      <c r="G938" s="335"/>
      <c r="H938" s="436"/>
      <c r="I938" s="437"/>
      <c r="J938" s="238"/>
      <c r="K938" s="238"/>
      <c r="L938" s="238"/>
      <c r="M938" s="453"/>
      <c r="N938" s="238"/>
      <c r="O938" s="238"/>
      <c r="P938" s="238"/>
      <c r="Q938" s="238"/>
      <c r="R938" s="238"/>
      <c r="S938" s="238"/>
      <c r="T938" s="238"/>
      <c r="U938" s="238"/>
      <c r="V938" s="238"/>
      <c r="W938" s="238"/>
      <c r="X938" s="238"/>
      <c r="Y938" s="238"/>
      <c r="Z938" s="1"/>
      <c r="AA938" s="1"/>
      <c r="AB938" s="1"/>
      <c r="AC938" s="1"/>
    </row>
    <row r="939" customFormat="false" ht="15" hidden="false" customHeight="false" outlineLevel="0" collapsed="false">
      <c r="A939" s="238"/>
      <c r="B939" s="439"/>
      <c r="C939" s="238"/>
      <c r="D939" s="335"/>
      <c r="E939" s="347"/>
      <c r="F939" s="335"/>
      <c r="G939" s="335"/>
      <c r="H939" s="436"/>
      <c r="I939" s="437"/>
      <c r="J939" s="238"/>
      <c r="K939" s="238"/>
      <c r="L939" s="238"/>
      <c r="M939" s="453"/>
      <c r="N939" s="238"/>
      <c r="O939" s="238"/>
      <c r="P939" s="238"/>
      <c r="Q939" s="238"/>
      <c r="R939" s="238"/>
      <c r="S939" s="238"/>
      <c r="T939" s="238"/>
      <c r="U939" s="238"/>
      <c r="V939" s="238"/>
      <c r="W939" s="238"/>
      <c r="X939" s="238"/>
      <c r="Y939" s="238"/>
      <c r="Z939" s="1"/>
      <c r="AA939" s="1"/>
      <c r="AB939" s="1"/>
      <c r="AC939" s="1"/>
    </row>
    <row r="940" customFormat="false" ht="15" hidden="false" customHeight="false" outlineLevel="0" collapsed="false">
      <c r="A940" s="238"/>
      <c r="B940" s="439"/>
      <c r="C940" s="238"/>
      <c r="D940" s="335"/>
      <c r="E940" s="347"/>
      <c r="F940" s="335"/>
      <c r="G940" s="335"/>
      <c r="H940" s="436"/>
      <c r="I940" s="437"/>
      <c r="J940" s="238"/>
      <c r="K940" s="238"/>
      <c r="L940" s="238"/>
      <c r="M940" s="453"/>
      <c r="N940" s="238"/>
      <c r="O940" s="238"/>
      <c r="P940" s="238"/>
      <c r="Q940" s="238"/>
      <c r="R940" s="238"/>
      <c r="S940" s="238"/>
      <c r="T940" s="238"/>
      <c r="U940" s="238"/>
      <c r="V940" s="238"/>
      <c r="W940" s="238"/>
      <c r="X940" s="238"/>
      <c r="Y940" s="238"/>
      <c r="Z940" s="1"/>
      <c r="AA940" s="1"/>
      <c r="AB940" s="1"/>
      <c r="AC940" s="1"/>
    </row>
    <row r="941" customFormat="false" ht="15" hidden="false" customHeight="false" outlineLevel="0" collapsed="false">
      <c r="A941" s="238"/>
      <c r="B941" s="439"/>
      <c r="C941" s="238"/>
      <c r="D941" s="335"/>
      <c r="E941" s="347"/>
      <c r="F941" s="335"/>
      <c r="G941" s="335"/>
      <c r="H941" s="436"/>
      <c r="I941" s="437"/>
      <c r="J941" s="238"/>
      <c r="K941" s="238"/>
      <c r="L941" s="238"/>
      <c r="M941" s="453"/>
      <c r="N941" s="238"/>
      <c r="O941" s="238"/>
      <c r="P941" s="238"/>
      <c r="Q941" s="238"/>
      <c r="R941" s="238"/>
      <c r="S941" s="238"/>
      <c r="T941" s="238"/>
      <c r="U941" s="238"/>
      <c r="V941" s="238"/>
      <c r="W941" s="238"/>
      <c r="X941" s="238"/>
      <c r="Y941" s="238"/>
      <c r="Z941" s="1"/>
      <c r="AA941" s="1"/>
      <c r="AB941" s="1"/>
      <c r="AC941" s="1"/>
    </row>
    <row r="942" customFormat="false" ht="15" hidden="false" customHeight="false" outlineLevel="0" collapsed="false">
      <c r="A942" s="238"/>
      <c r="B942" s="439"/>
      <c r="C942" s="238"/>
      <c r="D942" s="335"/>
      <c r="E942" s="347"/>
      <c r="F942" s="335"/>
      <c r="G942" s="335"/>
      <c r="H942" s="436"/>
      <c r="I942" s="437"/>
      <c r="J942" s="238"/>
      <c r="K942" s="238"/>
      <c r="L942" s="238"/>
      <c r="M942" s="453"/>
      <c r="N942" s="238"/>
      <c r="O942" s="238"/>
      <c r="P942" s="238"/>
      <c r="Q942" s="238"/>
      <c r="R942" s="238"/>
      <c r="S942" s="238"/>
      <c r="T942" s="238"/>
      <c r="U942" s="238"/>
      <c r="V942" s="238"/>
      <c r="W942" s="238"/>
      <c r="X942" s="238"/>
      <c r="Y942" s="238"/>
      <c r="Z942" s="1"/>
      <c r="AA942" s="1"/>
      <c r="AB942" s="1"/>
      <c r="AC942" s="1"/>
    </row>
    <row r="943" customFormat="false" ht="15" hidden="false" customHeight="false" outlineLevel="0" collapsed="false">
      <c r="A943" s="238"/>
      <c r="B943" s="439"/>
      <c r="C943" s="238"/>
      <c r="D943" s="335"/>
      <c r="E943" s="347"/>
      <c r="F943" s="335"/>
      <c r="G943" s="335"/>
      <c r="H943" s="436"/>
      <c r="I943" s="437"/>
      <c r="J943" s="238"/>
      <c r="K943" s="238"/>
      <c r="L943" s="238"/>
      <c r="M943" s="453"/>
      <c r="N943" s="238"/>
      <c r="O943" s="238"/>
      <c r="P943" s="238"/>
      <c r="Q943" s="238"/>
      <c r="R943" s="238"/>
      <c r="S943" s="238"/>
      <c r="T943" s="238"/>
      <c r="U943" s="238"/>
      <c r="V943" s="238"/>
      <c r="W943" s="238"/>
      <c r="X943" s="238"/>
      <c r="Y943" s="238"/>
      <c r="Z943" s="1"/>
      <c r="AA943" s="1"/>
      <c r="AB943" s="1"/>
      <c r="AC943" s="1"/>
    </row>
    <row r="944" customFormat="false" ht="15" hidden="false" customHeight="false" outlineLevel="0" collapsed="false">
      <c r="A944" s="238"/>
      <c r="B944" s="439"/>
      <c r="C944" s="238"/>
      <c r="D944" s="335"/>
      <c r="E944" s="347"/>
      <c r="F944" s="335"/>
      <c r="G944" s="335"/>
      <c r="H944" s="436"/>
      <c r="I944" s="437"/>
      <c r="J944" s="238"/>
      <c r="K944" s="238"/>
      <c r="L944" s="238"/>
      <c r="M944" s="453"/>
      <c r="N944" s="238"/>
      <c r="O944" s="238"/>
      <c r="P944" s="238"/>
      <c r="Q944" s="238"/>
      <c r="R944" s="238"/>
      <c r="S944" s="238"/>
      <c r="T944" s="238"/>
      <c r="U944" s="238"/>
      <c r="V944" s="238"/>
      <c r="W944" s="238"/>
      <c r="X944" s="238"/>
      <c r="Y944" s="238"/>
      <c r="Z944" s="1"/>
      <c r="AA944" s="1"/>
      <c r="AB944" s="1"/>
      <c r="AC944" s="1"/>
    </row>
    <row r="945" customFormat="false" ht="15" hidden="false" customHeight="false" outlineLevel="0" collapsed="false">
      <c r="A945" s="238"/>
      <c r="B945" s="439"/>
      <c r="C945" s="238"/>
      <c r="D945" s="335"/>
      <c r="E945" s="347"/>
      <c r="F945" s="335"/>
      <c r="G945" s="335"/>
      <c r="H945" s="436"/>
      <c r="I945" s="437"/>
      <c r="J945" s="238"/>
      <c r="K945" s="238"/>
      <c r="L945" s="238"/>
      <c r="M945" s="453"/>
      <c r="N945" s="238"/>
      <c r="O945" s="238"/>
      <c r="P945" s="238"/>
      <c r="Q945" s="238"/>
      <c r="R945" s="238"/>
      <c r="S945" s="238"/>
      <c r="T945" s="238"/>
      <c r="U945" s="238"/>
      <c r="V945" s="238"/>
      <c r="W945" s="238"/>
      <c r="X945" s="238"/>
      <c r="Y945" s="238"/>
      <c r="Z945" s="1"/>
      <c r="AA945" s="1"/>
      <c r="AB945" s="1"/>
      <c r="AC945" s="1"/>
    </row>
    <row r="946" customFormat="false" ht="15" hidden="false" customHeight="false" outlineLevel="0" collapsed="false">
      <c r="A946" s="238"/>
      <c r="B946" s="439"/>
      <c r="C946" s="238"/>
      <c r="D946" s="335"/>
      <c r="E946" s="347"/>
      <c r="F946" s="335"/>
      <c r="G946" s="335"/>
      <c r="H946" s="436"/>
      <c r="I946" s="437"/>
      <c r="J946" s="238"/>
      <c r="K946" s="238"/>
      <c r="L946" s="238"/>
      <c r="M946" s="453"/>
      <c r="N946" s="238"/>
      <c r="O946" s="238"/>
      <c r="P946" s="238"/>
      <c r="Q946" s="238"/>
      <c r="R946" s="238"/>
      <c r="S946" s="238"/>
      <c r="T946" s="238"/>
      <c r="U946" s="238"/>
      <c r="V946" s="238"/>
      <c r="W946" s="238"/>
      <c r="X946" s="238"/>
      <c r="Y946" s="238"/>
      <c r="Z946" s="1"/>
      <c r="AA946" s="1"/>
      <c r="AB946" s="1"/>
      <c r="AC946" s="1"/>
    </row>
    <row r="947" customFormat="false" ht="15" hidden="false" customHeight="false" outlineLevel="0" collapsed="false">
      <c r="A947" s="238"/>
      <c r="B947" s="439"/>
      <c r="C947" s="238"/>
      <c r="D947" s="335"/>
      <c r="E947" s="347"/>
      <c r="F947" s="335"/>
      <c r="G947" s="335"/>
      <c r="H947" s="436"/>
      <c r="I947" s="437"/>
      <c r="J947" s="238"/>
      <c r="K947" s="238"/>
      <c r="L947" s="238"/>
      <c r="M947" s="453"/>
      <c r="N947" s="238"/>
      <c r="O947" s="238"/>
      <c r="P947" s="238"/>
      <c r="Q947" s="238"/>
      <c r="R947" s="238"/>
      <c r="S947" s="238"/>
      <c r="T947" s="238"/>
      <c r="U947" s="238"/>
      <c r="V947" s="238"/>
      <c r="W947" s="238"/>
      <c r="X947" s="238"/>
      <c r="Y947" s="238"/>
      <c r="Z947" s="1"/>
      <c r="AA947" s="1"/>
      <c r="AB947" s="1"/>
      <c r="AC947" s="1"/>
    </row>
    <row r="948" customFormat="false" ht="15" hidden="false" customHeight="false" outlineLevel="0" collapsed="false">
      <c r="A948" s="238"/>
      <c r="B948" s="439"/>
      <c r="C948" s="238"/>
      <c r="D948" s="335"/>
      <c r="E948" s="347"/>
      <c r="F948" s="335"/>
      <c r="G948" s="335"/>
      <c r="H948" s="436"/>
      <c r="I948" s="437"/>
      <c r="J948" s="238"/>
      <c r="K948" s="238"/>
      <c r="L948" s="238"/>
      <c r="M948" s="453"/>
      <c r="N948" s="238"/>
      <c r="O948" s="238"/>
      <c r="P948" s="238"/>
      <c r="Q948" s="238"/>
      <c r="R948" s="238"/>
      <c r="S948" s="238"/>
      <c r="T948" s="238"/>
      <c r="U948" s="238"/>
      <c r="V948" s="238"/>
      <c r="W948" s="238"/>
      <c r="X948" s="238"/>
      <c r="Y948" s="238"/>
      <c r="Z948" s="1"/>
      <c r="AA948" s="1"/>
      <c r="AB948" s="1"/>
      <c r="AC948" s="1"/>
    </row>
    <row r="949" customFormat="false" ht="15" hidden="false" customHeight="false" outlineLevel="0" collapsed="false">
      <c r="A949" s="238"/>
      <c r="B949" s="439"/>
      <c r="C949" s="238"/>
      <c r="D949" s="335"/>
      <c r="E949" s="347"/>
      <c r="F949" s="335"/>
      <c r="G949" s="335"/>
      <c r="H949" s="436"/>
      <c r="I949" s="437"/>
      <c r="J949" s="238"/>
      <c r="K949" s="238"/>
      <c r="L949" s="238"/>
      <c r="M949" s="453"/>
      <c r="N949" s="238"/>
      <c r="O949" s="238"/>
      <c r="P949" s="238"/>
      <c r="Q949" s="238"/>
      <c r="R949" s="238"/>
      <c r="S949" s="238"/>
      <c r="T949" s="238"/>
      <c r="U949" s="238"/>
      <c r="V949" s="238"/>
      <c r="W949" s="238"/>
      <c r="X949" s="238"/>
      <c r="Y949" s="238"/>
      <c r="Z949" s="1"/>
      <c r="AA949" s="1"/>
      <c r="AB949" s="1"/>
      <c r="AC949" s="1"/>
    </row>
    <row r="950" customFormat="false" ht="15" hidden="false" customHeight="false" outlineLevel="0" collapsed="false">
      <c r="A950" s="238"/>
      <c r="B950" s="439"/>
      <c r="C950" s="238"/>
      <c r="D950" s="335"/>
      <c r="E950" s="347"/>
      <c r="F950" s="335"/>
      <c r="G950" s="335"/>
      <c r="H950" s="436"/>
      <c r="I950" s="437"/>
      <c r="J950" s="238"/>
      <c r="K950" s="238"/>
      <c r="L950" s="238"/>
      <c r="M950" s="453"/>
      <c r="N950" s="238"/>
      <c r="O950" s="238"/>
      <c r="P950" s="238"/>
      <c r="Q950" s="238"/>
      <c r="R950" s="238"/>
      <c r="S950" s="238"/>
      <c r="T950" s="238"/>
      <c r="U950" s="238"/>
      <c r="V950" s="238"/>
      <c r="W950" s="238"/>
      <c r="X950" s="238"/>
      <c r="Y950" s="238"/>
      <c r="Z950" s="1"/>
      <c r="AA950" s="1"/>
      <c r="AB950" s="1"/>
      <c r="AC950" s="1"/>
    </row>
    <row r="951" customFormat="false" ht="15" hidden="false" customHeight="false" outlineLevel="0" collapsed="false">
      <c r="A951" s="238"/>
      <c r="B951" s="439"/>
      <c r="C951" s="238"/>
      <c r="D951" s="335"/>
      <c r="E951" s="347"/>
      <c r="F951" s="335"/>
      <c r="G951" s="335"/>
      <c r="H951" s="436"/>
      <c r="I951" s="437"/>
      <c r="J951" s="238"/>
      <c r="K951" s="238"/>
      <c r="L951" s="238"/>
      <c r="M951" s="453"/>
      <c r="N951" s="238"/>
      <c r="O951" s="238"/>
      <c r="P951" s="238"/>
      <c r="Q951" s="238"/>
      <c r="R951" s="238"/>
      <c r="S951" s="238"/>
      <c r="T951" s="238"/>
      <c r="U951" s="238"/>
      <c r="V951" s="238"/>
      <c r="W951" s="238"/>
      <c r="X951" s="238"/>
      <c r="Y951" s="238"/>
      <c r="Z951" s="1"/>
      <c r="AA951" s="1"/>
      <c r="AB951" s="1"/>
      <c r="AC951" s="1"/>
    </row>
    <row r="952" customFormat="false" ht="15" hidden="false" customHeight="false" outlineLevel="0" collapsed="false">
      <c r="A952" s="238"/>
      <c r="B952" s="439"/>
      <c r="C952" s="238"/>
      <c r="D952" s="335"/>
      <c r="E952" s="347"/>
      <c r="F952" s="335"/>
      <c r="G952" s="335"/>
      <c r="H952" s="436"/>
      <c r="I952" s="437"/>
      <c r="J952" s="238"/>
      <c r="K952" s="238"/>
      <c r="L952" s="238"/>
      <c r="M952" s="453"/>
      <c r="N952" s="238"/>
      <c r="O952" s="238"/>
      <c r="P952" s="238"/>
      <c r="Q952" s="238"/>
      <c r="R952" s="238"/>
      <c r="S952" s="238"/>
      <c r="T952" s="238"/>
      <c r="U952" s="238"/>
      <c r="V952" s="238"/>
      <c r="W952" s="238"/>
      <c r="X952" s="238"/>
      <c r="Y952" s="238"/>
      <c r="Z952" s="1"/>
      <c r="AA952" s="1"/>
      <c r="AB952" s="1"/>
      <c r="AC952" s="1"/>
    </row>
    <row r="953" customFormat="false" ht="15" hidden="false" customHeight="false" outlineLevel="0" collapsed="false">
      <c r="A953" s="238"/>
      <c r="B953" s="439"/>
      <c r="C953" s="238"/>
      <c r="D953" s="335"/>
      <c r="E953" s="347"/>
      <c r="F953" s="335"/>
      <c r="G953" s="335"/>
      <c r="H953" s="436"/>
      <c r="I953" s="437"/>
      <c r="J953" s="238"/>
      <c r="K953" s="238"/>
      <c r="L953" s="238"/>
      <c r="M953" s="453"/>
      <c r="N953" s="238"/>
      <c r="O953" s="238"/>
      <c r="P953" s="238"/>
      <c r="Q953" s="238"/>
      <c r="R953" s="238"/>
      <c r="S953" s="238"/>
      <c r="T953" s="238"/>
      <c r="U953" s="238"/>
      <c r="V953" s="238"/>
      <c r="W953" s="238"/>
      <c r="X953" s="238"/>
      <c r="Y953" s="238"/>
      <c r="Z953" s="1"/>
      <c r="AA953" s="1"/>
      <c r="AB953" s="1"/>
      <c r="AC953" s="1"/>
    </row>
    <row r="954" customFormat="false" ht="15" hidden="false" customHeight="false" outlineLevel="0" collapsed="false">
      <c r="A954" s="238"/>
      <c r="B954" s="439"/>
      <c r="C954" s="238"/>
      <c r="D954" s="335"/>
      <c r="E954" s="347"/>
      <c r="F954" s="335"/>
      <c r="G954" s="335"/>
      <c r="H954" s="436"/>
      <c r="I954" s="437"/>
      <c r="J954" s="238"/>
      <c r="K954" s="238"/>
      <c r="L954" s="238"/>
      <c r="M954" s="453"/>
      <c r="N954" s="238"/>
      <c r="O954" s="238"/>
      <c r="P954" s="238"/>
      <c r="Q954" s="238"/>
      <c r="R954" s="238"/>
      <c r="S954" s="238"/>
      <c r="T954" s="238"/>
      <c r="U954" s="238"/>
      <c r="V954" s="238"/>
      <c r="W954" s="238"/>
      <c r="X954" s="238"/>
      <c r="Y954" s="238"/>
      <c r="Z954" s="1"/>
      <c r="AA954" s="1"/>
      <c r="AB954" s="1"/>
      <c r="AC954" s="1"/>
    </row>
    <row r="955" customFormat="false" ht="15" hidden="false" customHeight="false" outlineLevel="0" collapsed="false">
      <c r="A955" s="238"/>
      <c r="B955" s="439"/>
      <c r="C955" s="238"/>
      <c r="D955" s="335"/>
      <c r="E955" s="347"/>
      <c r="F955" s="335"/>
      <c r="G955" s="335"/>
      <c r="H955" s="436"/>
      <c r="I955" s="437"/>
      <c r="J955" s="238"/>
      <c r="K955" s="238"/>
      <c r="L955" s="238"/>
      <c r="M955" s="453"/>
      <c r="N955" s="238"/>
      <c r="O955" s="238"/>
      <c r="P955" s="238"/>
      <c r="Q955" s="238"/>
      <c r="R955" s="238"/>
      <c r="S955" s="238"/>
      <c r="T955" s="238"/>
      <c r="U955" s="238"/>
      <c r="V955" s="238"/>
      <c r="W955" s="238"/>
      <c r="X955" s="238"/>
      <c r="Y955" s="238"/>
      <c r="Z955" s="1"/>
      <c r="AA955" s="1"/>
      <c r="AB955" s="1"/>
      <c r="AC955" s="1"/>
    </row>
    <row r="956" customFormat="false" ht="15" hidden="false" customHeight="false" outlineLevel="0" collapsed="false">
      <c r="A956" s="238"/>
      <c r="B956" s="439"/>
      <c r="C956" s="238"/>
      <c r="D956" s="335"/>
      <c r="E956" s="347"/>
      <c r="F956" s="335"/>
      <c r="G956" s="335"/>
      <c r="H956" s="436"/>
      <c r="I956" s="437"/>
      <c r="J956" s="238"/>
      <c r="K956" s="238"/>
      <c r="L956" s="238"/>
      <c r="M956" s="453"/>
      <c r="N956" s="238"/>
      <c r="O956" s="238"/>
      <c r="P956" s="238"/>
      <c r="Q956" s="238"/>
      <c r="R956" s="238"/>
      <c r="S956" s="238"/>
      <c r="T956" s="238"/>
      <c r="U956" s="238"/>
      <c r="V956" s="238"/>
      <c r="W956" s="238"/>
      <c r="X956" s="238"/>
      <c r="Y956" s="238"/>
      <c r="Z956" s="1"/>
      <c r="AA956" s="1"/>
      <c r="AB956" s="1"/>
      <c r="AC956" s="1"/>
    </row>
    <row r="957" customFormat="false" ht="15" hidden="false" customHeight="false" outlineLevel="0" collapsed="false">
      <c r="A957" s="238"/>
      <c r="B957" s="439"/>
      <c r="C957" s="238"/>
      <c r="D957" s="335"/>
      <c r="E957" s="347"/>
      <c r="F957" s="335"/>
      <c r="G957" s="335"/>
      <c r="H957" s="436"/>
      <c r="I957" s="437"/>
      <c r="J957" s="238"/>
      <c r="K957" s="238"/>
      <c r="L957" s="238"/>
      <c r="M957" s="453"/>
      <c r="N957" s="238"/>
      <c r="O957" s="238"/>
      <c r="P957" s="238"/>
      <c r="Q957" s="238"/>
      <c r="R957" s="238"/>
      <c r="S957" s="238"/>
      <c r="T957" s="238"/>
      <c r="U957" s="238"/>
      <c r="V957" s="238"/>
      <c r="W957" s="238"/>
      <c r="X957" s="238"/>
      <c r="Y957" s="238"/>
      <c r="Z957" s="1"/>
      <c r="AA957" s="1"/>
      <c r="AB957" s="1"/>
      <c r="AC957" s="1"/>
    </row>
    <row r="958" customFormat="false" ht="15" hidden="false" customHeight="false" outlineLevel="0" collapsed="false">
      <c r="A958" s="238"/>
      <c r="B958" s="439"/>
      <c r="C958" s="238"/>
      <c r="D958" s="335"/>
      <c r="E958" s="347"/>
      <c r="F958" s="335"/>
      <c r="G958" s="335"/>
      <c r="H958" s="436"/>
      <c r="I958" s="437"/>
      <c r="J958" s="238"/>
      <c r="K958" s="238"/>
      <c r="L958" s="238"/>
      <c r="M958" s="453"/>
      <c r="N958" s="238"/>
      <c r="O958" s="238"/>
      <c r="P958" s="238"/>
      <c r="Q958" s="238"/>
      <c r="R958" s="238"/>
      <c r="S958" s="238"/>
      <c r="T958" s="238"/>
      <c r="U958" s="238"/>
      <c r="V958" s="238"/>
      <c r="W958" s="238"/>
      <c r="X958" s="238"/>
      <c r="Y958" s="238"/>
      <c r="Z958" s="1"/>
      <c r="AA958" s="1"/>
      <c r="AB958" s="1"/>
      <c r="AC958" s="1"/>
    </row>
    <row r="959" customFormat="false" ht="15" hidden="false" customHeight="false" outlineLevel="0" collapsed="false">
      <c r="A959" s="238"/>
      <c r="B959" s="439"/>
      <c r="C959" s="238"/>
      <c r="D959" s="335"/>
      <c r="E959" s="347"/>
      <c r="F959" s="335"/>
      <c r="G959" s="335"/>
      <c r="H959" s="436"/>
      <c r="I959" s="437"/>
      <c r="J959" s="238"/>
      <c r="K959" s="238"/>
      <c r="L959" s="238"/>
      <c r="M959" s="453"/>
      <c r="N959" s="238"/>
      <c r="O959" s="238"/>
      <c r="P959" s="238"/>
      <c r="Q959" s="238"/>
      <c r="R959" s="238"/>
      <c r="S959" s="238"/>
      <c r="T959" s="238"/>
      <c r="U959" s="238"/>
      <c r="V959" s="238"/>
      <c r="W959" s="238"/>
      <c r="X959" s="238"/>
      <c r="Y959" s="238"/>
      <c r="Z959" s="1"/>
      <c r="AA959" s="1"/>
      <c r="AB959" s="1"/>
      <c r="AC959" s="1"/>
    </row>
    <row r="960" customFormat="false" ht="15" hidden="false" customHeight="false" outlineLevel="0" collapsed="false">
      <c r="A960" s="238"/>
      <c r="B960" s="439"/>
      <c r="C960" s="238"/>
      <c r="D960" s="335"/>
      <c r="E960" s="347"/>
      <c r="F960" s="335"/>
      <c r="G960" s="335"/>
      <c r="H960" s="436"/>
      <c r="I960" s="437"/>
      <c r="J960" s="238"/>
      <c r="K960" s="238"/>
      <c r="L960" s="238"/>
      <c r="M960" s="453"/>
      <c r="N960" s="238"/>
      <c r="O960" s="238"/>
      <c r="P960" s="238"/>
      <c r="Q960" s="238"/>
      <c r="R960" s="238"/>
      <c r="S960" s="238"/>
      <c r="T960" s="238"/>
      <c r="U960" s="238"/>
      <c r="V960" s="238"/>
      <c r="W960" s="238"/>
      <c r="X960" s="238"/>
      <c r="Y960" s="238"/>
      <c r="Z960" s="1"/>
      <c r="AA960" s="1"/>
      <c r="AB960" s="1"/>
      <c r="AC960" s="1"/>
    </row>
    <row r="961" customFormat="false" ht="15" hidden="false" customHeight="false" outlineLevel="0" collapsed="false">
      <c r="A961" s="238"/>
      <c r="B961" s="439"/>
      <c r="C961" s="238"/>
      <c r="D961" s="335"/>
      <c r="E961" s="347"/>
      <c r="F961" s="335"/>
      <c r="G961" s="335"/>
      <c r="H961" s="436"/>
      <c r="I961" s="437"/>
      <c r="J961" s="238"/>
      <c r="K961" s="238"/>
      <c r="L961" s="238"/>
      <c r="M961" s="453"/>
      <c r="N961" s="238"/>
      <c r="O961" s="238"/>
      <c r="P961" s="238"/>
      <c r="Q961" s="238"/>
      <c r="R961" s="238"/>
      <c r="S961" s="238"/>
      <c r="T961" s="238"/>
      <c r="U961" s="238"/>
      <c r="V961" s="238"/>
      <c r="W961" s="238"/>
      <c r="X961" s="238"/>
      <c r="Y961" s="238"/>
      <c r="Z961" s="1"/>
      <c r="AA961" s="1"/>
      <c r="AB961" s="1"/>
      <c r="AC961" s="1"/>
    </row>
    <row r="962" customFormat="false" ht="15" hidden="false" customHeight="false" outlineLevel="0" collapsed="false">
      <c r="A962" s="238"/>
      <c r="B962" s="439"/>
      <c r="C962" s="238"/>
      <c r="D962" s="335"/>
      <c r="E962" s="347"/>
      <c r="F962" s="335"/>
      <c r="G962" s="335"/>
      <c r="H962" s="436"/>
      <c r="I962" s="437"/>
      <c r="J962" s="238"/>
      <c r="K962" s="238"/>
      <c r="L962" s="238"/>
      <c r="M962" s="453"/>
      <c r="N962" s="238"/>
      <c r="O962" s="238"/>
      <c r="P962" s="238"/>
      <c r="Q962" s="238"/>
      <c r="R962" s="238"/>
      <c r="S962" s="238"/>
      <c r="T962" s="238"/>
      <c r="U962" s="238"/>
      <c r="V962" s="238"/>
      <c r="W962" s="238"/>
      <c r="X962" s="238"/>
      <c r="Y962" s="238"/>
      <c r="Z962" s="1"/>
      <c r="AA962" s="1"/>
      <c r="AB962" s="1"/>
      <c r="AC962" s="1"/>
    </row>
    <row r="963" customFormat="false" ht="15" hidden="false" customHeight="false" outlineLevel="0" collapsed="false">
      <c r="A963" s="238"/>
      <c r="B963" s="439"/>
      <c r="C963" s="238"/>
      <c r="D963" s="335"/>
      <c r="E963" s="347"/>
      <c r="F963" s="335"/>
      <c r="G963" s="335"/>
      <c r="H963" s="436"/>
      <c r="I963" s="437"/>
      <c r="J963" s="238"/>
      <c r="K963" s="238"/>
      <c r="L963" s="238"/>
      <c r="M963" s="453"/>
      <c r="N963" s="238"/>
      <c r="O963" s="238"/>
      <c r="P963" s="238"/>
      <c r="Q963" s="238"/>
      <c r="R963" s="238"/>
      <c r="S963" s="238"/>
      <c r="T963" s="238"/>
      <c r="U963" s="238"/>
      <c r="V963" s="238"/>
      <c r="W963" s="238"/>
      <c r="X963" s="238"/>
      <c r="Y963" s="238"/>
      <c r="Z963" s="1"/>
      <c r="AA963" s="1"/>
      <c r="AB963" s="1"/>
      <c r="AC963" s="1"/>
    </row>
    <row r="964" customFormat="false" ht="15" hidden="false" customHeight="false" outlineLevel="0" collapsed="false">
      <c r="A964" s="238"/>
      <c r="B964" s="439"/>
      <c r="C964" s="238"/>
      <c r="D964" s="335"/>
      <c r="E964" s="347"/>
      <c r="F964" s="335"/>
      <c r="G964" s="335"/>
      <c r="H964" s="436"/>
      <c r="I964" s="437"/>
      <c r="J964" s="238"/>
      <c r="K964" s="238"/>
      <c r="L964" s="238"/>
      <c r="M964" s="453"/>
      <c r="N964" s="238"/>
      <c r="O964" s="238"/>
      <c r="P964" s="238"/>
      <c r="Q964" s="238"/>
      <c r="R964" s="238"/>
      <c r="S964" s="238"/>
      <c r="T964" s="238"/>
      <c r="U964" s="238"/>
      <c r="V964" s="238"/>
      <c r="W964" s="238"/>
      <c r="X964" s="238"/>
      <c r="Y964" s="238"/>
      <c r="Z964" s="1"/>
      <c r="AA964" s="1"/>
      <c r="AB964" s="1"/>
      <c r="AC964" s="1"/>
    </row>
    <row r="965" customFormat="false" ht="15" hidden="false" customHeight="false" outlineLevel="0" collapsed="false">
      <c r="A965" s="238"/>
      <c r="B965" s="439"/>
      <c r="C965" s="238"/>
      <c r="D965" s="335"/>
      <c r="E965" s="347"/>
      <c r="F965" s="335"/>
      <c r="G965" s="335"/>
      <c r="H965" s="436"/>
      <c r="I965" s="437"/>
      <c r="J965" s="238"/>
      <c r="K965" s="238"/>
      <c r="L965" s="238"/>
      <c r="M965" s="453"/>
      <c r="N965" s="238"/>
      <c r="O965" s="238"/>
      <c r="P965" s="238"/>
      <c r="Q965" s="238"/>
      <c r="R965" s="238"/>
      <c r="S965" s="238"/>
      <c r="T965" s="238"/>
      <c r="U965" s="238"/>
      <c r="V965" s="238"/>
      <c r="W965" s="238"/>
      <c r="X965" s="238"/>
      <c r="Y965" s="238"/>
      <c r="Z965" s="1"/>
      <c r="AA965" s="1"/>
      <c r="AB965" s="1"/>
      <c r="AC965" s="1"/>
    </row>
    <row r="966" customFormat="false" ht="15" hidden="false" customHeight="false" outlineLevel="0" collapsed="false">
      <c r="A966" s="238"/>
      <c r="B966" s="439"/>
      <c r="C966" s="238"/>
      <c r="D966" s="335"/>
      <c r="E966" s="347"/>
      <c r="F966" s="335"/>
      <c r="G966" s="335"/>
      <c r="H966" s="436"/>
      <c r="I966" s="437"/>
      <c r="J966" s="238"/>
      <c r="K966" s="238"/>
      <c r="L966" s="238"/>
      <c r="M966" s="453"/>
      <c r="N966" s="238"/>
      <c r="O966" s="238"/>
      <c r="P966" s="238"/>
      <c r="Q966" s="238"/>
      <c r="R966" s="238"/>
      <c r="S966" s="238"/>
      <c r="T966" s="238"/>
      <c r="U966" s="238"/>
      <c r="V966" s="238"/>
      <c r="W966" s="238"/>
      <c r="X966" s="238"/>
      <c r="Y966" s="238"/>
      <c r="Z966" s="1"/>
      <c r="AA966" s="1"/>
      <c r="AB966" s="1"/>
      <c r="AC966" s="1"/>
    </row>
    <row r="967" customFormat="false" ht="15" hidden="false" customHeight="false" outlineLevel="0" collapsed="false">
      <c r="A967" s="238"/>
      <c r="B967" s="439"/>
      <c r="C967" s="238"/>
      <c r="D967" s="335"/>
      <c r="E967" s="347"/>
      <c r="F967" s="335"/>
      <c r="G967" s="335"/>
      <c r="H967" s="436"/>
      <c r="I967" s="437"/>
      <c r="J967" s="238"/>
      <c r="K967" s="238"/>
      <c r="L967" s="238"/>
      <c r="M967" s="453"/>
      <c r="N967" s="238"/>
      <c r="O967" s="238"/>
      <c r="P967" s="238"/>
      <c r="Q967" s="238"/>
      <c r="R967" s="238"/>
      <c r="S967" s="238"/>
      <c r="T967" s="238"/>
      <c r="U967" s="238"/>
      <c r="V967" s="238"/>
      <c r="W967" s="238"/>
      <c r="X967" s="238"/>
      <c r="Y967" s="238"/>
      <c r="Z967" s="1"/>
      <c r="AA967" s="1"/>
      <c r="AB967" s="1"/>
      <c r="AC967" s="1"/>
    </row>
    <row r="968" customFormat="false" ht="15" hidden="false" customHeight="false" outlineLevel="0" collapsed="false">
      <c r="A968" s="238"/>
      <c r="B968" s="439"/>
      <c r="C968" s="238"/>
      <c r="D968" s="335"/>
      <c r="E968" s="347"/>
      <c r="F968" s="335"/>
      <c r="G968" s="335"/>
      <c r="H968" s="436"/>
      <c r="I968" s="437"/>
      <c r="J968" s="238"/>
      <c r="K968" s="238"/>
      <c r="L968" s="238"/>
      <c r="M968" s="453"/>
      <c r="N968" s="238"/>
      <c r="O968" s="238"/>
      <c r="P968" s="238"/>
      <c r="Q968" s="238"/>
      <c r="R968" s="238"/>
      <c r="S968" s="238"/>
      <c r="T968" s="238"/>
      <c r="U968" s="238"/>
      <c r="V968" s="238"/>
      <c r="W968" s="238"/>
      <c r="X968" s="238"/>
      <c r="Y968" s="238"/>
      <c r="Z968" s="1"/>
      <c r="AA968" s="1"/>
      <c r="AB968" s="1"/>
      <c r="AC968" s="1"/>
    </row>
    <row r="969" customFormat="false" ht="15" hidden="false" customHeight="false" outlineLevel="0" collapsed="false">
      <c r="A969" s="238"/>
      <c r="B969" s="439"/>
      <c r="C969" s="238"/>
      <c r="D969" s="335"/>
      <c r="E969" s="347"/>
      <c r="F969" s="335"/>
      <c r="G969" s="335"/>
      <c r="H969" s="436"/>
      <c r="I969" s="437"/>
      <c r="J969" s="238"/>
      <c r="K969" s="238"/>
      <c r="L969" s="238"/>
      <c r="M969" s="453"/>
      <c r="N969" s="238"/>
      <c r="O969" s="238"/>
      <c r="P969" s="238"/>
      <c r="Q969" s="238"/>
      <c r="R969" s="238"/>
      <c r="S969" s="238"/>
      <c r="T969" s="238"/>
      <c r="U969" s="238"/>
      <c r="V969" s="238"/>
      <c r="W969" s="238"/>
      <c r="X969" s="238"/>
      <c r="Y969" s="238"/>
      <c r="Z969" s="1"/>
      <c r="AA969" s="1"/>
      <c r="AB969" s="1"/>
      <c r="AC969" s="1"/>
    </row>
    <row r="970" customFormat="false" ht="15" hidden="false" customHeight="false" outlineLevel="0" collapsed="false">
      <c r="A970" s="238"/>
      <c r="B970" s="439"/>
      <c r="C970" s="238"/>
      <c r="D970" s="335"/>
      <c r="E970" s="347"/>
      <c r="F970" s="335"/>
      <c r="G970" s="335"/>
      <c r="H970" s="436"/>
      <c r="I970" s="437"/>
      <c r="J970" s="238"/>
      <c r="K970" s="238"/>
      <c r="L970" s="238"/>
      <c r="M970" s="453"/>
      <c r="N970" s="238"/>
      <c r="O970" s="238"/>
      <c r="P970" s="238"/>
      <c r="Q970" s="238"/>
      <c r="R970" s="238"/>
      <c r="S970" s="238"/>
      <c r="T970" s="238"/>
      <c r="U970" s="238"/>
      <c r="V970" s="238"/>
      <c r="W970" s="238"/>
      <c r="X970" s="238"/>
      <c r="Y970" s="238"/>
      <c r="Z970" s="1"/>
      <c r="AA970" s="1"/>
      <c r="AB970" s="1"/>
      <c r="AC970" s="1"/>
    </row>
    <row r="971" customFormat="false" ht="15" hidden="false" customHeight="false" outlineLevel="0" collapsed="false">
      <c r="A971" s="238"/>
      <c r="B971" s="439"/>
      <c r="C971" s="238"/>
      <c r="D971" s="335"/>
      <c r="E971" s="347"/>
      <c r="F971" s="335"/>
      <c r="G971" s="335"/>
      <c r="H971" s="436"/>
      <c r="I971" s="437"/>
      <c r="J971" s="238"/>
      <c r="K971" s="238"/>
      <c r="L971" s="238"/>
      <c r="M971" s="453"/>
      <c r="N971" s="238"/>
      <c r="O971" s="238"/>
      <c r="P971" s="238"/>
      <c r="Q971" s="238"/>
      <c r="R971" s="238"/>
      <c r="S971" s="238"/>
      <c r="T971" s="238"/>
      <c r="U971" s="238"/>
      <c r="V971" s="238"/>
      <c r="W971" s="238"/>
      <c r="X971" s="238"/>
      <c r="Y971" s="238"/>
      <c r="Z971" s="1"/>
      <c r="AA971" s="1"/>
      <c r="AB971" s="1"/>
      <c r="AC971" s="1"/>
    </row>
    <row r="972" customFormat="false" ht="15" hidden="false" customHeight="false" outlineLevel="0" collapsed="false">
      <c r="A972" s="238"/>
      <c r="B972" s="439"/>
      <c r="C972" s="238"/>
      <c r="D972" s="335"/>
      <c r="E972" s="347"/>
      <c r="F972" s="335"/>
      <c r="G972" s="335"/>
      <c r="H972" s="436"/>
      <c r="I972" s="437"/>
      <c r="J972" s="238"/>
      <c r="K972" s="238"/>
      <c r="L972" s="238"/>
      <c r="M972" s="453"/>
      <c r="N972" s="238"/>
      <c r="O972" s="238"/>
      <c r="P972" s="238"/>
      <c r="Q972" s="238"/>
      <c r="R972" s="238"/>
      <c r="S972" s="238"/>
      <c r="T972" s="238"/>
      <c r="U972" s="238"/>
      <c r="V972" s="238"/>
      <c r="W972" s="238"/>
      <c r="X972" s="238"/>
      <c r="Y972" s="238"/>
      <c r="Z972" s="1"/>
      <c r="AA972" s="1"/>
      <c r="AB972" s="1"/>
      <c r="AC972" s="1"/>
    </row>
    <row r="973" customFormat="false" ht="15" hidden="false" customHeight="false" outlineLevel="0" collapsed="false">
      <c r="A973" s="238"/>
      <c r="B973" s="439"/>
      <c r="C973" s="238"/>
      <c r="D973" s="335"/>
      <c r="E973" s="347"/>
      <c r="F973" s="335"/>
      <c r="G973" s="335"/>
      <c r="H973" s="436"/>
      <c r="I973" s="437"/>
      <c r="J973" s="238"/>
      <c r="K973" s="238"/>
      <c r="L973" s="238"/>
      <c r="M973" s="453"/>
      <c r="N973" s="238"/>
      <c r="O973" s="238"/>
      <c r="P973" s="238"/>
      <c r="Q973" s="238"/>
      <c r="R973" s="238"/>
      <c r="S973" s="238"/>
      <c r="T973" s="238"/>
      <c r="U973" s="238"/>
      <c r="V973" s="238"/>
      <c r="W973" s="238"/>
      <c r="X973" s="238"/>
      <c r="Y973" s="238"/>
      <c r="Z973" s="1"/>
      <c r="AA973" s="1"/>
      <c r="AB973" s="1"/>
      <c r="AC973" s="1"/>
    </row>
    <row r="974" customFormat="false" ht="15" hidden="false" customHeight="false" outlineLevel="0" collapsed="false">
      <c r="A974" s="238"/>
      <c r="B974" s="439"/>
      <c r="C974" s="238"/>
      <c r="D974" s="335"/>
      <c r="E974" s="347"/>
      <c r="F974" s="335"/>
      <c r="G974" s="335"/>
      <c r="H974" s="436"/>
      <c r="I974" s="437"/>
      <c r="J974" s="238"/>
      <c r="K974" s="238"/>
      <c r="L974" s="238"/>
      <c r="M974" s="453"/>
      <c r="N974" s="238"/>
      <c r="O974" s="238"/>
      <c r="P974" s="238"/>
      <c r="Q974" s="238"/>
      <c r="R974" s="238"/>
      <c r="S974" s="238"/>
      <c r="T974" s="238"/>
      <c r="U974" s="238"/>
      <c r="V974" s="238"/>
      <c r="W974" s="238"/>
      <c r="X974" s="238"/>
      <c r="Y974" s="238"/>
      <c r="Z974" s="1"/>
      <c r="AA974" s="1"/>
      <c r="AB974" s="1"/>
      <c r="AC974" s="1"/>
    </row>
    <row r="975" customFormat="false" ht="15" hidden="false" customHeight="false" outlineLevel="0" collapsed="false">
      <c r="A975" s="238"/>
      <c r="B975" s="439"/>
      <c r="C975" s="238"/>
      <c r="D975" s="335"/>
      <c r="E975" s="347"/>
      <c r="F975" s="335"/>
      <c r="G975" s="335"/>
      <c r="H975" s="436"/>
      <c r="I975" s="437"/>
      <c r="J975" s="238"/>
      <c r="K975" s="238"/>
      <c r="L975" s="238"/>
      <c r="M975" s="453"/>
      <c r="N975" s="238"/>
      <c r="O975" s="238"/>
      <c r="P975" s="238"/>
      <c r="Q975" s="238"/>
      <c r="R975" s="238"/>
      <c r="S975" s="238"/>
      <c r="T975" s="238"/>
      <c r="U975" s="238"/>
      <c r="V975" s="238"/>
      <c r="W975" s="238"/>
      <c r="X975" s="238"/>
      <c r="Y975" s="238"/>
      <c r="Z975" s="1"/>
      <c r="AA975" s="1"/>
      <c r="AB975" s="1"/>
      <c r="AC975" s="1"/>
    </row>
    <row r="976" customFormat="false" ht="15" hidden="false" customHeight="false" outlineLevel="0" collapsed="false">
      <c r="A976" s="238"/>
      <c r="B976" s="439"/>
      <c r="C976" s="238"/>
      <c r="D976" s="335"/>
      <c r="E976" s="347"/>
      <c r="F976" s="335"/>
      <c r="G976" s="335"/>
      <c r="H976" s="436"/>
      <c r="I976" s="437"/>
      <c r="J976" s="238"/>
      <c r="K976" s="238"/>
      <c r="L976" s="238"/>
      <c r="M976" s="453"/>
      <c r="N976" s="238"/>
      <c r="O976" s="238"/>
      <c r="P976" s="238"/>
      <c r="Q976" s="238"/>
      <c r="R976" s="238"/>
      <c r="S976" s="238"/>
      <c r="T976" s="238"/>
      <c r="U976" s="238"/>
      <c r="V976" s="238"/>
      <c r="W976" s="238"/>
      <c r="X976" s="238"/>
      <c r="Y976" s="238"/>
      <c r="Z976" s="1"/>
      <c r="AA976" s="1"/>
      <c r="AB976" s="1"/>
      <c r="AC976" s="1"/>
    </row>
    <row r="977" customFormat="false" ht="15" hidden="false" customHeight="false" outlineLevel="0" collapsed="false">
      <c r="A977" s="238"/>
      <c r="B977" s="439"/>
      <c r="C977" s="238"/>
      <c r="D977" s="335"/>
      <c r="E977" s="347"/>
      <c r="F977" s="335"/>
      <c r="G977" s="335"/>
      <c r="H977" s="436"/>
      <c r="I977" s="437"/>
      <c r="J977" s="238"/>
      <c r="K977" s="238"/>
      <c r="L977" s="238"/>
      <c r="M977" s="453"/>
      <c r="N977" s="238"/>
      <c r="O977" s="238"/>
      <c r="P977" s="238"/>
      <c r="Q977" s="238"/>
      <c r="R977" s="238"/>
      <c r="S977" s="238"/>
      <c r="T977" s="238"/>
      <c r="U977" s="238"/>
      <c r="V977" s="238"/>
      <c r="W977" s="238"/>
      <c r="X977" s="238"/>
      <c r="Y977" s="238"/>
      <c r="Z977" s="1"/>
      <c r="AA977" s="1"/>
      <c r="AB977" s="1"/>
      <c r="AC977" s="1"/>
    </row>
    <row r="978" customFormat="false" ht="15" hidden="false" customHeight="false" outlineLevel="0" collapsed="false">
      <c r="A978" s="238"/>
      <c r="B978" s="439"/>
      <c r="C978" s="238"/>
      <c r="D978" s="335"/>
      <c r="E978" s="347"/>
      <c r="F978" s="335"/>
      <c r="G978" s="335"/>
      <c r="H978" s="436"/>
      <c r="I978" s="437"/>
      <c r="J978" s="238"/>
      <c r="K978" s="238"/>
      <c r="L978" s="238"/>
      <c r="M978" s="453"/>
      <c r="N978" s="238"/>
      <c r="O978" s="238"/>
      <c r="P978" s="238"/>
      <c r="Q978" s="238"/>
      <c r="R978" s="238"/>
      <c r="S978" s="238"/>
      <c r="T978" s="238"/>
      <c r="U978" s="238"/>
      <c r="V978" s="238"/>
      <c r="W978" s="238"/>
      <c r="X978" s="238"/>
      <c r="Y978" s="238"/>
      <c r="Z978" s="1"/>
      <c r="AA978" s="1"/>
      <c r="AB978" s="1"/>
      <c r="AC978" s="1"/>
    </row>
    <row r="979" customFormat="false" ht="15" hidden="false" customHeight="false" outlineLevel="0" collapsed="false">
      <c r="A979" s="238"/>
      <c r="B979" s="439"/>
      <c r="C979" s="238"/>
      <c r="D979" s="335"/>
      <c r="E979" s="347"/>
      <c r="F979" s="335"/>
      <c r="G979" s="335"/>
      <c r="H979" s="436"/>
      <c r="I979" s="437"/>
      <c r="J979" s="238"/>
      <c r="K979" s="238"/>
      <c r="L979" s="238"/>
      <c r="M979" s="453"/>
      <c r="N979" s="238"/>
      <c r="O979" s="238"/>
      <c r="P979" s="238"/>
      <c r="Q979" s="238"/>
      <c r="R979" s="238"/>
      <c r="S979" s="238"/>
      <c r="T979" s="238"/>
      <c r="U979" s="238"/>
      <c r="V979" s="238"/>
      <c r="W979" s="238"/>
      <c r="X979" s="238"/>
      <c r="Y979" s="238"/>
      <c r="Z979" s="1"/>
      <c r="AA979" s="1"/>
      <c r="AB979" s="1"/>
      <c r="AC979" s="1"/>
    </row>
    <row r="980" customFormat="false" ht="15" hidden="false" customHeight="false" outlineLevel="0" collapsed="false">
      <c r="A980" s="238"/>
      <c r="B980" s="439"/>
      <c r="C980" s="238"/>
      <c r="D980" s="335"/>
      <c r="E980" s="347"/>
      <c r="F980" s="335"/>
      <c r="G980" s="335"/>
      <c r="H980" s="436"/>
      <c r="I980" s="437"/>
      <c r="J980" s="238"/>
      <c r="K980" s="238"/>
      <c r="L980" s="238"/>
      <c r="M980" s="453"/>
      <c r="N980" s="238"/>
      <c r="O980" s="238"/>
      <c r="P980" s="238"/>
      <c r="Q980" s="238"/>
      <c r="R980" s="238"/>
      <c r="S980" s="238"/>
      <c r="T980" s="238"/>
      <c r="U980" s="238"/>
      <c r="V980" s="238"/>
      <c r="W980" s="238"/>
      <c r="X980" s="238"/>
      <c r="Y980" s="238"/>
      <c r="Z980" s="1"/>
      <c r="AA980" s="1"/>
      <c r="AB980" s="1"/>
      <c r="AC980" s="1"/>
    </row>
    <row r="981" customFormat="false" ht="15" hidden="false" customHeight="false" outlineLevel="0" collapsed="false">
      <c r="A981" s="238"/>
      <c r="B981" s="439"/>
      <c r="C981" s="238"/>
      <c r="D981" s="335"/>
      <c r="E981" s="347"/>
      <c r="F981" s="335"/>
      <c r="G981" s="335"/>
      <c r="H981" s="436"/>
      <c r="I981" s="437"/>
      <c r="J981" s="238"/>
      <c r="K981" s="238"/>
      <c r="L981" s="238"/>
      <c r="M981" s="453"/>
      <c r="N981" s="238"/>
      <c r="O981" s="238"/>
      <c r="P981" s="238"/>
      <c r="Q981" s="238"/>
      <c r="R981" s="238"/>
      <c r="S981" s="238"/>
      <c r="T981" s="238"/>
      <c r="U981" s="238"/>
      <c r="V981" s="238"/>
      <c r="W981" s="238"/>
      <c r="X981" s="238"/>
      <c r="Y981" s="238"/>
      <c r="Z981" s="1"/>
      <c r="AA981" s="1"/>
      <c r="AB981" s="1"/>
      <c r="AC981" s="1"/>
    </row>
    <row r="982" customFormat="false" ht="15" hidden="false" customHeight="false" outlineLevel="0" collapsed="false">
      <c r="A982" s="238"/>
      <c r="B982" s="439"/>
      <c r="C982" s="238"/>
      <c r="D982" s="335"/>
      <c r="E982" s="347"/>
      <c r="F982" s="335"/>
      <c r="G982" s="335"/>
      <c r="H982" s="436"/>
      <c r="I982" s="437"/>
      <c r="J982" s="238"/>
      <c r="K982" s="238"/>
      <c r="L982" s="238"/>
      <c r="M982" s="453"/>
      <c r="N982" s="238"/>
      <c r="O982" s="238"/>
      <c r="P982" s="238"/>
      <c r="Q982" s="238"/>
      <c r="R982" s="238"/>
      <c r="S982" s="238"/>
      <c r="T982" s="238"/>
      <c r="U982" s="238"/>
      <c r="V982" s="238"/>
      <c r="W982" s="238"/>
      <c r="X982" s="238"/>
      <c r="Y982" s="238"/>
      <c r="Z982" s="1"/>
      <c r="AA982" s="1"/>
      <c r="AB982" s="1"/>
      <c r="AC982" s="1"/>
    </row>
    <row r="983" customFormat="false" ht="15" hidden="false" customHeight="false" outlineLevel="0" collapsed="false">
      <c r="A983" s="238"/>
      <c r="B983" s="439"/>
      <c r="C983" s="238"/>
      <c r="D983" s="335"/>
      <c r="E983" s="347"/>
      <c r="F983" s="335"/>
      <c r="G983" s="335"/>
      <c r="H983" s="436"/>
      <c r="I983" s="437"/>
      <c r="J983" s="238"/>
      <c r="K983" s="238"/>
      <c r="L983" s="238"/>
      <c r="M983" s="453"/>
      <c r="N983" s="238"/>
      <c r="O983" s="238"/>
      <c r="P983" s="238"/>
      <c r="Q983" s="238"/>
      <c r="R983" s="238"/>
      <c r="S983" s="238"/>
      <c r="T983" s="238"/>
      <c r="U983" s="238"/>
      <c r="V983" s="238"/>
      <c r="W983" s="238"/>
      <c r="X983" s="238"/>
      <c r="Y983" s="238"/>
      <c r="Z983" s="1"/>
      <c r="AA983" s="1"/>
      <c r="AB983" s="1"/>
      <c r="AC983" s="1"/>
    </row>
    <row r="984" customFormat="false" ht="15" hidden="false" customHeight="false" outlineLevel="0" collapsed="false">
      <c r="A984" s="238"/>
      <c r="B984" s="439"/>
      <c r="C984" s="238"/>
      <c r="D984" s="335"/>
      <c r="E984" s="347"/>
      <c r="F984" s="335"/>
      <c r="G984" s="335"/>
      <c r="H984" s="436"/>
      <c r="I984" s="437"/>
      <c r="J984" s="238"/>
      <c r="K984" s="238"/>
      <c r="L984" s="238"/>
      <c r="M984" s="453"/>
      <c r="N984" s="238"/>
      <c r="O984" s="238"/>
      <c r="P984" s="238"/>
      <c r="Q984" s="238"/>
      <c r="R984" s="238"/>
      <c r="S984" s="238"/>
      <c r="T984" s="238"/>
      <c r="U984" s="238"/>
      <c r="V984" s="238"/>
      <c r="W984" s="238"/>
      <c r="X984" s="238"/>
      <c r="Y984" s="238"/>
      <c r="Z984" s="1"/>
      <c r="AA984" s="1"/>
      <c r="AB984" s="1"/>
      <c r="AC984" s="1"/>
    </row>
    <row r="985" customFormat="false" ht="15" hidden="false" customHeight="false" outlineLevel="0" collapsed="false">
      <c r="A985" s="238"/>
      <c r="B985" s="439"/>
      <c r="C985" s="238"/>
      <c r="D985" s="335"/>
      <c r="E985" s="347"/>
      <c r="F985" s="335"/>
      <c r="G985" s="335"/>
      <c r="H985" s="436"/>
      <c r="I985" s="437"/>
      <c r="J985" s="238"/>
      <c r="K985" s="238"/>
      <c r="L985" s="238"/>
      <c r="M985" s="453"/>
      <c r="N985" s="238"/>
      <c r="O985" s="238"/>
      <c r="P985" s="238"/>
      <c r="Q985" s="238"/>
      <c r="R985" s="238"/>
      <c r="S985" s="238"/>
      <c r="T985" s="238"/>
      <c r="U985" s="238"/>
      <c r="V985" s="238"/>
      <c r="W985" s="238"/>
      <c r="X985" s="238"/>
      <c r="Y985" s="238"/>
      <c r="Z985" s="1"/>
      <c r="AA985" s="1"/>
      <c r="AB985" s="1"/>
      <c r="AC985" s="1"/>
    </row>
    <row r="986" customFormat="false" ht="15" hidden="false" customHeight="false" outlineLevel="0" collapsed="false">
      <c r="A986" s="238"/>
      <c r="B986" s="439"/>
      <c r="C986" s="238"/>
      <c r="D986" s="335"/>
      <c r="E986" s="347"/>
      <c r="F986" s="335"/>
      <c r="G986" s="335"/>
      <c r="H986" s="436"/>
      <c r="I986" s="437"/>
      <c r="J986" s="238"/>
      <c r="K986" s="238"/>
      <c r="L986" s="238"/>
      <c r="M986" s="453"/>
      <c r="N986" s="238"/>
      <c r="O986" s="238"/>
      <c r="P986" s="238"/>
      <c r="Q986" s="238"/>
      <c r="R986" s="238"/>
      <c r="S986" s="238"/>
      <c r="T986" s="238"/>
      <c r="U986" s="238"/>
      <c r="V986" s="238"/>
      <c r="W986" s="238"/>
      <c r="X986" s="238"/>
      <c r="Y986" s="238"/>
      <c r="Z986" s="1"/>
      <c r="AA986" s="1"/>
      <c r="AB986" s="1"/>
      <c r="AC986" s="1"/>
    </row>
    <row r="987" customFormat="false" ht="15" hidden="false" customHeight="false" outlineLevel="0" collapsed="false">
      <c r="A987" s="238"/>
      <c r="B987" s="439"/>
      <c r="C987" s="238"/>
      <c r="D987" s="335"/>
      <c r="E987" s="347"/>
      <c r="F987" s="335"/>
      <c r="G987" s="335"/>
      <c r="H987" s="436"/>
      <c r="I987" s="437"/>
      <c r="J987" s="238"/>
      <c r="K987" s="238"/>
      <c r="L987" s="238"/>
      <c r="M987" s="453"/>
      <c r="N987" s="238"/>
      <c r="O987" s="238"/>
      <c r="P987" s="238"/>
      <c r="Q987" s="238"/>
      <c r="R987" s="238"/>
      <c r="S987" s="238"/>
      <c r="T987" s="238"/>
      <c r="U987" s="238"/>
      <c r="V987" s="238"/>
      <c r="W987" s="238"/>
      <c r="X987" s="238"/>
      <c r="Y987" s="238"/>
      <c r="Z987" s="1"/>
      <c r="AA987" s="1"/>
      <c r="AB987" s="1"/>
      <c r="AC987" s="1"/>
    </row>
    <row r="988" customFormat="false" ht="15" hidden="false" customHeight="false" outlineLevel="0" collapsed="false">
      <c r="A988" s="238"/>
      <c r="B988" s="439"/>
      <c r="C988" s="238"/>
      <c r="D988" s="335"/>
      <c r="E988" s="347"/>
      <c r="F988" s="335"/>
      <c r="G988" s="335"/>
      <c r="H988" s="436"/>
      <c r="I988" s="437"/>
      <c r="J988" s="238"/>
      <c r="K988" s="238"/>
      <c r="L988" s="238"/>
      <c r="M988" s="453"/>
      <c r="N988" s="238"/>
      <c r="O988" s="238"/>
      <c r="P988" s="238"/>
      <c r="Q988" s="238"/>
      <c r="R988" s="238"/>
      <c r="S988" s="238"/>
      <c r="T988" s="238"/>
      <c r="U988" s="238"/>
      <c r="V988" s="238"/>
      <c r="W988" s="238"/>
      <c r="X988" s="238"/>
      <c r="Y988" s="238"/>
      <c r="Z988" s="1"/>
      <c r="AA988" s="1"/>
      <c r="AB988" s="1"/>
      <c r="AC988" s="1"/>
    </row>
    <row r="989" customFormat="false" ht="15" hidden="false" customHeight="false" outlineLevel="0" collapsed="false">
      <c r="A989" s="238"/>
      <c r="B989" s="439"/>
      <c r="C989" s="238"/>
      <c r="D989" s="335"/>
      <c r="E989" s="347"/>
      <c r="F989" s="335"/>
      <c r="G989" s="335"/>
      <c r="H989" s="436"/>
      <c r="I989" s="437"/>
      <c r="J989" s="238"/>
      <c r="K989" s="238"/>
      <c r="L989" s="238"/>
      <c r="M989" s="453"/>
      <c r="N989" s="238"/>
      <c r="O989" s="238"/>
      <c r="P989" s="238"/>
      <c r="Q989" s="238"/>
      <c r="R989" s="238"/>
      <c r="S989" s="238"/>
      <c r="T989" s="238"/>
      <c r="U989" s="238"/>
      <c r="V989" s="238"/>
      <c r="W989" s="238"/>
      <c r="X989" s="238"/>
      <c r="Y989" s="238"/>
      <c r="Z989" s="1"/>
      <c r="AA989" s="1"/>
      <c r="AB989" s="1"/>
      <c r="AC989" s="1"/>
    </row>
    <row r="990" customFormat="false" ht="15" hidden="false" customHeight="false" outlineLevel="0" collapsed="false">
      <c r="A990" s="238"/>
      <c r="B990" s="439"/>
      <c r="C990" s="238"/>
      <c r="D990" s="335"/>
      <c r="E990" s="347"/>
      <c r="F990" s="335"/>
      <c r="G990" s="335"/>
      <c r="H990" s="436"/>
      <c r="I990" s="437"/>
      <c r="J990" s="238"/>
      <c r="K990" s="238"/>
      <c r="L990" s="238"/>
      <c r="M990" s="453"/>
      <c r="N990" s="238"/>
      <c r="O990" s="238"/>
      <c r="P990" s="238"/>
      <c r="Q990" s="238"/>
      <c r="R990" s="238"/>
      <c r="S990" s="238"/>
      <c r="T990" s="238"/>
      <c r="U990" s="238"/>
      <c r="V990" s="238"/>
      <c r="W990" s="238"/>
      <c r="X990" s="238"/>
      <c r="Y990" s="238"/>
      <c r="Z990" s="1"/>
      <c r="AA990" s="1"/>
      <c r="AB990" s="1"/>
      <c r="AC990" s="1"/>
    </row>
    <row r="991" customFormat="false" ht="15" hidden="false" customHeight="false" outlineLevel="0" collapsed="false">
      <c r="A991" s="238"/>
      <c r="B991" s="439"/>
      <c r="C991" s="238"/>
      <c r="D991" s="335"/>
      <c r="E991" s="347"/>
      <c r="F991" s="335"/>
      <c r="G991" s="335"/>
      <c r="H991" s="436"/>
      <c r="I991" s="437"/>
      <c r="J991" s="238"/>
      <c r="K991" s="238"/>
      <c r="L991" s="238"/>
      <c r="M991" s="453"/>
      <c r="N991" s="238"/>
      <c r="O991" s="238"/>
      <c r="P991" s="238"/>
      <c r="Q991" s="238"/>
      <c r="R991" s="238"/>
      <c r="S991" s="238"/>
      <c r="T991" s="238"/>
      <c r="U991" s="238"/>
      <c r="V991" s="238"/>
      <c r="W991" s="238"/>
      <c r="X991" s="238"/>
      <c r="Y991" s="238"/>
      <c r="Z991" s="1"/>
      <c r="AA991" s="1"/>
      <c r="AB991" s="1"/>
      <c r="AC991" s="1"/>
    </row>
    <row r="992" customFormat="false" ht="15" hidden="false" customHeight="false" outlineLevel="0" collapsed="false">
      <c r="A992" s="238"/>
      <c r="B992" s="439"/>
      <c r="C992" s="238"/>
      <c r="D992" s="335"/>
      <c r="E992" s="347"/>
      <c r="F992" s="335"/>
      <c r="G992" s="335"/>
      <c r="H992" s="436"/>
      <c r="I992" s="437"/>
      <c r="J992" s="238"/>
      <c r="K992" s="238"/>
      <c r="L992" s="238"/>
      <c r="M992" s="453"/>
      <c r="N992" s="238"/>
      <c r="O992" s="238"/>
      <c r="P992" s="238"/>
      <c r="Q992" s="238"/>
      <c r="R992" s="238"/>
      <c r="S992" s="238"/>
      <c r="T992" s="238"/>
      <c r="U992" s="238"/>
      <c r="V992" s="238"/>
      <c r="W992" s="238"/>
      <c r="X992" s="238"/>
      <c r="Y992" s="238"/>
      <c r="Z992" s="1"/>
      <c r="AA992" s="1"/>
      <c r="AB992" s="1"/>
      <c r="AC992"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9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10.42"/>
    <col collapsed="false" customWidth="true" hidden="false" outlineLevel="0" max="2" min="2" style="1" width="83"/>
    <col collapsed="false" customWidth="true" hidden="false" outlineLevel="0" max="4" min="3" style="1" width="31.15"/>
    <col collapsed="false" customWidth="true" hidden="false" outlineLevel="0" max="5" min="5" style="1" width="38.57"/>
  </cols>
  <sheetData>
    <row r="1" customFormat="false" ht="15" hidden="false" customHeight="true" outlineLevel="0" collapsed="false">
      <c r="A1" s="479" t="s">
        <v>1703</v>
      </c>
      <c r="B1" s="479" t="s">
        <v>1377</v>
      </c>
      <c r="C1" s="479" t="s">
        <v>1704</v>
      </c>
      <c r="D1" s="480" t="s">
        <v>1376</v>
      </c>
      <c r="E1" s="480" t="s">
        <v>2068</v>
      </c>
      <c r="F1" s="1"/>
      <c r="G1" s="1"/>
      <c r="H1" s="1"/>
      <c r="I1" s="1"/>
      <c r="J1" s="1"/>
      <c r="K1" s="1"/>
      <c r="L1" s="1"/>
      <c r="M1" s="1"/>
      <c r="N1" s="1"/>
      <c r="O1" s="1"/>
      <c r="P1" s="1"/>
      <c r="Q1" s="1"/>
      <c r="R1" s="1"/>
      <c r="S1" s="1"/>
      <c r="T1" s="1"/>
      <c r="U1" s="1"/>
      <c r="V1" s="1"/>
      <c r="W1" s="1"/>
      <c r="X1" s="1"/>
    </row>
    <row r="2" customFormat="false" ht="30" hidden="false" customHeight="true" outlineLevel="0" collapsed="false">
      <c r="A2" s="460" t="n">
        <v>1</v>
      </c>
      <c r="B2" s="453" t="s">
        <v>2069</v>
      </c>
      <c r="C2" s="481" t="n">
        <v>4</v>
      </c>
      <c r="D2" s="238" t="s">
        <v>2070</v>
      </c>
      <c r="E2" s="453" t="s">
        <v>2071</v>
      </c>
      <c r="F2" s="1"/>
      <c r="G2" s="1"/>
      <c r="H2" s="1"/>
      <c r="I2" s="1"/>
      <c r="J2" s="1"/>
      <c r="K2" s="1"/>
      <c r="L2" s="1"/>
      <c r="M2" s="1"/>
      <c r="N2" s="1"/>
      <c r="O2" s="1"/>
      <c r="P2" s="1"/>
      <c r="Q2" s="1"/>
      <c r="R2" s="1"/>
      <c r="S2" s="1"/>
      <c r="T2" s="1"/>
      <c r="U2" s="1"/>
      <c r="V2" s="1"/>
      <c r="W2" s="1"/>
      <c r="X2" s="1"/>
    </row>
    <row r="3" customFormat="false" ht="30" hidden="false" customHeight="true" outlineLevel="0" collapsed="false">
      <c r="A3" s="460" t="n">
        <v>2</v>
      </c>
      <c r="B3" s="453" t="s">
        <v>2072</v>
      </c>
      <c r="C3" s="481" t="n">
        <v>8</v>
      </c>
      <c r="D3" s="238" t="s">
        <v>2073</v>
      </c>
      <c r="E3" s="453" t="s">
        <v>2074</v>
      </c>
      <c r="F3" s="1"/>
      <c r="G3" s="1"/>
      <c r="H3" s="1"/>
      <c r="I3" s="1"/>
      <c r="J3" s="1"/>
      <c r="K3" s="1"/>
      <c r="L3" s="1"/>
      <c r="M3" s="1"/>
      <c r="N3" s="1"/>
      <c r="O3" s="1"/>
      <c r="P3" s="1"/>
      <c r="Q3" s="1"/>
      <c r="R3" s="1"/>
      <c r="S3" s="1"/>
      <c r="T3" s="1"/>
      <c r="U3" s="1"/>
      <c r="V3" s="1"/>
      <c r="W3" s="1"/>
      <c r="X3" s="1"/>
    </row>
    <row r="4" customFormat="false" ht="30" hidden="false" customHeight="true" outlineLevel="0" collapsed="false">
      <c r="A4" s="460" t="n">
        <v>3</v>
      </c>
      <c r="B4" s="453" t="s">
        <v>2075</v>
      </c>
      <c r="C4" s="482" t="n">
        <v>12</v>
      </c>
      <c r="D4" s="238" t="s">
        <v>2076</v>
      </c>
      <c r="E4" s="453" t="s">
        <v>2077</v>
      </c>
      <c r="F4" s="1"/>
      <c r="G4" s="1"/>
      <c r="H4" s="1"/>
      <c r="I4" s="1"/>
      <c r="J4" s="1"/>
      <c r="K4" s="1"/>
      <c r="L4" s="1"/>
      <c r="M4" s="1"/>
      <c r="N4" s="1"/>
      <c r="O4" s="1"/>
      <c r="P4" s="1"/>
      <c r="Q4" s="1"/>
      <c r="R4" s="1"/>
      <c r="S4" s="1"/>
      <c r="T4" s="1"/>
      <c r="U4" s="1"/>
      <c r="V4" s="1"/>
      <c r="W4" s="1"/>
      <c r="X4" s="1"/>
    </row>
    <row r="5" customFormat="false" ht="15" hidden="false" customHeight="false" outlineLevel="0" collapsed="false">
      <c r="A5" s="460" t="n">
        <v>4</v>
      </c>
      <c r="B5" s="453" t="s">
        <v>2078</v>
      </c>
      <c r="C5" s="482" t="n">
        <v>4</v>
      </c>
      <c r="D5" s="238" t="s">
        <v>2079</v>
      </c>
      <c r="E5" s="453" t="s">
        <v>2080</v>
      </c>
      <c r="F5" s="1"/>
      <c r="G5" s="1"/>
      <c r="H5" s="1"/>
      <c r="I5" s="1"/>
      <c r="J5" s="1"/>
      <c r="K5" s="1"/>
      <c r="L5" s="1"/>
      <c r="M5" s="1"/>
      <c r="N5" s="1"/>
      <c r="O5" s="1"/>
      <c r="P5" s="1"/>
      <c r="Q5" s="1"/>
      <c r="R5" s="1"/>
      <c r="S5" s="1"/>
      <c r="T5" s="1"/>
      <c r="U5" s="1"/>
      <c r="V5" s="1"/>
      <c r="W5" s="1"/>
      <c r="X5" s="1"/>
    </row>
    <row r="6" customFormat="false" ht="15" hidden="false" customHeight="false" outlineLevel="0" collapsed="false">
      <c r="A6" s="460" t="n">
        <v>5</v>
      </c>
      <c r="B6" s="453" t="s">
        <v>2081</v>
      </c>
      <c r="C6" s="482" t="n">
        <v>8</v>
      </c>
      <c r="D6" s="238" t="s">
        <v>2082</v>
      </c>
      <c r="E6" s="453" t="s">
        <v>2083</v>
      </c>
      <c r="F6" s="1"/>
      <c r="G6" s="1"/>
      <c r="H6" s="1"/>
      <c r="I6" s="1"/>
      <c r="J6" s="1"/>
      <c r="K6" s="1"/>
      <c r="L6" s="1"/>
      <c r="M6" s="1"/>
      <c r="N6" s="1"/>
      <c r="O6" s="1"/>
      <c r="P6" s="1"/>
      <c r="Q6" s="1"/>
      <c r="R6" s="1"/>
      <c r="S6" s="1"/>
      <c r="T6" s="1"/>
      <c r="U6" s="1"/>
      <c r="V6" s="1"/>
      <c r="W6" s="1"/>
      <c r="X6" s="1"/>
    </row>
    <row r="7" customFormat="false" ht="30" hidden="false" customHeight="true" outlineLevel="0" collapsed="false">
      <c r="A7" s="460" t="n">
        <v>6</v>
      </c>
      <c r="B7" s="453" t="s">
        <v>2084</v>
      </c>
      <c r="C7" s="482" t="n">
        <v>12</v>
      </c>
      <c r="D7" s="238" t="s">
        <v>2085</v>
      </c>
      <c r="E7" s="453" t="s">
        <v>2086</v>
      </c>
      <c r="F7" s="1"/>
      <c r="G7" s="1"/>
      <c r="H7" s="1"/>
      <c r="I7" s="1"/>
      <c r="J7" s="1"/>
      <c r="K7" s="1"/>
      <c r="L7" s="1"/>
      <c r="M7" s="1"/>
      <c r="N7" s="1"/>
      <c r="O7" s="1"/>
      <c r="P7" s="1"/>
      <c r="Q7" s="1"/>
      <c r="R7" s="1"/>
      <c r="S7" s="1"/>
      <c r="T7" s="1"/>
      <c r="U7" s="1"/>
      <c r="V7" s="1"/>
      <c r="W7" s="1"/>
      <c r="X7" s="1"/>
    </row>
    <row r="8" customFormat="false" ht="30" hidden="false" customHeight="true" outlineLevel="0" collapsed="false">
      <c r="A8" s="460" t="n">
        <v>7</v>
      </c>
      <c r="B8" s="453" t="s">
        <v>2087</v>
      </c>
      <c r="C8" s="482" t="n">
        <v>6</v>
      </c>
      <c r="D8" s="238" t="s">
        <v>2088</v>
      </c>
      <c r="E8" s="453" t="s">
        <v>1412</v>
      </c>
      <c r="F8" s="1"/>
      <c r="G8" s="1"/>
      <c r="H8" s="1"/>
      <c r="I8" s="1"/>
      <c r="J8" s="1"/>
      <c r="K8" s="1"/>
      <c r="L8" s="1"/>
      <c r="M8" s="1"/>
      <c r="N8" s="1"/>
      <c r="O8" s="1"/>
      <c r="P8" s="1"/>
      <c r="Q8" s="1"/>
      <c r="R8" s="1"/>
      <c r="S8" s="1"/>
      <c r="T8" s="1"/>
      <c r="U8" s="1"/>
      <c r="V8" s="1"/>
      <c r="W8" s="1"/>
      <c r="X8" s="1"/>
    </row>
    <row r="9" customFormat="false" ht="30" hidden="false" customHeight="true" outlineLevel="0" collapsed="false">
      <c r="A9" s="460" t="n">
        <v>8</v>
      </c>
      <c r="B9" s="453" t="s">
        <v>2089</v>
      </c>
      <c r="C9" s="482" t="n">
        <v>10</v>
      </c>
      <c r="D9" s="238" t="s">
        <v>2090</v>
      </c>
      <c r="E9" s="453" t="s">
        <v>1413</v>
      </c>
      <c r="F9" s="1"/>
      <c r="G9" s="1"/>
      <c r="H9" s="1"/>
      <c r="I9" s="1"/>
      <c r="J9" s="1"/>
      <c r="K9" s="1"/>
      <c r="L9" s="1"/>
      <c r="M9" s="1"/>
      <c r="N9" s="1"/>
      <c r="O9" s="1"/>
      <c r="P9" s="1"/>
      <c r="Q9" s="1"/>
      <c r="R9" s="1"/>
      <c r="S9" s="1"/>
      <c r="T9" s="1"/>
      <c r="U9" s="1"/>
      <c r="V9" s="1"/>
      <c r="W9" s="1"/>
      <c r="X9" s="1"/>
    </row>
    <row r="10" customFormat="false" ht="30" hidden="false" customHeight="true" outlineLevel="0" collapsed="false">
      <c r="A10" s="460" t="n">
        <v>9</v>
      </c>
      <c r="B10" s="453" t="s">
        <v>2091</v>
      </c>
      <c r="C10" s="482" t="n">
        <v>16</v>
      </c>
      <c r="D10" s="238" t="s">
        <v>2092</v>
      </c>
      <c r="E10" s="453" t="s">
        <v>1414</v>
      </c>
      <c r="F10" s="1"/>
      <c r="G10" s="1"/>
      <c r="H10" s="1"/>
      <c r="I10" s="1"/>
      <c r="J10" s="1"/>
      <c r="K10" s="1"/>
      <c r="L10" s="1"/>
      <c r="M10" s="1"/>
      <c r="N10" s="1"/>
      <c r="O10" s="1"/>
      <c r="P10" s="1"/>
      <c r="Q10" s="1"/>
      <c r="R10" s="1"/>
      <c r="S10" s="1"/>
      <c r="T10" s="1"/>
      <c r="U10" s="1"/>
      <c r="V10" s="1"/>
      <c r="W10" s="1"/>
      <c r="X10" s="1"/>
    </row>
    <row r="11" customFormat="false" ht="15" hidden="false" customHeight="false" outlineLevel="0" collapsed="false">
      <c r="A11" s="460" t="n">
        <v>10</v>
      </c>
      <c r="B11" s="453" t="s">
        <v>2093</v>
      </c>
      <c r="C11" s="482" t="n">
        <v>12</v>
      </c>
      <c r="D11" s="238" t="s">
        <v>2094</v>
      </c>
      <c r="E11" s="238"/>
      <c r="F11" s="1"/>
      <c r="G11" s="1"/>
      <c r="H11" s="1"/>
      <c r="I11" s="1"/>
      <c r="J11" s="1"/>
      <c r="K11" s="1"/>
      <c r="L11" s="1"/>
      <c r="M11" s="1"/>
      <c r="N11" s="1"/>
      <c r="O11" s="1"/>
      <c r="P11" s="1"/>
      <c r="Q11" s="1"/>
      <c r="R11" s="1"/>
      <c r="S11" s="1"/>
      <c r="T11" s="1"/>
      <c r="U11" s="1"/>
      <c r="V11" s="1"/>
      <c r="W11" s="1"/>
      <c r="X11" s="1"/>
    </row>
    <row r="12" customFormat="false" ht="15" hidden="false" customHeight="false" outlineLevel="0" collapsed="false">
      <c r="A12" s="460" t="n">
        <v>11</v>
      </c>
      <c r="B12" s="453" t="s">
        <v>2095</v>
      </c>
      <c r="C12" s="482" t="n">
        <v>20</v>
      </c>
      <c r="D12" s="238" t="s">
        <v>2096</v>
      </c>
      <c r="E12" s="238"/>
      <c r="F12" s="1"/>
      <c r="G12" s="1"/>
      <c r="H12" s="1"/>
      <c r="I12" s="1"/>
      <c r="J12" s="1"/>
      <c r="K12" s="1"/>
      <c r="L12" s="1"/>
      <c r="M12" s="1"/>
      <c r="N12" s="1"/>
      <c r="O12" s="1"/>
      <c r="P12" s="1"/>
      <c r="Q12" s="1"/>
      <c r="R12" s="1"/>
      <c r="S12" s="1"/>
      <c r="T12" s="1"/>
      <c r="U12" s="1"/>
      <c r="V12" s="1"/>
      <c r="W12" s="1"/>
      <c r="X12" s="1"/>
    </row>
    <row r="13" customFormat="false" ht="15" hidden="false" customHeight="false" outlineLevel="0" collapsed="false">
      <c r="A13" s="460" t="n">
        <v>12</v>
      </c>
      <c r="B13" s="453" t="s">
        <v>2097</v>
      </c>
      <c r="C13" s="482" t="n">
        <v>10</v>
      </c>
      <c r="D13" s="238" t="s">
        <v>2098</v>
      </c>
      <c r="E13" s="238"/>
      <c r="F13" s="1"/>
      <c r="G13" s="1"/>
      <c r="H13" s="1"/>
      <c r="I13" s="1"/>
      <c r="J13" s="1"/>
      <c r="K13" s="1"/>
      <c r="L13" s="1"/>
      <c r="M13" s="1"/>
      <c r="N13" s="1"/>
      <c r="O13" s="1"/>
      <c r="P13" s="1"/>
      <c r="Q13" s="1"/>
      <c r="R13" s="1"/>
      <c r="S13" s="1"/>
      <c r="T13" s="1"/>
      <c r="U13" s="1"/>
      <c r="V13" s="1"/>
      <c r="W13" s="1"/>
      <c r="X13" s="1"/>
    </row>
    <row r="14" customFormat="false" ht="15" hidden="false" customHeight="false" outlineLevel="0" collapsed="false">
      <c r="A14" s="460" t="n">
        <v>13</v>
      </c>
      <c r="B14" s="453" t="s">
        <v>2099</v>
      </c>
      <c r="C14" s="482" t="n">
        <v>22</v>
      </c>
      <c r="D14" s="238" t="s">
        <v>2100</v>
      </c>
      <c r="E14" s="238"/>
      <c r="F14" s="1"/>
      <c r="G14" s="1"/>
      <c r="H14" s="1"/>
      <c r="I14" s="1"/>
      <c r="J14" s="1"/>
      <c r="K14" s="1"/>
      <c r="L14" s="1"/>
      <c r="M14" s="1"/>
      <c r="N14" s="1"/>
      <c r="O14" s="1"/>
      <c r="P14" s="1"/>
      <c r="Q14" s="1"/>
      <c r="R14" s="1"/>
      <c r="S14" s="1"/>
      <c r="T14" s="1"/>
      <c r="U14" s="1"/>
      <c r="V14" s="1"/>
      <c r="W14" s="1"/>
      <c r="X14" s="1"/>
    </row>
    <row r="15" customFormat="false" ht="15.75" hidden="false" customHeight="true" outlineLevel="0" collapsed="false">
      <c r="A15" s="460" t="n">
        <v>14</v>
      </c>
      <c r="B15" s="453" t="s">
        <v>2101</v>
      </c>
      <c r="C15" s="482" t="n">
        <v>40</v>
      </c>
      <c r="D15" s="238" t="s">
        <v>2102</v>
      </c>
      <c r="E15" s="238"/>
      <c r="F15" s="1"/>
      <c r="G15" s="1"/>
      <c r="H15" s="1"/>
      <c r="I15" s="1"/>
      <c r="J15" s="1"/>
      <c r="K15" s="1"/>
      <c r="L15" s="1"/>
      <c r="M15" s="1"/>
      <c r="N15" s="1"/>
      <c r="O15" s="1"/>
      <c r="P15" s="1"/>
      <c r="Q15" s="1"/>
      <c r="R15" s="1"/>
      <c r="S15" s="1"/>
      <c r="T15" s="1"/>
      <c r="U15" s="1"/>
      <c r="V15" s="1"/>
      <c r="W15" s="1"/>
      <c r="X15" s="1"/>
    </row>
    <row r="16" customFormat="false" ht="15.75" hidden="false" customHeight="true" outlineLevel="0" collapsed="false">
      <c r="A16" s="460" t="n">
        <v>15</v>
      </c>
      <c r="B16" s="453" t="s">
        <v>2103</v>
      </c>
      <c r="C16" s="482" t="n">
        <v>6</v>
      </c>
      <c r="D16" s="238" t="s">
        <v>2104</v>
      </c>
      <c r="E16" s="238"/>
      <c r="F16" s="1"/>
      <c r="G16" s="1"/>
      <c r="H16" s="1"/>
      <c r="I16" s="1"/>
      <c r="J16" s="1"/>
      <c r="K16" s="1"/>
      <c r="L16" s="1"/>
      <c r="M16" s="1"/>
      <c r="N16" s="1"/>
      <c r="O16" s="1"/>
      <c r="P16" s="1"/>
      <c r="Q16" s="1"/>
      <c r="R16" s="1"/>
      <c r="S16" s="1"/>
      <c r="T16" s="1"/>
      <c r="U16" s="1"/>
      <c r="V16" s="1"/>
      <c r="W16" s="1"/>
      <c r="X16" s="1"/>
    </row>
    <row r="17" customFormat="false" ht="15.75" hidden="false" customHeight="true" outlineLevel="0" collapsed="false">
      <c r="A17" s="460" t="n">
        <v>16</v>
      </c>
      <c r="B17" s="453" t="s">
        <v>2105</v>
      </c>
      <c r="C17" s="482" t="n">
        <v>12</v>
      </c>
      <c r="D17" s="238" t="s">
        <v>2106</v>
      </c>
      <c r="E17" s="238"/>
      <c r="F17" s="1"/>
      <c r="G17" s="1"/>
      <c r="H17" s="1"/>
      <c r="I17" s="1"/>
      <c r="J17" s="1"/>
      <c r="K17" s="1"/>
      <c r="L17" s="1"/>
      <c r="M17" s="1"/>
      <c r="N17" s="1"/>
      <c r="O17" s="1"/>
      <c r="P17" s="1"/>
      <c r="Q17" s="1"/>
      <c r="R17" s="1"/>
      <c r="S17" s="1"/>
      <c r="T17" s="1"/>
      <c r="U17" s="1"/>
      <c r="V17" s="1"/>
      <c r="W17" s="1"/>
      <c r="X17" s="1"/>
    </row>
    <row r="18" customFormat="false" ht="15.75" hidden="false" customHeight="true" outlineLevel="0" collapsed="false">
      <c r="A18" s="460" t="n">
        <v>17</v>
      </c>
      <c r="B18" s="453" t="s">
        <v>2107</v>
      </c>
      <c r="C18" s="482" t="n">
        <v>4</v>
      </c>
      <c r="D18" s="238" t="s">
        <v>2108</v>
      </c>
      <c r="E18" s="238"/>
      <c r="F18" s="1"/>
      <c r="G18" s="1"/>
      <c r="H18" s="1"/>
      <c r="I18" s="1"/>
      <c r="J18" s="1"/>
      <c r="K18" s="1"/>
      <c r="L18" s="1"/>
      <c r="M18" s="1"/>
      <c r="N18" s="1"/>
      <c r="O18" s="1"/>
      <c r="P18" s="1"/>
      <c r="Q18" s="1"/>
      <c r="R18" s="1"/>
      <c r="S18" s="1"/>
      <c r="T18" s="1"/>
      <c r="U18" s="1"/>
      <c r="V18" s="1"/>
      <c r="W18" s="1"/>
      <c r="X18" s="1"/>
    </row>
    <row r="19" customFormat="false" ht="15.75" hidden="false" customHeight="true" outlineLevel="0" collapsed="false">
      <c r="A19" s="460" t="n">
        <v>18</v>
      </c>
      <c r="B19" s="453" t="s">
        <v>2109</v>
      </c>
      <c r="C19" s="482" t="n">
        <v>12</v>
      </c>
      <c r="D19" s="238" t="s">
        <v>2110</v>
      </c>
      <c r="E19" s="238"/>
      <c r="F19" s="1"/>
      <c r="G19" s="1"/>
      <c r="H19" s="1"/>
      <c r="I19" s="1"/>
      <c r="J19" s="1"/>
      <c r="K19" s="1"/>
      <c r="L19" s="1"/>
      <c r="M19" s="1"/>
      <c r="N19" s="1"/>
      <c r="O19" s="1"/>
      <c r="P19" s="1"/>
      <c r="Q19" s="1"/>
      <c r="R19" s="1"/>
      <c r="S19" s="1"/>
      <c r="T19" s="1"/>
      <c r="U19" s="1"/>
      <c r="V19" s="1"/>
      <c r="W19" s="1"/>
      <c r="X19" s="1"/>
    </row>
    <row r="20" customFormat="false" ht="15.75" hidden="false" customHeight="true" outlineLevel="0" collapsed="false">
      <c r="A20" s="460" t="n">
        <v>19</v>
      </c>
      <c r="B20" s="453" t="s">
        <v>2111</v>
      </c>
      <c r="C20" s="482" t="n">
        <v>18</v>
      </c>
      <c r="D20" s="238" t="s">
        <v>2112</v>
      </c>
      <c r="E20" s="238"/>
      <c r="F20" s="1"/>
      <c r="G20" s="1"/>
      <c r="H20" s="1"/>
      <c r="I20" s="1"/>
      <c r="J20" s="1"/>
      <c r="K20" s="1"/>
      <c r="L20" s="1"/>
      <c r="M20" s="1"/>
      <c r="N20" s="1"/>
      <c r="O20" s="1"/>
      <c r="P20" s="1"/>
      <c r="Q20" s="1"/>
      <c r="R20" s="1"/>
      <c r="S20" s="1"/>
      <c r="T20" s="1"/>
      <c r="U20" s="1"/>
      <c r="V20" s="1"/>
      <c r="W20" s="1"/>
      <c r="X20" s="1"/>
    </row>
    <row r="21" customFormat="false" ht="15.75" hidden="false" customHeight="true" outlineLevel="0" collapsed="false">
      <c r="A21" s="460" t="n">
        <v>20</v>
      </c>
      <c r="B21" s="453" t="s">
        <v>2113</v>
      </c>
      <c r="C21" s="482" t="n">
        <v>6</v>
      </c>
      <c r="D21" s="238" t="s">
        <v>2114</v>
      </c>
      <c r="E21" s="238"/>
      <c r="F21" s="1"/>
      <c r="G21" s="1"/>
      <c r="H21" s="1"/>
      <c r="I21" s="1"/>
      <c r="J21" s="1"/>
      <c r="K21" s="1"/>
      <c r="L21" s="1"/>
      <c r="M21" s="1"/>
      <c r="N21" s="1"/>
      <c r="O21" s="1"/>
      <c r="P21" s="1"/>
      <c r="Q21" s="1"/>
      <c r="R21" s="1"/>
      <c r="S21" s="1"/>
      <c r="T21" s="1"/>
      <c r="U21" s="1"/>
      <c r="V21" s="1"/>
      <c r="W21" s="1"/>
      <c r="X21" s="1"/>
    </row>
    <row r="22" customFormat="false" ht="15.75" hidden="false" customHeight="true" outlineLevel="0" collapsed="false">
      <c r="A22" s="460" t="n">
        <v>21</v>
      </c>
      <c r="B22" s="453" t="s">
        <v>2115</v>
      </c>
      <c r="C22" s="482" t="n">
        <v>12</v>
      </c>
      <c r="D22" s="238" t="s">
        <v>2116</v>
      </c>
      <c r="E22" s="238"/>
      <c r="F22" s="1"/>
      <c r="G22" s="1"/>
      <c r="H22" s="1"/>
      <c r="I22" s="1"/>
      <c r="J22" s="1"/>
      <c r="K22" s="1"/>
      <c r="L22" s="1"/>
      <c r="M22" s="1"/>
      <c r="N22" s="1"/>
      <c r="O22" s="1"/>
      <c r="P22" s="1"/>
      <c r="Q22" s="1"/>
      <c r="R22" s="1"/>
      <c r="S22" s="1"/>
      <c r="T22" s="1"/>
      <c r="U22" s="1"/>
      <c r="V22" s="1"/>
      <c r="W22" s="1"/>
      <c r="X22" s="1"/>
    </row>
    <row r="23" customFormat="false" ht="15.75" hidden="false" customHeight="true" outlineLevel="0" collapsed="false">
      <c r="A23" s="460" t="n">
        <v>22</v>
      </c>
      <c r="B23" s="453" t="s">
        <v>2117</v>
      </c>
      <c r="C23" s="482" t="n">
        <v>18</v>
      </c>
      <c r="D23" s="238" t="s">
        <v>2118</v>
      </c>
      <c r="E23" s="238"/>
      <c r="F23" s="1"/>
      <c r="G23" s="1"/>
      <c r="H23" s="1"/>
      <c r="I23" s="1"/>
      <c r="J23" s="1"/>
      <c r="K23" s="1"/>
      <c r="L23" s="1"/>
      <c r="M23" s="1"/>
      <c r="N23" s="1"/>
      <c r="O23" s="1"/>
      <c r="P23" s="1"/>
      <c r="Q23" s="1"/>
      <c r="R23" s="1"/>
      <c r="S23" s="1"/>
      <c r="T23" s="1"/>
      <c r="U23" s="1"/>
      <c r="V23" s="1"/>
      <c r="W23" s="1"/>
      <c r="X23" s="1"/>
    </row>
    <row r="24" customFormat="false" ht="15.75" hidden="false" customHeight="true" outlineLevel="0" collapsed="false">
      <c r="A24" s="460" t="n">
        <v>23</v>
      </c>
      <c r="B24" s="453" t="s">
        <v>2038</v>
      </c>
      <c r="C24" s="482" t="n">
        <v>40</v>
      </c>
      <c r="D24" s="238" t="s">
        <v>2119</v>
      </c>
      <c r="E24" s="238"/>
      <c r="F24" s="1"/>
      <c r="G24" s="1"/>
      <c r="H24" s="1"/>
      <c r="I24" s="1"/>
      <c r="J24" s="1"/>
      <c r="K24" s="1"/>
      <c r="L24" s="1"/>
      <c r="M24" s="1"/>
      <c r="N24" s="1"/>
      <c r="O24" s="1"/>
      <c r="P24" s="1"/>
      <c r="Q24" s="1"/>
      <c r="R24" s="1"/>
      <c r="S24" s="1"/>
      <c r="T24" s="1"/>
      <c r="U24" s="1"/>
      <c r="V24" s="1"/>
      <c r="W24" s="1"/>
      <c r="X24" s="1"/>
    </row>
    <row r="25" customFormat="false" ht="15.75" hidden="false" customHeight="true" outlineLevel="0" collapsed="false">
      <c r="A25" s="460" t="n">
        <v>24</v>
      </c>
      <c r="B25" s="238" t="s">
        <v>1973</v>
      </c>
      <c r="C25" s="349" t="n">
        <v>40</v>
      </c>
      <c r="D25" s="238" t="s">
        <v>2120</v>
      </c>
      <c r="E25" s="238"/>
      <c r="F25" s="1"/>
      <c r="G25" s="1"/>
      <c r="H25" s="1"/>
      <c r="I25" s="1"/>
      <c r="J25" s="1"/>
      <c r="K25" s="1"/>
      <c r="L25" s="1"/>
      <c r="M25" s="1"/>
      <c r="N25" s="1"/>
      <c r="O25" s="1"/>
      <c r="P25" s="1"/>
      <c r="Q25" s="1"/>
      <c r="R25" s="1"/>
      <c r="S25" s="1"/>
      <c r="T25" s="1"/>
      <c r="U25" s="1"/>
      <c r="V25" s="1"/>
      <c r="W25" s="1"/>
      <c r="X25" s="1"/>
    </row>
    <row r="26" customFormat="false" ht="15.75" hidden="false" customHeight="true" outlineLevel="0" collapsed="false">
      <c r="A26" s="460" t="n">
        <v>25</v>
      </c>
      <c r="B26" s="238" t="s">
        <v>2121</v>
      </c>
      <c r="C26" s="349" t="n">
        <v>6</v>
      </c>
      <c r="D26" s="238" t="s">
        <v>2122</v>
      </c>
      <c r="E26" s="238"/>
      <c r="F26" s="1"/>
      <c r="G26" s="1"/>
      <c r="H26" s="1"/>
      <c r="I26" s="1"/>
      <c r="J26" s="1"/>
      <c r="K26" s="1"/>
      <c r="L26" s="1"/>
      <c r="M26" s="1"/>
      <c r="N26" s="1"/>
      <c r="O26" s="1"/>
      <c r="P26" s="1"/>
      <c r="Q26" s="1"/>
      <c r="R26" s="1"/>
      <c r="S26" s="1"/>
      <c r="T26" s="1"/>
      <c r="U26" s="1"/>
      <c r="V26" s="1"/>
      <c r="W26" s="1"/>
      <c r="X26" s="1"/>
    </row>
    <row r="27" customFormat="false" ht="15.75" hidden="false" customHeight="true" outlineLevel="0" collapsed="false">
      <c r="A27" s="460" t="n">
        <v>26</v>
      </c>
      <c r="B27" s="238" t="s">
        <v>2123</v>
      </c>
      <c r="C27" s="349" t="n">
        <v>16</v>
      </c>
      <c r="D27" s="238" t="s">
        <v>2124</v>
      </c>
      <c r="E27" s="238"/>
      <c r="F27" s="1"/>
      <c r="G27" s="1"/>
      <c r="H27" s="1"/>
      <c r="I27" s="1"/>
      <c r="J27" s="1"/>
      <c r="K27" s="1"/>
      <c r="L27" s="1"/>
      <c r="M27" s="1"/>
      <c r="N27" s="1"/>
      <c r="O27" s="1"/>
      <c r="P27" s="1"/>
      <c r="Q27" s="1"/>
      <c r="R27" s="1"/>
      <c r="S27" s="1"/>
      <c r="T27" s="1"/>
      <c r="U27" s="1"/>
      <c r="V27" s="1"/>
      <c r="W27" s="1"/>
      <c r="X27" s="1"/>
    </row>
    <row r="28" customFormat="false" ht="15.75" hidden="false" customHeight="true" outlineLevel="0" collapsed="false">
      <c r="A28" s="460" t="n">
        <v>27</v>
      </c>
      <c r="B28" s="238" t="s">
        <v>2125</v>
      </c>
      <c r="C28" s="349" t="n">
        <v>6</v>
      </c>
      <c r="D28" s="238" t="s">
        <v>2126</v>
      </c>
      <c r="E28" s="238"/>
      <c r="F28" s="1"/>
      <c r="G28" s="1"/>
      <c r="H28" s="1"/>
      <c r="I28" s="1"/>
      <c r="J28" s="1"/>
      <c r="K28" s="1"/>
      <c r="L28" s="1"/>
      <c r="M28" s="1"/>
      <c r="N28" s="1"/>
      <c r="O28" s="1"/>
      <c r="P28" s="1"/>
      <c r="Q28" s="1"/>
      <c r="R28" s="1"/>
      <c r="S28" s="1"/>
      <c r="T28" s="1"/>
      <c r="U28" s="1"/>
      <c r="V28" s="1"/>
      <c r="W28" s="1"/>
      <c r="X28" s="1"/>
    </row>
    <row r="29" customFormat="false" ht="15.75" hidden="false" customHeight="true" outlineLevel="0" collapsed="false">
      <c r="A29" s="460" t="n">
        <v>28</v>
      </c>
      <c r="B29" s="238" t="s">
        <v>2127</v>
      </c>
      <c r="C29" s="349" t="n">
        <v>4</v>
      </c>
      <c r="D29" s="238" t="s">
        <v>2128</v>
      </c>
      <c r="E29" s="238"/>
      <c r="F29" s="1"/>
      <c r="G29" s="1"/>
      <c r="H29" s="1"/>
      <c r="I29" s="1"/>
      <c r="J29" s="1"/>
      <c r="K29" s="1"/>
      <c r="L29" s="1"/>
      <c r="M29" s="1"/>
      <c r="N29" s="1"/>
      <c r="O29" s="1"/>
      <c r="P29" s="1"/>
      <c r="Q29" s="1"/>
      <c r="R29" s="1"/>
      <c r="S29" s="1"/>
      <c r="T29" s="1"/>
      <c r="U29" s="1"/>
      <c r="V29" s="1"/>
      <c r="W29" s="1"/>
      <c r="X29" s="1"/>
    </row>
    <row r="30" customFormat="false" ht="15.75" hidden="false" customHeight="true" outlineLevel="0" collapsed="false">
      <c r="A30" s="460" t="n">
        <v>29</v>
      </c>
      <c r="B30" s="238" t="s">
        <v>2129</v>
      </c>
      <c r="C30" s="349" t="n">
        <v>16</v>
      </c>
      <c r="D30" s="238" t="s">
        <v>2130</v>
      </c>
      <c r="E30" s="238"/>
      <c r="F30" s="1"/>
      <c r="G30" s="1"/>
      <c r="H30" s="1"/>
      <c r="I30" s="1"/>
      <c r="J30" s="1"/>
      <c r="K30" s="1"/>
      <c r="L30" s="1"/>
      <c r="M30" s="1"/>
      <c r="N30" s="1"/>
      <c r="O30" s="1"/>
      <c r="P30" s="1"/>
      <c r="Q30" s="1"/>
      <c r="R30" s="1"/>
      <c r="S30" s="1"/>
      <c r="T30" s="1"/>
      <c r="U30" s="1"/>
      <c r="V30" s="1"/>
      <c r="W30" s="1"/>
      <c r="X30" s="1"/>
    </row>
    <row r="31" customFormat="false" ht="15.75" hidden="false" customHeight="true" outlineLevel="0" collapsed="false">
      <c r="A31" s="460" t="n">
        <v>30</v>
      </c>
      <c r="B31" s="238" t="s">
        <v>2131</v>
      </c>
      <c r="C31" s="349" t="n">
        <v>8</v>
      </c>
      <c r="D31" s="238" t="s">
        <v>2132</v>
      </c>
      <c r="E31" s="238"/>
      <c r="F31" s="1"/>
      <c r="G31" s="1"/>
      <c r="H31" s="1"/>
      <c r="I31" s="1"/>
      <c r="J31" s="1"/>
      <c r="K31" s="1"/>
      <c r="L31" s="1"/>
      <c r="M31" s="1"/>
      <c r="N31" s="1"/>
      <c r="O31" s="1"/>
      <c r="P31" s="1"/>
      <c r="Q31" s="1"/>
      <c r="R31" s="1"/>
      <c r="S31" s="1"/>
      <c r="T31" s="1"/>
      <c r="U31" s="1"/>
      <c r="V31" s="1"/>
      <c r="W31" s="1"/>
      <c r="X31" s="1"/>
    </row>
    <row r="32" customFormat="false" ht="15.75" hidden="false" customHeight="true" outlineLevel="0" collapsed="false">
      <c r="A32" s="460" t="n">
        <v>31</v>
      </c>
      <c r="B32" s="238" t="s">
        <v>2133</v>
      </c>
      <c r="C32" s="349" t="n">
        <v>4</v>
      </c>
      <c r="D32" s="238" t="s">
        <v>2134</v>
      </c>
      <c r="E32" s="238"/>
      <c r="F32" s="1"/>
      <c r="G32" s="1"/>
      <c r="H32" s="1"/>
      <c r="I32" s="1"/>
      <c r="J32" s="1"/>
      <c r="K32" s="1"/>
      <c r="L32" s="1"/>
      <c r="M32" s="1"/>
      <c r="N32" s="1"/>
      <c r="O32" s="1"/>
      <c r="P32" s="1"/>
      <c r="Q32" s="1"/>
      <c r="R32" s="1"/>
      <c r="S32" s="1"/>
      <c r="T32" s="1"/>
      <c r="U32" s="1"/>
      <c r="V32" s="1"/>
      <c r="W32" s="1"/>
      <c r="X32" s="1"/>
    </row>
    <row r="33" customFormat="false" ht="15.75" hidden="false" customHeight="true" outlineLevel="0" collapsed="false">
      <c r="A33" s="460" t="n">
        <v>32</v>
      </c>
      <c r="B33" s="238" t="s">
        <v>2135</v>
      </c>
      <c r="C33" s="349" t="n">
        <v>4</v>
      </c>
      <c r="D33" s="238" t="s">
        <v>2136</v>
      </c>
      <c r="E33" s="238"/>
      <c r="F33" s="1"/>
      <c r="G33" s="1"/>
      <c r="H33" s="1"/>
      <c r="I33" s="1"/>
      <c r="J33" s="1"/>
      <c r="K33" s="1"/>
      <c r="L33" s="1"/>
      <c r="M33" s="1"/>
      <c r="N33" s="1"/>
      <c r="O33" s="1"/>
      <c r="P33" s="1"/>
      <c r="Q33" s="1"/>
      <c r="R33" s="1"/>
      <c r="S33" s="1"/>
      <c r="T33" s="1"/>
      <c r="U33" s="1"/>
      <c r="V33" s="1"/>
      <c r="W33" s="1"/>
      <c r="X33" s="1"/>
    </row>
    <row r="34" customFormat="false" ht="15.75" hidden="false" customHeight="true" outlineLevel="0" collapsed="false">
      <c r="A34" s="460" t="n">
        <v>33</v>
      </c>
      <c r="B34" s="483" t="s">
        <v>2137</v>
      </c>
      <c r="C34" s="349" t="n">
        <v>60</v>
      </c>
      <c r="D34" s="238"/>
      <c r="E34" s="238"/>
      <c r="F34" s="1"/>
      <c r="G34" s="1"/>
      <c r="H34" s="1"/>
      <c r="I34" s="1"/>
      <c r="J34" s="1"/>
      <c r="K34" s="1"/>
      <c r="L34" s="1"/>
      <c r="M34" s="1"/>
      <c r="N34" s="1"/>
      <c r="O34" s="1"/>
      <c r="P34" s="1"/>
      <c r="Q34" s="1"/>
      <c r="R34" s="1"/>
      <c r="S34" s="1"/>
      <c r="T34" s="1"/>
      <c r="U34" s="1"/>
      <c r="V34" s="1"/>
      <c r="W34" s="1"/>
      <c r="X34" s="1"/>
    </row>
    <row r="35" customFormat="false" ht="15.75" hidden="false" customHeight="true" outlineLevel="0" collapsed="false">
      <c r="A35" s="460" t="n">
        <v>34</v>
      </c>
      <c r="B35" s="238" t="s">
        <v>2138</v>
      </c>
      <c r="C35" s="349" t="n">
        <v>40</v>
      </c>
      <c r="D35" s="238"/>
      <c r="E35" s="238"/>
      <c r="F35" s="1"/>
      <c r="G35" s="1"/>
      <c r="H35" s="1"/>
      <c r="I35" s="1"/>
      <c r="J35" s="1"/>
      <c r="K35" s="1"/>
      <c r="L35" s="1"/>
      <c r="M35" s="1"/>
      <c r="N35" s="1"/>
      <c r="O35" s="1"/>
      <c r="P35" s="1"/>
      <c r="Q35" s="1"/>
      <c r="R35" s="1"/>
      <c r="S35" s="1"/>
      <c r="T35" s="1"/>
      <c r="U35" s="1"/>
      <c r="V35" s="1"/>
      <c r="W35" s="1"/>
      <c r="X35" s="1"/>
    </row>
    <row r="36" customFormat="false" ht="15.75" hidden="false" customHeight="true" outlineLevel="0" collapsed="false">
      <c r="A36" s="460" t="n">
        <v>35</v>
      </c>
      <c r="B36" s="347" t="s">
        <v>2139</v>
      </c>
      <c r="C36" s="349" t="n">
        <v>32</v>
      </c>
      <c r="D36" s="347" t="s">
        <v>2140</v>
      </c>
      <c r="E36" s="348"/>
      <c r="F36" s="1"/>
      <c r="G36" s="1"/>
      <c r="H36" s="1"/>
      <c r="I36" s="1"/>
      <c r="J36" s="1"/>
      <c r="K36" s="1"/>
      <c r="L36" s="1"/>
      <c r="M36" s="1"/>
      <c r="N36" s="1"/>
      <c r="O36" s="1"/>
      <c r="P36" s="1"/>
      <c r="Q36" s="1"/>
      <c r="R36" s="1"/>
      <c r="S36" s="1"/>
      <c r="T36" s="1"/>
      <c r="U36" s="1"/>
      <c r="V36" s="1"/>
      <c r="W36" s="1"/>
      <c r="X36" s="1"/>
    </row>
    <row r="37" customFormat="false" ht="15.75" hidden="false" customHeight="true" outlineLevel="0" collapsed="false">
      <c r="A37" s="460" t="n">
        <v>36</v>
      </c>
      <c r="B37" s="347" t="s">
        <v>2141</v>
      </c>
      <c r="C37" s="349" t="n">
        <v>24</v>
      </c>
      <c r="D37" s="347" t="s">
        <v>2142</v>
      </c>
      <c r="E37" s="347"/>
      <c r="F37" s="1"/>
      <c r="G37" s="1"/>
      <c r="H37" s="1"/>
      <c r="I37" s="1"/>
      <c r="J37" s="1"/>
      <c r="K37" s="1"/>
      <c r="L37" s="1"/>
      <c r="M37" s="1"/>
      <c r="N37" s="1"/>
      <c r="O37" s="1"/>
      <c r="P37" s="1"/>
      <c r="Q37" s="1"/>
      <c r="R37" s="1"/>
      <c r="S37" s="1"/>
      <c r="T37" s="1"/>
      <c r="U37" s="1"/>
      <c r="V37" s="1"/>
      <c r="W37" s="1"/>
      <c r="X37" s="1"/>
    </row>
    <row r="38" customFormat="false" ht="15.75" hidden="false" customHeight="true" outlineLevel="0" collapsed="false">
      <c r="A38" s="460" t="n">
        <v>37</v>
      </c>
      <c r="B38" s="238" t="s">
        <v>2009</v>
      </c>
      <c r="C38" s="238" t="n">
        <v>20</v>
      </c>
      <c r="D38" s="238" t="s">
        <v>2143</v>
      </c>
      <c r="E38" s="238"/>
      <c r="F38" s="1"/>
      <c r="G38" s="1"/>
      <c r="H38" s="1"/>
      <c r="I38" s="1"/>
      <c r="J38" s="1"/>
      <c r="K38" s="1"/>
      <c r="L38" s="1"/>
      <c r="M38" s="1"/>
      <c r="N38" s="1"/>
      <c r="O38" s="1"/>
      <c r="P38" s="1"/>
      <c r="Q38" s="1"/>
      <c r="R38" s="1"/>
      <c r="S38" s="1"/>
      <c r="T38" s="1"/>
      <c r="U38" s="1"/>
      <c r="V38" s="1"/>
      <c r="W38" s="1"/>
      <c r="X38" s="1"/>
    </row>
    <row r="39" customFormat="false" ht="15.75" hidden="false" customHeight="true" outlineLevel="0" collapsed="false">
      <c r="A39" s="460" t="n">
        <v>38</v>
      </c>
      <c r="B39" s="238" t="s">
        <v>2022</v>
      </c>
      <c r="C39" s="238" t="n">
        <v>16</v>
      </c>
      <c r="D39" s="238" t="s">
        <v>2144</v>
      </c>
      <c r="E39" s="238"/>
      <c r="F39" s="1"/>
      <c r="G39" s="1"/>
      <c r="H39" s="1"/>
      <c r="I39" s="1"/>
      <c r="J39" s="1"/>
      <c r="K39" s="1"/>
      <c r="L39" s="1"/>
      <c r="M39" s="1"/>
      <c r="N39" s="1"/>
      <c r="O39" s="1"/>
      <c r="P39" s="1"/>
      <c r="Q39" s="1"/>
      <c r="R39" s="1"/>
      <c r="S39" s="1"/>
      <c r="T39" s="1"/>
      <c r="U39" s="1"/>
      <c r="V39" s="1"/>
      <c r="W39" s="1"/>
      <c r="X39" s="1"/>
    </row>
    <row r="40" customFormat="false" ht="15.75" hidden="false" customHeight="true" outlineLevel="0" collapsed="false">
      <c r="A40" s="460" t="n">
        <v>39</v>
      </c>
      <c r="B40" s="238" t="s">
        <v>2145</v>
      </c>
      <c r="C40" s="238" t="n">
        <v>40</v>
      </c>
      <c r="D40" s="238"/>
      <c r="E40" s="238"/>
      <c r="F40" s="1"/>
      <c r="G40" s="1"/>
      <c r="H40" s="1"/>
      <c r="I40" s="1"/>
      <c r="J40" s="1"/>
      <c r="K40" s="1"/>
      <c r="L40" s="1"/>
      <c r="M40" s="1"/>
      <c r="N40" s="1"/>
      <c r="O40" s="1"/>
      <c r="P40" s="1"/>
      <c r="Q40" s="1"/>
      <c r="R40" s="1"/>
      <c r="S40" s="1"/>
      <c r="T40" s="1"/>
      <c r="U40" s="1"/>
      <c r="V40" s="1"/>
      <c r="W40" s="1"/>
      <c r="X40" s="1"/>
    </row>
    <row r="41" customFormat="false" ht="15.75" hidden="false" customHeight="true" outlineLevel="0" collapsed="false">
      <c r="A41" s="460" t="n">
        <v>40</v>
      </c>
      <c r="B41" s="347" t="s">
        <v>2146</v>
      </c>
      <c r="C41" s="349" t="n">
        <v>16</v>
      </c>
      <c r="D41" s="347"/>
      <c r="E41" s="347"/>
      <c r="F41" s="1"/>
      <c r="G41" s="1"/>
      <c r="H41" s="1"/>
      <c r="I41" s="1"/>
      <c r="J41" s="1"/>
      <c r="K41" s="1"/>
      <c r="L41" s="1"/>
      <c r="M41" s="1"/>
      <c r="N41" s="1"/>
      <c r="O41" s="1"/>
      <c r="P41" s="1"/>
      <c r="Q41" s="1"/>
      <c r="R41" s="1"/>
      <c r="S41" s="1"/>
      <c r="T41" s="1"/>
      <c r="U41" s="1"/>
      <c r="V41" s="1"/>
      <c r="W41" s="1"/>
      <c r="X41" s="1"/>
    </row>
    <row r="42" customFormat="false" ht="15.75" hidden="false" customHeight="true" outlineLevel="0" collapsed="false">
      <c r="A42" s="460" t="n">
        <v>41</v>
      </c>
      <c r="B42" s="238" t="s">
        <v>1999</v>
      </c>
      <c r="C42" s="238" t="n">
        <v>30</v>
      </c>
      <c r="D42" s="238"/>
      <c r="E42" s="238"/>
      <c r="F42" s="1"/>
      <c r="G42" s="1"/>
      <c r="H42" s="1"/>
      <c r="I42" s="1"/>
      <c r="J42" s="1"/>
      <c r="K42" s="1"/>
      <c r="L42" s="1"/>
      <c r="M42" s="1"/>
      <c r="N42" s="1"/>
      <c r="O42" s="1"/>
      <c r="P42" s="1"/>
      <c r="Q42" s="1"/>
      <c r="R42" s="1"/>
      <c r="S42" s="1"/>
      <c r="T42" s="1"/>
      <c r="U42" s="1"/>
      <c r="V42" s="1"/>
      <c r="W42" s="1"/>
      <c r="X42" s="1"/>
    </row>
    <row r="43" customFormat="false" ht="15.75" hidden="false" customHeight="true" outlineLevel="0" collapsed="false">
      <c r="A43" s="460" t="n">
        <v>42</v>
      </c>
      <c r="B43" s="238" t="s">
        <v>2015</v>
      </c>
      <c r="C43" s="238" t="n">
        <v>20</v>
      </c>
      <c r="D43" s="238"/>
      <c r="E43" s="238"/>
      <c r="F43" s="1"/>
      <c r="G43" s="1"/>
      <c r="H43" s="1"/>
      <c r="I43" s="1"/>
      <c r="J43" s="1"/>
      <c r="K43" s="1"/>
      <c r="L43" s="1"/>
      <c r="M43" s="1"/>
      <c r="N43" s="1"/>
      <c r="O43" s="1"/>
      <c r="P43" s="1"/>
      <c r="Q43" s="1"/>
      <c r="R43" s="1"/>
      <c r="S43" s="1"/>
      <c r="T43" s="1"/>
      <c r="U43" s="1"/>
      <c r="V43" s="1"/>
      <c r="W43" s="1"/>
      <c r="X43" s="1"/>
    </row>
    <row r="44" customFormat="false" ht="15.75" hidden="false" customHeight="true" outlineLevel="0" collapsed="false">
      <c r="A44" s="460" t="n">
        <v>43</v>
      </c>
      <c r="B44" s="238" t="s">
        <v>1990</v>
      </c>
      <c r="C44" s="238" t="n">
        <v>20</v>
      </c>
      <c r="D44" s="238"/>
      <c r="E44" s="238"/>
      <c r="F44" s="1"/>
      <c r="G44" s="1"/>
      <c r="H44" s="1"/>
      <c r="I44" s="1"/>
      <c r="J44" s="1"/>
      <c r="K44" s="1"/>
      <c r="L44" s="1"/>
      <c r="M44" s="1"/>
      <c r="N44" s="1"/>
      <c r="O44" s="1"/>
      <c r="P44" s="1"/>
      <c r="Q44" s="1"/>
      <c r="R44" s="1"/>
      <c r="S44" s="1"/>
      <c r="T44" s="1"/>
      <c r="U44" s="1"/>
      <c r="V44" s="1"/>
      <c r="W44" s="1"/>
      <c r="X44" s="1"/>
    </row>
    <row r="45" customFormat="false" ht="44.25" hidden="false" customHeight="true" outlineLevel="0" collapsed="false">
      <c r="A45" s="460" t="n">
        <v>44</v>
      </c>
      <c r="B45" s="453" t="s">
        <v>1977</v>
      </c>
      <c r="C45" s="238" t="n">
        <v>30</v>
      </c>
      <c r="D45" s="238" t="s">
        <v>2147</v>
      </c>
      <c r="E45" s="238"/>
      <c r="F45" s="1"/>
      <c r="G45" s="1"/>
      <c r="H45" s="1"/>
      <c r="I45" s="1"/>
      <c r="J45" s="1"/>
      <c r="K45" s="1"/>
      <c r="L45" s="1"/>
      <c r="M45" s="1"/>
      <c r="N45" s="1"/>
      <c r="O45" s="1"/>
      <c r="P45" s="1"/>
      <c r="Q45" s="1"/>
      <c r="R45" s="1"/>
      <c r="S45" s="1"/>
      <c r="T45" s="1"/>
      <c r="U45" s="1"/>
      <c r="V45" s="1"/>
      <c r="W45" s="1"/>
      <c r="X45" s="1"/>
    </row>
    <row r="46" customFormat="false" ht="15.75" hidden="false" customHeight="true" outlineLevel="0" collapsed="false">
      <c r="A46" s="460" t="n">
        <v>45</v>
      </c>
      <c r="B46" s="453" t="s">
        <v>2148</v>
      </c>
      <c r="C46" s="238" t="n">
        <v>20</v>
      </c>
      <c r="D46" s="238"/>
      <c r="E46" s="238"/>
      <c r="F46" s="1"/>
      <c r="G46" s="1"/>
      <c r="H46" s="1"/>
      <c r="I46" s="1"/>
      <c r="J46" s="1"/>
      <c r="K46" s="1"/>
      <c r="L46" s="1"/>
      <c r="M46" s="1"/>
      <c r="N46" s="1"/>
      <c r="O46" s="1"/>
      <c r="P46" s="1"/>
      <c r="Q46" s="1"/>
      <c r="R46" s="1"/>
      <c r="S46" s="1"/>
      <c r="T46" s="1"/>
      <c r="U46" s="1"/>
      <c r="V46" s="1"/>
      <c r="W46" s="1"/>
      <c r="X46" s="1"/>
    </row>
    <row r="47" customFormat="false" ht="15.75" hidden="false" customHeight="true" outlineLevel="0" collapsed="false">
      <c r="A47" s="460" t="n">
        <v>46</v>
      </c>
      <c r="B47" s="453" t="s">
        <v>2006</v>
      </c>
      <c r="C47" s="238" t="n">
        <v>20</v>
      </c>
      <c r="D47" s="238"/>
      <c r="E47" s="238"/>
      <c r="F47" s="1"/>
      <c r="G47" s="1"/>
      <c r="H47" s="1"/>
      <c r="I47" s="1"/>
      <c r="J47" s="1"/>
      <c r="K47" s="1"/>
      <c r="L47" s="1"/>
      <c r="M47" s="1"/>
      <c r="N47" s="1"/>
      <c r="O47" s="1"/>
      <c r="P47" s="1"/>
      <c r="Q47" s="1"/>
      <c r="R47" s="1"/>
      <c r="S47" s="1"/>
      <c r="T47" s="1"/>
      <c r="U47" s="1"/>
      <c r="V47" s="1"/>
      <c r="W47" s="1"/>
      <c r="X47" s="1"/>
    </row>
    <row r="48" customFormat="false" ht="15.75" hidden="false" customHeight="true" outlineLevel="0" collapsed="false">
      <c r="A48" s="1" t="n">
        <v>47</v>
      </c>
      <c r="B48" s="1" t="s">
        <v>1933</v>
      </c>
      <c r="C48" s="1" t="n">
        <v>10</v>
      </c>
      <c r="D48" s="1" t="s">
        <v>1934</v>
      </c>
      <c r="F48" s="1"/>
      <c r="G48" s="1"/>
      <c r="H48" s="1"/>
      <c r="I48" s="1"/>
      <c r="J48" s="1"/>
      <c r="K48" s="1"/>
      <c r="L48" s="1"/>
      <c r="M48" s="1"/>
      <c r="N48" s="1"/>
      <c r="O48" s="1"/>
      <c r="P48" s="1"/>
      <c r="Q48" s="1"/>
      <c r="R48" s="1"/>
      <c r="S48" s="1"/>
      <c r="T48" s="1"/>
      <c r="U48" s="1"/>
      <c r="V48" s="1"/>
      <c r="W48" s="1"/>
      <c r="X48" s="1"/>
    </row>
    <row r="49" customFormat="false" ht="15.75" hidden="false" customHeight="true" outlineLevel="0" collapsed="false">
      <c r="A49" s="1" t="n">
        <v>48</v>
      </c>
      <c r="B49" s="1" t="s">
        <v>2052</v>
      </c>
      <c r="C49" s="1" t="n">
        <v>10</v>
      </c>
      <c r="D49" s="1" t="s">
        <v>2149</v>
      </c>
      <c r="F49" s="1"/>
      <c r="G49" s="1"/>
      <c r="H49" s="1"/>
      <c r="I49" s="1"/>
      <c r="J49" s="1"/>
      <c r="K49" s="1"/>
      <c r="L49" s="1"/>
      <c r="M49" s="1"/>
      <c r="N49" s="1"/>
      <c r="O49" s="1"/>
      <c r="P49" s="1"/>
      <c r="Q49" s="1"/>
      <c r="R49" s="1"/>
      <c r="S49" s="1"/>
      <c r="T49" s="1"/>
      <c r="U49" s="1"/>
      <c r="V49" s="1"/>
      <c r="W49" s="1"/>
      <c r="X49" s="1"/>
    </row>
    <row r="50" customFormat="false" ht="15.75" hidden="false" customHeight="true" outlineLevel="0" collapsed="false">
      <c r="F50" s="1"/>
      <c r="G50" s="1"/>
      <c r="H50" s="1"/>
      <c r="I50" s="1"/>
      <c r="J50" s="1"/>
      <c r="K50" s="1"/>
      <c r="L50" s="1"/>
      <c r="M50" s="1"/>
      <c r="N50" s="1"/>
      <c r="O50" s="1"/>
      <c r="P50" s="1"/>
      <c r="Q50" s="1"/>
      <c r="R50" s="1"/>
      <c r="S50" s="1"/>
      <c r="T50" s="1"/>
      <c r="U50" s="1"/>
      <c r="V50" s="1"/>
      <c r="W50" s="1"/>
      <c r="X50" s="1"/>
    </row>
    <row r="51" customFormat="false" ht="15.75" hidden="false" customHeight="true" outlineLevel="0" collapsed="false">
      <c r="F51" s="1"/>
      <c r="G51" s="1"/>
      <c r="H51" s="1"/>
      <c r="I51" s="1"/>
      <c r="J51" s="1"/>
      <c r="K51" s="1"/>
      <c r="L51" s="1"/>
      <c r="M51" s="1"/>
      <c r="N51" s="1"/>
      <c r="O51" s="1"/>
      <c r="P51" s="1"/>
      <c r="Q51" s="1"/>
      <c r="R51" s="1"/>
      <c r="S51" s="1"/>
      <c r="T51" s="1"/>
      <c r="U51" s="1"/>
      <c r="V51" s="1"/>
      <c r="W51" s="1"/>
      <c r="X51" s="1"/>
    </row>
    <row r="52" customFormat="false" ht="15.75" hidden="false" customHeight="true" outlineLevel="0" collapsed="false">
      <c r="F52" s="1"/>
      <c r="G52" s="1"/>
      <c r="H52" s="1"/>
      <c r="I52" s="1"/>
      <c r="J52" s="1"/>
      <c r="K52" s="1"/>
      <c r="L52" s="1"/>
      <c r="M52" s="1"/>
      <c r="N52" s="1"/>
      <c r="O52" s="1"/>
      <c r="P52" s="1"/>
      <c r="Q52" s="1"/>
      <c r="R52" s="1"/>
      <c r="S52" s="1"/>
      <c r="T52" s="1"/>
      <c r="U52" s="1"/>
      <c r="V52" s="1"/>
      <c r="W52" s="1"/>
      <c r="X52" s="1"/>
    </row>
    <row r="53" customFormat="false" ht="15.75" hidden="false" customHeight="true" outlineLevel="0" collapsed="false">
      <c r="F53" s="1"/>
      <c r="G53" s="1"/>
      <c r="H53" s="1"/>
      <c r="I53" s="1"/>
      <c r="J53" s="1"/>
      <c r="K53" s="1"/>
      <c r="L53" s="1"/>
      <c r="M53" s="1"/>
      <c r="N53" s="1"/>
      <c r="O53" s="1"/>
      <c r="P53" s="1"/>
      <c r="Q53" s="1"/>
      <c r="R53" s="1"/>
      <c r="S53" s="1"/>
      <c r="T53" s="1"/>
      <c r="U53" s="1"/>
      <c r="V53" s="1"/>
      <c r="W53" s="1"/>
      <c r="X53" s="1"/>
    </row>
    <row r="54" customFormat="false" ht="15.75" hidden="false" customHeight="true" outlineLevel="0" collapsed="false">
      <c r="F54" s="1"/>
      <c r="G54" s="1"/>
      <c r="H54" s="1"/>
      <c r="I54" s="1"/>
      <c r="J54" s="1"/>
      <c r="K54" s="1"/>
      <c r="L54" s="1"/>
      <c r="M54" s="1"/>
      <c r="N54" s="1"/>
      <c r="O54" s="1"/>
      <c r="P54" s="1"/>
      <c r="Q54" s="1"/>
      <c r="R54" s="1"/>
      <c r="S54" s="1"/>
      <c r="T54" s="1"/>
      <c r="U54" s="1"/>
      <c r="V54" s="1"/>
      <c r="W54" s="1"/>
      <c r="X54" s="1"/>
    </row>
    <row r="55" customFormat="false" ht="15.75" hidden="false" customHeight="true" outlineLevel="0" collapsed="false">
      <c r="F55" s="1"/>
      <c r="G55" s="1"/>
      <c r="H55" s="1"/>
      <c r="I55" s="1"/>
      <c r="J55" s="1"/>
      <c r="K55" s="1"/>
      <c r="L55" s="1"/>
      <c r="M55" s="1"/>
      <c r="N55" s="1"/>
      <c r="O55" s="1"/>
      <c r="P55" s="1"/>
      <c r="Q55" s="1"/>
      <c r="R55" s="1"/>
      <c r="S55" s="1"/>
      <c r="T55" s="1"/>
      <c r="U55" s="1"/>
      <c r="V55" s="1"/>
      <c r="W55" s="1"/>
      <c r="X55" s="1"/>
    </row>
    <row r="56" customFormat="false" ht="15.75" hidden="false" customHeight="true" outlineLevel="0" collapsed="false">
      <c r="F56" s="1"/>
      <c r="G56" s="1"/>
      <c r="H56" s="1"/>
      <c r="I56" s="1"/>
      <c r="J56" s="1"/>
      <c r="K56" s="1"/>
      <c r="L56" s="1"/>
      <c r="M56" s="1"/>
      <c r="N56" s="1"/>
      <c r="O56" s="1"/>
      <c r="P56" s="1"/>
      <c r="Q56" s="1"/>
      <c r="R56" s="1"/>
      <c r="S56" s="1"/>
      <c r="T56" s="1"/>
      <c r="U56" s="1"/>
      <c r="V56" s="1"/>
      <c r="W56" s="1"/>
      <c r="X56" s="1"/>
    </row>
    <row r="57" customFormat="false" ht="15.75" hidden="false" customHeight="true" outlineLevel="0" collapsed="false">
      <c r="F57" s="1"/>
      <c r="G57" s="1"/>
      <c r="H57" s="1"/>
      <c r="I57" s="1"/>
      <c r="J57" s="1"/>
      <c r="K57" s="1"/>
      <c r="L57" s="1"/>
      <c r="M57" s="1"/>
      <c r="N57" s="1"/>
      <c r="O57" s="1"/>
      <c r="P57" s="1"/>
      <c r="Q57" s="1"/>
      <c r="R57" s="1"/>
      <c r="S57" s="1"/>
      <c r="T57" s="1"/>
      <c r="U57" s="1"/>
      <c r="V57" s="1"/>
      <c r="W57" s="1"/>
      <c r="X57" s="1"/>
    </row>
    <row r="58" customFormat="false" ht="15.75" hidden="false" customHeight="true" outlineLevel="0" collapsed="false">
      <c r="F58" s="1"/>
      <c r="G58" s="1"/>
      <c r="H58" s="1"/>
      <c r="I58" s="1"/>
      <c r="J58" s="1"/>
      <c r="K58" s="1"/>
      <c r="L58" s="1"/>
      <c r="M58" s="1"/>
      <c r="N58" s="1"/>
      <c r="O58" s="1"/>
      <c r="P58" s="1"/>
      <c r="Q58" s="1"/>
      <c r="R58" s="1"/>
      <c r="S58" s="1"/>
      <c r="T58" s="1"/>
      <c r="U58" s="1"/>
      <c r="V58" s="1"/>
      <c r="W58" s="1"/>
      <c r="X58" s="1"/>
    </row>
    <row r="59" customFormat="false" ht="15.75" hidden="false" customHeight="true" outlineLevel="0" collapsed="false">
      <c r="F59" s="1"/>
      <c r="G59" s="1"/>
      <c r="H59" s="1"/>
      <c r="I59" s="1"/>
      <c r="J59" s="1"/>
      <c r="K59" s="1"/>
      <c r="L59" s="1"/>
      <c r="M59" s="1"/>
      <c r="N59" s="1"/>
      <c r="O59" s="1"/>
      <c r="P59" s="1"/>
      <c r="Q59" s="1"/>
      <c r="R59" s="1"/>
      <c r="S59" s="1"/>
      <c r="T59" s="1"/>
      <c r="U59" s="1"/>
      <c r="V59" s="1"/>
      <c r="W59" s="1"/>
      <c r="X59" s="1"/>
    </row>
    <row r="60" customFormat="false" ht="15.75" hidden="false" customHeight="true" outlineLevel="0" collapsed="false">
      <c r="F60" s="1"/>
      <c r="G60" s="1"/>
      <c r="H60" s="1"/>
      <c r="I60" s="1"/>
      <c r="J60" s="1"/>
      <c r="K60" s="1"/>
      <c r="L60" s="1"/>
      <c r="M60" s="1"/>
      <c r="N60" s="1"/>
      <c r="O60" s="1"/>
      <c r="P60" s="1"/>
      <c r="Q60" s="1"/>
      <c r="R60" s="1"/>
      <c r="S60" s="1"/>
      <c r="T60" s="1"/>
      <c r="U60" s="1"/>
      <c r="V60" s="1"/>
      <c r="W60" s="1"/>
      <c r="X60" s="1"/>
    </row>
    <row r="61" customFormat="false" ht="15.75" hidden="false" customHeight="true" outlineLevel="0" collapsed="false">
      <c r="F61" s="1"/>
      <c r="G61" s="1"/>
      <c r="H61" s="1"/>
      <c r="I61" s="1"/>
      <c r="J61" s="1"/>
      <c r="K61" s="1"/>
      <c r="L61" s="1"/>
      <c r="M61" s="1"/>
      <c r="N61" s="1"/>
      <c r="O61" s="1"/>
      <c r="P61" s="1"/>
      <c r="Q61" s="1"/>
      <c r="R61" s="1"/>
      <c r="S61" s="1"/>
      <c r="T61" s="1"/>
      <c r="U61" s="1"/>
      <c r="V61" s="1"/>
      <c r="W61" s="1"/>
      <c r="X61" s="1"/>
    </row>
    <row r="62" customFormat="false" ht="15.75" hidden="false" customHeight="true" outlineLevel="0" collapsed="false">
      <c r="F62" s="1"/>
      <c r="G62" s="1"/>
      <c r="H62" s="1"/>
      <c r="I62" s="1"/>
      <c r="J62" s="1"/>
      <c r="K62" s="1"/>
      <c r="L62" s="1"/>
      <c r="M62" s="1"/>
      <c r="N62" s="1"/>
      <c r="O62" s="1"/>
      <c r="P62" s="1"/>
      <c r="Q62" s="1"/>
      <c r="R62" s="1"/>
      <c r="S62" s="1"/>
      <c r="T62" s="1"/>
      <c r="U62" s="1"/>
      <c r="V62" s="1"/>
      <c r="W62" s="1"/>
      <c r="X62" s="1"/>
    </row>
    <row r="63" customFormat="false" ht="15.75" hidden="false" customHeight="true" outlineLevel="0" collapsed="false">
      <c r="F63" s="1"/>
      <c r="G63" s="1"/>
      <c r="H63" s="1"/>
      <c r="I63" s="1"/>
      <c r="J63" s="1"/>
      <c r="K63" s="1"/>
      <c r="L63" s="1"/>
      <c r="M63" s="1"/>
      <c r="N63" s="1"/>
      <c r="O63" s="1"/>
      <c r="P63" s="1"/>
      <c r="Q63" s="1"/>
      <c r="R63" s="1"/>
      <c r="S63" s="1"/>
      <c r="T63" s="1"/>
      <c r="U63" s="1"/>
      <c r="V63" s="1"/>
      <c r="W63" s="1"/>
      <c r="X63" s="1"/>
    </row>
    <row r="64" customFormat="false" ht="15.75" hidden="false" customHeight="true" outlineLevel="0" collapsed="false">
      <c r="F64" s="1"/>
      <c r="G64" s="1"/>
      <c r="H64" s="1"/>
      <c r="I64" s="1"/>
      <c r="J64" s="1"/>
      <c r="K64" s="1"/>
      <c r="L64" s="1"/>
      <c r="M64" s="1"/>
      <c r="N64" s="1"/>
      <c r="O64" s="1"/>
      <c r="P64" s="1"/>
      <c r="Q64" s="1"/>
      <c r="R64" s="1"/>
      <c r="S64" s="1"/>
      <c r="T64" s="1"/>
      <c r="U64" s="1"/>
      <c r="V64" s="1"/>
      <c r="W64" s="1"/>
      <c r="X64" s="1"/>
    </row>
    <row r="65" customFormat="false" ht="15.75" hidden="false" customHeight="true" outlineLevel="0" collapsed="false">
      <c r="F65" s="1"/>
      <c r="G65" s="1"/>
      <c r="H65" s="1"/>
      <c r="I65" s="1"/>
      <c r="J65" s="1"/>
      <c r="K65" s="1"/>
      <c r="L65" s="1"/>
      <c r="M65" s="1"/>
      <c r="N65" s="1"/>
      <c r="O65" s="1"/>
      <c r="P65" s="1"/>
      <c r="Q65" s="1"/>
      <c r="R65" s="1"/>
      <c r="S65" s="1"/>
      <c r="T65" s="1"/>
      <c r="U65" s="1"/>
      <c r="V65" s="1"/>
      <c r="W65" s="1"/>
      <c r="X65" s="1"/>
    </row>
    <row r="66" customFormat="false" ht="15.75" hidden="false" customHeight="true" outlineLevel="0" collapsed="false">
      <c r="F66" s="1"/>
      <c r="G66" s="1"/>
      <c r="H66" s="1"/>
      <c r="I66" s="1"/>
      <c r="J66" s="1"/>
      <c r="K66" s="1"/>
      <c r="L66" s="1"/>
      <c r="M66" s="1"/>
      <c r="N66" s="1"/>
      <c r="O66" s="1"/>
      <c r="P66" s="1"/>
      <c r="Q66" s="1"/>
      <c r="R66" s="1"/>
      <c r="S66" s="1"/>
      <c r="T66" s="1"/>
      <c r="U66" s="1"/>
      <c r="V66" s="1"/>
      <c r="W66" s="1"/>
      <c r="X66" s="1"/>
    </row>
    <row r="67" customFormat="false" ht="15.75" hidden="false" customHeight="true" outlineLevel="0" collapsed="false">
      <c r="F67" s="1"/>
      <c r="G67" s="1"/>
      <c r="H67" s="1"/>
      <c r="I67" s="1"/>
      <c r="J67" s="1"/>
      <c r="K67" s="1"/>
      <c r="L67" s="1"/>
      <c r="M67" s="1"/>
      <c r="N67" s="1"/>
      <c r="O67" s="1"/>
      <c r="P67" s="1"/>
      <c r="Q67" s="1"/>
      <c r="R67" s="1"/>
      <c r="S67" s="1"/>
      <c r="T67" s="1"/>
      <c r="U67" s="1"/>
      <c r="V67" s="1"/>
      <c r="W67" s="1"/>
      <c r="X67" s="1"/>
    </row>
    <row r="68" customFormat="false" ht="15.75" hidden="false" customHeight="true" outlineLevel="0" collapsed="false">
      <c r="F68" s="1"/>
      <c r="G68" s="1"/>
      <c r="H68" s="1"/>
      <c r="I68" s="1"/>
      <c r="J68" s="1"/>
      <c r="K68" s="1"/>
      <c r="L68" s="1"/>
      <c r="M68" s="1"/>
      <c r="N68" s="1"/>
      <c r="O68" s="1"/>
      <c r="P68" s="1"/>
      <c r="Q68" s="1"/>
      <c r="R68" s="1"/>
      <c r="S68" s="1"/>
      <c r="T68" s="1"/>
      <c r="U68" s="1"/>
      <c r="V68" s="1"/>
      <c r="W68" s="1"/>
      <c r="X68" s="1"/>
    </row>
    <row r="69" customFormat="false" ht="15.75" hidden="false" customHeight="true" outlineLevel="0" collapsed="false">
      <c r="F69" s="1"/>
      <c r="G69" s="1"/>
      <c r="H69" s="1"/>
      <c r="I69" s="1"/>
      <c r="J69" s="1"/>
      <c r="K69" s="1"/>
      <c r="L69" s="1"/>
      <c r="M69" s="1"/>
      <c r="N69" s="1"/>
      <c r="O69" s="1"/>
      <c r="P69" s="1"/>
      <c r="Q69" s="1"/>
      <c r="R69" s="1"/>
      <c r="S69" s="1"/>
      <c r="T69" s="1"/>
      <c r="U69" s="1"/>
      <c r="V69" s="1"/>
      <c r="W69" s="1"/>
      <c r="X69" s="1"/>
    </row>
    <row r="70" customFormat="false" ht="15.75" hidden="false" customHeight="true" outlineLevel="0" collapsed="false">
      <c r="F70" s="1"/>
      <c r="G70" s="1"/>
      <c r="H70" s="1"/>
      <c r="I70" s="1"/>
      <c r="J70" s="1"/>
      <c r="K70" s="1"/>
      <c r="L70" s="1"/>
      <c r="M70" s="1"/>
      <c r="N70" s="1"/>
      <c r="O70" s="1"/>
      <c r="P70" s="1"/>
      <c r="Q70" s="1"/>
      <c r="R70" s="1"/>
      <c r="S70" s="1"/>
      <c r="T70" s="1"/>
      <c r="U70" s="1"/>
      <c r="V70" s="1"/>
      <c r="W70" s="1"/>
      <c r="X70" s="1"/>
    </row>
    <row r="71" customFormat="false" ht="15.75" hidden="false" customHeight="true" outlineLevel="0" collapsed="false">
      <c r="F71" s="1"/>
      <c r="G71" s="1"/>
      <c r="H71" s="1"/>
      <c r="I71" s="1"/>
      <c r="J71" s="1"/>
      <c r="K71" s="1"/>
      <c r="L71" s="1"/>
      <c r="M71" s="1"/>
      <c r="N71" s="1"/>
      <c r="O71" s="1"/>
      <c r="P71" s="1"/>
      <c r="Q71" s="1"/>
      <c r="R71" s="1"/>
      <c r="S71" s="1"/>
      <c r="T71" s="1"/>
      <c r="U71" s="1"/>
      <c r="V71" s="1"/>
      <c r="W71" s="1"/>
      <c r="X71" s="1"/>
    </row>
    <row r="72" customFormat="false" ht="15.75" hidden="false" customHeight="true" outlineLevel="0" collapsed="false">
      <c r="F72" s="1"/>
      <c r="G72" s="1"/>
      <c r="H72" s="1"/>
      <c r="I72" s="1"/>
      <c r="J72" s="1"/>
      <c r="K72" s="1"/>
      <c r="L72" s="1"/>
      <c r="M72" s="1"/>
      <c r="N72" s="1"/>
      <c r="O72" s="1"/>
      <c r="P72" s="1"/>
      <c r="Q72" s="1"/>
      <c r="R72" s="1"/>
      <c r="S72" s="1"/>
      <c r="T72" s="1"/>
      <c r="U72" s="1"/>
      <c r="V72" s="1"/>
      <c r="W72" s="1"/>
      <c r="X72" s="1"/>
    </row>
    <row r="73" customFormat="false" ht="15.75" hidden="false" customHeight="true" outlineLevel="0" collapsed="false">
      <c r="F73" s="1"/>
      <c r="G73" s="1"/>
      <c r="H73" s="1"/>
      <c r="I73" s="1"/>
      <c r="J73" s="1"/>
      <c r="K73" s="1"/>
      <c r="L73" s="1"/>
      <c r="M73" s="1"/>
      <c r="N73" s="1"/>
      <c r="O73" s="1"/>
      <c r="P73" s="1"/>
      <c r="Q73" s="1"/>
      <c r="R73" s="1"/>
      <c r="S73" s="1"/>
      <c r="T73" s="1"/>
      <c r="U73" s="1"/>
      <c r="V73" s="1"/>
      <c r="W73" s="1"/>
      <c r="X73" s="1"/>
    </row>
    <row r="74" customFormat="false" ht="15.75" hidden="false" customHeight="true" outlineLevel="0" collapsed="false">
      <c r="F74" s="1"/>
      <c r="G74" s="1"/>
      <c r="H74" s="1"/>
      <c r="I74" s="1"/>
      <c r="J74" s="1"/>
      <c r="K74" s="1"/>
      <c r="L74" s="1"/>
      <c r="M74" s="1"/>
      <c r="N74" s="1"/>
      <c r="O74" s="1"/>
      <c r="P74" s="1"/>
      <c r="Q74" s="1"/>
      <c r="R74" s="1"/>
      <c r="S74" s="1"/>
      <c r="T74" s="1"/>
      <c r="U74" s="1"/>
      <c r="V74" s="1"/>
      <c r="W74" s="1"/>
      <c r="X74" s="1"/>
    </row>
    <row r="75" customFormat="false" ht="15.75" hidden="false" customHeight="true" outlineLevel="0" collapsed="false">
      <c r="F75" s="1"/>
      <c r="G75" s="1"/>
      <c r="H75" s="1"/>
      <c r="I75" s="1"/>
      <c r="J75" s="1"/>
      <c r="K75" s="1"/>
      <c r="L75" s="1"/>
      <c r="M75" s="1"/>
      <c r="N75" s="1"/>
      <c r="O75" s="1"/>
      <c r="P75" s="1"/>
      <c r="Q75" s="1"/>
      <c r="R75" s="1"/>
      <c r="S75" s="1"/>
      <c r="T75" s="1"/>
      <c r="U75" s="1"/>
      <c r="V75" s="1"/>
      <c r="W75" s="1"/>
      <c r="X75" s="1"/>
    </row>
    <row r="76" customFormat="false" ht="15.75" hidden="false" customHeight="true" outlineLevel="0" collapsed="false">
      <c r="F76" s="1"/>
      <c r="G76" s="1"/>
      <c r="H76" s="1"/>
      <c r="I76" s="1"/>
      <c r="J76" s="1"/>
      <c r="K76" s="1"/>
      <c r="L76" s="1"/>
      <c r="M76" s="1"/>
      <c r="N76" s="1"/>
      <c r="O76" s="1"/>
      <c r="P76" s="1"/>
      <c r="Q76" s="1"/>
      <c r="R76" s="1"/>
      <c r="S76" s="1"/>
      <c r="T76" s="1"/>
      <c r="U76" s="1"/>
      <c r="V76" s="1"/>
      <c r="W76" s="1"/>
      <c r="X76" s="1"/>
    </row>
    <row r="77" customFormat="false" ht="15.75" hidden="false" customHeight="true" outlineLevel="0" collapsed="false">
      <c r="F77" s="1"/>
      <c r="G77" s="1"/>
      <c r="H77" s="1"/>
      <c r="I77" s="1"/>
      <c r="J77" s="1"/>
      <c r="K77" s="1"/>
      <c r="L77" s="1"/>
      <c r="M77" s="1"/>
      <c r="N77" s="1"/>
      <c r="O77" s="1"/>
      <c r="P77" s="1"/>
      <c r="Q77" s="1"/>
      <c r="R77" s="1"/>
      <c r="S77" s="1"/>
      <c r="T77" s="1"/>
      <c r="U77" s="1"/>
      <c r="V77" s="1"/>
      <c r="W77" s="1"/>
      <c r="X77" s="1"/>
    </row>
    <row r="78" customFormat="false" ht="15.75" hidden="false" customHeight="true" outlineLevel="0" collapsed="false">
      <c r="F78" s="1"/>
      <c r="G78" s="1"/>
      <c r="H78" s="1"/>
      <c r="I78" s="1"/>
      <c r="J78" s="1"/>
      <c r="K78" s="1"/>
      <c r="L78" s="1"/>
      <c r="M78" s="1"/>
      <c r="N78" s="1"/>
      <c r="O78" s="1"/>
      <c r="P78" s="1"/>
      <c r="Q78" s="1"/>
      <c r="R78" s="1"/>
      <c r="S78" s="1"/>
      <c r="T78" s="1"/>
      <c r="U78" s="1"/>
      <c r="V78" s="1"/>
      <c r="W78" s="1"/>
      <c r="X78" s="1"/>
    </row>
    <row r="79" customFormat="false" ht="15.75" hidden="false" customHeight="true" outlineLevel="0" collapsed="false">
      <c r="F79" s="1"/>
      <c r="G79" s="1"/>
      <c r="H79" s="1"/>
      <c r="I79" s="1"/>
      <c r="J79" s="1"/>
      <c r="K79" s="1"/>
      <c r="L79" s="1"/>
      <c r="M79" s="1"/>
      <c r="N79" s="1"/>
      <c r="O79" s="1"/>
      <c r="P79" s="1"/>
      <c r="Q79" s="1"/>
      <c r="R79" s="1"/>
      <c r="S79" s="1"/>
      <c r="T79" s="1"/>
      <c r="U79" s="1"/>
      <c r="V79" s="1"/>
      <c r="W79" s="1"/>
      <c r="X79" s="1"/>
    </row>
    <row r="80" customFormat="false" ht="15.75" hidden="false" customHeight="true" outlineLevel="0" collapsed="false">
      <c r="F80" s="1"/>
      <c r="G80" s="1"/>
      <c r="H80" s="1"/>
      <c r="I80" s="1"/>
      <c r="J80" s="1"/>
      <c r="K80" s="1"/>
      <c r="L80" s="1"/>
      <c r="M80" s="1"/>
      <c r="N80" s="1"/>
      <c r="O80" s="1"/>
      <c r="P80" s="1"/>
      <c r="Q80" s="1"/>
      <c r="R80" s="1"/>
      <c r="S80" s="1"/>
      <c r="T80" s="1"/>
      <c r="U80" s="1"/>
      <c r="V80" s="1"/>
      <c r="W80" s="1"/>
      <c r="X80" s="1"/>
    </row>
    <row r="81" customFormat="false" ht="15.75" hidden="false" customHeight="true" outlineLevel="0" collapsed="false">
      <c r="F81" s="1"/>
      <c r="G81" s="1"/>
      <c r="H81" s="1"/>
      <c r="I81" s="1"/>
      <c r="J81" s="1"/>
      <c r="K81" s="1"/>
      <c r="L81" s="1"/>
      <c r="M81" s="1"/>
      <c r="N81" s="1"/>
      <c r="O81" s="1"/>
      <c r="P81" s="1"/>
      <c r="Q81" s="1"/>
      <c r="R81" s="1"/>
      <c r="S81" s="1"/>
      <c r="T81" s="1"/>
      <c r="U81" s="1"/>
      <c r="V81" s="1"/>
      <c r="W81" s="1"/>
      <c r="X81" s="1"/>
    </row>
    <row r="82" customFormat="false" ht="15.75" hidden="false" customHeight="true" outlineLevel="0" collapsed="false">
      <c r="F82" s="1"/>
      <c r="G82" s="1"/>
      <c r="H82" s="1"/>
      <c r="I82" s="1"/>
      <c r="J82" s="1"/>
      <c r="K82" s="1"/>
      <c r="L82" s="1"/>
      <c r="M82" s="1"/>
      <c r="N82" s="1"/>
      <c r="O82" s="1"/>
      <c r="P82" s="1"/>
      <c r="Q82" s="1"/>
      <c r="R82" s="1"/>
      <c r="S82" s="1"/>
      <c r="T82" s="1"/>
      <c r="U82" s="1"/>
      <c r="V82" s="1"/>
      <c r="W82" s="1"/>
      <c r="X82" s="1"/>
    </row>
    <row r="83" customFormat="false" ht="15.75" hidden="false" customHeight="true" outlineLevel="0" collapsed="false">
      <c r="F83" s="1"/>
      <c r="G83" s="1"/>
      <c r="H83" s="1"/>
      <c r="I83" s="1"/>
      <c r="J83" s="1"/>
      <c r="K83" s="1"/>
      <c r="L83" s="1"/>
      <c r="M83" s="1"/>
      <c r="N83" s="1"/>
      <c r="O83" s="1"/>
      <c r="P83" s="1"/>
      <c r="Q83" s="1"/>
      <c r="R83" s="1"/>
      <c r="S83" s="1"/>
      <c r="T83" s="1"/>
      <c r="U83" s="1"/>
      <c r="V83" s="1"/>
      <c r="W83" s="1"/>
      <c r="X83" s="1"/>
    </row>
    <row r="84" customFormat="false" ht="15.75" hidden="false" customHeight="true" outlineLevel="0" collapsed="false">
      <c r="F84" s="1"/>
      <c r="G84" s="1"/>
      <c r="H84" s="1"/>
      <c r="I84" s="1"/>
      <c r="J84" s="1"/>
      <c r="K84" s="1"/>
      <c r="L84" s="1"/>
      <c r="M84" s="1"/>
      <c r="N84" s="1"/>
      <c r="O84" s="1"/>
      <c r="P84" s="1"/>
      <c r="Q84" s="1"/>
      <c r="R84" s="1"/>
      <c r="S84" s="1"/>
      <c r="T84" s="1"/>
      <c r="U84" s="1"/>
      <c r="V84" s="1"/>
      <c r="W84" s="1"/>
      <c r="X84" s="1"/>
    </row>
    <row r="85" customFormat="false" ht="15.75" hidden="false" customHeight="true" outlineLevel="0" collapsed="false">
      <c r="F85" s="1"/>
      <c r="G85" s="1"/>
      <c r="H85" s="1"/>
      <c r="I85" s="1"/>
      <c r="J85" s="1"/>
      <c r="K85" s="1"/>
      <c r="L85" s="1"/>
      <c r="M85" s="1"/>
      <c r="N85" s="1"/>
      <c r="O85" s="1"/>
      <c r="P85" s="1"/>
      <c r="Q85" s="1"/>
      <c r="R85" s="1"/>
      <c r="S85" s="1"/>
      <c r="T85" s="1"/>
      <c r="U85" s="1"/>
      <c r="V85" s="1"/>
      <c r="W85" s="1"/>
      <c r="X85" s="1"/>
    </row>
    <row r="86" customFormat="false" ht="15.75" hidden="false" customHeight="true" outlineLevel="0" collapsed="false">
      <c r="F86" s="1"/>
      <c r="G86" s="1"/>
      <c r="H86" s="1"/>
      <c r="I86" s="1"/>
      <c r="J86" s="1"/>
      <c r="K86" s="1"/>
      <c r="L86" s="1"/>
      <c r="M86" s="1"/>
      <c r="N86" s="1"/>
      <c r="O86" s="1"/>
      <c r="P86" s="1"/>
      <c r="Q86" s="1"/>
      <c r="R86" s="1"/>
      <c r="S86" s="1"/>
      <c r="T86" s="1"/>
      <c r="U86" s="1"/>
      <c r="V86" s="1"/>
      <c r="W86" s="1"/>
      <c r="X86" s="1"/>
    </row>
    <row r="87" customFormat="false" ht="15.75" hidden="false" customHeight="true" outlineLevel="0" collapsed="false">
      <c r="F87" s="1"/>
      <c r="G87" s="1"/>
      <c r="H87" s="1"/>
      <c r="I87" s="1"/>
      <c r="J87" s="1"/>
      <c r="K87" s="1"/>
      <c r="L87" s="1"/>
      <c r="M87" s="1"/>
      <c r="N87" s="1"/>
      <c r="O87" s="1"/>
      <c r="P87" s="1"/>
      <c r="Q87" s="1"/>
      <c r="R87" s="1"/>
      <c r="S87" s="1"/>
      <c r="T87" s="1"/>
      <c r="U87" s="1"/>
      <c r="V87" s="1"/>
      <c r="W87" s="1"/>
      <c r="X87" s="1"/>
    </row>
    <row r="88" customFormat="false" ht="15.75" hidden="false" customHeight="true" outlineLevel="0" collapsed="false">
      <c r="F88" s="1"/>
      <c r="G88" s="1"/>
      <c r="H88" s="1"/>
      <c r="I88" s="1"/>
      <c r="J88" s="1"/>
      <c r="K88" s="1"/>
      <c r="L88" s="1"/>
      <c r="M88" s="1"/>
      <c r="N88" s="1"/>
      <c r="O88" s="1"/>
      <c r="P88" s="1"/>
      <c r="Q88" s="1"/>
      <c r="R88" s="1"/>
      <c r="S88" s="1"/>
      <c r="T88" s="1"/>
      <c r="U88" s="1"/>
      <c r="V88" s="1"/>
      <c r="W88" s="1"/>
      <c r="X88" s="1"/>
    </row>
    <row r="89" customFormat="false" ht="15.75" hidden="false" customHeight="true" outlineLevel="0" collapsed="false">
      <c r="F89" s="1"/>
      <c r="G89" s="1"/>
      <c r="H89" s="1"/>
      <c r="I89" s="1"/>
      <c r="J89" s="1"/>
      <c r="K89" s="1"/>
      <c r="L89" s="1"/>
      <c r="M89" s="1"/>
      <c r="N89" s="1"/>
      <c r="O89" s="1"/>
      <c r="P89" s="1"/>
      <c r="Q89" s="1"/>
      <c r="R89" s="1"/>
      <c r="S89" s="1"/>
      <c r="T89" s="1"/>
      <c r="U89" s="1"/>
      <c r="V89" s="1"/>
      <c r="W89" s="1"/>
      <c r="X89" s="1"/>
    </row>
    <row r="90" customFormat="false" ht="15.75" hidden="false" customHeight="true" outlineLevel="0" collapsed="false">
      <c r="F90" s="1"/>
      <c r="G90" s="1"/>
      <c r="H90" s="1"/>
      <c r="I90" s="1"/>
      <c r="J90" s="1"/>
      <c r="K90" s="1"/>
      <c r="L90" s="1"/>
      <c r="M90" s="1"/>
      <c r="N90" s="1"/>
      <c r="O90" s="1"/>
      <c r="P90" s="1"/>
      <c r="Q90" s="1"/>
      <c r="R90" s="1"/>
      <c r="S90" s="1"/>
      <c r="T90" s="1"/>
      <c r="U90" s="1"/>
      <c r="V90" s="1"/>
      <c r="W90" s="1"/>
      <c r="X90" s="1"/>
    </row>
    <row r="91" customFormat="false" ht="15.75" hidden="false" customHeight="true" outlineLevel="0" collapsed="false">
      <c r="F91" s="1"/>
      <c r="G91" s="1"/>
      <c r="H91" s="1"/>
      <c r="I91" s="1"/>
      <c r="J91" s="1"/>
      <c r="K91" s="1"/>
      <c r="L91" s="1"/>
      <c r="M91" s="1"/>
      <c r="N91" s="1"/>
      <c r="O91" s="1"/>
      <c r="P91" s="1"/>
      <c r="Q91" s="1"/>
      <c r="R91" s="1"/>
      <c r="S91" s="1"/>
      <c r="T91" s="1"/>
      <c r="U91" s="1"/>
      <c r="V91" s="1"/>
      <c r="W91" s="1"/>
      <c r="X91" s="1"/>
    </row>
    <row r="92" customFormat="false" ht="15.75" hidden="false" customHeight="true" outlineLevel="0" collapsed="false">
      <c r="F92" s="1"/>
      <c r="G92" s="1"/>
      <c r="H92" s="1"/>
      <c r="I92" s="1"/>
      <c r="J92" s="1"/>
      <c r="K92" s="1"/>
      <c r="L92" s="1"/>
      <c r="M92" s="1"/>
      <c r="N92" s="1"/>
      <c r="O92" s="1"/>
      <c r="P92" s="1"/>
      <c r="Q92" s="1"/>
      <c r="R92" s="1"/>
      <c r="S92" s="1"/>
      <c r="T92" s="1"/>
      <c r="U92" s="1"/>
      <c r="V92" s="1"/>
      <c r="W92" s="1"/>
      <c r="X92" s="1"/>
    </row>
    <row r="93" customFormat="false" ht="15.75" hidden="false" customHeight="true" outlineLevel="0" collapsed="false">
      <c r="F93" s="1"/>
      <c r="G93" s="1"/>
      <c r="H93" s="1"/>
      <c r="I93" s="1"/>
      <c r="J93" s="1"/>
      <c r="K93" s="1"/>
      <c r="L93" s="1"/>
      <c r="M93" s="1"/>
      <c r="N93" s="1"/>
      <c r="O93" s="1"/>
      <c r="P93" s="1"/>
      <c r="Q93" s="1"/>
      <c r="R93" s="1"/>
      <c r="S93" s="1"/>
      <c r="T93" s="1"/>
      <c r="U93" s="1"/>
      <c r="V93" s="1"/>
      <c r="W93" s="1"/>
      <c r="X93" s="1"/>
    </row>
    <row r="94" customFormat="false" ht="15.75" hidden="false" customHeight="true" outlineLevel="0" collapsed="false">
      <c r="F94" s="1"/>
      <c r="G94" s="1"/>
      <c r="H94" s="1"/>
      <c r="I94" s="1"/>
      <c r="J94" s="1"/>
      <c r="K94" s="1"/>
      <c r="L94" s="1"/>
      <c r="M94" s="1"/>
      <c r="N94" s="1"/>
      <c r="O94" s="1"/>
      <c r="P94" s="1"/>
      <c r="Q94" s="1"/>
      <c r="R94" s="1"/>
      <c r="S94" s="1"/>
      <c r="T94" s="1"/>
      <c r="U94" s="1"/>
      <c r="V94" s="1"/>
      <c r="W94" s="1"/>
      <c r="X94" s="1"/>
    </row>
    <row r="95" customFormat="false" ht="15.75" hidden="false" customHeight="true" outlineLevel="0" collapsed="false">
      <c r="F95" s="1"/>
      <c r="G95" s="1"/>
      <c r="H95" s="1"/>
      <c r="I95" s="1"/>
      <c r="J95" s="1"/>
      <c r="K95" s="1"/>
      <c r="L95" s="1"/>
      <c r="M95" s="1"/>
      <c r="N95" s="1"/>
      <c r="O95" s="1"/>
      <c r="P95" s="1"/>
      <c r="Q95" s="1"/>
      <c r="R95" s="1"/>
      <c r="S95" s="1"/>
      <c r="T95" s="1"/>
      <c r="U95" s="1"/>
      <c r="V95" s="1"/>
      <c r="W95" s="1"/>
      <c r="X95" s="1"/>
    </row>
    <row r="96" customFormat="false" ht="15.75" hidden="false" customHeight="true" outlineLevel="0" collapsed="false">
      <c r="F96" s="1"/>
      <c r="G96" s="1"/>
      <c r="H96" s="1"/>
      <c r="I96" s="1"/>
      <c r="J96" s="1"/>
      <c r="K96" s="1"/>
      <c r="L96" s="1"/>
      <c r="M96" s="1"/>
      <c r="N96" s="1"/>
      <c r="O96" s="1"/>
      <c r="P96" s="1"/>
      <c r="Q96" s="1"/>
      <c r="R96" s="1"/>
      <c r="S96" s="1"/>
      <c r="T96" s="1"/>
      <c r="U96" s="1"/>
      <c r="V96" s="1"/>
      <c r="W96" s="1"/>
      <c r="X96" s="1"/>
    </row>
    <row r="97" customFormat="false" ht="15.75" hidden="false" customHeight="true" outlineLevel="0" collapsed="false">
      <c r="F97" s="1"/>
      <c r="G97" s="1"/>
      <c r="H97" s="1"/>
      <c r="I97" s="1"/>
      <c r="J97" s="1"/>
      <c r="K97" s="1"/>
      <c r="L97" s="1"/>
      <c r="M97" s="1"/>
      <c r="N97" s="1"/>
      <c r="O97" s="1"/>
      <c r="P97" s="1"/>
      <c r="Q97" s="1"/>
      <c r="R97" s="1"/>
      <c r="S97" s="1"/>
      <c r="T97" s="1"/>
      <c r="U97" s="1"/>
      <c r="V97" s="1"/>
      <c r="W97" s="1"/>
      <c r="X97" s="1"/>
    </row>
    <row r="98" customFormat="false" ht="15.75" hidden="false" customHeight="true" outlineLevel="0" collapsed="false">
      <c r="F98" s="1"/>
      <c r="G98" s="1"/>
      <c r="H98" s="1"/>
      <c r="I98" s="1"/>
      <c r="J98" s="1"/>
      <c r="K98" s="1"/>
      <c r="L98" s="1"/>
      <c r="M98" s="1"/>
      <c r="N98" s="1"/>
      <c r="O98" s="1"/>
      <c r="P98" s="1"/>
      <c r="Q98" s="1"/>
      <c r="R98" s="1"/>
      <c r="S98" s="1"/>
      <c r="T98" s="1"/>
      <c r="U98" s="1"/>
      <c r="V98" s="1"/>
      <c r="W98" s="1"/>
      <c r="X98" s="1"/>
    </row>
    <row r="99" customFormat="false" ht="15.75" hidden="false" customHeight="true" outlineLevel="0" collapsed="false">
      <c r="F99" s="1"/>
      <c r="G99" s="1"/>
      <c r="H99" s="1"/>
      <c r="I99" s="1"/>
      <c r="J99" s="1"/>
      <c r="K99" s="1"/>
      <c r="L99" s="1"/>
      <c r="M99" s="1"/>
      <c r="N99" s="1"/>
      <c r="O99" s="1"/>
      <c r="P99" s="1"/>
      <c r="Q99" s="1"/>
      <c r="R99" s="1"/>
      <c r="S99" s="1"/>
      <c r="T99" s="1"/>
      <c r="U99" s="1"/>
      <c r="V99" s="1"/>
      <c r="W99" s="1"/>
      <c r="X99" s="1"/>
    </row>
    <row r="100" customFormat="false" ht="15.75" hidden="false" customHeight="true" outlineLevel="0" collapsed="false">
      <c r="F100" s="1"/>
      <c r="G100" s="1"/>
      <c r="H100" s="1"/>
      <c r="I100" s="1"/>
      <c r="J100" s="1"/>
      <c r="K100" s="1"/>
      <c r="L100" s="1"/>
      <c r="M100" s="1"/>
      <c r="N100" s="1"/>
      <c r="O100" s="1"/>
      <c r="P100" s="1"/>
      <c r="Q100" s="1"/>
      <c r="R100" s="1"/>
      <c r="S100" s="1"/>
      <c r="T100" s="1"/>
      <c r="U100" s="1"/>
      <c r="V100" s="1"/>
      <c r="W100" s="1"/>
      <c r="X100" s="1"/>
    </row>
    <row r="101" customFormat="false" ht="15.75" hidden="false" customHeight="true" outlineLevel="0" collapsed="false">
      <c r="F101" s="1"/>
      <c r="G101" s="1"/>
      <c r="H101" s="1"/>
      <c r="I101" s="1"/>
      <c r="J101" s="1"/>
      <c r="K101" s="1"/>
      <c r="L101" s="1"/>
      <c r="M101" s="1"/>
      <c r="N101" s="1"/>
      <c r="O101" s="1"/>
      <c r="P101" s="1"/>
      <c r="Q101" s="1"/>
      <c r="R101" s="1"/>
      <c r="S101" s="1"/>
      <c r="T101" s="1"/>
      <c r="U101" s="1"/>
      <c r="V101" s="1"/>
      <c r="W101" s="1"/>
      <c r="X101" s="1"/>
    </row>
    <row r="102" customFormat="false" ht="15.75" hidden="false" customHeight="true" outlineLevel="0" collapsed="false">
      <c r="F102" s="1"/>
      <c r="G102" s="1"/>
      <c r="H102" s="1"/>
      <c r="I102" s="1"/>
      <c r="J102" s="1"/>
      <c r="K102" s="1"/>
      <c r="L102" s="1"/>
      <c r="M102" s="1"/>
      <c r="N102" s="1"/>
      <c r="O102" s="1"/>
      <c r="P102" s="1"/>
      <c r="Q102" s="1"/>
      <c r="R102" s="1"/>
      <c r="S102" s="1"/>
      <c r="T102" s="1"/>
      <c r="U102" s="1"/>
      <c r="V102" s="1"/>
      <c r="W102" s="1"/>
      <c r="X102" s="1"/>
    </row>
    <row r="103" customFormat="false" ht="15.75" hidden="false" customHeight="true" outlineLevel="0" collapsed="false">
      <c r="F103" s="1"/>
      <c r="G103" s="1"/>
      <c r="H103" s="1"/>
      <c r="I103" s="1"/>
      <c r="J103" s="1"/>
      <c r="K103" s="1"/>
      <c r="L103" s="1"/>
      <c r="M103" s="1"/>
      <c r="N103" s="1"/>
      <c r="O103" s="1"/>
      <c r="P103" s="1"/>
      <c r="Q103" s="1"/>
      <c r="R103" s="1"/>
      <c r="S103" s="1"/>
      <c r="T103" s="1"/>
      <c r="U103" s="1"/>
      <c r="V103" s="1"/>
      <c r="W103" s="1"/>
      <c r="X103" s="1"/>
    </row>
    <row r="104" customFormat="false" ht="15.75" hidden="false" customHeight="true" outlineLevel="0" collapsed="false">
      <c r="F104" s="1"/>
      <c r="G104" s="1"/>
      <c r="H104" s="1"/>
      <c r="I104" s="1"/>
      <c r="J104" s="1"/>
      <c r="K104" s="1"/>
      <c r="L104" s="1"/>
      <c r="M104" s="1"/>
      <c r="N104" s="1"/>
      <c r="O104" s="1"/>
      <c r="P104" s="1"/>
      <c r="Q104" s="1"/>
      <c r="R104" s="1"/>
      <c r="S104" s="1"/>
      <c r="T104" s="1"/>
      <c r="U104" s="1"/>
      <c r="V104" s="1"/>
      <c r="W104" s="1"/>
      <c r="X104" s="1"/>
    </row>
    <row r="105" customFormat="false" ht="15.75" hidden="false" customHeight="true" outlineLevel="0" collapsed="false">
      <c r="F105" s="1"/>
      <c r="G105" s="1"/>
      <c r="H105" s="1"/>
      <c r="I105" s="1"/>
      <c r="J105" s="1"/>
      <c r="K105" s="1"/>
      <c r="L105" s="1"/>
      <c r="M105" s="1"/>
      <c r="N105" s="1"/>
      <c r="O105" s="1"/>
      <c r="P105" s="1"/>
      <c r="Q105" s="1"/>
      <c r="R105" s="1"/>
      <c r="S105" s="1"/>
      <c r="T105" s="1"/>
      <c r="U105" s="1"/>
      <c r="V105" s="1"/>
      <c r="W105" s="1"/>
      <c r="X105" s="1"/>
    </row>
    <row r="106" customFormat="false" ht="15.75" hidden="false" customHeight="true" outlineLevel="0" collapsed="false">
      <c r="F106" s="1"/>
      <c r="G106" s="1"/>
      <c r="H106" s="1"/>
      <c r="I106" s="1"/>
      <c r="J106" s="1"/>
      <c r="K106" s="1"/>
      <c r="L106" s="1"/>
      <c r="M106" s="1"/>
      <c r="N106" s="1"/>
      <c r="O106" s="1"/>
      <c r="P106" s="1"/>
      <c r="Q106" s="1"/>
      <c r="R106" s="1"/>
      <c r="S106" s="1"/>
      <c r="T106" s="1"/>
      <c r="U106" s="1"/>
      <c r="V106" s="1"/>
      <c r="W106" s="1"/>
      <c r="X106" s="1"/>
    </row>
    <row r="107" customFormat="false" ht="15.75" hidden="false" customHeight="true" outlineLevel="0" collapsed="false">
      <c r="F107" s="1"/>
      <c r="G107" s="1"/>
      <c r="H107" s="1"/>
      <c r="I107" s="1"/>
      <c r="J107" s="1"/>
      <c r="K107" s="1"/>
      <c r="L107" s="1"/>
      <c r="M107" s="1"/>
      <c r="N107" s="1"/>
      <c r="O107" s="1"/>
      <c r="P107" s="1"/>
      <c r="Q107" s="1"/>
      <c r="R107" s="1"/>
      <c r="S107" s="1"/>
      <c r="T107" s="1"/>
      <c r="U107" s="1"/>
      <c r="V107" s="1"/>
      <c r="W107" s="1"/>
      <c r="X107" s="1"/>
    </row>
    <row r="108" customFormat="false" ht="15.75" hidden="false" customHeight="true" outlineLevel="0" collapsed="false">
      <c r="F108" s="1"/>
      <c r="G108" s="1"/>
      <c r="H108" s="1"/>
      <c r="I108" s="1"/>
      <c r="J108" s="1"/>
      <c r="K108" s="1"/>
      <c r="L108" s="1"/>
      <c r="M108" s="1"/>
      <c r="N108" s="1"/>
      <c r="O108" s="1"/>
      <c r="P108" s="1"/>
      <c r="Q108" s="1"/>
      <c r="R108" s="1"/>
      <c r="S108" s="1"/>
      <c r="T108" s="1"/>
      <c r="U108" s="1"/>
      <c r="V108" s="1"/>
      <c r="W108" s="1"/>
      <c r="X108" s="1"/>
    </row>
    <row r="109" customFormat="false" ht="15.75" hidden="false" customHeight="true" outlineLevel="0" collapsed="false">
      <c r="F109" s="1"/>
      <c r="G109" s="1"/>
      <c r="H109" s="1"/>
      <c r="I109" s="1"/>
      <c r="J109" s="1"/>
      <c r="K109" s="1"/>
      <c r="L109" s="1"/>
      <c r="M109" s="1"/>
      <c r="N109" s="1"/>
      <c r="O109" s="1"/>
      <c r="P109" s="1"/>
      <c r="Q109" s="1"/>
      <c r="R109" s="1"/>
      <c r="S109" s="1"/>
      <c r="T109" s="1"/>
      <c r="U109" s="1"/>
      <c r="V109" s="1"/>
      <c r="W109" s="1"/>
      <c r="X109" s="1"/>
    </row>
    <row r="110" customFormat="false" ht="15.75" hidden="false" customHeight="true" outlineLevel="0" collapsed="false">
      <c r="F110" s="1"/>
      <c r="G110" s="1"/>
      <c r="H110" s="1"/>
      <c r="I110" s="1"/>
      <c r="J110" s="1"/>
      <c r="K110" s="1"/>
      <c r="L110" s="1"/>
      <c r="M110" s="1"/>
      <c r="N110" s="1"/>
      <c r="O110" s="1"/>
      <c r="P110" s="1"/>
      <c r="Q110" s="1"/>
      <c r="R110" s="1"/>
      <c r="S110" s="1"/>
      <c r="T110" s="1"/>
      <c r="U110" s="1"/>
      <c r="V110" s="1"/>
      <c r="W110" s="1"/>
      <c r="X110" s="1"/>
    </row>
    <row r="111" customFormat="false" ht="15.75" hidden="false" customHeight="true" outlineLevel="0" collapsed="false">
      <c r="F111" s="1"/>
      <c r="G111" s="1"/>
      <c r="H111" s="1"/>
      <c r="I111" s="1"/>
      <c r="J111" s="1"/>
      <c r="K111" s="1"/>
      <c r="L111" s="1"/>
      <c r="M111" s="1"/>
      <c r="N111" s="1"/>
      <c r="O111" s="1"/>
      <c r="P111" s="1"/>
      <c r="Q111" s="1"/>
      <c r="R111" s="1"/>
      <c r="S111" s="1"/>
      <c r="T111" s="1"/>
      <c r="U111" s="1"/>
      <c r="V111" s="1"/>
      <c r="W111" s="1"/>
      <c r="X111" s="1"/>
    </row>
    <row r="112" customFormat="false" ht="15.75" hidden="false" customHeight="true" outlineLevel="0" collapsed="false">
      <c r="F112" s="1"/>
      <c r="G112" s="1"/>
      <c r="H112" s="1"/>
      <c r="I112" s="1"/>
      <c r="J112" s="1"/>
      <c r="K112" s="1"/>
      <c r="L112" s="1"/>
      <c r="M112" s="1"/>
      <c r="N112" s="1"/>
      <c r="O112" s="1"/>
      <c r="P112" s="1"/>
      <c r="Q112" s="1"/>
      <c r="R112" s="1"/>
      <c r="S112" s="1"/>
      <c r="T112" s="1"/>
      <c r="U112" s="1"/>
      <c r="V112" s="1"/>
      <c r="W112" s="1"/>
      <c r="X112" s="1"/>
    </row>
    <row r="113" customFormat="false" ht="15.75" hidden="false" customHeight="true" outlineLevel="0" collapsed="false">
      <c r="F113" s="1"/>
      <c r="G113" s="1"/>
      <c r="H113" s="1"/>
      <c r="I113" s="1"/>
      <c r="J113" s="1"/>
      <c r="K113" s="1"/>
      <c r="L113" s="1"/>
      <c r="M113" s="1"/>
      <c r="N113" s="1"/>
      <c r="O113" s="1"/>
      <c r="P113" s="1"/>
      <c r="Q113" s="1"/>
      <c r="R113" s="1"/>
      <c r="S113" s="1"/>
      <c r="T113" s="1"/>
      <c r="U113" s="1"/>
      <c r="V113" s="1"/>
      <c r="W113" s="1"/>
      <c r="X113" s="1"/>
    </row>
    <row r="114" customFormat="false" ht="15.75" hidden="false" customHeight="true" outlineLevel="0" collapsed="false">
      <c r="F114" s="1"/>
      <c r="G114" s="1"/>
      <c r="H114" s="1"/>
      <c r="I114" s="1"/>
      <c r="J114" s="1"/>
      <c r="K114" s="1"/>
      <c r="L114" s="1"/>
      <c r="M114" s="1"/>
      <c r="N114" s="1"/>
      <c r="O114" s="1"/>
      <c r="P114" s="1"/>
      <c r="Q114" s="1"/>
      <c r="R114" s="1"/>
      <c r="S114" s="1"/>
      <c r="T114" s="1"/>
      <c r="U114" s="1"/>
      <c r="V114" s="1"/>
      <c r="W114" s="1"/>
      <c r="X114" s="1"/>
    </row>
    <row r="115" customFormat="false" ht="15.75" hidden="false" customHeight="true" outlineLevel="0" collapsed="false">
      <c r="F115" s="1"/>
      <c r="G115" s="1"/>
      <c r="H115" s="1"/>
      <c r="I115" s="1"/>
      <c r="J115" s="1"/>
      <c r="K115" s="1"/>
      <c r="L115" s="1"/>
      <c r="M115" s="1"/>
      <c r="N115" s="1"/>
      <c r="O115" s="1"/>
      <c r="P115" s="1"/>
      <c r="Q115" s="1"/>
      <c r="R115" s="1"/>
      <c r="S115" s="1"/>
      <c r="T115" s="1"/>
      <c r="U115" s="1"/>
      <c r="V115" s="1"/>
      <c r="W115" s="1"/>
      <c r="X115" s="1"/>
    </row>
    <row r="116" customFormat="false" ht="15.75" hidden="false" customHeight="true" outlineLevel="0" collapsed="false">
      <c r="F116" s="1"/>
      <c r="G116" s="1"/>
      <c r="H116" s="1"/>
      <c r="I116" s="1"/>
      <c r="J116" s="1"/>
      <c r="K116" s="1"/>
      <c r="L116" s="1"/>
      <c r="M116" s="1"/>
      <c r="N116" s="1"/>
      <c r="O116" s="1"/>
      <c r="P116" s="1"/>
      <c r="Q116" s="1"/>
      <c r="R116" s="1"/>
      <c r="S116" s="1"/>
      <c r="T116" s="1"/>
      <c r="U116" s="1"/>
      <c r="V116" s="1"/>
      <c r="W116" s="1"/>
      <c r="X116" s="1"/>
    </row>
    <row r="117" customFormat="false" ht="15.75" hidden="false" customHeight="true" outlineLevel="0" collapsed="false">
      <c r="F117" s="1"/>
      <c r="G117" s="1"/>
      <c r="H117" s="1"/>
      <c r="I117" s="1"/>
      <c r="J117" s="1"/>
      <c r="K117" s="1"/>
      <c r="L117" s="1"/>
      <c r="M117" s="1"/>
      <c r="N117" s="1"/>
      <c r="O117" s="1"/>
      <c r="P117" s="1"/>
      <c r="Q117" s="1"/>
      <c r="R117" s="1"/>
      <c r="S117" s="1"/>
      <c r="T117" s="1"/>
      <c r="U117" s="1"/>
      <c r="V117" s="1"/>
      <c r="W117" s="1"/>
      <c r="X117" s="1"/>
    </row>
    <row r="118" customFormat="false" ht="15.75" hidden="false" customHeight="true" outlineLevel="0" collapsed="false">
      <c r="F118" s="1"/>
      <c r="G118" s="1"/>
      <c r="H118" s="1"/>
      <c r="I118" s="1"/>
      <c r="J118" s="1"/>
      <c r="K118" s="1"/>
      <c r="L118" s="1"/>
      <c r="M118" s="1"/>
      <c r="N118" s="1"/>
      <c r="O118" s="1"/>
      <c r="P118" s="1"/>
      <c r="Q118" s="1"/>
      <c r="R118" s="1"/>
      <c r="S118" s="1"/>
      <c r="T118" s="1"/>
      <c r="U118" s="1"/>
      <c r="V118" s="1"/>
      <c r="W118" s="1"/>
      <c r="X118" s="1"/>
    </row>
    <row r="119" customFormat="false" ht="15.75" hidden="false" customHeight="true" outlineLevel="0" collapsed="false">
      <c r="F119" s="1"/>
      <c r="G119" s="1"/>
      <c r="H119" s="1"/>
      <c r="I119" s="1"/>
      <c r="J119" s="1"/>
      <c r="K119" s="1"/>
      <c r="L119" s="1"/>
      <c r="M119" s="1"/>
      <c r="N119" s="1"/>
      <c r="O119" s="1"/>
      <c r="P119" s="1"/>
      <c r="Q119" s="1"/>
      <c r="R119" s="1"/>
      <c r="S119" s="1"/>
      <c r="T119" s="1"/>
      <c r="U119" s="1"/>
      <c r="V119" s="1"/>
      <c r="W119" s="1"/>
      <c r="X119" s="1"/>
    </row>
    <row r="120" customFormat="false" ht="15.75" hidden="false" customHeight="true" outlineLevel="0" collapsed="false">
      <c r="F120" s="1"/>
      <c r="G120" s="1"/>
      <c r="H120" s="1"/>
      <c r="I120" s="1"/>
      <c r="J120" s="1"/>
      <c r="K120" s="1"/>
      <c r="L120" s="1"/>
      <c r="M120" s="1"/>
      <c r="N120" s="1"/>
      <c r="O120" s="1"/>
      <c r="P120" s="1"/>
      <c r="Q120" s="1"/>
      <c r="R120" s="1"/>
      <c r="S120" s="1"/>
      <c r="T120" s="1"/>
      <c r="U120" s="1"/>
      <c r="V120" s="1"/>
      <c r="W120" s="1"/>
      <c r="X120" s="1"/>
    </row>
    <row r="121" customFormat="false" ht="15.75" hidden="false" customHeight="true" outlineLevel="0" collapsed="false">
      <c r="F121" s="1"/>
      <c r="G121" s="1"/>
      <c r="H121" s="1"/>
      <c r="I121" s="1"/>
      <c r="J121" s="1"/>
      <c r="K121" s="1"/>
      <c r="L121" s="1"/>
      <c r="M121" s="1"/>
      <c r="N121" s="1"/>
      <c r="O121" s="1"/>
      <c r="P121" s="1"/>
      <c r="Q121" s="1"/>
      <c r="R121" s="1"/>
      <c r="S121" s="1"/>
      <c r="T121" s="1"/>
      <c r="U121" s="1"/>
      <c r="V121" s="1"/>
      <c r="W121" s="1"/>
      <c r="X121" s="1"/>
    </row>
    <row r="122" customFormat="false" ht="15.75" hidden="false" customHeight="true" outlineLevel="0" collapsed="false">
      <c r="F122" s="1"/>
      <c r="G122" s="1"/>
      <c r="H122" s="1"/>
      <c r="I122" s="1"/>
      <c r="J122" s="1"/>
      <c r="K122" s="1"/>
      <c r="L122" s="1"/>
      <c r="M122" s="1"/>
      <c r="N122" s="1"/>
      <c r="O122" s="1"/>
      <c r="P122" s="1"/>
      <c r="Q122" s="1"/>
      <c r="R122" s="1"/>
      <c r="S122" s="1"/>
      <c r="T122" s="1"/>
      <c r="U122" s="1"/>
      <c r="V122" s="1"/>
      <c r="W122" s="1"/>
      <c r="X122" s="1"/>
    </row>
    <row r="123" customFormat="false" ht="15.75" hidden="false" customHeight="true" outlineLevel="0" collapsed="false">
      <c r="F123" s="1"/>
      <c r="G123" s="1"/>
      <c r="H123" s="1"/>
      <c r="I123" s="1"/>
      <c r="J123" s="1"/>
      <c r="K123" s="1"/>
      <c r="L123" s="1"/>
      <c r="M123" s="1"/>
      <c r="N123" s="1"/>
      <c r="O123" s="1"/>
      <c r="P123" s="1"/>
      <c r="Q123" s="1"/>
      <c r="R123" s="1"/>
      <c r="S123" s="1"/>
      <c r="T123" s="1"/>
      <c r="U123" s="1"/>
      <c r="V123" s="1"/>
      <c r="W123" s="1"/>
      <c r="X123" s="1"/>
    </row>
    <row r="124" customFormat="false" ht="15.75" hidden="false" customHeight="true" outlineLevel="0" collapsed="false">
      <c r="F124" s="1"/>
      <c r="G124" s="1"/>
      <c r="H124" s="1"/>
      <c r="I124" s="1"/>
      <c r="J124" s="1"/>
      <c r="K124" s="1"/>
      <c r="L124" s="1"/>
      <c r="M124" s="1"/>
      <c r="N124" s="1"/>
      <c r="O124" s="1"/>
      <c r="P124" s="1"/>
      <c r="Q124" s="1"/>
      <c r="R124" s="1"/>
      <c r="S124" s="1"/>
      <c r="T124" s="1"/>
      <c r="U124" s="1"/>
      <c r="V124" s="1"/>
      <c r="W124" s="1"/>
      <c r="X124" s="1"/>
    </row>
    <row r="125" customFormat="false" ht="15.75" hidden="false" customHeight="true" outlineLevel="0" collapsed="false">
      <c r="F125" s="1"/>
      <c r="G125" s="1"/>
      <c r="H125" s="1"/>
      <c r="I125" s="1"/>
      <c r="J125" s="1"/>
      <c r="K125" s="1"/>
      <c r="L125" s="1"/>
      <c r="M125" s="1"/>
      <c r="N125" s="1"/>
      <c r="O125" s="1"/>
      <c r="P125" s="1"/>
      <c r="Q125" s="1"/>
      <c r="R125" s="1"/>
      <c r="S125" s="1"/>
      <c r="T125" s="1"/>
      <c r="U125" s="1"/>
      <c r="V125" s="1"/>
      <c r="W125" s="1"/>
      <c r="X125" s="1"/>
    </row>
    <row r="126" customFormat="false" ht="15.75" hidden="false" customHeight="true" outlineLevel="0" collapsed="false">
      <c r="F126" s="1"/>
      <c r="G126" s="1"/>
      <c r="H126" s="1"/>
      <c r="I126" s="1"/>
      <c r="J126" s="1"/>
      <c r="K126" s="1"/>
      <c r="L126" s="1"/>
      <c r="M126" s="1"/>
      <c r="N126" s="1"/>
      <c r="O126" s="1"/>
      <c r="P126" s="1"/>
      <c r="Q126" s="1"/>
      <c r="R126" s="1"/>
      <c r="S126" s="1"/>
      <c r="T126" s="1"/>
      <c r="U126" s="1"/>
      <c r="V126" s="1"/>
      <c r="W126" s="1"/>
      <c r="X126" s="1"/>
    </row>
    <row r="127" customFormat="false" ht="15.75" hidden="false" customHeight="true" outlineLevel="0" collapsed="false">
      <c r="F127" s="1"/>
      <c r="G127" s="1"/>
      <c r="H127" s="1"/>
      <c r="I127" s="1"/>
      <c r="J127" s="1"/>
      <c r="K127" s="1"/>
      <c r="L127" s="1"/>
      <c r="M127" s="1"/>
      <c r="N127" s="1"/>
      <c r="O127" s="1"/>
      <c r="P127" s="1"/>
      <c r="Q127" s="1"/>
      <c r="R127" s="1"/>
      <c r="S127" s="1"/>
      <c r="T127" s="1"/>
      <c r="U127" s="1"/>
      <c r="V127" s="1"/>
      <c r="W127" s="1"/>
      <c r="X127" s="1"/>
    </row>
    <row r="128" customFormat="false" ht="15.75" hidden="false" customHeight="true" outlineLevel="0" collapsed="false">
      <c r="F128" s="1"/>
      <c r="G128" s="1"/>
      <c r="H128" s="1"/>
      <c r="I128" s="1"/>
      <c r="J128" s="1"/>
      <c r="K128" s="1"/>
      <c r="L128" s="1"/>
      <c r="M128" s="1"/>
      <c r="N128" s="1"/>
      <c r="O128" s="1"/>
      <c r="P128" s="1"/>
      <c r="Q128" s="1"/>
      <c r="R128" s="1"/>
      <c r="S128" s="1"/>
      <c r="T128" s="1"/>
      <c r="U128" s="1"/>
      <c r="V128" s="1"/>
      <c r="W128" s="1"/>
      <c r="X128" s="1"/>
    </row>
    <row r="129" customFormat="false" ht="15.75" hidden="false" customHeight="true" outlineLevel="0" collapsed="false">
      <c r="F129" s="1"/>
      <c r="G129" s="1"/>
      <c r="H129" s="1"/>
      <c r="I129" s="1"/>
      <c r="J129" s="1"/>
      <c r="K129" s="1"/>
      <c r="L129" s="1"/>
      <c r="M129" s="1"/>
      <c r="N129" s="1"/>
      <c r="O129" s="1"/>
      <c r="P129" s="1"/>
      <c r="Q129" s="1"/>
      <c r="R129" s="1"/>
      <c r="S129" s="1"/>
      <c r="T129" s="1"/>
      <c r="U129" s="1"/>
      <c r="V129" s="1"/>
      <c r="W129" s="1"/>
      <c r="X129" s="1"/>
    </row>
    <row r="130" customFormat="false" ht="15.75" hidden="false" customHeight="true" outlineLevel="0" collapsed="false">
      <c r="F130" s="1"/>
      <c r="G130" s="1"/>
      <c r="H130" s="1"/>
      <c r="I130" s="1"/>
      <c r="J130" s="1"/>
      <c r="K130" s="1"/>
      <c r="L130" s="1"/>
      <c r="M130" s="1"/>
      <c r="N130" s="1"/>
      <c r="O130" s="1"/>
      <c r="P130" s="1"/>
      <c r="Q130" s="1"/>
      <c r="R130" s="1"/>
      <c r="S130" s="1"/>
      <c r="T130" s="1"/>
      <c r="U130" s="1"/>
      <c r="V130" s="1"/>
      <c r="W130" s="1"/>
      <c r="X130" s="1"/>
    </row>
    <row r="131" customFormat="false" ht="15.75" hidden="false" customHeight="true" outlineLevel="0" collapsed="false">
      <c r="F131" s="1"/>
      <c r="G131" s="1"/>
      <c r="H131" s="1"/>
      <c r="I131" s="1"/>
      <c r="J131" s="1"/>
      <c r="K131" s="1"/>
      <c r="L131" s="1"/>
      <c r="M131" s="1"/>
      <c r="N131" s="1"/>
      <c r="O131" s="1"/>
      <c r="P131" s="1"/>
      <c r="Q131" s="1"/>
      <c r="R131" s="1"/>
      <c r="S131" s="1"/>
      <c r="T131" s="1"/>
      <c r="U131" s="1"/>
      <c r="V131" s="1"/>
      <c r="W131" s="1"/>
      <c r="X131" s="1"/>
    </row>
    <row r="132" customFormat="false" ht="15.75" hidden="false" customHeight="true" outlineLevel="0" collapsed="false">
      <c r="F132" s="1"/>
      <c r="G132" s="1"/>
      <c r="H132" s="1"/>
      <c r="I132" s="1"/>
      <c r="J132" s="1"/>
      <c r="K132" s="1"/>
      <c r="L132" s="1"/>
      <c r="M132" s="1"/>
      <c r="N132" s="1"/>
      <c r="O132" s="1"/>
      <c r="P132" s="1"/>
      <c r="Q132" s="1"/>
      <c r="R132" s="1"/>
      <c r="S132" s="1"/>
      <c r="T132" s="1"/>
      <c r="U132" s="1"/>
      <c r="V132" s="1"/>
      <c r="W132" s="1"/>
      <c r="X132" s="1"/>
    </row>
    <row r="133" customFormat="false" ht="15.75" hidden="false" customHeight="true" outlineLevel="0" collapsed="false">
      <c r="F133" s="1"/>
      <c r="G133" s="1"/>
      <c r="H133" s="1"/>
      <c r="I133" s="1"/>
      <c r="J133" s="1"/>
      <c r="K133" s="1"/>
      <c r="L133" s="1"/>
      <c r="M133" s="1"/>
      <c r="N133" s="1"/>
      <c r="O133" s="1"/>
      <c r="P133" s="1"/>
      <c r="Q133" s="1"/>
      <c r="R133" s="1"/>
      <c r="S133" s="1"/>
      <c r="T133" s="1"/>
      <c r="U133" s="1"/>
      <c r="V133" s="1"/>
      <c r="W133" s="1"/>
      <c r="X133" s="1"/>
    </row>
    <row r="134" customFormat="false" ht="15.75" hidden="false" customHeight="true" outlineLevel="0" collapsed="false">
      <c r="F134" s="1"/>
      <c r="G134" s="1"/>
      <c r="H134" s="1"/>
      <c r="I134" s="1"/>
      <c r="J134" s="1"/>
      <c r="K134" s="1"/>
      <c r="L134" s="1"/>
      <c r="M134" s="1"/>
      <c r="N134" s="1"/>
      <c r="O134" s="1"/>
      <c r="P134" s="1"/>
      <c r="Q134" s="1"/>
      <c r="R134" s="1"/>
      <c r="S134" s="1"/>
      <c r="T134" s="1"/>
      <c r="U134" s="1"/>
      <c r="V134" s="1"/>
      <c r="W134" s="1"/>
      <c r="X134" s="1"/>
    </row>
    <row r="135" customFormat="false" ht="15.75" hidden="false" customHeight="true" outlineLevel="0" collapsed="false">
      <c r="F135" s="1"/>
      <c r="G135" s="1"/>
      <c r="H135" s="1"/>
      <c r="I135" s="1"/>
      <c r="J135" s="1"/>
      <c r="K135" s="1"/>
      <c r="L135" s="1"/>
      <c r="M135" s="1"/>
      <c r="N135" s="1"/>
      <c r="O135" s="1"/>
      <c r="P135" s="1"/>
      <c r="Q135" s="1"/>
      <c r="R135" s="1"/>
      <c r="S135" s="1"/>
      <c r="T135" s="1"/>
      <c r="U135" s="1"/>
      <c r="V135" s="1"/>
      <c r="W135" s="1"/>
      <c r="X135" s="1"/>
    </row>
    <row r="136" customFormat="false" ht="15.75" hidden="false" customHeight="true" outlineLevel="0" collapsed="false">
      <c r="F136" s="1"/>
      <c r="G136" s="1"/>
      <c r="H136" s="1"/>
      <c r="I136" s="1"/>
      <c r="J136" s="1"/>
      <c r="K136" s="1"/>
      <c r="L136" s="1"/>
      <c r="M136" s="1"/>
      <c r="N136" s="1"/>
      <c r="O136" s="1"/>
      <c r="P136" s="1"/>
      <c r="Q136" s="1"/>
      <c r="R136" s="1"/>
      <c r="S136" s="1"/>
      <c r="T136" s="1"/>
      <c r="U136" s="1"/>
      <c r="V136" s="1"/>
      <c r="W136" s="1"/>
      <c r="X136" s="1"/>
    </row>
    <row r="137" customFormat="false" ht="15.75" hidden="false" customHeight="true" outlineLevel="0" collapsed="false">
      <c r="F137" s="1"/>
      <c r="G137" s="1"/>
      <c r="H137" s="1"/>
      <c r="I137" s="1"/>
      <c r="J137" s="1"/>
      <c r="K137" s="1"/>
      <c r="L137" s="1"/>
      <c r="M137" s="1"/>
      <c r="N137" s="1"/>
      <c r="O137" s="1"/>
      <c r="P137" s="1"/>
      <c r="Q137" s="1"/>
      <c r="R137" s="1"/>
      <c r="S137" s="1"/>
      <c r="T137" s="1"/>
      <c r="U137" s="1"/>
      <c r="V137" s="1"/>
      <c r="W137" s="1"/>
      <c r="X137" s="1"/>
    </row>
    <row r="138" customFormat="false" ht="15.75" hidden="false" customHeight="true" outlineLevel="0" collapsed="false">
      <c r="F138" s="1"/>
      <c r="G138" s="1"/>
      <c r="H138" s="1"/>
      <c r="I138" s="1"/>
      <c r="J138" s="1"/>
      <c r="K138" s="1"/>
      <c r="L138" s="1"/>
      <c r="M138" s="1"/>
      <c r="N138" s="1"/>
      <c r="O138" s="1"/>
      <c r="P138" s="1"/>
      <c r="Q138" s="1"/>
      <c r="R138" s="1"/>
      <c r="S138" s="1"/>
      <c r="T138" s="1"/>
      <c r="U138" s="1"/>
      <c r="V138" s="1"/>
      <c r="W138" s="1"/>
      <c r="X138" s="1"/>
    </row>
    <row r="139" customFormat="false" ht="15.75" hidden="false" customHeight="true" outlineLevel="0" collapsed="false">
      <c r="F139" s="1"/>
      <c r="G139" s="1"/>
      <c r="H139" s="1"/>
      <c r="I139" s="1"/>
      <c r="J139" s="1"/>
      <c r="K139" s="1"/>
      <c r="L139" s="1"/>
      <c r="M139" s="1"/>
      <c r="N139" s="1"/>
      <c r="O139" s="1"/>
      <c r="P139" s="1"/>
      <c r="Q139" s="1"/>
      <c r="R139" s="1"/>
      <c r="S139" s="1"/>
      <c r="T139" s="1"/>
      <c r="U139" s="1"/>
      <c r="V139" s="1"/>
      <c r="W139" s="1"/>
      <c r="X139" s="1"/>
    </row>
    <row r="140" customFormat="false" ht="15.75" hidden="false" customHeight="true" outlineLevel="0" collapsed="false">
      <c r="F140" s="1"/>
      <c r="G140" s="1"/>
      <c r="H140" s="1"/>
      <c r="I140" s="1"/>
      <c r="J140" s="1"/>
      <c r="K140" s="1"/>
      <c r="L140" s="1"/>
      <c r="M140" s="1"/>
      <c r="N140" s="1"/>
      <c r="O140" s="1"/>
      <c r="P140" s="1"/>
      <c r="Q140" s="1"/>
      <c r="R140" s="1"/>
      <c r="S140" s="1"/>
      <c r="T140" s="1"/>
      <c r="U140" s="1"/>
      <c r="V140" s="1"/>
      <c r="W140" s="1"/>
      <c r="X140" s="1"/>
    </row>
    <row r="141" customFormat="false" ht="15.75" hidden="false" customHeight="true" outlineLevel="0" collapsed="false">
      <c r="F141" s="1"/>
      <c r="G141" s="1"/>
      <c r="H141" s="1"/>
      <c r="I141" s="1"/>
      <c r="J141" s="1"/>
      <c r="K141" s="1"/>
      <c r="L141" s="1"/>
      <c r="M141" s="1"/>
      <c r="N141" s="1"/>
      <c r="O141" s="1"/>
      <c r="P141" s="1"/>
      <c r="Q141" s="1"/>
      <c r="R141" s="1"/>
      <c r="S141" s="1"/>
      <c r="T141" s="1"/>
      <c r="U141" s="1"/>
      <c r="V141" s="1"/>
      <c r="W141" s="1"/>
      <c r="X141" s="1"/>
    </row>
    <row r="142" customFormat="false" ht="15.75" hidden="false" customHeight="true" outlineLevel="0" collapsed="false">
      <c r="F142" s="1"/>
      <c r="G142" s="1"/>
      <c r="H142" s="1"/>
      <c r="I142" s="1"/>
      <c r="J142" s="1"/>
      <c r="K142" s="1"/>
      <c r="L142" s="1"/>
      <c r="M142" s="1"/>
      <c r="N142" s="1"/>
      <c r="O142" s="1"/>
      <c r="P142" s="1"/>
      <c r="Q142" s="1"/>
      <c r="R142" s="1"/>
      <c r="S142" s="1"/>
      <c r="T142" s="1"/>
      <c r="U142" s="1"/>
      <c r="V142" s="1"/>
      <c r="W142" s="1"/>
      <c r="X142" s="1"/>
    </row>
    <row r="143" customFormat="false" ht="15.75" hidden="false" customHeight="true" outlineLevel="0" collapsed="false">
      <c r="F143" s="1"/>
      <c r="G143" s="1"/>
      <c r="H143" s="1"/>
      <c r="I143" s="1"/>
      <c r="J143" s="1"/>
      <c r="K143" s="1"/>
      <c r="L143" s="1"/>
      <c r="M143" s="1"/>
      <c r="N143" s="1"/>
      <c r="O143" s="1"/>
      <c r="P143" s="1"/>
      <c r="Q143" s="1"/>
      <c r="R143" s="1"/>
      <c r="S143" s="1"/>
      <c r="T143" s="1"/>
      <c r="U143" s="1"/>
      <c r="V143" s="1"/>
      <c r="W143" s="1"/>
      <c r="X143" s="1"/>
    </row>
    <row r="144" customFormat="false" ht="15.75" hidden="false" customHeight="true" outlineLevel="0" collapsed="false">
      <c r="F144" s="1"/>
      <c r="G144" s="1"/>
      <c r="H144" s="1"/>
      <c r="I144" s="1"/>
      <c r="J144" s="1"/>
      <c r="K144" s="1"/>
      <c r="L144" s="1"/>
      <c r="M144" s="1"/>
      <c r="N144" s="1"/>
      <c r="O144" s="1"/>
      <c r="P144" s="1"/>
      <c r="Q144" s="1"/>
      <c r="R144" s="1"/>
      <c r="S144" s="1"/>
      <c r="T144" s="1"/>
      <c r="U144" s="1"/>
      <c r="V144" s="1"/>
      <c r="W144" s="1"/>
      <c r="X144" s="1"/>
    </row>
    <row r="145" customFormat="false" ht="15.75" hidden="false" customHeight="true" outlineLevel="0" collapsed="false">
      <c r="F145" s="1"/>
      <c r="G145" s="1"/>
      <c r="H145" s="1"/>
      <c r="I145" s="1"/>
      <c r="J145" s="1"/>
      <c r="K145" s="1"/>
      <c r="L145" s="1"/>
      <c r="M145" s="1"/>
      <c r="N145" s="1"/>
      <c r="O145" s="1"/>
      <c r="P145" s="1"/>
      <c r="Q145" s="1"/>
      <c r="R145" s="1"/>
      <c r="S145" s="1"/>
      <c r="T145" s="1"/>
      <c r="U145" s="1"/>
      <c r="V145" s="1"/>
      <c r="W145" s="1"/>
      <c r="X145" s="1"/>
    </row>
    <row r="146" customFormat="false" ht="15.75" hidden="false" customHeight="true" outlineLevel="0" collapsed="false">
      <c r="F146" s="1"/>
      <c r="G146" s="1"/>
      <c r="H146" s="1"/>
      <c r="I146" s="1"/>
      <c r="J146" s="1"/>
      <c r="K146" s="1"/>
      <c r="L146" s="1"/>
      <c r="M146" s="1"/>
      <c r="N146" s="1"/>
      <c r="O146" s="1"/>
      <c r="P146" s="1"/>
      <c r="Q146" s="1"/>
      <c r="R146" s="1"/>
      <c r="S146" s="1"/>
      <c r="T146" s="1"/>
      <c r="U146" s="1"/>
      <c r="V146" s="1"/>
      <c r="W146" s="1"/>
      <c r="X146" s="1"/>
    </row>
    <row r="147" customFormat="false" ht="15.75" hidden="false" customHeight="true" outlineLevel="0" collapsed="false">
      <c r="F147" s="1"/>
      <c r="G147" s="1"/>
      <c r="H147" s="1"/>
      <c r="I147" s="1"/>
      <c r="J147" s="1"/>
      <c r="K147" s="1"/>
      <c r="L147" s="1"/>
      <c r="M147" s="1"/>
      <c r="N147" s="1"/>
      <c r="O147" s="1"/>
      <c r="P147" s="1"/>
      <c r="Q147" s="1"/>
      <c r="R147" s="1"/>
      <c r="S147" s="1"/>
      <c r="T147" s="1"/>
      <c r="U147" s="1"/>
      <c r="V147" s="1"/>
      <c r="W147" s="1"/>
      <c r="X147" s="1"/>
    </row>
    <row r="148" customFormat="false" ht="15.75" hidden="false" customHeight="true" outlineLevel="0" collapsed="false">
      <c r="F148" s="1"/>
      <c r="G148" s="1"/>
      <c r="H148" s="1"/>
      <c r="I148" s="1"/>
      <c r="J148" s="1"/>
      <c r="K148" s="1"/>
      <c r="L148" s="1"/>
      <c r="M148" s="1"/>
      <c r="N148" s="1"/>
      <c r="O148" s="1"/>
      <c r="P148" s="1"/>
      <c r="Q148" s="1"/>
      <c r="R148" s="1"/>
      <c r="S148" s="1"/>
      <c r="T148" s="1"/>
      <c r="U148" s="1"/>
      <c r="V148" s="1"/>
      <c r="W148" s="1"/>
      <c r="X148" s="1"/>
    </row>
    <row r="149" customFormat="false" ht="15.75" hidden="false" customHeight="true" outlineLevel="0" collapsed="false">
      <c r="F149" s="1"/>
      <c r="G149" s="1"/>
      <c r="H149" s="1"/>
      <c r="I149" s="1"/>
      <c r="J149" s="1"/>
      <c r="K149" s="1"/>
      <c r="L149" s="1"/>
      <c r="M149" s="1"/>
      <c r="N149" s="1"/>
      <c r="O149" s="1"/>
      <c r="P149" s="1"/>
      <c r="Q149" s="1"/>
      <c r="R149" s="1"/>
      <c r="S149" s="1"/>
      <c r="T149" s="1"/>
      <c r="U149" s="1"/>
      <c r="V149" s="1"/>
      <c r="W149" s="1"/>
      <c r="X149" s="1"/>
    </row>
    <row r="150" customFormat="false" ht="15.75" hidden="false" customHeight="true" outlineLevel="0" collapsed="false">
      <c r="F150" s="1"/>
      <c r="G150" s="1"/>
      <c r="H150" s="1"/>
      <c r="I150" s="1"/>
      <c r="J150" s="1"/>
      <c r="K150" s="1"/>
      <c r="L150" s="1"/>
      <c r="M150" s="1"/>
      <c r="N150" s="1"/>
      <c r="O150" s="1"/>
      <c r="P150" s="1"/>
      <c r="Q150" s="1"/>
      <c r="R150" s="1"/>
      <c r="S150" s="1"/>
      <c r="T150" s="1"/>
      <c r="U150" s="1"/>
      <c r="V150" s="1"/>
      <c r="W150" s="1"/>
      <c r="X150" s="1"/>
    </row>
    <row r="151" customFormat="false" ht="15.75" hidden="false" customHeight="true" outlineLevel="0" collapsed="false">
      <c r="F151" s="1"/>
      <c r="G151" s="1"/>
      <c r="H151" s="1"/>
      <c r="I151" s="1"/>
      <c r="J151" s="1"/>
      <c r="K151" s="1"/>
      <c r="L151" s="1"/>
      <c r="M151" s="1"/>
      <c r="N151" s="1"/>
      <c r="O151" s="1"/>
      <c r="P151" s="1"/>
      <c r="Q151" s="1"/>
      <c r="R151" s="1"/>
      <c r="S151" s="1"/>
      <c r="T151" s="1"/>
      <c r="U151" s="1"/>
      <c r="V151" s="1"/>
      <c r="W151" s="1"/>
      <c r="X151" s="1"/>
    </row>
    <row r="152" customFormat="false" ht="15.75" hidden="false" customHeight="true" outlineLevel="0" collapsed="false">
      <c r="F152" s="1"/>
      <c r="G152" s="1"/>
      <c r="H152" s="1"/>
      <c r="I152" s="1"/>
      <c r="J152" s="1"/>
      <c r="K152" s="1"/>
      <c r="L152" s="1"/>
      <c r="M152" s="1"/>
      <c r="N152" s="1"/>
      <c r="O152" s="1"/>
      <c r="P152" s="1"/>
      <c r="Q152" s="1"/>
      <c r="R152" s="1"/>
      <c r="S152" s="1"/>
      <c r="T152" s="1"/>
      <c r="U152" s="1"/>
      <c r="V152" s="1"/>
      <c r="W152" s="1"/>
      <c r="X152" s="1"/>
    </row>
    <row r="153" customFormat="false" ht="15.75" hidden="false" customHeight="true" outlineLevel="0" collapsed="false">
      <c r="F153" s="1"/>
      <c r="G153" s="1"/>
      <c r="H153" s="1"/>
      <c r="I153" s="1"/>
      <c r="J153" s="1"/>
      <c r="K153" s="1"/>
      <c r="L153" s="1"/>
      <c r="M153" s="1"/>
      <c r="N153" s="1"/>
      <c r="O153" s="1"/>
      <c r="P153" s="1"/>
      <c r="Q153" s="1"/>
      <c r="R153" s="1"/>
      <c r="S153" s="1"/>
      <c r="T153" s="1"/>
      <c r="U153" s="1"/>
      <c r="V153" s="1"/>
      <c r="W153" s="1"/>
      <c r="X153" s="1"/>
    </row>
    <row r="154" customFormat="false" ht="15.75" hidden="false" customHeight="true" outlineLevel="0" collapsed="false">
      <c r="F154" s="1"/>
      <c r="G154" s="1"/>
      <c r="H154" s="1"/>
      <c r="I154" s="1"/>
      <c r="J154" s="1"/>
      <c r="K154" s="1"/>
      <c r="L154" s="1"/>
      <c r="M154" s="1"/>
      <c r="N154" s="1"/>
      <c r="O154" s="1"/>
      <c r="P154" s="1"/>
      <c r="Q154" s="1"/>
      <c r="R154" s="1"/>
      <c r="S154" s="1"/>
      <c r="T154" s="1"/>
      <c r="U154" s="1"/>
      <c r="V154" s="1"/>
      <c r="W154" s="1"/>
      <c r="X154" s="1"/>
    </row>
    <row r="155" customFormat="false" ht="15.75" hidden="false" customHeight="true" outlineLevel="0" collapsed="false">
      <c r="F155" s="1"/>
      <c r="G155" s="1"/>
      <c r="H155" s="1"/>
      <c r="I155" s="1"/>
      <c r="J155" s="1"/>
      <c r="K155" s="1"/>
      <c r="L155" s="1"/>
      <c r="M155" s="1"/>
      <c r="N155" s="1"/>
      <c r="O155" s="1"/>
      <c r="P155" s="1"/>
      <c r="Q155" s="1"/>
      <c r="R155" s="1"/>
      <c r="S155" s="1"/>
      <c r="T155" s="1"/>
      <c r="U155" s="1"/>
      <c r="V155" s="1"/>
      <c r="W155" s="1"/>
      <c r="X155" s="1"/>
    </row>
    <row r="156" customFormat="false" ht="15.75" hidden="false" customHeight="true" outlineLevel="0" collapsed="false">
      <c r="F156" s="1"/>
      <c r="G156" s="1"/>
      <c r="H156" s="1"/>
      <c r="I156" s="1"/>
      <c r="J156" s="1"/>
      <c r="K156" s="1"/>
      <c r="L156" s="1"/>
      <c r="M156" s="1"/>
      <c r="N156" s="1"/>
      <c r="O156" s="1"/>
      <c r="P156" s="1"/>
      <c r="Q156" s="1"/>
      <c r="R156" s="1"/>
      <c r="S156" s="1"/>
      <c r="T156" s="1"/>
      <c r="U156" s="1"/>
      <c r="V156" s="1"/>
      <c r="W156" s="1"/>
      <c r="X156" s="1"/>
    </row>
    <row r="157" customFormat="false" ht="15.75" hidden="false" customHeight="true" outlineLevel="0" collapsed="false">
      <c r="F157" s="1"/>
      <c r="G157" s="1"/>
      <c r="H157" s="1"/>
      <c r="I157" s="1"/>
      <c r="J157" s="1"/>
      <c r="K157" s="1"/>
      <c r="L157" s="1"/>
      <c r="M157" s="1"/>
      <c r="N157" s="1"/>
      <c r="O157" s="1"/>
      <c r="P157" s="1"/>
      <c r="Q157" s="1"/>
      <c r="R157" s="1"/>
      <c r="S157" s="1"/>
      <c r="T157" s="1"/>
      <c r="U157" s="1"/>
      <c r="V157" s="1"/>
      <c r="W157" s="1"/>
      <c r="X157" s="1"/>
    </row>
    <row r="158" customFormat="false" ht="15.75" hidden="false" customHeight="true" outlineLevel="0" collapsed="false">
      <c r="F158" s="1"/>
      <c r="G158" s="1"/>
      <c r="H158" s="1"/>
      <c r="I158" s="1"/>
      <c r="J158" s="1"/>
      <c r="K158" s="1"/>
      <c r="L158" s="1"/>
      <c r="M158" s="1"/>
      <c r="N158" s="1"/>
      <c r="O158" s="1"/>
      <c r="P158" s="1"/>
      <c r="Q158" s="1"/>
      <c r="R158" s="1"/>
      <c r="S158" s="1"/>
      <c r="T158" s="1"/>
      <c r="U158" s="1"/>
      <c r="V158" s="1"/>
      <c r="W158" s="1"/>
      <c r="X158" s="1"/>
    </row>
    <row r="159" customFormat="false" ht="15.75" hidden="false" customHeight="true" outlineLevel="0" collapsed="false">
      <c r="F159" s="1"/>
      <c r="G159" s="1"/>
      <c r="H159" s="1"/>
      <c r="I159" s="1"/>
      <c r="J159" s="1"/>
      <c r="K159" s="1"/>
      <c r="L159" s="1"/>
      <c r="M159" s="1"/>
      <c r="N159" s="1"/>
      <c r="O159" s="1"/>
      <c r="P159" s="1"/>
      <c r="Q159" s="1"/>
      <c r="R159" s="1"/>
      <c r="S159" s="1"/>
      <c r="T159" s="1"/>
      <c r="U159" s="1"/>
      <c r="V159" s="1"/>
      <c r="W159" s="1"/>
      <c r="X159" s="1"/>
    </row>
    <row r="160" customFormat="false" ht="15.75" hidden="false" customHeight="true" outlineLevel="0" collapsed="false">
      <c r="F160" s="1"/>
      <c r="G160" s="1"/>
      <c r="H160" s="1"/>
      <c r="I160" s="1"/>
      <c r="J160" s="1"/>
      <c r="K160" s="1"/>
      <c r="L160" s="1"/>
      <c r="M160" s="1"/>
      <c r="N160" s="1"/>
      <c r="O160" s="1"/>
      <c r="P160" s="1"/>
      <c r="Q160" s="1"/>
      <c r="R160" s="1"/>
      <c r="S160" s="1"/>
      <c r="T160" s="1"/>
      <c r="U160" s="1"/>
      <c r="V160" s="1"/>
      <c r="W160" s="1"/>
      <c r="X160" s="1"/>
    </row>
    <row r="161" customFormat="false" ht="15.75" hidden="false" customHeight="true" outlineLevel="0" collapsed="false">
      <c r="F161" s="1"/>
      <c r="G161" s="1"/>
      <c r="H161" s="1"/>
      <c r="I161" s="1"/>
      <c r="J161" s="1"/>
      <c r="K161" s="1"/>
      <c r="L161" s="1"/>
      <c r="M161" s="1"/>
      <c r="N161" s="1"/>
      <c r="O161" s="1"/>
      <c r="P161" s="1"/>
      <c r="Q161" s="1"/>
      <c r="R161" s="1"/>
      <c r="S161" s="1"/>
      <c r="T161" s="1"/>
      <c r="U161" s="1"/>
      <c r="V161" s="1"/>
      <c r="W161" s="1"/>
      <c r="X161" s="1"/>
    </row>
    <row r="162" customFormat="false" ht="15.75" hidden="false" customHeight="true" outlineLevel="0" collapsed="false">
      <c r="F162" s="1"/>
      <c r="G162" s="1"/>
      <c r="H162" s="1"/>
      <c r="I162" s="1"/>
      <c r="J162" s="1"/>
      <c r="K162" s="1"/>
      <c r="L162" s="1"/>
      <c r="M162" s="1"/>
      <c r="N162" s="1"/>
      <c r="O162" s="1"/>
      <c r="P162" s="1"/>
      <c r="Q162" s="1"/>
      <c r="R162" s="1"/>
      <c r="S162" s="1"/>
      <c r="T162" s="1"/>
      <c r="U162" s="1"/>
      <c r="V162" s="1"/>
      <c r="W162" s="1"/>
      <c r="X162" s="1"/>
    </row>
    <row r="163" customFormat="false" ht="15.75" hidden="false" customHeight="true" outlineLevel="0" collapsed="false">
      <c r="F163" s="1"/>
      <c r="G163" s="1"/>
      <c r="H163" s="1"/>
      <c r="I163" s="1"/>
      <c r="J163" s="1"/>
      <c r="K163" s="1"/>
      <c r="L163" s="1"/>
      <c r="M163" s="1"/>
      <c r="N163" s="1"/>
      <c r="O163" s="1"/>
      <c r="P163" s="1"/>
      <c r="Q163" s="1"/>
      <c r="R163" s="1"/>
      <c r="S163" s="1"/>
      <c r="T163" s="1"/>
      <c r="U163" s="1"/>
      <c r="V163" s="1"/>
      <c r="W163" s="1"/>
      <c r="X163" s="1"/>
    </row>
    <row r="164" customFormat="false" ht="15.75" hidden="false" customHeight="true" outlineLevel="0" collapsed="false">
      <c r="F164" s="1"/>
      <c r="G164" s="1"/>
      <c r="H164" s="1"/>
      <c r="I164" s="1"/>
      <c r="J164" s="1"/>
      <c r="K164" s="1"/>
      <c r="L164" s="1"/>
      <c r="M164" s="1"/>
      <c r="N164" s="1"/>
      <c r="O164" s="1"/>
      <c r="P164" s="1"/>
      <c r="Q164" s="1"/>
      <c r="R164" s="1"/>
      <c r="S164" s="1"/>
      <c r="T164" s="1"/>
      <c r="U164" s="1"/>
      <c r="V164" s="1"/>
      <c r="W164" s="1"/>
      <c r="X164" s="1"/>
    </row>
    <row r="165" customFormat="false" ht="15.75" hidden="false" customHeight="true" outlineLevel="0" collapsed="false">
      <c r="F165" s="1"/>
      <c r="G165" s="1"/>
      <c r="H165" s="1"/>
      <c r="I165" s="1"/>
      <c r="J165" s="1"/>
      <c r="K165" s="1"/>
      <c r="L165" s="1"/>
      <c r="M165" s="1"/>
      <c r="N165" s="1"/>
      <c r="O165" s="1"/>
      <c r="P165" s="1"/>
      <c r="Q165" s="1"/>
      <c r="R165" s="1"/>
      <c r="S165" s="1"/>
      <c r="T165" s="1"/>
      <c r="U165" s="1"/>
      <c r="V165" s="1"/>
      <c r="W165" s="1"/>
      <c r="X165" s="1"/>
    </row>
    <row r="166" customFormat="false" ht="15.75" hidden="false" customHeight="true" outlineLevel="0" collapsed="false">
      <c r="F166" s="1"/>
      <c r="G166" s="1"/>
      <c r="H166" s="1"/>
      <c r="I166" s="1"/>
      <c r="J166" s="1"/>
      <c r="K166" s="1"/>
      <c r="L166" s="1"/>
      <c r="M166" s="1"/>
      <c r="N166" s="1"/>
      <c r="O166" s="1"/>
      <c r="P166" s="1"/>
      <c r="Q166" s="1"/>
      <c r="R166" s="1"/>
      <c r="S166" s="1"/>
      <c r="T166" s="1"/>
      <c r="U166" s="1"/>
      <c r="V166" s="1"/>
      <c r="W166" s="1"/>
      <c r="X166" s="1"/>
    </row>
    <row r="167" customFormat="false" ht="15.75" hidden="false" customHeight="true" outlineLevel="0" collapsed="false">
      <c r="F167" s="1"/>
      <c r="G167" s="1"/>
      <c r="H167" s="1"/>
      <c r="I167" s="1"/>
      <c r="J167" s="1"/>
      <c r="K167" s="1"/>
      <c r="L167" s="1"/>
      <c r="M167" s="1"/>
      <c r="N167" s="1"/>
      <c r="O167" s="1"/>
      <c r="P167" s="1"/>
      <c r="Q167" s="1"/>
      <c r="R167" s="1"/>
      <c r="S167" s="1"/>
      <c r="T167" s="1"/>
      <c r="U167" s="1"/>
      <c r="V167" s="1"/>
      <c r="W167" s="1"/>
      <c r="X167" s="1"/>
    </row>
    <row r="168" customFormat="false" ht="15.75" hidden="false" customHeight="true" outlineLevel="0" collapsed="false">
      <c r="F168" s="1"/>
      <c r="G168" s="1"/>
      <c r="H168" s="1"/>
      <c r="I168" s="1"/>
      <c r="J168" s="1"/>
      <c r="K168" s="1"/>
      <c r="L168" s="1"/>
      <c r="M168" s="1"/>
      <c r="N168" s="1"/>
      <c r="O168" s="1"/>
      <c r="P168" s="1"/>
      <c r="Q168" s="1"/>
      <c r="R168" s="1"/>
      <c r="S168" s="1"/>
      <c r="T168" s="1"/>
      <c r="U168" s="1"/>
      <c r="V168" s="1"/>
      <c r="W168" s="1"/>
      <c r="X168" s="1"/>
    </row>
    <row r="169" customFormat="false" ht="15.75" hidden="false" customHeight="true" outlineLevel="0" collapsed="false">
      <c r="F169" s="1"/>
      <c r="G169" s="1"/>
      <c r="H169" s="1"/>
      <c r="I169" s="1"/>
      <c r="J169" s="1"/>
      <c r="K169" s="1"/>
      <c r="L169" s="1"/>
      <c r="M169" s="1"/>
      <c r="N169" s="1"/>
      <c r="O169" s="1"/>
      <c r="P169" s="1"/>
      <c r="Q169" s="1"/>
      <c r="R169" s="1"/>
      <c r="S169" s="1"/>
      <c r="T169" s="1"/>
      <c r="U169" s="1"/>
      <c r="V169" s="1"/>
      <c r="W169" s="1"/>
      <c r="X169" s="1"/>
    </row>
    <row r="170" customFormat="false" ht="15.75" hidden="false" customHeight="true" outlineLevel="0" collapsed="false">
      <c r="F170" s="1"/>
      <c r="G170" s="1"/>
      <c r="H170" s="1"/>
      <c r="I170" s="1"/>
      <c r="J170" s="1"/>
      <c r="K170" s="1"/>
      <c r="L170" s="1"/>
      <c r="M170" s="1"/>
      <c r="N170" s="1"/>
      <c r="O170" s="1"/>
      <c r="P170" s="1"/>
      <c r="Q170" s="1"/>
      <c r="R170" s="1"/>
      <c r="S170" s="1"/>
      <c r="T170" s="1"/>
      <c r="U170" s="1"/>
      <c r="V170" s="1"/>
      <c r="W170" s="1"/>
      <c r="X170" s="1"/>
    </row>
    <row r="171" customFormat="false" ht="15.75" hidden="false" customHeight="true" outlineLevel="0" collapsed="false">
      <c r="F171" s="1"/>
      <c r="G171" s="1"/>
      <c r="H171" s="1"/>
      <c r="I171" s="1"/>
      <c r="J171" s="1"/>
      <c r="K171" s="1"/>
      <c r="L171" s="1"/>
      <c r="M171" s="1"/>
      <c r="N171" s="1"/>
      <c r="O171" s="1"/>
      <c r="P171" s="1"/>
      <c r="Q171" s="1"/>
      <c r="R171" s="1"/>
      <c r="S171" s="1"/>
      <c r="T171" s="1"/>
      <c r="U171" s="1"/>
      <c r="V171" s="1"/>
      <c r="W171" s="1"/>
      <c r="X171" s="1"/>
    </row>
    <row r="172" customFormat="false" ht="15.75" hidden="false" customHeight="true" outlineLevel="0" collapsed="false">
      <c r="F172" s="1"/>
      <c r="G172" s="1"/>
      <c r="H172" s="1"/>
      <c r="I172" s="1"/>
      <c r="J172" s="1"/>
      <c r="K172" s="1"/>
      <c r="L172" s="1"/>
      <c r="M172" s="1"/>
      <c r="N172" s="1"/>
      <c r="O172" s="1"/>
      <c r="P172" s="1"/>
      <c r="Q172" s="1"/>
      <c r="R172" s="1"/>
      <c r="S172" s="1"/>
      <c r="T172" s="1"/>
      <c r="U172" s="1"/>
      <c r="V172" s="1"/>
      <c r="W172" s="1"/>
      <c r="X172" s="1"/>
    </row>
    <row r="173" customFormat="false" ht="15.75" hidden="false" customHeight="true" outlineLevel="0" collapsed="false">
      <c r="F173" s="1"/>
      <c r="G173" s="1"/>
      <c r="H173" s="1"/>
      <c r="I173" s="1"/>
      <c r="J173" s="1"/>
      <c r="K173" s="1"/>
      <c r="L173" s="1"/>
      <c r="M173" s="1"/>
      <c r="N173" s="1"/>
      <c r="O173" s="1"/>
      <c r="P173" s="1"/>
      <c r="Q173" s="1"/>
      <c r="R173" s="1"/>
      <c r="S173" s="1"/>
      <c r="T173" s="1"/>
      <c r="U173" s="1"/>
      <c r="V173" s="1"/>
      <c r="W173" s="1"/>
      <c r="X173" s="1"/>
    </row>
    <row r="174" customFormat="false" ht="15.75" hidden="false" customHeight="true" outlineLevel="0" collapsed="false">
      <c r="F174" s="1"/>
      <c r="G174" s="1"/>
      <c r="H174" s="1"/>
      <c r="I174" s="1"/>
      <c r="J174" s="1"/>
      <c r="K174" s="1"/>
      <c r="L174" s="1"/>
      <c r="M174" s="1"/>
      <c r="N174" s="1"/>
      <c r="O174" s="1"/>
      <c r="P174" s="1"/>
      <c r="Q174" s="1"/>
      <c r="R174" s="1"/>
      <c r="S174" s="1"/>
      <c r="T174" s="1"/>
      <c r="U174" s="1"/>
      <c r="V174" s="1"/>
      <c r="W174" s="1"/>
      <c r="X174" s="1"/>
    </row>
    <row r="175" customFormat="false" ht="15.75" hidden="false" customHeight="true" outlineLevel="0" collapsed="false">
      <c r="F175" s="1"/>
      <c r="G175" s="1"/>
      <c r="H175" s="1"/>
      <c r="I175" s="1"/>
      <c r="J175" s="1"/>
      <c r="K175" s="1"/>
      <c r="L175" s="1"/>
      <c r="M175" s="1"/>
      <c r="N175" s="1"/>
      <c r="O175" s="1"/>
      <c r="P175" s="1"/>
      <c r="Q175" s="1"/>
      <c r="R175" s="1"/>
      <c r="S175" s="1"/>
      <c r="T175" s="1"/>
      <c r="U175" s="1"/>
      <c r="V175" s="1"/>
      <c r="W175" s="1"/>
      <c r="X175" s="1"/>
    </row>
    <row r="176" customFormat="false" ht="15.75" hidden="false" customHeight="true" outlineLevel="0" collapsed="false">
      <c r="F176" s="1"/>
      <c r="G176" s="1"/>
      <c r="H176" s="1"/>
      <c r="I176" s="1"/>
      <c r="J176" s="1"/>
      <c r="K176" s="1"/>
      <c r="L176" s="1"/>
      <c r="M176" s="1"/>
      <c r="N176" s="1"/>
      <c r="O176" s="1"/>
      <c r="P176" s="1"/>
      <c r="Q176" s="1"/>
      <c r="R176" s="1"/>
      <c r="S176" s="1"/>
      <c r="T176" s="1"/>
      <c r="U176" s="1"/>
      <c r="V176" s="1"/>
      <c r="W176" s="1"/>
      <c r="X176" s="1"/>
    </row>
    <row r="177" customFormat="false" ht="15.75" hidden="false" customHeight="true" outlineLevel="0" collapsed="false">
      <c r="F177" s="1"/>
      <c r="G177" s="1"/>
      <c r="H177" s="1"/>
      <c r="I177" s="1"/>
      <c r="J177" s="1"/>
      <c r="K177" s="1"/>
      <c r="L177" s="1"/>
      <c r="M177" s="1"/>
      <c r="N177" s="1"/>
      <c r="O177" s="1"/>
      <c r="P177" s="1"/>
      <c r="Q177" s="1"/>
      <c r="R177" s="1"/>
      <c r="S177" s="1"/>
      <c r="T177" s="1"/>
      <c r="U177" s="1"/>
      <c r="V177" s="1"/>
      <c r="W177" s="1"/>
      <c r="X177" s="1"/>
    </row>
    <row r="178" customFormat="false" ht="15.75" hidden="false" customHeight="true" outlineLevel="0" collapsed="false">
      <c r="F178" s="1"/>
      <c r="G178" s="1"/>
      <c r="H178" s="1"/>
      <c r="I178" s="1"/>
      <c r="J178" s="1"/>
      <c r="K178" s="1"/>
      <c r="L178" s="1"/>
      <c r="M178" s="1"/>
      <c r="N178" s="1"/>
      <c r="O178" s="1"/>
      <c r="P178" s="1"/>
      <c r="Q178" s="1"/>
      <c r="R178" s="1"/>
      <c r="S178" s="1"/>
      <c r="T178" s="1"/>
      <c r="U178" s="1"/>
      <c r="V178" s="1"/>
      <c r="W178" s="1"/>
      <c r="X178" s="1"/>
    </row>
    <row r="179" customFormat="false" ht="15.75" hidden="false" customHeight="true" outlineLevel="0" collapsed="false">
      <c r="F179" s="1"/>
      <c r="G179" s="1"/>
      <c r="H179" s="1"/>
      <c r="I179" s="1"/>
      <c r="J179" s="1"/>
      <c r="K179" s="1"/>
      <c r="L179" s="1"/>
      <c r="M179" s="1"/>
      <c r="N179" s="1"/>
      <c r="O179" s="1"/>
      <c r="P179" s="1"/>
      <c r="Q179" s="1"/>
      <c r="R179" s="1"/>
      <c r="S179" s="1"/>
      <c r="T179" s="1"/>
      <c r="U179" s="1"/>
      <c r="V179" s="1"/>
      <c r="W179" s="1"/>
      <c r="X179" s="1"/>
    </row>
    <row r="180" customFormat="false" ht="15.75" hidden="false" customHeight="true" outlineLevel="0" collapsed="false">
      <c r="F180" s="1"/>
      <c r="G180" s="1"/>
      <c r="H180" s="1"/>
      <c r="I180" s="1"/>
      <c r="J180" s="1"/>
      <c r="K180" s="1"/>
      <c r="L180" s="1"/>
      <c r="M180" s="1"/>
      <c r="N180" s="1"/>
      <c r="O180" s="1"/>
      <c r="P180" s="1"/>
      <c r="Q180" s="1"/>
      <c r="R180" s="1"/>
      <c r="S180" s="1"/>
      <c r="T180" s="1"/>
      <c r="U180" s="1"/>
      <c r="V180" s="1"/>
      <c r="W180" s="1"/>
      <c r="X180" s="1"/>
    </row>
    <row r="181" customFormat="false" ht="15.75" hidden="false" customHeight="true" outlineLevel="0" collapsed="false">
      <c r="F181" s="1"/>
      <c r="G181" s="1"/>
      <c r="H181" s="1"/>
      <c r="I181" s="1"/>
      <c r="J181" s="1"/>
      <c r="K181" s="1"/>
      <c r="L181" s="1"/>
      <c r="M181" s="1"/>
      <c r="N181" s="1"/>
      <c r="O181" s="1"/>
      <c r="P181" s="1"/>
      <c r="Q181" s="1"/>
      <c r="R181" s="1"/>
      <c r="S181" s="1"/>
      <c r="T181" s="1"/>
      <c r="U181" s="1"/>
      <c r="V181" s="1"/>
      <c r="W181" s="1"/>
      <c r="X181" s="1"/>
    </row>
    <row r="182" customFormat="false" ht="15.75" hidden="false" customHeight="true" outlineLevel="0" collapsed="false">
      <c r="F182" s="1"/>
      <c r="G182" s="1"/>
      <c r="H182" s="1"/>
      <c r="I182" s="1"/>
      <c r="J182" s="1"/>
      <c r="K182" s="1"/>
      <c r="L182" s="1"/>
      <c r="M182" s="1"/>
      <c r="N182" s="1"/>
      <c r="O182" s="1"/>
      <c r="P182" s="1"/>
      <c r="Q182" s="1"/>
      <c r="R182" s="1"/>
      <c r="S182" s="1"/>
      <c r="T182" s="1"/>
      <c r="U182" s="1"/>
      <c r="V182" s="1"/>
      <c r="W182" s="1"/>
      <c r="X182" s="1"/>
    </row>
    <row r="183" customFormat="false" ht="15.75" hidden="false" customHeight="true" outlineLevel="0" collapsed="false">
      <c r="F183" s="1"/>
      <c r="G183" s="1"/>
      <c r="H183" s="1"/>
      <c r="I183" s="1"/>
      <c r="J183" s="1"/>
      <c r="K183" s="1"/>
      <c r="L183" s="1"/>
      <c r="M183" s="1"/>
      <c r="N183" s="1"/>
      <c r="O183" s="1"/>
      <c r="P183" s="1"/>
      <c r="Q183" s="1"/>
      <c r="R183" s="1"/>
      <c r="S183" s="1"/>
      <c r="T183" s="1"/>
      <c r="U183" s="1"/>
      <c r="V183" s="1"/>
      <c r="W183" s="1"/>
      <c r="X183" s="1"/>
    </row>
    <row r="184" customFormat="false" ht="15.75" hidden="false" customHeight="true" outlineLevel="0" collapsed="false">
      <c r="F184" s="1"/>
      <c r="G184" s="1"/>
      <c r="H184" s="1"/>
      <c r="I184" s="1"/>
      <c r="J184" s="1"/>
      <c r="K184" s="1"/>
      <c r="L184" s="1"/>
      <c r="M184" s="1"/>
      <c r="N184" s="1"/>
      <c r="O184" s="1"/>
      <c r="P184" s="1"/>
      <c r="Q184" s="1"/>
      <c r="R184" s="1"/>
      <c r="S184" s="1"/>
      <c r="T184" s="1"/>
      <c r="U184" s="1"/>
      <c r="V184" s="1"/>
      <c r="W184" s="1"/>
      <c r="X184" s="1"/>
    </row>
    <row r="185" customFormat="false" ht="15.75" hidden="false" customHeight="true" outlineLevel="0" collapsed="false">
      <c r="F185" s="1"/>
      <c r="G185" s="1"/>
      <c r="H185" s="1"/>
      <c r="I185" s="1"/>
      <c r="J185" s="1"/>
      <c r="K185" s="1"/>
      <c r="L185" s="1"/>
      <c r="M185" s="1"/>
      <c r="N185" s="1"/>
      <c r="O185" s="1"/>
      <c r="P185" s="1"/>
      <c r="Q185" s="1"/>
      <c r="R185" s="1"/>
      <c r="S185" s="1"/>
      <c r="T185" s="1"/>
      <c r="U185" s="1"/>
      <c r="V185" s="1"/>
      <c r="W185" s="1"/>
      <c r="X185" s="1"/>
    </row>
    <row r="186" customFormat="false" ht="15.75" hidden="false" customHeight="true" outlineLevel="0" collapsed="false">
      <c r="F186" s="1"/>
      <c r="G186" s="1"/>
      <c r="H186" s="1"/>
      <c r="I186" s="1"/>
      <c r="J186" s="1"/>
      <c r="K186" s="1"/>
      <c r="L186" s="1"/>
      <c r="M186" s="1"/>
      <c r="N186" s="1"/>
      <c r="O186" s="1"/>
      <c r="P186" s="1"/>
      <c r="Q186" s="1"/>
      <c r="R186" s="1"/>
      <c r="S186" s="1"/>
      <c r="T186" s="1"/>
      <c r="U186" s="1"/>
      <c r="V186" s="1"/>
      <c r="W186" s="1"/>
      <c r="X186" s="1"/>
    </row>
    <row r="187" customFormat="false" ht="15.75" hidden="false" customHeight="true" outlineLevel="0" collapsed="false">
      <c r="F187" s="1"/>
      <c r="G187" s="1"/>
      <c r="H187" s="1"/>
      <c r="I187" s="1"/>
      <c r="J187" s="1"/>
      <c r="K187" s="1"/>
      <c r="L187" s="1"/>
      <c r="M187" s="1"/>
      <c r="N187" s="1"/>
      <c r="O187" s="1"/>
      <c r="P187" s="1"/>
      <c r="Q187" s="1"/>
      <c r="R187" s="1"/>
      <c r="S187" s="1"/>
      <c r="T187" s="1"/>
      <c r="U187" s="1"/>
      <c r="V187" s="1"/>
      <c r="W187" s="1"/>
      <c r="X187" s="1"/>
    </row>
    <row r="188" customFormat="false" ht="15.75" hidden="false" customHeight="true" outlineLevel="0" collapsed="false">
      <c r="F188" s="1"/>
      <c r="G188" s="1"/>
      <c r="H188" s="1"/>
      <c r="I188" s="1"/>
      <c r="J188" s="1"/>
      <c r="K188" s="1"/>
      <c r="L188" s="1"/>
      <c r="M188" s="1"/>
      <c r="N188" s="1"/>
      <c r="O188" s="1"/>
      <c r="P188" s="1"/>
      <c r="Q188" s="1"/>
      <c r="R188" s="1"/>
      <c r="S188" s="1"/>
      <c r="T188" s="1"/>
      <c r="U188" s="1"/>
      <c r="V188" s="1"/>
      <c r="W188" s="1"/>
      <c r="X188" s="1"/>
    </row>
    <row r="189" customFormat="false" ht="15.75" hidden="false" customHeight="true" outlineLevel="0" collapsed="false">
      <c r="F189" s="1"/>
      <c r="G189" s="1"/>
      <c r="H189" s="1"/>
      <c r="I189" s="1"/>
      <c r="J189" s="1"/>
      <c r="K189" s="1"/>
      <c r="L189" s="1"/>
      <c r="M189" s="1"/>
      <c r="N189" s="1"/>
      <c r="O189" s="1"/>
      <c r="P189" s="1"/>
      <c r="Q189" s="1"/>
      <c r="R189" s="1"/>
      <c r="S189" s="1"/>
      <c r="T189" s="1"/>
      <c r="U189" s="1"/>
      <c r="V189" s="1"/>
      <c r="W189" s="1"/>
      <c r="X189" s="1"/>
    </row>
    <row r="190" customFormat="false" ht="15.75" hidden="false" customHeight="true" outlineLevel="0" collapsed="false">
      <c r="F190" s="1"/>
      <c r="G190" s="1"/>
      <c r="H190" s="1"/>
      <c r="I190" s="1"/>
      <c r="J190" s="1"/>
      <c r="K190" s="1"/>
      <c r="L190" s="1"/>
      <c r="M190" s="1"/>
      <c r="N190" s="1"/>
      <c r="O190" s="1"/>
      <c r="P190" s="1"/>
      <c r="Q190" s="1"/>
      <c r="R190" s="1"/>
      <c r="S190" s="1"/>
      <c r="T190" s="1"/>
      <c r="U190" s="1"/>
      <c r="V190" s="1"/>
      <c r="W190" s="1"/>
      <c r="X190" s="1"/>
    </row>
    <row r="191" customFormat="false" ht="15.75" hidden="false" customHeight="true" outlineLevel="0" collapsed="false">
      <c r="F191" s="1"/>
      <c r="G191" s="1"/>
      <c r="H191" s="1"/>
      <c r="I191" s="1"/>
      <c r="J191" s="1"/>
      <c r="K191" s="1"/>
      <c r="L191" s="1"/>
      <c r="M191" s="1"/>
      <c r="N191" s="1"/>
      <c r="O191" s="1"/>
      <c r="P191" s="1"/>
      <c r="Q191" s="1"/>
      <c r="R191" s="1"/>
      <c r="S191" s="1"/>
      <c r="T191" s="1"/>
      <c r="U191" s="1"/>
      <c r="V191" s="1"/>
      <c r="W191" s="1"/>
      <c r="X191" s="1"/>
    </row>
    <row r="192" customFormat="false" ht="15.75" hidden="false" customHeight="true" outlineLevel="0" collapsed="false">
      <c r="F192" s="1"/>
      <c r="G192" s="1"/>
      <c r="H192" s="1"/>
      <c r="I192" s="1"/>
      <c r="J192" s="1"/>
      <c r="K192" s="1"/>
      <c r="L192" s="1"/>
      <c r="M192" s="1"/>
      <c r="N192" s="1"/>
      <c r="O192" s="1"/>
      <c r="P192" s="1"/>
      <c r="Q192" s="1"/>
      <c r="R192" s="1"/>
      <c r="S192" s="1"/>
      <c r="T192" s="1"/>
      <c r="U192" s="1"/>
      <c r="V192" s="1"/>
      <c r="W192" s="1"/>
      <c r="X192" s="1"/>
    </row>
    <row r="193" customFormat="false" ht="15.75" hidden="false" customHeight="true" outlineLevel="0" collapsed="false">
      <c r="F193" s="1"/>
      <c r="G193" s="1"/>
      <c r="H193" s="1"/>
      <c r="I193" s="1"/>
      <c r="J193" s="1"/>
      <c r="K193" s="1"/>
      <c r="L193" s="1"/>
      <c r="M193" s="1"/>
      <c r="N193" s="1"/>
      <c r="O193" s="1"/>
      <c r="P193" s="1"/>
      <c r="Q193" s="1"/>
      <c r="R193" s="1"/>
      <c r="S193" s="1"/>
      <c r="T193" s="1"/>
      <c r="U193" s="1"/>
      <c r="V193" s="1"/>
      <c r="W193" s="1"/>
      <c r="X193" s="1"/>
    </row>
    <row r="194" customFormat="false" ht="15.75" hidden="false" customHeight="true" outlineLevel="0" collapsed="false">
      <c r="F194" s="1"/>
      <c r="G194" s="1"/>
      <c r="H194" s="1"/>
      <c r="I194" s="1"/>
      <c r="J194" s="1"/>
      <c r="K194" s="1"/>
      <c r="L194" s="1"/>
      <c r="M194" s="1"/>
      <c r="N194" s="1"/>
      <c r="O194" s="1"/>
      <c r="P194" s="1"/>
      <c r="Q194" s="1"/>
      <c r="R194" s="1"/>
      <c r="S194" s="1"/>
      <c r="T194" s="1"/>
      <c r="U194" s="1"/>
      <c r="V194" s="1"/>
      <c r="W194" s="1"/>
      <c r="X194" s="1"/>
    </row>
    <row r="195" customFormat="false" ht="15.75" hidden="false" customHeight="true" outlineLevel="0" collapsed="false">
      <c r="F195" s="1"/>
      <c r="G195" s="1"/>
      <c r="H195" s="1"/>
      <c r="I195" s="1"/>
      <c r="J195" s="1"/>
      <c r="K195" s="1"/>
      <c r="L195" s="1"/>
      <c r="M195" s="1"/>
      <c r="N195" s="1"/>
      <c r="O195" s="1"/>
      <c r="P195" s="1"/>
      <c r="Q195" s="1"/>
      <c r="R195" s="1"/>
      <c r="S195" s="1"/>
      <c r="T195" s="1"/>
      <c r="U195" s="1"/>
      <c r="V195" s="1"/>
      <c r="W195" s="1"/>
      <c r="X195" s="1"/>
    </row>
    <row r="196" customFormat="false" ht="15.75" hidden="false" customHeight="true" outlineLevel="0" collapsed="false">
      <c r="F196" s="1"/>
      <c r="G196" s="1"/>
      <c r="H196" s="1"/>
      <c r="I196" s="1"/>
      <c r="J196" s="1"/>
      <c r="K196" s="1"/>
      <c r="L196" s="1"/>
      <c r="M196" s="1"/>
      <c r="N196" s="1"/>
      <c r="O196" s="1"/>
      <c r="P196" s="1"/>
      <c r="Q196" s="1"/>
      <c r="R196" s="1"/>
      <c r="S196" s="1"/>
      <c r="T196" s="1"/>
      <c r="U196" s="1"/>
      <c r="V196" s="1"/>
      <c r="W196" s="1"/>
      <c r="X196" s="1"/>
    </row>
    <row r="197" customFormat="false" ht="15.75" hidden="false" customHeight="true" outlineLevel="0" collapsed="false">
      <c r="F197" s="1"/>
      <c r="G197" s="1"/>
      <c r="H197" s="1"/>
      <c r="I197" s="1"/>
      <c r="J197" s="1"/>
      <c r="K197" s="1"/>
      <c r="L197" s="1"/>
      <c r="M197" s="1"/>
      <c r="N197" s="1"/>
      <c r="O197" s="1"/>
      <c r="P197" s="1"/>
      <c r="Q197" s="1"/>
      <c r="R197" s="1"/>
      <c r="S197" s="1"/>
      <c r="T197" s="1"/>
      <c r="U197" s="1"/>
      <c r="V197" s="1"/>
      <c r="W197" s="1"/>
      <c r="X197" s="1"/>
    </row>
    <row r="198" customFormat="false" ht="15.75" hidden="false" customHeight="true" outlineLevel="0" collapsed="false">
      <c r="F198" s="1"/>
      <c r="G198" s="1"/>
      <c r="H198" s="1"/>
      <c r="I198" s="1"/>
      <c r="J198" s="1"/>
      <c r="K198" s="1"/>
      <c r="L198" s="1"/>
      <c r="M198" s="1"/>
      <c r="N198" s="1"/>
      <c r="O198" s="1"/>
      <c r="P198" s="1"/>
      <c r="Q198" s="1"/>
      <c r="R198" s="1"/>
      <c r="S198" s="1"/>
      <c r="T198" s="1"/>
      <c r="U198" s="1"/>
      <c r="V198" s="1"/>
      <c r="W198" s="1"/>
      <c r="X198" s="1"/>
    </row>
    <row r="199" customFormat="false" ht="15.75" hidden="false" customHeight="true" outlineLevel="0" collapsed="false">
      <c r="F199" s="1"/>
      <c r="G199" s="1"/>
      <c r="H199" s="1"/>
      <c r="I199" s="1"/>
      <c r="J199" s="1"/>
      <c r="K199" s="1"/>
      <c r="L199" s="1"/>
      <c r="M199" s="1"/>
      <c r="N199" s="1"/>
      <c r="O199" s="1"/>
      <c r="P199" s="1"/>
      <c r="Q199" s="1"/>
      <c r="R199" s="1"/>
      <c r="S199" s="1"/>
      <c r="T199" s="1"/>
      <c r="U199" s="1"/>
      <c r="V199" s="1"/>
      <c r="W199" s="1"/>
      <c r="X199" s="1"/>
    </row>
    <row r="200" customFormat="false" ht="15.75" hidden="false" customHeight="true" outlineLevel="0" collapsed="false">
      <c r="F200" s="1"/>
      <c r="G200" s="1"/>
      <c r="H200" s="1"/>
      <c r="I200" s="1"/>
      <c r="J200" s="1"/>
      <c r="K200" s="1"/>
      <c r="L200" s="1"/>
      <c r="M200" s="1"/>
      <c r="N200" s="1"/>
      <c r="O200" s="1"/>
      <c r="P200" s="1"/>
      <c r="Q200" s="1"/>
      <c r="R200" s="1"/>
      <c r="S200" s="1"/>
      <c r="T200" s="1"/>
      <c r="U200" s="1"/>
      <c r="V200" s="1"/>
      <c r="W200" s="1"/>
      <c r="X200" s="1"/>
    </row>
    <row r="201" customFormat="false" ht="15.75" hidden="false" customHeight="true" outlineLevel="0" collapsed="false">
      <c r="F201" s="1"/>
      <c r="G201" s="1"/>
      <c r="H201" s="1"/>
      <c r="I201" s="1"/>
      <c r="J201" s="1"/>
      <c r="K201" s="1"/>
      <c r="L201" s="1"/>
      <c r="M201" s="1"/>
      <c r="N201" s="1"/>
      <c r="O201" s="1"/>
      <c r="P201" s="1"/>
      <c r="Q201" s="1"/>
      <c r="R201" s="1"/>
      <c r="S201" s="1"/>
      <c r="T201" s="1"/>
      <c r="U201" s="1"/>
      <c r="V201" s="1"/>
      <c r="W201" s="1"/>
      <c r="X201" s="1"/>
    </row>
    <row r="202" customFormat="false" ht="15.75" hidden="false" customHeight="true" outlineLevel="0" collapsed="false">
      <c r="F202" s="1"/>
      <c r="G202" s="1"/>
      <c r="H202" s="1"/>
      <c r="I202" s="1"/>
      <c r="J202" s="1"/>
      <c r="K202" s="1"/>
      <c r="L202" s="1"/>
      <c r="M202" s="1"/>
      <c r="N202" s="1"/>
      <c r="O202" s="1"/>
      <c r="P202" s="1"/>
      <c r="Q202" s="1"/>
      <c r="R202" s="1"/>
      <c r="S202" s="1"/>
      <c r="T202" s="1"/>
      <c r="U202" s="1"/>
      <c r="V202" s="1"/>
      <c r="W202" s="1"/>
      <c r="X202" s="1"/>
    </row>
    <row r="203" customFormat="false" ht="15.75" hidden="false" customHeight="true" outlineLevel="0" collapsed="false">
      <c r="F203" s="1"/>
      <c r="G203" s="1"/>
      <c r="H203" s="1"/>
      <c r="I203" s="1"/>
      <c r="J203" s="1"/>
      <c r="K203" s="1"/>
      <c r="L203" s="1"/>
      <c r="M203" s="1"/>
      <c r="N203" s="1"/>
      <c r="O203" s="1"/>
      <c r="P203" s="1"/>
      <c r="Q203" s="1"/>
      <c r="R203" s="1"/>
      <c r="S203" s="1"/>
      <c r="T203" s="1"/>
      <c r="U203" s="1"/>
      <c r="V203" s="1"/>
      <c r="W203" s="1"/>
      <c r="X203" s="1"/>
    </row>
    <row r="204" customFormat="false" ht="15.75" hidden="false" customHeight="true" outlineLevel="0" collapsed="false">
      <c r="F204" s="1"/>
      <c r="G204" s="1"/>
      <c r="H204" s="1"/>
      <c r="I204" s="1"/>
      <c r="J204" s="1"/>
      <c r="K204" s="1"/>
      <c r="L204" s="1"/>
      <c r="M204" s="1"/>
      <c r="N204" s="1"/>
      <c r="O204" s="1"/>
      <c r="P204" s="1"/>
      <c r="Q204" s="1"/>
      <c r="R204" s="1"/>
      <c r="S204" s="1"/>
      <c r="T204" s="1"/>
      <c r="U204" s="1"/>
      <c r="V204" s="1"/>
      <c r="W204" s="1"/>
      <c r="X204" s="1"/>
    </row>
    <row r="205" customFormat="false" ht="15.75" hidden="false" customHeight="true" outlineLevel="0" collapsed="false">
      <c r="F205" s="1"/>
      <c r="G205" s="1"/>
      <c r="H205" s="1"/>
      <c r="I205" s="1"/>
      <c r="J205" s="1"/>
      <c r="K205" s="1"/>
      <c r="L205" s="1"/>
      <c r="M205" s="1"/>
      <c r="N205" s="1"/>
      <c r="O205" s="1"/>
      <c r="P205" s="1"/>
      <c r="Q205" s="1"/>
      <c r="R205" s="1"/>
      <c r="S205" s="1"/>
      <c r="T205" s="1"/>
      <c r="U205" s="1"/>
      <c r="V205" s="1"/>
      <c r="W205" s="1"/>
      <c r="X205" s="1"/>
    </row>
    <row r="206" customFormat="false" ht="15.75" hidden="false" customHeight="true" outlineLevel="0" collapsed="false">
      <c r="F206" s="1"/>
      <c r="G206" s="1"/>
      <c r="H206" s="1"/>
      <c r="I206" s="1"/>
      <c r="J206" s="1"/>
      <c r="K206" s="1"/>
      <c r="L206" s="1"/>
      <c r="M206" s="1"/>
      <c r="N206" s="1"/>
      <c r="O206" s="1"/>
      <c r="P206" s="1"/>
      <c r="Q206" s="1"/>
      <c r="R206" s="1"/>
      <c r="S206" s="1"/>
      <c r="T206" s="1"/>
      <c r="U206" s="1"/>
      <c r="V206" s="1"/>
      <c r="W206" s="1"/>
      <c r="X206" s="1"/>
    </row>
    <row r="207" customFormat="false" ht="15.75" hidden="false" customHeight="true" outlineLevel="0" collapsed="false">
      <c r="F207" s="1"/>
      <c r="G207" s="1"/>
      <c r="H207" s="1"/>
      <c r="I207" s="1"/>
      <c r="J207" s="1"/>
      <c r="K207" s="1"/>
      <c r="L207" s="1"/>
      <c r="M207" s="1"/>
      <c r="N207" s="1"/>
      <c r="O207" s="1"/>
      <c r="P207" s="1"/>
      <c r="Q207" s="1"/>
      <c r="R207" s="1"/>
      <c r="S207" s="1"/>
      <c r="T207" s="1"/>
      <c r="U207" s="1"/>
      <c r="V207" s="1"/>
      <c r="W207" s="1"/>
      <c r="X207" s="1"/>
    </row>
    <row r="208" customFormat="false" ht="15.75" hidden="false" customHeight="true" outlineLevel="0" collapsed="false">
      <c r="F208" s="1"/>
      <c r="G208" s="1"/>
      <c r="H208" s="1"/>
      <c r="I208" s="1"/>
      <c r="J208" s="1"/>
      <c r="K208" s="1"/>
      <c r="L208" s="1"/>
      <c r="M208" s="1"/>
      <c r="N208" s="1"/>
      <c r="O208" s="1"/>
      <c r="P208" s="1"/>
      <c r="Q208" s="1"/>
      <c r="R208" s="1"/>
      <c r="S208" s="1"/>
      <c r="T208" s="1"/>
      <c r="U208" s="1"/>
      <c r="V208" s="1"/>
      <c r="W208" s="1"/>
      <c r="X208" s="1"/>
    </row>
    <row r="209" customFormat="false" ht="15.75" hidden="false" customHeight="true" outlineLevel="0" collapsed="false">
      <c r="F209" s="1"/>
      <c r="G209" s="1"/>
      <c r="H209" s="1"/>
      <c r="I209" s="1"/>
      <c r="J209" s="1"/>
      <c r="K209" s="1"/>
      <c r="L209" s="1"/>
      <c r="M209" s="1"/>
      <c r="N209" s="1"/>
      <c r="O209" s="1"/>
      <c r="P209" s="1"/>
      <c r="Q209" s="1"/>
      <c r="R209" s="1"/>
      <c r="S209" s="1"/>
      <c r="T209" s="1"/>
      <c r="U209" s="1"/>
      <c r="V209" s="1"/>
      <c r="W209" s="1"/>
      <c r="X209" s="1"/>
    </row>
    <row r="210" customFormat="false" ht="15.75" hidden="false" customHeight="true" outlineLevel="0" collapsed="false">
      <c r="F210" s="1"/>
      <c r="G210" s="1"/>
      <c r="H210" s="1"/>
      <c r="I210" s="1"/>
      <c r="J210" s="1"/>
      <c r="K210" s="1"/>
      <c r="L210" s="1"/>
      <c r="M210" s="1"/>
      <c r="N210" s="1"/>
      <c r="O210" s="1"/>
      <c r="P210" s="1"/>
      <c r="Q210" s="1"/>
      <c r="R210" s="1"/>
      <c r="S210" s="1"/>
      <c r="T210" s="1"/>
      <c r="U210" s="1"/>
      <c r="V210" s="1"/>
      <c r="W210" s="1"/>
      <c r="X210" s="1"/>
    </row>
    <row r="211" customFormat="false" ht="15.75" hidden="false" customHeight="true" outlineLevel="0" collapsed="false">
      <c r="F211" s="1"/>
      <c r="G211" s="1"/>
      <c r="H211" s="1"/>
      <c r="I211" s="1"/>
      <c r="J211" s="1"/>
      <c r="K211" s="1"/>
      <c r="L211" s="1"/>
      <c r="M211" s="1"/>
      <c r="N211" s="1"/>
      <c r="O211" s="1"/>
      <c r="P211" s="1"/>
      <c r="Q211" s="1"/>
      <c r="R211" s="1"/>
      <c r="S211" s="1"/>
      <c r="T211" s="1"/>
      <c r="U211" s="1"/>
      <c r="V211" s="1"/>
      <c r="W211" s="1"/>
      <c r="X211" s="1"/>
    </row>
    <row r="212" customFormat="false" ht="15.75" hidden="false" customHeight="true" outlineLevel="0" collapsed="false">
      <c r="F212" s="1"/>
      <c r="G212" s="1"/>
      <c r="H212" s="1"/>
      <c r="I212" s="1"/>
      <c r="J212" s="1"/>
      <c r="K212" s="1"/>
      <c r="L212" s="1"/>
      <c r="M212" s="1"/>
      <c r="N212" s="1"/>
      <c r="O212" s="1"/>
      <c r="P212" s="1"/>
      <c r="Q212" s="1"/>
      <c r="R212" s="1"/>
      <c r="S212" s="1"/>
      <c r="T212" s="1"/>
      <c r="U212" s="1"/>
      <c r="V212" s="1"/>
      <c r="W212" s="1"/>
      <c r="X212" s="1"/>
    </row>
    <row r="213" customFormat="false" ht="15.75" hidden="false" customHeight="true" outlineLevel="0" collapsed="false">
      <c r="F213" s="1"/>
      <c r="G213" s="1"/>
      <c r="H213" s="1"/>
      <c r="I213" s="1"/>
      <c r="J213" s="1"/>
      <c r="K213" s="1"/>
      <c r="L213" s="1"/>
      <c r="M213" s="1"/>
      <c r="N213" s="1"/>
      <c r="O213" s="1"/>
      <c r="P213" s="1"/>
      <c r="Q213" s="1"/>
      <c r="R213" s="1"/>
      <c r="S213" s="1"/>
      <c r="T213" s="1"/>
      <c r="U213" s="1"/>
      <c r="V213" s="1"/>
      <c r="W213" s="1"/>
      <c r="X213" s="1"/>
    </row>
    <row r="214" customFormat="false" ht="15.75" hidden="false" customHeight="true" outlineLevel="0" collapsed="false">
      <c r="F214" s="1"/>
      <c r="G214" s="1"/>
      <c r="H214" s="1"/>
      <c r="I214" s="1"/>
      <c r="J214" s="1"/>
      <c r="K214" s="1"/>
      <c r="L214" s="1"/>
      <c r="M214" s="1"/>
      <c r="N214" s="1"/>
      <c r="O214" s="1"/>
      <c r="P214" s="1"/>
      <c r="Q214" s="1"/>
      <c r="R214" s="1"/>
      <c r="S214" s="1"/>
      <c r="T214" s="1"/>
      <c r="U214" s="1"/>
      <c r="V214" s="1"/>
      <c r="W214" s="1"/>
      <c r="X214" s="1"/>
    </row>
    <row r="215" customFormat="false" ht="15.75" hidden="false" customHeight="true" outlineLevel="0" collapsed="false">
      <c r="F215" s="1"/>
      <c r="G215" s="1"/>
      <c r="H215" s="1"/>
      <c r="I215" s="1"/>
      <c r="J215" s="1"/>
      <c r="K215" s="1"/>
      <c r="L215" s="1"/>
      <c r="M215" s="1"/>
      <c r="N215" s="1"/>
      <c r="O215" s="1"/>
      <c r="P215" s="1"/>
      <c r="Q215" s="1"/>
      <c r="R215" s="1"/>
      <c r="S215" s="1"/>
      <c r="T215" s="1"/>
      <c r="U215" s="1"/>
      <c r="V215" s="1"/>
      <c r="W215" s="1"/>
      <c r="X215" s="1"/>
    </row>
    <row r="216" customFormat="false" ht="15.75" hidden="false" customHeight="true" outlineLevel="0" collapsed="false">
      <c r="F216" s="1"/>
      <c r="G216" s="1"/>
      <c r="H216" s="1"/>
      <c r="I216" s="1"/>
      <c r="J216" s="1"/>
      <c r="K216" s="1"/>
      <c r="L216" s="1"/>
      <c r="M216" s="1"/>
      <c r="N216" s="1"/>
      <c r="O216" s="1"/>
      <c r="P216" s="1"/>
      <c r="Q216" s="1"/>
      <c r="R216" s="1"/>
      <c r="S216" s="1"/>
      <c r="T216" s="1"/>
      <c r="U216" s="1"/>
      <c r="V216" s="1"/>
      <c r="W216" s="1"/>
      <c r="X216" s="1"/>
    </row>
    <row r="217" customFormat="false" ht="15.75" hidden="false" customHeight="true" outlineLevel="0" collapsed="false">
      <c r="F217" s="1"/>
      <c r="G217" s="1"/>
      <c r="H217" s="1"/>
      <c r="I217" s="1"/>
      <c r="J217" s="1"/>
      <c r="K217" s="1"/>
      <c r="L217" s="1"/>
      <c r="M217" s="1"/>
      <c r="N217" s="1"/>
      <c r="O217" s="1"/>
      <c r="P217" s="1"/>
      <c r="Q217" s="1"/>
      <c r="R217" s="1"/>
      <c r="S217" s="1"/>
      <c r="T217" s="1"/>
      <c r="U217" s="1"/>
      <c r="V217" s="1"/>
      <c r="W217" s="1"/>
      <c r="X217" s="1"/>
    </row>
    <row r="218" customFormat="false" ht="15.75" hidden="false" customHeight="true" outlineLevel="0" collapsed="false">
      <c r="F218" s="1"/>
      <c r="G218" s="1"/>
      <c r="H218" s="1"/>
      <c r="I218" s="1"/>
      <c r="J218" s="1"/>
      <c r="K218" s="1"/>
      <c r="L218" s="1"/>
      <c r="M218" s="1"/>
      <c r="N218" s="1"/>
      <c r="O218" s="1"/>
      <c r="P218" s="1"/>
      <c r="Q218" s="1"/>
      <c r="R218" s="1"/>
      <c r="S218" s="1"/>
      <c r="T218" s="1"/>
      <c r="U218" s="1"/>
      <c r="V218" s="1"/>
      <c r="W218" s="1"/>
      <c r="X218" s="1"/>
    </row>
    <row r="219" customFormat="false" ht="15.75" hidden="false" customHeight="true" outlineLevel="0" collapsed="false">
      <c r="F219" s="1"/>
      <c r="G219" s="1"/>
      <c r="H219" s="1"/>
      <c r="I219" s="1"/>
      <c r="J219" s="1"/>
      <c r="K219" s="1"/>
      <c r="L219" s="1"/>
      <c r="M219" s="1"/>
      <c r="N219" s="1"/>
      <c r="O219" s="1"/>
      <c r="P219" s="1"/>
      <c r="Q219" s="1"/>
      <c r="R219" s="1"/>
      <c r="S219" s="1"/>
      <c r="T219" s="1"/>
      <c r="U219" s="1"/>
      <c r="V219" s="1"/>
      <c r="W219" s="1"/>
      <c r="X219" s="1"/>
    </row>
    <row r="220" customFormat="false" ht="15.75" hidden="false" customHeight="true" outlineLevel="0" collapsed="false">
      <c r="F220" s="1"/>
      <c r="G220" s="1"/>
      <c r="H220" s="1"/>
      <c r="I220" s="1"/>
      <c r="J220" s="1"/>
      <c r="K220" s="1"/>
      <c r="L220" s="1"/>
      <c r="M220" s="1"/>
      <c r="N220" s="1"/>
      <c r="O220" s="1"/>
      <c r="P220" s="1"/>
      <c r="Q220" s="1"/>
      <c r="R220" s="1"/>
      <c r="S220" s="1"/>
      <c r="T220" s="1"/>
      <c r="U220" s="1"/>
      <c r="V220" s="1"/>
      <c r="W220" s="1"/>
      <c r="X220" s="1"/>
    </row>
    <row r="221" customFormat="false" ht="15.75" hidden="false" customHeight="true" outlineLevel="0" collapsed="false">
      <c r="F221" s="1"/>
      <c r="G221" s="1"/>
      <c r="H221" s="1"/>
      <c r="I221" s="1"/>
      <c r="J221" s="1"/>
      <c r="K221" s="1"/>
      <c r="L221" s="1"/>
      <c r="M221" s="1"/>
      <c r="N221" s="1"/>
      <c r="O221" s="1"/>
      <c r="P221" s="1"/>
      <c r="Q221" s="1"/>
      <c r="R221" s="1"/>
      <c r="S221" s="1"/>
      <c r="T221" s="1"/>
      <c r="U221" s="1"/>
      <c r="V221" s="1"/>
      <c r="W221" s="1"/>
      <c r="X221" s="1"/>
    </row>
    <row r="222" customFormat="false" ht="15.75" hidden="false" customHeight="true" outlineLevel="0" collapsed="false">
      <c r="F222" s="1"/>
      <c r="G222" s="1"/>
      <c r="H222" s="1"/>
      <c r="I222" s="1"/>
      <c r="J222" s="1"/>
      <c r="K222" s="1"/>
      <c r="L222" s="1"/>
      <c r="M222" s="1"/>
      <c r="N222" s="1"/>
      <c r="O222" s="1"/>
      <c r="P222" s="1"/>
      <c r="Q222" s="1"/>
      <c r="R222" s="1"/>
      <c r="S222" s="1"/>
      <c r="T222" s="1"/>
      <c r="U222" s="1"/>
      <c r="V222" s="1"/>
      <c r="W222" s="1"/>
      <c r="X222" s="1"/>
    </row>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D11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defaultColWidth="14.42578125" defaultRowHeight="15" customHeight="true" zeroHeight="false" outlineLevelRow="0" outlineLevelCol="0"/>
  <cols>
    <col collapsed="false" customWidth="true" hidden="false" outlineLevel="0" max="1" min="1" style="1" width="20.57"/>
    <col collapsed="false" customWidth="true" hidden="false" outlineLevel="0" max="2" min="2" style="1" width="37.86"/>
    <col collapsed="false" customWidth="true" hidden="false" outlineLevel="0" max="3" min="3" style="1" width="26.15"/>
    <col collapsed="false" customWidth="true" hidden="false" outlineLevel="0" max="4" min="4" style="1" width="77.71"/>
    <col collapsed="false" customWidth="true" hidden="false" outlineLevel="0" max="8" min="5" style="1" width="53.42"/>
    <col collapsed="false" customWidth="true" hidden="false" outlineLevel="0" max="9" min="9" style="1" width="55.86"/>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4" min="14" style="1" width="55.86"/>
    <col collapsed="false" customWidth="true" hidden="false" outlineLevel="0" max="16" min="16" style="1" width="43.14"/>
  </cols>
  <sheetData>
    <row r="1" customFormat="false" ht="45" hidden="false" customHeight="true" outlineLevel="0" collapsed="false">
      <c r="A1" s="484" t="s">
        <v>257</v>
      </c>
      <c r="B1" s="485" t="s">
        <v>258</v>
      </c>
      <c r="C1" s="485" t="s">
        <v>283</v>
      </c>
      <c r="D1" s="485" t="s">
        <v>260</v>
      </c>
      <c r="E1" s="484" t="s">
        <v>284</v>
      </c>
      <c r="F1" s="484" t="s">
        <v>261</v>
      </c>
      <c r="G1" s="484" t="s">
        <v>285</v>
      </c>
      <c r="H1" s="484" t="s">
        <v>286</v>
      </c>
      <c r="I1" s="484" t="s">
        <v>265</v>
      </c>
      <c r="J1" s="485" t="s">
        <v>287</v>
      </c>
      <c r="K1" s="485" t="s">
        <v>39</v>
      </c>
      <c r="L1" s="485" t="s">
        <v>288</v>
      </c>
      <c r="M1" s="485" t="s">
        <v>289</v>
      </c>
      <c r="N1" s="484" t="s">
        <v>2150</v>
      </c>
      <c r="O1" s="348"/>
      <c r="P1" s="348"/>
      <c r="Q1" s="348"/>
      <c r="R1" s="348"/>
      <c r="S1" s="348"/>
      <c r="T1" s="348"/>
      <c r="U1" s="348"/>
      <c r="V1" s="348"/>
      <c r="W1" s="348"/>
      <c r="X1" s="348"/>
      <c r="Y1" s="348"/>
      <c r="Z1" s="348"/>
      <c r="AA1" s="348"/>
      <c r="AB1" s="348"/>
      <c r="AC1" s="348"/>
      <c r="AD1" s="348"/>
    </row>
    <row r="2" customFormat="false" ht="27.75" hidden="false" customHeight="true" outlineLevel="0" collapsed="false">
      <c r="A2" s="486" t="n">
        <v>1</v>
      </c>
      <c r="B2" s="330" t="e">
        <f aca="false">VLOOKUP(C2,'9. Matriz de Requisitos'!$A:$W,3, FALSE())</f>
        <v>#N/A</v>
      </c>
      <c r="C2" s="487" t="s">
        <v>1756</v>
      </c>
      <c r="D2" s="330" t="e">
        <f aca="false">VLOOKUP(C2,'9. Matriz de Requisitos'!$A:$W,4, FALSE())</f>
        <v>#N/A</v>
      </c>
      <c r="E2" s="488" t="s">
        <v>2151</v>
      </c>
      <c r="F2" s="489" t="str">
        <f aca="false">VLOOKUP($E2, '4.5.1 Catalogo UXUI'!$B$2:$D$100, 3, FALSE())</f>
        <v>Análisis</v>
      </c>
      <c r="G2" s="483" t="s">
        <v>2152</v>
      </c>
      <c r="H2" s="490" t="str">
        <f aca="false">CONCATENATE("[",$C2,"]","[",$F2,"] - ",$G2)</f>
        <v>[R14M-RE-FU-001][Análisis] - Nueva Función - Alza / Baja de Fletes</v>
      </c>
      <c r="I2" s="301" t="s">
        <v>2153</v>
      </c>
      <c r="J2" s="300" t="n">
        <f aca="false">IFERROR(VLOOKUP(E2,'4.5.1 Catalogo UXUI'!$B$2:$C$101, 2, FALSE()), 0)</f>
        <v>2</v>
      </c>
      <c r="K2" s="301" t="s">
        <v>43</v>
      </c>
      <c r="L2" s="300" t="n">
        <f aca="false">ROUNDUP(SUM(VLOOKUP('4.5 WBS UXUI'!K2,'6. Catalogos'!$S$2:$T$4,2,FALSE())*J2),0)</f>
        <v>2</v>
      </c>
      <c r="M2" s="486"/>
      <c r="N2" s="301"/>
      <c r="O2" s="238"/>
      <c r="P2" s="440"/>
      <c r="Q2" s="238"/>
      <c r="R2" s="238"/>
      <c r="S2" s="238"/>
      <c r="T2" s="238"/>
      <c r="U2" s="238"/>
      <c r="V2" s="238"/>
      <c r="W2" s="238"/>
      <c r="X2" s="238"/>
      <c r="Y2" s="238"/>
      <c r="Z2" s="238"/>
      <c r="AA2" s="238"/>
      <c r="AB2" s="238"/>
      <c r="AC2" s="238"/>
      <c r="AD2" s="238"/>
    </row>
    <row r="3" customFormat="false" ht="27.75" hidden="false" customHeight="true" outlineLevel="0" collapsed="false">
      <c r="A3" s="486" t="n">
        <v>1</v>
      </c>
      <c r="B3" s="330" t="e">
        <f aca="false">VLOOKUP(C3,'9. Matriz de Requisitos'!$A:$W,3, FALSE())</f>
        <v>#N/A</v>
      </c>
      <c r="C3" s="487" t="s">
        <v>1756</v>
      </c>
      <c r="D3" s="330" t="e">
        <f aca="false">VLOOKUP(C3,'9. Matriz de Requisitos'!$A:$W,4, FALSE())</f>
        <v>#N/A</v>
      </c>
      <c r="E3" s="488" t="s">
        <v>2154</v>
      </c>
      <c r="F3" s="489" t="str">
        <f aca="false">VLOOKUP($E3, '4.5.1 Catalogo UXUI'!$B$2:$D$100, 3, FALSE())</f>
        <v>Acompañamiento</v>
      </c>
      <c r="G3" s="483" t="s">
        <v>2152</v>
      </c>
      <c r="H3" s="490" t="str">
        <f aca="false">CONCATENATE("[",$C3,"]","[",$F3,"] - ",$G3)</f>
        <v>[R14M-RE-FU-001][Acompañamiento] - Nueva Función - Alza / Baja de Fletes</v>
      </c>
      <c r="I3" s="301" t="s">
        <v>2155</v>
      </c>
      <c r="J3" s="300" t="n">
        <f aca="false">IFERROR(VLOOKUP(E3,'4.5.1 Catalogo UXUI'!$B$2:$C$101, 2, FALSE()), 0)</f>
        <v>2</v>
      </c>
      <c r="K3" s="301" t="s">
        <v>43</v>
      </c>
      <c r="L3" s="300" t="n">
        <f aca="false">ROUNDUP(SUM(VLOOKUP('4.5 WBS UXUI'!K3,'6. Catalogos'!$S$2:$T$4,2,FALSE())*J3),0)</f>
        <v>2</v>
      </c>
      <c r="M3" s="486"/>
      <c r="N3" s="301"/>
      <c r="O3" s="238"/>
      <c r="P3" s="440"/>
      <c r="Q3" s="238"/>
      <c r="R3" s="238"/>
      <c r="S3" s="238"/>
      <c r="T3" s="238"/>
      <c r="U3" s="238"/>
      <c r="V3" s="238"/>
      <c r="W3" s="238"/>
      <c r="X3" s="238"/>
      <c r="Y3" s="238"/>
      <c r="Z3" s="238"/>
      <c r="AA3" s="238"/>
      <c r="AB3" s="238"/>
      <c r="AC3" s="238"/>
      <c r="AD3" s="238"/>
    </row>
    <row r="4" customFormat="false" ht="27.75" hidden="false" customHeight="true" outlineLevel="0" collapsed="false">
      <c r="A4" s="486" t="n">
        <v>1</v>
      </c>
      <c r="B4" s="330" t="e">
        <f aca="false">VLOOKUP(C4,'9. Matriz de Requisitos'!$A:$W,3, FALSE())</f>
        <v>#N/A</v>
      </c>
      <c r="C4" s="487" t="s">
        <v>1756</v>
      </c>
      <c r="D4" s="330" t="e">
        <f aca="false">VLOOKUP(C4,'9. Matriz de Requisitos'!$A:$W,4, FALSE())</f>
        <v>#N/A</v>
      </c>
      <c r="E4" s="488" t="s">
        <v>2156</v>
      </c>
      <c r="F4" s="489" t="str">
        <f aca="false">VLOOKUP($E4, '4.5.1 Catalogo UXUI'!$B$2:$D$100, 3, FALSE())</f>
        <v>Documentación</v>
      </c>
      <c r="G4" s="483" t="s">
        <v>2157</v>
      </c>
      <c r="H4" s="490" t="str">
        <f aca="false">CONCATENATE("[",$C4,"]","[",$F4,"] - ",$G4)</f>
        <v>[R14M-RE-FU-001][Documentación] - Nueva Función - Alza / Baja de Fletes - Atender Promesa de Compra</v>
      </c>
      <c r="I4" s="491" t="s">
        <v>2158</v>
      </c>
      <c r="J4" s="300" t="n">
        <f aca="false">IFERROR(VLOOKUP(E4,'4.5.1 Catalogo UXUI'!$B$2:$C$101, 2, FALSE()), 0)</f>
        <v>1</v>
      </c>
      <c r="K4" s="301" t="s">
        <v>43</v>
      </c>
      <c r="L4" s="300" t="n">
        <f aca="false">ROUNDUP(SUM(VLOOKUP('4.5 WBS UXUI'!K4,'6. Catalogos'!$S$2:$T$4,2,FALSE())*J4),0)</f>
        <v>1</v>
      </c>
      <c r="M4" s="486"/>
      <c r="N4" s="491"/>
      <c r="O4" s="238"/>
      <c r="P4" s="440"/>
      <c r="Q4" s="238"/>
      <c r="R4" s="238"/>
      <c r="S4" s="238"/>
      <c r="T4" s="238"/>
      <c r="U4" s="238"/>
      <c r="V4" s="238"/>
      <c r="W4" s="238"/>
      <c r="X4" s="238"/>
      <c r="Y4" s="238"/>
      <c r="Z4" s="238"/>
      <c r="AA4" s="238"/>
      <c r="AB4" s="238"/>
      <c r="AC4" s="238"/>
      <c r="AD4" s="238"/>
    </row>
    <row r="5" customFormat="false" ht="27.75" hidden="false" customHeight="true" outlineLevel="0" collapsed="false">
      <c r="A5" s="486" t="n">
        <v>1</v>
      </c>
      <c r="B5" s="330" t="e">
        <f aca="false">VLOOKUP(C5,'9. Matriz de Requisitos'!$A:$W,3, FALSE())</f>
        <v>#N/A</v>
      </c>
      <c r="C5" s="487" t="s">
        <v>1756</v>
      </c>
      <c r="D5" s="330" t="e">
        <f aca="false">VLOOKUP(C5,'9. Matriz de Requisitos'!$A:$W,4, FALSE())</f>
        <v>#N/A</v>
      </c>
      <c r="E5" s="488" t="s">
        <v>2159</v>
      </c>
      <c r="F5" s="489" t="str">
        <f aca="false">VLOOKUP($E5, '4.5.1 Catalogo UXUI'!$B$2:$D$100, 3, FALSE())</f>
        <v>Iteración Mol</v>
      </c>
      <c r="G5" s="483" t="s">
        <v>2157</v>
      </c>
      <c r="H5" s="490" t="str">
        <f aca="false">CONCATENATE("[",$C5,"]","[",$F5,"] - ",$G5)</f>
        <v>[R14M-RE-FU-001][Iteración Mol] - Nueva Función - Alza / Baja de Fletes - Atender Promesa de Compra</v>
      </c>
      <c r="I5" s="491" t="s">
        <v>2160</v>
      </c>
      <c r="J5" s="300" t="n">
        <f aca="false">IFERROR(VLOOKUP(E5,'4.5.1 Catalogo UXUI'!$B$2:$C$101, 2, FALSE()), 0)</f>
        <v>2</v>
      </c>
      <c r="K5" s="301" t="s">
        <v>43</v>
      </c>
      <c r="L5" s="300" t="n">
        <f aca="false">ROUNDUP(SUM(VLOOKUP('4.5 WBS UXUI'!K5,'6. Catalogos'!$S$2:$T$4,2,FALSE())*J5),0)</f>
        <v>2</v>
      </c>
      <c r="M5" s="486"/>
      <c r="N5" s="491"/>
      <c r="O5" s="238"/>
      <c r="P5" s="440"/>
      <c r="Q5" s="238"/>
      <c r="R5" s="238"/>
      <c r="S5" s="238"/>
      <c r="T5" s="238"/>
      <c r="U5" s="238"/>
      <c r="V5" s="238"/>
      <c r="W5" s="238"/>
      <c r="X5" s="238"/>
      <c r="Y5" s="238"/>
      <c r="Z5" s="238"/>
      <c r="AA5" s="238"/>
      <c r="AB5" s="238"/>
      <c r="AC5" s="238"/>
      <c r="AD5" s="238"/>
    </row>
    <row r="6" customFormat="false" ht="27.75" hidden="false" customHeight="true" outlineLevel="0" collapsed="false">
      <c r="A6" s="486" t="n">
        <v>1</v>
      </c>
      <c r="B6" s="330" t="e">
        <f aca="false">VLOOKUP(C6,'9. Matriz de Requisitos'!$A:$W,3, FALSE())</f>
        <v>#N/A</v>
      </c>
      <c r="C6" s="487" t="s">
        <v>1756</v>
      </c>
      <c r="D6" s="330" t="e">
        <f aca="false">VLOOKUP(C6,'9. Matriz de Requisitos'!$A:$W,4, FALSE())</f>
        <v>#N/A</v>
      </c>
      <c r="E6" s="488" t="s">
        <v>2161</v>
      </c>
      <c r="F6" s="489" t="str">
        <f aca="false">VLOOKUP($E6, '4.5.1 Catalogo UXUI'!$B$2:$D$100, 3, FALSE())</f>
        <v>Responsive 1366</v>
      </c>
      <c r="G6" s="483" t="s">
        <v>2157</v>
      </c>
      <c r="H6" s="490" t="str">
        <f aca="false">CONCATENATE("[",$C6,"]","[",$F6,"] - ",$G6)</f>
        <v>[R14M-RE-FU-001][Responsive 1366] - Nueva Función - Alza / Baja de Fletes - Atender Promesa de Compra</v>
      </c>
      <c r="I6" s="301" t="s">
        <v>2162</v>
      </c>
      <c r="J6" s="300" t="n">
        <f aca="false">IFERROR(VLOOKUP(E6,'4.5.1 Catalogo UXUI'!$B$2:$C$101, 2, FALSE()), 0)</f>
        <v>4</v>
      </c>
      <c r="K6" s="301" t="s">
        <v>43</v>
      </c>
      <c r="L6" s="300" t="n">
        <f aca="false">ROUNDUP(SUM(VLOOKUP('4.5 WBS UXUI'!K6,'6. Catalogos'!$S$2:$T$4,2,FALSE())*J6),0)</f>
        <v>4</v>
      </c>
      <c r="M6" s="486"/>
      <c r="N6" s="301"/>
      <c r="O6" s="238"/>
      <c r="P6" s="440"/>
      <c r="Q6" s="238"/>
      <c r="R6" s="238"/>
      <c r="S6" s="238"/>
      <c r="T6" s="238"/>
      <c r="U6" s="238"/>
      <c r="V6" s="238"/>
      <c r="W6" s="238"/>
      <c r="X6" s="238"/>
      <c r="Y6" s="238"/>
      <c r="Z6" s="238"/>
      <c r="AA6" s="238"/>
      <c r="AB6" s="238"/>
      <c r="AC6" s="238"/>
      <c r="AD6" s="238"/>
    </row>
    <row r="7" customFormat="false" ht="27.75" hidden="false" customHeight="true" outlineLevel="0" collapsed="false">
      <c r="A7" s="486" t="n">
        <v>1</v>
      </c>
      <c r="B7" s="330" t="e">
        <f aca="false">VLOOKUP(C7,'9. Matriz de Requisitos'!$A:$W,3, FALSE())</f>
        <v>#N/A</v>
      </c>
      <c r="C7" s="487" t="s">
        <v>1756</v>
      </c>
      <c r="D7" s="330" t="e">
        <f aca="false">VLOOKUP(C7,'9. Matriz de Requisitos'!$A:$W,4, FALSE())</f>
        <v>#N/A</v>
      </c>
      <c r="E7" s="488" t="s">
        <v>2163</v>
      </c>
      <c r="F7" s="489" t="str">
        <f aca="false">VLOOKUP($E7, '4.5.1 Catalogo UXUI'!$B$2:$D$100, 3, FALSE())</f>
        <v>Responsive 1920</v>
      </c>
      <c r="G7" s="483" t="s">
        <v>2157</v>
      </c>
      <c r="H7" s="490" t="str">
        <f aca="false">CONCATENATE("[",$C7,"]","[",$F7,"] - ",$G7)</f>
        <v>[R14M-RE-FU-001][Responsive 1920] - Nueva Función - Alza / Baja de Fletes - Atender Promesa de Compra</v>
      </c>
      <c r="I7" s="301" t="s">
        <v>2164</v>
      </c>
      <c r="J7" s="300" t="n">
        <f aca="false">IFERROR(VLOOKUP(E7,'4.5.1 Catalogo UXUI'!$B$2:$C$101, 2, FALSE()), 0)</f>
        <v>4</v>
      </c>
      <c r="K7" s="301" t="s">
        <v>43</v>
      </c>
      <c r="L7" s="300" t="n">
        <f aca="false">ROUNDUP(SUM(VLOOKUP('4.5 WBS UXUI'!K7,'6. Catalogos'!$S$2:$T$4,2,FALSE())*J7),0)</f>
        <v>4</v>
      </c>
      <c r="M7" s="486"/>
      <c r="N7" s="301"/>
      <c r="O7" s="238"/>
      <c r="P7" s="440"/>
      <c r="Q7" s="238"/>
      <c r="R7" s="238"/>
      <c r="S7" s="238"/>
      <c r="T7" s="238"/>
      <c r="U7" s="238"/>
      <c r="V7" s="238"/>
      <c r="W7" s="238"/>
      <c r="X7" s="238"/>
      <c r="Y7" s="238"/>
      <c r="Z7" s="238"/>
      <c r="AA7" s="238"/>
      <c r="AB7" s="238"/>
      <c r="AC7" s="238"/>
      <c r="AD7" s="238"/>
    </row>
    <row r="8" customFormat="false" ht="27.75" hidden="false" customHeight="true" outlineLevel="0" collapsed="false">
      <c r="A8" s="486" t="n">
        <v>1</v>
      </c>
      <c r="B8" s="330" t="e">
        <f aca="false">VLOOKUP(C8,'9. Matriz de Requisitos'!$A:$W,3, FALSE())</f>
        <v>#N/A</v>
      </c>
      <c r="C8" s="487" t="s">
        <v>1756</v>
      </c>
      <c r="D8" s="330" t="e">
        <f aca="false">VLOOKUP(C8,'9. Matriz de Requisitos'!$A:$W,4, FALSE())</f>
        <v>#N/A</v>
      </c>
      <c r="E8" s="488" t="s">
        <v>2165</v>
      </c>
      <c r="F8" s="486" t="str">
        <f aca="false">VLOOKUP($E8, '4.5.1 Catalogo UXUI'!$B$2:$D$100, 3, FALSE())</f>
        <v>Limpieza</v>
      </c>
      <c r="G8" s="483" t="s">
        <v>2157</v>
      </c>
      <c r="H8" s="490" t="str">
        <f aca="false">CONCATENATE("[",$C8,"]","[",$F8,"] - ",$G8)</f>
        <v>[R14M-RE-FU-001][Limpieza] - Nueva Función - Alza / Baja de Fletes - Atender Promesa de Compra</v>
      </c>
      <c r="I8" s="491" t="s">
        <v>2166</v>
      </c>
      <c r="J8" s="300" t="n">
        <f aca="false">IFERROR(VLOOKUP(E8,'4.5.1 Catalogo UXUI'!$B$2:$C$101, 2, FALSE()), 0)</f>
        <v>2</v>
      </c>
      <c r="K8" s="301" t="s">
        <v>43</v>
      </c>
      <c r="L8" s="300" t="n">
        <f aca="false">ROUNDUP(SUM(VLOOKUP('4.5 WBS UXUI'!K8,'6. Catalogos'!$S$2:$T$4,2,FALSE())*J8),0)</f>
        <v>2</v>
      </c>
      <c r="M8" s="486"/>
      <c r="N8" s="491"/>
      <c r="O8" s="238"/>
      <c r="P8" s="440"/>
      <c r="Q8" s="238"/>
      <c r="R8" s="238"/>
      <c r="S8" s="238"/>
      <c r="T8" s="238"/>
      <c r="U8" s="238"/>
      <c r="V8" s="238"/>
      <c r="W8" s="238"/>
      <c r="X8" s="238"/>
      <c r="Y8" s="238"/>
      <c r="Z8" s="238"/>
      <c r="AA8" s="238"/>
      <c r="AB8" s="238"/>
      <c r="AC8" s="238"/>
      <c r="AD8" s="238"/>
    </row>
    <row r="9" customFormat="false" ht="27.75" hidden="false" customHeight="true" outlineLevel="0" collapsed="false">
      <c r="A9" s="486" t="n">
        <v>1</v>
      </c>
      <c r="B9" s="330" t="e">
        <f aca="false">VLOOKUP(C9,'9. Matriz de Requisitos'!$A:$W,3, FALSE())</f>
        <v>#N/A</v>
      </c>
      <c r="C9" s="487" t="s">
        <v>1756</v>
      </c>
      <c r="D9" s="330" t="e">
        <f aca="false">VLOOKUP(C9,'9. Matriz de Requisitos'!$A:$W,4, FALSE())</f>
        <v>#N/A</v>
      </c>
      <c r="E9" s="488" t="s">
        <v>2156</v>
      </c>
      <c r="F9" s="489" t="str">
        <f aca="false">VLOOKUP($E9, '4.5.1 Catalogo UXUI'!$B$2:$D$100, 3, FALSE())</f>
        <v>Documentación</v>
      </c>
      <c r="G9" s="483" t="s">
        <v>2167</v>
      </c>
      <c r="H9" s="490" t="str">
        <f aca="false">CONCATENATE("[",$C9,"]","[",$F9,"] - ",$G9)</f>
        <v>[R14M-RE-FU-001][Documentación] - Nueva Función - Alza / Baja de Fletes - Pretramitar Pedido</v>
      </c>
      <c r="I9" s="491" t="s">
        <v>2158</v>
      </c>
      <c r="J9" s="300" t="n">
        <f aca="false">IFERROR(VLOOKUP(E9,'4.5.1 Catalogo UXUI'!$B$2:$C$101, 2, FALSE()), 0)</f>
        <v>1</v>
      </c>
      <c r="K9" s="301" t="s">
        <v>43</v>
      </c>
      <c r="L9" s="300" t="n">
        <f aca="false">ROUNDUP(SUM(VLOOKUP('4.5 WBS UXUI'!K9,'6. Catalogos'!$S$2:$T$4,2,FALSE())*J9),0)</f>
        <v>1</v>
      </c>
      <c r="M9" s="486"/>
      <c r="N9" s="491"/>
      <c r="O9" s="238"/>
      <c r="P9" s="440"/>
      <c r="Q9" s="238"/>
      <c r="R9" s="238"/>
      <c r="S9" s="238"/>
      <c r="T9" s="238"/>
      <c r="U9" s="238"/>
      <c r="V9" s="238"/>
      <c r="W9" s="238"/>
      <c r="X9" s="238"/>
      <c r="Y9" s="238"/>
      <c r="Z9" s="238"/>
      <c r="AA9" s="238"/>
      <c r="AB9" s="238"/>
      <c r="AC9" s="238"/>
      <c r="AD9" s="238"/>
    </row>
    <row r="10" customFormat="false" ht="27.75" hidden="false" customHeight="true" outlineLevel="0" collapsed="false">
      <c r="A10" s="486" t="n">
        <v>1</v>
      </c>
      <c r="B10" s="330" t="e">
        <f aca="false">VLOOKUP(C10,'9. Matriz de Requisitos'!$A:$W,3, FALSE())</f>
        <v>#N/A</v>
      </c>
      <c r="C10" s="487" t="s">
        <v>1756</v>
      </c>
      <c r="D10" s="330" t="e">
        <f aca="false">VLOOKUP(C10,'9. Matriz de Requisitos'!$A:$W,4, FALSE())</f>
        <v>#N/A</v>
      </c>
      <c r="E10" s="488" t="s">
        <v>2161</v>
      </c>
      <c r="F10" s="489" t="str">
        <f aca="false">VLOOKUP($E10, '4.5.1 Catalogo UXUI'!$B$2:$D$100, 3, FALSE())</f>
        <v>Responsive 1366</v>
      </c>
      <c r="G10" s="483" t="s">
        <v>2167</v>
      </c>
      <c r="H10" s="490" t="str">
        <f aca="false">CONCATENATE("[",$C10,"]","[",$F10,"] - ",$G10)</f>
        <v>[R14M-RE-FU-001][Responsive 1366] - Nueva Función - Alza / Baja de Fletes - Pretramitar Pedido</v>
      </c>
      <c r="I10" s="301" t="s">
        <v>2162</v>
      </c>
      <c r="J10" s="300" t="n">
        <f aca="false">IFERROR(VLOOKUP(E10,'4.5.1 Catalogo UXUI'!$B$2:$C$101, 2, FALSE()), 0)</f>
        <v>4</v>
      </c>
      <c r="K10" s="301" t="s">
        <v>43</v>
      </c>
      <c r="L10" s="300" t="n">
        <f aca="false">ROUNDUP(SUM(VLOOKUP('4.5 WBS UXUI'!K10,'6. Catalogos'!$S$2:$T$4,2,FALSE())*J10),0)</f>
        <v>4</v>
      </c>
      <c r="M10" s="486"/>
      <c r="N10" s="301"/>
      <c r="O10" s="238"/>
      <c r="P10" s="440"/>
      <c r="Q10" s="238"/>
      <c r="R10" s="238"/>
      <c r="S10" s="238"/>
      <c r="T10" s="238"/>
      <c r="U10" s="238"/>
      <c r="V10" s="238"/>
      <c r="W10" s="238"/>
      <c r="X10" s="238"/>
      <c r="Y10" s="238"/>
      <c r="Z10" s="238"/>
      <c r="AA10" s="238"/>
      <c r="AB10" s="238"/>
      <c r="AC10" s="238"/>
      <c r="AD10" s="238"/>
    </row>
    <row r="11" customFormat="false" ht="27.75" hidden="false" customHeight="true" outlineLevel="0" collapsed="false">
      <c r="A11" s="486" t="n">
        <v>1</v>
      </c>
      <c r="B11" s="330" t="e">
        <f aca="false">VLOOKUP(C11,'9. Matriz de Requisitos'!$A:$W,3, FALSE())</f>
        <v>#N/A</v>
      </c>
      <c r="C11" s="487" t="s">
        <v>1756</v>
      </c>
      <c r="D11" s="330" t="e">
        <f aca="false">VLOOKUP(C11,'9. Matriz de Requisitos'!$A:$W,4, FALSE())</f>
        <v>#N/A</v>
      </c>
      <c r="E11" s="488" t="s">
        <v>2163</v>
      </c>
      <c r="F11" s="489" t="str">
        <f aca="false">VLOOKUP($E11, '4.5.1 Catalogo UXUI'!$B$2:$D$100, 3, FALSE())</f>
        <v>Responsive 1920</v>
      </c>
      <c r="G11" s="483" t="s">
        <v>2167</v>
      </c>
      <c r="H11" s="490" t="str">
        <f aca="false">CONCATENATE("[",$C11,"]","[",$F11,"] - ",$G11)</f>
        <v>[R14M-RE-FU-001][Responsive 1920] - Nueva Función - Alza / Baja de Fletes - Pretramitar Pedido</v>
      </c>
      <c r="I11" s="301" t="s">
        <v>2164</v>
      </c>
      <c r="J11" s="300" t="n">
        <f aca="false">IFERROR(VLOOKUP(E11,'4.5.1 Catalogo UXUI'!$B$2:$C$101, 2, FALSE()), 0)</f>
        <v>4</v>
      </c>
      <c r="K11" s="301" t="s">
        <v>43</v>
      </c>
      <c r="L11" s="300" t="n">
        <f aca="false">ROUNDUP(SUM(VLOOKUP('4.5 WBS UXUI'!K11,'6. Catalogos'!$S$2:$T$4,2,FALSE())*J11),0)</f>
        <v>4</v>
      </c>
      <c r="M11" s="486"/>
      <c r="N11" s="301"/>
      <c r="O11" s="238"/>
      <c r="P11" s="440"/>
      <c r="Q11" s="238"/>
      <c r="R11" s="238"/>
      <c r="S11" s="238"/>
      <c r="T11" s="238"/>
      <c r="U11" s="238"/>
      <c r="V11" s="238"/>
      <c r="W11" s="238"/>
      <c r="X11" s="238"/>
      <c r="Y11" s="238"/>
      <c r="Z11" s="238"/>
      <c r="AA11" s="238"/>
      <c r="AB11" s="238"/>
      <c r="AC11" s="238"/>
      <c r="AD11" s="238"/>
    </row>
    <row r="12" customFormat="false" ht="27.75" hidden="false" customHeight="true" outlineLevel="0" collapsed="false">
      <c r="A12" s="486" t="n">
        <v>1</v>
      </c>
      <c r="B12" s="330" t="e">
        <f aca="false">VLOOKUP(C12,'9. Matriz de Requisitos'!$A:$W,3, FALSE())</f>
        <v>#N/A</v>
      </c>
      <c r="C12" s="487" t="s">
        <v>1756</v>
      </c>
      <c r="D12" s="330" t="e">
        <f aca="false">VLOOKUP(C12,'9. Matriz de Requisitos'!$A:$W,4, FALSE())</f>
        <v>#N/A</v>
      </c>
      <c r="E12" s="488" t="s">
        <v>2168</v>
      </c>
      <c r="F12" s="489" t="str">
        <f aca="false">VLOOKUP($E12, '4.5.1 Catalogo UXUI'!$B$2:$D$100, 3, FALSE())</f>
        <v>Caso de Uso</v>
      </c>
      <c r="G12" s="483" t="s">
        <v>2167</v>
      </c>
      <c r="H12" s="490" t="str">
        <f aca="false">CONCATENATE("[",$C12,"]","[",$F12,"] - ",$G12)</f>
        <v>[R14M-RE-FU-001][Caso de Uso] - Nueva Función - Alza / Baja de Fletes - Pretramitar Pedido</v>
      </c>
      <c r="I12" s="491" t="s">
        <v>2169</v>
      </c>
      <c r="J12" s="300" t="n">
        <f aca="false">IFERROR(VLOOKUP(E12,'4.5.1 Catalogo UXUI'!$B$2:$C$101, 2, FALSE()), 0)</f>
        <v>1</v>
      </c>
      <c r="K12" s="301" t="s">
        <v>43</v>
      </c>
      <c r="L12" s="300" t="n">
        <f aca="false">ROUNDUP(SUM(VLOOKUP('4.5 WBS UXUI'!K12,'6. Catalogos'!$S$2:$T$4,2,FALSE())*J12),0)</f>
        <v>1</v>
      </c>
      <c r="M12" s="486"/>
      <c r="N12" s="491"/>
      <c r="O12" s="238"/>
      <c r="P12" s="440"/>
      <c r="Q12" s="238"/>
      <c r="R12" s="238"/>
      <c r="S12" s="238"/>
      <c r="T12" s="238"/>
      <c r="U12" s="238"/>
      <c r="V12" s="238"/>
      <c r="W12" s="238"/>
      <c r="X12" s="238"/>
      <c r="Y12" s="238"/>
      <c r="Z12" s="238"/>
      <c r="AA12" s="238"/>
      <c r="AB12" s="238"/>
      <c r="AC12" s="238"/>
      <c r="AD12" s="238"/>
    </row>
    <row r="13" customFormat="false" ht="27.75" hidden="false" customHeight="true" outlineLevel="0" collapsed="false">
      <c r="A13" s="486" t="n">
        <v>1</v>
      </c>
      <c r="B13" s="330" t="e">
        <f aca="false">VLOOKUP(C13,'9. Matriz de Requisitos'!$A:$W,3, FALSE())</f>
        <v>#N/A</v>
      </c>
      <c r="C13" s="487" t="s">
        <v>1756</v>
      </c>
      <c r="D13" s="330" t="e">
        <f aca="false">VLOOKUP(C13,'9. Matriz de Requisitos'!$A:$W,4, FALSE())</f>
        <v>#N/A</v>
      </c>
      <c r="E13" s="488" t="s">
        <v>2165</v>
      </c>
      <c r="F13" s="486" t="str">
        <f aca="false">VLOOKUP($E13, '4.5.1 Catalogo UXUI'!$B$2:$D$100, 3, FALSE())</f>
        <v>Limpieza</v>
      </c>
      <c r="G13" s="483" t="s">
        <v>2167</v>
      </c>
      <c r="H13" s="490" t="str">
        <f aca="false">CONCATENATE("[",$C13,"]","[",$F13,"] - ",$G13)</f>
        <v>[R14M-RE-FU-001][Limpieza] - Nueva Función - Alza / Baja de Fletes - Pretramitar Pedido</v>
      </c>
      <c r="I13" s="491" t="s">
        <v>2166</v>
      </c>
      <c r="J13" s="300" t="n">
        <f aca="false">IFERROR(VLOOKUP(E13,'4.5.1 Catalogo UXUI'!$B$2:$C$101, 2, FALSE()), 0)</f>
        <v>2</v>
      </c>
      <c r="K13" s="301" t="s">
        <v>43</v>
      </c>
      <c r="L13" s="300" t="n">
        <f aca="false">ROUNDUP(SUM(VLOOKUP('4.5 WBS UXUI'!K13,'6. Catalogos'!$S$2:$T$4,2,FALSE())*J13),0)</f>
        <v>2</v>
      </c>
      <c r="M13" s="486"/>
      <c r="N13" s="491"/>
      <c r="O13" s="238"/>
      <c r="P13" s="440"/>
      <c r="Q13" s="238"/>
      <c r="R13" s="238"/>
      <c r="S13" s="238"/>
      <c r="T13" s="238"/>
      <c r="U13" s="238"/>
      <c r="V13" s="238"/>
      <c r="W13" s="238"/>
      <c r="X13" s="238"/>
      <c r="Y13" s="238"/>
      <c r="Z13" s="238"/>
      <c r="AA13" s="238"/>
      <c r="AB13" s="238"/>
      <c r="AC13" s="238"/>
      <c r="AD13" s="238"/>
    </row>
    <row r="14" customFormat="false" ht="27.75" hidden="false" customHeight="true" outlineLevel="0" collapsed="false">
      <c r="A14" s="486" t="n">
        <v>1</v>
      </c>
      <c r="B14" s="384" t="e">
        <f aca="false">VLOOKUP(C14,'9. Matriz de Requisitos'!$A:$W,3, FALSE())</f>
        <v>#N/A</v>
      </c>
      <c r="C14" s="435" t="s">
        <v>1756</v>
      </c>
      <c r="D14" s="384" t="e">
        <f aca="false">VLOOKUP(C14,'9. Matriz de Requisitos'!$A:$W,4, FALSE())</f>
        <v>#N/A</v>
      </c>
      <c r="E14" s="488" t="s">
        <v>2156</v>
      </c>
      <c r="F14" s="332" t="str">
        <f aca="false">VLOOKUP($E14, '4.5.1 Catalogo UXUI'!$B$2:$D$100, 3, FALSE())</f>
        <v>Documentación</v>
      </c>
      <c r="G14" s="453" t="s">
        <v>2170</v>
      </c>
      <c r="H14" s="492" t="str">
        <f aca="false">CONCATENATE("[",$C14,"]","[",$F14,"] - ",$G14)</f>
        <v>[R14M-RE-FU-001][Documentación] - Nueva Función - Alza / Baja de Fletes - Gestionar Pedido Intramitable</v>
      </c>
      <c r="I14" s="491" t="s">
        <v>2158</v>
      </c>
      <c r="J14" s="307" t="n">
        <f aca="false">IFERROR(VLOOKUP(E14,'4.5.1 Catalogo UXUI'!$B$2:$C$101, 2, FALSE()), 0)</f>
        <v>1</v>
      </c>
      <c r="K14" s="306" t="s">
        <v>43</v>
      </c>
      <c r="L14" s="307" t="n">
        <f aca="false">ROUNDUP(SUM(VLOOKUP('4.5 WBS UXUI'!K14,'6. Catalogos'!$S$2:$T$4,2,FALSE())*J14),0)</f>
        <v>1</v>
      </c>
      <c r="M14" s="238"/>
      <c r="N14" s="491"/>
      <c r="O14" s="238"/>
      <c r="P14" s="440"/>
      <c r="Q14" s="238"/>
      <c r="R14" s="238"/>
      <c r="S14" s="238"/>
      <c r="T14" s="238"/>
      <c r="U14" s="238"/>
      <c r="V14" s="238"/>
      <c r="W14" s="238"/>
      <c r="X14" s="238"/>
      <c r="Y14" s="238"/>
      <c r="Z14" s="238"/>
      <c r="AA14" s="238"/>
      <c r="AB14" s="238"/>
      <c r="AC14" s="238"/>
      <c r="AD14" s="238"/>
    </row>
    <row r="15" customFormat="false" ht="27.75" hidden="false" customHeight="true" outlineLevel="0" collapsed="false">
      <c r="A15" s="486" t="n">
        <v>1</v>
      </c>
      <c r="B15" s="384" t="e">
        <f aca="false">VLOOKUP(C15,'9. Matriz de Requisitos'!$A:$W,3, FALSE())</f>
        <v>#N/A</v>
      </c>
      <c r="C15" s="435" t="s">
        <v>1756</v>
      </c>
      <c r="D15" s="384" t="e">
        <f aca="false">VLOOKUP(C15,'9. Matriz de Requisitos'!$A:$W,4, FALSE())</f>
        <v>#N/A</v>
      </c>
      <c r="E15" s="488" t="s">
        <v>2161</v>
      </c>
      <c r="F15" s="332" t="str">
        <f aca="false">VLOOKUP($E15, '4.5.1 Catalogo UXUI'!$B$2:$D$100, 3, FALSE())</f>
        <v>Responsive 1366</v>
      </c>
      <c r="G15" s="453" t="s">
        <v>2170</v>
      </c>
      <c r="H15" s="492" t="str">
        <f aca="false">CONCATENATE("[",$C15,"]","[",$F15,"] - ",$G15)</f>
        <v>[R14M-RE-FU-001][Responsive 1366] - Nueva Función - Alza / Baja de Fletes - Gestionar Pedido Intramitable</v>
      </c>
      <c r="I15" s="301" t="s">
        <v>2162</v>
      </c>
      <c r="J15" s="307" t="n">
        <f aca="false">IFERROR(VLOOKUP(E15,'4.5.1 Catalogo UXUI'!$B$2:$C$101, 2, FALSE()), 0)</f>
        <v>4</v>
      </c>
      <c r="K15" s="306" t="s">
        <v>43</v>
      </c>
      <c r="L15" s="307" t="n">
        <f aca="false">ROUNDUP(SUM(VLOOKUP('4.5 WBS UXUI'!K15,'6. Catalogos'!$S$2:$T$4,2,FALSE())*J15),0)</f>
        <v>4</v>
      </c>
      <c r="M15" s="238"/>
      <c r="N15" s="301"/>
      <c r="O15" s="238"/>
      <c r="P15" s="440"/>
      <c r="Q15" s="238"/>
      <c r="R15" s="238"/>
      <c r="S15" s="238"/>
      <c r="T15" s="238"/>
      <c r="U15" s="238"/>
      <c r="V15" s="238"/>
      <c r="W15" s="238"/>
      <c r="X15" s="238"/>
      <c r="Y15" s="238"/>
      <c r="Z15" s="238"/>
      <c r="AA15" s="238"/>
      <c r="AB15" s="238"/>
      <c r="AC15" s="238"/>
      <c r="AD15" s="238"/>
    </row>
    <row r="16" customFormat="false" ht="27.75" hidden="false" customHeight="true" outlineLevel="0" collapsed="false">
      <c r="A16" s="486" t="n">
        <v>1</v>
      </c>
      <c r="B16" s="384" t="e">
        <f aca="false">VLOOKUP(C16,'9. Matriz de Requisitos'!$A:$W,3, FALSE())</f>
        <v>#N/A</v>
      </c>
      <c r="C16" s="435" t="s">
        <v>1756</v>
      </c>
      <c r="D16" s="384" t="e">
        <f aca="false">VLOOKUP(C16,'9. Matriz de Requisitos'!$A:$W,4, FALSE())</f>
        <v>#N/A</v>
      </c>
      <c r="E16" s="488" t="s">
        <v>2163</v>
      </c>
      <c r="F16" s="332" t="str">
        <f aca="false">VLOOKUP($E16, '4.5.1 Catalogo UXUI'!$B$2:$D$100, 3, FALSE())</f>
        <v>Responsive 1920</v>
      </c>
      <c r="G16" s="453" t="s">
        <v>2170</v>
      </c>
      <c r="H16" s="492" t="str">
        <f aca="false">CONCATENATE("[",$C16,"]","[",$F16,"] - ",$G16)</f>
        <v>[R14M-RE-FU-001][Responsive 1920] - Nueva Función - Alza / Baja de Fletes - Gestionar Pedido Intramitable</v>
      </c>
      <c r="I16" s="301" t="s">
        <v>2164</v>
      </c>
      <c r="J16" s="307" t="n">
        <f aca="false">IFERROR(VLOOKUP(E16,'4.5.1 Catalogo UXUI'!$B$2:$C$101, 2, FALSE()), 0)</f>
        <v>4</v>
      </c>
      <c r="K16" s="306" t="s">
        <v>43</v>
      </c>
      <c r="L16" s="307" t="n">
        <f aca="false">ROUNDUP(SUM(VLOOKUP('4.5 WBS UXUI'!K16,'6. Catalogos'!$S$2:$T$4,2,FALSE())*J16),0)</f>
        <v>4</v>
      </c>
      <c r="M16" s="238"/>
      <c r="N16" s="301"/>
      <c r="O16" s="238"/>
      <c r="P16" s="440"/>
      <c r="Q16" s="238"/>
      <c r="R16" s="238"/>
      <c r="S16" s="238"/>
      <c r="T16" s="238"/>
      <c r="U16" s="238"/>
      <c r="V16" s="238"/>
      <c r="W16" s="238"/>
      <c r="X16" s="238"/>
      <c r="Y16" s="238"/>
      <c r="Z16" s="238"/>
      <c r="AA16" s="238"/>
      <c r="AB16" s="238"/>
      <c r="AC16" s="238"/>
      <c r="AD16" s="238"/>
    </row>
    <row r="17" customFormat="false" ht="27.75" hidden="false" customHeight="true" outlineLevel="0" collapsed="false">
      <c r="A17" s="486" t="n">
        <v>1</v>
      </c>
      <c r="B17" s="384" t="e">
        <f aca="false">VLOOKUP(C17,'9. Matriz de Requisitos'!$A:$W,3, FALSE())</f>
        <v>#N/A</v>
      </c>
      <c r="C17" s="435" t="s">
        <v>1756</v>
      </c>
      <c r="D17" s="384" t="e">
        <f aca="false">VLOOKUP(C17,'9. Matriz de Requisitos'!$A:$W,4, FALSE())</f>
        <v>#N/A</v>
      </c>
      <c r="E17" s="488" t="s">
        <v>2171</v>
      </c>
      <c r="F17" s="332" t="str">
        <f aca="false">VLOOKUP($E17, '4.5.1 Catalogo UXUI'!$B$2:$D$100, 3, FALSE())</f>
        <v>Responsive 2560</v>
      </c>
      <c r="G17" s="453" t="s">
        <v>2170</v>
      </c>
      <c r="H17" s="492" t="str">
        <f aca="false">CONCATENATE("[",$C17,"]","[",$F17,"] - ",$G17)</f>
        <v>[R14M-RE-FU-001][Responsive 2560] - Nueva Función - Alza / Baja de Fletes - Gestionar Pedido Intramitable</v>
      </c>
      <c r="I17" s="301" t="s">
        <v>2172</v>
      </c>
      <c r="J17" s="307" t="n">
        <f aca="false">IFERROR(VLOOKUP(E17,'4.5.1 Catalogo UXUI'!$B$2:$C$101, 2, FALSE()), 0)</f>
        <v>4</v>
      </c>
      <c r="K17" s="306" t="s">
        <v>43</v>
      </c>
      <c r="L17" s="307" t="n">
        <f aca="false">ROUNDUP(SUM(VLOOKUP('4.5 WBS UXUI'!K17,'6. Catalogos'!$S$2:$T$4,2,FALSE())*J17),0)</f>
        <v>4</v>
      </c>
      <c r="M17" s="238"/>
      <c r="N17" s="301"/>
      <c r="O17" s="238"/>
      <c r="P17" s="440"/>
      <c r="Q17" s="238"/>
      <c r="R17" s="238"/>
      <c r="S17" s="238"/>
      <c r="T17" s="238"/>
      <c r="U17" s="238"/>
      <c r="V17" s="238"/>
      <c r="W17" s="238"/>
      <c r="X17" s="238"/>
      <c r="Y17" s="238"/>
      <c r="Z17" s="238"/>
      <c r="AA17" s="238"/>
      <c r="AB17" s="238"/>
      <c r="AC17" s="238"/>
      <c r="AD17" s="238"/>
    </row>
    <row r="18" customFormat="false" ht="27.75" hidden="false" customHeight="true" outlineLevel="0" collapsed="false">
      <c r="A18" s="486" t="n">
        <v>1</v>
      </c>
      <c r="B18" s="384" t="e">
        <f aca="false">VLOOKUP(C18,'9. Matriz de Requisitos'!$A:$W,3, FALSE())</f>
        <v>#N/A</v>
      </c>
      <c r="C18" s="435" t="s">
        <v>1756</v>
      </c>
      <c r="D18" s="384" t="e">
        <f aca="false">VLOOKUP(C18,'9. Matriz de Requisitos'!$A:$W,4, FALSE())</f>
        <v>#N/A</v>
      </c>
      <c r="E18" s="488" t="s">
        <v>2165</v>
      </c>
      <c r="F18" s="348" t="str">
        <f aca="false">VLOOKUP($E18, '4.5.1 Catalogo UXUI'!$B$2:$D$100, 3, FALSE())</f>
        <v>Limpieza</v>
      </c>
      <c r="G18" s="453" t="s">
        <v>2170</v>
      </c>
      <c r="H18" s="492" t="str">
        <f aca="false">CONCATENATE("[",$C18,"]","[",$F18,"] - ",$G18)</f>
        <v>[R14M-RE-FU-001][Limpieza] - Nueva Función - Alza / Baja de Fletes - Gestionar Pedido Intramitable</v>
      </c>
      <c r="I18" s="491" t="s">
        <v>2166</v>
      </c>
      <c r="J18" s="307" t="n">
        <f aca="false">IFERROR(VLOOKUP(E18,'4.5.1 Catalogo UXUI'!$B$2:$C$101, 2, FALSE()), 0)</f>
        <v>2</v>
      </c>
      <c r="K18" s="306" t="s">
        <v>43</v>
      </c>
      <c r="L18" s="307" t="n">
        <f aca="false">ROUNDUP(SUM(VLOOKUP('4.5 WBS UXUI'!K18,'6. Catalogos'!$S$2:$T$4,2,FALSE())*J18),0)</f>
        <v>2</v>
      </c>
      <c r="M18" s="238"/>
      <c r="N18" s="491"/>
      <c r="O18" s="238"/>
      <c r="P18" s="440"/>
      <c r="Q18" s="238"/>
      <c r="R18" s="238"/>
      <c r="S18" s="238"/>
      <c r="T18" s="238"/>
      <c r="U18" s="238"/>
      <c r="V18" s="238"/>
      <c r="W18" s="238"/>
      <c r="X18" s="238"/>
      <c r="Y18" s="238"/>
      <c r="Z18" s="238"/>
      <c r="AA18" s="238"/>
      <c r="AB18" s="238"/>
      <c r="AC18" s="238"/>
      <c r="AD18" s="238"/>
    </row>
    <row r="19" customFormat="false" ht="27.75" hidden="false" customHeight="true" outlineLevel="0" collapsed="false">
      <c r="A19" s="348" t="n">
        <v>2</v>
      </c>
      <c r="B19" s="330" t="e">
        <f aca="false">VLOOKUP(C19,'9. Matriz de Requisitos'!$A$8:$V$88,3, FALSE())</f>
        <v>#N/A</v>
      </c>
      <c r="C19" s="487" t="s">
        <v>1757</v>
      </c>
      <c r="D19" s="330" t="e">
        <f aca="false">VLOOKUP(C19,'9. Matriz de Requisitos'!$A:$W,4, FALSE())</f>
        <v>#N/A</v>
      </c>
      <c r="E19" s="488" t="s">
        <v>2151</v>
      </c>
      <c r="F19" s="489" t="str">
        <f aca="false">VLOOKUP($E19, '4.5.1 Catalogo UXUI'!$B$2:$D$100, 3, FALSE())</f>
        <v>Análisis</v>
      </c>
      <c r="G19" s="483" t="s">
        <v>2173</v>
      </c>
      <c r="H19" s="490" t="str">
        <f aca="false">CONCATENATE("[",$C19,"]","[",$F19,"] - ",$G19)</f>
        <v>[R14M-RE-FU-001.1][Análisis] - Nueva Función - Eliminación de Fletes - Pretramitar Pedido</v>
      </c>
      <c r="I19" s="301" t="s">
        <v>2153</v>
      </c>
      <c r="J19" s="300" t="n">
        <f aca="false">IFERROR(VLOOKUP(E19,'4.5.1 Catalogo UXUI'!$B$2:$C$101, 2, FALSE()), 0)</f>
        <v>2</v>
      </c>
      <c r="K19" s="301" t="s">
        <v>43</v>
      </c>
      <c r="L19" s="300" t="n">
        <f aca="false">ROUNDUP(SUM(VLOOKUP('4.5 WBS UXUI'!K19,'6. Catalogos'!$S$2:$T$4,2,FALSE())*J19),0)</f>
        <v>2</v>
      </c>
      <c r="M19" s="486"/>
      <c r="N19" s="301"/>
      <c r="O19" s="364"/>
      <c r="P19" s="441"/>
      <c r="Q19" s="364"/>
      <c r="R19" s="364"/>
      <c r="S19" s="364"/>
      <c r="T19" s="364"/>
      <c r="U19" s="364"/>
      <c r="V19" s="364"/>
      <c r="W19" s="364"/>
      <c r="X19" s="364"/>
      <c r="Y19" s="364"/>
      <c r="Z19" s="364"/>
      <c r="AA19" s="364"/>
      <c r="AB19" s="364"/>
      <c r="AC19" s="364"/>
      <c r="AD19" s="364"/>
    </row>
    <row r="20" customFormat="false" ht="27.75" hidden="false" customHeight="true" outlineLevel="0" collapsed="false">
      <c r="A20" s="348" t="n">
        <v>2</v>
      </c>
      <c r="B20" s="330" t="e">
        <f aca="false">VLOOKUP(C20,'9. Matriz de Requisitos'!$A$8:$V$88,3, FALSE())</f>
        <v>#N/A</v>
      </c>
      <c r="C20" s="487" t="s">
        <v>1757</v>
      </c>
      <c r="D20" s="330" t="e">
        <f aca="false">VLOOKUP(C20,'9. Matriz de Requisitos'!$A:$W,4, FALSE())</f>
        <v>#N/A</v>
      </c>
      <c r="E20" s="488" t="s">
        <v>2154</v>
      </c>
      <c r="F20" s="489" t="str">
        <f aca="false">VLOOKUP($E20, '4.5.1 Catalogo UXUI'!$B$2:$D$100, 3, FALSE())</f>
        <v>Acompañamiento</v>
      </c>
      <c r="G20" s="483" t="s">
        <v>2173</v>
      </c>
      <c r="H20" s="490" t="str">
        <f aca="false">CONCATENATE("[",$C20,"]","[",$F20,"] - ",$G20)</f>
        <v>[R14M-RE-FU-001.1][Acompañamiento] - Nueva Función - Eliminación de Fletes - Pretramitar Pedido</v>
      </c>
      <c r="I20" s="301" t="s">
        <v>2155</v>
      </c>
      <c r="J20" s="300" t="n">
        <f aca="false">IFERROR(VLOOKUP(E20,'4.5.1 Catalogo UXUI'!$B$2:$C$101, 2, FALSE()), 0)</f>
        <v>2</v>
      </c>
      <c r="K20" s="301" t="s">
        <v>43</v>
      </c>
      <c r="L20" s="300" t="n">
        <f aca="false">ROUNDUP(SUM(VLOOKUP('4.5 WBS UXUI'!K20,'6. Catalogos'!$S$2:$T$4,2,FALSE())*J20),0)</f>
        <v>2</v>
      </c>
      <c r="M20" s="486"/>
      <c r="N20" s="301"/>
      <c r="O20" s="364"/>
      <c r="P20" s="441"/>
      <c r="Q20" s="364"/>
      <c r="R20" s="364"/>
      <c r="S20" s="364"/>
      <c r="T20" s="364"/>
      <c r="U20" s="364"/>
      <c r="V20" s="364"/>
      <c r="W20" s="364"/>
      <c r="X20" s="364"/>
      <c r="Y20" s="364"/>
      <c r="Z20" s="364"/>
      <c r="AA20" s="364"/>
      <c r="AB20" s="364"/>
      <c r="AC20" s="364"/>
      <c r="AD20" s="364"/>
    </row>
    <row r="21" customFormat="false" ht="27.75" hidden="false" customHeight="true" outlineLevel="0" collapsed="false">
      <c r="A21" s="348" t="n">
        <v>2</v>
      </c>
      <c r="B21" s="330" t="e">
        <f aca="false">VLOOKUP(C21,'9. Matriz de Requisitos'!$A$8:$V$88,3, FALSE())</f>
        <v>#N/A</v>
      </c>
      <c r="C21" s="487" t="s">
        <v>1757</v>
      </c>
      <c r="D21" s="330" t="e">
        <f aca="false">VLOOKUP(C21,'9. Matriz de Requisitos'!$A:$W,4, FALSE())</f>
        <v>#N/A</v>
      </c>
      <c r="E21" s="488" t="s">
        <v>2156</v>
      </c>
      <c r="F21" s="489" t="str">
        <f aca="false">VLOOKUP($E21, '4.5.1 Catalogo UXUI'!$B$2:$D$100, 3, FALSE())</f>
        <v>Documentación</v>
      </c>
      <c r="G21" s="483" t="s">
        <v>2173</v>
      </c>
      <c r="H21" s="490" t="str">
        <f aca="false">CONCATENATE("[",$C21,"]","[",$F21,"] - ",$G21)</f>
        <v>[R14M-RE-FU-001.1][Documentación] - Nueva Función - Eliminación de Fletes - Pretramitar Pedido</v>
      </c>
      <c r="I21" s="491" t="s">
        <v>2158</v>
      </c>
      <c r="J21" s="300" t="n">
        <f aca="false">IFERROR(VLOOKUP(E21,'4.5.1 Catalogo UXUI'!$B$2:$C$101, 2, FALSE()), 0)</f>
        <v>1</v>
      </c>
      <c r="K21" s="301" t="s">
        <v>43</v>
      </c>
      <c r="L21" s="300" t="n">
        <f aca="false">ROUNDUP(SUM(VLOOKUP('4.5 WBS UXUI'!K21,'6. Catalogos'!$S$2:$T$4,2,FALSE())*J21),0)</f>
        <v>1</v>
      </c>
      <c r="M21" s="486"/>
      <c r="N21" s="491"/>
      <c r="O21" s="364"/>
      <c r="P21" s="441"/>
      <c r="Q21" s="364"/>
      <c r="R21" s="364"/>
      <c r="S21" s="364"/>
      <c r="T21" s="364"/>
      <c r="U21" s="364"/>
      <c r="V21" s="364"/>
      <c r="W21" s="364"/>
      <c r="X21" s="364"/>
      <c r="Y21" s="364"/>
      <c r="Z21" s="364"/>
      <c r="AA21" s="364"/>
      <c r="AB21" s="364"/>
      <c r="AC21" s="364"/>
      <c r="AD21" s="364"/>
    </row>
    <row r="22" customFormat="false" ht="27.75" hidden="false" customHeight="true" outlineLevel="0" collapsed="false">
      <c r="A22" s="348" t="n">
        <v>2</v>
      </c>
      <c r="B22" s="330" t="e">
        <f aca="false">VLOOKUP(C22,'9. Matriz de Requisitos'!$A$8:$V$88,3, FALSE())</f>
        <v>#N/A</v>
      </c>
      <c r="C22" s="487" t="s">
        <v>1757</v>
      </c>
      <c r="D22" s="330" t="e">
        <f aca="false">VLOOKUP(C22,'9. Matriz de Requisitos'!$A:$W,4, FALSE())</f>
        <v>#N/A</v>
      </c>
      <c r="E22" s="488" t="s">
        <v>2159</v>
      </c>
      <c r="F22" s="489" t="str">
        <f aca="false">VLOOKUP($E22, '4.5.1 Catalogo UXUI'!$B$2:$D$100, 3, FALSE())</f>
        <v>Iteración Mol</v>
      </c>
      <c r="G22" s="483" t="s">
        <v>2173</v>
      </c>
      <c r="H22" s="490" t="str">
        <f aca="false">CONCATENATE("[",$C22,"]","[",$F22,"] - ",$G22)</f>
        <v>[R14M-RE-FU-001.1][Iteración Mol] - Nueva Función - Eliminación de Fletes - Pretramitar Pedido</v>
      </c>
      <c r="I22" s="491" t="s">
        <v>2174</v>
      </c>
      <c r="J22" s="300" t="n">
        <f aca="false">IFERROR(VLOOKUP(E22,'4.5.1 Catalogo UXUI'!$B$2:$C$101, 2, FALSE()), 0)</f>
        <v>2</v>
      </c>
      <c r="K22" s="301" t="s">
        <v>43</v>
      </c>
      <c r="L22" s="300" t="n">
        <f aca="false">ROUNDUP(SUM(VLOOKUP('4.5 WBS UXUI'!K22,'6. Catalogos'!$S$2:$T$4,2,FALSE())*J22),0)</f>
        <v>2</v>
      </c>
      <c r="M22" s="486"/>
      <c r="N22" s="491"/>
      <c r="O22" s="364"/>
      <c r="P22" s="441"/>
      <c r="Q22" s="364"/>
      <c r="R22" s="364"/>
      <c r="S22" s="364"/>
      <c r="T22" s="364"/>
      <c r="U22" s="364"/>
      <c r="V22" s="364"/>
      <c r="W22" s="364"/>
      <c r="X22" s="364"/>
      <c r="Y22" s="364"/>
      <c r="Z22" s="364"/>
      <c r="AA22" s="364"/>
      <c r="AB22" s="364"/>
      <c r="AC22" s="364"/>
      <c r="AD22" s="364"/>
    </row>
    <row r="23" customFormat="false" ht="27.75" hidden="false" customHeight="true" outlineLevel="0" collapsed="false">
      <c r="A23" s="348" t="n">
        <v>2</v>
      </c>
      <c r="B23" s="330" t="e">
        <f aca="false">VLOOKUP(C23,'9. Matriz de Requisitos'!$A$8:$V$88,3, FALSE())</f>
        <v>#N/A</v>
      </c>
      <c r="C23" s="487" t="s">
        <v>1757</v>
      </c>
      <c r="D23" s="330" t="e">
        <f aca="false">VLOOKUP(C23,'9. Matriz de Requisitos'!$A:$W,4, FALSE())</f>
        <v>#N/A</v>
      </c>
      <c r="E23" s="488" t="s">
        <v>2168</v>
      </c>
      <c r="F23" s="489" t="str">
        <f aca="false">VLOOKUP($E23, '4.5.1 Catalogo UXUI'!$B$2:$D$100, 3, FALSE())</f>
        <v>Caso de Uso</v>
      </c>
      <c r="G23" s="483" t="s">
        <v>2173</v>
      </c>
      <c r="H23" s="490" t="str">
        <f aca="false">CONCATENATE("[",$C23,"]","[",$F23,"] - ",$G23)</f>
        <v>[R14M-RE-FU-001.1][Caso de Uso] - Nueva Función - Eliminación de Fletes - Pretramitar Pedido</v>
      </c>
      <c r="I23" s="491" t="s">
        <v>2175</v>
      </c>
      <c r="J23" s="300" t="n">
        <f aca="false">IFERROR(VLOOKUP(E23,'4.5.1 Catalogo UXUI'!$B$2:$C$101, 2, FALSE()), 0)</f>
        <v>1</v>
      </c>
      <c r="K23" s="301" t="s">
        <v>43</v>
      </c>
      <c r="L23" s="300" t="n">
        <f aca="false">ROUNDUP(SUM(VLOOKUP('4.5 WBS UXUI'!K23,'6. Catalogos'!$S$2:$T$4,2,FALSE())*J23),0)</f>
        <v>1</v>
      </c>
      <c r="M23" s="486"/>
      <c r="N23" s="491"/>
      <c r="O23" s="364"/>
      <c r="P23" s="441"/>
      <c r="Q23" s="364"/>
      <c r="R23" s="364"/>
      <c r="S23" s="364"/>
      <c r="T23" s="364"/>
      <c r="U23" s="364"/>
      <c r="V23" s="364"/>
      <c r="W23" s="364"/>
      <c r="X23" s="364"/>
      <c r="Y23" s="364"/>
      <c r="Z23" s="364"/>
      <c r="AA23" s="364"/>
      <c r="AB23" s="364"/>
      <c r="AC23" s="364"/>
      <c r="AD23" s="364"/>
    </row>
    <row r="24" customFormat="false" ht="27.75" hidden="false" customHeight="true" outlineLevel="0" collapsed="false">
      <c r="A24" s="348" t="n">
        <v>2</v>
      </c>
      <c r="B24" s="330" t="e">
        <f aca="false">VLOOKUP(C24,'9. Matriz de Requisitos'!$A$8:$V$88,3, FALSE())</f>
        <v>#N/A</v>
      </c>
      <c r="C24" s="487" t="s">
        <v>1757</v>
      </c>
      <c r="D24" s="330" t="e">
        <f aca="false">VLOOKUP(C24,'9. Matriz de Requisitos'!$A:$W,4, FALSE())</f>
        <v>#N/A</v>
      </c>
      <c r="E24" s="488" t="s">
        <v>2165</v>
      </c>
      <c r="F24" s="486" t="str">
        <f aca="false">VLOOKUP($E24, '4.5.1 Catalogo UXUI'!$B$2:$D$100, 3, FALSE())</f>
        <v>Limpieza</v>
      </c>
      <c r="G24" s="483" t="s">
        <v>2173</v>
      </c>
      <c r="H24" s="490" t="str">
        <f aca="false">CONCATENATE("[",$C24,"]","[",$F24,"] - ",$G24)</f>
        <v>[R14M-RE-FU-001.1][Limpieza] - Nueva Función - Eliminación de Fletes - Pretramitar Pedido</v>
      </c>
      <c r="I24" s="491" t="s">
        <v>2166</v>
      </c>
      <c r="J24" s="300" t="n">
        <f aca="false">IFERROR(VLOOKUP(E24,'4.5.1 Catalogo UXUI'!$B$2:$C$101, 2, FALSE()), 0)</f>
        <v>2</v>
      </c>
      <c r="K24" s="301" t="s">
        <v>43</v>
      </c>
      <c r="L24" s="300" t="n">
        <f aca="false">ROUNDUP(SUM(VLOOKUP('4.5 WBS UXUI'!K24,'6. Catalogos'!$S$2:$T$4,2,FALSE())*J24),0)</f>
        <v>2</v>
      </c>
      <c r="M24" s="486"/>
      <c r="N24" s="491"/>
      <c r="O24" s="364"/>
      <c r="P24" s="441"/>
      <c r="Q24" s="364"/>
      <c r="R24" s="364"/>
      <c r="S24" s="364"/>
      <c r="T24" s="364"/>
      <c r="U24" s="364"/>
      <c r="V24" s="364"/>
      <c r="W24" s="364"/>
      <c r="X24" s="364"/>
      <c r="Y24" s="364"/>
      <c r="Z24" s="364"/>
      <c r="AA24" s="364"/>
      <c r="AB24" s="364"/>
      <c r="AC24" s="364"/>
      <c r="AD24" s="364"/>
    </row>
    <row r="25" customFormat="false" ht="28.5" hidden="false" customHeight="true" outlineLevel="0" collapsed="false">
      <c r="A25" s="348" t="n">
        <v>3</v>
      </c>
      <c r="B25" s="330" t="e">
        <f aca="false">VLOOKUP(C25,'9. Matriz de Requisitos'!$A$8:$V$88,3, FALSE())</f>
        <v>#N/A</v>
      </c>
      <c r="C25" s="487" t="s">
        <v>1758</v>
      </c>
      <c r="D25" s="330" t="e">
        <f aca="false">VLOOKUP(C25,'9. Matriz de Requisitos'!$A:$W,4, FALSE())</f>
        <v>#N/A</v>
      </c>
      <c r="E25" s="488" t="s">
        <v>2151</v>
      </c>
      <c r="F25" s="489" t="str">
        <f aca="false">VLOOKUP($E25, '4.5.1 Catalogo UXUI'!$B$2:$D$100, 3, FALSE())</f>
        <v>Análisis</v>
      </c>
      <c r="G25" s="436" t="s">
        <v>92</v>
      </c>
      <c r="H25" s="490" t="str">
        <f aca="false">CONCATENATE("[",$C25,"]","[",$F25,"] - ",$G25)</f>
        <v>[R14M-RE-FU-002][Análisis] - Conversión Correcta de Moneda en Partidas de Flete hacia Legacy</v>
      </c>
      <c r="I25" s="301" t="s">
        <v>2153</v>
      </c>
      <c r="J25" s="300" t="n">
        <f aca="false">IFERROR(VLOOKUP(E25,'4.5.1 Catalogo UXUI'!$B$2:$C$101, 2, FALSE()), 0)</f>
        <v>2</v>
      </c>
      <c r="K25" s="301" t="s">
        <v>43</v>
      </c>
      <c r="L25" s="300" t="n">
        <f aca="false">ROUNDUP(SUM(VLOOKUP('4.5 WBS UXUI'!K25,'6. Catalogos'!$S$2:$T$4,2,FALSE())*J25),0)</f>
        <v>2</v>
      </c>
      <c r="M25" s="486"/>
      <c r="N25" s="301"/>
      <c r="O25" s="238"/>
      <c r="P25" s="440"/>
      <c r="Q25" s="238"/>
      <c r="R25" s="238"/>
      <c r="S25" s="238"/>
      <c r="T25" s="238"/>
      <c r="U25" s="238"/>
      <c r="V25" s="238"/>
      <c r="W25" s="238"/>
      <c r="X25" s="238"/>
      <c r="Y25" s="238"/>
      <c r="Z25" s="238"/>
      <c r="AA25" s="238"/>
      <c r="AB25" s="238"/>
      <c r="AC25" s="238"/>
      <c r="AD25" s="238"/>
    </row>
    <row r="26" customFormat="false" ht="30" hidden="false" customHeight="true" outlineLevel="0" collapsed="false">
      <c r="A26" s="348" t="n">
        <v>3</v>
      </c>
      <c r="B26" s="330" t="e">
        <f aca="false">VLOOKUP(C26,'9. Matriz de Requisitos'!$A$8:$V$88,3, FALSE())</f>
        <v>#N/A</v>
      </c>
      <c r="C26" s="487" t="s">
        <v>1758</v>
      </c>
      <c r="D26" s="330" t="e">
        <f aca="false">VLOOKUP(C26,'9. Matriz de Requisitos'!$A:$W,4, FALSE())</f>
        <v>#N/A</v>
      </c>
      <c r="E26" s="488" t="s">
        <v>2154</v>
      </c>
      <c r="F26" s="489" t="str">
        <f aca="false">VLOOKUP($E26, '4.5.1 Catalogo UXUI'!$B$2:$D$100, 3, FALSE())</f>
        <v>Acompañamiento</v>
      </c>
      <c r="G26" s="436" t="s">
        <v>92</v>
      </c>
      <c r="H26" s="490" t="str">
        <f aca="false">CONCATENATE("[",$C26,"]","[",$F26,"] - ",$G26)</f>
        <v>[R14M-RE-FU-002][Acompañamiento] - Conversión Correcta de Moneda en Partidas de Flete hacia Legacy</v>
      </c>
      <c r="I26" s="301" t="s">
        <v>2155</v>
      </c>
      <c r="J26" s="300" t="n">
        <f aca="false">IFERROR(VLOOKUP(E26,'4.5.1 Catalogo UXUI'!$B$2:$C$101, 2, FALSE()), 0)</f>
        <v>2</v>
      </c>
      <c r="K26" s="301" t="s">
        <v>43</v>
      </c>
      <c r="L26" s="300" t="n">
        <f aca="false">ROUNDUP(SUM(VLOOKUP('4.5 WBS UXUI'!K26,'6. Catalogos'!$S$2:$T$4,2,FALSE())*J26),0)</f>
        <v>2</v>
      </c>
      <c r="M26" s="486"/>
      <c r="N26" s="301"/>
      <c r="O26" s="238"/>
      <c r="P26" s="440"/>
      <c r="Q26" s="238"/>
      <c r="R26" s="238"/>
      <c r="S26" s="238"/>
      <c r="T26" s="238"/>
      <c r="U26" s="238"/>
      <c r="V26" s="238"/>
      <c r="W26" s="238"/>
      <c r="X26" s="238"/>
      <c r="Y26" s="238"/>
      <c r="Z26" s="238"/>
      <c r="AA26" s="238"/>
      <c r="AB26" s="238"/>
      <c r="AC26" s="238"/>
      <c r="AD26" s="238"/>
    </row>
    <row r="27" customFormat="false" ht="15" hidden="false" customHeight="false" outlineLevel="0" collapsed="false">
      <c r="A27" s="493" t="n">
        <v>4</v>
      </c>
      <c r="B27" s="330" t="e">
        <f aca="false">VLOOKUP(C27,'9. Matriz de Requisitos'!$A$8:$V$88,3, FALSE())</f>
        <v>#N/A</v>
      </c>
      <c r="C27" s="487" t="s">
        <v>1759</v>
      </c>
      <c r="D27" s="330" t="e">
        <f aca="false">VLOOKUP(C27,'9. Matriz de Requisitos'!$A:$W,4, FALSE())</f>
        <v>#N/A</v>
      </c>
      <c r="E27" s="488"/>
      <c r="F27" s="486" t="e">
        <f aca="false">VLOOKUP($E27, '4.5.1 Catalogo UXUI'!$B$2:$D$100, 3, FALSE())</f>
        <v>#N/A</v>
      </c>
      <c r="G27" s="330"/>
      <c r="H27" s="490"/>
      <c r="I27" s="301"/>
      <c r="J27" s="300" t="n">
        <f aca="false">IFERROR(VLOOKUP(E27,'4.5.1 Catalogo UXUI'!$B$2:$C$101, 2, FALSE()), 0)</f>
        <v>0</v>
      </c>
      <c r="K27" s="301" t="s">
        <v>43</v>
      </c>
      <c r="L27" s="300" t="n">
        <f aca="false">ROUNDUP(SUM(VLOOKUP('4.5 WBS UXUI'!K27,'6. Catalogos'!$S$2:$T$4,2,FALSE())*J27),0)</f>
        <v>0</v>
      </c>
      <c r="M27" s="486"/>
      <c r="N27" s="301"/>
      <c r="O27" s="364"/>
      <c r="P27" s="441"/>
      <c r="Q27" s="364"/>
      <c r="R27" s="364"/>
      <c r="S27" s="364"/>
      <c r="T27" s="364"/>
      <c r="U27" s="364"/>
      <c r="V27" s="364"/>
      <c r="W27" s="364"/>
      <c r="X27" s="364"/>
      <c r="Y27" s="364"/>
      <c r="Z27" s="364"/>
      <c r="AA27" s="364"/>
      <c r="AB27" s="364"/>
      <c r="AC27" s="364"/>
      <c r="AD27" s="364"/>
    </row>
    <row r="28" customFormat="false" ht="15" hidden="false" customHeight="false" outlineLevel="0" collapsed="false">
      <c r="A28" s="493" t="n">
        <v>4</v>
      </c>
      <c r="B28" s="330" t="e">
        <f aca="false">VLOOKUP(C28,'9. Matriz de Requisitos'!$A$8:$V$88,3, FALSE())</f>
        <v>#N/A</v>
      </c>
      <c r="C28" s="487" t="s">
        <v>1759</v>
      </c>
      <c r="D28" s="330" t="e">
        <f aca="false">VLOOKUP(C28,'9. Matriz de Requisitos'!$A:$W,4, FALSE())</f>
        <v>#N/A</v>
      </c>
      <c r="E28" s="488"/>
      <c r="F28" s="486" t="e">
        <f aca="false">VLOOKUP($E28, '4.5.1 Catalogo UXUI'!$B$2:$D$100, 3, FALSE())</f>
        <v>#N/A</v>
      </c>
      <c r="G28" s="330"/>
      <c r="H28" s="490"/>
      <c r="I28" s="301"/>
      <c r="J28" s="300" t="n">
        <f aca="false">IFERROR(VLOOKUP(E28,'4.5.1 Catalogo UXUI'!$B$2:$C$101, 2, FALSE()), 0)</f>
        <v>0</v>
      </c>
      <c r="K28" s="301" t="s">
        <v>43</v>
      </c>
      <c r="L28" s="300" t="n">
        <f aca="false">ROUNDUP(SUM(VLOOKUP('4.5 WBS UXUI'!K28,'6. Catalogos'!$S$2:$T$4,2,FALSE())*J28),0)</f>
        <v>0</v>
      </c>
      <c r="M28" s="486"/>
      <c r="N28" s="301"/>
      <c r="O28" s="364"/>
      <c r="P28" s="441"/>
      <c r="Q28" s="364"/>
      <c r="R28" s="364"/>
      <c r="S28" s="364"/>
      <c r="T28" s="364"/>
      <c r="U28" s="364"/>
      <c r="V28" s="364"/>
      <c r="W28" s="364"/>
      <c r="X28" s="364"/>
      <c r="Y28" s="364"/>
      <c r="Z28" s="364"/>
      <c r="AA28" s="364"/>
      <c r="AB28" s="364"/>
      <c r="AC28" s="364"/>
      <c r="AD28" s="364"/>
    </row>
    <row r="29" customFormat="false" ht="42.75" hidden="false" customHeight="true" outlineLevel="0" collapsed="false">
      <c r="A29" s="348" t="n">
        <v>5</v>
      </c>
      <c r="B29" s="330" t="e">
        <f aca="false">VLOOKUP(C29,'9. Matriz de Requisitos'!$A$8:$V$88,3, FALSE())</f>
        <v>#N/A</v>
      </c>
      <c r="C29" s="487" t="s">
        <v>1760</v>
      </c>
      <c r="D29" s="330" t="e">
        <f aca="false">VLOOKUP(C29,'9. Matriz de Requisitos'!$A:$W,4, FALSE())</f>
        <v>#N/A</v>
      </c>
      <c r="E29" s="488" t="s">
        <v>2151</v>
      </c>
      <c r="F29" s="489" t="str">
        <f aca="false">VLOOKUP($E29, '4.5.1 Catalogo UXUI'!$B$2:$D$100, 3, FALSE())</f>
        <v>Análisis</v>
      </c>
      <c r="G29" s="483" t="s">
        <v>2176</v>
      </c>
      <c r="H29" s="490" t="str">
        <f aca="false">CONCATENATE("[",$C29,"]","[",$F29,"] - ",$G29)</f>
        <v>[R14M-RE-FU-004][Análisis] - Ajuste Función - Recoge en Proquifa - Catálogo de Clientes: Direcciones de entrega</v>
      </c>
      <c r="I29" s="301" t="s">
        <v>2153</v>
      </c>
      <c r="J29" s="300" t="n">
        <f aca="false">IFERROR(VLOOKUP(E29,'4.5.1 Catalogo UXUI'!$B$2:$C$101, 2, FALSE()), 0)</f>
        <v>2</v>
      </c>
      <c r="K29" s="301" t="s">
        <v>43</v>
      </c>
      <c r="L29" s="300" t="n">
        <f aca="false">ROUNDUP(SUM(VLOOKUP('4.5 WBS UXUI'!K29,'6. Catalogos'!$S$2:$T$4,2,FALSE())*J29),0)</f>
        <v>2</v>
      </c>
      <c r="M29" s="486"/>
      <c r="N29" s="301"/>
      <c r="O29" s="364"/>
      <c r="P29" s="441"/>
      <c r="Q29" s="364"/>
      <c r="R29" s="364"/>
      <c r="S29" s="364"/>
      <c r="T29" s="364"/>
      <c r="U29" s="364"/>
      <c r="V29" s="364"/>
      <c r="W29" s="364"/>
      <c r="X29" s="364"/>
      <c r="Y29" s="364"/>
      <c r="Z29" s="364"/>
      <c r="AA29" s="364"/>
      <c r="AB29" s="364"/>
      <c r="AC29" s="364"/>
      <c r="AD29" s="364"/>
    </row>
    <row r="30" customFormat="false" ht="42.75" hidden="false" customHeight="true" outlineLevel="0" collapsed="false">
      <c r="A30" s="348" t="n">
        <v>5</v>
      </c>
      <c r="B30" s="330" t="e">
        <f aca="false">VLOOKUP(C30,'9. Matriz de Requisitos'!$A$8:$V$88,3, FALSE())</f>
        <v>#N/A</v>
      </c>
      <c r="C30" s="487" t="s">
        <v>1760</v>
      </c>
      <c r="D30" s="330" t="e">
        <f aca="false">VLOOKUP(C30,'9. Matriz de Requisitos'!$A:$W,4, FALSE())</f>
        <v>#N/A</v>
      </c>
      <c r="E30" s="488" t="s">
        <v>2154</v>
      </c>
      <c r="F30" s="489" t="str">
        <f aca="false">VLOOKUP($E30, '4.5.1 Catalogo UXUI'!$B$2:$D$100, 3, FALSE())</f>
        <v>Acompañamiento</v>
      </c>
      <c r="G30" s="483" t="s">
        <v>2176</v>
      </c>
      <c r="H30" s="490" t="str">
        <f aca="false">CONCATENATE("[",$C30,"]","[",$F30,"] - ",$G30)</f>
        <v>[R14M-RE-FU-004][Acompañamiento] - Ajuste Función - Recoge en Proquifa - Catálogo de Clientes: Direcciones de entrega</v>
      </c>
      <c r="I30" s="301" t="s">
        <v>2155</v>
      </c>
      <c r="J30" s="300" t="n">
        <f aca="false">IFERROR(VLOOKUP(E30,'4.5.1 Catalogo UXUI'!$B$2:$C$101, 2, FALSE()), 0)</f>
        <v>2</v>
      </c>
      <c r="K30" s="301" t="s">
        <v>43</v>
      </c>
      <c r="L30" s="300" t="n">
        <f aca="false">ROUNDUP(SUM(VLOOKUP('4.5 WBS UXUI'!K30,'6. Catalogos'!$S$2:$T$4,2,FALSE())*J30),0)</f>
        <v>2</v>
      </c>
      <c r="M30" s="486"/>
      <c r="N30" s="301"/>
      <c r="O30" s="364"/>
      <c r="P30" s="441"/>
      <c r="Q30" s="364"/>
      <c r="R30" s="364"/>
      <c r="S30" s="364"/>
      <c r="T30" s="364"/>
      <c r="U30" s="364"/>
      <c r="V30" s="364"/>
      <c r="W30" s="364"/>
      <c r="X30" s="364"/>
      <c r="Y30" s="364"/>
      <c r="Z30" s="364"/>
      <c r="AA30" s="364"/>
      <c r="AB30" s="364"/>
      <c r="AC30" s="364"/>
      <c r="AD30" s="364"/>
    </row>
    <row r="31" customFormat="false" ht="42.75" hidden="false" customHeight="true" outlineLevel="0" collapsed="false">
      <c r="A31" s="348" t="n">
        <v>5</v>
      </c>
      <c r="B31" s="330" t="e">
        <f aca="false">VLOOKUP(C31,'9. Matriz de Requisitos'!$A$8:$V$88,3, FALSE())</f>
        <v>#N/A</v>
      </c>
      <c r="C31" s="487" t="s">
        <v>1760</v>
      </c>
      <c r="D31" s="330" t="e">
        <f aca="false">VLOOKUP(C31,'9. Matriz de Requisitos'!$A:$W,4, FALSE())</f>
        <v>#N/A</v>
      </c>
      <c r="E31" s="488" t="s">
        <v>2156</v>
      </c>
      <c r="F31" s="489" t="str">
        <f aca="false">VLOOKUP($E31, '4.5.1 Catalogo UXUI'!$B$2:$D$100, 3, FALSE())</f>
        <v>Documentación</v>
      </c>
      <c r="G31" s="483" t="s">
        <v>2176</v>
      </c>
      <c r="H31" s="490" t="str">
        <f aca="false">CONCATENATE("[",$C31,"]","[",$F31,"] - ",$G31)</f>
        <v>[R14M-RE-FU-004][Documentación] - Ajuste Función - Recoge en Proquifa - Catálogo de Clientes: Direcciones de entrega</v>
      </c>
      <c r="I31" s="491" t="s">
        <v>2158</v>
      </c>
      <c r="J31" s="300" t="n">
        <f aca="false">IFERROR(VLOOKUP(E31,'4.5.1 Catalogo UXUI'!$B$2:$C$101, 2, FALSE()), 0)</f>
        <v>1</v>
      </c>
      <c r="K31" s="301" t="s">
        <v>43</v>
      </c>
      <c r="L31" s="300" t="n">
        <f aca="false">ROUNDUP(SUM(VLOOKUP('4.5 WBS UXUI'!K31,'6. Catalogos'!$S$2:$T$4,2,FALSE())*J31),0)</f>
        <v>1</v>
      </c>
      <c r="M31" s="486"/>
      <c r="N31" s="491"/>
      <c r="O31" s="364"/>
      <c r="P31" s="441"/>
      <c r="Q31" s="364"/>
      <c r="R31" s="364"/>
      <c r="S31" s="364"/>
      <c r="T31" s="364"/>
      <c r="U31" s="364"/>
      <c r="V31" s="364"/>
      <c r="W31" s="364"/>
      <c r="X31" s="364"/>
      <c r="Y31" s="364"/>
      <c r="Z31" s="364"/>
      <c r="AA31" s="364"/>
      <c r="AB31" s="364"/>
      <c r="AC31" s="364"/>
      <c r="AD31" s="364"/>
    </row>
    <row r="32" customFormat="false" ht="42.75" hidden="false" customHeight="true" outlineLevel="0" collapsed="false">
      <c r="A32" s="348" t="n">
        <v>5</v>
      </c>
      <c r="B32" s="330" t="e">
        <f aca="false">VLOOKUP(C32,'9. Matriz de Requisitos'!$A$8:$V$88,3, FALSE())</f>
        <v>#N/A</v>
      </c>
      <c r="C32" s="487" t="s">
        <v>1760</v>
      </c>
      <c r="D32" s="330" t="e">
        <f aca="false">VLOOKUP(C32,'9. Matriz de Requisitos'!$A:$W,4, FALSE())</f>
        <v>#N/A</v>
      </c>
      <c r="E32" s="488" t="s">
        <v>2168</v>
      </c>
      <c r="F32" s="489" t="str">
        <f aca="false">VLOOKUP($E32, '4.5.1 Catalogo UXUI'!$B$2:$D$100, 3, FALSE())</f>
        <v>Caso de Uso</v>
      </c>
      <c r="G32" s="483" t="s">
        <v>2176</v>
      </c>
      <c r="H32" s="490" t="str">
        <f aca="false">CONCATENATE("[",$C32,"]","[",$F32,"] - ",$G32)</f>
        <v>[R14M-RE-FU-004][Caso de Uso] - Ajuste Función - Recoge en Proquifa - Catálogo de Clientes: Direcciones de entrega</v>
      </c>
      <c r="I32" s="491" t="s">
        <v>2175</v>
      </c>
      <c r="J32" s="300" t="n">
        <f aca="false">IFERROR(VLOOKUP(E32,'4.5.1 Catalogo UXUI'!$B$2:$C$101, 2, FALSE()), 0)</f>
        <v>1</v>
      </c>
      <c r="K32" s="301" t="s">
        <v>43</v>
      </c>
      <c r="L32" s="300" t="n">
        <f aca="false">ROUNDUP(SUM(VLOOKUP('4.5 WBS UXUI'!K32,'6. Catalogos'!$S$2:$T$4,2,FALSE())*J32),0)</f>
        <v>1</v>
      </c>
      <c r="M32" s="486"/>
      <c r="N32" s="491"/>
      <c r="O32" s="364"/>
      <c r="P32" s="441"/>
      <c r="Q32" s="364"/>
      <c r="R32" s="364"/>
      <c r="S32" s="364"/>
      <c r="T32" s="364"/>
      <c r="U32" s="364"/>
      <c r="V32" s="364"/>
      <c r="W32" s="364"/>
      <c r="X32" s="364"/>
      <c r="Y32" s="364"/>
      <c r="Z32" s="364"/>
      <c r="AA32" s="364"/>
      <c r="AB32" s="364"/>
      <c r="AC32" s="364"/>
      <c r="AD32" s="364"/>
    </row>
    <row r="33" customFormat="false" ht="42.75" hidden="false" customHeight="true" outlineLevel="0" collapsed="false">
      <c r="A33" s="348" t="n">
        <v>5</v>
      </c>
      <c r="B33" s="330" t="e">
        <f aca="false">VLOOKUP(C33,'9. Matriz de Requisitos'!$A$8:$V$88,3, FALSE())</f>
        <v>#N/A</v>
      </c>
      <c r="C33" s="487" t="s">
        <v>1760</v>
      </c>
      <c r="D33" s="330" t="e">
        <f aca="false">VLOOKUP(C33,'9. Matriz de Requisitos'!$A:$W,4, FALSE())</f>
        <v>#N/A</v>
      </c>
      <c r="E33" s="488" t="s">
        <v>2165</v>
      </c>
      <c r="F33" s="486" t="str">
        <f aca="false">VLOOKUP($E33, '4.5.1 Catalogo UXUI'!$B$2:$D$100, 3, FALSE())</f>
        <v>Limpieza</v>
      </c>
      <c r="G33" s="483" t="s">
        <v>2176</v>
      </c>
      <c r="H33" s="490" t="str">
        <f aca="false">CONCATENATE("[",$C33,"]","[",$F33,"] - ",$G33)</f>
        <v>[R14M-RE-FU-004][Limpieza] - Ajuste Función - Recoge en Proquifa - Catálogo de Clientes: Direcciones de entrega</v>
      </c>
      <c r="I33" s="491" t="s">
        <v>2166</v>
      </c>
      <c r="J33" s="300" t="n">
        <f aca="false">IFERROR(VLOOKUP(E33,'4.5.1 Catalogo UXUI'!$B$2:$C$101, 2, FALSE()), 0)</f>
        <v>2</v>
      </c>
      <c r="K33" s="301" t="s">
        <v>43</v>
      </c>
      <c r="L33" s="300" t="n">
        <f aca="false">ROUNDUP(SUM(VLOOKUP('4.5 WBS UXUI'!K33,'6. Catalogos'!$S$2:$T$4,2,FALSE())*J33),0)</f>
        <v>2</v>
      </c>
      <c r="M33" s="486"/>
      <c r="N33" s="491"/>
      <c r="O33" s="364"/>
      <c r="P33" s="441"/>
      <c r="Q33" s="364"/>
      <c r="R33" s="364"/>
      <c r="S33" s="364"/>
      <c r="T33" s="364"/>
      <c r="U33" s="364"/>
      <c r="V33" s="364"/>
      <c r="W33" s="364"/>
      <c r="X33" s="364"/>
      <c r="Y33" s="364"/>
      <c r="Z33" s="364"/>
      <c r="AA33" s="364"/>
      <c r="AB33" s="364"/>
      <c r="AC33" s="364"/>
      <c r="AD33" s="364"/>
    </row>
    <row r="34" customFormat="false" ht="15" hidden="false" customHeight="false" outlineLevel="0" collapsed="false">
      <c r="A34" s="494" t="n">
        <v>6</v>
      </c>
      <c r="B34" s="330" t="e">
        <f aca="false">VLOOKUP(C34,'9. Matriz de Requisitos'!$A$8:$V$88,3, FALSE())</f>
        <v>#N/A</v>
      </c>
      <c r="C34" s="487" t="s">
        <v>1761</v>
      </c>
      <c r="D34" s="330" t="e">
        <f aca="false">VLOOKUP(C34,'9. Matriz de Requisitos'!$A:$W,4, FALSE())</f>
        <v>#N/A</v>
      </c>
      <c r="E34" s="488"/>
      <c r="F34" s="486" t="e">
        <f aca="false">VLOOKUP($E34, '4.5.1 Catalogo UXUI'!$B$2:$D$100, 3, FALSE())</f>
        <v>#N/A</v>
      </c>
      <c r="G34" s="483"/>
      <c r="H34" s="490"/>
      <c r="I34" s="301"/>
      <c r="J34" s="300" t="n">
        <f aca="false">IFERROR(VLOOKUP(E34,'4.5.1 Catalogo UXUI'!$B$2:$C$101, 2, FALSE()), 0)</f>
        <v>0</v>
      </c>
      <c r="K34" s="301" t="s">
        <v>43</v>
      </c>
      <c r="L34" s="300" t="n">
        <f aca="false">ROUNDUP(SUM(VLOOKUP('4.5 WBS UXUI'!K34,'6. Catalogos'!$S$2:$T$4,2,FALSE())*J34),0)</f>
        <v>0</v>
      </c>
      <c r="M34" s="486"/>
      <c r="N34" s="301"/>
      <c r="O34" s="238"/>
      <c r="P34" s="440"/>
      <c r="Q34" s="238"/>
      <c r="R34" s="238"/>
      <c r="S34" s="238"/>
      <c r="T34" s="238"/>
      <c r="U34" s="238"/>
      <c r="V34" s="238"/>
      <c r="W34" s="238"/>
      <c r="X34" s="238"/>
      <c r="Y34" s="238"/>
      <c r="Z34" s="238"/>
      <c r="AA34" s="238"/>
      <c r="AB34" s="238"/>
      <c r="AC34" s="238"/>
      <c r="AD34" s="238"/>
    </row>
    <row r="35" customFormat="false" ht="28.5" hidden="false" customHeight="true" outlineLevel="0" collapsed="false">
      <c r="A35" s="348" t="n">
        <v>7</v>
      </c>
      <c r="B35" s="330" t="e">
        <f aca="false">VLOOKUP(C35,'9. Matriz de Requisitos'!$A$8:$V$88,3, FALSE())</f>
        <v>#N/A</v>
      </c>
      <c r="C35" s="487" t="s">
        <v>1762</v>
      </c>
      <c r="D35" s="330" t="e">
        <f aca="false">VLOOKUP(C35,'9. Matriz de Requisitos'!$A:$W,4, FALSE())</f>
        <v>#N/A</v>
      </c>
      <c r="E35" s="488" t="s">
        <v>2151</v>
      </c>
      <c r="F35" s="489" t="str">
        <f aca="false">VLOOKUP($E35, '4.5.1 Catalogo UXUI'!$B$2:$D$100, 3, FALSE())</f>
        <v>Análisis</v>
      </c>
      <c r="G35" s="483" t="s">
        <v>2177</v>
      </c>
      <c r="H35" s="490" t="str">
        <f aca="false">CONCATENATE("[",$C35,"]","[",$F35,"] - ",$G35)</f>
        <v>[R14M-RE-FU-006][Análisis] - Nueva Función - Restricciones de Entrega</v>
      </c>
      <c r="I35" s="301" t="s">
        <v>2153</v>
      </c>
      <c r="J35" s="300" t="n">
        <f aca="false">IFERROR(VLOOKUP(E35,'4.5.1 Catalogo UXUI'!$B$2:$C$101, 2, FALSE()), 0)</f>
        <v>2</v>
      </c>
      <c r="K35" s="301" t="s">
        <v>43</v>
      </c>
      <c r="L35" s="300" t="n">
        <f aca="false">ROUNDUP(SUM(VLOOKUP('4.5 WBS UXUI'!K35,'6. Catalogos'!$S$2:$T$4,2,FALSE())*J35),0)</f>
        <v>2</v>
      </c>
      <c r="M35" s="486"/>
      <c r="N35" s="301"/>
      <c r="O35" s="238"/>
      <c r="P35" s="238"/>
      <c r="Q35" s="238"/>
      <c r="R35" s="238"/>
      <c r="S35" s="238"/>
      <c r="T35" s="238"/>
      <c r="U35" s="238"/>
      <c r="V35" s="238"/>
      <c r="W35" s="238"/>
      <c r="X35" s="238"/>
      <c r="Y35" s="238"/>
      <c r="Z35" s="238"/>
      <c r="AA35" s="238"/>
      <c r="AB35" s="238"/>
      <c r="AC35" s="238"/>
      <c r="AD35" s="238"/>
    </row>
    <row r="36" customFormat="false" ht="30" hidden="false" customHeight="true" outlineLevel="0" collapsed="false">
      <c r="A36" s="348" t="n">
        <v>7</v>
      </c>
      <c r="B36" s="330" t="e">
        <f aca="false">VLOOKUP(C36,'9. Matriz de Requisitos'!$A$8:$V$88,3, FALSE())</f>
        <v>#N/A</v>
      </c>
      <c r="C36" s="487" t="s">
        <v>1762</v>
      </c>
      <c r="D36" s="330" t="e">
        <f aca="false">VLOOKUP(C36,'9. Matriz de Requisitos'!$A:$W,4, FALSE())</f>
        <v>#N/A</v>
      </c>
      <c r="E36" s="488" t="s">
        <v>2154</v>
      </c>
      <c r="F36" s="489" t="str">
        <f aca="false">VLOOKUP($E36, '4.5.1 Catalogo UXUI'!$B$2:$D$100, 3, FALSE())</f>
        <v>Acompañamiento</v>
      </c>
      <c r="G36" s="483" t="s">
        <v>2177</v>
      </c>
      <c r="H36" s="490" t="str">
        <f aca="false">CONCATENATE("[",$C36,"]","[",$F36,"] - ",$G36)</f>
        <v>[R14M-RE-FU-006][Acompañamiento] - Nueva Función - Restricciones de Entrega</v>
      </c>
      <c r="I36" s="301" t="s">
        <v>2155</v>
      </c>
      <c r="J36" s="300" t="n">
        <f aca="false">IFERROR(VLOOKUP(E36,'4.5.1 Catalogo UXUI'!$B$2:$C$101, 2, FALSE()), 0)</f>
        <v>2</v>
      </c>
      <c r="K36" s="301" t="s">
        <v>43</v>
      </c>
      <c r="L36" s="300" t="n">
        <f aca="false">ROUNDUP(SUM(VLOOKUP('4.5 WBS UXUI'!K36,'6. Catalogos'!$S$2:$T$4,2,FALSE())*J36),0)</f>
        <v>2</v>
      </c>
      <c r="M36" s="486"/>
      <c r="N36" s="301"/>
      <c r="O36" s="238"/>
      <c r="P36" s="238"/>
      <c r="Q36" s="238"/>
      <c r="R36" s="238"/>
      <c r="S36" s="238"/>
      <c r="T36" s="238"/>
      <c r="U36" s="238"/>
      <c r="V36" s="238"/>
      <c r="W36" s="238"/>
      <c r="X36" s="238"/>
      <c r="Y36" s="238"/>
      <c r="Z36" s="238"/>
      <c r="AA36" s="238"/>
      <c r="AB36" s="238"/>
      <c r="AC36" s="238"/>
      <c r="AD36" s="238"/>
    </row>
    <row r="37" customFormat="false" ht="42.75" hidden="false" customHeight="true" outlineLevel="0" collapsed="false">
      <c r="A37" s="348" t="n">
        <v>7</v>
      </c>
      <c r="B37" s="330" t="e">
        <f aca="false">VLOOKUP(C37,'9. Matriz de Requisitos'!$A$8:$V$88,3, FALSE())</f>
        <v>#N/A</v>
      </c>
      <c r="C37" s="487" t="s">
        <v>1762</v>
      </c>
      <c r="D37" s="330" t="e">
        <f aca="false">VLOOKUP(C37,'9. Matriz de Requisitos'!$A:$W,4, FALSE())</f>
        <v>#N/A</v>
      </c>
      <c r="E37" s="488" t="s">
        <v>2156</v>
      </c>
      <c r="F37" s="489" t="str">
        <f aca="false">VLOOKUP($E37, '4.5.1 Catalogo UXUI'!$B$2:$D$100, 3, FALSE())</f>
        <v>Documentación</v>
      </c>
      <c r="G37" s="483" t="s">
        <v>2178</v>
      </c>
      <c r="H37" s="490" t="str">
        <f aca="false">CONCATENATE("[",$C37,"]","[",$F37,"] - ",$G37)</f>
        <v>[R14M-RE-FU-006][Documentación] - Nueva Función - Restricciones de Entrega - Catálogo de Proveedores: Logística</v>
      </c>
      <c r="I37" s="491" t="s">
        <v>2158</v>
      </c>
      <c r="J37" s="300" t="n">
        <f aca="false">IFERROR(VLOOKUP(E37,'4.5.1 Catalogo UXUI'!$B$2:$C$101, 2, FALSE()), 0)</f>
        <v>1</v>
      </c>
      <c r="K37" s="301" t="s">
        <v>43</v>
      </c>
      <c r="L37" s="300" t="n">
        <f aca="false">ROUNDUP(SUM(VLOOKUP('4.5 WBS UXUI'!K37,'6. Catalogos'!$S$2:$T$4,2,FALSE())*J37),0)</f>
        <v>1</v>
      </c>
      <c r="M37" s="486"/>
      <c r="N37" s="495" t="s">
        <v>2179</v>
      </c>
      <c r="O37" s="238"/>
      <c r="P37" s="238"/>
      <c r="Q37" s="238"/>
      <c r="R37" s="238"/>
      <c r="S37" s="238"/>
      <c r="T37" s="238"/>
      <c r="U37" s="238"/>
      <c r="V37" s="238"/>
      <c r="W37" s="238"/>
      <c r="X37" s="238"/>
      <c r="Y37" s="238"/>
      <c r="Z37" s="238"/>
      <c r="AA37" s="238"/>
      <c r="AB37" s="238"/>
      <c r="AC37" s="238"/>
      <c r="AD37" s="238"/>
    </row>
    <row r="38" customFormat="false" ht="42.75" hidden="false" customHeight="true" outlineLevel="0" collapsed="false">
      <c r="A38" s="348" t="n">
        <v>7</v>
      </c>
      <c r="B38" s="330" t="e">
        <f aca="false">VLOOKUP(C38,'9. Matriz de Requisitos'!$A$8:$V$88,3, FALSE())</f>
        <v>#N/A</v>
      </c>
      <c r="C38" s="487" t="s">
        <v>1762</v>
      </c>
      <c r="D38" s="330" t="e">
        <f aca="false">VLOOKUP(C38,'9. Matriz de Requisitos'!$A:$W,4, FALSE())</f>
        <v>#N/A</v>
      </c>
      <c r="E38" s="488" t="s">
        <v>2180</v>
      </c>
      <c r="F38" s="489" t="str">
        <f aca="false">VLOOKUP($E38, '4.5.1 Catalogo UXUI'!$B$2:$D$100, 3, FALSE())</f>
        <v>Iteración N1</v>
      </c>
      <c r="G38" s="483" t="s">
        <v>2178</v>
      </c>
      <c r="H38" s="490" t="str">
        <f aca="false">CONCATENATE("[",$C38,"]","[",$F38,"] - ",$G38)</f>
        <v>[R14M-RE-FU-006][Iteración N1] - Nueva Función - Restricciones de Entrega - Catálogo de Proveedores: Logística</v>
      </c>
      <c r="I38" s="301" t="s">
        <v>2162</v>
      </c>
      <c r="J38" s="300" t="n">
        <f aca="false">IFERROR(VLOOKUP(E38,'4.5.1 Catalogo UXUI'!$B$2:$C$101, 2, FALSE()), 0)</f>
        <v>1</v>
      </c>
      <c r="K38" s="301" t="s">
        <v>43</v>
      </c>
      <c r="L38" s="300" t="n">
        <f aca="false">ROUNDUP(SUM(VLOOKUP('4.5 WBS UXUI'!K38,'6. Catalogos'!$S$2:$T$4,2,FALSE())*J38),0)</f>
        <v>1</v>
      </c>
      <c r="M38" s="486"/>
      <c r="N38" s="495" t="s">
        <v>2179</v>
      </c>
      <c r="O38" s="238"/>
      <c r="P38" s="238"/>
      <c r="Q38" s="238"/>
      <c r="R38" s="238"/>
      <c r="S38" s="238"/>
      <c r="T38" s="238"/>
      <c r="U38" s="238"/>
      <c r="V38" s="238"/>
      <c r="W38" s="238"/>
      <c r="X38" s="238"/>
      <c r="Y38" s="238"/>
      <c r="Z38" s="238"/>
      <c r="AA38" s="238"/>
      <c r="AB38" s="238"/>
      <c r="AC38" s="238"/>
      <c r="AD38" s="238"/>
    </row>
    <row r="39" customFormat="false" ht="42.75" hidden="false" customHeight="true" outlineLevel="0" collapsed="false">
      <c r="A39" s="348" t="n">
        <v>7</v>
      </c>
      <c r="B39" s="330" t="e">
        <f aca="false">VLOOKUP(C39,'9. Matriz de Requisitos'!$A$8:$V$88,3, FALSE())</f>
        <v>#N/A</v>
      </c>
      <c r="C39" s="487" t="s">
        <v>1762</v>
      </c>
      <c r="D39" s="330" t="e">
        <f aca="false">VLOOKUP(C39,'9. Matriz de Requisitos'!$A:$W,4, FALSE())</f>
        <v>#N/A</v>
      </c>
      <c r="E39" s="488" t="s">
        <v>2180</v>
      </c>
      <c r="F39" s="489" t="str">
        <f aca="false">VLOOKUP($E39, '4.5.1 Catalogo UXUI'!$B$2:$D$100, 3, FALSE())</f>
        <v>Iteración N1</v>
      </c>
      <c r="G39" s="483" t="s">
        <v>2178</v>
      </c>
      <c r="H39" s="490" t="str">
        <f aca="false">CONCATENATE("[",$C39,"]","[",$F39,"] - ",$G39)</f>
        <v>[R14M-RE-FU-006][Iteración N1] - Nueva Función - Restricciones de Entrega - Catálogo de Proveedores: Logística</v>
      </c>
      <c r="I39" s="301" t="s">
        <v>2164</v>
      </c>
      <c r="J39" s="300" t="n">
        <f aca="false">IFERROR(VLOOKUP(E39,'4.5.1 Catalogo UXUI'!$B$2:$C$101, 2, FALSE()), 0)</f>
        <v>1</v>
      </c>
      <c r="K39" s="301" t="s">
        <v>43</v>
      </c>
      <c r="L39" s="300" t="n">
        <f aca="false">ROUNDUP(SUM(VLOOKUP('4.5 WBS UXUI'!K39,'6. Catalogos'!$S$2:$T$4,2,FALSE())*J39),0)</f>
        <v>1</v>
      </c>
      <c r="M39" s="486"/>
      <c r="N39" s="495" t="s">
        <v>2179</v>
      </c>
      <c r="O39" s="238"/>
      <c r="P39" s="238"/>
      <c r="Q39" s="238"/>
      <c r="R39" s="238"/>
      <c r="S39" s="238"/>
      <c r="T39" s="238"/>
      <c r="U39" s="238"/>
      <c r="V39" s="238"/>
      <c r="W39" s="238"/>
      <c r="X39" s="238"/>
      <c r="Y39" s="238"/>
      <c r="Z39" s="238"/>
      <c r="AA39" s="238"/>
      <c r="AB39" s="238"/>
      <c r="AC39" s="238"/>
      <c r="AD39" s="238"/>
    </row>
    <row r="40" customFormat="false" ht="42.75" hidden="false" customHeight="true" outlineLevel="0" collapsed="false">
      <c r="A40" s="348" t="n">
        <v>7</v>
      </c>
      <c r="B40" s="330" t="e">
        <f aca="false">VLOOKUP(C40,'9. Matriz de Requisitos'!$A$8:$V$88,3, FALSE())</f>
        <v>#N/A</v>
      </c>
      <c r="C40" s="487" t="s">
        <v>1762</v>
      </c>
      <c r="D40" s="330" t="e">
        <f aca="false">VLOOKUP(C40,'9. Matriz de Requisitos'!$A:$W,4, FALSE())</f>
        <v>#N/A</v>
      </c>
      <c r="E40" s="488" t="s">
        <v>2180</v>
      </c>
      <c r="F40" s="489" t="str">
        <f aca="false">VLOOKUP($E40, '4.5.1 Catalogo UXUI'!$B$2:$D$100, 3, FALSE())</f>
        <v>Iteración N1</v>
      </c>
      <c r="G40" s="483" t="s">
        <v>2178</v>
      </c>
      <c r="H40" s="490" t="str">
        <f aca="false">CONCATENATE("[",$C40,"]","[",$F40,"] - ",$G40)</f>
        <v>[R14M-RE-FU-006][Iteración N1] - Nueva Función - Restricciones de Entrega - Catálogo de Proveedores: Logística</v>
      </c>
      <c r="I40" s="301" t="s">
        <v>2172</v>
      </c>
      <c r="J40" s="300" t="n">
        <f aca="false">IFERROR(VLOOKUP(E40,'4.5.1 Catalogo UXUI'!$B$2:$C$101, 2, FALSE()), 0)</f>
        <v>1</v>
      </c>
      <c r="K40" s="301" t="s">
        <v>43</v>
      </c>
      <c r="L40" s="300" t="n">
        <f aca="false">ROUNDUP(SUM(VLOOKUP('4.5 WBS UXUI'!K40,'6. Catalogos'!$S$2:$T$4,2,FALSE())*J40),0)</f>
        <v>1</v>
      </c>
      <c r="M40" s="486"/>
      <c r="N40" s="495" t="s">
        <v>2179</v>
      </c>
      <c r="O40" s="238"/>
      <c r="P40" s="238"/>
      <c r="Q40" s="238"/>
      <c r="R40" s="238"/>
      <c r="S40" s="238"/>
      <c r="T40" s="238"/>
      <c r="U40" s="238"/>
      <c r="V40" s="238"/>
      <c r="W40" s="238"/>
      <c r="X40" s="238"/>
      <c r="Y40" s="238"/>
      <c r="Z40" s="238"/>
      <c r="AA40" s="238"/>
      <c r="AB40" s="238"/>
      <c r="AC40" s="238"/>
      <c r="AD40" s="238"/>
    </row>
    <row r="41" customFormat="false" ht="42.75" hidden="false" customHeight="true" outlineLevel="0" collapsed="false">
      <c r="A41" s="348" t="n">
        <v>7</v>
      </c>
      <c r="B41" s="330" t="e">
        <f aca="false">VLOOKUP(C41,'9. Matriz de Requisitos'!$A$8:$V$88,3, FALSE())</f>
        <v>#N/A</v>
      </c>
      <c r="C41" s="487" t="s">
        <v>1762</v>
      </c>
      <c r="D41" s="330" t="e">
        <f aca="false">VLOOKUP(C41,'9. Matriz de Requisitos'!$A:$W,4, FALSE())</f>
        <v>#N/A</v>
      </c>
      <c r="E41" s="488" t="s">
        <v>2165</v>
      </c>
      <c r="F41" s="486" t="str">
        <f aca="false">VLOOKUP($E41, '4.5.1 Catalogo UXUI'!$B$2:$D$100, 3, FALSE())</f>
        <v>Limpieza</v>
      </c>
      <c r="G41" s="483" t="s">
        <v>2178</v>
      </c>
      <c r="H41" s="490" t="str">
        <f aca="false">CONCATENATE("[",$C41,"]","[",$F41,"] - ",$G41)</f>
        <v>[R14M-RE-FU-006][Limpieza] - Nueva Función - Restricciones de Entrega - Catálogo de Proveedores: Logística</v>
      </c>
      <c r="I41" s="491" t="s">
        <v>2166</v>
      </c>
      <c r="J41" s="300" t="n">
        <f aca="false">IFERROR(VLOOKUP(E41,'4.5.1 Catalogo UXUI'!$B$2:$C$101, 2, FALSE()), 0)</f>
        <v>2</v>
      </c>
      <c r="K41" s="301" t="s">
        <v>43</v>
      </c>
      <c r="L41" s="300" t="n">
        <f aca="false">ROUNDUP(SUM(VLOOKUP('4.5 WBS UXUI'!K41,'6. Catalogos'!$S$2:$T$4,2,FALSE())*J41),0)</f>
        <v>2</v>
      </c>
      <c r="M41" s="486"/>
      <c r="N41" s="495" t="s">
        <v>2179</v>
      </c>
      <c r="O41" s="238"/>
      <c r="P41" s="238"/>
      <c r="Q41" s="238"/>
      <c r="R41" s="238"/>
      <c r="S41" s="238"/>
      <c r="T41" s="238"/>
      <c r="U41" s="238"/>
      <c r="V41" s="238"/>
      <c r="W41" s="238"/>
      <c r="X41" s="238"/>
      <c r="Y41" s="238"/>
      <c r="Z41" s="238"/>
      <c r="AA41" s="238"/>
      <c r="AB41" s="238"/>
      <c r="AC41" s="238"/>
      <c r="AD41" s="238"/>
    </row>
    <row r="42" customFormat="false" ht="42.75" hidden="false" customHeight="true" outlineLevel="0" collapsed="false">
      <c r="A42" s="348" t="n">
        <v>7</v>
      </c>
      <c r="B42" s="330" t="e">
        <f aca="false">VLOOKUP(C42,'9. Matriz de Requisitos'!$A$8:$V$88,3, FALSE())</f>
        <v>#N/A</v>
      </c>
      <c r="C42" s="487" t="s">
        <v>1762</v>
      </c>
      <c r="D42" s="330" t="e">
        <f aca="false">VLOOKUP(C42,'9. Matriz de Requisitos'!$A:$W,4, FALSE())</f>
        <v>#N/A</v>
      </c>
      <c r="E42" s="488" t="s">
        <v>2156</v>
      </c>
      <c r="F42" s="489" t="str">
        <f aca="false">VLOOKUP($E42, '4.5.1 Catalogo UXUI'!$B$2:$D$100, 3, FALSE())</f>
        <v>Documentación</v>
      </c>
      <c r="G42" s="483" t="s">
        <v>2178</v>
      </c>
      <c r="H42" s="490" t="str">
        <f aca="false">CONCATENATE("[",$C42,"]","[",$F42,"] - ",$G42)</f>
        <v>[R14M-RE-FU-006][Documentación] - Nueva Función - Restricciones de Entrega - Catálogo de Proveedores: Logística</v>
      </c>
      <c r="I42" s="491" t="s">
        <v>2158</v>
      </c>
      <c r="J42" s="300" t="n">
        <f aca="false">IFERROR(VLOOKUP(E42,'4.5.1 Catalogo UXUI'!$B$2:$C$101, 2, FALSE()), 0)</f>
        <v>1</v>
      </c>
      <c r="K42" s="301" t="s">
        <v>43</v>
      </c>
      <c r="L42" s="300" t="n">
        <f aca="false">ROUNDUP(SUM(VLOOKUP('4.5 WBS UXUI'!K42,'6. Catalogos'!$S$2:$T$4,2,FALSE())*J42),0)</f>
        <v>1</v>
      </c>
      <c r="M42" s="486"/>
      <c r="N42" s="496" t="s">
        <v>2181</v>
      </c>
      <c r="O42" s="238"/>
      <c r="P42" s="238"/>
      <c r="Q42" s="238"/>
      <c r="R42" s="238"/>
      <c r="S42" s="238"/>
      <c r="T42" s="238"/>
      <c r="U42" s="238"/>
      <c r="V42" s="238"/>
      <c r="W42" s="238"/>
      <c r="X42" s="238"/>
      <c r="Y42" s="238"/>
      <c r="Z42" s="238"/>
      <c r="AA42" s="238"/>
      <c r="AB42" s="238"/>
      <c r="AC42" s="238"/>
      <c r="AD42" s="238"/>
    </row>
    <row r="43" customFormat="false" ht="42.75" hidden="false" customHeight="true" outlineLevel="0" collapsed="false">
      <c r="A43" s="348" t="n">
        <v>7</v>
      </c>
      <c r="B43" s="330" t="e">
        <f aca="false">VLOOKUP(C43,'9. Matriz de Requisitos'!$A$8:$V$88,3, FALSE())</f>
        <v>#N/A</v>
      </c>
      <c r="C43" s="487" t="s">
        <v>1762</v>
      </c>
      <c r="D43" s="330" t="e">
        <f aca="false">VLOOKUP(C43,'9. Matriz de Requisitos'!$A:$W,4, FALSE())</f>
        <v>#N/A</v>
      </c>
      <c r="E43" s="488" t="s">
        <v>2180</v>
      </c>
      <c r="F43" s="489" t="str">
        <f aca="false">VLOOKUP($E43, '4.5.1 Catalogo UXUI'!$B$2:$D$100, 3, FALSE())</f>
        <v>Iteración N1</v>
      </c>
      <c r="G43" s="483" t="s">
        <v>2178</v>
      </c>
      <c r="H43" s="490" t="str">
        <f aca="false">CONCATENATE("[",$C43,"]","[",$F43,"] - ",$G43)</f>
        <v>[R14M-RE-FU-006][Iteración N1] - Nueva Función - Restricciones de Entrega - Catálogo de Proveedores: Logística</v>
      </c>
      <c r="I43" s="301" t="s">
        <v>2162</v>
      </c>
      <c r="J43" s="300" t="n">
        <f aca="false">IFERROR(VLOOKUP(E43,'4.5.1 Catalogo UXUI'!$B$2:$C$101, 2, FALSE()), 0)</f>
        <v>1</v>
      </c>
      <c r="K43" s="301" t="s">
        <v>43</v>
      </c>
      <c r="L43" s="300" t="n">
        <f aca="false">ROUNDUP(SUM(VLOOKUP('4.5 WBS UXUI'!K43,'6. Catalogos'!$S$2:$T$4,2,FALSE())*J43),0)</f>
        <v>1</v>
      </c>
      <c r="M43" s="486"/>
      <c r="N43" s="496" t="s">
        <v>2181</v>
      </c>
      <c r="O43" s="238"/>
      <c r="P43" s="238"/>
      <c r="Q43" s="238"/>
      <c r="R43" s="238"/>
      <c r="S43" s="238"/>
      <c r="T43" s="238"/>
      <c r="U43" s="238"/>
      <c r="V43" s="238"/>
      <c r="W43" s="238"/>
      <c r="X43" s="238"/>
      <c r="Y43" s="238"/>
      <c r="Z43" s="238"/>
      <c r="AA43" s="238"/>
      <c r="AB43" s="238"/>
      <c r="AC43" s="238"/>
      <c r="AD43" s="238"/>
    </row>
    <row r="44" customFormat="false" ht="42.75" hidden="false" customHeight="true" outlineLevel="0" collapsed="false">
      <c r="A44" s="348" t="n">
        <v>7</v>
      </c>
      <c r="B44" s="330" t="e">
        <f aca="false">VLOOKUP(C44,'9. Matriz de Requisitos'!$A$8:$V$88,3, FALSE())</f>
        <v>#N/A</v>
      </c>
      <c r="C44" s="487" t="s">
        <v>1762</v>
      </c>
      <c r="D44" s="330" t="e">
        <f aca="false">VLOOKUP(C44,'9. Matriz de Requisitos'!$A:$W,4, FALSE())</f>
        <v>#N/A</v>
      </c>
      <c r="E44" s="488" t="s">
        <v>2180</v>
      </c>
      <c r="F44" s="489" t="str">
        <f aca="false">VLOOKUP($E44, '4.5.1 Catalogo UXUI'!$B$2:$D$100, 3, FALSE())</f>
        <v>Iteración N1</v>
      </c>
      <c r="G44" s="483" t="s">
        <v>2178</v>
      </c>
      <c r="H44" s="490" t="str">
        <f aca="false">CONCATENATE("[",$C44,"]","[",$F44,"] - ",$G44)</f>
        <v>[R14M-RE-FU-006][Iteración N1] - Nueva Función - Restricciones de Entrega - Catálogo de Proveedores: Logística</v>
      </c>
      <c r="I44" s="301" t="s">
        <v>2164</v>
      </c>
      <c r="J44" s="300" t="n">
        <f aca="false">IFERROR(VLOOKUP(E44,'4.5.1 Catalogo UXUI'!$B$2:$C$101, 2, FALSE()), 0)</f>
        <v>1</v>
      </c>
      <c r="K44" s="301" t="s">
        <v>43</v>
      </c>
      <c r="L44" s="300" t="n">
        <f aca="false">ROUNDUP(SUM(VLOOKUP('4.5 WBS UXUI'!K44,'6. Catalogos'!$S$2:$T$4,2,FALSE())*J44),0)</f>
        <v>1</v>
      </c>
      <c r="M44" s="486"/>
      <c r="N44" s="496" t="s">
        <v>2181</v>
      </c>
      <c r="O44" s="238"/>
      <c r="P44" s="238"/>
      <c r="Q44" s="238"/>
      <c r="R44" s="238"/>
      <c r="S44" s="238"/>
      <c r="T44" s="238"/>
      <c r="U44" s="238"/>
      <c r="V44" s="238"/>
      <c r="W44" s="238"/>
      <c r="X44" s="238"/>
      <c r="Y44" s="238"/>
      <c r="Z44" s="238"/>
      <c r="AA44" s="238"/>
      <c r="AB44" s="238"/>
      <c r="AC44" s="238"/>
      <c r="AD44" s="238"/>
    </row>
    <row r="45" customFormat="false" ht="42.75" hidden="false" customHeight="true" outlineLevel="0" collapsed="false">
      <c r="A45" s="348" t="n">
        <v>7</v>
      </c>
      <c r="B45" s="330" t="e">
        <f aca="false">VLOOKUP(C45,'9. Matriz de Requisitos'!$A$8:$V$88,3, FALSE())</f>
        <v>#N/A</v>
      </c>
      <c r="C45" s="487" t="s">
        <v>1762</v>
      </c>
      <c r="D45" s="330" t="e">
        <f aca="false">VLOOKUP(C45,'9. Matriz de Requisitos'!$A:$W,4, FALSE())</f>
        <v>#N/A</v>
      </c>
      <c r="E45" s="488" t="s">
        <v>2180</v>
      </c>
      <c r="F45" s="489" t="str">
        <f aca="false">VLOOKUP($E45, '4.5.1 Catalogo UXUI'!$B$2:$D$100, 3, FALSE())</f>
        <v>Iteración N1</v>
      </c>
      <c r="G45" s="483" t="s">
        <v>2178</v>
      </c>
      <c r="H45" s="490" t="str">
        <f aca="false">CONCATENATE("[",$C45,"]","[",$F45,"] - ",$G45)</f>
        <v>[R14M-RE-FU-006][Iteración N1] - Nueva Función - Restricciones de Entrega - Catálogo de Proveedores: Logística</v>
      </c>
      <c r="I45" s="301" t="s">
        <v>2172</v>
      </c>
      <c r="J45" s="300" t="n">
        <f aca="false">IFERROR(VLOOKUP(E45,'4.5.1 Catalogo UXUI'!$B$2:$C$101, 2, FALSE()), 0)</f>
        <v>1</v>
      </c>
      <c r="K45" s="301" t="s">
        <v>43</v>
      </c>
      <c r="L45" s="300" t="n">
        <f aca="false">ROUNDUP(SUM(VLOOKUP('4.5 WBS UXUI'!K45,'6. Catalogos'!$S$2:$T$4,2,FALSE())*J45),0)</f>
        <v>1</v>
      </c>
      <c r="M45" s="486"/>
      <c r="N45" s="496" t="s">
        <v>2181</v>
      </c>
      <c r="O45" s="238"/>
      <c r="P45" s="238"/>
      <c r="Q45" s="238"/>
      <c r="R45" s="238"/>
      <c r="S45" s="238"/>
      <c r="T45" s="238"/>
      <c r="U45" s="238"/>
      <c r="V45" s="238"/>
      <c r="W45" s="238"/>
      <c r="X45" s="238"/>
      <c r="Y45" s="238"/>
      <c r="Z45" s="238"/>
      <c r="AA45" s="238"/>
      <c r="AB45" s="238"/>
      <c r="AC45" s="238"/>
      <c r="AD45" s="238"/>
    </row>
    <row r="46" customFormat="false" ht="42.75" hidden="false" customHeight="true" outlineLevel="0" collapsed="false">
      <c r="A46" s="348" t="n">
        <v>7</v>
      </c>
      <c r="B46" s="330" t="e">
        <f aca="false">VLOOKUP(C46,'9. Matriz de Requisitos'!$A$8:$V$88,3, FALSE())</f>
        <v>#N/A</v>
      </c>
      <c r="C46" s="487" t="s">
        <v>1762</v>
      </c>
      <c r="D46" s="330" t="e">
        <f aca="false">VLOOKUP(C46,'9. Matriz de Requisitos'!$A:$W,4, FALSE())</f>
        <v>#N/A</v>
      </c>
      <c r="E46" s="488" t="s">
        <v>2165</v>
      </c>
      <c r="F46" s="486" t="str">
        <f aca="false">VLOOKUP($E46, '4.5.1 Catalogo UXUI'!$B$2:$D$100, 3, FALSE())</f>
        <v>Limpieza</v>
      </c>
      <c r="G46" s="483" t="s">
        <v>2178</v>
      </c>
      <c r="H46" s="490" t="str">
        <f aca="false">CONCATENATE("[",$C46,"]","[",$F46,"] - ",$G46)</f>
        <v>[R14M-RE-FU-006][Limpieza] - Nueva Función - Restricciones de Entrega - Catálogo de Proveedores: Logística</v>
      </c>
      <c r="I46" s="491" t="s">
        <v>2166</v>
      </c>
      <c r="J46" s="300" t="n">
        <f aca="false">IFERROR(VLOOKUP(E46,'4.5.1 Catalogo UXUI'!$B$2:$C$101, 2, FALSE()), 0)</f>
        <v>2</v>
      </c>
      <c r="K46" s="301" t="s">
        <v>43</v>
      </c>
      <c r="L46" s="300" t="n">
        <f aca="false">ROUNDUP(SUM(VLOOKUP('4.5 WBS UXUI'!K46,'6. Catalogos'!$S$2:$T$4,2,FALSE())*J46),0)</f>
        <v>2</v>
      </c>
      <c r="M46" s="486"/>
      <c r="N46" s="496" t="s">
        <v>2181</v>
      </c>
      <c r="O46" s="238"/>
      <c r="P46" s="238"/>
      <c r="Q46" s="238"/>
      <c r="R46" s="238"/>
      <c r="S46" s="238"/>
      <c r="T46" s="238"/>
      <c r="U46" s="238"/>
      <c r="V46" s="238"/>
      <c r="W46" s="238"/>
      <c r="X46" s="238"/>
      <c r="Y46" s="238"/>
      <c r="Z46" s="238"/>
      <c r="AA46" s="238"/>
      <c r="AB46" s="238"/>
      <c r="AC46" s="238"/>
      <c r="AD46" s="238"/>
    </row>
    <row r="47" customFormat="false" ht="30" hidden="false" customHeight="true" outlineLevel="0" collapsed="false">
      <c r="A47" s="348" t="n">
        <v>7</v>
      </c>
      <c r="B47" s="330" t="e">
        <f aca="false">VLOOKUP(C47,'9. Matriz de Requisitos'!$A$8:$V$88,3, FALSE())</f>
        <v>#N/A</v>
      </c>
      <c r="C47" s="487" t="s">
        <v>1762</v>
      </c>
      <c r="D47" s="330" t="e">
        <f aca="false">VLOOKUP(C47,'9. Matriz de Requisitos'!$A:$W,4, FALSE())</f>
        <v>#N/A</v>
      </c>
      <c r="E47" s="488" t="s">
        <v>2156</v>
      </c>
      <c r="F47" s="489" t="str">
        <f aca="false">VLOOKUP($E47, '4.5.1 Catalogo UXUI'!$B$2:$D$100, 3, FALSE())</f>
        <v>Documentación</v>
      </c>
      <c r="G47" s="483" t="s">
        <v>2182</v>
      </c>
      <c r="H47" s="490" t="str">
        <f aca="false">CONCATENATE("[",$C47,"]","[",$F47,"] - ",$G47)</f>
        <v>[R14M-RE-FU-006][Documentación] - Nueva Modulo - Configuraciones - Restricciones de Entrega</v>
      </c>
      <c r="I47" s="491" t="s">
        <v>2158</v>
      </c>
      <c r="J47" s="300" t="n">
        <f aca="false">IFERROR(VLOOKUP(E47,'4.5.1 Catalogo UXUI'!$B$2:$C$101, 2, FALSE()), 0)</f>
        <v>1</v>
      </c>
      <c r="K47" s="301" t="s">
        <v>43</v>
      </c>
      <c r="L47" s="300" t="n">
        <f aca="false">ROUNDUP(SUM(VLOOKUP('4.5 WBS UXUI'!K47,'6. Catalogos'!$S$2:$T$4,2,FALSE())*J47),0)</f>
        <v>1</v>
      </c>
      <c r="M47" s="486"/>
      <c r="N47" s="495" t="s">
        <v>2179</v>
      </c>
      <c r="O47" s="238"/>
      <c r="P47" s="238"/>
      <c r="Q47" s="238"/>
      <c r="R47" s="238"/>
      <c r="S47" s="238"/>
      <c r="T47" s="238"/>
      <c r="U47" s="238"/>
      <c r="V47" s="238"/>
      <c r="W47" s="238"/>
      <c r="X47" s="238"/>
      <c r="Y47" s="238"/>
      <c r="Z47" s="238"/>
      <c r="AA47" s="238"/>
      <c r="AB47" s="238"/>
      <c r="AC47" s="238"/>
      <c r="AD47" s="238"/>
    </row>
    <row r="48" customFormat="false" ht="30" hidden="false" customHeight="true" outlineLevel="0" collapsed="false">
      <c r="A48" s="348" t="n">
        <v>7</v>
      </c>
      <c r="B48" s="330" t="e">
        <f aca="false">VLOOKUP(C48,'9. Matriz de Requisitos'!$A$8:$V$88,3, FALSE())</f>
        <v>#N/A</v>
      </c>
      <c r="C48" s="487" t="s">
        <v>1762</v>
      </c>
      <c r="D48" s="330" t="e">
        <f aca="false">VLOOKUP(C48,'9. Matriz de Requisitos'!$A:$W,4, FALSE())</f>
        <v>#N/A</v>
      </c>
      <c r="E48" s="488" t="s">
        <v>2163</v>
      </c>
      <c r="F48" s="489" t="str">
        <f aca="false">VLOOKUP($E48, '4.5.1 Catalogo UXUI'!$B$2:$D$100, 3, FALSE())</f>
        <v>Responsive 1920</v>
      </c>
      <c r="G48" s="483" t="s">
        <v>2182</v>
      </c>
      <c r="H48" s="490" t="str">
        <f aca="false">CONCATENATE("[",$C48,"]","[",$F48,"] - ",$G48)</f>
        <v>[R14M-RE-FU-006][Responsive 1920] - Nueva Modulo - Configuraciones - Restricciones de Entrega</v>
      </c>
      <c r="I48" s="301" t="s">
        <v>2164</v>
      </c>
      <c r="J48" s="300" t="n">
        <f aca="false">IFERROR(VLOOKUP(E48,'4.5.1 Catalogo UXUI'!$B$2:$C$101, 2, FALSE()), 0)</f>
        <v>4</v>
      </c>
      <c r="K48" s="301" t="s">
        <v>43</v>
      </c>
      <c r="L48" s="300" t="n">
        <f aca="false">ROUNDUP(SUM(VLOOKUP('4.5 WBS UXUI'!K48,'6. Catalogos'!$S$2:$T$4,2,FALSE())*J48),0)</f>
        <v>4</v>
      </c>
      <c r="M48" s="486"/>
      <c r="N48" s="495" t="s">
        <v>2179</v>
      </c>
      <c r="O48" s="238"/>
      <c r="P48" s="238"/>
      <c r="Q48" s="238"/>
      <c r="R48" s="238"/>
      <c r="S48" s="238"/>
      <c r="T48" s="238"/>
      <c r="U48" s="238"/>
      <c r="V48" s="238"/>
      <c r="W48" s="238"/>
      <c r="X48" s="238"/>
      <c r="Y48" s="238"/>
      <c r="Z48" s="238"/>
      <c r="AA48" s="238"/>
      <c r="AB48" s="238"/>
      <c r="AC48" s="238"/>
      <c r="AD48" s="238"/>
    </row>
    <row r="49" customFormat="false" ht="30" hidden="false" customHeight="true" outlineLevel="0" collapsed="false">
      <c r="A49" s="348" t="n">
        <v>7</v>
      </c>
      <c r="B49" s="330" t="e">
        <f aca="false">VLOOKUP(C49,'9. Matriz de Requisitos'!$A$8:$V$88,3, FALSE())</f>
        <v>#N/A</v>
      </c>
      <c r="C49" s="487" t="s">
        <v>1762</v>
      </c>
      <c r="D49" s="330" t="e">
        <f aca="false">VLOOKUP(C49,'9. Matriz de Requisitos'!$A:$W,4, FALSE())</f>
        <v>#N/A</v>
      </c>
      <c r="E49" s="488" t="s">
        <v>2171</v>
      </c>
      <c r="F49" s="489" t="str">
        <f aca="false">VLOOKUP($E49, '4.5.1 Catalogo UXUI'!$B$2:$D$100, 3, FALSE())</f>
        <v>Responsive 2560</v>
      </c>
      <c r="G49" s="483" t="s">
        <v>2182</v>
      </c>
      <c r="H49" s="490" t="str">
        <f aca="false">CONCATENATE("[",$C49,"]","[",$F49,"] - ",$G49)</f>
        <v>[R14M-RE-FU-006][Responsive 2560] - Nueva Modulo - Configuraciones - Restricciones de Entrega</v>
      </c>
      <c r="I49" s="301" t="s">
        <v>2172</v>
      </c>
      <c r="J49" s="300" t="n">
        <f aca="false">IFERROR(VLOOKUP(E49,'4.5.1 Catalogo UXUI'!$B$2:$C$101, 2, FALSE()), 0)</f>
        <v>4</v>
      </c>
      <c r="K49" s="301" t="s">
        <v>43</v>
      </c>
      <c r="L49" s="300" t="n">
        <f aca="false">ROUNDUP(SUM(VLOOKUP('4.5 WBS UXUI'!K49,'6. Catalogos'!$S$2:$T$4,2,FALSE())*J49),0)</f>
        <v>4</v>
      </c>
      <c r="M49" s="486"/>
      <c r="N49" s="495" t="s">
        <v>2179</v>
      </c>
      <c r="O49" s="238"/>
      <c r="P49" s="238"/>
      <c r="Q49" s="238"/>
      <c r="R49" s="238"/>
      <c r="S49" s="238"/>
      <c r="T49" s="238"/>
      <c r="U49" s="238"/>
      <c r="V49" s="238"/>
      <c r="W49" s="238"/>
      <c r="X49" s="238"/>
      <c r="Y49" s="238"/>
      <c r="Z49" s="238"/>
      <c r="AA49" s="238"/>
      <c r="AB49" s="238"/>
      <c r="AC49" s="238"/>
      <c r="AD49" s="238"/>
    </row>
    <row r="50" customFormat="false" ht="30" hidden="false" customHeight="true" outlineLevel="0" collapsed="false">
      <c r="A50" s="348" t="n">
        <v>7</v>
      </c>
      <c r="B50" s="330" t="e">
        <f aca="false">VLOOKUP(C50,'9. Matriz de Requisitos'!$A$8:$V$88,3, FALSE())</f>
        <v>#N/A</v>
      </c>
      <c r="C50" s="487" t="s">
        <v>1762</v>
      </c>
      <c r="D50" s="330" t="e">
        <f aca="false">VLOOKUP(C50,'9. Matriz de Requisitos'!$A:$W,4, FALSE())</f>
        <v>#N/A</v>
      </c>
      <c r="E50" s="488" t="s">
        <v>2183</v>
      </c>
      <c r="F50" s="489" t="str">
        <f aca="false">VLOOKUP($E50, '4.5.1 Catalogo UXUI'!$B$2:$D$100, 3, FALSE())</f>
        <v>Look and Feel</v>
      </c>
      <c r="G50" s="483" t="s">
        <v>2182</v>
      </c>
      <c r="H50" s="490" t="str">
        <f aca="false">CONCATENATE("[",$C50,"]","[",$F50,"] - ",$G50)</f>
        <v>[R14M-RE-FU-006][Look and Feel] - Nueva Modulo - Configuraciones - Restricciones de Entrega</v>
      </c>
      <c r="I50" s="491" t="s">
        <v>2184</v>
      </c>
      <c r="J50" s="300" t="n">
        <f aca="false">IFERROR(VLOOKUP(E50,'4.5.1 Catalogo UXUI'!$B$2:$C$101, 2, FALSE()), 0)</f>
        <v>5</v>
      </c>
      <c r="K50" s="301" t="s">
        <v>43</v>
      </c>
      <c r="L50" s="300" t="n">
        <f aca="false">ROUNDUP(SUM(VLOOKUP('4.5 WBS UXUI'!K50,'6. Catalogos'!$S$2:$T$4,2,FALSE())*J50),0)</f>
        <v>5</v>
      </c>
      <c r="M50" s="486"/>
      <c r="N50" s="495" t="s">
        <v>2179</v>
      </c>
      <c r="O50" s="238"/>
      <c r="P50" s="238"/>
      <c r="Q50" s="238"/>
      <c r="R50" s="238"/>
      <c r="S50" s="238"/>
      <c r="T50" s="238"/>
      <c r="U50" s="238"/>
      <c r="V50" s="238"/>
      <c r="W50" s="238"/>
      <c r="X50" s="238"/>
      <c r="Y50" s="238"/>
      <c r="Z50" s="238"/>
      <c r="AA50" s="238"/>
      <c r="AB50" s="238"/>
      <c r="AC50" s="238"/>
      <c r="AD50" s="238"/>
    </row>
    <row r="51" customFormat="false" ht="30" hidden="false" customHeight="true" outlineLevel="0" collapsed="false">
      <c r="A51" s="348" t="n">
        <v>7</v>
      </c>
      <c r="B51" s="330" t="e">
        <f aca="false">VLOOKUP(C51,'9. Matriz de Requisitos'!$A$8:$V$88,3, FALSE())</f>
        <v>#N/A</v>
      </c>
      <c r="C51" s="487" t="s">
        <v>1762</v>
      </c>
      <c r="D51" s="330" t="e">
        <f aca="false">VLOOKUP(C51,'9. Matriz de Requisitos'!$A:$W,4, FALSE())</f>
        <v>#N/A</v>
      </c>
      <c r="E51" s="488" t="s">
        <v>2165</v>
      </c>
      <c r="F51" s="486" t="str">
        <f aca="false">VLOOKUP($E51, '4.5.1 Catalogo UXUI'!$B$2:$D$100, 3, FALSE())</f>
        <v>Limpieza</v>
      </c>
      <c r="G51" s="483" t="s">
        <v>2182</v>
      </c>
      <c r="H51" s="490" t="str">
        <f aca="false">CONCATENATE("[",$C51,"]","[",$F51,"] - ",$G51)</f>
        <v>[R14M-RE-FU-006][Limpieza] - Nueva Modulo - Configuraciones - Restricciones de Entrega</v>
      </c>
      <c r="I51" s="491" t="s">
        <v>2166</v>
      </c>
      <c r="J51" s="300" t="n">
        <f aca="false">IFERROR(VLOOKUP(E51,'4.5.1 Catalogo UXUI'!$B$2:$C$101, 2, FALSE()), 0)</f>
        <v>2</v>
      </c>
      <c r="K51" s="301" t="s">
        <v>43</v>
      </c>
      <c r="L51" s="300" t="n">
        <f aca="false">ROUNDUP(SUM(VLOOKUP('4.5 WBS UXUI'!K51,'6. Catalogos'!$S$2:$T$4,2,FALSE())*J51),0)</f>
        <v>2</v>
      </c>
      <c r="M51" s="486"/>
      <c r="N51" s="495" t="s">
        <v>2179</v>
      </c>
      <c r="O51" s="238"/>
      <c r="P51" s="238"/>
      <c r="Q51" s="238"/>
      <c r="R51" s="238"/>
      <c r="S51" s="238"/>
      <c r="T51" s="238"/>
      <c r="U51" s="238"/>
      <c r="V51" s="238"/>
      <c r="W51" s="238"/>
      <c r="X51" s="238"/>
      <c r="Y51" s="238"/>
      <c r="Z51" s="238"/>
      <c r="AA51" s="238"/>
      <c r="AB51" s="238"/>
      <c r="AC51" s="238"/>
      <c r="AD51" s="238"/>
    </row>
    <row r="52" customFormat="false" ht="30" hidden="false" customHeight="true" outlineLevel="0" collapsed="false">
      <c r="A52" s="348" t="n">
        <v>7</v>
      </c>
      <c r="B52" s="330" t="e">
        <f aca="false">VLOOKUP(C52,'9. Matriz de Requisitos'!$A$8:$V$88,3, FALSE())</f>
        <v>#N/A</v>
      </c>
      <c r="C52" s="487" t="s">
        <v>1762</v>
      </c>
      <c r="D52" s="330" t="e">
        <f aca="false">VLOOKUP(C52,'9. Matriz de Requisitos'!$A:$W,4, FALSE())</f>
        <v>#N/A</v>
      </c>
      <c r="E52" s="488" t="s">
        <v>2185</v>
      </c>
      <c r="F52" s="489" t="str">
        <f aca="false">VLOOKUP($E52, '4.5.1 Catalogo UXUI'!$B$2:$D$100, 3, FALSE())</f>
        <v>COMP-Org</v>
      </c>
      <c r="G52" s="483" t="s">
        <v>2182</v>
      </c>
      <c r="H52" s="490" t="str">
        <f aca="false">CONCATENATE("[",$C52,"]","[",$F52,"] - ",$G52)</f>
        <v>[R14M-RE-FU-006][COMP-Org] - Nueva Modulo - Configuraciones - Restricciones de Entrega</v>
      </c>
      <c r="I52" s="491" t="s">
        <v>2186</v>
      </c>
      <c r="J52" s="300" t="n">
        <f aca="false">IFERROR(VLOOKUP(E52,'4.5.1 Catalogo UXUI'!$B$2:$C$101, 2, FALSE()), 0)</f>
        <v>6</v>
      </c>
      <c r="K52" s="301" t="s">
        <v>43</v>
      </c>
      <c r="L52" s="300" t="n">
        <f aca="false">ROUNDUP(SUM(VLOOKUP('4.5 WBS UXUI'!K52,'6. Catalogos'!$S$2:$T$4,2,FALSE())*J52),0)</f>
        <v>6</v>
      </c>
      <c r="M52" s="486"/>
      <c r="N52" s="496" t="s">
        <v>2181</v>
      </c>
      <c r="O52" s="238"/>
      <c r="P52" s="238"/>
      <c r="Q52" s="238"/>
      <c r="R52" s="238"/>
      <c r="S52" s="238"/>
      <c r="T52" s="238"/>
      <c r="U52" s="238"/>
      <c r="V52" s="238"/>
      <c r="W52" s="238"/>
      <c r="X52" s="238"/>
      <c r="Y52" s="238"/>
      <c r="Z52" s="238"/>
      <c r="AA52" s="238"/>
      <c r="AB52" s="238"/>
      <c r="AC52" s="238"/>
      <c r="AD52" s="238"/>
    </row>
    <row r="53" customFormat="false" ht="30" hidden="false" customHeight="true" outlineLevel="0" collapsed="false">
      <c r="A53" s="348" t="n">
        <v>7</v>
      </c>
      <c r="B53" s="330" t="e">
        <f aca="false">VLOOKUP(C53,'9. Matriz de Requisitos'!$A$8:$V$88,3, FALSE())</f>
        <v>#N/A</v>
      </c>
      <c r="C53" s="487" t="s">
        <v>1762</v>
      </c>
      <c r="D53" s="330" t="e">
        <f aca="false">VLOOKUP(C53,'9. Matriz de Requisitos'!$A:$W,4, FALSE())</f>
        <v>#N/A</v>
      </c>
      <c r="E53" s="488" t="s">
        <v>2156</v>
      </c>
      <c r="F53" s="489" t="str">
        <f aca="false">VLOOKUP($E53, '4.5.1 Catalogo UXUI'!$B$2:$D$100, 3, FALSE())</f>
        <v>Documentación</v>
      </c>
      <c r="G53" s="483" t="s">
        <v>2182</v>
      </c>
      <c r="H53" s="490" t="str">
        <f aca="false">CONCATENATE("[",$C53,"]","[",$F53,"] - ",$G53)</f>
        <v>[R14M-RE-FU-006][Documentación] - Nueva Modulo - Configuraciones - Restricciones de Entrega</v>
      </c>
      <c r="I53" s="491" t="s">
        <v>2158</v>
      </c>
      <c r="J53" s="300" t="n">
        <f aca="false">IFERROR(VLOOKUP(E53,'4.5.1 Catalogo UXUI'!$B$2:$C$101, 2, FALSE()), 0)</f>
        <v>1</v>
      </c>
      <c r="K53" s="301" t="s">
        <v>43</v>
      </c>
      <c r="L53" s="300" t="n">
        <f aca="false">ROUNDUP(SUM(VLOOKUP('4.5 WBS UXUI'!K53,'6. Catalogos'!$S$2:$T$4,2,FALSE())*J53),0)</f>
        <v>1</v>
      </c>
      <c r="M53" s="486"/>
      <c r="N53" s="496" t="s">
        <v>2181</v>
      </c>
      <c r="O53" s="238"/>
      <c r="P53" s="238"/>
      <c r="Q53" s="238"/>
      <c r="R53" s="238"/>
      <c r="S53" s="238"/>
      <c r="T53" s="238"/>
      <c r="U53" s="238"/>
      <c r="V53" s="238"/>
      <c r="W53" s="238"/>
      <c r="X53" s="238"/>
      <c r="Y53" s="238"/>
      <c r="Z53" s="238"/>
      <c r="AA53" s="238"/>
      <c r="AB53" s="238"/>
      <c r="AC53" s="238"/>
      <c r="AD53" s="238"/>
    </row>
    <row r="54" customFormat="false" ht="30" hidden="false" customHeight="true" outlineLevel="0" collapsed="false">
      <c r="A54" s="348" t="n">
        <v>7</v>
      </c>
      <c r="B54" s="330" t="e">
        <f aca="false">VLOOKUP(C54,'9. Matriz de Requisitos'!$A$8:$V$88,3, FALSE())</f>
        <v>#N/A</v>
      </c>
      <c r="C54" s="487" t="s">
        <v>1762</v>
      </c>
      <c r="D54" s="330" t="e">
        <f aca="false">VLOOKUP(C54,'9. Matriz de Requisitos'!$A:$W,4, FALSE())</f>
        <v>#N/A</v>
      </c>
      <c r="E54" s="488" t="s">
        <v>2163</v>
      </c>
      <c r="F54" s="489" t="str">
        <f aca="false">VLOOKUP($E54, '4.5.1 Catalogo UXUI'!$B$2:$D$100, 3, FALSE())</f>
        <v>Responsive 1920</v>
      </c>
      <c r="G54" s="483" t="s">
        <v>2182</v>
      </c>
      <c r="H54" s="490" t="str">
        <f aca="false">CONCATENATE("[",$C54,"]","[",$F54,"] - ",$G54)</f>
        <v>[R14M-RE-FU-006][Responsive 1920] - Nueva Modulo - Configuraciones - Restricciones de Entrega</v>
      </c>
      <c r="I54" s="301" t="s">
        <v>2164</v>
      </c>
      <c r="J54" s="300" t="n">
        <f aca="false">IFERROR(VLOOKUP(E54,'4.5.1 Catalogo UXUI'!$B$2:$C$101, 2, FALSE()), 0)</f>
        <v>4</v>
      </c>
      <c r="K54" s="301" t="s">
        <v>43</v>
      </c>
      <c r="L54" s="300" t="n">
        <f aca="false">ROUNDUP(SUM(VLOOKUP('4.5 WBS UXUI'!K54,'6. Catalogos'!$S$2:$T$4,2,FALSE())*J54),0)</f>
        <v>4</v>
      </c>
      <c r="M54" s="486"/>
      <c r="N54" s="496" t="s">
        <v>2181</v>
      </c>
      <c r="O54" s="238"/>
      <c r="P54" s="238"/>
      <c r="Q54" s="238"/>
      <c r="R54" s="238"/>
      <c r="S54" s="238"/>
      <c r="T54" s="238"/>
      <c r="U54" s="238"/>
      <c r="V54" s="238"/>
      <c r="W54" s="238"/>
      <c r="X54" s="238"/>
      <c r="Y54" s="238"/>
      <c r="Z54" s="238"/>
      <c r="AA54" s="238"/>
      <c r="AB54" s="238"/>
      <c r="AC54" s="238"/>
      <c r="AD54" s="238"/>
    </row>
    <row r="55" customFormat="false" ht="30" hidden="false" customHeight="true" outlineLevel="0" collapsed="false">
      <c r="A55" s="348" t="n">
        <v>7</v>
      </c>
      <c r="B55" s="330" t="e">
        <f aca="false">VLOOKUP(C55,'9. Matriz de Requisitos'!$A$8:$V$88,3, FALSE())</f>
        <v>#N/A</v>
      </c>
      <c r="C55" s="487" t="s">
        <v>1762</v>
      </c>
      <c r="D55" s="330" t="e">
        <f aca="false">VLOOKUP(C55,'9. Matriz de Requisitos'!$A:$W,4, FALSE())</f>
        <v>#N/A</v>
      </c>
      <c r="E55" s="488" t="s">
        <v>2171</v>
      </c>
      <c r="F55" s="489" t="str">
        <f aca="false">VLOOKUP($E55, '4.5.1 Catalogo UXUI'!$B$2:$D$100, 3, FALSE())</f>
        <v>Responsive 2560</v>
      </c>
      <c r="G55" s="483" t="s">
        <v>2182</v>
      </c>
      <c r="H55" s="490" t="str">
        <f aca="false">CONCATENATE("[",$C55,"]","[",$F55,"] - ",$G55)</f>
        <v>[R14M-RE-FU-006][Responsive 2560] - Nueva Modulo - Configuraciones - Restricciones de Entrega</v>
      </c>
      <c r="I55" s="301" t="s">
        <v>2172</v>
      </c>
      <c r="J55" s="300" t="n">
        <f aca="false">IFERROR(VLOOKUP(E55,'4.5.1 Catalogo UXUI'!$B$2:$C$101, 2, FALSE()), 0)</f>
        <v>4</v>
      </c>
      <c r="K55" s="301" t="s">
        <v>43</v>
      </c>
      <c r="L55" s="300" t="n">
        <f aca="false">ROUNDUP(SUM(VLOOKUP('4.5 WBS UXUI'!K55,'6. Catalogos'!$S$2:$T$4,2,FALSE())*J55),0)</f>
        <v>4</v>
      </c>
      <c r="M55" s="486"/>
      <c r="N55" s="496" t="s">
        <v>2181</v>
      </c>
      <c r="O55" s="238"/>
      <c r="P55" s="238"/>
      <c r="Q55" s="238"/>
      <c r="R55" s="238"/>
      <c r="S55" s="238"/>
      <c r="T55" s="238"/>
      <c r="U55" s="238"/>
      <c r="V55" s="238"/>
      <c r="W55" s="238"/>
      <c r="X55" s="238"/>
      <c r="Y55" s="238"/>
      <c r="Z55" s="238"/>
      <c r="AA55" s="238"/>
      <c r="AB55" s="238"/>
      <c r="AC55" s="238"/>
      <c r="AD55" s="238"/>
    </row>
    <row r="56" customFormat="false" ht="30" hidden="false" customHeight="true" outlineLevel="0" collapsed="false">
      <c r="A56" s="348" t="n">
        <v>7</v>
      </c>
      <c r="B56" s="330" t="e">
        <f aca="false">VLOOKUP(C56,'9. Matriz de Requisitos'!$A$8:$V$88,3, FALSE())</f>
        <v>#N/A</v>
      </c>
      <c r="C56" s="487" t="s">
        <v>1762</v>
      </c>
      <c r="D56" s="330" t="e">
        <f aca="false">VLOOKUP(C56,'9. Matriz de Requisitos'!$A:$W,4, FALSE())</f>
        <v>#N/A</v>
      </c>
      <c r="E56" s="488" t="s">
        <v>2183</v>
      </c>
      <c r="F56" s="489" t="str">
        <f aca="false">VLOOKUP($E56, '4.5.1 Catalogo UXUI'!$B$2:$D$100, 3, FALSE())</f>
        <v>Look and Feel</v>
      </c>
      <c r="G56" s="483" t="s">
        <v>2182</v>
      </c>
      <c r="H56" s="490" t="str">
        <f aca="false">CONCATENATE("[",$C56,"]","[",$F56,"] - ",$G56)</f>
        <v>[R14M-RE-FU-006][Look and Feel] - Nueva Modulo - Configuraciones - Restricciones de Entrega</v>
      </c>
      <c r="I56" s="491" t="s">
        <v>2184</v>
      </c>
      <c r="J56" s="300" t="n">
        <f aca="false">IFERROR(VLOOKUP(E56,'4.5.1 Catalogo UXUI'!$B$2:$C$101, 2, FALSE()), 0)</f>
        <v>5</v>
      </c>
      <c r="K56" s="301" t="s">
        <v>43</v>
      </c>
      <c r="L56" s="300" t="n">
        <f aca="false">ROUNDUP(SUM(VLOOKUP('4.5 WBS UXUI'!K56,'6. Catalogos'!$S$2:$T$4,2,FALSE())*J56),0)</f>
        <v>5</v>
      </c>
      <c r="M56" s="486"/>
      <c r="N56" s="496" t="s">
        <v>2181</v>
      </c>
      <c r="O56" s="238"/>
      <c r="P56" s="238"/>
      <c r="Q56" s="238"/>
      <c r="R56" s="238"/>
      <c r="S56" s="238"/>
      <c r="T56" s="238"/>
      <c r="U56" s="238"/>
      <c r="V56" s="238"/>
      <c r="W56" s="238"/>
      <c r="X56" s="238"/>
      <c r="Y56" s="238"/>
      <c r="Z56" s="238"/>
      <c r="AA56" s="238"/>
      <c r="AB56" s="238"/>
      <c r="AC56" s="238"/>
      <c r="AD56" s="238"/>
    </row>
    <row r="57" customFormat="false" ht="30" hidden="false" customHeight="true" outlineLevel="0" collapsed="false">
      <c r="A57" s="348" t="n">
        <v>7</v>
      </c>
      <c r="B57" s="330" t="e">
        <f aca="false">VLOOKUP(C57,'9. Matriz de Requisitos'!$A$8:$V$88,3, FALSE())</f>
        <v>#N/A</v>
      </c>
      <c r="C57" s="487" t="s">
        <v>1762</v>
      </c>
      <c r="D57" s="330" t="e">
        <f aca="false">VLOOKUP(C57,'9. Matriz de Requisitos'!$A:$W,4, FALSE())</f>
        <v>#N/A</v>
      </c>
      <c r="E57" s="488" t="s">
        <v>2165</v>
      </c>
      <c r="F57" s="486" t="str">
        <f aca="false">VLOOKUP($E57, '4.5.1 Catalogo UXUI'!$B$2:$D$100, 3, FALSE())</f>
        <v>Limpieza</v>
      </c>
      <c r="G57" s="483" t="s">
        <v>2182</v>
      </c>
      <c r="H57" s="490" t="str">
        <f aca="false">CONCATENATE("[",$C57,"]","[",$F57,"] - ",$G57)</f>
        <v>[R14M-RE-FU-006][Limpieza] - Nueva Modulo - Configuraciones - Restricciones de Entrega</v>
      </c>
      <c r="I57" s="491" t="s">
        <v>2166</v>
      </c>
      <c r="J57" s="300" t="n">
        <f aca="false">IFERROR(VLOOKUP(E57,'4.5.1 Catalogo UXUI'!$B$2:$C$101, 2, FALSE()), 0)</f>
        <v>2</v>
      </c>
      <c r="K57" s="301" t="s">
        <v>43</v>
      </c>
      <c r="L57" s="300" t="n">
        <f aca="false">ROUNDUP(SUM(VLOOKUP('4.5 WBS UXUI'!K57,'6. Catalogos'!$S$2:$T$4,2,FALSE())*J57),0)</f>
        <v>2</v>
      </c>
      <c r="M57" s="486"/>
      <c r="N57" s="496" t="s">
        <v>2181</v>
      </c>
      <c r="O57" s="238"/>
      <c r="P57" s="238"/>
      <c r="Q57" s="238"/>
      <c r="R57" s="238"/>
      <c r="S57" s="238"/>
      <c r="T57" s="238"/>
      <c r="U57" s="238"/>
      <c r="V57" s="238"/>
      <c r="W57" s="238"/>
      <c r="X57" s="238"/>
      <c r="Y57" s="238"/>
      <c r="Z57" s="238"/>
      <c r="AA57" s="238"/>
      <c r="AB57" s="238"/>
      <c r="AC57" s="238"/>
      <c r="AD57" s="238"/>
    </row>
    <row r="58" customFormat="false" ht="15" hidden="false" customHeight="false" outlineLevel="0" collapsed="false">
      <c r="A58" s="348" t="n">
        <v>8</v>
      </c>
      <c r="B58" s="330" t="e">
        <f aca="false">VLOOKUP(C58,'9. Matriz de Requisitos'!$A$8:$V$88,3, FALSE())</f>
        <v>#N/A</v>
      </c>
      <c r="C58" s="487" t="s">
        <v>1763</v>
      </c>
      <c r="D58" s="330" t="e">
        <f aca="false">VLOOKUP(C58,'9. Matriz de Requisitos'!$A:$W,4, FALSE())</f>
        <v>#N/A</v>
      </c>
      <c r="E58" s="488" t="s">
        <v>2151</v>
      </c>
      <c r="F58" s="489" t="str">
        <f aca="false">VLOOKUP($E58, '4.5.1 Catalogo UXUI'!$B$2:$D$100, 3, FALSE())</f>
        <v>Análisis</v>
      </c>
      <c r="G58" s="483" t="s">
        <v>2187</v>
      </c>
      <c r="H58" s="490" t="str">
        <f aca="false">CONCATENATE("[",$C58,"]","[",$F58,"] - ",$G58)</f>
        <v>[R14M-RE-FU-007][Análisis] - Cálculo de FEE</v>
      </c>
      <c r="I58" s="301" t="s">
        <v>2153</v>
      </c>
      <c r="J58" s="300" t="n">
        <f aca="false">IFERROR(VLOOKUP(E58,'4.5.1 Catalogo UXUI'!$B$2:$C$101, 2, FALSE()), 0)</f>
        <v>2</v>
      </c>
      <c r="K58" s="301" t="s">
        <v>43</v>
      </c>
      <c r="L58" s="300" t="n">
        <f aca="false">ROUNDUP(SUM(VLOOKUP('4.5 WBS UXUI'!K58,'6. Catalogos'!$S$2:$T$4,2,FALSE())*J58),0)</f>
        <v>2</v>
      </c>
      <c r="M58" s="486"/>
      <c r="N58" s="301"/>
      <c r="O58" s="238"/>
      <c r="P58" s="238"/>
      <c r="Q58" s="238"/>
      <c r="R58" s="238"/>
      <c r="S58" s="238"/>
      <c r="T58" s="238"/>
      <c r="U58" s="238"/>
      <c r="V58" s="238"/>
      <c r="W58" s="238"/>
      <c r="X58" s="238"/>
      <c r="Y58" s="238"/>
      <c r="Z58" s="238"/>
      <c r="AA58" s="238"/>
      <c r="AB58" s="238"/>
      <c r="AC58" s="238"/>
      <c r="AD58" s="238"/>
    </row>
    <row r="59" customFormat="false" ht="30" hidden="false" customHeight="true" outlineLevel="0" collapsed="false">
      <c r="A59" s="348" t="n">
        <v>8</v>
      </c>
      <c r="B59" s="330" t="e">
        <f aca="false">VLOOKUP(C59,'9. Matriz de Requisitos'!$A$8:$V$88,3, FALSE())</f>
        <v>#N/A</v>
      </c>
      <c r="C59" s="487" t="s">
        <v>1763</v>
      </c>
      <c r="D59" s="330" t="e">
        <f aca="false">VLOOKUP(C59,'9. Matriz de Requisitos'!$A:$W,4, FALSE())</f>
        <v>#N/A</v>
      </c>
      <c r="E59" s="488" t="s">
        <v>2154</v>
      </c>
      <c r="F59" s="489" t="str">
        <f aca="false">VLOOKUP($E59, '4.5.1 Catalogo UXUI'!$B$2:$D$100, 3, FALSE())</f>
        <v>Acompañamiento</v>
      </c>
      <c r="G59" s="483" t="s">
        <v>2187</v>
      </c>
      <c r="H59" s="490" t="str">
        <f aca="false">CONCATENATE("[",$C59,"]","[",$F59,"] - ",$G59)</f>
        <v>[R14M-RE-FU-007][Acompañamiento] - Cálculo de FEE</v>
      </c>
      <c r="I59" s="301" t="s">
        <v>2155</v>
      </c>
      <c r="J59" s="300" t="n">
        <f aca="false">IFERROR(VLOOKUP(E59,'4.5.1 Catalogo UXUI'!$B$2:$C$101, 2, FALSE()), 0)</f>
        <v>2</v>
      </c>
      <c r="K59" s="301" t="s">
        <v>43</v>
      </c>
      <c r="L59" s="300" t="n">
        <f aca="false">ROUNDUP(SUM(VLOOKUP('4.5 WBS UXUI'!K59,'6. Catalogos'!$S$2:$T$4,2,FALSE())*J59),0)</f>
        <v>2</v>
      </c>
      <c r="M59" s="486"/>
      <c r="N59" s="301"/>
      <c r="O59" s="238"/>
      <c r="P59" s="238"/>
      <c r="Q59" s="238"/>
      <c r="R59" s="238"/>
      <c r="S59" s="238"/>
      <c r="T59" s="238"/>
      <c r="U59" s="238"/>
      <c r="V59" s="238"/>
      <c r="W59" s="238"/>
      <c r="X59" s="238"/>
      <c r="Y59" s="238"/>
      <c r="Z59" s="238"/>
      <c r="AA59" s="238"/>
      <c r="AB59" s="238"/>
      <c r="AC59" s="238"/>
      <c r="AD59" s="238"/>
    </row>
    <row r="60" customFormat="false" ht="56.25" hidden="false" customHeight="true" outlineLevel="0" collapsed="false">
      <c r="A60" s="348" t="n">
        <v>9</v>
      </c>
      <c r="B60" s="330" t="e">
        <f aca="false">VLOOKUP(C60,'9. Matriz de Requisitos'!$A$8:$V$88,3, FALSE())</f>
        <v>#N/A</v>
      </c>
      <c r="C60" s="487" t="s">
        <v>1764</v>
      </c>
      <c r="D60" s="330" t="e">
        <f aca="false">VLOOKUP(C60,'9. Matriz de Requisitos'!$A:$W,4, FALSE())</f>
        <v>#N/A</v>
      </c>
      <c r="E60" s="488" t="s">
        <v>2151</v>
      </c>
      <c r="F60" s="489" t="str">
        <f aca="false">VLOOKUP($E60, '4.5.1 Catalogo UXUI'!$B$2:$D$100, 3, FALSE())</f>
        <v>Análisis</v>
      </c>
      <c r="G60" s="483" t="s">
        <v>2188</v>
      </c>
      <c r="H60" s="490" t="str">
        <f aca="false">CONCATENATE("[",$C60,"]","[",$F60,"] - ",$G60)</f>
        <v>[R14M-RE-FU-008][Análisis] - Buzones - EVI's Pueden eliminar/marcar como spam correos</v>
      </c>
      <c r="I60" s="301" t="s">
        <v>2153</v>
      </c>
      <c r="J60" s="300" t="n">
        <f aca="false">IFERROR(VLOOKUP(E60,'4.5.1 Catalogo UXUI'!$B$2:$C$101, 2, FALSE()), 0)</f>
        <v>2</v>
      </c>
      <c r="K60" s="301" t="s">
        <v>43</v>
      </c>
      <c r="L60" s="300" t="n">
        <f aca="false">ROUNDUP(SUM(VLOOKUP('4.5 WBS UXUI'!K60,'6. Catalogos'!$S$2:$T$4,2,FALSE())*J60),0)</f>
        <v>2</v>
      </c>
      <c r="M60" s="486"/>
      <c r="N60" s="301"/>
      <c r="O60" s="238"/>
      <c r="P60" s="238"/>
      <c r="Q60" s="238"/>
      <c r="R60" s="238"/>
      <c r="S60" s="238"/>
      <c r="T60" s="238"/>
      <c r="U60" s="238"/>
      <c r="V60" s="238"/>
      <c r="W60" s="238"/>
      <c r="X60" s="238"/>
      <c r="Y60" s="238"/>
      <c r="Z60" s="238"/>
      <c r="AA60" s="238"/>
      <c r="AB60" s="238"/>
      <c r="AC60" s="238"/>
      <c r="AD60" s="238"/>
    </row>
    <row r="61" customFormat="false" ht="56.25" hidden="false" customHeight="true" outlineLevel="0" collapsed="false">
      <c r="A61" s="348" t="n">
        <v>9</v>
      </c>
      <c r="B61" s="330" t="e">
        <f aca="false">VLOOKUP(C61,'9. Matriz de Requisitos'!$A$8:$V$88,3, FALSE())</f>
        <v>#N/A</v>
      </c>
      <c r="C61" s="487" t="s">
        <v>1764</v>
      </c>
      <c r="D61" s="330" t="e">
        <f aca="false">VLOOKUP(C61,'9. Matriz de Requisitos'!$A:$W,4, FALSE())</f>
        <v>#N/A</v>
      </c>
      <c r="E61" s="488" t="s">
        <v>2154</v>
      </c>
      <c r="F61" s="489" t="str">
        <f aca="false">VLOOKUP($E61, '4.5.1 Catalogo UXUI'!$B$2:$D$100, 3, FALSE())</f>
        <v>Acompañamiento</v>
      </c>
      <c r="G61" s="483" t="s">
        <v>2188</v>
      </c>
      <c r="H61" s="490" t="str">
        <f aca="false">CONCATENATE("[",$C61,"]","[",$F61,"] - ",$G61)</f>
        <v>[R14M-RE-FU-008][Acompañamiento] - Buzones - EVI's Pueden eliminar/marcar como spam correos</v>
      </c>
      <c r="I61" s="301" t="s">
        <v>2155</v>
      </c>
      <c r="J61" s="300" t="n">
        <f aca="false">IFERROR(VLOOKUP(E61,'4.5.1 Catalogo UXUI'!$B$2:$C$101, 2, FALSE()), 0)</f>
        <v>2</v>
      </c>
      <c r="K61" s="301" t="s">
        <v>43</v>
      </c>
      <c r="L61" s="300" t="n">
        <f aca="false">ROUNDUP(SUM(VLOOKUP('4.5 WBS UXUI'!K61,'6. Catalogos'!$S$2:$T$4,2,FALSE())*J61),0)</f>
        <v>2</v>
      </c>
      <c r="M61" s="486"/>
      <c r="N61" s="301"/>
      <c r="O61" s="238"/>
      <c r="P61" s="238"/>
      <c r="Q61" s="238"/>
      <c r="R61" s="238"/>
      <c r="S61" s="238"/>
      <c r="T61" s="238"/>
      <c r="U61" s="238"/>
      <c r="V61" s="238"/>
      <c r="W61" s="238"/>
      <c r="X61" s="238"/>
      <c r="Y61" s="238"/>
      <c r="Z61" s="238"/>
      <c r="AA61" s="238"/>
      <c r="AB61" s="238"/>
      <c r="AC61" s="238"/>
      <c r="AD61" s="238"/>
    </row>
    <row r="62" customFormat="false" ht="56.25" hidden="false" customHeight="true" outlineLevel="0" collapsed="false">
      <c r="A62" s="348" t="n">
        <v>9</v>
      </c>
      <c r="B62" s="384" t="e">
        <f aca="false">VLOOKUP(C62,'9. Matriz de Requisitos'!$A$8:$V$88,3, FALSE())</f>
        <v>#N/A</v>
      </c>
      <c r="C62" s="435" t="s">
        <v>1764</v>
      </c>
      <c r="D62" s="384" t="e">
        <f aca="false">VLOOKUP(C62,'9. Matriz de Requisitos'!$A:$W,4, FALSE())</f>
        <v>#N/A</v>
      </c>
      <c r="E62" s="488" t="s">
        <v>2156</v>
      </c>
      <c r="F62" s="332" t="str">
        <f aca="false">VLOOKUP($E62, '4.5.1 Catalogo UXUI'!$B$2:$D$100, 3, FALSE())</f>
        <v>Documentación</v>
      </c>
      <c r="G62" s="453" t="s">
        <v>2188</v>
      </c>
      <c r="H62" s="492" t="str">
        <f aca="false">CONCATENATE("[",$C62,"]","[",$F62,"] - ",$G62)</f>
        <v>[R14M-RE-FU-008][Documentación] - Buzones - EVI's Pueden eliminar/marcar como spam correos</v>
      </c>
      <c r="I62" s="491" t="s">
        <v>2158</v>
      </c>
      <c r="J62" s="307" t="n">
        <f aca="false">IFERROR(VLOOKUP(E62,'4.5.1 Catalogo UXUI'!$B$2:$C$101, 2, FALSE()), 0)</f>
        <v>1</v>
      </c>
      <c r="K62" s="306" t="s">
        <v>43</v>
      </c>
      <c r="L62" s="307" t="n">
        <f aca="false">ROUNDUP(SUM(VLOOKUP('4.5 WBS UXUI'!K62,'6. Catalogos'!$S$2:$T$4,2,FALSE())*J62),0)</f>
        <v>1</v>
      </c>
      <c r="M62" s="238"/>
      <c r="N62" s="491"/>
      <c r="O62" s="238"/>
      <c r="P62" s="238"/>
      <c r="Q62" s="238"/>
      <c r="R62" s="238"/>
      <c r="S62" s="238"/>
      <c r="T62" s="238"/>
      <c r="U62" s="238"/>
      <c r="V62" s="238"/>
      <c r="W62" s="238"/>
      <c r="X62" s="238"/>
      <c r="Y62" s="238"/>
      <c r="Z62" s="238"/>
      <c r="AA62" s="238"/>
      <c r="AB62" s="238"/>
      <c r="AC62" s="238"/>
      <c r="AD62" s="238"/>
    </row>
    <row r="63" customFormat="false" ht="56.25" hidden="false" customHeight="true" outlineLevel="0" collapsed="false">
      <c r="A63" s="348" t="n">
        <v>9</v>
      </c>
      <c r="B63" s="330" t="e">
        <f aca="false">VLOOKUP(C63,'9. Matriz de Requisitos'!$A$8:$V$88,3, FALSE())</f>
        <v>#N/A</v>
      </c>
      <c r="C63" s="487" t="s">
        <v>1764</v>
      </c>
      <c r="D63" s="330" t="e">
        <f aca="false">VLOOKUP(C63,'9. Matriz de Requisitos'!$A:$W,4, FALSE())</f>
        <v>#N/A</v>
      </c>
      <c r="E63" s="488" t="s">
        <v>2168</v>
      </c>
      <c r="F63" s="489" t="str">
        <f aca="false">VLOOKUP($E63, '4.5.1 Catalogo UXUI'!$B$2:$D$100, 3, FALSE())</f>
        <v>Caso de Uso</v>
      </c>
      <c r="G63" s="483" t="s">
        <v>2188</v>
      </c>
      <c r="H63" s="490" t="str">
        <f aca="false">CONCATENATE("[",$C63,"]","[",$F63,"] - ",$G63)</f>
        <v>[R14M-RE-FU-008][Caso de Uso] - Buzones - EVI's Pueden eliminar/marcar como spam correos</v>
      </c>
      <c r="I63" s="491" t="s">
        <v>2175</v>
      </c>
      <c r="J63" s="300" t="n">
        <f aca="false">IFERROR(VLOOKUP(E63,'4.5.1 Catalogo UXUI'!$B$2:$C$101, 2, FALSE()), 0)</f>
        <v>1</v>
      </c>
      <c r="K63" s="301" t="s">
        <v>43</v>
      </c>
      <c r="L63" s="300" t="n">
        <f aca="false">ROUNDUP(SUM(VLOOKUP('4.5 WBS UXUI'!K63,'6. Catalogos'!$S$2:$T$4,2,FALSE())*J63),0)</f>
        <v>1</v>
      </c>
      <c r="M63" s="486"/>
      <c r="N63" s="491"/>
      <c r="O63" s="238"/>
      <c r="P63" s="238"/>
      <c r="Q63" s="238"/>
      <c r="R63" s="238"/>
      <c r="S63" s="238"/>
      <c r="T63" s="238"/>
      <c r="U63" s="238"/>
      <c r="V63" s="238"/>
      <c r="W63" s="238"/>
      <c r="X63" s="238"/>
      <c r="Y63" s="238"/>
      <c r="Z63" s="238"/>
      <c r="AA63" s="238"/>
      <c r="AB63" s="238"/>
      <c r="AC63" s="238"/>
      <c r="AD63" s="238"/>
    </row>
    <row r="64" customFormat="false" ht="56.25" hidden="false" customHeight="true" outlineLevel="0" collapsed="false">
      <c r="A64" s="348" t="n">
        <v>9</v>
      </c>
      <c r="B64" s="330" t="e">
        <f aca="false">VLOOKUP(C64,'9. Matriz de Requisitos'!$A$8:$V$88,3, FALSE())</f>
        <v>#N/A</v>
      </c>
      <c r="C64" s="487" t="s">
        <v>1764</v>
      </c>
      <c r="D64" s="330" t="e">
        <f aca="false">VLOOKUP(C64,'9. Matriz de Requisitos'!$A:$W,4, FALSE())</f>
        <v>#N/A</v>
      </c>
      <c r="E64" s="488" t="s">
        <v>2165</v>
      </c>
      <c r="F64" s="486" t="str">
        <f aca="false">VLOOKUP($E64, '4.5.1 Catalogo UXUI'!$B$2:$D$100, 3, FALSE())</f>
        <v>Limpieza</v>
      </c>
      <c r="G64" s="483" t="s">
        <v>2188</v>
      </c>
      <c r="H64" s="490" t="str">
        <f aca="false">CONCATENATE("[",$C64,"]","[",$F64,"] - ",$G64)</f>
        <v>[R14M-RE-FU-008][Limpieza] - Buzones - EVI's Pueden eliminar/marcar como spam correos</v>
      </c>
      <c r="I64" s="491" t="s">
        <v>2166</v>
      </c>
      <c r="J64" s="300" t="n">
        <f aca="false">IFERROR(VLOOKUP(E64,'4.5.1 Catalogo UXUI'!$B$2:$C$101, 2, FALSE()), 0)</f>
        <v>2</v>
      </c>
      <c r="K64" s="301" t="s">
        <v>43</v>
      </c>
      <c r="L64" s="300" t="n">
        <f aca="false">ROUNDUP(SUM(VLOOKUP('4.5 WBS UXUI'!K64,'6. Catalogos'!$S$2:$T$4,2,FALSE())*J64),0)</f>
        <v>2</v>
      </c>
      <c r="M64" s="486"/>
      <c r="N64" s="491"/>
      <c r="O64" s="238"/>
      <c r="P64" s="238"/>
      <c r="Q64" s="238"/>
      <c r="R64" s="238"/>
      <c r="S64" s="238"/>
      <c r="T64" s="238"/>
      <c r="U64" s="238"/>
      <c r="V64" s="238"/>
      <c r="W64" s="238"/>
      <c r="X64" s="238"/>
      <c r="Y64" s="238"/>
      <c r="Z64" s="238"/>
      <c r="AA64" s="238"/>
      <c r="AB64" s="238"/>
      <c r="AC64" s="238"/>
      <c r="AD64" s="238"/>
    </row>
    <row r="65" customFormat="false" ht="28.5" hidden="false" customHeight="true" outlineLevel="0" collapsed="false">
      <c r="A65" s="348" t="n">
        <v>10</v>
      </c>
      <c r="B65" s="330" t="e">
        <f aca="false">VLOOKUP(C65,'9. Matriz de Requisitos'!$A$8:$V$88,3, FALSE())</f>
        <v>#N/A</v>
      </c>
      <c r="C65" s="487" t="s">
        <v>1765</v>
      </c>
      <c r="D65" s="330" t="e">
        <f aca="false">VLOOKUP(C65,'9. Matriz de Requisitos'!$A:$W,4, FALSE())</f>
        <v>#N/A</v>
      </c>
      <c r="E65" s="488" t="s">
        <v>2151</v>
      </c>
      <c r="F65" s="489" t="str">
        <f aca="false">VLOOKUP($E65, '4.5.1 Catalogo UXUI'!$B$2:$D$100, 3, FALSE())</f>
        <v>Análisis</v>
      </c>
      <c r="G65" s="483" t="s">
        <v>2189</v>
      </c>
      <c r="H65" s="490" t="str">
        <f aca="false">CONCATENATE("[",$C65,"]","[",$F65,"] - ",$G65)</f>
        <v>[R14M-RE-FU-009][Análisis] - Actualizar Función - Programar Partidas Stock</v>
      </c>
      <c r="I65" s="301" t="s">
        <v>2153</v>
      </c>
      <c r="J65" s="300" t="n">
        <f aca="false">IFERROR(VLOOKUP(E65,'4.5.1 Catalogo UXUI'!$B$2:$C$101, 2, FALSE()), 0)</f>
        <v>2</v>
      </c>
      <c r="K65" s="301" t="s">
        <v>43</v>
      </c>
      <c r="L65" s="300" t="n">
        <f aca="false">ROUNDUP(SUM(VLOOKUP('4.5 WBS UXUI'!K65,'6. Catalogos'!$S$2:$T$4,2,FALSE())*J65),0)</f>
        <v>2</v>
      </c>
      <c r="M65" s="486"/>
      <c r="N65" s="301"/>
      <c r="O65" s="238"/>
      <c r="P65" s="238"/>
      <c r="Q65" s="238"/>
      <c r="R65" s="238"/>
      <c r="S65" s="238"/>
      <c r="T65" s="238"/>
      <c r="U65" s="238"/>
      <c r="V65" s="238"/>
      <c r="W65" s="238"/>
      <c r="X65" s="238"/>
      <c r="Y65" s="238"/>
      <c r="Z65" s="238"/>
      <c r="AA65" s="238"/>
      <c r="AB65" s="238"/>
      <c r="AC65" s="238"/>
      <c r="AD65" s="238"/>
    </row>
    <row r="66" customFormat="false" ht="30" hidden="false" customHeight="true" outlineLevel="0" collapsed="false">
      <c r="A66" s="348" t="n">
        <v>10</v>
      </c>
      <c r="B66" s="330" t="e">
        <f aca="false">VLOOKUP(C66,'9. Matriz de Requisitos'!$A$8:$V$88,3, FALSE())</f>
        <v>#N/A</v>
      </c>
      <c r="C66" s="487" t="s">
        <v>1765</v>
      </c>
      <c r="D66" s="330" t="e">
        <f aca="false">VLOOKUP(C66,'9. Matriz de Requisitos'!$A:$W,4, FALSE())</f>
        <v>#N/A</v>
      </c>
      <c r="E66" s="488" t="s">
        <v>2154</v>
      </c>
      <c r="F66" s="489" t="str">
        <f aca="false">VLOOKUP($E66, '4.5.1 Catalogo UXUI'!$B$2:$D$100, 3, FALSE())</f>
        <v>Acompañamiento</v>
      </c>
      <c r="G66" s="483" t="s">
        <v>2189</v>
      </c>
      <c r="H66" s="490" t="str">
        <f aca="false">CONCATENATE("[",$C66,"]","[",$F66,"] - ",$G66)</f>
        <v>[R14M-RE-FU-009][Acompañamiento] - Actualizar Función - Programar Partidas Stock</v>
      </c>
      <c r="I66" s="301" t="s">
        <v>2155</v>
      </c>
      <c r="J66" s="300" t="n">
        <f aca="false">IFERROR(VLOOKUP(E66,'4.5.1 Catalogo UXUI'!$B$2:$C$101, 2, FALSE()), 0)</f>
        <v>2</v>
      </c>
      <c r="K66" s="301" t="s">
        <v>43</v>
      </c>
      <c r="L66" s="300" t="n">
        <f aca="false">ROUNDUP(SUM(VLOOKUP('4.5 WBS UXUI'!K66,'6. Catalogos'!$S$2:$T$4,2,FALSE())*J66),0)</f>
        <v>2</v>
      </c>
      <c r="M66" s="486"/>
      <c r="N66" s="301"/>
      <c r="O66" s="238"/>
      <c r="P66" s="238"/>
      <c r="Q66" s="238"/>
      <c r="R66" s="238"/>
      <c r="S66" s="238"/>
      <c r="T66" s="238"/>
      <c r="U66" s="238"/>
      <c r="V66" s="238"/>
      <c r="W66" s="238"/>
      <c r="X66" s="238"/>
      <c r="Y66" s="238"/>
      <c r="Z66" s="238"/>
      <c r="AA66" s="238"/>
      <c r="AB66" s="238"/>
      <c r="AC66" s="238"/>
      <c r="AD66" s="238"/>
    </row>
    <row r="67" customFormat="false" ht="42.75" hidden="false" customHeight="true" outlineLevel="0" collapsed="false">
      <c r="A67" s="348" t="n">
        <v>10</v>
      </c>
      <c r="B67" s="330" t="e">
        <f aca="false">VLOOKUP(C67,'9. Matriz de Requisitos'!$A$8:$V$88,3, FALSE())</f>
        <v>#N/A</v>
      </c>
      <c r="C67" s="487" t="s">
        <v>1765</v>
      </c>
      <c r="D67" s="330" t="e">
        <f aca="false">VLOOKUP(C67,'9. Matriz de Requisitos'!$A:$W,4, FALSE())</f>
        <v>#N/A</v>
      </c>
      <c r="E67" s="488" t="s">
        <v>2156</v>
      </c>
      <c r="F67" s="489" t="str">
        <f aca="false">VLOOKUP($E67, '4.5.1 Catalogo UXUI'!$B$2:$D$100, 3, FALSE())</f>
        <v>Documentación</v>
      </c>
      <c r="G67" s="483" t="s">
        <v>2190</v>
      </c>
      <c r="H67" s="490" t="str">
        <f aca="false">CONCATENATE("[",$C67,"]","[",$F67,"] - ",$G67)</f>
        <v>[R14M-RE-FU-009][Documentación] - Actualizar Función - Programar Partidas Stock - Atender Promesa de Compra</v>
      </c>
      <c r="I67" s="491" t="s">
        <v>2158</v>
      </c>
      <c r="J67" s="300" t="n">
        <f aca="false">IFERROR(VLOOKUP(E67,'4.5.1 Catalogo UXUI'!$B$2:$C$101, 2, FALSE()), 0)</f>
        <v>1</v>
      </c>
      <c r="K67" s="301" t="s">
        <v>43</v>
      </c>
      <c r="L67" s="300" t="n">
        <f aca="false">ROUNDUP(SUM(VLOOKUP('4.5 WBS UXUI'!K67,'6. Catalogos'!$S$2:$T$4,2,FALSE())*J67),0)</f>
        <v>1</v>
      </c>
      <c r="M67" s="486"/>
      <c r="N67" s="491"/>
      <c r="O67" s="238"/>
      <c r="P67" s="238"/>
      <c r="Q67" s="238"/>
      <c r="R67" s="238"/>
      <c r="S67" s="238"/>
      <c r="T67" s="238"/>
      <c r="U67" s="238"/>
      <c r="V67" s="238"/>
      <c r="W67" s="238"/>
      <c r="X67" s="238"/>
      <c r="Y67" s="238"/>
      <c r="Z67" s="238"/>
      <c r="AA67" s="238"/>
      <c r="AB67" s="238"/>
      <c r="AC67" s="238"/>
      <c r="AD67" s="238"/>
    </row>
    <row r="68" customFormat="false" ht="42.75" hidden="false" customHeight="true" outlineLevel="0" collapsed="false">
      <c r="A68" s="348" t="n">
        <v>10</v>
      </c>
      <c r="B68" s="330" t="e">
        <f aca="false">VLOOKUP(C68,'9. Matriz de Requisitos'!$A$8:$V$88,3, FALSE())</f>
        <v>#N/A</v>
      </c>
      <c r="C68" s="487" t="s">
        <v>1765</v>
      </c>
      <c r="D68" s="330" t="e">
        <f aca="false">VLOOKUP(C68,'9. Matriz de Requisitos'!$A:$W,4, FALSE())</f>
        <v>#N/A</v>
      </c>
      <c r="E68" s="488" t="s">
        <v>2168</v>
      </c>
      <c r="F68" s="489" t="str">
        <f aca="false">VLOOKUP($E68, '4.5.1 Catalogo UXUI'!$B$2:$D$100, 3, FALSE())</f>
        <v>Caso de Uso</v>
      </c>
      <c r="G68" s="483" t="s">
        <v>2190</v>
      </c>
      <c r="H68" s="490" t="str">
        <f aca="false">CONCATENATE("[",$C68,"]","[",$F68,"] - ",$G68)</f>
        <v>[R14M-RE-FU-009][Caso de Uso] - Actualizar Función - Programar Partidas Stock - Atender Promesa de Compra</v>
      </c>
      <c r="I68" s="491" t="s">
        <v>2175</v>
      </c>
      <c r="J68" s="300" t="n">
        <f aca="false">IFERROR(VLOOKUP(E68,'4.5.1 Catalogo UXUI'!$B$2:$C$101, 2, FALSE()), 0)</f>
        <v>1</v>
      </c>
      <c r="K68" s="301" t="s">
        <v>43</v>
      </c>
      <c r="L68" s="300" t="n">
        <f aca="false">ROUNDUP(SUM(VLOOKUP('4.5 WBS UXUI'!K68,'6. Catalogos'!$S$2:$T$4,2,FALSE())*J68),0)</f>
        <v>1</v>
      </c>
      <c r="M68" s="486"/>
      <c r="N68" s="491"/>
      <c r="O68" s="238"/>
      <c r="P68" s="238"/>
      <c r="Q68" s="238"/>
      <c r="R68" s="238"/>
      <c r="S68" s="238"/>
      <c r="T68" s="238"/>
      <c r="U68" s="238"/>
      <c r="V68" s="238"/>
      <c r="W68" s="238"/>
      <c r="X68" s="238"/>
      <c r="Y68" s="238"/>
      <c r="Z68" s="238"/>
      <c r="AA68" s="238"/>
      <c r="AB68" s="238"/>
      <c r="AC68" s="238"/>
      <c r="AD68" s="238"/>
    </row>
    <row r="69" customFormat="false" ht="42.75" hidden="false" customHeight="true" outlineLevel="0" collapsed="false">
      <c r="A69" s="348" t="n">
        <v>10</v>
      </c>
      <c r="B69" s="330" t="e">
        <f aca="false">VLOOKUP(C69,'9. Matriz de Requisitos'!$A$8:$V$88,3, FALSE())</f>
        <v>#N/A</v>
      </c>
      <c r="C69" s="487" t="s">
        <v>1765</v>
      </c>
      <c r="D69" s="330" t="e">
        <f aca="false">VLOOKUP(C69,'9. Matriz de Requisitos'!$A:$W,4, FALSE())</f>
        <v>#N/A</v>
      </c>
      <c r="E69" s="488" t="s">
        <v>2165</v>
      </c>
      <c r="F69" s="486" t="str">
        <f aca="false">VLOOKUP($E69, '4.5.1 Catalogo UXUI'!$B$2:$D$100, 3, FALSE())</f>
        <v>Limpieza</v>
      </c>
      <c r="G69" s="483" t="s">
        <v>2190</v>
      </c>
      <c r="H69" s="490" t="str">
        <f aca="false">CONCATENATE("[",$C69,"]","[",$F69,"] - ",$G69)</f>
        <v>[R14M-RE-FU-009][Limpieza] - Actualizar Función - Programar Partidas Stock - Atender Promesa de Compra</v>
      </c>
      <c r="I69" s="491" t="s">
        <v>2166</v>
      </c>
      <c r="J69" s="300" t="n">
        <f aca="false">IFERROR(VLOOKUP(E69,'4.5.1 Catalogo UXUI'!$B$2:$C$101, 2, FALSE()), 0)</f>
        <v>2</v>
      </c>
      <c r="K69" s="301" t="s">
        <v>43</v>
      </c>
      <c r="L69" s="300" t="n">
        <f aca="false">ROUNDUP(SUM(VLOOKUP('4.5 WBS UXUI'!K69,'6. Catalogos'!$S$2:$T$4,2,FALSE())*J69),0)</f>
        <v>2</v>
      </c>
      <c r="M69" s="486"/>
      <c r="N69" s="491"/>
      <c r="O69" s="238"/>
      <c r="P69" s="238"/>
      <c r="Q69" s="238"/>
      <c r="R69" s="238"/>
      <c r="S69" s="238"/>
      <c r="T69" s="238"/>
      <c r="U69" s="238"/>
      <c r="V69" s="238"/>
      <c r="W69" s="238"/>
      <c r="X69" s="238"/>
      <c r="Y69" s="238"/>
      <c r="Z69" s="238"/>
      <c r="AA69" s="238"/>
      <c r="AB69" s="238"/>
      <c r="AC69" s="238"/>
      <c r="AD69" s="238"/>
    </row>
    <row r="70" customFormat="false" ht="42.75" hidden="false" customHeight="true" outlineLevel="0" collapsed="false">
      <c r="A70" s="348" t="n">
        <v>10</v>
      </c>
      <c r="B70" s="330" t="e">
        <f aca="false">VLOOKUP(C70,'9. Matriz de Requisitos'!$A$8:$V$88,3, FALSE())</f>
        <v>#N/A</v>
      </c>
      <c r="C70" s="487" t="s">
        <v>1765</v>
      </c>
      <c r="D70" s="330" t="e">
        <f aca="false">VLOOKUP(C70,'9. Matriz de Requisitos'!$A:$W,4, FALSE())</f>
        <v>#N/A</v>
      </c>
      <c r="E70" s="488" t="s">
        <v>2156</v>
      </c>
      <c r="F70" s="489" t="str">
        <f aca="false">VLOOKUP($E70, '4.5.1 Catalogo UXUI'!$B$2:$D$100, 3, FALSE())</f>
        <v>Documentación</v>
      </c>
      <c r="G70" s="483" t="s">
        <v>2191</v>
      </c>
      <c r="H70" s="490" t="str">
        <f aca="false">CONCATENATE("[",$C70,"]","[",$F70,"] - ",$G70)</f>
        <v>[R14M-RE-FU-009][Documentación] - Actualizar Función - Programar Partidas Stock - Pretramitar Pedido</v>
      </c>
      <c r="I70" s="491" t="s">
        <v>2158</v>
      </c>
      <c r="J70" s="300" t="n">
        <f aca="false">IFERROR(VLOOKUP(E70,'4.5.1 Catalogo UXUI'!$B$2:$C$101, 2, FALSE()), 0)</f>
        <v>1</v>
      </c>
      <c r="K70" s="301" t="s">
        <v>43</v>
      </c>
      <c r="L70" s="300" t="n">
        <f aca="false">ROUNDUP(SUM(VLOOKUP('4.5 WBS UXUI'!K70,'6. Catalogos'!$S$2:$T$4,2,FALSE())*J70),0)</f>
        <v>1</v>
      </c>
      <c r="M70" s="486"/>
      <c r="N70" s="491"/>
      <c r="O70" s="238"/>
      <c r="P70" s="238"/>
      <c r="Q70" s="238"/>
      <c r="R70" s="238"/>
      <c r="S70" s="238"/>
      <c r="T70" s="238"/>
      <c r="U70" s="238"/>
      <c r="V70" s="238"/>
      <c r="W70" s="238"/>
      <c r="X70" s="238"/>
      <c r="Y70" s="238"/>
      <c r="Z70" s="238"/>
      <c r="AA70" s="238"/>
      <c r="AB70" s="238"/>
      <c r="AC70" s="238"/>
      <c r="AD70" s="238"/>
    </row>
    <row r="71" customFormat="false" ht="30" hidden="false" customHeight="true" outlineLevel="0" collapsed="false">
      <c r="A71" s="348" t="n">
        <v>10</v>
      </c>
      <c r="B71" s="330" t="e">
        <f aca="false">VLOOKUP(C71,'9. Matriz de Requisitos'!$A$8:$V$88,3, FALSE())</f>
        <v>#N/A</v>
      </c>
      <c r="C71" s="487" t="s">
        <v>1765</v>
      </c>
      <c r="D71" s="330" t="e">
        <f aca="false">VLOOKUP(C71,'9. Matriz de Requisitos'!$A:$W,4, FALSE())</f>
        <v>#N/A</v>
      </c>
      <c r="E71" s="488" t="s">
        <v>2168</v>
      </c>
      <c r="F71" s="489" t="str">
        <f aca="false">VLOOKUP($E71, '4.5.1 Catalogo UXUI'!$B$2:$D$100, 3, FALSE())</f>
        <v>Caso de Uso</v>
      </c>
      <c r="G71" s="483" t="s">
        <v>2191</v>
      </c>
      <c r="H71" s="490" t="str">
        <f aca="false">CONCATENATE("[",$C71,"]","[",$F71,"] - ",$G71)</f>
        <v>[R14M-RE-FU-009][Caso de Uso] - Actualizar Función - Programar Partidas Stock - Pretramitar Pedido</v>
      </c>
      <c r="I71" s="491" t="s">
        <v>2175</v>
      </c>
      <c r="J71" s="300" t="n">
        <f aca="false">IFERROR(VLOOKUP(E71,'4.5.1 Catalogo UXUI'!$B$2:$C$101, 2, FALSE()), 0)</f>
        <v>1</v>
      </c>
      <c r="K71" s="301" t="s">
        <v>43</v>
      </c>
      <c r="L71" s="300" t="n">
        <f aca="false">ROUNDUP(SUM(VLOOKUP('4.5 WBS UXUI'!K71,'6. Catalogos'!$S$2:$T$4,2,FALSE())*J71),0)</f>
        <v>1</v>
      </c>
      <c r="M71" s="486"/>
      <c r="N71" s="491"/>
      <c r="O71" s="238"/>
      <c r="P71" s="238"/>
      <c r="Q71" s="238"/>
      <c r="R71" s="238"/>
      <c r="S71" s="238"/>
      <c r="T71" s="238"/>
      <c r="U71" s="238"/>
      <c r="V71" s="238"/>
      <c r="W71" s="238"/>
      <c r="X71" s="238"/>
      <c r="Y71" s="238"/>
      <c r="Z71" s="238"/>
      <c r="AA71" s="238"/>
      <c r="AB71" s="238"/>
      <c r="AC71" s="238"/>
      <c r="AD71" s="238"/>
    </row>
    <row r="72" customFormat="false" ht="30" hidden="false" customHeight="true" outlineLevel="0" collapsed="false">
      <c r="A72" s="348" t="n">
        <v>10</v>
      </c>
      <c r="B72" s="330" t="e">
        <f aca="false">VLOOKUP(C72,'9. Matriz de Requisitos'!$A$8:$V$88,3, FALSE())</f>
        <v>#N/A</v>
      </c>
      <c r="C72" s="487" t="s">
        <v>1765</v>
      </c>
      <c r="D72" s="330" t="e">
        <f aca="false">VLOOKUP(C72,'9. Matriz de Requisitos'!$A:$W,4, FALSE())</f>
        <v>#N/A</v>
      </c>
      <c r="E72" s="488" t="s">
        <v>2165</v>
      </c>
      <c r="F72" s="486" t="str">
        <f aca="false">VLOOKUP($E72, '4.5.1 Catalogo UXUI'!$B$2:$D$100, 3, FALSE())</f>
        <v>Limpieza</v>
      </c>
      <c r="G72" s="483" t="s">
        <v>2191</v>
      </c>
      <c r="H72" s="490" t="str">
        <f aca="false">CONCATENATE("[",$C72,"]","[",$F72,"] - ",$G72)</f>
        <v>[R14M-RE-FU-009][Limpieza] - Actualizar Función - Programar Partidas Stock - Pretramitar Pedido</v>
      </c>
      <c r="I72" s="491" t="s">
        <v>2166</v>
      </c>
      <c r="J72" s="300" t="n">
        <f aca="false">IFERROR(VLOOKUP(E72,'4.5.1 Catalogo UXUI'!$B$2:$C$101, 2, FALSE()), 0)</f>
        <v>2</v>
      </c>
      <c r="K72" s="301" t="s">
        <v>43</v>
      </c>
      <c r="L72" s="300" t="n">
        <f aca="false">ROUNDUP(SUM(VLOOKUP('4.5 WBS UXUI'!K72,'6. Catalogos'!$S$2:$T$4,2,FALSE())*J72),0)</f>
        <v>2</v>
      </c>
      <c r="M72" s="486"/>
      <c r="N72" s="491"/>
      <c r="O72" s="238"/>
      <c r="P72" s="238"/>
      <c r="Q72" s="238"/>
      <c r="R72" s="238"/>
      <c r="S72" s="238"/>
      <c r="T72" s="238"/>
      <c r="U72" s="238"/>
      <c r="V72" s="238"/>
      <c r="W72" s="238"/>
      <c r="X72" s="238"/>
      <c r="Y72" s="238"/>
      <c r="Z72" s="238"/>
      <c r="AA72" s="238"/>
      <c r="AB72" s="238"/>
      <c r="AC72" s="238"/>
      <c r="AD72" s="238"/>
    </row>
    <row r="73" customFormat="false" ht="30" hidden="false" customHeight="true" outlineLevel="0" collapsed="false">
      <c r="A73" s="348" t="n">
        <v>10</v>
      </c>
      <c r="B73" s="330" t="e">
        <f aca="false">VLOOKUP(C73,'9. Matriz de Requisitos'!$A$8:$V$88,3, FALSE())</f>
        <v>#N/A</v>
      </c>
      <c r="C73" s="487" t="s">
        <v>1765</v>
      </c>
      <c r="D73" s="330" t="e">
        <f aca="false">VLOOKUP(C73,'9. Matriz de Requisitos'!$A:$W,4, FALSE())</f>
        <v>#N/A</v>
      </c>
      <c r="E73" s="488" t="s">
        <v>2156</v>
      </c>
      <c r="F73" s="489" t="str">
        <f aca="false">VLOOKUP($E73, '4.5.1 Catalogo UXUI'!$B$2:$D$100, 3, FALSE())</f>
        <v>Documentación</v>
      </c>
      <c r="G73" s="483" t="s">
        <v>2192</v>
      </c>
      <c r="H73" s="490" t="str">
        <f aca="false">CONCATENATE("[",$C73,"]","[",$F73,"] - ",$G73)</f>
        <v>[R14M-RE-FU-009][Documentación] - Actualizar Función - Programar Partidas Stock - Tramitar Pedido</v>
      </c>
      <c r="I73" s="491" t="s">
        <v>2158</v>
      </c>
      <c r="J73" s="300" t="n">
        <f aca="false">IFERROR(VLOOKUP(E73,'4.5.1 Catalogo UXUI'!$B$2:$C$101, 2, FALSE()), 0)</f>
        <v>1</v>
      </c>
      <c r="K73" s="301" t="s">
        <v>43</v>
      </c>
      <c r="L73" s="300" t="n">
        <f aca="false">ROUNDUP(SUM(VLOOKUP('4.5 WBS UXUI'!K73,'6. Catalogos'!$S$2:$T$4,2,FALSE())*J73),0)</f>
        <v>1</v>
      </c>
      <c r="M73" s="486"/>
      <c r="N73" s="491"/>
      <c r="O73" s="238"/>
      <c r="P73" s="238"/>
      <c r="Q73" s="238"/>
      <c r="R73" s="238"/>
      <c r="S73" s="238"/>
      <c r="T73" s="238"/>
      <c r="U73" s="238"/>
      <c r="V73" s="238"/>
      <c r="W73" s="238"/>
      <c r="X73" s="238"/>
      <c r="Y73" s="238"/>
      <c r="Z73" s="238"/>
      <c r="AA73" s="238"/>
      <c r="AB73" s="238"/>
      <c r="AC73" s="238"/>
      <c r="AD73" s="238"/>
    </row>
    <row r="74" customFormat="false" ht="30" hidden="false" customHeight="true" outlineLevel="0" collapsed="false">
      <c r="A74" s="348" t="n">
        <v>10</v>
      </c>
      <c r="B74" s="330" t="e">
        <f aca="false">VLOOKUP(C74,'9. Matriz de Requisitos'!$A$8:$V$88,3, FALSE())</f>
        <v>#N/A</v>
      </c>
      <c r="C74" s="487" t="s">
        <v>1765</v>
      </c>
      <c r="D74" s="330" t="e">
        <f aca="false">VLOOKUP(C74,'9. Matriz de Requisitos'!$A:$W,4, FALSE())</f>
        <v>#N/A</v>
      </c>
      <c r="E74" s="488" t="s">
        <v>2168</v>
      </c>
      <c r="F74" s="489" t="str">
        <f aca="false">VLOOKUP($E74, '4.5.1 Catalogo UXUI'!$B$2:$D$100, 3, FALSE())</f>
        <v>Caso de Uso</v>
      </c>
      <c r="G74" s="483" t="s">
        <v>2192</v>
      </c>
      <c r="H74" s="490" t="str">
        <f aca="false">CONCATENATE("[",$C74,"]","[",$F74,"] - ",$G74)</f>
        <v>[R14M-RE-FU-009][Caso de Uso] - Actualizar Función - Programar Partidas Stock - Tramitar Pedido</v>
      </c>
      <c r="I74" s="491" t="s">
        <v>2175</v>
      </c>
      <c r="J74" s="300" t="n">
        <f aca="false">IFERROR(VLOOKUP(E74,'4.5.1 Catalogo UXUI'!$B$2:$C$101, 2, FALSE()), 0)</f>
        <v>1</v>
      </c>
      <c r="K74" s="301" t="s">
        <v>43</v>
      </c>
      <c r="L74" s="300" t="n">
        <f aca="false">ROUNDUP(SUM(VLOOKUP('4.5 WBS UXUI'!K74,'6. Catalogos'!$S$2:$T$4,2,FALSE())*J74),0)</f>
        <v>1</v>
      </c>
      <c r="M74" s="486"/>
      <c r="N74" s="491"/>
      <c r="O74" s="238"/>
      <c r="P74" s="238"/>
      <c r="Q74" s="238"/>
      <c r="R74" s="238"/>
      <c r="S74" s="238"/>
      <c r="T74" s="238"/>
      <c r="U74" s="238"/>
      <c r="V74" s="238"/>
      <c r="W74" s="238"/>
      <c r="X74" s="238"/>
      <c r="Y74" s="238"/>
      <c r="Z74" s="238"/>
      <c r="AA74" s="238"/>
      <c r="AB74" s="238"/>
      <c r="AC74" s="238"/>
      <c r="AD74" s="238"/>
    </row>
    <row r="75" customFormat="false" ht="30" hidden="false" customHeight="true" outlineLevel="0" collapsed="false">
      <c r="A75" s="348" t="n">
        <v>10</v>
      </c>
      <c r="B75" s="330" t="e">
        <f aca="false">VLOOKUP(C75,'9. Matriz de Requisitos'!$A$8:$V$88,3, FALSE())</f>
        <v>#N/A</v>
      </c>
      <c r="C75" s="487" t="s">
        <v>1765</v>
      </c>
      <c r="D75" s="330" t="e">
        <f aca="false">VLOOKUP(C75,'9. Matriz de Requisitos'!$A:$W,4, FALSE())</f>
        <v>#N/A</v>
      </c>
      <c r="E75" s="488" t="s">
        <v>2165</v>
      </c>
      <c r="F75" s="486" t="str">
        <f aca="false">VLOOKUP($E75, '4.5.1 Catalogo UXUI'!$B$2:$D$100, 3, FALSE())</f>
        <v>Limpieza</v>
      </c>
      <c r="G75" s="483" t="s">
        <v>2192</v>
      </c>
      <c r="H75" s="490" t="str">
        <f aca="false">CONCATENATE("[",$C75,"]","[",$F75,"] - ",$G75)</f>
        <v>[R14M-RE-FU-009][Limpieza] - Actualizar Función - Programar Partidas Stock - Tramitar Pedido</v>
      </c>
      <c r="I75" s="491" t="s">
        <v>2166</v>
      </c>
      <c r="J75" s="300" t="n">
        <f aca="false">IFERROR(VLOOKUP(E75,'4.5.1 Catalogo UXUI'!$B$2:$C$101, 2, FALSE()), 0)</f>
        <v>2</v>
      </c>
      <c r="K75" s="301" t="s">
        <v>43</v>
      </c>
      <c r="L75" s="300" t="n">
        <f aca="false">ROUNDUP(SUM(VLOOKUP('4.5 WBS UXUI'!K75,'6. Catalogos'!$S$2:$T$4,2,FALSE())*J75),0)</f>
        <v>2</v>
      </c>
      <c r="M75" s="486"/>
      <c r="N75" s="491"/>
      <c r="O75" s="238"/>
      <c r="P75" s="238"/>
      <c r="Q75" s="238"/>
      <c r="R75" s="238"/>
      <c r="S75" s="238"/>
      <c r="T75" s="238"/>
      <c r="U75" s="238"/>
      <c r="V75" s="238"/>
      <c r="W75" s="238"/>
      <c r="X75" s="238"/>
      <c r="Y75" s="238"/>
      <c r="Z75" s="238"/>
      <c r="AA75" s="238"/>
      <c r="AB75" s="238"/>
      <c r="AC75" s="238"/>
      <c r="AD75" s="238"/>
    </row>
    <row r="76" customFormat="false" ht="28.5" hidden="false" customHeight="true" outlineLevel="0" collapsed="false">
      <c r="A76" s="348" t="n">
        <v>11</v>
      </c>
      <c r="B76" s="330" t="e">
        <f aca="false">VLOOKUP(C76,'9. Matriz de Requisitos'!$A$8:$V$88,3, FALSE())</f>
        <v>#N/A</v>
      </c>
      <c r="C76" s="487" t="s">
        <v>1766</v>
      </c>
      <c r="D76" s="330" t="e">
        <f aca="false">VLOOKUP(C76,'9. Matriz de Requisitos'!$A:$W,4, FALSE())</f>
        <v>#N/A</v>
      </c>
      <c r="E76" s="488" t="s">
        <v>2151</v>
      </c>
      <c r="F76" s="489" t="str">
        <f aca="false">VLOOKUP($E76, '4.5.1 Catalogo UXUI'!$B$2:$D$100, 3, FALSE())</f>
        <v>Análisis</v>
      </c>
      <c r="G76" s="483" t="s">
        <v>2193</v>
      </c>
      <c r="H76" s="490" t="str">
        <f aca="false">CONCATENATE("[",$C76,"]","[",$F76,"] - ",$G76)</f>
        <v>[R14M-RE-FU-010][Análisis] - Actualizar Caso - Listado de Ruta / Zona</v>
      </c>
      <c r="I76" s="301" t="s">
        <v>2153</v>
      </c>
      <c r="J76" s="300" t="n">
        <f aca="false">IFERROR(VLOOKUP(E76,'4.5.1 Catalogo UXUI'!$B$2:$C$101, 2, FALSE()), 0)</f>
        <v>2</v>
      </c>
      <c r="K76" s="301" t="s">
        <v>43</v>
      </c>
      <c r="L76" s="300" t="n">
        <f aca="false">ROUNDUP(SUM(VLOOKUP('4.5 WBS UXUI'!K76,'6. Catalogos'!$S$2:$T$4,2,FALSE())*J76),0)</f>
        <v>2</v>
      </c>
      <c r="M76" s="486"/>
      <c r="N76" s="301"/>
      <c r="O76" s="238"/>
      <c r="P76" s="238"/>
      <c r="Q76" s="238"/>
      <c r="R76" s="238"/>
      <c r="S76" s="238"/>
      <c r="T76" s="238"/>
      <c r="U76" s="238"/>
      <c r="V76" s="238"/>
      <c r="W76" s="238"/>
      <c r="X76" s="238"/>
      <c r="Y76" s="238"/>
      <c r="Z76" s="238"/>
      <c r="AA76" s="238"/>
      <c r="AB76" s="238"/>
      <c r="AC76" s="238"/>
      <c r="AD76" s="238"/>
    </row>
    <row r="77" customFormat="false" ht="30" hidden="false" customHeight="true" outlineLevel="0" collapsed="false">
      <c r="A77" s="348" t="n">
        <v>11</v>
      </c>
      <c r="B77" s="330" t="e">
        <f aca="false">VLOOKUP(C77,'9. Matriz de Requisitos'!$A$8:$V$88,3, FALSE())</f>
        <v>#N/A</v>
      </c>
      <c r="C77" s="487" t="s">
        <v>1766</v>
      </c>
      <c r="D77" s="330" t="e">
        <f aca="false">VLOOKUP(C77,'9. Matriz de Requisitos'!$A:$W,4, FALSE())</f>
        <v>#N/A</v>
      </c>
      <c r="E77" s="488" t="s">
        <v>2154</v>
      </c>
      <c r="F77" s="489" t="str">
        <f aca="false">VLOOKUP($E77, '4.5.1 Catalogo UXUI'!$B$2:$D$100, 3, FALSE())</f>
        <v>Acompañamiento</v>
      </c>
      <c r="G77" s="483" t="s">
        <v>2193</v>
      </c>
      <c r="H77" s="490" t="str">
        <f aca="false">CONCATENATE("[",$C77,"]","[",$F77,"] - ",$G77)</f>
        <v>[R14M-RE-FU-010][Acompañamiento] - Actualizar Caso - Listado de Ruta / Zona</v>
      </c>
      <c r="I77" s="301" t="s">
        <v>2155</v>
      </c>
      <c r="J77" s="300" t="n">
        <f aca="false">IFERROR(VLOOKUP(E77,'4.5.1 Catalogo UXUI'!$B$2:$C$101, 2, FALSE()), 0)</f>
        <v>2</v>
      </c>
      <c r="K77" s="301" t="s">
        <v>43</v>
      </c>
      <c r="L77" s="300" t="n">
        <f aca="false">ROUNDUP(SUM(VLOOKUP('4.5 WBS UXUI'!K77,'6. Catalogos'!$S$2:$T$4,2,FALSE())*J77),0)</f>
        <v>2</v>
      </c>
      <c r="M77" s="486"/>
      <c r="N77" s="301"/>
      <c r="O77" s="238"/>
      <c r="P77" s="238"/>
      <c r="Q77" s="238"/>
      <c r="R77" s="238"/>
      <c r="S77" s="238"/>
      <c r="T77" s="238"/>
      <c r="U77" s="238"/>
      <c r="V77" s="238"/>
      <c r="W77" s="238"/>
      <c r="X77" s="238"/>
      <c r="Y77" s="238"/>
      <c r="Z77" s="238"/>
      <c r="AA77" s="238"/>
      <c r="AB77" s="238"/>
      <c r="AC77" s="238"/>
      <c r="AD77" s="238"/>
    </row>
    <row r="78" customFormat="false" ht="30" hidden="false" customHeight="true" outlineLevel="0" collapsed="false">
      <c r="A78" s="348" t="n">
        <v>11</v>
      </c>
      <c r="B78" s="330" t="e">
        <f aca="false">VLOOKUP(C78,'9. Matriz de Requisitos'!$A$8:$V$88,3, FALSE())</f>
        <v>#N/A</v>
      </c>
      <c r="C78" s="487" t="s">
        <v>1766</v>
      </c>
      <c r="D78" s="330" t="e">
        <f aca="false">VLOOKUP(C78,'9. Matriz de Requisitos'!$A:$W,4, FALSE())</f>
        <v>#N/A</v>
      </c>
      <c r="E78" s="488" t="s">
        <v>2168</v>
      </c>
      <c r="F78" s="489" t="str">
        <f aca="false">VLOOKUP($E78, '4.5.1 Catalogo UXUI'!$B$2:$D$100, 3, FALSE())</f>
        <v>Caso de Uso</v>
      </c>
      <c r="G78" s="483" t="s">
        <v>2194</v>
      </c>
      <c r="H78" s="490" t="str">
        <f aca="false">CONCATENATE("[",$C78,"]","[",$F78,"] - ",$G78)</f>
        <v>[R14M-RE-FU-010][Caso de Uso] - Actualizar Caso - Listado de Ruta / Zona - Catálogo de Clientes</v>
      </c>
      <c r="I78" s="491" t="s">
        <v>2195</v>
      </c>
      <c r="J78" s="300" t="n">
        <f aca="false">IFERROR(VLOOKUP(E78,'4.5.1 Catalogo UXUI'!$B$2:$C$101, 2, FALSE()), 0)</f>
        <v>1</v>
      </c>
      <c r="K78" s="301" t="s">
        <v>43</v>
      </c>
      <c r="L78" s="300" t="n">
        <f aca="false">ROUNDUP(SUM(VLOOKUP('4.5 WBS UXUI'!K78,'6. Catalogos'!$S$2:$T$4,2,FALSE())*J78),0)</f>
        <v>1</v>
      </c>
      <c r="M78" s="486"/>
      <c r="N78" s="491"/>
      <c r="O78" s="238"/>
      <c r="P78" s="238"/>
      <c r="Q78" s="238"/>
      <c r="R78" s="238"/>
      <c r="S78" s="238"/>
      <c r="T78" s="238"/>
      <c r="U78" s="238"/>
      <c r="V78" s="238"/>
      <c r="W78" s="238"/>
      <c r="X78" s="238"/>
      <c r="Y78" s="238"/>
      <c r="Z78" s="238"/>
      <c r="AA78" s="238"/>
      <c r="AB78" s="238"/>
      <c r="AC78" s="238"/>
      <c r="AD78" s="238"/>
    </row>
    <row r="79" customFormat="false" ht="30" hidden="false" customHeight="true" outlineLevel="0" collapsed="false">
      <c r="A79" s="348" t="n">
        <v>11</v>
      </c>
      <c r="B79" s="330" t="e">
        <f aca="false">VLOOKUP(C79,'9. Matriz de Requisitos'!$A$8:$V$88,3, FALSE())</f>
        <v>#N/A</v>
      </c>
      <c r="C79" s="487" t="s">
        <v>1766</v>
      </c>
      <c r="D79" s="330" t="e">
        <f aca="false">VLOOKUP(C79,'9. Matriz de Requisitos'!$A:$W,4, FALSE())</f>
        <v>#N/A</v>
      </c>
      <c r="E79" s="488" t="s">
        <v>2156</v>
      </c>
      <c r="F79" s="489" t="str">
        <f aca="false">VLOOKUP($E79, '4.5.1 Catalogo UXUI'!$B$2:$D$100, 3, FALSE())</f>
        <v>Documentación</v>
      </c>
      <c r="G79" s="483" t="s">
        <v>2194</v>
      </c>
      <c r="H79" s="490" t="str">
        <f aca="false">CONCATENATE("[",$C79,"]","[",$F79,"] - ",$G79)</f>
        <v>[R14M-RE-FU-010][Documentación] - Actualizar Caso - Listado de Ruta / Zona - Catálogo de Clientes</v>
      </c>
      <c r="I79" s="491" t="s">
        <v>2158</v>
      </c>
      <c r="J79" s="300" t="n">
        <f aca="false">IFERROR(VLOOKUP(E79,'4.5.1 Catalogo UXUI'!$B$2:$C$101, 2, FALSE()), 0)</f>
        <v>1</v>
      </c>
      <c r="K79" s="301" t="s">
        <v>43</v>
      </c>
      <c r="L79" s="300" t="n">
        <f aca="false">ROUNDUP(SUM(VLOOKUP('4.5 WBS UXUI'!K79,'6. Catalogos'!$S$2:$T$4,2,FALSE())*J79),0)</f>
        <v>1</v>
      </c>
      <c r="M79" s="486"/>
      <c r="N79" s="491"/>
      <c r="O79" s="238"/>
      <c r="P79" s="238"/>
      <c r="Q79" s="238"/>
      <c r="R79" s="238"/>
      <c r="S79" s="238"/>
      <c r="T79" s="238"/>
      <c r="U79" s="238"/>
      <c r="V79" s="238"/>
      <c r="W79" s="238"/>
      <c r="X79" s="238"/>
      <c r="Y79" s="238"/>
      <c r="Z79" s="238"/>
      <c r="AA79" s="238"/>
      <c r="AB79" s="238"/>
      <c r="AC79" s="238"/>
      <c r="AD79" s="238"/>
    </row>
    <row r="80" customFormat="false" ht="30" hidden="false" customHeight="true" outlineLevel="0" collapsed="false">
      <c r="A80" s="348" t="n">
        <v>11</v>
      </c>
      <c r="B80" s="330" t="e">
        <f aca="false">VLOOKUP(C80,'9. Matriz de Requisitos'!$A$8:$V$88,3, FALSE())</f>
        <v>#N/A</v>
      </c>
      <c r="C80" s="487" t="s">
        <v>1766</v>
      </c>
      <c r="D80" s="330" t="e">
        <f aca="false">VLOOKUP(C80,'9. Matriz de Requisitos'!$A:$W,4, FALSE())</f>
        <v>#N/A</v>
      </c>
      <c r="E80" s="488" t="s">
        <v>2168</v>
      </c>
      <c r="F80" s="489" t="str">
        <f aca="false">VLOOKUP($E80, '4.5.1 Catalogo UXUI'!$B$2:$D$100, 3, FALSE())</f>
        <v>Caso de Uso</v>
      </c>
      <c r="G80" s="483" t="s">
        <v>2196</v>
      </c>
      <c r="H80" s="490" t="str">
        <f aca="false">CONCATENATE("[",$C80,"]","[",$F80,"] - ",$G80)</f>
        <v>[R14M-RE-FU-010][Caso de Uso] - Actualizar Caso - Listado de Ruta / Zona - Cotizador (Cliente Nuevo)</v>
      </c>
      <c r="I80" s="491" t="s">
        <v>2195</v>
      </c>
      <c r="J80" s="300" t="n">
        <f aca="false">IFERROR(VLOOKUP(E80,'4.5.1 Catalogo UXUI'!$B$2:$C$101, 2, FALSE()), 0)</f>
        <v>1</v>
      </c>
      <c r="K80" s="301" t="s">
        <v>43</v>
      </c>
      <c r="L80" s="300" t="n">
        <f aca="false">ROUNDUP(SUM(VLOOKUP('4.5 WBS UXUI'!K80,'6. Catalogos'!$S$2:$T$4,2,FALSE())*J80),0)</f>
        <v>1</v>
      </c>
      <c r="M80" s="486"/>
      <c r="N80" s="491"/>
      <c r="O80" s="238"/>
      <c r="P80" s="238"/>
      <c r="Q80" s="238"/>
      <c r="R80" s="238"/>
      <c r="S80" s="238"/>
      <c r="T80" s="238"/>
      <c r="U80" s="238"/>
      <c r="V80" s="238"/>
      <c r="W80" s="238"/>
      <c r="X80" s="238"/>
      <c r="Y80" s="238"/>
      <c r="Z80" s="238"/>
      <c r="AA80" s="238"/>
      <c r="AB80" s="238"/>
      <c r="AC80" s="238"/>
      <c r="AD80" s="238"/>
    </row>
    <row r="81" customFormat="false" ht="30" hidden="false" customHeight="true" outlineLevel="0" collapsed="false">
      <c r="A81" s="348" t="n">
        <v>11</v>
      </c>
      <c r="B81" s="330" t="e">
        <f aca="false">VLOOKUP(C81,'9. Matriz de Requisitos'!$A$8:$V$88,3, FALSE())</f>
        <v>#N/A</v>
      </c>
      <c r="C81" s="487" t="s">
        <v>1766</v>
      </c>
      <c r="D81" s="330" t="e">
        <f aca="false">VLOOKUP(C81,'9. Matriz de Requisitos'!$A:$W,4, FALSE())</f>
        <v>#N/A</v>
      </c>
      <c r="E81" s="488" t="s">
        <v>2156</v>
      </c>
      <c r="F81" s="489" t="str">
        <f aca="false">VLOOKUP($E81, '4.5.1 Catalogo UXUI'!$B$2:$D$100, 3, FALSE())</f>
        <v>Documentación</v>
      </c>
      <c r="G81" s="483" t="s">
        <v>2196</v>
      </c>
      <c r="H81" s="490" t="str">
        <f aca="false">CONCATENATE("[",$C81,"]","[",$F81,"] - ",$G81)</f>
        <v>[R14M-RE-FU-010][Documentación] - Actualizar Caso - Listado de Ruta / Zona - Cotizador (Cliente Nuevo)</v>
      </c>
      <c r="I81" s="491" t="s">
        <v>2158</v>
      </c>
      <c r="J81" s="300" t="n">
        <f aca="false">IFERROR(VLOOKUP(E81,'4.5.1 Catalogo UXUI'!$B$2:$C$101, 2, FALSE()), 0)</f>
        <v>1</v>
      </c>
      <c r="K81" s="301" t="s">
        <v>43</v>
      </c>
      <c r="L81" s="300" t="n">
        <f aca="false">ROUNDUP(SUM(VLOOKUP('4.5 WBS UXUI'!K81,'6. Catalogos'!$S$2:$T$4,2,FALSE())*J81),0)</f>
        <v>1</v>
      </c>
      <c r="M81" s="486"/>
      <c r="N81" s="491"/>
      <c r="O81" s="238"/>
      <c r="P81" s="238"/>
      <c r="Q81" s="238"/>
      <c r="R81" s="238"/>
      <c r="S81" s="238"/>
      <c r="T81" s="238"/>
      <c r="U81" s="238"/>
      <c r="V81" s="238"/>
      <c r="W81" s="238"/>
      <c r="X81" s="238"/>
      <c r="Y81" s="238"/>
      <c r="Z81" s="238"/>
      <c r="AA81" s="238"/>
      <c r="AB81" s="238"/>
      <c r="AC81" s="238"/>
      <c r="AD81" s="238"/>
    </row>
    <row r="82" customFormat="false" ht="30" hidden="false" customHeight="true" outlineLevel="0" collapsed="false">
      <c r="A82" s="348" t="n">
        <v>12</v>
      </c>
      <c r="B82" s="330" t="e">
        <f aca="false">VLOOKUP(C82,'9. Matriz de Requisitos'!$A$8:$V$88,3, FALSE())</f>
        <v>#N/A</v>
      </c>
      <c r="C82" s="487" t="s">
        <v>1767</v>
      </c>
      <c r="D82" s="330" t="e">
        <f aca="false">VLOOKUP(C82,'9. Matriz de Requisitos'!$A:$W,4, FALSE())</f>
        <v>#N/A</v>
      </c>
      <c r="E82" s="488" t="s">
        <v>2151</v>
      </c>
      <c r="F82" s="489" t="str">
        <f aca="false">VLOOKUP($E82, '4.5.1 Catalogo UXUI'!$B$2:$D$100, 3, FALSE())</f>
        <v>Análisis</v>
      </c>
      <c r="G82" s="483" t="s">
        <v>2197</v>
      </c>
      <c r="H82" s="490" t="str">
        <f aca="false">CONCATENATE("[",$C82,"]","[",$F82,"] - ",$G82)</f>
        <v>[R14M-RE-FU-011][Análisis] - Nuevo Caso - Enlace Caducado / Regenerado de Registro - Venta Digital</v>
      </c>
      <c r="I82" s="301" t="s">
        <v>2153</v>
      </c>
      <c r="J82" s="300" t="n">
        <f aca="false">IFERROR(VLOOKUP(E82,'4.5.1 Catalogo UXUI'!$B$2:$C$101, 2, FALSE()), 0)</f>
        <v>2</v>
      </c>
      <c r="K82" s="301" t="s">
        <v>43</v>
      </c>
      <c r="L82" s="300" t="n">
        <f aca="false">ROUNDUP(SUM(VLOOKUP('4.5 WBS UXUI'!K82,'6. Catalogos'!$S$2:$T$4,2,FALSE())*J82),0)</f>
        <v>2</v>
      </c>
      <c r="M82" s="486"/>
      <c r="N82" s="301"/>
      <c r="O82" s="238"/>
      <c r="P82" s="238"/>
      <c r="Q82" s="238"/>
      <c r="R82" s="238"/>
      <c r="S82" s="238"/>
      <c r="T82" s="238"/>
      <c r="U82" s="238"/>
      <c r="V82" s="238"/>
      <c r="W82" s="238"/>
      <c r="X82" s="238"/>
      <c r="Y82" s="238"/>
      <c r="Z82" s="238"/>
      <c r="AA82" s="238"/>
      <c r="AB82" s="238"/>
      <c r="AC82" s="238"/>
      <c r="AD82" s="238"/>
    </row>
    <row r="83" customFormat="false" ht="42.75" hidden="false" customHeight="true" outlineLevel="0" collapsed="false">
      <c r="A83" s="348" t="n">
        <v>12</v>
      </c>
      <c r="B83" s="330" t="e">
        <f aca="false">VLOOKUP(C83,'9. Matriz de Requisitos'!$A$8:$V$88,3, FALSE())</f>
        <v>#N/A</v>
      </c>
      <c r="C83" s="487" t="s">
        <v>1767</v>
      </c>
      <c r="D83" s="330" t="e">
        <f aca="false">VLOOKUP(C83,'9. Matriz de Requisitos'!$A:$W,4, FALSE())</f>
        <v>#N/A</v>
      </c>
      <c r="E83" s="488" t="s">
        <v>2154</v>
      </c>
      <c r="F83" s="489" t="str">
        <f aca="false">VLOOKUP($E83, '4.5.1 Catalogo UXUI'!$B$2:$D$100, 3, FALSE())</f>
        <v>Acompañamiento</v>
      </c>
      <c r="G83" s="483" t="s">
        <v>2197</v>
      </c>
      <c r="H83" s="490" t="str">
        <f aca="false">CONCATENATE("[",$C83,"]","[",$F83,"] - ",$G83)</f>
        <v>[R14M-RE-FU-011][Acompañamiento] - Nuevo Caso - Enlace Caducado / Regenerado de Registro - Venta Digital</v>
      </c>
      <c r="I83" s="301" t="s">
        <v>2155</v>
      </c>
      <c r="J83" s="300" t="n">
        <f aca="false">IFERROR(VLOOKUP(E83,'4.5.1 Catalogo UXUI'!$B$2:$C$101, 2, FALSE()), 0)</f>
        <v>2</v>
      </c>
      <c r="K83" s="301" t="s">
        <v>43</v>
      </c>
      <c r="L83" s="300" t="n">
        <f aca="false">ROUNDUP(SUM(VLOOKUP('4.5 WBS UXUI'!K83,'6. Catalogos'!$S$2:$T$4,2,FALSE())*J83),0)</f>
        <v>2</v>
      </c>
      <c r="M83" s="486"/>
      <c r="N83" s="301"/>
      <c r="O83" s="238"/>
      <c r="P83" s="238"/>
      <c r="Q83" s="238"/>
      <c r="R83" s="238"/>
      <c r="S83" s="238"/>
      <c r="T83" s="238"/>
      <c r="U83" s="238"/>
      <c r="V83" s="238"/>
      <c r="W83" s="238"/>
      <c r="X83" s="238"/>
      <c r="Y83" s="238"/>
      <c r="Z83" s="238"/>
      <c r="AA83" s="238"/>
      <c r="AB83" s="238"/>
      <c r="AC83" s="238"/>
      <c r="AD83" s="238"/>
    </row>
    <row r="84" customFormat="false" ht="42.75" hidden="false" customHeight="true" outlineLevel="0" collapsed="false">
      <c r="A84" s="348" t="n">
        <v>12</v>
      </c>
      <c r="B84" s="330" t="e">
        <f aca="false">VLOOKUP(C84,'9. Matriz de Requisitos'!$A$8:$V$88,3, FALSE())</f>
        <v>#N/A</v>
      </c>
      <c r="C84" s="487" t="s">
        <v>1767</v>
      </c>
      <c r="D84" s="330" t="e">
        <f aca="false">VLOOKUP(C84,'9. Matriz de Requisitos'!$A:$W,4, FALSE())</f>
        <v>#N/A</v>
      </c>
      <c r="E84" s="488" t="s">
        <v>2156</v>
      </c>
      <c r="F84" s="489" t="str">
        <f aca="false">VLOOKUP($E84, '4.5.1 Catalogo UXUI'!$B$2:$D$100, 3, FALSE())</f>
        <v>Documentación</v>
      </c>
      <c r="G84" s="483" t="s">
        <v>2197</v>
      </c>
      <c r="H84" s="490" t="str">
        <f aca="false">CONCATENATE("[",$C84,"]","[",$F84,"] - ",$G84)</f>
        <v>[R14M-RE-FU-011][Documentación] - Nuevo Caso - Enlace Caducado / Regenerado de Registro - Venta Digital</v>
      </c>
      <c r="I84" s="491" t="s">
        <v>2158</v>
      </c>
      <c r="J84" s="300" t="n">
        <f aca="false">IFERROR(VLOOKUP(E84,'4.5.1 Catalogo UXUI'!$B$2:$C$101, 2, FALSE()), 0)</f>
        <v>1</v>
      </c>
      <c r="K84" s="301" t="s">
        <v>43</v>
      </c>
      <c r="L84" s="300" t="n">
        <f aca="false">ROUNDUP(SUM(VLOOKUP('4.5 WBS UXUI'!K84,'6. Catalogos'!$S$2:$T$4,2,FALSE())*J84),0)</f>
        <v>1</v>
      </c>
      <c r="M84" s="486"/>
      <c r="N84" s="491"/>
      <c r="O84" s="238"/>
      <c r="P84" s="238"/>
      <c r="Q84" s="238"/>
      <c r="R84" s="238"/>
      <c r="S84" s="238"/>
      <c r="T84" s="238"/>
      <c r="U84" s="238"/>
      <c r="V84" s="238"/>
      <c r="W84" s="238"/>
      <c r="X84" s="238"/>
      <c r="Y84" s="238"/>
      <c r="Z84" s="238"/>
      <c r="AA84" s="238"/>
      <c r="AB84" s="238"/>
      <c r="AC84" s="238"/>
      <c r="AD84" s="238"/>
    </row>
    <row r="85" customFormat="false" ht="42.75" hidden="false" customHeight="true" outlineLevel="0" collapsed="false">
      <c r="A85" s="348" t="n">
        <v>13</v>
      </c>
      <c r="B85" s="330" t="e">
        <f aca="false">VLOOKUP(C85,'9. Matriz de Requisitos'!$A$8:$V$88,3, FALSE())</f>
        <v>#N/A</v>
      </c>
      <c r="C85" s="487" t="s">
        <v>1768</v>
      </c>
      <c r="D85" s="330" t="e">
        <f aca="false">VLOOKUP(C85,'9. Matriz de Requisitos'!$A:$W,4, FALSE())</f>
        <v>#N/A</v>
      </c>
      <c r="E85" s="488" t="s">
        <v>2151</v>
      </c>
      <c r="F85" s="489" t="str">
        <f aca="false">VLOOKUP($E85, '4.5.1 Catalogo UXUI'!$B$2:$D$100, 3, FALSE())</f>
        <v>Análisis</v>
      </c>
      <c r="G85" s="483" t="s">
        <v>2198</v>
      </c>
      <c r="H85" s="490" t="str">
        <f aca="false">CONCATENATE("[",$C85,"]","[",$F85,"] - ",$G85)</f>
        <v>[R14M-RE-FU-012][Análisis] - Nuevo Caso - Mostrar Quien y Cuando activó Contratos - Catálogo de Clientes</v>
      </c>
      <c r="I85" s="301" t="s">
        <v>2153</v>
      </c>
      <c r="J85" s="300" t="n">
        <f aca="false">IFERROR(VLOOKUP(E85,'4.5.1 Catalogo UXUI'!$B$2:$C$101, 2, FALSE()), 0)</f>
        <v>2</v>
      </c>
      <c r="K85" s="301" t="s">
        <v>43</v>
      </c>
      <c r="L85" s="300" t="n">
        <f aca="false">ROUNDUP(SUM(VLOOKUP('4.5 WBS UXUI'!K85,'6. Catalogos'!$S$2:$T$4,2,FALSE())*J85),0)</f>
        <v>2</v>
      </c>
      <c r="M85" s="486"/>
      <c r="N85" s="301"/>
      <c r="O85" s="238"/>
      <c r="P85" s="238"/>
      <c r="Q85" s="238"/>
      <c r="R85" s="238"/>
      <c r="S85" s="238"/>
      <c r="T85" s="238"/>
      <c r="U85" s="238"/>
      <c r="V85" s="238"/>
      <c r="W85" s="238"/>
      <c r="X85" s="238"/>
      <c r="Y85" s="238"/>
      <c r="Z85" s="238"/>
      <c r="AA85" s="238"/>
      <c r="AB85" s="238"/>
      <c r="AC85" s="238"/>
      <c r="AD85" s="238"/>
    </row>
    <row r="86" customFormat="false" ht="42.75" hidden="false" customHeight="true" outlineLevel="0" collapsed="false">
      <c r="A86" s="348" t="n">
        <v>13</v>
      </c>
      <c r="B86" s="330" t="e">
        <f aca="false">VLOOKUP(C86,'9. Matriz de Requisitos'!$A$8:$V$88,3, FALSE())</f>
        <v>#N/A</v>
      </c>
      <c r="C86" s="487" t="s">
        <v>1768</v>
      </c>
      <c r="D86" s="330" t="e">
        <f aca="false">VLOOKUP(C86,'9. Matriz de Requisitos'!$A:$W,4, FALSE())</f>
        <v>#N/A</v>
      </c>
      <c r="E86" s="488" t="s">
        <v>2154</v>
      </c>
      <c r="F86" s="489" t="str">
        <f aca="false">VLOOKUP($E86, '4.5.1 Catalogo UXUI'!$B$2:$D$100, 3, FALSE())</f>
        <v>Acompañamiento</v>
      </c>
      <c r="G86" s="483" t="s">
        <v>2198</v>
      </c>
      <c r="H86" s="490" t="str">
        <f aca="false">CONCATENATE("[",$C86,"]","[",$F86,"] - ",$G86)</f>
        <v>[R14M-RE-FU-012][Acompañamiento] - Nuevo Caso - Mostrar Quien y Cuando activó Contratos - Catálogo de Clientes</v>
      </c>
      <c r="I86" s="301" t="s">
        <v>2155</v>
      </c>
      <c r="J86" s="300" t="n">
        <f aca="false">IFERROR(VLOOKUP(E86,'4.5.1 Catalogo UXUI'!$B$2:$C$101, 2, FALSE()), 0)</f>
        <v>2</v>
      </c>
      <c r="K86" s="301" t="s">
        <v>43</v>
      </c>
      <c r="L86" s="300" t="n">
        <f aca="false">ROUNDUP(SUM(VLOOKUP('4.5 WBS UXUI'!K86,'6. Catalogos'!$S$2:$T$4,2,FALSE())*J86),0)</f>
        <v>2</v>
      </c>
      <c r="M86" s="486"/>
      <c r="N86" s="301"/>
      <c r="O86" s="238"/>
      <c r="P86" s="238"/>
      <c r="Q86" s="238"/>
      <c r="R86" s="238"/>
      <c r="S86" s="238"/>
      <c r="T86" s="238"/>
      <c r="U86" s="238"/>
      <c r="V86" s="238"/>
      <c r="W86" s="238"/>
      <c r="X86" s="238"/>
      <c r="Y86" s="238"/>
      <c r="Z86" s="238"/>
      <c r="AA86" s="238"/>
      <c r="AB86" s="238"/>
      <c r="AC86" s="238"/>
      <c r="AD86" s="238"/>
    </row>
    <row r="87" customFormat="false" ht="42.75" hidden="false" customHeight="true" outlineLevel="0" collapsed="false">
      <c r="A87" s="348" t="n">
        <v>13</v>
      </c>
      <c r="B87" s="330" t="e">
        <f aca="false">VLOOKUP(C87,'9. Matriz de Requisitos'!$A$8:$V$88,3, FALSE())</f>
        <v>#N/A</v>
      </c>
      <c r="C87" s="487" t="s">
        <v>1768</v>
      </c>
      <c r="D87" s="330" t="e">
        <f aca="false">VLOOKUP(C87,'9. Matriz de Requisitos'!$A:$W,4, FALSE())</f>
        <v>#N/A</v>
      </c>
      <c r="E87" s="488" t="s">
        <v>2159</v>
      </c>
      <c r="F87" s="489" t="str">
        <f aca="false">VLOOKUP($E87, '4.5.1 Catalogo UXUI'!$B$2:$D$100, 3, FALSE())</f>
        <v>Iteración Mol</v>
      </c>
      <c r="G87" s="483" t="s">
        <v>2198</v>
      </c>
      <c r="H87" s="490" t="str">
        <f aca="false">CONCATENATE("[",$C87,"]","[",$F87,"] - ",$G87)</f>
        <v>[R14M-RE-FU-012][Iteración Mol] - Nuevo Caso - Mostrar Quien y Cuando activó Contratos - Catálogo de Clientes</v>
      </c>
      <c r="I87" s="491" t="s">
        <v>2199</v>
      </c>
      <c r="J87" s="300" t="n">
        <f aca="false">IFERROR(VLOOKUP(E87,'4.5.1 Catalogo UXUI'!$B$2:$C$101, 2, FALSE()), 0)</f>
        <v>2</v>
      </c>
      <c r="K87" s="301" t="s">
        <v>43</v>
      </c>
      <c r="L87" s="300" t="n">
        <f aca="false">ROUNDUP(SUM(VLOOKUP('4.5 WBS UXUI'!K87,'6. Catalogos'!$S$2:$T$4,2,FALSE())*J87),0)</f>
        <v>2</v>
      </c>
      <c r="M87" s="486"/>
      <c r="N87" s="491"/>
      <c r="O87" s="238"/>
      <c r="P87" s="238"/>
      <c r="Q87" s="238"/>
      <c r="R87" s="238"/>
      <c r="S87" s="238"/>
      <c r="T87" s="238"/>
      <c r="U87" s="238"/>
      <c r="V87" s="238"/>
      <c r="W87" s="238"/>
      <c r="X87" s="238"/>
      <c r="Y87" s="238"/>
      <c r="Z87" s="238"/>
      <c r="AA87" s="238"/>
      <c r="AB87" s="238"/>
      <c r="AC87" s="238"/>
      <c r="AD87" s="238"/>
    </row>
    <row r="88" customFormat="false" ht="42.75" hidden="false" customHeight="true" outlineLevel="0" collapsed="false">
      <c r="A88" s="348" t="n">
        <v>13</v>
      </c>
      <c r="B88" s="330" t="e">
        <f aca="false">VLOOKUP(C88,'9. Matriz de Requisitos'!$A$8:$V$88,3, FALSE())</f>
        <v>#N/A</v>
      </c>
      <c r="C88" s="487" t="s">
        <v>1768</v>
      </c>
      <c r="D88" s="330" t="e">
        <f aca="false">VLOOKUP(C88,'9. Matriz de Requisitos'!$A:$W,4, FALSE())</f>
        <v>#N/A</v>
      </c>
      <c r="E88" s="488" t="s">
        <v>2168</v>
      </c>
      <c r="F88" s="489" t="str">
        <f aca="false">VLOOKUP($E88, '4.5.1 Catalogo UXUI'!$B$2:$D$100, 3, FALSE())</f>
        <v>Caso de Uso</v>
      </c>
      <c r="G88" s="483" t="s">
        <v>2198</v>
      </c>
      <c r="H88" s="490" t="str">
        <f aca="false">CONCATENATE("[",$C88,"]","[",$F88,"] - ",$G88)</f>
        <v>[R14M-RE-FU-012][Caso de Uso] - Nuevo Caso - Mostrar Quien y Cuando activó Contratos - Catálogo de Clientes</v>
      </c>
      <c r="I88" s="491" t="s">
        <v>2175</v>
      </c>
      <c r="J88" s="300" t="n">
        <f aca="false">IFERROR(VLOOKUP(E88,'4.5.1 Catalogo UXUI'!$B$2:$C$101, 2, FALSE()), 0)</f>
        <v>1</v>
      </c>
      <c r="K88" s="301" t="s">
        <v>43</v>
      </c>
      <c r="L88" s="300" t="n">
        <f aca="false">ROUNDUP(SUM(VLOOKUP('4.5 WBS UXUI'!K88,'6. Catalogos'!$S$2:$T$4,2,FALSE())*J88),0)</f>
        <v>1</v>
      </c>
      <c r="M88" s="486"/>
      <c r="N88" s="491"/>
      <c r="O88" s="238"/>
      <c r="P88" s="238"/>
      <c r="Q88" s="238"/>
      <c r="R88" s="238"/>
      <c r="S88" s="238"/>
      <c r="T88" s="238"/>
      <c r="U88" s="238"/>
      <c r="V88" s="238"/>
      <c r="W88" s="238"/>
      <c r="X88" s="238"/>
      <c r="Y88" s="238"/>
      <c r="Z88" s="238"/>
      <c r="AA88" s="238"/>
      <c r="AB88" s="238"/>
      <c r="AC88" s="238"/>
      <c r="AD88" s="238"/>
    </row>
    <row r="89" customFormat="false" ht="30" hidden="false" customHeight="true" outlineLevel="0" collapsed="false">
      <c r="A89" s="348" t="n">
        <v>13</v>
      </c>
      <c r="B89" s="330" t="e">
        <f aca="false">VLOOKUP(C89,'9. Matriz de Requisitos'!$A$8:$V$88,3, FALSE())</f>
        <v>#N/A</v>
      </c>
      <c r="C89" s="487" t="s">
        <v>1768</v>
      </c>
      <c r="D89" s="330" t="e">
        <f aca="false">VLOOKUP(C89,'9. Matriz de Requisitos'!$A:$W,4, FALSE())</f>
        <v>#N/A</v>
      </c>
      <c r="E89" s="488" t="s">
        <v>2156</v>
      </c>
      <c r="F89" s="489" t="str">
        <f aca="false">VLOOKUP($E89, '4.5.1 Catalogo UXUI'!$B$2:$D$100, 3, FALSE())</f>
        <v>Documentación</v>
      </c>
      <c r="G89" s="483" t="s">
        <v>2200</v>
      </c>
      <c r="H89" s="490" t="str">
        <f aca="false">CONCATENATE("[",$C89,"]","[",$F89,"] - ",$G89)</f>
        <v>[R14M-RE-FU-012][Documentación] - Nueva Función - Mostrar Detalle de Contrato - Catálogo de Clientes</v>
      </c>
      <c r="I89" s="491" t="s">
        <v>2158</v>
      </c>
      <c r="J89" s="300" t="n">
        <f aca="false">IFERROR(VLOOKUP(E89,'4.5.1 Catalogo UXUI'!$B$2:$C$101, 2, FALSE()), 0)</f>
        <v>1</v>
      </c>
      <c r="K89" s="301" t="s">
        <v>43</v>
      </c>
      <c r="L89" s="300" t="n">
        <f aca="false">ROUNDUP(SUM(VLOOKUP('4.5 WBS UXUI'!K89,'6. Catalogos'!$S$2:$T$4,2,FALSE())*J89),0)</f>
        <v>1</v>
      </c>
      <c r="M89" s="486"/>
      <c r="N89" s="491"/>
      <c r="O89" s="238"/>
      <c r="P89" s="238"/>
      <c r="Q89" s="238"/>
      <c r="R89" s="238"/>
      <c r="S89" s="238"/>
      <c r="T89" s="238"/>
      <c r="U89" s="238"/>
      <c r="V89" s="238"/>
      <c r="W89" s="238"/>
      <c r="X89" s="238"/>
      <c r="Y89" s="238"/>
      <c r="Z89" s="238"/>
      <c r="AA89" s="238"/>
      <c r="AB89" s="238"/>
      <c r="AC89" s="238"/>
      <c r="AD89" s="238"/>
    </row>
    <row r="90" customFormat="false" ht="30" hidden="false" customHeight="true" outlineLevel="0" collapsed="false">
      <c r="A90" s="348" t="n">
        <v>13</v>
      </c>
      <c r="B90" s="330" t="e">
        <f aca="false">VLOOKUP(C90,'9. Matriz de Requisitos'!$A$8:$V$88,3, FALSE())</f>
        <v>#N/A</v>
      </c>
      <c r="C90" s="487" t="s">
        <v>1768</v>
      </c>
      <c r="D90" s="330" t="e">
        <f aca="false">VLOOKUP(C90,'9. Matriz de Requisitos'!$A:$W,4, FALSE())</f>
        <v>#N/A</v>
      </c>
      <c r="E90" s="488" t="s">
        <v>2161</v>
      </c>
      <c r="F90" s="489" t="str">
        <f aca="false">VLOOKUP($E90, '4.5.1 Catalogo UXUI'!$B$2:$D$100, 3, FALSE())</f>
        <v>Responsive 1366</v>
      </c>
      <c r="G90" s="483" t="s">
        <v>2200</v>
      </c>
      <c r="H90" s="490" t="str">
        <f aca="false">CONCATENATE("[",$C90,"]","[",$F90,"] - ",$G90)</f>
        <v>[R14M-RE-FU-012][Responsive 1366] - Nueva Función - Mostrar Detalle de Contrato - Catálogo de Clientes</v>
      </c>
      <c r="I90" s="301" t="s">
        <v>2162</v>
      </c>
      <c r="J90" s="300" t="n">
        <f aca="false">IFERROR(VLOOKUP(E90,'4.5.1 Catalogo UXUI'!$B$2:$C$101, 2, FALSE()), 0)</f>
        <v>4</v>
      </c>
      <c r="K90" s="301" t="s">
        <v>43</v>
      </c>
      <c r="L90" s="300" t="n">
        <f aca="false">ROUNDUP(SUM(VLOOKUP('4.5 WBS UXUI'!K90,'6. Catalogos'!$S$2:$T$4,2,FALSE())*J90),0)</f>
        <v>4</v>
      </c>
      <c r="M90" s="486"/>
      <c r="N90" s="495" t="s">
        <v>2179</v>
      </c>
      <c r="O90" s="238"/>
      <c r="P90" s="238"/>
      <c r="Q90" s="238"/>
      <c r="R90" s="238"/>
      <c r="S90" s="238"/>
      <c r="T90" s="238"/>
      <c r="U90" s="238"/>
      <c r="V90" s="238"/>
      <c r="W90" s="238"/>
      <c r="X90" s="238"/>
      <c r="Y90" s="238"/>
      <c r="Z90" s="238"/>
      <c r="AA90" s="238"/>
      <c r="AB90" s="238"/>
      <c r="AC90" s="238"/>
      <c r="AD90" s="238"/>
    </row>
    <row r="91" customFormat="false" ht="30" hidden="false" customHeight="true" outlineLevel="0" collapsed="false">
      <c r="A91" s="348" t="n">
        <v>13</v>
      </c>
      <c r="B91" s="330" t="e">
        <f aca="false">VLOOKUP(C91,'9. Matriz de Requisitos'!$A$8:$V$88,3, FALSE())</f>
        <v>#N/A</v>
      </c>
      <c r="C91" s="487" t="s">
        <v>1768</v>
      </c>
      <c r="D91" s="330" t="e">
        <f aca="false">VLOOKUP(C91,'9. Matriz de Requisitos'!$A:$W,4, FALSE())</f>
        <v>#N/A</v>
      </c>
      <c r="E91" s="488" t="s">
        <v>2163</v>
      </c>
      <c r="F91" s="489" t="str">
        <f aca="false">VLOOKUP($E91, '4.5.1 Catalogo UXUI'!$B$2:$D$100, 3, FALSE())</f>
        <v>Responsive 1920</v>
      </c>
      <c r="G91" s="483" t="s">
        <v>2200</v>
      </c>
      <c r="H91" s="490" t="str">
        <f aca="false">CONCATENATE("[",$C91,"]","[",$F91,"] - ",$G91)</f>
        <v>[R14M-RE-FU-012][Responsive 1920] - Nueva Función - Mostrar Detalle de Contrato - Catálogo de Clientes</v>
      </c>
      <c r="I91" s="301" t="s">
        <v>2164</v>
      </c>
      <c r="J91" s="300" t="n">
        <f aca="false">IFERROR(VLOOKUP(E91,'4.5.1 Catalogo UXUI'!$B$2:$C$101, 2, FALSE()), 0)</f>
        <v>4</v>
      </c>
      <c r="K91" s="301" t="s">
        <v>43</v>
      </c>
      <c r="L91" s="300" t="n">
        <f aca="false">ROUNDUP(SUM(VLOOKUP('4.5 WBS UXUI'!K91,'6. Catalogos'!$S$2:$T$4,2,FALSE())*J91),0)</f>
        <v>4</v>
      </c>
      <c r="M91" s="486"/>
      <c r="N91" s="495" t="s">
        <v>2179</v>
      </c>
      <c r="O91" s="238"/>
      <c r="P91" s="238"/>
      <c r="Q91" s="238"/>
      <c r="R91" s="238"/>
      <c r="S91" s="238"/>
      <c r="T91" s="238"/>
      <c r="U91" s="238"/>
      <c r="V91" s="238"/>
      <c r="W91" s="238"/>
      <c r="X91" s="238"/>
      <c r="Y91" s="238"/>
      <c r="Z91" s="238"/>
      <c r="AA91" s="238"/>
      <c r="AB91" s="238"/>
      <c r="AC91" s="238"/>
      <c r="AD91" s="238"/>
    </row>
    <row r="92" customFormat="false" ht="30" hidden="false" customHeight="true" outlineLevel="0" collapsed="false">
      <c r="A92" s="348" t="n">
        <v>13</v>
      </c>
      <c r="B92" s="330" t="e">
        <f aca="false">VLOOKUP(C92,'9. Matriz de Requisitos'!$A$8:$V$88,3, FALSE())</f>
        <v>#N/A</v>
      </c>
      <c r="C92" s="487" t="s">
        <v>1768</v>
      </c>
      <c r="D92" s="330" t="e">
        <f aca="false">VLOOKUP(C92,'9. Matriz de Requisitos'!$A:$W,4, FALSE())</f>
        <v>#N/A</v>
      </c>
      <c r="E92" s="488" t="s">
        <v>2171</v>
      </c>
      <c r="F92" s="489" t="str">
        <f aca="false">VLOOKUP($E92, '4.5.1 Catalogo UXUI'!$B$2:$D$100, 3, FALSE())</f>
        <v>Responsive 2560</v>
      </c>
      <c r="G92" s="483" t="s">
        <v>2200</v>
      </c>
      <c r="H92" s="490" t="str">
        <f aca="false">CONCATENATE("[",$C92,"]","[",$F92,"] - ",$G92)</f>
        <v>[R14M-RE-FU-012][Responsive 2560] - Nueva Función - Mostrar Detalle de Contrato - Catálogo de Clientes</v>
      </c>
      <c r="I92" s="301" t="s">
        <v>2172</v>
      </c>
      <c r="J92" s="300" t="n">
        <f aca="false">IFERROR(VLOOKUP(E92,'4.5.1 Catalogo UXUI'!$B$2:$C$101, 2, FALSE()), 0)</f>
        <v>4</v>
      </c>
      <c r="K92" s="301" t="s">
        <v>43</v>
      </c>
      <c r="L92" s="300" t="n">
        <f aca="false">ROUNDUP(SUM(VLOOKUP('4.5 WBS UXUI'!K92,'6. Catalogos'!$S$2:$T$4,2,FALSE())*J92),0)</f>
        <v>4</v>
      </c>
      <c r="M92" s="486"/>
      <c r="N92" s="495" t="s">
        <v>2179</v>
      </c>
      <c r="O92" s="238"/>
      <c r="P92" s="238"/>
      <c r="Q92" s="238"/>
      <c r="R92" s="238"/>
      <c r="S92" s="238"/>
      <c r="T92" s="238"/>
      <c r="U92" s="238"/>
      <c r="V92" s="238"/>
      <c r="W92" s="238"/>
      <c r="X92" s="238"/>
      <c r="Y92" s="238"/>
      <c r="Z92" s="238"/>
      <c r="AA92" s="238"/>
      <c r="AB92" s="238"/>
      <c r="AC92" s="238"/>
      <c r="AD92" s="238"/>
    </row>
    <row r="93" customFormat="false" ht="30" hidden="false" customHeight="true" outlineLevel="0" collapsed="false">
      <c r="A93" s="348" t="n">
        <v>13</v>
      </c>
      <c r="B93" s="330" t="e">
        <f aca="false">VLOOKUP(C93,'9. Matriz de Requisitos'!$A$8:$V$88,3, FALSE())</f>
        <v>#N/A</v>
      </c>
      <c r="C93" s="487" t="s">
        <v>1768</v>
      </c>
      <c r="D93" s="330" t="e">
        <f aca="false">VLOOKUP(C93,'9. Matriz de Requisitos'!$A:$W,4, FALSE())</f>
        <v>#N/A</v>
      </c>
      <c r="E93" s="488" t="s">
        <v>2183</v>
      </c>
      <c r="F93" s="489" t="str">
        <f aca="false">VLOOKUP($E93, '4.5.1 Catalogo UXUI'!$B$2:$D$100, 3, FALSE())</f>
        <v>Look and Feel</v>
      </c>
      <c r="G93" s="483" t="s">
        <v>2200</v>
      </c>
      <c r="H93" s="490" t="str">
        <f aca="false">CONCATENATE("[",$C93,"]","[",$F93,"] - ",$G93)</f>
        <v>[R14M-RE-FU-012][Look and Feel] - Nueva Función - Mostrar Detalle de Contrato - Catálogo de Clientes</v>
      </c>
      <c r="I93" s="491" t="s">
        <v>2184</v>
      </c>
      <c r="J93" s="300" t="n">
        <f aca="false">IFERROR(VLOOKUP(E93,'4.5.1 Catalogo UXUI'!$B$2:$C$101, 2, FALSE()), 0)</f>
        <v>5</v>
      </c>
      <c r="K93" s="301" t="s">
        <v>43</v>
      </c>
      <c r="L93" s="300" t="n">
        <f aca="false">ROUNDUP(SUM(VLOOKUP('4.5 WBS UXUI'!K93,'6. Catalogos'!$S$2:$T$4,2,FALSE())*J93),0)</f>
        <v>5</v>
      </c>
      <c r="M93" s="486"/>
      <c r="N93" s="495" t="s">
        <v>2179</v>
      </c>
      <c r="O93" s="238"/>
      <c r="P93" s="238"/>
      <c r="Q93" s="238"/>
      <c r="R93" s="238"/>
      <c r="S93" s="238"/>
      <c r="T93" s="238"/>
      <c r="U93" s="238"/>
      <c r="V93" s="238"/>
      <c r="W93" s="238"/>
      <c r="X93" s="238"/>
      <c r="Y93" s="238"/>
      <c r="Z93" s="238"/>
      <c r="AA93" s="238"/>
      <c r="AB93" s="238"/>
      <c r="AC93" s="238"/>
      <c r="AD93" s="238"/>
    </row>
    <row r="94" customFormat="false" ht="30" hidden="false" customHeight="true" outlineLevel="0" collapsed="false">
      <c r="A94" s="348" t="n">
        <v>13</v>
      </c>
      <c r="B94" s="330" t="e">
        <f aca="false">VLOOKUP(C94,'9. Matriz de Requisitos'!$A$8:$V$88,3, FALSE())</f>
        <v>#N/A</v>
      </c>
      <c r="C94" s="487" t="s">
        <v>1768</v>
      </c>
      <c r="D94" s="330" t="e">
        <f aca="false">VLOOKUP(C94,'9. Matriz de Requisitos'!$A:$W,4, FALSE())</f>
        <v>#N/A</v>
      </c>
      <c r="E94" s="488" t="s">
        <v>2165</v>
      </c>
      <c r="F94" s="486" t="str">
        <f aca="false">VLOOKUP($E94, '4.5.1 Catalogo UXUI'!$B$2:$D$100, 3, FALSE())</f>
        <v>Limpieza</v>
      </c>
      <c r="G94" s="483" t="s">
        <v>2200</v>
      </c>
      <c r="H94" s="490" t="str">
        <f aca="false">CONCATENATE("[",$C94,"]","[",$F94,"] - ",$G94)</f>
        <v>[R14M-RE-FU-012][Limpieza] - Nueva Función - Mostrar Detalle de Contrato - Catálogo de Clientes</v>
      </c>
      <c r="I94" s="491" t="s">
        <v>2166</v>
      </c>
      <c r="J94" s="300" t="n">
        <f aca="false">IFERROR(VLOOKUP(E94,'4.5.1 Catalogo UXUI'!$B$2:$C$101, 2, FALSE()), 0)</f>
        <v>2</v>
      </c>
      <c r="K94" s="301" t="s">
        <v>43</v>
      </c>
      <c r="L94" s="300" t="n">
        <f aca="false">ROUNDUP(SUM(VLOOKUP('4.5 WBS UXUI'!K94,'6. Catalogos'!$S$2:$T$4,2,FALSE())*J94),0)</f>
        <v>2</v>
      </c>
      <c r="M94" s="486"/>
      <c r="N94" s="495" t="s">
        <v>2179</v>
      </c>
      <c r="O94" s="238"/>
      <c r="P94" s="238"/>
      <c r="Q94" s="238"/>
      <c r="R94" s="238"/>
      <c r="S94" s="238"/>
      <c r="T94" s="238"/>
      <c r="U94" s="238"/>
      <c r="V94" s="238"/>
      <c r="W94" s="238"/>
      <c r="X94" s="238"/>
      <c r="Y94" s="238"/>
      <c r="Z94" s="238"/>
      <c r="AA94" s="238"/>
      <c r="AB94" s="238"/>
      <c r="AC94" s="238"/>
      <c r="AD94" s="238"/>
    </row>
    <row r="95" customFormat="false" ht="30" hidden="false" customHeight="true" outlineLevel="0" collapsed="false">
      <c r="A95" s="348" t="n">
        <v>13</v>
      </c>
      <c r="B95" s="330" t="e">
        <f aca="false">VLOOKUP(C95,'9. Matriz de Requisitos'!$A$8:$V$88,3, FALSE())</f>
        <v>#N/A</v>
      </c>
      <c r="C95" s="487" t="s">
        <v>1768</v>
      </c>
      <c r="D95" s="330" t="e">
        <f aca="false">VLOOKUP(C95,'9. Matriz de Requisitos'!$A:$W,4, FALSE())</f>
        <v>#N/A</v>
      </c>
      <c r="E95" s="488" t="s">
        <v>2201</v>
      </c>
      <c r="F95" s="486" t="str">
        <f aca="false">VLOOKUP($E95, '4.5.1 Catalogo UXUI'!$B$2:$D$100, 3, FALSE())</f>
        <v>PDF</v>
      </c>
      <c r="G95" s="483" t="s">
        <v>2202</v>
      </c>
      <c r="H95" s="490" t="str">
        <f aca="false">CONCATENATE("[",$C95,"]","[",$F95,"] - ",$G95)</f>
        <v>[R14M-RE-FU-012][PDF] - Nueva Función - Mostrar Detalle de Contrato PDF - Catálogo de Clientes</v>
      </c>
      <c r="I95" s="491" t="s">
        <v>2203</v>
      </c>
      <c r="J95" s="300" t="n">
        <f aca="false">IFERROR(VLOOKUP(E95,'4.5.1 Catalogo UXUI'!$B$2:$C$101, 2, FALSE()), 0)</f>
        <v>1</v>
      </c>
      <c r="K95" s="301" t="s">
        <v>43</v>
      </c>
      <c r="L95" s="300" t="n">
        <f aca="false">ROUNDUP(SUM(VLOOKUP('4.5 WBS UXUI'!K95,'6. Catalogos'!$S$2:$T$4,2,FALSE())*J95),0)</f>
        <v>1</v>
      </c>
      <c r="M95" s="486"/>
      <c r="N95" s="497" t="s">
        <v>2181</v>
      </c>
      <c r="O95" s="238"/>
      <c r="P95" s="238"/>
      <c r="Q95" s="238"/>
      <c r="R95" s="238"/>
      <c r="S95" s="238"/>
      <c r="T95" s="238"/>
      <c r="U95" s="238"/>
      <c r="V95" s="238"/>
      <c r="W95" s="238"/>
      <c r="X95" s="238"/>
      <c r="Y95" s="238"/>
      <c r="Z95" s="238"/>
      <c r="AA95" s="238"/>
      <c r="AB95" s="238"/>
      <c r="AC95" s="238"/>
      <c r="AD95" s="238"/>
    </row>
    <row r="96" customFormat="false" ht="42.75" hidden="false" customHeight="true" outlineLevel="0" collapsed="false">
      <c r="A96" s="348" t="n">
        <v>13</v>
      </c>
      <c r="B96" s="330" t="e">
        <f aca="false">VLOOKUP(C96,'9. Matriz de Requisitos'!$A$8:$V$88,3, FALSE())</f>
        <v>#N/A</v>
      </c>
      <c r="C96" s="487" t="s">
        <v>1768</v>
      </c>
      <c r="D96" s="330" t="e">
        <f aca="false">VLOOKUP(C96,'9. Matriz de Requisitos'!$A:$W,4, FALSE())</f>
        <v>#N/A</v>
      </c>
      <c r="E96" s="488" t="s">
        <v>2156</v>
      </c>
      <c r="F96" s="489" t="str">
        <f aca="false">VLOOKUP($E96, '4.5.1 Catalogo UXUI'!$B$2:$D$100, 3, FALSE())</f>
        <v>Documentación</v>
      </c>
      <c r="G96" s="483" t="s">
        <v>2202</v>
      </c>
      <c r="H96" s="490" t="str">
        <f aca="false">CONCATENATE("[",$C96,"]","[",$F96,"] - ",$G96)</f>
        <v>[R14M-RE-FU-012][Documentación] - Nueva Función - Mostrar Detalle de Contrato PDF - Catálogo de Clientes</v>
      </c>
      <c r="I96" s="491" t="s">
        <v>2203</v>
      </c>
      <c r="J96" s="300" t="n">
        <f aca="false">IFERROR(VLOOKUP(E96,'4.5.1 Catalogo UXUI'!$B$2:$C$101, 2, FALSE()), 0)</f>
        <v>1</v>
      </c>
      <c r="K96" s="301" t="s">
        <v>43</v>
      </c>
      <c r="L96" s="300" t="n">
        <f aca="false">ROUNDUP(SUM(VLOOKUP('4.5 WBS UXUI'!K96,'6. Catalogos'!$S$2:$T$4,2,FALSE())*J96),0)</f>
        <v>1</v>
      </c>
      <c r="M96" s="486"/>
      <c r="N96" s="497" t="s">
        <v>2181</v>
      </c>
      <c r="O96" s="238"/>
      <c r="P96" s="238"/>
      <c r="Q96" s="238"/>
      <c r="R96" s="238"/>
      <c r="S96" s="238"/>
      <c r="T96" s="238"/>
      <c r="U96" s="238"/>
      <c r="V96" s="238"/>
      <c r="W96" s="238"/>
      <c r="X96" s="238"/>
      <c r="Y96" s="238"/>
      <c r="Z96" s="238"/>
      <c r="AA96" s="238"/>
      <c r="AB96" s="238"/>
      <c r="AC96" s="238"/>
      <c r="AD96" s="238"/>
    </row>
    <row r="97" customFormat="false" ht="15" hidden="false" customHeight="false" outlineLevel="0" collapsed="false">
      <c r="A97" s="494" t="n">
        <v>14</v>
      </c>
      <c r="B97" s="330" t="e">
        <f aca="false">VLOOKUP(C97,'9. Matriz de Requisitos'!$A$8:$V$88,3, FALSE())</f>
        <v>#N/A</v>
      </c>
      <c r="C97" s="487" t="s">
        <v>1769</v>
      </c>
      <c r="D97" s="330" t="e">
        <f aca="false">VLOOKUP(C97,'9. Matriz de Requisitos'!$A:$W,4, FALSE())</f>
        <v>#N/A</v>
      </c>
      <c r="E97" s="488"/>
      <c r="F97" s="486" t="e">
        <f aca="false">VLOOKUP($E97, '4.5.1 Catalogo UXUI'!$B$2:$D$100, 3, FALSE())</f>
        <v>#N/A</v>
      </c>
      <c r="G97" s="483"/>
      <c r="H97" s="490"/>
      <c r="I97" s="491"/>
      <c r="J97" s="300" t="n">
        <f aca="false">IFERROR(VLOOKUP(E97,'4.5.1 Catalogo UXUI'!$B$2:$C$101, 2, FALSE()), 0)</f>
        <v>0</v>
      </c>
      <c r="K97" s="301" t="s">
        <v>43</v>
      </c>
      <c r="L97" s="300" t="n">
        <f aca="false">ROUNDUP(SUM(VLOOKUP('4.5 WBS UXUI'!K97,'6. Catalogos'!$S$2:$T$4,2,FALSE())*J97),0)</f>
        <v>0</v>
      </c>
      <c r="M97" s="486"/>
      <c r="N97" s="491"/>
      <c r="O97" s="238"/>
      <c r="P97" s="238"/>
      <c r="Q97" s="238"/>
      <c r="R97" s="238"/>
      <c r="S97" s="238"/>
      <c r="T97" s="238"/>
      <c r="U97" s="238"/>
      <c r="V97" s="238"/>
      <c r="W97" s="238"/>
      <c r="X97" s="238"/>
      <c r="Y97" s="238"/>
      <c r="Z97" s="238"/>
      <c r="AA97" s="238"/>
      <c r="AB97" s="238"/>
      <c r="AC97" s="238"/>
      <c r="AD97" s="238"/>
    </row>
    <row r="98" customFormat="false" ht="30" hidden="false" customHeight="true" outlineLevel="0" collapsed="false">
      <c r="A98" s="348" t="n">
        <v>15</v>
      </c>
      <c r="B98" s="330" t="e">
        <f aca="false">VLOOKUP(C98,'9. Matriz de Requisitos'!$A$8:$V$88,3, FALSE())</f>
        <v>#N/A</v>
      </c>
      <c r="C98" s="487" t="s">
        <v>1770</v>
      </c>
      <c r="D98" s="330" t="e">
        <f aca="false">VLOOKUP(C98,'9. Matriz de Requisitos'!$A:$W,4, FALSE())</f>
        <v>#N/A</v>
      </c>
      <c r="E98" s="488" t="s">
        <v>2151</v>
      </c>
      <c r="F98" s="489" t="str">
        <f aca="false">VLOOKUP($E98, '4.5.1 Catalogo UXUI'!$B$2:$D$100, 3, FALSE())</f>
        <v>Análisis</v>
      </c>
      <c r="G98" s="330" t="s">
        <v>111</v>
      </c>
      <c r="H98" s="490" t="str">
        <f aca="false">CONCATENATE("[",$C98,"]","[",$F98,"] - ",$G98)</f>
        <v>[R14M-RE-FU-014][Análisis] - Visualización Correcta de la Dirección “Recoge en Proquifa”</v>
      </c>
      <c r="I98" s="301" t="s">
        <v>2153</v>
      </c>
      <c r="J98" s="300" t="n">
        <f aca="false">IFERROR(VLOOKUP(E98,'4.5.1 Catalogo UXUI'!$B$2:$C$101, 2, FALSE()), 0)</f>
        <v>2</v>
      </c>
      <c r="K98" s="301" t="s">
        <v>43</v>
      </c>
      <c r="L98" s="300" t="n">
        <f aca="false">ROUNDUP(SUM(VLOOKUP('4.5 WBS UXUI'!K98,'6. Catalogos'!$S$2:$T$4,2,FALSE())*J98),0)</f>
        <v>2</v>
      </c>
      <c r="M98" s="486"/>
      <c r="N98" s="301"/>
      <c r="O98" s="238"/>
      <c r="P98" s="238"/>
      <c r="Q98" s="238"/>
      <c r="R98" s="238"/>
      <c r="S98" s="238"/>
      <c r="T98" s="238"/>
      <c r="U98" s="238"/>
      <c r="V98" s="238"/>
      <c r="W98" s="238"/>
      <c r="X98" s="238"/>
      <c r="Y98" s="238"/>
      <c r="Z98" s="238"/>
      <c r="AA98" s="238"/>
      <c r="AB98" s="238"/>
      <c r="AC98" s="238"/>
      <c r="AD98" s="238"/>
    </row>
    <row r="99" customFormat="false" ht="30" hidden="false" customHeight="true" outlineLevel="0" collapsed="false">
      <c r="A99" s="348" t="n">
        <v>15</v>
      </c>
      <c r="B99" s="330" t="e">
        <f aca="false">VLOOKUP(C99,'9. Matriz de Requisitos'!$A$8:$V$88,3, FALSE())</f>
        <v>#N/A</v>
      </c>
      <c r="C99" s="487" t="s">
        <v>1770</v>
      </c>
      <c r="D99" s="330" t="e">
        <f aca="false">VLOOKUP(C99,'9. Matriz de Requisitos'!$A:$W,4, FALSE())</f>
        <v>#N/A</v>
      </c>
      <c r="E99" s="488" t="s">
        <v>2154</v>
      </c>
      <c r="F99" s="489" t="str">
        <f aca="false">VLOOKUP($E99, '4.5.1 Catalogo UXUI'!$B$2:$D$100, 3, FALSE())</f>
        <v>Acompañamiento</v>
      </c>
      <c r="G99" s="330" t="s">
        <v>111</v>
      </c>
      <c r="H99" s="490" t="str">
        <f aca="false">CONCATENATE("[",$C99,"]","[",$F99,"] - ",$G99)</f>
        <v>[R14M-RE-FU-014][Acompañamiento] - Visualización Correcta de la Dirección “Recoge en Proquifa”</v>
      </c>
      <c r="I99" s="301" t="s">
        <v>2155</v>
      </c>
      <c r="J99" s="300" t="n">
        <f aca="false">IFERROR(VLOOKUP(E99,'4.5.1 Catalogo UXUI'!$B$2:$C$101, 2, FALSE()), 0)</f>
        <v>2</v>
      </c>
      <c r="K99" s="301" t="s">
        <v>43</v>
      </c>
      <c r="L99" s="300" t="n">
        <f aca="false">ROUNDUP(SUM(VLOOKUP('4.5 WBS UXUI'!K99,'6. Catalogos'!$S$2:$T$4,2,FALSE())*J99),0)</f>
        <v>2</v>
      </c>
      <c r="M99" s="486"/>
      <c r="N99" s="301"/>
      <c r="O99" s="238"/>
      <c r="P99" s="238"/>
      <c r="Q99" s="238"/>
      <c r="R99" s="238"/>
      <c r="S99" s="238"/>
      <c r="T99" s="238"/>
      <c r="U99" s="238"/>
      <c r="V99" s="238"/>
      <c r="W99" s="238"/>
      <c r="X99" s="238"/>
      <c r="Y99" s="238"/>
      <c r="Z99" s="238"/>
      <c r="AA99" s="238"/>
      <c r="AB99" s="238"/>
      <c r="AC99" s="238"/>
      <c r="AD99" s="238"/>
    </row>
    <row r="100" customFormat="false" ht="45" hidden="false" customHeight="true" outlineLevel="0" collapsed="false">
      <c r="A100" s="348" t="n">
        <v>16</v>
      </c>
      <c r="B100" s="330" t="e">
        <f aca="false">VLOOKUP(C100,'9. Matriz de Requisitos'!$A$8:$V$88,3, FALSE())</f>
        <v>#N/A</v>
      </c>
      <c r="C100" s="487" t="s">
        <v>1771</v>
      </c>
      <c r="D100" s="330" t="e">
        <f aca="false">VLOOKUP(C100,'9. Matriz de Requisitos'!$A:$W,4, FALSE())</f>
        <v>#N/A</v>
      </c>
      <c r="E100" s="488" t="s">
        <v>2151</v>
      </c>
      <c r="F100" s="489" t="str">
        <f aca="false">VLOOKUP($E100, '4.5.1 Catalogo UXUI'!$B$2:$D$100, 3, FALSE())</f>
        <v>Análisis</v>
      </c>
      <c r="G100" s="483" t="s">
        <v>2204</v>
      </c>
      <c r="H100" s="490" t="str">
        <f aca="false">CONCATENATE("[",$C100,"]","[",$F100,"] - ",$G100)</f>
        <v>[R14M-RE-FU-015][Análisis] - Nuevas Validaciones - No se permite combinar partidas de diferente dirección de entrega, contacto y/o condiciones de pago</v>
      </c>
      <c r="I100" s="301" t="s">
        <v>2153</v>
      </c>
      <c r="J100" s="300" t="n">
        <f aca="false">IFERROR(VLOOKUP(E100,'4.5.1 Catalogo UXUI'!$B$2:$C$101, 2, FALSE()), 0)</f>
        <v>2</v>
      </c>
      <c r="K100" s="301" t="s">
        <v>43</v>
      </c>
      <c r="L100" s="300" t="n">
        <f aca="false">ROUNDUP(SUM(VLOOKUP('4.5 WBS UXUI'!K100,'6. Catalogos'!$S$2:$T$4,2,FALSE())*J100),0)</f>
        <v>2</v>
      </c>
      <c r="M100" s="486"/>
      <c r="N100" s="301"/>
      <c r="O100" s="238"/>
      <c r="P100" s="238"/>
      <c r="Q100" s="238"/>
      <c r="R100" s="238"/>
      <c r="S100" s="238"/>
      <c r="T100" s="238"/>
      <c r="U100" s="238"/>
      <c r="V100" s="238"/>
      <c r="W100" s="238"/>
      <c r="X100" s="238"/>
      <c r="Y100" s="238"/>
      <c r="Z100" s="238"/>
      <c r="AA100" s="238"/>
      <c r="AB100" s="238"/>
      <c r="AC100" s="238"/>
      <c r="AD100" s="238"/>
    </row>
    <row r="101" customFormat="false" ht="57" hidden="false" customHeight="true" outlineLevel="0" collapsed="false">
      <c r="A101" s="348" t="n">
        <v>16</v>
      </c>
      <c r="B101" s="330" t="e">
        <f aca="false">VLOOKUP(C101,'9. Matriz de Requisitos'!$A$8:$V$88,3, FALSE())</f>
        <v>#N/A</v>
      </c>
      <c r="C101" s="487" t="s">
        <v>1771</v>
      </c>
      <c r="D101" s="330" t="e">
        <f aca="false">VLOOKUP(C101,'9. Matriz de Requisitos'!$A:$W,4, FALSE())</f>
        <v>#N/A</v>
      </c>
      <c r="E101" s="488" t="s">
        <v>2154</v>
      </c>
      <c r="F101" s="489" t="str">
        <f aca="false">VLOOKUP($E101, '4.5.1 Catalogo UXUI'!$B$2:$D$100, 3, FALSE())</f>
        <v>Acompañamiento</v>
      </c>
      <c r="G101" s="483" t="s">
        <v>2204</v>
      </c>
      <c r="H101" s="490" t="str">
        <f aca="false">CONCATENATE("[",$C101,"]","[",$F101,"] - ",$G101)</f>
        <v>[R14M-RE-FU-015][Acompañamiento] - Nuevas Validaciones - No se permite combinar partidas de diferente dirección de entrega, contacto y/o condiciones de pago</v>
      </c>
      <c r="I101" s="301" t="s">
        <v>2155</v>
      </c>
      <c r="J101" s="300" t="n">
        <f aca="false">IFERROR(VLOOKUP(E101,'4.5.1 Catalogo UXUI'!$B$2:$C$101, 2, FALSE()), 0)</f>
        <v>2</v>
      </c>
      <c r="K101" s="301" t="s">
        <v>43</v>
      </c>
      <c r="L101" s="300" t="n">
        <f aca="false">ROUNDUP(SUM(VLOOKUP('4.5 WBS UXUI'!K101,'6. Catalogos'!$S$2:$T$4,2,FALSE())*J101),0)</f>
        <v>2</v>
      </c>
      <c r="M101" s="486"/>
      <c r="N101" s="301"/>
      <c r="O101" s="238"/>
      <c r="P101" s="238"/>
      <c r="Q101" s="238"/>
      <c r="R101" s="238"/>
      <c r="S101" s="238"/>
      <c r="T101" s="238"/>
      <c r="U101" s="238"/>
      <c r="V101" s="238"/>
      <c r="W101" s="238"/>
      <c r="X101" s="238"/>
      <c r="Y101" s="238"/>
      <c r="Z101" s="238"/>
      <c r="AA101" s="238"/>
      <c r="AB101" s="238"/>
      <c r="AC101" s="238"/>
      <c r="AD101" s="238"/>
    </row>
    <row r="102" customFormat="false" ht="57" hidden="false" customHeight="true" outlineLevel="0" collapsed="false">
      <c r="A102" s="348" t="n">
        <v>16</v>
      </c>
      <c r="B102" s="330" t="e">
        <f aca="false">VLOOKUP(C102,'9. Matriz de Requisitos'!$A$8:$V$88,3, FALSE())</f>
        <v>#N/A</v>
      </c>
      <c r="C102" s="487" t="s">
        <v>1771</v>
      </c>
      <c r="D102" s="330" t="e">
        <f aca="false">VLOOKUP(C102,'9. Matriz de Requisitos'!$A:$W,4, FALSE())</f>
        <v>#N/A</v>
      </c>
      <c r="E102" s="488" t="s">
        <v>2156</v>
      </c>
      <c r="F102" s="489" t="str">
        <f aca="false">VLOOKUP($E102, '4.5.1 Catalogo UXUI'!$B$2:$D$100, 3, FALSE())</f>
        <v>Documentación</v>
      </c>
      <c r="G102" s="483" t="s">
        <v>2205</v>
      </c>
      <c r="H102" s="490" t="str">
        <f aca="false">CONCATENATE("[",$C102,"]","[",$F102,"] - ",$G102)</f>
        <v>[R14M-RE-FU-015][Documentación] - Nuevas Validaciones - No se permite combinar partidas de diferente dirección de entrega, contacto y/o condiciones de pago - Atender Promesa de Compra</v>
      </c>
      <c r="I102" s="491" t="s">
        <v>2158</v>
      </c>
      <c r="J102" s="300" t="n">
        <f aca="false">IFERROR(VLOOKUP(E102,'4.5.1 Catalogo UXUI'!$B$2:$C$101, 2, FALSE()), 0)</f>
        <v>1</v>
      </c>
      <c r="K102" s="301" t="s">
        <v>43</v>
      </c>
      <c r="L102" s="300" t="n">
        <f aca="false">ROUNDUP(SUM(VLOOKUP('4.5 WBS UXUI'!K102,'6. Catalogos'!$S$2:$T$4,2,FALSE())*J102),0)</f>
        <v>1</v>
      </c>
      <c r="M102" s="486"/>
      <c r="N102" s="491"/>
      <c r="O102" s="238"/>
      <c r="P102" s="238"/>
      <c r="Q102" s="238"/>
      <c r="R102" s="238"/>
      <c r="S102" s="238"/>
      <c r="T102" s="238"/>
      <c r="U102" s="238"/>
      <c r="V102" s="238"/>
      <c r="W102" s="238"/>
      <c r="X102" s="238"/>
      <c r="Y102" s="238"/>
      <c r="Z102" s="238"/>
      <c r="AA102" s="238"/>
      <c r="AB102" s="238"/>
      <c r="AC102" s="238"/>
      <c r="AD102" s="238"/>
    </row>
    <row r="103" customFormat="false" ht="57" hidden="false" customHeight="true" outlineLevel="0" collapsed="false">
      <c r="A103" s="348" t="n">
        <v>16</v>
      </c>
      <c r="B103" s="330" t="e">
        <f aca="false">VLOOKUP(C103,'9. Matriz de Requisitos'!$A$8:$V$88,3, FALSE())</f>
        <v>#N/A</v>
      </c>
      <c r="C103" s="487" t="s">
        <v>1771</v>
      </c>
      <c r="D103" s="330" t="e">
        <f aca="false">VLOOKUP(C103,'9. Matriz de Requisitos'!$A:$W,4, FALSE())</f>
        <v>#N/A</v>
      </c>
      <c r="E103" s="488" t="s">
        <v>2156</v>
      </c>
      <c r="F103" s="489" t="str">
        <f aca="false">VLOOKUP($E103, '4.5.1 Catalogo UXUI'!$B$2:$D$100, 3, FALSE())</f>
        <v>Documentación</v>
      </c>
      <c r="G103" s="483" t="s">
        <v>2206</v>
      </c>
      <c r="H103" s="490" t="str">
        <f aca="false">CONCATENATE("[",$C103,"]","[",$F103,"] - ",$G103)</f>
        <v>[R14M-RE-FU-015][Documentación] - Nuevas Validaciones - No se permite combinar partidas de diferente dirección de entrega, contacto y/o condiciones de pago - Pretramitar Pedido</v>
      </c>
      <c r="I103" s="491" t="s">
        <v>2158</v>
      </c>
      <c r="J103" s="300" t="n">
        <f aca="false">IFERROR(VLOOKUP(E103,'4.5.1 Catalogo UXUI'!$B$2:$C$101, 2, FALSE()), 0)</f>
        <v>1</v>
      </c>
      <c r="K103" s="301" t="s">
        <v>43</v>
      </c>
      <c r="L103" s="300" t="n">
        <f aca="false">ROUNDUP(SUM(VLOOKUP('4.5 WBS UXUI'!K103,'6. Catalogos'!$S$2:$T$4,2,FALSE())*J103),0)</f>
        <v>1</v>
      </c>
      <c r="M103" s="486"/>
      <c r="N103" s="491"/>
      <c r="O103" s="238"/>
      <c r="P103" s="238"/>
      <c r="Q103" s="238"/>
      <c r="R103" s="238"/>
      <c r="S103" s="238"/>
      <c r="T103" s="238"/>
      <c r="U103" s="238"/>
      <c r="V103" s="238"/>
      <c r="W103" s="238"/>
      <c r="X103" s="238"/>
      <c r="Y103" s="238"/>
      <c r="Z103" s="238"/>
      <c r="AA103" s="238"/>
      <c r="AB103" s="238"/>
      <c r="AC103" s="238"/>
      <c r="AD103" s="238"/>
    </row>
    <row r="104" customFormat="false" ht="57" hidden="false" customHeight="true" outlineLevel="0" collapsed="false">
      <c r="A104" s="348" t="n">
        <v>16</v>
      </c>
      <c r="B104" s="330" t="e">
        <f aca="false">VLOOKUP(C104,'9. Matriz de Requisitos'!$A$8:$V$88,3, FALSE())</f>
        <v>#N/A</v>
      </c>
      <c r="C104" s="487" t="s">
        <v>1771</v>
      </c>
      <c r="D104" s="330" t="e">
        <f aca="false">VLOOKUP(C104,'9. Matriz de Requisitos'!$A:$W,4, FALSE())</f>
        <v>#N/A</v>
      </c>
      <c r="E104" s="488" t="s">
        <v>2207</v>
      </c>
      <c r="F104" s="489" t="str">
        <f aca="false">VLOOKUP($E104, '4.5.1 Catalogo UXUI'!$B$2:$D$100, 3, FALSE())</f>
        <v>Alertas</v>
      </c>
      <c r="G104" s="483" t="s">
        <v>2206</v>
      </c>
      <c r="H104" s="490" t="str">
        <f aca="false">CONCATENATE("[",$C104,"]","[",$F104,"] - ",$G104)</f>
        <v>[R14M-RE-FU-015][Alertas] - Nuevas Validaciones - No se permite combinar partidas de diferente dirección de entrega, contacto y/o condiciones de pago - Pretramitar Pedido</v>
      </c>
      <c r="I104" s="491" t="s">
        <v>2208</v>
      </c>
      <c r="J104" s="300" t="n">
        <f aca="false">IFERROR(VLOOKUP(E104,'4.5.1 Catalogo UXUI'!$B$2:$C$101, 2, FALSE()), 0)</f>
        <v>2</v>
      </c>
      <c r="K104" s="301" t="s">
        <v>43</v>
      </c>
      <c r="L104" s="300" t="n">
        <f aca="false">ROUNDUP(SUM(VLOOKUP('4.5 WBS UXUI'!K104,'6. Catalogos'!$S$2:$T$4,2,FALSE())*J104),0)</f>
        <v>2</v>
      </c>
      <c r="M104" s="486"/>
      <c r="N104" s="491"/>
      <c r="O104" s="238"/>
      <c r="P104" s="238"/>
      <c r="Q104" s="238"/>
      <c r="R104" s="238"/>
      <c r="S104" s="238"/>
      <c r="T104" s="238"/>
      <c r="U104" s="238"/>
      <c r="V104" s="238"/>
      <c r="W104" s="238"/>
      <c r="X104" s="238"/>
      <c r="Y104" s="238"/>
      <c r="Z104" s="238"/>
      <c r="AA104" s="238"/>
      <c r="AB104" s="238"/>
      <c r="AC104" s="238"/>
      <c r="AD104" s="238"/>
    </row>
    <row r="105" customFormat="false" ht="15" hidden="false" customHeight="false" outlineLevel="0" collapsed="false">
      <c r="A105" s="494" t="n">
        <v>17</v>
      </c>
      <c r="B105" s="330" t="e">
        <f aca="false">VLOOKUP(C105,'9. Matriz de Requisitos'!$A$8:$V$88,3, FALSE())</f>
        <v>#N/A</v>
      </c>
      <c r="C105" s="487" t="s">
        <v>1772</v>
      </c>
      <c r="D105" s="330" t="e">
        <f aca="false">VLOOKUP(C105,'9. Matriz de Requisitos'!$A:$W,4, FALSE())</f>
        <v>#N/A</v>
      </c>
      <c r="E105" s="488"/>
      <c r="F105" s="486" t="e">
        <f aca="false">VLOOKUP($E105, '4.5.1 Catalogo UXUI'!$B$2:$D$100, 3, FALSE())</f>
        <v>#N/A</v>
      </c>
      <c r="G105" s="483"/>
      <c r="H105" s="490"/>
      <c r="I105" s="491"/>
      <c r="J105" s="300" t="n">
        <f aca="false">IFERROR(VLOOKUP(E105,'4.5.1 Catalogo UXUI'!$B$2:$C$101, 2, FALSE()), 0)</f>
        <v>0</v>
      </c>
      <c r="K105" s="301" t="s">
        <v>43</v>
      </c>
      <c r="L105" s="300" t="n">
        <f aca="false">ROUNDUP(SUM(VLOOKUP('4.5 WBS UXUI'!K105,'6. Catalogos'!$S$2:$T$4,2,FALSE())*J105),0)</f>
        <v>0</v>
      </c>
      <c r="M105" s="486"/>
      <c r="N105" s="491"/>
      <c r="O105" s="238"/>
      <c r="P105" s="238"/>
      <c r="Q105" s="238"/>
      <c r="R105" s="238"/>
      <c r="S105" s="238"/>
      <c r="T105" s="238"/>
      <c r="U105" s="238"/>
      <c r="V105" s="238"/>
      <c r="W105" s="238"/>
      <c r="X105" s="238"/>
      <c r="Y105" s="238"/>
      <c r="Z105" s="238"/>
      <c r="AA105" s="238"/>
      <c r="AB105" s="238"/>
      <c r="AC105" s="238"/>
      <c r="AD105" s="238"/>
    </row>
    <row r="106" customFormat="false" ht="30" hidden="false" customHeight="true" outlineLevel="0" collapsed="false">
      <c r="A106" s="348" t="n">
        <v>18</v>
      </c>
      <c r="B106" s="330" t="e">
        <f aca="false">VLOOKUP(C106,'9. Matriz de Requisitos'!$A$8:$V$88,3, FALSE())</f>
        <v>#N/A</v>
      </c>
      <c r="C106" s="487" t="s">
        <v>1773</v>
      </c>
      <c r="D106" s="330" t="e">
        <f aca="false">VLOOKUP(C106,'9. Matriz de Requisitos'!$A:$W,4, FALSE())</f>
        <v>#N/A</v>
      </c>
      <c r="E106" s="488" t="s">
        <v>2151</v>
      </c>
      <c r="F106" s="489" t="str">
        <f aca="false">VLOOKUP($E106, '4.5.1 Catalogo UXUI'!$B$2:$D$100, 3, FALSE())</f>
        <v>Análisis</v>
      </c>
      <c r="G106" s="483" t="s">
        <v>2209</v>
      </c>
      <c r="H106" s="490" t="str">
        <f aca="false">CONCATENATE("[",$C106,"]","[",$F106,"] - ",$G106)</f>
        <v>[R14M-RE-FU-017][Análisis] - Rediseño - Secicón Contactos - Catálogo de Clientes: Datos Generales</v>
      </c>
      <c r="I106" s="301" t="s">
        <v>2153</v>
      </c>
      <c r="J106" s="300" t="n">
        <f aca="false">IFERROR(VLOOKUP(E106,'4.5.1 Catalogo UXUI'!$B$2:$C$101, 2, FALSE()), 0)</f>
        <v>2</v>
      </c>
      <c r="K106" s="301" t="s">
        <v>43</v>
      </c>
      <c r="L106" s="300" t="n">
        <f aca="false">ROUNDUP(SUM(VLOOKUP('4.5 WBS UXUI'!K106,'6. Catalogos'!$S$2:$T$4,2,FALSE())*J106),0)</f>
        <v>2</v>
      </c>
      <c r="M106" s="486"/>
      <c r="N106" s="301"/>
      <c r="O106" s="238"/>
      <c r="P106" s="238"/>
      <c r="Q106" s="238"/>
      <c r="R106" s="238"/>
      <c r="S106" s="238"/>
      <c r="T106" s="238"/>
      <c r="U106" s="238"/>
      <c r="V106" s="238"/>
      <c r="W106" s="238"/>
      <c r="X106" s="238"/>
      <c r="Y106" s="238"/>
      <c r="Z106" s="238"/>
      <c r="AA106" s="238"/>
      <c r="AB106" s="238"/>
      <c r="AC106" s="238"/>
      <c r="AD106" s="238"/>
    </row>
    <row r="107" customFormat="false" ht="42.75" hidden="false" customHeight="true" outlineLevel="0" collapsed="false">
      <c r="A107" s="348" t="n">
        <v>18</v>
      </c>
      <c r="B107" s="330" t="e">
        <f aca="false">VLOOKUP(C107,'9. Matriz de Requisitos'!$A$8:$V$88,3, FALSE())</f>
        <v>#N/A</v>
      </c>
      <c r="C107" s="487" t="s">
        <v>1773</v>
      </c>
      <c r="D107" s="330" t="e">
        <f aca="false">VLOOKUP(C107,'9. Matriz de Requisitos'!$A:$W,4, FALSE())</f>
        <v>#N/A</v>
      </c>
      <c r="E107" s="488" t="s">
        <v>2154</v>
      </c>
      <c r="F107" s="489" t="str">
        <f aca="false">VLOOKUP($E107, '4.5.1 Catalogo UXUI'!$B$2:$D$100, 3, FALSE())</f>
        <v>Acompañamiento</v>
      </c>
      <c r="G107" s="483" t="s">
        <v>2209</v>
      </c>
      <c r="H107" s="490" t="str">
        <f aca="false">CONCATENATE("[",$C107,"]","[",$F107,"] - ",$G107)</f>
        <v>[R14M-RE-FU-017][Acompañamiento] - Rediseño - Secicón Contactos - Catálogo de Clientes: Datos Generales</v>
      </c>
      <c r="I107" s="301" t="s">
        <v>2155</v>
      </c>
      <c r="J107" s="300" t="n">
        <f aca="false">IFERROR(VLOOKUP(E107,'4.5.1 Catalogo UXUI'!$B$2:$C$101, 2, FALSE()), 0)</f>
        <v>2</v>
      </c>
      <c r="K107" s="301" t="s">
        <v>43</v>
      </c>
      <c r="L107" s="300" t="n">
        <f aca="false">ROUNDUP(SUM(VLOOKUP('4.5 WBS UXUI'!K107,'6. Catalogos'!$S$2:$T$4,2,FALSE())*J107),0)</f>
        <v>2</v>
      </c>
      <c r="M107" s="486"/>
      <c r="N107" s="301"/>
      <c r="O107" s="238"/>
      <c r="P107" s="238"/>
      <c r="Q107" s="238"/>
      <c r="R107" s="238"/>
      <c r="S107" s="238"/>
      <c r="T107" s="238"/>
      <c r="U107" s="238"/>
      <c r="V107" s="238"/>
      <c r="W107" s="238"/>
      <c r="X107" s="238"/>
      <c r="Y107" s="238"/>
      <c r="Z107" s="238"/>
      <c r="AA107" s="238"/>
      <c r="AB107" s="238"/>
      <c r="AC107" s="238"/>
      <c r="AD107" s="238"/>
    </row>
    <row r="108" customFormat="false" ht="42.75" hidden="false" customHeight="true" outlineLevel="0" collapsed="false">
      <c r="A108" s="348" t="n">
        <v>18</v>
      </c>
      <c r="B108" s="330" t="e">
        <f aca="false">VLOOKUP(C108,'9. Matriz de Requisitos'!$A$8:$V$88,3, FALSE())</f>
        <v>#N/A</v>
      </c>
      <c r="C108" s="487" t="s">
        <v>1773</v>
      </c>
      <c r="D108" s="330" t="e">
        <f aca="false">VLOOKUP(C108,'9. Matriz de Requisitos'!$A:$W,4, FALSE())</f>
        <v>#N/A</v>
      </c>
      <c r="E108" s="488" t="s">
        <v>2156</v>
      </c>
      <c r="F108" s="489" t="str">
        <f aca="false">VLOOKUP($E108, '4.5.1 Catalogo UXUI'!$B$2:$D$100, 3, FALSE())</f>
        <v>Documentación</v>
      </c>
      <c r="G108" s="483" t="s">
        <v>2210</v>
      </c>
      <c r="H108" s="490" t="str">
        <f aca="false">CONCATENATE("[",$C108,"]","[",$F108,"] - ",$G108)</f>
        <v>[R14M-RE-FU-017][Documentación] - Rediseño 1 (Scroll) - Secicón Contactos - Catálogo de Clientes: Datos Generales</v>
      </c>
      <c r="I108" s="491" t="s">
        <v>2158</v>
      </c>
      <c r="J108" s="300" t="n">
        <f aca="false">IFERROR(VLOOKUP(E108,'4.5.1 Catalogo UXUI'!$B$2:$C$101, 2, FALSE()), 0)</f>
        <v>1</v>
      </c>
      <c r="K108" s="301" t="s">
        <v>43</v>
      </c>
      <c r="L108" s="300" t="n">
        <f aca="false">ROUNDUP(SUM(VLOOKUP('4.5 WBS UXUI'!K108,'6. Catalogos'!$S$2:$T$4,2,FALSE())*J108),0)</f>
        <v>1</v>
      </c>
      <c r="M108" s="486"/>
      <c r="N108" s="491"/>
      <c r="O108" s="238"/>
      <c r="P108" s="238"/>
      <c r="Q108" s="238"/>
      <c r="R108" s="238"/>
      <c r="S108" s="238"/>
      <c r="T108" s="238"/>
      <c r="U108" s="238"/>
      <c r="V108" s="238"/>
      <c r="W108" s="238"/>
      <c r="X108" s="238"/>
      <c r="Y108" s="238"/>
      <c r="Z108" s="238"/>
      <c r="AA108" s="238"/>
      <c r="AB108" s="238"/>
      <c r="AC108" s="238"/>
      <c r="AD108" s="238"/>
    </row>
    <row r="109" customFormat="false" ht="42.75" hidden="false" customHeight="true" outlineLevel="0" collapsed="false">
      <c r="A109" s="348" t="n">
        <v>18</v>
      </c>
      <c r="B109" s="330" t="e">
        <f aca="false">VLOOKUP(C109,'9. Matriz de Requisitos'!$A$8:$V$88,3, FALSE())</f>
        <v>#N/A</v>
      </c>
      <c r="C109" s="487" t="s">
        <v>1773</v>
      </c>
      <c r="D109" s="330" t="e">
        <f aca="false">VLOOKUP(C109,'9. Matriz de Requisitos'!$A:$W,4, FALSE())</f>
        <v>#N/A</v>
      </c>
      <c r="E109" s="488" t="s">
        <v>2180</v>
      </c>
      <c r="F109" s="489" t="str">
        <f aca="false">VLOOKUP($E109, '4.5.1 Catalogo UXUI'!$B$2:$D$100, 3, FALSE())</f>
        <v>Iteración N1</v>
      </c>
      <c r="G109" s="483" t="s">
        <v>2210</v>
      </c>
      <c r="H109" s="490" t="str">
        <f aca="false">CONCATENATE("[",$C109,"]","[",$F109,"] - ",$G109)</f>
        <v>[R14M-RE-FU-017][Iteración N1] - Rediseño 1 (Scroll) - Secicón Contactos - Catálogo de Clientes: Datos Generales</v>
      </c>
      <c r="I109" s="491" t="s">
        <v>2211</v>
      </c>
      <c r="J109" s="300" t="n">
        <f aca="false">IFERROR(VLOOKUP(E109,'4.5.1 Catalogo UXUI'!$B$2:$C$101, 2, FALSE()), 0)</f>
        <v>1</v>
      </c>
      <c r="K109" s="301" t="s">
        <v>43</v>
      </c>
      <c r="L109" s="300" t="n">
        <f aca="false">ROUNDUP(SUM(VLOOKUP('4.5 WBS UXUI'!K109,'6. Catalogos'!$S$2:$T$4,2,FALSE())*J109),0)</f>
        <v>1</v>
      </c>
      <c r="M109" s="486"/>
      <c r="N109" s="495" t="s">
        <v>2179</v>
      </c>
      <c r="O109" s="238"/>
      <c r="P109" s="238"/>
      <c r="Q109" s="238"/>
      <c r="R109" s="238"/>
      <c r="S109" s="238"/>
      <c r="T109" s="238"/>
      <c r="U109" s="238"/>
      <c r="V109" s="238"/>
      <c r="W109" s="238"/>
      <c r="X109" s="238"/>
      <c r="Y109" s="238"/>
      <c r="Z109" s="238"/>
      <c r="AA109" s="238"/>
      <c r="AB109" s="238"/>
      <c r="AC109" s="238"/>
      <c r="AD109" s="238"/>
    </row>
    <row r="110" customFormat="false" ht="30" hidden="false" customHeight="true" outlineLevel="0" collapsed="false">
      <c r="A110" s="348" t="n">
        <v>18</v>
      </c>
      <c r="B110" s="330" t="e">
        <f aca="false">VLOOKUP(C110,'9. Matriz de Requisitos'!$A$8:$V$88,3, FALSE())</f>
        <v>#N/A</v>
      </c>
      <c r="C110" s="487" t="s">
        <v>1773</v>
      </c>
      <c r="D110" s="330" t="e">
        <f aca="false">VLOOKUP(C110,'9. Matriz de Requisitos'!$A:$W,4, FALSE())</f>
        <v>#N/A</v>
      </c>
      <c r="E110" s="488" t="s">
        <v>2163</v>
      </c>
      <c r="F110" s="489" t="str">
        <f aca="false">VLOOKUP($E110, '4.5.1 Catalogo UXUI'!$B$2:$D$100, 3, FALSE())</f>
        <v>Responsive 1920</v>
      </c>
      <c r="G110" s="483" t="s">
        <v>2212</v>
      </c>
      <c r="H110" s="490" t="str">
        <f aca="false">CONCATENATE("[",$C110,"]","[",$F110,"] - ",$G110)</f>
        <v>[R14M-RE-FU-017][Responsive 1920] - Nueva Sección (Grid) - Secicón Contactos - Catálogo de Clientes</v>
      </c>
      <c r="I110" s="301" t="s">
        <v>2164</v>
      </c>
      <c r="J110" s="300" t="n">
        <f aca="false">IFERROR(VLOOKUP(E110,'4.5.1 Catalogo UXUI'!$B$2:$C$101, 2, FALSE()), 0)</f>
        <v>4</v>
      </c>
      <c r="K110" s="301" t="s">
        <v>43</v>
      </c>
      <c r="L110" s="300" t="n">
        <f aca="false">ROUNDUP(SUM(VLOOKUP('4.5 WBS UXUI'!K110,'6. Catalogos'!$S$2:$T$4,2,FALSE())*J110),0)</f>
        <v>4</v>
      </c>
      <c r="M110" s="486"/>
      <c r="N110" s="498" t="s">
        <v>2181</v>
      </c>
      <c r="O110" s="238"/>
      <c r="P110" s="238"/>
      <c r="Q110" s="238"/>
      <c r="R110" s="238"/>
      <c r="S110" s="238"/>
      <c r="T110" s="238"/>
      <c r="U110" s="238"/>
      <c r="V110" s="238"/>
      <c r="W110" s="238"/>
      <c r="X110" s="238"/>
      <c r="Y110" s="238"/>
      <c r="Z110" s="238"/>
      <c r="AA110" s="238"/>
      <c r="AB110" s="238"/>
      <c r="AC110" s="238"/>
      <c r="AD110" s="238"/>
    </row>
    <row r="111" customFormat="false" ht="30" hidden="false" customHeight="true" outlineLevel="0" collapsed="false">
      <c r="A111" s="348" t="n">
        <v>18</v>
      </c>
      <c r="B111" s="330" t="e">
        <f aca="false">VLOOKUP(C111,'9. Matriz de Requisitos'!$A$8:$V$88,3, FALSE())</f>
        <v>#N/A</v>
      </c>
      <c r="C111" s="487" t="s">
        <v>1773</v>
      </c>
      <c r="D111" s="330" t="e">
        <f aca="false">VLOOKUP(C111,'9. Matriz de Requisitos'!$A:$W,4, FALSE())</f>
        <v>#N/A</v>
      </c>
      <c r="E111" s="488" t="s">
        <v>2171</v>
      </c>
      <c r="F111" s="489" t="str">
        <f aca="false">VLOOKUP($E111, '4.5.1 Catalogo UXUI'!$B$2:$D$100, 3, FALSE())</f>
        <v>Responsive 2560</v>
      </c>
      <c r="G111" s="483" t="s">
        <v>2212</v>
      </c>
      <c r="H111" s="490" t="str">
        <f aca="false">CONCATENATE("[",$C111,"]","[",$F111,"] - ",$G111)</f>
        <v>[R14M-RE-FU-017][Responsive 2560] - Nueva Sección (Grid) - Secicón Contactos - Catálogo de Clientes</v>
      </c>
      <c r="I111" s="301" t="s">
        <v>2172</v>
      </c>
      <c r="J111" s="300" t="n">
        <f aca="false">IFERROR(VLOOKUP(E111,'4.5.1 Catalogo UXUI'!$B$2:$C$101, 2, FALSE()), 0)</f>
        <v>4</v>
      </c>
      <c r="K111" s="301" t="s">
        <v>43</v>
      </c>
      <c r="L111" s="300" t="n">
        <f aca="false">ROUNDUP(SUM(VLOOKUP('4.5 WBS UXUI'!K111,'6. Catalogos'!$S$2:$T$4,2,FALSE())*J111),0)</f>
        <v>4</v>
      </c>
      <c r="M111" s="486"/>
      <c r="N111" s="498" t="s">
        <v>2181</v>
      </c>
      <c r="O111" s="238"/>
      <c r="P111" s="238"/>
      <c r="Q111" s="238"/>
      <c r="R111" s="238"/>
      <c r="S111" s="238"/>
      <c r="T111" s="238"/>
      <c r="U111" s="238"/>
      <c r="V111" s="238"/>
      <c r="W111" s="238"/>
      <c r="X111" s="238"/>
      <c r="Y111" s="238"/>
      <c r="Z111" s="238"/>
      <c r="AA111" s="238"/>
      <c r="AB111" s="238"/>
      <c r="AC111" s="238"/>
      <c r="AD111" s="238"/>
    </row>
    <row r="112" customFormat="false" ht="30" hidden="false" customHeight="true" outlineLevel="0" collapsed="false">
      <c r="A112" s="348" t="n">
        <v>18</v>
      </c>
      <c r="B112" s="330" t="e">
        <f aca="false">VLOOKUP(C112,'9. Matriz de Requisitos'!$A$8:$V$88,3, FALSE())</f>
        <v>#N/A</v>
      </c>
      <c r="C112" s="487" t="s">
        <v>1773</v>
      </c>
      <c r="D112" s="330" t="e">
        <f aca="false">VLOOKUP(C112,'9. Matriz de Requisitos'!$A:$W,4, FALSE())</f>
        <v>#N/A</v>
      </c>
      <c r="E112" s="488" t="s">
        <v>2165</v>
      </c>
      <c r="F112" s="486" t="str">
        <f aca="false">VLOOKUP($E112, '4.5.1 Catalogo UXUI'!$B$2:$D$100, 3, FALSE())</f>
        <v>Limpieza</v>
      </c>
      <c r="G112" s="483" t="s">
        <v>2212</v>
      </c>
      <c r="H112" s="490" t="str">
        <f aca="false">CONCATENATE("[",$C112,"]","[",$F112,"] - ",$G112)</f>
        <v>[R14M-RE-FU-017][Limpieza] - Nueva Sección (Grid) - Secicón Contactos - Catálogo de Clientes</v>
      </c>
      <c r="I112" s="491" t="s">
        <v>2166</v>
      </c>
      <c r="J112" s="300" t="n">
        <f aca="false">IFERROR(VLOOKUP(E112,'4.5.1 Catalogo UXUI'!$B$2:$C$101, 2, FALSE()), 0)</f>
        <v>2</v>
      </c>
      <c r="K112" s="301" t="s">
        <v>43</v>
      </c>
      <c r="L112" s="300" t="n">
        <f aca="false">ROUNDUP(SUM(VLOOKUP('4.5 WBS UXUI'!K112,'6. Catalogos'!$S$2:$T$4,2,FALSE())*J112),0)</f>
        <v>2</v>
      </c>
      <c r="M112" s="486"/>
      <c r="N112" s="498" t="s">
        <v>2181</v>
      </c>
      <c r="O112" s="238"/>
      <c r="P112" s="238"/>
      <c r="Q112" s="238"/>
      <c r="R112" s="238"/>
      <c r="S112" s="238"/>
      <c r="T112" s="238"/>
      <c r="U112" s="238"/>
      <c r="V112" s="238"/>
      <c r="W112" s="238"/>
      <c r="X112" s="238"/>
      <c r="Y112" s="238"/>
      <c r="Z112" s="238"/>
      <c r="AA112" s="238"/>
      <c r="AB112" s="238"/>
      <c r="AC112" s="238"/>
      <c r="AD112" s="238"/>
    </row>
    <row r="113" customFormat="false" ht="30" hidden="false" customHeight="true" outlineLevel="0" collapsed="false">
      <c r="A113" s="348" t="n">
        <v>18</v>
      </c>
      <c r="B113" s="330" t="e">
        <f aca="false">VLOOKUP(C113,'9. Matriz de Requisitos'!$A$8:$V$88,3, FALSE())</f>
        <v>#N/A</v>
      </c>
      <c r="C113" s="487" t="s">
        <v>1773</v>
      </c>
      <c r="D113" s="330" t="e">
        <f aca="false">VLOOKUP(C113,'9. Matriz de Requisitos'!$A:$W,4, FALSE())</f>
        <v>#N/A</v>
      </c>
      <c r="E113" s="488" t="s">
        <v>2163</v>
      </c>
      <c r="F113" s="489" t="str">
        <f aca="false">VLOOKUP($E113, '4.5.1 Catalogo UXUI'!$B$2:$D$100, 3, FALSE())</f>
        <v>Responsive 1920</v>
      </c>
      <c r="G113" s="483" t="s">
        <v>2213</v>
      </c>
      <c r="H113" s="490" t="str">
        <f aca="false">CONCATENATE("[",$C113,"]","[",$F113,"] - ",$G113)</f>
        <v>[R14M-RE-FU-017][Responsive 1920] - Nueva Sección (Lista) - Secicón Contactos - Catálogo de Clientes</v>
      </c>
      <c r="I113" s="301" t="s">
        <v>2164</v>
      </c>
      <c r="J113" s="300" t="n">
        <f aca="false">IFERROR(VLOOKUP(E113,'4.5.1 Catalogo UXUI'!$B$2:$C$101, 2, FALSE()), 0)</f>
        <v>4</v>
      </c>
      <c r="K113" s="301" t="s">
        <v>43</v>
      </c>
      <c r="L113" s="300" t="n">
        <f aca="false">ROUNDUP(SUM(VLOOKUP('4.5 WBS UXUI'!K113,'6. Catalogos'!$S$2:$T$4,2,FALSE())*J113),0)</f>
        <v>4</v>
      </c>
      <c r="M113" s="486"/>
      <c r="N113" s="499" t="s">
        <v>2214</v>
      </c>
      <c r="O113" s="238"/>
      <c r="P113" s="238"/>
      <c r="Q113" s="238"/>
      <c r="R113" s="238"/>
      <c r="S113" s="238"/>
      <c r="T113" s="238"/>
      <c r="U113" s="238"/>
      <c r="V113" s="238"/>
      <c r="W113" s="238"/>
      <c r="X113" s="238"/>
      <c r="Y113" s="238"/>
      <c r="Z113" s="238"/>
      <c r="AA113" s="238"/>
      <c r="AB113" s="238"/>
      <c r="AC113" s="238"/>
      <c r="AD113" s="238"/>
    </row>
    <row r="114" customFormat="false" ht="30" hidden="false" customHeight="true" outlineLevel="0" collapsed="false">
      <c r="A114" s="348" t="n">
        <v>18</v>
      </c>
      <c r="B114" s="330" t="e">
        <f aca="false">VLOOKUP(C114,'9. Matriz de Requisitos'!$A$8:$V$88,3, FALSE())</f>
        <v>#N/A</v>
      </c>
      <c r="C114" s="487" t="s">
        <v>1773</v>
      </c>
      <c r="D114" s="330" t="e">
        <f aca="false">VLOOKUP(C114,'9. Matriz de Requisitos'!$A:$W,4, FALSE())</f>
        <v>#N/A</v>
      </c>
      <c r="E114" s="488" t="s">
        <v>2171</v>
      </c>
      <c r="F114" s="489" t="str">
        <f aca="false">VLOOKUP($E114, '4.5.1 Catalogo UXUI'!$B$2:$D$100, 3, FALSE())</f>
        <v>Responsive 2560</v>
      </c>
      <c r="G114" s="483" t="s">
        <v>2213</v>
      </c>
      <c r="H114" s="490" t="str">
        <f aca="false">CONCATENATE("[",$C114,"]","[",$F114,"] - ",$G114)</f>
        <v>[R14M-RE-FU-017][Responsive 2560] - Nueva Sección (Lista) - Secicón Contactos - Catálogo de Clientes</v>
      </c>
      <c r="I114" s="301" t="s">
        <v>2172</v>
      </c>
      <c r="J114" s="300" t="n">
        <f aca="false">IFERROR(VLOOKUP(E114,'4.5.1 Catalogo UXUI'!$B$2:$C$101, 2, FALSE()), 0)</f>
        <v>4</v>
      </c>
      <c r="K114" s="301" t="s">
        <v>43</v>
      </c>
      <c r="L114" s="300" t="n">
        <f aca="false">ROUNDUP(SUM(VLOOKUP('4.5 WBS UXUI'!K114,'6. Catalogos'!$S$2:$T$4,2,FALSE())*J114),0)</f>
        <v>4</v>
      </c>
      <c r="M114" s="486"/>
      <c r="N114" s="499" t="s">
        <v>2214</v>
      </c>
      <c r="O114" s="238"/>
      <c r="P114" s="238"/>
      <c r="Q114" s="238"/>
      <c r="R114" s="238"/>
      <c r="S114" s="238"/>
      <c r="T114" s="238"/>
      <c r="U114" s="238"/>
      <c r="V114" s="238"/>
      <c r="W114" s="238"/>
      <c r="X114" s="238"/>
      <c r="Y114" s="238"/>
      <c r="Z114" s="238"/>
      <c r="AA114" s="238"/>
      <c r="AB114" s="238"/>
      <c r="AC114" s="238"/>
      <c r="AD114" s="238"/>
    </row>
    <row r="115" customFormat="false" ht="30" hidden="false" customHeight="true" outlineLevel="0" collapsed="false">
      <c r="A115" s="348" t="n">
        <v>18</v>
      </c>
      <c r="B115" s="330" t="e">
        <f aca="false">VLOOKUP(C115,'9. Matriz de Requisitos'!$A$8:$V$88,3, FALSE())</f>
        <v>#N/A</v>
      </c>
      <c r="C115" s="487" t="s">
        <v>1773</v>
      </c>
      <c r="D115" s="330" t="e">
        <f aca="false">VLOOKUP(C115,'9. Matriz de Requisitos'!$A:$W,4, FALSE())</f>
        <v>#N/A</v>
      </c>
      <c r="E115" s="488" t="s">
        <v>2165</v>
      </c>
      <c r="F115" s="486" t="str">
        <f aca="false">VLOOKUP($E115, '4.5.1 Catalogo UXUI'!$B$2:$D$100, 3, FALSE())</f>
        <v>Limpieza</v>
      </c>
      <c r="G115" s="483" t="s">
        <v>2213</v>
      </c>
      <c r="H115" s="490" t="str">
        <f aca="false">CONCATENATE("[",$C115,"]","[",$F115,"] - ",$G115)</f>
        <v>[R14M-RE-FU-017][Limpieza] - Nueva Sección (Lista) - Secicón Contactos - Catálogo de Clientes</v>
      </c>
      <c r="I115" s="491" t="s">
        <v>2166</v>
      </c>
      <c r="J115" s="300" t="n">
        <f aca="false">IFERROR(VLOOKUP(E115,'4.5.1 Catalogo UXUI'!$B$2:$C$101, 2, FALSE()), 0)</f>
        <v>2</v>
      </c>
      <c r="K115" s="301" t="s">
        <v>43</v>
      </c>
      <c r="L115" s="300" t="n">
        <f aca="false">ROUNDUP(SUM(VLOOKUP('4.5 WBS UXUI'!K115,'6. Catalogos'!$S$2:$T$4,2,FALSE())*J115),0)</f>
        <v>2</v>
      </c>
      <c r="M115" s="486"/>
      <c r="N115" s="499" t="s">
        <v>2214</v>
      </c>
      <c r="O115" s="238"/>
      <c r="P115" s="238"/>
      <c r="Q115" s="238"/>
      <c r="R115" s="238"/>
      <c r="S115" s="238"/>
      <c r="T115" s="238"/>
      <c r="U115" s="238"/>
      <c r="V115" s="238"/>
      <c r="W115" s="238"/>
      <c r="X115" s="238"/>
      <c r="Y115" s="238"/>
      <c r="Z115" s="238"/>
      <c r="AA115" s="238"/>
      <c r="AB115" s="238"/>
      <c r="AC115" s="238"/>
      <c r="AD115" s="238"/>
    </row>
    <row r="116" customFormat="false" ht="42.75" hidden="false" customHeight="true" outlineLevel="0" collapsed="false">
      <c r="A116" s="348" t="n">
        <v>18</v>
      </c>
      <c r="B116" s="330" t="e">
        <f aca="false">VLOOKUP(C116,'9. Matriz de Requisitos'!$A$8:$V$88,3, FALSE())</f>
        <v>#N/A</v>
      </c>
      <c r="C116" s="487" t="s">
        <v>1773</v>
      </c>
      <c r="D116" s="330" t="e">
        <f aca="false">VLOOKUP(C116,'9. Matriz de Requisitos'!$A:$W,4, FALSE())</f>
        <v>#N/A</v>
      </c>
      <c r="E116" s="488" t="s">
        <v>2180</v>
      </c>
      <c r="F116" s="489" t="str">
        <f aca="false">VLOOKUP($E116, '4.5.1 Catalogo UXUI'!$B$2:$D$100, 3, FALSE())</f>
        <v>Iteración N1</v>
      </c>
      <c r="G116" s="483" t="s">
        <v>2215</v>
      </c>
      <c r="H116" s="490" t="str">
        <f aca="false">CONCATENATE("[",$C116,"]","[",$F116,"] - ",$G116)</f>
        <v>[R14M-RE-FU-017][Iteración N1] - Actualizar Campos Alta de Contacto - Contacto Nuevo/Existente - Catálogo de Clientes: Datos Generales</v>
      </c>
      <c r="I116" s="491" t="s">
        <v>2216</v>
      </c>
      <c r="J116" s="300" t="n">
        <f aca="false">IFERROR(VLOOKUP(E116,'4.5.1 Catalogo UXUI'!$B$2:$C$101, 2, FALSE()), 0)</f>
        <v>1</v>
      </c>
      <c r="K116" s="301" t="s">
        <v>43</v>
      </c>
      <c r="L116" s="300" t="n">
        <f aca="false">ROUNDUP(SUM(VLOOKUP('4.5 WBS UXUI'!K116,'6. Catalogos'!$S$2:$T$4,2,FALSE())*J116),0)</f>
        <v>1</v>
      </c>
      <c r="M116" s="486"/>
      <c r="N116" s="491"/>
      <c r="O116" s="238"/>
      <c r="P116" s="238"/>
      <c r="Q116" s="238"/>
      <c r="R116" s="238"/>
      <c r="S116" s="238"/>
      <c r="T116" s="238"/>
      <c r="U116" s="238"/>
      <c r="V116" s="238"/>
      <c r="W116" s="238"/>
      <c r="X116" s="238"/>
      <c r="Y116" s="238"/>
      <c r="Z116" s="238"/>
      <c r="AA116" s="238"/>
      <c r="AB116" s="238"/>
      <c r="AC116" s="238"/>
      <c r="AD116" s="238"/>
    </row>
    <row r="117" customFormat="false" ht="42.75" hidden="false" customHeight="true" outlineLevel="0" collapsed="false">
      <c r="A117" s="348" t="n">
        <v>18</v>
      </c>
      <c r="B117" s="330" t="e">
        <f aca="false">VLOOKUP(C117,'9. Matriz de Requisitos'!$A$8:$V$88,3, FALSE())</f>
        <v>#N/A</v>
      </c>
      <c r="C117" s="487" t="s">
        <v>1773</v>
      </c>
      <c r="D117" s="330" t="e">
        <f aca="false">VLOOKUP(C117,'9. Matriz de Requisitos'!$A:$W,4, FALSE())</f>
        <v>#N/A</v>
      </c>
      <c r="E117" s="488" t="s">
        <v>2180</v>
      </c>
      <c r="F117" s="489" t="str">
        <f aca="false">VLOOKUP($E117, '4.5.1 Catalogo UXUI'!$B$2:$D$100, 3, FALSE())</f>
        <v>Iteración N1</v>
      </c>
      <c r="G117" s="483" t="s">
        <v>2217</v>
      </c>
      <c r="H117" s="490" t="str">
        <f aca="false">CONCATENATE("[",$C117,"]","[",$F117,"] - ",$G117)</f>
        <v>[R14M-RE-FU-017][Iteración N1] - Actualizar Campos Alta de Contacto - Contacto Nuevo/Existente - Cotizar lo cotizable (Cliente Nuevo)</v>
      </c>
      <c r="I117" s="491" t="s">
        <v>2218</v>
      </c>
      <c r="J117" s="300" t="n">
        <f aca="false">IFERROR(VLOOKUP(E117,'4.5.1 Catalogo UXUI'!$B$2:$C$101, 2, FALSE()), 0)</f>
        <v>1</v>
      </c>
      <c r="K117" s="301" t="s">
        <v>43</v>
      </c>
      <c r="L117" s="300" t="n">
        <f aca="false">ROUNDUP(SUM(VLOOKUP('4.5 WBS UXUI'!K117,'6. Catalogos'!$S$2:$T$4,2,FALSE())*J117),0)</f>
        <v>1</v>
      </c>
      <c r="M117" s="486"/>
      <c r="N117" s="491"/>
      <c r="O117" s="238"/>
      <c r="P117" s="238"/>
      <c r="Q117" s="238"/>
      <c r="R117" s="238"/>
      <c r="S117" s="238"/>
      <c r="T117" s="238"/>
      <c r="U117" s="238"/>
      <c r="V117" s="238"/>
      <c r="W117" s="238"/>
      <c r="X117" s="238"/>
      <c r="Y117" s="238"/>
      <c r="Z117" s="238"/>
      <c r="AA117" s="238"/>
      <c r="AB117" s="238"/>
      <c r="AC117" s="238"/>
      <c r="AD117" s="238"/>
    </row>
    <row r="118" customFormat="false" ht="42.75" hidden="false" customHeight="true" outlineLevel="0" collapsed="false">
      <c r="A118" s="348" t="n">
        <v>19</v>
      </c>
      <c r="B118" s="330" t="e">
        <f aca="false">VLOOKUP(C118,'9. Matriz de Requisitos'!$A$8:$V$88,3, FALSE())</f>
        <v>#N/A</v>
      </c>
      <c r="C118" s="487" t="s">
        <v>1774</v>
      </c>
      <c r="D118" s="330" t="e">
        <f aca="false">VLOOKUP(C118,'9. Matriz de Requisitos'!$A:$W,4, FALSE())</f>
        <v>#N/A</v>
      </c>
      <c r="E118" s="488" t="s">
        <v>2151</v>
      </c>
      <c r="F118" s="489" t="str">
        <f aca="false">VLOOKUP($E118, '4.5.1 Catalogo UXUI'!$B$2:$D$100, 3, FALSE())</f>
        <v>Análisis</v>
      </c>
      <c r="G118" s="436" t="s">
        <v>120</v>
      </c>
      <c r="H118" s="490" t="str">
        <f aca="false">CONCATENATE("[",$C118,"]","[",$F118,"] - ",$G118)</f>
        <v>[R14M-RE-FU-018][Análisis] - Actualización y Emisión de Documentos Críticos con Información e Imágen Coorporativa Vigente</v>
      </c>
      <c r="I118" s="301" t="s">
        <v>2153</v>
      </c>
      <c r="J118" s="300" t="n">
        <f aca="false">IFERROR(VLOOKUP(E118,'4.5.1 Catalogo UXUI'!$B$2:$C$101, 2, FALSE()), 0)</f>
        <v>2</v>
      </c>
      <c r="K118" s="301" t="s">
        <v>43</v>
      </c>
      <c r="L118" s="300" t="n">
        <f aca="false">ROUNDUP(SUM(VLOOKUP('4.5 WBS UXUI'!K118,'6. Catalogos'!$S$2:$T$4,2,FALSE())*J118),0)</f>
        <v>2</v>
      </c>
      <c r="M118" s="486"/>
      <c r="N118" s="301"/>
      <c r="O118" s="238"/>
      <c r="P118" s="238"/>
      <c r="Q118" s="238"/>
      <c r="R118" s="238"/>
      <c r="S118" s="238"/>
      <c r="T118" s="238"/>
      <c r="U118" s="238"/>
      <c r="V118" s="238"/>
      <c r="W118" s="238"/>
      <c r="X118" s="238"/>
      <c r="Y118" s="238"/>
      <c r="Z118" s="238"/>
      <c r="AA118" s="238"/>
      <c r="AB118" s="238"/>
      <c r="AC118" s="238"/>
      <c r="AD118" s="238"/>
    </row>
    <row r="119" customFormat="false" ht="42.75" hidden="false" customHeight="true" outlineLevel="0" collapsed="false">
      <c r="A119" s="348" t="n">
        <v>19</v>
      </c>
      <c r="B119" s="330" t="e">
        <f aca="false">VLOOKUP(C119,'9. Matriz de Requisitos'!$A$8:$V$88,3, FALSE())</f>
        <v>#N/A</v>
      </c>
      <c r="C119" s="487" t="s">
        <v>1774</v>
      </c>
      <c r="D119" s="330" t="e">
        <f aca="false">VLOOKUP(C119,'9. Matriz de Requisitos'!$A:$W,4, FALSE())</f>
        <v>#N/A</v>
      </c>
      <c r="E119" s="488" t="s">
        <v>2154</v>
      </c>
      <c r="F119" s="489" t="str">
        <f aca="false">VLOOKUP($E119, '4.5.1 Catalogo UXUI'!$B$2:$D$100, 3, FALSE())</f>
        <v>Acompañamiento</v>
      </c>
      <c r="G119" s="436" t="s">
        <v>120</v>
      </c>
      <c r="H119" s="490" t="str">
        <f aca="false">CONCATENATE("[",$C119,"]","[",$F119,"] - ",$G119)</f>
        <v>[R14M-RE-FU-018][Acompañamiento] - Actualización y Emisión de Documentos Críticos con Información e Imágen Coorporativa Vigente</v>
      </c>
      <c r="I119" s="301" t="s">
        <v>2155</v>
      </c>
      <c r="J119" s="300" t="n">
        <f aca="false">IFERROR(VLOOKUP(E119,'4.5.1 Catalogo UXUI'!$B$2:$C$101, 2, FALSE()), 0)</f>
        <v>2</v>
      </c>
      <c r="K119" s="301" t="s">
        <v>43</v>
      </c>
      <c r="L119" s="300" t="n">
        <f aca="false">ROUNDUP(SUM(VLOOKUP('4.5 WBS UXUI'!K119,'6. Catalogos'!$S$2:$T$4,2,FALSE())*J119),0)</f>
        <v>2</v>
      </c>
      <c r="M119" s="486"/>
      <c r="N119" s="301"/>
      <c r="O119" s="238"/>
      <c r="P119" s="238"/>
      <c r="Q119" s="238"/>
      <c r="R119" s="238"/>
      <c r="S119" s="238"/>
      <c r="T119" s="238"/>
      <c r="U119" s="238"/>
      <c r="V119" s="238"/>
      <c r="W119" s="238"/>
      <c r="X119" s="238"/>
      <c r="Y119" s="238"/>
      <c r="Z119" s="238"/>
      <c r="AA119" s="238"/>
      <c r="AB119" s="238"/>
      <c r="AC119" s="238"/>
      <c r="AD119" s="238"/>
    </row>
    <row r="120" customFormat="false" ht="28.5" hidden="false" customHeight="true" outlineLevel="0" collapsed="false">
      <c r="A120" s="348" t="n">
        <v>19</v>
      </c>
      <c r="B120" s="330" t="e">
        <f aca="false">VLOOKUP(C120,'9. Matriz de Requisitos'!$A$8:$V$88,3, FALSE())</f>
        <v>#N/A</v>
      </c>
      <c r="C120" s="487" t="s">
        <v>1774</v>
      </c>
      <c r="D120" s="330" t="e">
        <f aca="false">VLOOKUP(C120,'9. Matriz de Requisitos'!$A:$W,4, FALSE())</f>
        <v>#N/A</v>
      </c>
      <c r="E120" s="488" t="s">
        <v>2201</v>
      </c>
      <c r="F120" s="486" t="str">
        <f aca="false">VLOOKUP($E120, '4.5.1 Catalogo UXUI'!$B$2:$D$100, 3, FALSE())</f>
        <v>PDF</v>
      </c>
      <c r="G120" s="436" t="s">
        <v>2219</v>
      </c>
      <c r="H120" s="490" t="str">
        <f aca="false">CONCATENATE("[",$C120,"]","[",$F120,"] - ",$G120)</f>
        <v>[R14M-RE-FU-018][PDF] - Actualización Documentos - Cotización</v>
      </c>
      <c r="I120" s="491" t="s">
        <v>2203</v>
      </c>
      <c r="J120" s="300" t="n">
        <f aca="false">IFERROR(VLOOKUP(E120,'4.5.1 Catalogo UXUI'!$B$2:$C$101, 2, FALSE()), 0)</f>
        <v>1</v>
      </c>
      <c r="K120" s="301" t="s">
        <v>41</v>
      </c>
      <c r="L120" s="300" t="n">
        <f aca="false">ROUNDUP(SUM(VLOOKUP('4.5 WBS UXUI'!K120,'6. Catalogos'!$S$2:$T$4,2,FALSE())*J120),0)</f>
        <v>2</v>
      </c>
      <c r="M120" s="486"/>
      <c r="N120" s="491"/>
      <c r="O120" s="238"/>
      <c r="P120" s="238"/>
      <c r="Q120" s="238"/>
      <c r="R120" s="238"/>
      <c r="S120" s="238"/>
      <c r="T120" s="238"/>
      <c r="U120" s="238"/>
      <c r="V120" s="238"/>
      <c r="W120" s="238"/>
      <c r="X120" s="238"/>
      <c r="Y120" s="238"/>
      <c r="Z120" s="238"/>
      <c r="AA120" s="238"/>
      <c r="AB120" s="238"/>
      <c r="AC120" s="238"/>
      <c r="AD120" s="238"/>
    </row>
    <row r="121" customFormat="false" ht="28.5" hidden="false" customHeight="true" outlineLevel="0" collapsed="false">
      <c r="A121" s="348" t="n">
        <v>19</v>
      </c>
      <c r="B121" s="330" t="e">
        <f aca="false">VLOOKUP(C121,'9. Matriz de Requisitos'!$A$8:$V$88,3, FALSE())</f>
        <v>#N/A</v>
      </c>
      <c r="C121" s="487" t="s">
        <v>1774</v>
      </c>
      <c r="D121" s="330" t="e">
        <f aca="false">VLOOKUP(C121,'9. Matriz de Requisitos'!$A:$W,4, FALSE())</f>
        <v>#N/A</v>
      </c>
      <c r="E121" s="488" t="s">
        <v>2201</v>
      </c>
      <c r="F121" s="486" t="str">
        <f aca="false">VLOOKUP($E121, '4.5.1 Catalogo UXUI'!$B$2:$D$100, 3, FALSE())</f>
        <v>PDF</v>
      </c>
      <c r="G121" s="436" t="s">
        <v>2220</v>
      </c>
      <c r="H121" s="490" t="str">
        <f aca="false">CONCATENATE("[",$C121,"]","[",$F121,"] - ",$G121)</f>
        <v>[R14M-RE-FU-018][PDF] - Actualización Documentos - Confirmación de Pedido</v>
      </c>
      <c r="I121" s="491" t="s">
        <v>2203</v>
      </c>
      <c r="J121" s="300" t="n">
        <f aca="false">IFERROR(VLOOKUP(E121,'4.5.1 Catalogo UXUI'!$B$2:$C$101, 2, FALSE()), 0)</f>
        <v>1</v>
      </c>
      <c r="K121" s="301" t="s">
        <v>41</v>
      </c>
      <c r="L121" s="300" t="n">
        <f aca="false">ROUNDUP(SUM(VLOOKUP('4.5 WBS UXUI'!K121,'6. Catalogos'!$S$2:$T$4,2,FALSE())*J121),0)</f>
        <v>2</v>
      </c>
      <c r="M121" s="486"/>
      <c r="N121" s="491"/>
      <c r="O121" s="238"/>
      <c r="P121" s="238"/>
      <c r="Q121" s="238"/>
      <c r="R121" s="238"/>
      <c r="S121" s="238"/>
      <c r="T121" s="238"/>
      <c r="U121" s="238"/>
      <c r="V121" s="238"/>
      <c r="W121" s="238"/>
      <c r="X121" s="238"/>
      <c r="Y121" s="238"/>
      <c r="Z121" s="238"/>
      <c r="AA121" s="238"/>
      <c r="AB121" s="238"/>
      <c r="AC121" s="238"/>
      <c r="AD121" s="238"/>
    </row>
    <row r="122" customFormat="false" ht="29.25" hidden="false" customHeight="true" outlineLevel="0" collapsed="false">
      <c r="A122" s="348" t="n">
        <v>19</v>
      </c>
      <c r="B122" s="330" t="e">
        <f aca="false">VLOOKUP(C122,'9. Matriz de Requisitos'!$A$8:$V$88,3, FALSE())</f>
        <v>#N/A</v>
      </c>
      <c r="C122" s="487" t="s">
        <v>1774</v>
      </c>
      <c r="D122" s="330" t="e">
        <f aca="false">VLOOKUP(C122,'9. Matriz de Requisitos'!$A:$W,4, FALSE())</f>
        <v>#N/A</v>
      </c>
      <c r="E122" s="488" t="s">
        <v>2201</v>
      </c>
      <c r="F122" s="486" t="str">
        <f aca="false">VLOOKUP($E122, '4.5.1 Catalogo UXUI'!$B$2:$D$100, 3, FALSE())</f>
        <v>PDF</v>
      </c>
      <c r="G122" s="436" t="s">
        <v>2221</v>
      </c>
      <c r="H122" s="490" t="str">
        <f aca="false">CONCATENATE("[",$C122,"]","[",$F122,"] - ",$G122)</f>
        <v>[R14M-RE-FU-018][PDF] - Actualización Documentos - Cotización - Todas las Razones Sociales</v>
      </c>
      <c r="I122" s="491" t="s">
        <v>2222</v>
      </c>
      <c r="J122" s="300" t="n">
        <f aca="false">IFERROR(VLOOKUP(E122,'4.5.1 Catalogo UXUI'!$B$2:$C$101, 2, FALSE()), 0)</f>
        <v>1</v>
      </c>
      <c r="K122" s="301" t="s">
        <v>43</v>
      </c>
      <c r="L122" s="300" t="n">
        <f aca="false">ROUNDUP(SUM(VLOOKUP('4.5 WBS UXUI'!K122,'6. Catalogos'!$S$2:$T$4,2,FALSE())*J122),0)</f>
        <v>1</v>
      </c>
      <c r="M122" s="486"/>
      <c r="N122" s="491"/>
      <c r="O122" s="238"/>
      <c r="P122" s="238"/>
      <c r="Q122" s="238"/>
      <c r="R122" s="238"/>
      <c r="S122" s="238"/>
      <c r="T122" s="238"/>
      <c r="U122" s="238"/>
      <c r="V122" s="238"/>
      <c r="W122" s="238"/>
      <c r="X122" s="238"/>
      <c r="Y122" s="238"/>
      <c r="Z122" s="238"/>
      <c r="AA122" s="238"/>
      <c r="AB122" s="238"/>
      <c r="AC122" s="238"/>
      <c r="AD122" s="238"/>
    </row>
    <row r="123" customFormat="false" ht="29.25" hidden="false" customHeight="true" outlineLevel="0" collapsed="false">
      <c r="A123" s="348" t="n">
        <v>19</v>
      </c>
      <c r="B123" s="330" t="e">
        <f aca="false">VLOOKUP(C123,'9. Matriz de Requisitos'!$A$8:$V$88,3, FALSE())</f>
        <v>#N/A</v>
      </c>
      <c r="C123" s="487" t="s">
        <v>1774</v>
      </c>
      <c r="D123" s="330" t="e">
        <f aca="false">VLOOKUP(C123,'9. Matriz de Requisitos'!$A:$W,4, FALSE())</f>
        <v>#N/A</v>
      </c>
      <c r="E123" s="488" t="s">
        <v>2201</v>
      </c>
      <c r="F123" s="486" t="str">
        <f aca="false">VLOOKUP($E123, '4.5.1 Catalogo UXUI'!$B$2:$D$100, 3, FALSE())</f>
        <v>PDF</v>
      </c>
      <c r="G123" s="436" t="s">
        <v>2223</v>
      </c>
      <c r="H123" s="490" t="str">
        <f aca="false">CONCATENATE("[",$C123,"]","[",$F123,"] - ",$G123)</f>
        <v>[R14M-RE-FU-018][PDF] - Actualización Documentos - Confirmación de Pedido - Todas las Razones Sociales</v>
      </c>
      <c r="I123" s="491" t="s">
        <v>2222</v>
      </c>
      <c r="J123" s="300" t="n">
        <f aca="false">IFERROR(VLOOKUP(E123,'4.5.1 Catalogo UXUI'!$B$2:$C$101, 2, FALSE()), 0)</f>
        <v>1</v>
      </c>
      <c r="K123" s="301" t="s">
        <v>43</v>
      </c>
      <c r="L123" s="300" t="n">
        <f aca="false">ROUNDUP(SUM(VLOOKUP('4.5 WBS UXUI'!K123,'6. Catalogos'!$S$2:$T$4,2,FALSE())*J123),0)</f>
        <v>1</v>
      </c>
      <c r="M123" s="486"/>
      <c r="N123" s="491"/>
      <c r="O123" s="238"/>
      <c r="P123" s="238"/>
      <c r="Q123" s="238"/>
      <c r="R123" s="238"/>
      <c r="S123" s="238"/>
      <c r="T123" s="238"/>
      <c r="U123" s="238"/>
      <c r="V123" s="238"/>
      <c r="W123" s="238"/>
      <c r="X123" s="238"/>
      <c r="Y123" s="238"/>
      <c r="Z123" s="238"/>
      <c r="AA123" s="238"/>
      <c r="AB123" s="238"/>
      <c r="AC123" s="238"/>
      <c r="AD123" s="238"/>
    </row>
    <row r="124" customFormat="false" ht="29.25" hidden="false" customHeight="true" outlineLevel="0" collapsed="false">
      <c r="A124" s="348" t="n">
        <v>19</v>
      </c>
      <c r="B124" s="330" t="e">
        <f aca="false">VLOOKUP(C124,'9. Matriz de Requisitos'!$A$8:$V$88,3, FALSE())</f>
        <v>#N/A</v>
      </c>
      <c r="C124" s="487" t="s">
        <v>1774</v>
      </c>
      <c r="D124" s="330" t="e">
        <f aca="false">VLOOKUP(C124,'9. Matriz de Requisitos'!$A:$W,4, FALSE())</f>
        <v>#N/A</v>
      </c>
      <c r="E124" s="488" t="s">
        <v>2165</v>
      </c>
      <c r="F124" s="486" t="str">
        <f aca="false">VLOOKUP($E124, '4.5.1 Catalogo UXUI'!$B$2:$D$100, 3, FALSE())</f>
        <v>Limpieza</v>
      </c>
      <c r="G124" s="436" t="s">
        <v>2224</v>
      </c>
      <c r="H124" s="490" t="str">
        <f aca="false">CONCATENATE("[",$C124,"]","[",$F124,"] - ",$G124)</f>
        <v>[R14M-RE-FU-018][Limpieza] - Actualización Documentos - Cotización y Confirmación de Pedido</v>
      </c>
      <c r="I124" s="491" t="s">
        <v>2166</v>
      </c>
      <c r="J124" s="300" t="n">
        <f aca="false">IFERROR(VLOOKUP(E124,'4.5.1 Catalogo UXUI'!$B$2:$C$101, 2, FALSE()), 0)</f>
        <v>2</v>
      </c>
      <c r="K124" s="301" t="s">
        <v>43</v>
      </c>
      <c r="L124" s="300" t="n">
        <f aca="false">ROUNDUP(SUM(VLOOKUP('4.5 WBS UXUI'!K124,'6. Catalogos'!$S$2:$T$4,2,FALSE())*J124),0)</f>
        <v>2</v>
      </c>
      <c r="M124" s="486"/>
      <c r="N124" s="491"/>
      <c r="O124" s="238"/>
      <c r="P124" s="238"/>
      <c r="Q124" s="238"/>
      <c r="R124" s="238"/>
      <c r="S124" s="238"/>
      <c r="T124" s="238"/>
      <c r="U124" s="238"/>
      <c r="V124" s="238"/>
      <c r="W124" s="238"/>
      <c r="X124" s="238"/>
      <c r="Y124" s="238"/>
      <c r="Z124" s="238"/>
      <c r="AA124" s="238"/>
      <c r="AB124" s="238"/>
      <c r="AC124" s="238"/>
      <c r="AD124" s="238"/>
    </row>
    <row r="125" customFormat="false" ht="42.75" hidden="false" customHeight="true" outlineLevel="0" collapsed="false">
      <c r="A125" s="348" t="n">
        <v>20</v>
      </c>
      <c r="B125" s="330" t="e">
        <f aca="false">VLOOKUP(C125,'9. Matriz de Requisitos'!$A$8:$V$88,3, FALSE())</f>
        <v>#N/A</v>
      </c>
      <c r="C125" s="487" t="s">
        <v>1775</v>
      </c>
      <c r="D125" s="330" t="e">
        <f aca="false">VLOOKUP(C125,'9. Matriz de Requisitos'!$A:$W,4, FALSE())</f>
        <v>#N/A</v>
      </c>
      <c r="E125" s="488" t="s">
        <v>2151</v>
      </c>
      <c r="F125" s="489" t="str">
        <f aca="false">VLOOKUP($E125, '4.5.1 Catalogo UXUI'!$B$2:$D$100, 3, FALSE())</f>
        <v>Análisis</v>
      </c>
      <c r="G125" s="436" t="s">
        <v>2225</v>
      </c>
      <c r="H125" s="490" t="str">
        <f aca="false">CONCATENATE("[",$C125,"]","[",$F125,"] - ",$G125)</f>
        <v>[R14M-RE-FU-019][Análisis] - Nueva Función - Clasificación Automática Inteligente de Correos - Buzones</v>
      </c>
      <c r="I125" s="301" t="s">
        <v>2153</v>
      </c>
      <c r="J125" s="300" t="n">
        <f aca="false">IFERROR(VLOOKUP(E125,'4.5.1 Catalogo UXUI'!$B$2:$C$101, 2, FALSE()), 0)</f>
        <v>2</v>
      </c>
      <c r="K125" s="301" t="s">
        <v>43</v>
      </c>
      <c r="L125" s="300" t="n">
        <f aca="false">ROUNDUP(SUM(VLOOKUP('4.5 WBS UXUI'!K125,'6. Catalogos'!$S$2:$T$4,2,FALSE())*J125),0)</f>
        <v>2</v>
      </c>
      <c r="M125" s="486"/>
      <c r="N125" s="301"/>
      <c r="O125" s="238"/>
      <c r="P125" s="238"/>
      <c r="Q125" s="238"/>
      <c r="R125" s="238"/>
      <c r="S125" s="238"/>
      <c r="T125" s="238"/>
      <c r="U125" s="238"/>
      <c r="V125" s="238"/>
      <c r="W125" s="238"/>
      <c r="X125" s="238"/>
      <c r="Y125" s="238"/>
      <c r="Z125" s="238"/>
      <c r="AA125" s="238"/>
      <c r="AB125" s="238"/>
      <c r="AC125" s="238"/>
      <c r="AD125" s="238"/>
    </row>
    <row r="126" customFormat="false" ht="42.75" hidden="false" customHeight="true" outlineLevel="0" collapsed="false">
      <c r="A126" s="348" t="n">
        <v>20</v>
      </c>
      <c r="B126" s="330" t="e">
        <f aca="false">VLOOKUP(C126,'9. Matriz de Requisitos'!$A$8:$V$88,3, FALSE())</f>
        <v>#N/A</v>
      </c>
      <c r="C126" s="487" t="s">
        <v>1775</v>
      </c>
      <c r="D126" s="330" t="e">
        <f aca="false">VLOOKUP(C126,'9. Matriz de Requisitos'!$A:$W,4, FALSE())</f>
        <v>#N/A</v>
      </c>
      <c r="E126" s="488" t="s">
        <v>2154</v>
      </c>
      <c r="F126" s="489" t="str">
        <f aca="false">VLOOKUP($E126, '4.5.1 Catalogo UXUI'!$B$2:$D$100, 3, FALSE())</f>
        <v>Acompañamiento</v>
      </c>
      <c r="G126" s="436" t="s">
        <v>2225</v>
      </c>
      <c r="H126" s="490" t="str">
        <f aca="false">CONCATENATE("[",$C126,"]","[",$F126,"] - ",$G126)</f>
        <v>[R14M-RE-FU-019][Acompañamiento] - Nueva Función - Clasificación Automática Inteligente de Correos - Buzones</v>
      </c>
      <c r="I126" s="301" t="s">
        <v>2155</v>
      </c>
      <c r="J126" s="300" t="n">
        <f aca="false">IFERROR(VLOOKUP(E126,'4.5.1 Catalogo UXUI'!$B$2:$C$101, 2, FALSE()), 0)</f>
        <v>2</v>
      </c>
      <c r="K126" s="301" t="s">
        <v>43</v>
      </c>
      <c r="L126" s="300" t="n">
        <f aca="false">ROUNDUP(SUM(VLOOKUP('4.5 WBS UXUI'!K126,'6. Catalogos'!$S$2:$T$4,2,FALSE())*J126),0)</f>
        <v>2</v>
      </c>
      <c r="M126" s="486"/>
      <c r="N126" s="301"/>
      <c r="O126" s="238"/>
      <c r="P126" s="238"/>
      <c r="Q126" s="238"/>
      <c r="R126" s="238"/>
      <c r="S126" s="238"/>
      <c r="T126" s="238"/>
      <c r="U126" s="238"/>
      <c r="V126" s="238"/>
      <c r="W126" s="238"/>
      <c r="X126" s="238"/>
      <c r="Y126" s="238"/>
      <c r="Z126" s="238"/>
      <c r="AA126" s="238"/>
      <c r="AB126" s="238"/>
      <c r="AC126" s="238"/>
      <c r="AD126" s="238"/>
    </row>
    <row r="127" customFormat="false" ht="15" hidden="false" customHeight="false" outlineLevel="0" collapsed="false">
      <c r="A127" s="493" t="n">
        <v>21</v>
      </c>
      <c r="B127" s="330" t="e">
        <f aca="false">VLOOKUP(C127,'9. Matriz de Requisitos'!$A$8:$V$88,3, FALSE())</f>
        <v>#N/A</v>
      </c>
      <c r="C127" s="487" t="s">
        <v>1776</v>
      </c>
      <c r="D127" s="330" t="e">
        <f aca="false">VLOOKUP(C127,'9. Matriz de Requisitos'!$A:$W,4, FALSE())</f>
        <v>#N/A</v>
      </c>
      <c r="E127" s="488"/>
      <c r="F127" s="486" t="e">
        <f aca="false">VLOOKUP($E127, '4.5.1 Catalogo UXUI'!$B$2:$D$100, 3, FALSE())</f>
        <v>#N/A</v>
      </c>
      <c r="G127" s="330"/>
      <c r="H127" s="490"/>
      <c r="I127" s="301"/>
      <c r="J127" s="300" t="n">
        <f aca="false">IFERROR(VLOOKUP(E127,'4.5.1 Catalogo UXUI'!$B$2:$C$101, 2, FALSE()), 0)</f>
        <v>0</v>
      </c>
      <c r="K127" s="301" t="s">
        <v>43</v>
      </c>
      <c r="L127" s="300" t="n">
        <f aca="false">ROUNDUP(SUM(VLOOKUP('4.5 WBS UXUI'!K127,'6. Catalogos'!$S$2:$T$4,2,FALSE())*J127),0)</f>
        <v>0</v>
      </c>
      <c r="M127" s="486"/>
      <c r="N127" s="301"/>
      <c r="O127" s="238"/>
      <c r="P127" s="238"/>
      <c r="Q127" s="238"/>
      <c r="R127" s="238"/>
      <c r="S127" s="238"/>
      <c r="T127" s="238"/>
      <c r="U127" s="238"/>
      <c r="V127" s="238"/>
      <c r="W127" s="238"/>
      <c r="X127" s="238"/>
      <c r="Y127" s="238"/>
      <c r="Z127" s="238"/>
      <c r="AA127" s="238"/>
      <c r="AB127" s="238"/>
      <c r="AC127" s="238"/>
      <c r="AD127" s="238"/>
    </row>
    <row r="128" customFormat="false" ht="15" hidden="false" customHeight="false" outlineLevel="0" collapsed="false">
      <c r="A128" s="493" t="n">
        <v>21</v>
      </c>
      <c r="B128" s="330" t="e">
        <f aca="false">VLOOKUP(C128,'9. Matriz de Requisitos'!$A$8:$V$88,3, FALSE())</f>
        <v>#N/A</v>
      </c>
      <c r="C128" s="487" t="s">
        <v>1776</v>
      </c>
      <c r="D128" s="330" t="e">
        <f aca="false">VLOOKUP(C128,'9. Matriz de Requisitos'!$A:$W,4, FALSE())</f>
        <v>#N/A</v>
      </c>
      <c r="E128" s="488"/>
      <c r="F128" s="486" t="e">
        <f aca="false">VLOOKUP($E128, '4.5.1 Catalogo UXUI'!$B$2:$D$100, 3, FALSE())</f>
        <v>#N/A</v>
      </c>
      <c r="G128" s="330"/>
      <c r="H128" s="490"/>
      <c r="I128" s="301"/>
      <c r="J128" s="300" t="n">
        <f aca="false">IFERROR(VLOOKUP(E128,'4.5.1 Catalogo UXUI'!$B$2:$C$101, 2, FALSE()), 0)</f>
        <v>0</v>
      </c>
      <c r="K128" s="301" t="s">
        <v>43</v>
      </c>
      <c r="L128" s="300" t="n">
        <f aca="false">ROUNDUP(SUM(VLOOKUP('4.5 WBS UXUI'!K128,'6. Catalogos'!$S$2:$T$4,2,FALSE())*J128),0)</f>
        <v>0</v>
      </c>
      <c r="M128" s="486"/>
      <c r="N128" s="301"/>
      <c r="O128" s="238"/>
      <c r="P128" s="238"/>
      <c r="Q128" s="238"/>
      <c r="R128" s="238"/>
      <c r="S128" s="238"/>
      <c r="T128" s="238"/>
      <c r="U128" s="238"/>
      <c r="V128" s="238"/>
      <c r="W128" s="238"/>
      <c r="X128" s="238"/>
      <c r="Y128" s="238"/>
      <c r="Z128" s="238"/>
      <c r="AA128" s="238"/>
      <c r="AB128" s="238"/>
      <c r="AC128" s="238"/>
      <c r="AD128" s="238"/>
    </row>
    <row r="129" customFormat="false" ht="28.5" hidden="false" customHeight="true" outlineLevel="0" collapsed="false">
      <c r="A129" s="348" t="n">
        <v>22</v>
      </c>
      <c r="B129" s="330" t="e">
        <f aca="false">VLOOKUP(C129,'9. Matriz de Requisitos'!$A$8:$V$88,3, FALSE())</f>
        <v>#N/A</v>
      </c>
      <c r="C129" s="487" t="s">
        <v>1777</v>
      </c>
      <c r="D129" s="330" t="e">
        <f aca="false">VLOOKUP(C129,'9. Matriz de Requisitos'!$A:$W,4, FALSE())</f>
        <v>#N/A</v>
      </c>
      <c r="E129" s="488" t="s">
        <v>2151</v>
      </c>
      <c r="F129" s="489" t="str">
        <f aca="false">VLOOKUP($E129, '4.5.1 Catalogo UXUI'!$B$2:$D$100, 3, FALSE())</f>
        <v>Análisis</v>
      </c>
      <c r="G129" s="330" t="s">
        <v>123</v>
      </c>
      <c r="H129" s="490" t="str">
        <f aca="false">CONCATENATE("[",$C129,"]","[",$F129,"] - ",$G129)</f>
        <v>[R14M-RE-FU-021][Análisis] - Traspaso Automático del Contacto del Comprador a Legacy</v>
      </c>
      <c r="I129" s="301" t="s">
        <v>2153</v>
      </c>
      <c r="J129" s="300" t="n">
        <f aca="false">IFERROR(VLOOKUP(E129,'4.5.1 Catalogo UXUI'!$B$2:$C$101, 2, FALSE()), 0)</f>
        <v>2</v>
      </c>
      <c r="K129" s="301" t="s">
        <v>43</v>
      </c>
      <c r="L129" s="300" t="n">
        <f aca="false">ROUNDUP(SUM(VLOOKUP('4.5 WBS UXUI'!K129,'6. Catalogos'!$S$2:$T$4,2,FALSE())*J129),0)</f>
        <v>2</v>
      </c>
      <c r="M129" s="486"/>
      <c r="N129" s="301"/>
      <c r="O129" s="238"/>
      <c r="P129" s="238"/>
      <c r="Q129" s="238"/>
      <c r="R129" s="238"/>
      <c r="S129" s="238"/>
      <c r="T129" s="238"/>
      <c r="U129" s="238"/>
      <c r="V129" s="238"/>
      <c r="W129" s="238"/>
      <c r="X129" s="238"/>
      <c r="Y129" s="238"/>
      <c r="Z129" s="238"/>
      <c r="AA129" s="238"/>
      <c r="AB129" s="238"/>
      <c r="AC129" s="238"/>
      <c r="AD129" s="238"/>
    </row>
    <row r="130" customFormat="false" ht="30" hidden="false" customHeight="true" outlineLevel="0" collapsed="false">
      <c r="A130" s="348" t="n">
        <v>22</v>
      </c>
      <c r="B130" s="330" t="e">
        <f aca="false">VLOOKUP(C130,'9. Matriz de Requisitos'!$A$8:$V$88,3, FALSE())</f>
        <v>#N/A</v>
      </c>
      <c r="C130" s="487" t="s">
        <v>1777</v>
      </c>
      <c r="D130" s="330" t="e">
        <f aca="false">VLOOKUP(C130,'9. Matriz de Requisitos'!$A:$W,4, FALSE())</f>
        <v>#N/A</v>
      </c>
      <c r="E130" s="488" t="s">
        <v>2154</v>
      </c>
      <c r="F130" s="489" t="str">
        <f aca="false">VLOOKUP($E130, '4.5.1 Catalogo UXUI'!$B$2:$D$100, 3, FALSE())</f>
        <v>Acompañamiento</v>
      </c>
      <c r="G130" s="330" t="s">
        <v>123</v>
      </c>
      <c r="H130" s="490" t="str">
        <f aca="false">CONCATENATE("[",$C130,"]","[",$F130,"] - ",$G130)</f>
        <v>[R14M-RE-FU-021][Acompañamiento] - Traspaso Automático del Contacto del Comprador a Legacy</v>
      </c>
      <c r="I130" s="301" t="s">
        <v>2155</v>
      </c>
      <c r="J130" s="300" t="n">
        <f aca="false">IFERROR(VLOOKUP(E130,'4.5.1 Catalogo UXUI'!$B$2:$C$101, 2, FALSE()), 0)</f>
        <v>2</v>
      </c>
      <c r="K130" s="301" t="s">
        <v>43</v>
      </c>
      <c r="L130" s="300" t="n">
        <f aca="false">ROUNDUP(SUM(VLOOKUP('4.5 WBS UXUI'!K130,'6. Catalogos'!$S$2:$T$4,2,FALSE())*J130),0)</f>
        <v>2</v>
      </c>
      <c r="M130" s="486"/>
      <c r="N130" s="301"/>
      <c r="O130" s="238"/>
      <c r="P130" s="238"/>
      <c r="Q130" s="238"/>
      <c r="R130" s="238"/>
      <c r="S130" s="238"/>
      <c r="T130" s="238"/>
      <c r="U130" s="238"/>
      <c r="V130" s="238"/>
      <c r="W130" s="238"/>
      <c r="X130" s="238"/>
      <c r="Y130" s="238"/>
      <c r="Z130" s="238"/>
      <c r="AA130" s="238"/>
      <c r="AB130" s="238"/>
      <c r="AC130" s="238"/>
      <c r="AD130" s="238"/>
    </row>
    <row r="131" customFormat="false" ht="42.75" hidden="false" customHeight="true" outlineLevel="0" collapsed="false">
      <c r="A131" s="348" t="n">
        <v>23</v>
      </c>
      <c r="B131" s="330" t="e">
        <f aca="false">VLOOKUP(C131,'9. Matriz de Requisitos'!$A$8:$V$88,3, FALSE())</f>
        <v>#N/A</v>
      </c>
      <c r="C131" s="487" t="s">
        <v>1778</v>
      </c>
      <c r="D131" s="330" t="e">
        <f aca="false">VLOOKUP(C131,'9. Matriz de Requisitos'!$A:$W,4, FALSE())</f>
        <v>#N/A</v>
      </c>
      <c r="E131" s="488" t="s">
        <v>2151</v>
      </c>
      <c r="F131" s="489" t="str">
        <f aca="false">VLOOKUP($E131, '4.5.1 Catalogo UXUI'!$B$2:$D$100, 3, FALSE())</f>
        <v>Análisis</v>
      </c>
      <c r="G131" s="483" t="s">
        <v>2226</v>
      </c>
      <c r="H131" s="490" t="str">
        <f aca="false">CONCATENATE("[",$C131,"]","[",$F131,"] - ",$G131)</f>
        <v>[R14M-RE-FU-022][Análisis] - Nuevas Validaciones - No se permite combinar partidas de diferente razón social</v>
      </c>
      <c r="I131" s="301" t="s">
        <v>2153</v>
      </c>
      <c r="J131" s="300" t="n">
        <f aca="false">IFERROR(VLOOKUP(E131,'4.5.1 Catalogo UXUI'!$B$2:$C$101, 2, FALSE()), 0)</f>
        <v>2</v>
      </c>
      <c r="K131" s="301" t="s">
        <v>43</v>
      </c>
      <c r="L131" s="300" t="n">
        <f aca="false">ROUNDUP(SUM(VLOOKUP('4.5 WBS UXUI'!K131,'6. Catalogos'!$S$2:$T$4,2,FALSE())*J131),0)</f>
        <v>2</v>
      </c>
      <c r="M131" s="486"/>
      <c r="N131" s="301"/>
      <c r="O131" s="238"/>
      <c r="P131" s="238"/>
      <c r="Q131" s="238"/>
      <c r="R131" s="238"/>
      <c r="S131" s="238"/>
      <c r="T131" s="238"/>
      <c r="U131" s="238"/>
      <c r="V131" s="238"/>
      <c r="W131" s="238"/>
      <c r="X131" s="238"/>
      <c r="Y131" s="238"/>
      <c r="Z131" s="238"/>
      <c r="AA131" s="238"/>
      <c r="AB131" s="238"/>
      <c r="AC131" s="238"/>
      <c r="AD131" s="238"/>
    </row>
    <row r="132" customFormat="false" ht="42.75" hidden="false" customHeight="true" outlineLevel="0" collapsed="false">
      <c r="A132" s="348" t="n">
        <v>23</v>
      </c>
      <c r="B132" s="330" t="e">
        <f aca="false">VLOOKUP(C132,'9. Matriz de Requisitos'!$A$8:$V$88,3, FALSE())</f>
        <v>#N/A</v>
      </c>
      <c r="C132" s="487" t="s">
        <v>1778</v>
      </c>
      <c r="D132" s="330" t="e">
        <f aca="false">VLOOKUP(C132,'9. Matriz de Requisitos'!$A:$W,4, FALSE())</f>
        <v>#N/A</v>
      </c>
      <c r="E132" s="488" t="s">
        <v>2154</v>
      </c>
      <c r="F132" s="489" t="str">
        <f aca="false">VLOOKUP($E132, '4.5.1 Catalogo UXUI'!$B$2:$D$100, 3, FALSE())</f>
        <v>Acompañamiento</v>
      </c>
      <c r="G132" s="483" t="s">
        <v>2226</v>
      </c>
      <c r="H132" s="490" t="str">
        <f aca="false">CONCATENATE("[",$C132,"]","[",$F132,"] - ",$G132)</f>
        <v>[R14M-RE-FU-022][Acompañamiento] - Nuevas Validaciones - No se permite combinar partidas de diferente razón social</v>
      </c>
      <c r="I132" s="301" t="s">
        <v>2155</v>
      </c>
      <c r="J132" s="300" t="n">
        <f aca="false">IFERROR(VLOOKUP(E132,'4.5.1 Catalogo UXUI'!$B$2:$C$101, 2, FALSE()), 0)</f>
        <v>2</v>
      </c>
      <c r="K132" s="301" t="s">
        <v>43</v>
      </c>
      <c r="L132" s="300" t="n">
        <f aca="false">ROUNDUP(SUM(VLOOKUP('4.5 WBS UXUI'!K132,'6. Catalogos'!$S$2:$T$4,2,FALSE())*J132),0)</f>
        <v>2</v>
      </c>
      <c r="M132" s="486"/>
      <c r="N132" s="301"/>
      <c r="O132" s="238"/>
      <c r="P132" s="238"/>
      <c r="Q132" s="238"/>
      <c r="R132" s="238"/>
      <c r="S132" s="238"/>
      <c r="T132" s="238"/>
      <c r="U132" s="238"/>
      <c r="V132" s="238"/>
      <c r="W132" s="238"/>
      <c r="X132" s="238"/>
      <c r="Y132" s="238"/>
      <c r="Z132" s="238"/>
      <c r="AA132" s="238"/>
      <c r="AB132" s="238"/>
      <c r="AC132" s="238"/>
      <c r="AD132" s="238"/>
    </row>
    <row r="133" customFormat="false" ht="42.75" hidden="false" customHeight="true" outlineLevel="0" collapsed="false">
      <c r="A133" s="348" t="n">
        <v>23</v>
      </c>
      <c r="B133" s="330" t="e">
        <f aca="false">VLOOKUP(C133,'9. Matriz de Requisitos'!$A$8:$V$88,3, FALSE())</f>
        <v>#N/A</v>
      </c>
      <c r="C133" s="487" t="s">
        <v>1778</v>
      </c>
      <c r="D133" s="330" t="e">
        <f aca="false">VLOOKUP(C133,'9. Matriz de Requisitos'!$A:$W,4, FALSE())</f>
        <v>#N/A</v>
      </c>
      <c r="E133" s="488" t="s">
        <v>2156</v>
      </c>
      <c r="F133" s="489" t="str">
        <f aca="false">VLOOKUP($E133, '4.5.1 Catalogo UXUI'!$B$2:$D$100, 3, FALSE())</f>
        <v>Documentación</v>
      </c>
      <c r="G133" s="483" t="s">
        <v>2227</v>
      </c>
      <c r="H133" s="490" t="str">
        <f aca="false">CONCATENATE("[",$C133,"]","[",$F133,"] - ",$G133)</f>
        <v>[R14M-RE-FU-022][Documentación] - Nuevas Validaciones - No se permite combinar partidas de diferente razón social - Atender Promesa de Compra</v>
      </c>
      <c r="I133" s="491" t="s">
        <v>2158</v>
      </c>
      <c r="J133" s="300" t="n">
        <f aca="false">IFERROR(VLOOKUP(E133,'4.5.1 Catalogo UXUI'!$B$2:$C$101, 2, FALSE()), 0)</f>
        <v>1</v>
      </c>
      <c r="K133" s="301" t="s">
        <v>43</v>
      </c>
      <c r="L133" s="300" t="n">
        <f aca="false">ROUNDUP(SUM(VLOOKUP('4.5 WBS UXUI'!K133,'6. Catalogos'!$S$2:$T$4,2,FALSE())*J133),0)</f>
        <v>1</v>
      </c>
      <c r="M133" s="486"/>
      <c r="N133" s="491"/>
      <c r="O133" s="238"/>
      <c r="P133" s="238"/>
      <c r="Q133" s="238"/>
      <c r="R133" s="238"/>
      <c r="S133" s="238"/>
      <c r="T133" s="238"/>
      <c r="U133" s="238"/>
      <c r="V133" s="238"/>
      <c r="W133" s="238"/>
      <c r="X133" s="238"/>
      <c r="Y133" s="238"/>
      <c r="Z133" s="238"/>
      <c r="AA133" s="238"/>
      <c r="AB133" s="238"/>
      <c r="AC133" s="238"/>
      <c r="AD133" s="238"/>
    </row>
    <row r="134" customFormat="false" ht="42.75" hidden="false" customHeight="true" outlineLevel="0" collapsed="false">
      <c r="A134" s="348" t="n">
        <v>23</v>
      </c>
      <c r="B134" s="330" t="e">
        <f aca="false">VLOOKUP(C134,'9. Matriz de Requisitos'!$A$8:$V$88,3, FALSE())</f>
        <v>#N/A</v>
      </c>
      <c r="C134" s="487" t="s">
        <v>1778</v>
      </c>
      <c r="D134" s="330" t="e">
        <f aca="false">VLOOKUP(C134,'9. Matriz de Requisitos'!$A:$W,4, FALSE())</f>
        <v>#N/A</v>
      </c>
      <c r="E134" s="488" t="s">
        <v>2207</v>
      </c>
      <c r="F134" s="489" t="str">
        <f aca="false">VLOOKUP($E134, '4.5.1 Catalogo UXUI'!$B$2:$D$100, 3, FALSE())</f>
        <v>Alertas</v>
      </c>
      <c r="G134" s="483" t="s">
        <v>2228</v>
      </c>
      <c r="H134" s="490" t="str">
        <f aca="false">CONCATENATE("[",$C134,"]","[",$F134,"] - ",$G134)</f>
        <v>[R14M-RE-FU-022][Alertas] - Nuevas Validaciones - No se permite combinar partidas de diferente razón social - Pretramitar Pedido</v>
      </c>
      <c r="I134" s="491" t="s">
        <v>2208</v>
      </c>
      <c r="J134" s="300" t="n">
        <f aca="false">IFERROR(VLOOKUP(E134,'4.5.1 Catalogo UXUI'!$B$2:$C$101, 2, FALSE()), 0)</f>
        <v>2</v>
      </c>
      <c r="K134" s="301" t="s">
        <v>43</v>
      </c>
      <c r="L134" s="300" t="n">
        <f aca="false">ROUNDUP(SUM(VLOOKUP('4.5 WBS UXUI'!K134,'6. Catalogos'!$S$2:$T$4,2,FALSE())*J134),0)</f>
        <v>2</v>
      </c>
      <c r="M134" s="486"/>
      <c r="N134" s="491"/>
      <c r="O134" s="238"/>
      <c r="P134" s="238"/>
      <c r="Q134" s="238"/>
      <c r="R134" s="238"/>
      <c r="S134" s="238"/>
      <c r="T134" s="238"/>
      <c r="U134" s="238"/>
      <c r="V134" s="238"/>
      <c r="W134" s="238"/>
      <c r="X134" s="238"/>
      <c r="Y134" s="238"/>
      <c r="Z134" s="238"/>
      <c r="AA134" s="238"/>
      <c r="AB134" s="238"/>
      <c r="AC134" s="238"/>
      <c r="AD134" s="238"/>
    </row>
    <row r="135" customFormat="false" ht="42.75" hidden="false" customHeight="true" outlineLevel="0" collapsed="false">
      <c r="A135" s="348" t="n">
        <v>23</v>
      </c>
      <c r="B135" s="330" t="e">
        <f aca="false">VLOOKUP(C135,'9. Matriz de Requisitos'!$A$8:$V$88,3, FALSE())</f>
        <v>#N/A</v>
      </c>
      <c r="C135" s="487" t="s">
        <v>1778</v>
      </c>
      <c r="D135" s="330" t="e">
        <f aca="false">VLOOKUP(C135,'9. Matriz de Requisitos'!$A:$W,4, FALSE())</f>
        <v>#N/A</v>
      </c>
      <c r="E135" s="488" t="s">
        <v>2156</v>
      </c>
      <c r="F135" s="489" t="str">
        <f aca="false">VLOOKUP($E135, '4.5.1 Catalogo UXUI'!$B$2:$D$100, 3, FALSE())</f>
        <v>Documentación</v>
      </c>
      <c r="G135" s="483" t="s">
        <v>2228</v>
      </c>
      <c r="H135" s="490" t="str">
        <f aca="false">CONCATENATE("[",$C135,"]","[",$F135,"] - ",$G135)</f>
        <v>[R14M-RE-FU-022][Documentación] - Nuevas Validaciones - No se permite combinar partidas de diferente razón social - Pretramitar Pedido</v>
      </c>
      <c r="I135" s="491" t="s">
        <v>2158</v>
      </c>
      <c r="J135" s="300" t="n">
        <f aca="false">IFERROR(VLOOKUP(E135,'4.5.1 Catalogo UXUI'!$B$2:$C$101, 2, FALSE()), 0)</f>
        <v>1</v>
      </c>
      <c r="K135" s="301" t="s">
        <v>43</v>
      </c>
      <c r="L135" s="300" t="n">
        <f aca="false">ROUNDUP(SUM(VLOOKUP('4.5 WBS UXUI'!K135,'6. Catalogos'!$S$2:$T$4,2,FALSE())*J135),0)</f>
        <v>1</v>
      </c>
      <c r="M135" s="486"/>
      <c r="N135" s="491"/>
      <c r="O135" s="238"/>
      <c r="P135" s="238"/>
      <c r="Q135" s="238"/>
      <c r="R135" s="238"/>
      <c r="S135" s="238"/>
      <c r="T135" s="238"/>
      <c r="U135" s="238"/>
      <c r="V135" s="238"/>
      <c r="W135" s="238"/>
      <c r="X135" s="238"/>
      <c r="Y135" s="238"/>
      <c r="Z135" s="238"/>
      <c r="AA135" s="238"/>
      <c r="AB135" s="238"/>
      <c r="AC135" s="238"/>
      <c r="AD135" s="238"/>
    </row>
    <row r="136" customFormat="false" ht="42.75" hidden="false" customHeight="true" outlineLevel="0" collapsed="false">
      <c r="A136" s="348" t="n">
        <v>23</v>
      </c>
      <c r="B136" s="330" t="e">
        <f aca="false">VLOOKUP(C136,'9. Matriz de Requisitos'!$A$8:$V$88,3, FALSE())</f>
        <v>#N/A</v>
      </c>
      <c r="C136" s="487" t="s">
        <v>1778</v>
      </c>
      <c r="D136" s="330" t="e">
        <f aca="false">VLOOKUP(C136,'9. Matriz de Requisitos'!$A:$W,4, FALSE())</f>
        <v>#N/A</v>
      </c>
      <c r="E136" s="488" t="s">
        <v>2165</v>
      </c>
      <c r="F136" s="486" t="str">
        <f aca="false">VLOOKUP($E136, '4.5.1 Catalogo UXUI'!$B$2:$D$100, 3, FALSE())</f>
        <v>Limpieza</v>
      </c>
      <c r="G136" s="483" t="s">
        <v>2228</v>
      </c>
      <c r="H136" s="490" t="str">
        <f aca="false">CONCATENATE("[",$C136,"]","[",$F136,"] - ",$G136)</f>
        <v>[R14M-RE-FU-022][Limpieza] - Nuevas Validaciones - No se permite combinar partidas de diferente razón social - Pretramitar Pedido</v>
      </c>
      <c r="I136" s="491" t="s">
        <v>2166</v>
      </c>
      <c r="J136" s="300" t="n">
        <f aca="false">IFERROR(VLOOKUP(E136,'4.5.1 Catalogo UXUI'!$B$2:$C$101, 2, FALSE()), 0)</f>
        <v>2</v>
      </c>
      <c r="K136" s="301" t="s">
        <v>43</v>
      </c>
      <c r="L136" s="300" t="n">
        <f aca="false">ROUNDUP(SUM(VLOOKUP('4.5 WBS UXUI'!K136,'6. Catalogos'!$S$2:$T$4,2,FALSE())*J136),0)</f>
        <v>2</v>
      </c>
      <c r="M136" s="486"/>
      <c r="N136" s="491"/>
      <c r="O136" s="238"/>
      <c r="P136" s="238"/>
      <c r="Q136" s="238"/>
      <c r="R136" s="238"/>
      <c r="S136" s="238"/>
      <c r="T136" s="238"/>
      <c r="U136" s="238"/>
      <c r="V136" s="238"/>
      <c r="W136" s="238"/>
      <c r="X136" s="238"/>
      <c r="Y136" s="238"/>
      <c r="Z136" s="238"/>
      <c r="AA136" s="238"/>
      <c r="AB136" s="238"/>
      <c r="AC136" s="238"/>
      <c r="AD136" s="238"/>
    </row>
    <row r="137" customFormat="false" ht="45" hidden="false" customHeight="true" outlineLevel="0" collapsed="false">
      <c r="A137" s="348" t="n">
        <v>23</v>
      </c>
      <c r="B137" s="330" t="e">
        <f aca="false">VLOOKUP(C137,'9. Matriz de Requisitos'!$A$8:$V$88,3, FALSE())</f>
        <v>#N/A</v>
      </c>
      <c r="C137" s="487" t="s">
        <v>1778</v>
      </c>
      <c r="D137" s="330" t="e">
        <f aca="false">VLOOKUP(C137,'9. Matriz de Requisitos'!$A:$W,4, FALSE())</f>
        <v>#N/A</v>
      </c>
      <c r="E137" s="488" t="s">
        <v>2165</v>
      </c>
      <c r="F137" s="486" t="str">
        <f aca="false">VLOOKUP($E137, '4.5.1 Catalogo UXUI'!$B$2:$D$100, 3, FALSE())</f>
        <v>Limpieza</v>
      </c>
      <c r="G137" s="483" t="s">
        <v>2229</v>
      </c>
      <c r="H137" s="490" t="str">
        <f aca="false">CONCATENATE("[",$C137,"]","[",$F137,"] - ",$G137)</f>
        <v>[R14M-RE-FU-022][Limpieza] - Nuevas Validaciones - No se permite combinar partidas de diferente moneda, condiciones de pago, razón social - Venta Digital</v>
      </c>
      <c r="I137" s="491" t="s">
        <v>2166</v>
      </c>
      <c r="J137" s="300" t="n">
        <f aca="false">IFERROR(VLOOKUP(E137,'4.5.1 Catalogo UXUI'!$B$2:$C$101, 2, FALSE()), 0)</f>
        <v>2</v>
      </c>
      <c r="K137" s="301" t="s">
        <v>43</v>
      </c>
      <c r="L137" s="300" t="n">
        <f aca="false">ROUNDUP(SUM(VLOOKUP('4.5 WBS UXUI'!K137,'6. Catalogos'!$S$2:$T$4,2,FALSE())*J137),0)</f>
        <v>2</v>
      </c>
      <c r="M137" s="486"/>
      <c r="N137" s="491"/>
      <c r="O137" s="238"/>
      <c r="P137" s="238"/>
      <c r="Q137" s="238"/>
      <c r="R137" s="238"/>
      <c r="S137" s="238"/>
      <c r="T137" s="238"/>
      <c r="U137" s="238"/>
      <c r="V137" s="238"/>
      <c r="W137" s="238"/>
      <c r="X137" s="238"/>
      <c r="Y137" s="238"/>
      <c r="Z137" s="238"/>
      <c r="AA137" s="238"/>
      <c r="AB137" s="238"/>
      <c r="AC137" s="238"/>
      <c r="AD137" s="238"/>
    </row>
    <row r="138" customFormat="false" ht="57" hidden="false" customHeight="true" outlineLevel="0" collapsed="false">
      <c r="A138" s="348" t="n">
        <v>23</v>
      </c>
      <c r="B138" s="330" t="e">
        <f aca="false">VLOOKUP(C138,'9. Matriz de Requisitos'!$A$8:$V$88,3, FALSE())</f>
        <v>#N/A</v>
      </c>
      <c r="C138" s="487" t="s">
        <v>1778</v>
      </c>
      <c r="D138" s="330" t="e">
        <f aca="false">VLOOKUP(C138,'9. Matriz de Requisitos'!$A:$W,4, FALSE())</f>
        <v>#N/A</v>
      </c>
      <c r="E138" s="488" t="s">
        <v>2156</v>
      </c>
      <c r="F138" s="489" t="str">
        <f aca="false">VLOOKUP($E138, '4.5.1 Catalogo UXUI'!$B$2:$D$100, 3, FALSE())</f>
        <v>Documentación</v>
      </c>
      <c r="G138" s="483" t="s">
        <v>2229</v>
      </c>
      <c r="H138" s="490" t="str">
        <f aca="false">CONCATENATE("[",$C138,"]","[",$F138,"] - ",$G138)</f>
        <v>[R14M-RE-FU-022][Documentación] - Nuevas Validaciones - No se permite combinar partidas de diferente moneda, condiciones de pago, razón social - Venta Digital</v>
      </c>
      <c r="I138" s="491" t="s">
        <v>2158</v>
      </c>
      <c r="J138" s="300" t="n">
        <f aca="false">IFERROR(VLOOKUP(E138,'4.5.1 Catalogo UXUI'!$B$2:$C$101, 2, FALSE()), 0)</f>
        <v>1</v>
      </c>
      <c r="K138" s="301" t="s">
        <v>43</v>
      </c>
      <c r="L138" s="300" t="n">
        <f aca="false">ROUNDUP(SUM(VLOOKUP('4.5 WBS UXUI'!K138,'6. Catalogos'!$S$2:$T$4,2,FALSE())*J138),0)</f>
        <v>1</v>
      </c>
      <c r="M138" s="486"/>
      <c r="N138" s="491"/>
      <c r="O138" s="238"/>
      <c r="P138" s="238"/>
      <c r="Q138" s="238"/>
      <c r="R138" s="238"/>
      <c r="S138" s="238"/>
      <c r="T138" s="238"/>
      <c r="U138" s="238"/>
      <c r="V138" s="238"/>
      <c r="W138" s="238"/>
      <c r="X138" s="238"/>
      <c r="Y138" s="238"/>
      <c r="Z138" s="238"/>
      <c r="AA138" s="238"/>
      <c r="AB138" s="238"/>
      <c r="AC138" s="238"/>
      <c r="AD138" s="238"/>
    </row>
    <row r="139" customFormat="false" ht="28.5" hidden="false" customHeight="true" outlineLevel="0" collapsed="false">
      <c r="A139" s="348" t="n">
        <v>24</v>
      </c>
      <c r="B139" s="330" t="e">
        <f aca="false">VLOOKUP(C139,'9. Matriz de Requisitos'!$A$8:$V$88,3, FALSE())</f>
        <v>#N/A</v>
      </c>
      <c r="C139" s="487" t="s">
        <v>1779</v>
      </c>
      <c r="D139" s="330" t="e">
        <f aca="false">VLOOKUP(C139,'9. Matriz de Requisitos'!$A:$W,4, FALSE())</f>
        <v>#N/A</v>
      </c>
      <c r="E139" s="488" t="s">
        <v>2151</v>
      </c>
      <c r="F139" s="489" t="str">
        <f aca="false">VLOOKUP($E139, '4.5.1 Catalogo UXUI'!$B$2:$D$100, 3, FALSE())</f>
        <v>Análisis</v>
      </c>
      <c r="G139" s="483" t="s">
        <v>2230</v>
      </c>
      <c r="H139" s="490" t="str">
        <f aca="false">CONCATENATE("[",$C139,"]","[",$F139,"] - ",$G139)</f>
        <v>[R14M-RE-FU-023][Análisis] - Nuevo Flujo - Tramitar sin OC / con OC Interna</v>
      </c>
      <c r="I139" s="301" t="s">
        <v>2153</v>
      </c>
      <c r="J139" s="300" t="n">
        <f aca="false">IFERROR(VLOOKUP(E139,'4.5.1 Catalogo UXUI'!$B$2:$C$101, 2, FALSE()), 0)</f>
        <v>2</v>
      </c>
      <c r="K139" s="301" t="s">
        <v>43</v>
      </c>
      <c r="L139" s="300" t="n">
        <f aca="false">ROUNDUP(SUM(VLOOKUP('4.5 WBS UXUI'!K139,'6. Catalogos'!$S$2:$T$4,2,FALSE())*J139),0)</f>
        <v>2</v>
      </c>
      <c r="M139" s="486"/>
      <c r="N139" s="301"/>
      <c r="O139" s="238"/>
      <c r="P139" s="238"/>
      <c r="Q139" s="238"/>
      <c r="R139" s="238"/>
      <c r="S139" s="238"/>
      <c r="T139" s="238"/>
      <c r="U139" s="238"/>
      <c r="V139" s="238"/>
      <c r="W139" s="238"/>
      <c r="X139" s="238"/>
      <c r="Y139" s="238"/>
      <c r="Z139" s="238"/>
      <c r="AA139" s="238"/>
      <c r="AB139" s="238"/>
      <c r="AC139" s="238"/>
      <c r="AD139" s="238"/>
    </row>
    <row r="140" customFormat="false" ht="30" hidden="false" customHeight="true" outlineLevel="0" collapsed="false">
      <c r="A140" s="348" t="n">
        <v>24</v>
      </c>
      <c r="B140" s="330" t="e">
        <f aca="false">VLOOKUP(C140,'9. Matriz de Requisitos'!$A$8:$V$88,3, FALSE())</f>
        <v>#N/A</v>
      </c>
      <c r="C140" s="487" t="s">
        <v>1779</v>
      </c>
      <c r="D140" s="330" t="e">
        <f aca="false">VLOOKUP(C140,'9. Matriz de Requisitos'!$A:$W,4, FALSE())</f>
        <v>#N/A</v>
      </c>
      <c r="E140" s="488" t="s">
        <v>2154</v>
      </c>
      <c r="F140" s="489" t="str">
        <f aca="false">VLOOKUP($E140, '4.5.1 Catalogo UXUI'!$B$2:$D$100, 3, FALSE())</f>
        <v>Acompañamiento</v>
      </c>
      <c r="G140" s="483" t="s">
        <v>2230</v>
      </c>
      <c r="H140" s="490" t="str">
        <f aca="false">CONCATENATE("[",$C140,"]","[",$F140,"] - ",$G140)</f>
        <v>[R14M-RE-FU-023][Acompañamiento] - Nuevo Flujo - Tramitar sin OC / con OC Interna</v>
      </c>
      <c r="I140" s="301" t="s">
        <v>2155</v>
      </c>
      <c r="J140" s="300" t="n">
        <f aca="false">IFERROR(VLOOKUP(E140,'4.5.1 Catalogo UXUI'!$B$2:$C$101, 2, FALSE()), 0)</f>
        <v>2</v>
      </c>
      <c r="K140" s="301" t="s">
        <v>43</v>
      </c>
      <c r="L140" s="300" t="n">
        <f aca="false">ROUNDUP(SUM(VLOOKUP('4.5 WBS UXUI'!K140,'6. Catalogos'!$S$2:$T$4,2,FALSE())*J140),0)</f>
        <v>2</v>
      </c>
      <c r="M140" s="486"/>
      <c r="N140" s="301"/>
      <c r="O140" s="238"/>
      <c r="P140" s="238"/>
      <c r="Q140" s="238"/>
      <c r="R140" s="238"/>
      <c r="S140" s="238"/>
      <c r="T140" s="238"/>
      <c r="U140" s="238"/>
      <c r="V140" s="238"/>
      <c r="W140" s="238"/>
      <c r="X140" s="238"/>
      <c r="Y140" s="238"/>
      <c r="Z140" s="238"/>
      <c r="AA140" s="238"/>
      <c r="AB140" s="238"/>
      <c r="AC140" s="238"/>
      <c r="AD140" s="238"/>
    </row>
    <row r="141" customFormat="false" ht="29.25" hidden="false" customHeight="true" outlineLevel="0" collapsed="false">
      <c r="A141" s="348" t="n">
        <v>24</v>
      </c>
      <c r="B141" s="330" t="e">
        <f aca="false">VLOOKUP(C141,'9. Matriz de Requisitos'!$A$8:$V$88,3, FALSE())</f>
        <v>#N/A</v>
      </c>
      <c r="C141" s="487" t="s">
        <v>1779</v>
      </c>
      <c r="D141" s="330" t="e">
        <f aca="false">VLOOKUP(C141,'9. Matriz de Requisitos'!$A:$W,4, FALSE())</f>
        <v>#N/A</v>
      </c>
      <c r="E141" s="488" t="s">
        <v>2156</v>
      </c>
      <c r="F141" s="489" t="str">
        <f aca="false">VLOOKUP($E141, '4.5.1 Catalogo UXUI'!$B$2:$D$100, 3, FALSE())</f>
        <v>Documentación</v>
      </c>
      <c r="G141" s="483" t="s">
        <v>2230</v>
      </c>
      <c r="H141" s="490" t="str">
        <f aca="false">CONCATENATE("[",$C141,"]","[",$F141,"] - ",$G141)</f>
        <v>[R14M-RE-FU-023][Documentación] - Nuevo Flujo - Tramitar sin OC / con OC Interna</v>
      </c>
      <c r="I141" s="491" t="s">
        <v>2158</v>
      </c>
      <c r="J141" s="300" t="n">
        <f aca="false">IFERROR(VLOOKUP(E141,'4.5.1 Catalogo UXUI'!$B$2:$C$101, 2, FALSE()), 0)</f>
        <v>1</v>
      </c>
      <c r="K141" s="301" t="s">
        <v>43</v>
      </c>
      <c r="L141" s="300" t="n">
        <f aca="false">ROUNDUP(SUM(VLOOKUP('4.5 WBS UXUI'!K141,'6. Catalogos'!$S$2:$T$4,2,FALSE())*J141),0)</f>
        <v>1</v>
      </c>
      <c r="M141" s="486"/>
      <c r="N141" s="491"/>
      <c r="O141" s="238"/>
      <c r="P141" s="238"/>
      <c r="Q141" s="238"/>
      <c r="R141" s="238"/>
      <c r="S141" s="238"/>
      <c r="T141" s="238"/>
      <c r="U141" s="238"/>
      <c r="V141" s="238"/>
      <c r="W141" s="238"/>
      <c r="X141" s="238"/>
      <c r="Y141" s="238"/>
      <c r="Z141" s="238"/>
      <c r="AA141" s="238"/>
      <c r="AB141" s="238"/>
      <c r="AC141" s="238"/>
      <c r="AD141" s="238"/>
    </row>
    <row r="142" customFormat="false" ht="29.25" hidden="false" customHeight="true" outlineLevel="0" collapsed="false">
      <c r="A142" s="348" t="n">
        <v>24</v>
      </c>
      <c r="B142" s="330" t="e">
        <f aca="false">VLOOKUP(C142,'9. Matriz de Requisitos'!$A$8:$V$88,3, FALSE())</f>
        <v>#N/A</v>
      </c>
      <c r="C142" s="487" t="s">
        <v>1779</v>
      </c>
      <c r="D142" s="330" t="e">
        <f aca="false">VLOOKUP(C142,'9. Matriz de Requisitos'!$A:$W,4, FALSE())</f>
        <v>#N/A</v>
      </c>
      <c r="E142" s="488" t="s">
        <v>2180</v>
      </c>
      <c r="F142" s="489" t="str">
        <f aca="false">VLOOKUP($E142, '4.5.1 Catalogo UXUI'!$B$2:$D$100, 3, FALSE())</f>
        <v>Iteración N1</v>
      </c>
      <c r="G142" s="483" t="s">
        <v>2231</v>
      </c>
      <c r="H142" s="490" t="str">
        <f aca="false">CONCATENATE("[",$C142,"]","[",$F142,"] - ",$G142)</f>
        <v>[R14M-RE-FU-023][Iteración N1] - Nuevo Flujo - Tramitar sin OC desde Buzon - Buzones</v>
      </c>
      <c r="I142" s="491" t="s">
        <v>2232</v>
      </c>
      <c r="J142" s="300" t="n">
        <f aca="false">IFERROR(VLOOKUP(E142,'4.5.1 Catalogo UXUI'!$B$2:$C$101, 2, FALSE()), 0)</f>
        <v>1</v>
      </c>
      <c r="K142" s="301" t="s">
        <v>43</v>
      </c>
      <c r="L142" s="300" t="n">
        <f aca="false">ROUNDUP(SUM(VLOOKUP('4.5 WBS UXUI'!K142,'6. Catalogos'!$S$2:$T$4,2,FALSE())*J142),0)</f>
        <v>1</v>
      </c>
      <c r="M142" s="486"/>
      <c r="N142" s="491"/>
      <c r="O142" s="238"/>
      <c r="P142" s="238"/>
      <c r="Q142" s="238"/>
      <c r="R142" s="238"/>
      <c r="S142" s="238"/>
      <c r="T142" s="238"/>
      <c r="U142" s="238"/>
      <c r="V142" s="238"/>
      <c r="W142" s="238"/>
      <c r="X142" s="238"/>
      <c r="Y142" s="238"/>
      <c r="Z142" s="238"/>
      <c r="AA142" s="238"/>
      <c r="AB142" s="238"/>
      <c r="AC142" s="238"/>
      <c r="AD142" s="238"/>
    </row>
    <row r="143" customFormat="false" ht="29.25" hidden="false" customHeight="true" outlineLevel="0" collapsed="false">
      <c r="A143" s="348" t="n">
        <v>24</v>
      </c>
      <c r="B143" s="330" t="e">
        <f aca="false">VLOOKUP(C143,'9. Matriz de Requisitos'!$A$8:$V$88,3, FALSE())</f>
        <v>#N/A</v>
      </c>
      <c r="C143" s="487" t="s">
        <v>1779</v>
      </c>
      <c r="D143" s="330" t="e">
        <f aca="false">VLOOKUP(C143,'9. Matriz de Requisitos'!$A:$W,4, FALSE())</f>
        <v>#N/A</v>
      </c>
      <c r="E143" s="488" t="s">
        <v>2165</v>
      </c>
      <c r="F143" s="486" t="str">
        <f aca="false">VLOOKUP($E143, '4.5.1 Catalogo UXUI'!$B$2:$D$100, 3, FALSE())</f>
        <v>Limpieza</v>
      </c>
      <c r="G143" s="483" t="s">
        <v>2231</v>
      </c>
      <c r="H143" s="490" t="str">
        <f aca="false">CONCATENATE("[",$C143,"]","[",$F143,"] - ",$G143)</f>
        <v>[R14M-RE-FU-023][Limpieza] - Nuevo Flujo - Tramitar sin OC desde Buzon - Buzones</v>
      </c>
      <c r="I143" s="491" t="s">
        <v>2166</v>
      </c>
      <c r="J143" s="300" t="n">
        <f aca="false">IFERROR(VLOOKUP(E143,'4.5.1 Catalogo UXUI'!$B$2:$C$101, 2, FALSE()), 0)</f>
        <v>2</v>
      </c>
      <c r="K143" s="301" t="s">
        <v>43</v>
      </c>
      <c r="L143" s="300" t="n">
        <f aca="false">ROUNDUP(SUM(VLOOKUP('4.5 WBS UXUI'!K143,'6. Catalogos'!$S$2:$T$4,2,FALSE())*J143),0)</f>
        <v>2</v>
      </c>
      <c r="M143" s="486"/>
      <c r="N143" s="491"/>
      <c r="O143" s="238"/>
      <c r="P143" s="238"/>
      <c r="Q143" s="238"/>
      <c r="R143" s="238"/>
      <c r="S143" s="238"/>
      <c r="T143" s="238"/>
      <c r="U143" s="238"/>
      <c r="V143" s="238"/>
      <c r="W143" s="238"/>
      <c r="X143" s="238"/>
      <c r="Y143" s="238"/>
      <c r="Z143" s="238"/>
      <c r="AA143" s="238"/>
      <c r="AB143" s="238"/>
      <c r="AC143" s="238"/>
      <c r="AD143" s="238"/>
    </row>
    <row r="144" customFormat="false" ht="42.75" hidden="false" customHeight="true" outlineLevel="0" collapsed="false">
      <c r="A144" s="348" t="n">
        <v>24</v>
      </c>
      <c r="B144" s="330" t="e">
        <f aca="false">VLOOKUP(C144,'9. Matriz de Requisitos'!$A$8:$V$88,3, FALSE())</f>
        <v>#N/A</v>
      </c>
      <c r="C144" s="487" t="s">
        <v>1779</v>
      </c>
      <c r="D144" s="330" t="e">
        <f aca="false">VLOOKUP(C144,'9. Matriz de Requisitos'!$A:$W,4, FALSE())</f>
        <v>#N/A</v>
      </c>
      <c r="E144" s="488" t="s">
        <v>2180</v>
      </c>
      <c r="F144" s="489" t="str">
        <f aca="false">VLOOKUP($E144, '4.5.1 Catalogo UXUI'!$B$2:$D$100, 3, FALSE())</f>
        <v>Iteración N1</v>
      </c>
      <c r="G144" s="483" t="s">
        <v>2233</v>
      </c>
      <c r="H144" s="490" t="str">
        <f aca="false">CONCATENATE("[",$C144,"]","[",$F144,"] - ",$G144)</f>
        <v>[R14M-RE-FU-023][Iteración N1] - Mover Opción - Tramitar con OC Interna - Catálogo de Clientes: Datos Generales</v>
      </c>
      <c r="I144" s="491" t="s">
        <v>2234</v>
      </c>
      <c r="J144" s="300" t="n">
        <f aca="false">IFERROR(VLOOKUP(E144,'4.5.1 Catalogo UXUI'!$B$2:$C$101, 2, FALSE()), 0)</f>
        <v>1</v>
      </c>
      <c r="K144" s="301" t="s">
        <v>43</v>
      </c>
      <c r="L144" s="300" t="n">
        <f aca="false">ROUNDUP(SUM(VLOOKUP('4.5 WBS UXUI'!K144,'6. Catalogos'!$S$2:$T$4,2,FALSE())*J144),0)</f>
        <v>1</v>
      </c>
      <c r="M144" s="486"/>
      <c r="N144" s="491"/>
      <c r="O144" s="238"/>
      <c r="P144" s="238"/>
      <c r="Q144" s="238"/>
      <c r="R144" s="238"/>
      <c r="S144" s="238"/>
      <c r="T144" s="238"/>
      <c r="U144" s="238"/>
      <c r="V144" s="238"/>
      <c r="W144" s="238"/>
      <c r="X144" s="238"/>
      <c r="Y144" s="238"/>
      <c r="Z144" s="238"/>
      <c r="AA144" s="238"/>
      <c r="AB144" s="238"/>
      <c r="AC144" s="238"/>
      <c r="AD144" s="238"/>
    </row>
    <row r="145" customFormat="false" ht="42.75" hidden="false" customHeight="true" outlineLevel="0" collapsed="false">
      <c r="A145" s="348" t="n">
        <v>24</v>
      </c>
      <c r="B145" s="330" t="e">
        <f aca="false">VLOOKUP(C145,'9. Matriz de Requisitos'!$A$8:$V$88,3, FALSE())</f>
        <v>#N/A</v>
      </c>
      <c r="C145" s="487" t="s">
        <v>1779</v>
      </c>
      <c r="D145" s="330" t="e">
        <f aca="false">VLOOKUP(C145,'9. Matriz de Requisitos'!$A:$W,4, FALSE())</f>
        <v>#N/A</v>
      </c>
      <c r="E145" s="488" t="s">
        <v>2165</v>
      </c>
      <c r="F145" s="486" t="str">
        <f aca="false">VLOOKUP($E145, '4.5.1 Catalogo UXUI'!$B$2:$D$100, 3, FALSE())</f>
        <v>Limpieza</v>
      </c>
      <c r="G145" s="483" t="s">
        <v>2233</v>
      </c>
      <c r="H145" s="490" t="str">
        <f aca="false">CONCATENATE("[",$C145,"]","[",$F145,"] - ",$G145)</f>
        <v>[R14M-RE-FU-023][Limpieza] - Mover Opción - Tramitar con OC Interna - Catálogo de Clientes: Datos Generales</v>
      </c>
      <c r="I145" s="491" t="s">
        <v>2166</v>
      </c>
      <c r="J145" s="300" t="n">
        <f aca="false">IFERROR(VLOOKUP(E145,'4.5.1 Catalogo UXUI'!$B$2:$C$101, 2, FALSE()), 0)</f>
        <v>2</v>
      </c>
      <c r="K145" s="301" t="s">
        <v>43</v>
      </c>
      <c r="L145" s="300" t="n">
        <f aca="false">ROUNDUP(SUM(VLOOKUP('4.5 WBS UXUI'!K145,'6. Catalogos'!$S$2:$T$4,2,FALSE())*J145),0)</f>
        <v>2</v>
      </c>
      <c r="M145" s="486"/>
      <c r="N145" s="491"/>
      <c r="O145" s="238"/>
      <c r="P145" s="238"/>
      <c r="Q145" s="238"/>
      <c r="R145" s="238"/>
      <c r="S145" s="238"/>
      <c r="T145" s="238"/>
      <c r="U145" s="238"/>
      <c r="V145" s="238"/>
      <c r="W145" s="238"/>
      <c r="X145" s="238"/>
      <c r="Y145" s="238"/>
      <c r="Z145" s="238"/>
      <c r="AA145" s="238"/>
      <c r="AB145" s="238"/>
      <c r="AC145" s="238"/>
      <c r="AD145" s="238"/>
    </row>
    <row r="146" customFormat="false" ht="28.5" hidden="false" customHeight="true" outlineLevel="0" collapsed="false">
      <c r="A146" s="348" t="n">
        <v>25</v>
      </c>
      <c r="B146" s="330" t="e">
        <f aca="false">VLOOKUP(C146,'9. Matriz de Requisitos'!$A$8:$V$88,3, FALSE())</f>
        <v>#N/A</v>
      </c>
      <c r="C146" s="487" t="s">
        <v>1780</v>
      </c>
      <c r="D146" s="330" t="e">
        <f aca="false">VLOOKUP(C146,'9. Matriz de Requisitos'!$A:$W,4, FALSE())</f>
        <v>#N/A</v>
      </c>
      <c r="E146" s="488" t="s">
        <v>2151</v>
      </c>
      <c r="F146" s="489" t="str">
        <f aca="false">VLOOKUP($E146, '4.5.1 Catalogo UXUI'!$B$2:$D$100, 3, FALSE())</f>
        <v>Análisis</v>
      </c>
      <c r="G146" s="483" t="s">
        <v>2235</v>
      </c>
      <c r="H146" s="490" t="str">
        <f aca="false">CONCATENATE("[",$C146,"]","[",$F146,"] - ",$G146)</f>
        <v>[R14M-RE-FU-024][Análisis] - Nueva Función - Selector de Moneda - Venta Digital</v>
      </c>
      <c r="I146" s="301" t="s">
        <v>2153</v>
      </c>
      <c r="J146" s="300" t="n">
        <f aca="false">IFERROR(VLOOKUP(E146,'4.5.1 Catalogo UXUI'!$B$2:$C$101, 2, FALSE()), 0)</f>
        <v>2</v>
      </c>
      <c r="K146" s="301" t="s">
        <v>43</v>
      </c>
      <c r="L146" s="300" t="n">
        <f aca="false">ROUNDUP(SUM(VLOOKUP('4.5 WBS UXUI'!K146,'6. Catalogos'!$S$2:$T$4,2,FALSE())*J146),0)</f>
        <v>2</v>
      </c>
      <c r="M146" s="486"/>
      <c r="N146" s="301"/>
      <c r="O146" s="238"/>
      <c r="P146" s="238"/>
      <c r="Q146" s="238"/>
      <c r="R146" s="238"/>
      <c r="S146" s="238"/>
      <c r="T146" s="238"/>
      <c r="U146" s="238"/>
      <c r="V146" s="238"/>
      <c r="W146" s="238"/>
      <c r="X146" s="238"/>
      <c r="Y146" s="238"/>
      <c r="Z146" s="238"/>
      <c r="AA146" s="238"/>
      <c r="AB146" s="238"/>
      <c r="AC146" s="238"/>
      <c r="AD146" s="238"/>
    </row>
    <row r="147" customFormat="false" ht="30" hidden="false" customHeight="true" outlineLevel="0" collapsed="false">
      <c r="A147" s="348" t="n">
        <v>25</v>
      </c>
      <c r="B147" s="330" t="e">
        <f aca="false">VLOOKUP(C147,'9. Matriz de Requisitos'!$A$8:$V$88,3, FALSE())</f>
        <v>#N/A</v>
      </c>
      <c r="C147" s="487" t="s">
        <v>1780</v>
      </c>
      <c r="D147" s="330" t="e">
        <f aca="false">VLOOKUP(C147,'9. Matriz de Requisitos'!$A:$W,4, FALSE())</f>
        <v>#N/A</v>
      </c>
      <c r="E147" s="488" t="s">
        <v>2154</v>
      </c>
      <c r="F147" s="489" t="str">
        <f aca="false">VLOOKUP($E147, '4.5.1 Catalogo UXUI'!$B$2:$D$100, 3, FALSE())</f>
        <v>Acompañamiento</v>
      </c>
      <c r="G147" s="483" t="s">
        <v>2235</v>
      </c>
      <c r="H147" s="490" t="str">
        <f aca="false">CONCATENATE("[",$C147,"]","[",$F147,"] - ",$G147)</f>
        <v>[R14M-RE-FU-024][Acompañamiento] - Nueva Función - Selector de Moneda - Venta Digital</v>
      </c>
      <c r="I147" s="301" t="s">
        <v>2155</v>
      </c>
      <c r="J147" s="300" t="n">
        <f aca="false">IFERROR(VLOOKUP(E147,'4.5.1 Catalogo UXUI'!$B$2:$C$101, 2, FALSE()), 0)</f>
        <v>2</v>
      </c>
      <c r="K147" s="301" t="s">
        <v>43</v>
      </c>
      <c r="L147" s="300" t="n">
        <f aca="false">ROUNDUP(SUM(VLOOKUP('4.5 WBS UXUI'!K147,'6. Catalogos'!$S$2:$T$4,2,FALSE())*J147),0)</f>
        <v>2</v>
      </c>
      <c r="M147" s="486"/>
      <c r="N147" s="301"/>
      <c r="O147" s="238"/>
      <c r="P147" s="238"/>
      <c r="Q147" s="238"/>
      <c r="R147" s="238"/>
      <c r="S147" s="238"/>
      <c r="T147" s="238"/>
      <c r="U147" s="238"/>
      <c r="V147" s="238"/>
      <c r="W147" s="238"/>
      <c r="X147" s="238"/>
      <c r="Y147" s="238"/>
      <c r="Z147" s="238"/>
      <c r="AA147" s="238"/>
      <c r="AB147" s="238"/>
      <c r="AC147" s="238"/>
      <c r="AD147" s="238"/>
    </row>
    <row r="148" customFormat="false" ht="29.25" hidden="false" customHeight="true" outlineLevel="0" collapsed="false">
      <c r="A148" s="348" t="n">
        <v>25</v>
      </c>
      <c r="B148" s="330" t="e">
        <f aca="false">VLOOKUP(C148,'9. Matriz de Requisitos'!$A$8:$V$88,3, FALSE())</f>
        <v>#N/A</v>
      </c>
      <c r="C148" s="487" t="s">
        <v>1780</v>
      </c>
      <c r="D148" s="330" t="e">
        <f aca="false">VLOOKUP(C148,'9. Matriz de Requisitos'!$A:$W,4, FALSE())</f>
        <v>#N/A</v>
      </c>
      <c r="E148" s="488" t="s">
        <v>2156</v>
      </c>
      <c r="F148" s="489" t="str">
        <f aca="false">VLOOKUP($E148, '4.5.1 Catalogo UXUI'!$B$2:$D$100, 3, FALSE())</f>
        <v>Documentación</v>
      </c>
      <c r="G148" s="483" t="s">
        <v>2235</v>
      </c>
      <c r="H148" s="490" t="str">
        <f aca="false">CONCATENATE("[",$C148,"]","[",$F148,"] - ",$G148)</f>
        <v>[R14M-RE-FU-024][Documentación] - Nueva Función - Selector de Moneda - Venta Digital</v>
      </c>
      <c r="I148" s="491" t="s">
        <v>2158</v>
      </c>
      <c r="J148" s="300" t="n">
        <f aca="false">IFERROR(VLOOKUP(E148,'4.5.1 Catalogo UXUI'!$B$2:$C$101, 2, FALSE()), 0)</f>
        <v>1</v>
      </c>
      <c r="K148" s="301" t="s">
        <v>43</v>
      </c>
      <c r="L148" s="300" t="n">
        <f aca="false">ROUNDUP(SUM(VLOOKUP('4.5 WBS UXUI'!K148,'6. Catalogos'!$S$2:$T$4,2,FALSE())*J148),0)</f>
        <v>1</v>
      </c>
      <c r="M148" s="486"/>
      <c r="N148" s="491"/>
      <c r="O148" s="238"/>
      <c r="P148" s="238"/>
      <c r="Q148" s="238"/>
      <c r="R148" s="238"/>
      <c r="S148" s="238"/>
      <c r="T148" s="238"/>
      <c r="U148" s="238"/>
      <c r="V148" s="238"/>
      <c r="W148" s="238"/>
      <c r="X148" s="238"/>
      <c r="Y148" s="238"/>
      <c r="Z148" s="238"/>
      <c r="AA148" s="238"/>
      <c r="AB148" s="238"/>
      <c r="AC148" s="238"/>
      <c r="AD148" s="238"/>
    </row>
    <row r="149" customFormat="false" ht="30" hidden="false" customHeight="true" outlineLevel="0" collapsed="false">
      <c r="A149" s="348" t="n">
        <v>25</v>
      </c>
      <c r="B149" s="330" t="e">
        <f aca="false">VLOOKUP(C149,'9. Matriz de Requisitos'!$A$8:$V$88,3, FALSE())</f>
        <v>#N/A</v>
      </c>
      <c r="C149" s="487" t="s">
        <v>1780</v>
      </c>
      <c r="D149" s="330" t="e">
        <f aca="false">VLOOKUP(C149,'9. Matriz de Requisitos'!$A:$W,4, FALSE())</f>
        <v>#N/A</v>
      </c>
      <c r="E149" s="488" t="s">
        <v>2236</v>
      </c>
      <c r="F149" s="489" t="str">
        <f aca="false">VLOOKUP($E149, '4.5.1 Catalogo UXUI'!$B$2:$D$100, 3, FALSE())</f>
        <v>Iteración Atomo</v>
      </c>
      <c r="G149" s="483" t="s">
        <v>2237</v>
      </c>
      <c r="H149" s="490" t="str">
        <f aca="false">CONCATENATE("[",$C149,"]","[",$F149,"] - ",$G149)</f>
        <v>[R14M-RE-FU-024][Iteración Atomo] - Nueva Función - Selector de Moneda Global - Venta Digital</v>
      </c>
      <c r="I149" s="491" t="s">
        <v>2238</v>
      </c>
      <c r="J149" s="300" t="n">
        <f aca="false">IFERROR(VLOOKUP(E149,'4.5.1 Catalogo UXUI'!$B$2:$C$101, 2, FALSE()), 0)</f>
        <v>1</v>
      </c>
      <c r="K149" s="301" t="s">
        <v>43</v>
      </c>
      <c r="L149" s="300" t="n">
        <f aca="false">ROUNDUP(SUM(VLOOKUP('4.5 WBS UXUI'!K149,'6. Catalogos'!$S$2:$T$4,2,FALSE())*J149),0)</f>
        <v>1</v>
      </c>
      <c r="M149" s="486"/>
      <c r="N149" s="491"/>
      <c r="O149" s="238"/>
      <c r="P149" s="238"/>
      <c r="Q149" s="238"/>
      <c r="R149" s="238"/>
      <c r="S149" s="238"/>
      <c r="T149" s="238"/>
      <c r="U149" s="238"/>
      <c r="V149" s="238"/>
      <c r="W149" s="238"/>
      <c r="X149" s="238"/>
      <c r="Y149" s="238"/>
      <c r="Z149" s="238"/>
      <c r="AA149" s="238"/>
      <c r="AB149" s="238"/>
      <c r="AC149" s="238"/>
      <c r="AD149" s="238"/>
    </row>
    <row r="150" customFormat="false" ht="30" hidden="false" customHeight="true" outlineLevel="0" collapsed="false">
      <c r="A150" s="348" t="n">
        <v>25</v>
      </c>
      <c r="B150" s="330" t="e">
        <f aca="false">VLOOKUP(C150,'9. Matriz de Requisitos'!$A$8:$V$88,3, FALSE())</f>
        <v>#N/A</v>
      </c>
      <c r="C150" s="487" t="s">
        <v>1780</v>
      </c>
      <c r="D150" s="330" t="e">
        <f aca="false">VLOOKUP(C150,'9. Matriz de Requisitos'!$A:$W,4, FALSE())</f>
        <v>#N/A</v>
      </c>
      <c r="E150" s="488" t="s">
        <v>2180</v>
      </c>
      <c r="F150" s="489" t="str">
        <f aca="false">VLOOKUP($E150, '4.5.1 Catalogo UXUI'!$B$2:$D$100, 3, FALSE())</f>
        <v>Iteración N1</v>
      </c>
      <c r="G150" s="483" t="s">
        <v>2237</v>
      </c>
      <c r="H150" s="490" t="str">
        <f aca="false">CONCATENATE("[",$C150,"]","[",$F150,"] - ",$G150)</f>
        <v>[R14M-RE-FU-024][Iteración N1] - Nueva Función - Selector de Moneda Global - Venta Digital</v>
      </c>
      <c r="I150" s="491" t="s">
        <v>2239</v>
      </c>
      <c r="J150" s="300" t="n">
        <f aca="false">IFERROR(VLOOKUP(E150,'4.5.1 Catalogo UXUI'!$B$2:$C$101, 2, FALSE()), 0)</f>
        <v>1</v>
      </c>
      <c r="K150" s="301" t="s">
        <v>43</v>
      </c>
      <c r="L150" s="300" t="n">
        <f aca="false">ROUNDUP(SUM(VLOOKUP('4.5 WBS UXUI'!K150,'6. Catalogos'!$S$2:$T$4,2,FALSE())*J150),0)</f>
        <v>1</v>
      </c>
      <c r="M150" s="486"/>
      <c r="N150" s="491"/>
      <c r="O150" s="238"/>
      <c r="P150" s="238"/>
      <c r="Q150" s="238"/>
      <c r="R150" s="238"/>
      <c r="S150" s="238"/>
      <c r="T150" s="238"/>
      <c r="U150" s="238"/>
      <c r="V150" s="238"/>
      <c r="W150" s="238"/>
      <c r="X150" s="238"/>
      <c r="Y150" s="238"/>
      <c r="Z150" s="238"/>
      <c r="AA150" s="238"/>
      <c r="AB150" s="238"/>
      <c r="AC150" s="238"/>
      <c r="AD150" s="238"/>
    </row>
    <row r="151" customFormat="false" ht="30" hidden="false" customHeight="true" outlineLevel="0" collapsed="false">
      <c r="A151" s="348" t="n">
        <v>25</v>
      </c>
      <c r="B151" s="330" t="e">
        <f aca="false">VLOOKUP(C151,'9. Matriz de Requisitos'!$A$8:$V$88,3, FALSE())</f>
        <v>#N/A</v>
      </c>
      <c r="C151" s="487" t="s">
        <v>1780</v>
      </c>
      <c r="D151" s="330" t="e">
        <f aca="false">VLOOKUP(C151,'9. Matriz de Requisitos'!$A:$W,4, FALSE())</f>
        <v>#N/A</v>
      </c>
      <c r="E151" s="488" t="s">
        <v>2165</v>
      </c>
      <c r="F151" s="486" t="str">
        <f aca="false">VLOOKUP($E151, '4.5.1 Catalogo UXUI'!$B$2:$D$100, 3, FALSE())</f>
        <v>Limpieza</v>
      </c>
      <c r="G151" s="483" t="s">
        <v>2237</v>
      </c>
      <c r="H151" s="490" t="str">
        <f aca="false">CONCATENATE("[",$C151,"]","[",$F151,"] - ",$G151)</f>
        <v>[R14M-RE-FU-024][Limpieza] - Nueva Función - Selector de Moneda Global - Venta Digital</v>
      </c>
      <c r="I151" s="491" t="s">
        <v>2166</v>
      </c>
      <c r="J151" s="300" t="n">
        <f aca="false">IFERROR(VLOOKUP(E151,'4.5.1 Catalogo UXUI'!$B$2:$C$101, 2, FALSE()), 0)</f>
        <v>2</v>
      </c>
      <c r="K151" s="301" t="s">
        <v>43</v>
      </c>
      <c r="L151" s="300" t="n">
        <f aca="false">ROUNDUP(SUM(VLOOKUP('4.5 WBS UXUI'!K151,'6. Catalogos'!$S$2:$T$4,2,FALSE())*J151),0)</f>
        <v>2</v>
      </c>
      <c r="M151" s="486"/>
      <c r="N151" s="491"/>
      <c r="O151" s="238"/>
      <c r="P151" s="238"/>
      <c r="Q151" s="238"/>
      <c r="R151" s="238"/>
      <c r="S151" s="238"/>
      <c r="T151" s="238"/>
      <c r="U151" s="238"/>
      <c r="V151" s="238"/>
      <c r="W151" s="238"/>
      <c r="X151" s="238"/>
      <c r="Y151" s="238"/>
      <c r="Z151" s="238"/>
      <c r="AA151" s="238"/>
      <c r="AB151" s="238"/>
      <c r="AC151" s="238"/>
      <c r="AD151" s="238"/>
    </row>
    <row r="152" customFormat="false" ht="30" hidden="false" customHeight="true" outlineLevel="0" collapsed="false">
      <c r="A152" s="348" t="n">
        <v>25</v>
      </c>
      <c r="B152" s="330" t="e">
        <f aca="false">VLOOKUP(C152,'9. Matriz de Requisitos'!$A$8:$V$88,3, FALSE())</f>
        <v>#N/A</v>
      </c>
      <c r="C152" s="487" t="s">
        <v>1780</v>
      </c>
      <c r="D152" s="330" t="e">
        <f aca="false">VLOOKUP(C152,'9. Matriz de Requisitos'!$A:$W,4, FALSE())</f>
        <v>#N/A</v>
      </c>
      <c r="E152" s="488" t="s">
        <v>2180</v>
      </c>
      <c r="F152" s="489" t="str">
        <f aca="false">VLOOKUP($E152, '4.5.1 Catalogo UXUI'!$B$2:$D$100, 3, FALSE())</f>
        <v>Iteración N1</v>
      </c>
      <c r="G152" s="483" t="s">
        <v>2240</v>
      </c>
      <c r="H152" s="490" t="str">
        <f aca="false">CONCATENATE("[",$C152,"]","[",$F152,"] - ",$G152)</f>
        <v>[R14M-RE-FU-024][Iteración N1] - Nueva Función - Selector de Moneda Carrito - Venta Digital</v>
      </c>
      <c r="I152" s="491" t="s">
        <v>2241</v>
      </c>
      <c r="J152" s="300" t="n">
        <f aca="false">IFERROR(VLOOKUP(E152,'4.5.1 Catalogo UXUI'!$B$2:$C$101, 2, FALSE()), 0)</f>
        <v>1</v>
      </c>
      <c r="K152" s="301" t="s">
        <v>43</v>
      </c>
      <c r="L152" s="300" t="n">
        <f aca="false">ROUNDUP(SUM(VLOOKUP('4.5 WBS UXUI'!K152,'6. Catalogos'!$S$2:$T$4,2,FALSE())*J152),0)</f>
        <v>1</v>
      </c>
      <c r="M152" s="486"/>
      <c r="N152" s="491"/>
      <c r="O152" s="238"/>
      <c r="P152" s="238"/>
      <c r="Q152" s="238"/>
      <c r="R152" s="238"/>
      <c r="S152" s="238"/>
      <c r="T152" s="238"/>
      <c r="U152" s="238"/>
      <c r="V152" s="238"/>
      <c r="W152" s="238"/>
      <c r="X152" s="238"/>
      <c r="Y152" s="238"/>
      <c r="Z152" s="238"/>
      <c r="AA152" s="238"/>
      <c r="AB152" s="238"/>
      <c r="AC152" s="238"/>
      <c r="AD152" s="238"/>
    </row>
    <row r="153" customFormat="false" ht="30" hidden="false" customHeight="true" outlineLevel="0" collapsed="false">
      <c r="A153" s="348" t="n">
        <v>25</v>
      </c>
      <c r="B153" s="330" t="e">
        <f aca="false">VLOOKUP(C153,'9. Matriz de Requisitos'!$A$8:$V$88,3, FALSE())</f>
        <v>#N/A</v>
      </c>
      <c r="C153" s="487" t="s">
        <v>1780</v>
      </c>
      <c r="D153" s="330" t="e">
        <f aca="false">VLOOKUP(C153,'9. Matriz de Requisitos'!$A:$W,4, FALSE())</f>
        <v>#N/A</v>
      </c>
      <c r="E153" s="488" t="s">
        <v>2165</v>
      </c>
      <c r="F153" s="486" t="str">
        <f aca="false">VLOOKUP($E153, '4.5.1 Catalogo UXUI'!$B$2:$D$100, 3, FALSE())</f>
        <v>Limpieza</v>
      </c>
      <c r="G153" s="483" t="s">
        <v>2240</v>
      </c>
      <c r="H153" s="490" t="str">
        <f aca="false">CONCATENATE("[",$C153,"]","[",$F153,"] - ",$G153)</f>
        <v>[R14M-RE-FU-024][Limpieza] - Nueva Función - Selector de Moneda Carrito - Venta Digital</v>
      </c>
      <c r="I153" s="491" t="s">
        <v>2166</v>
      </c>
      <c r="J153" s="300" t="n">
        <f aca="false">IFERROR(VLOOKUP(E153,'4.5.1 Catalogo UXUI'!$B$2:$C$101, 2, FALSE()), 0)</f>
        <v>2</v>
      </c>
      <c r="K153" s="301" t="s">
        <v>43</v>
      </c>
      <c r="L153" s="300" t="n">
        <f aca="false">ROUNDUP(SUM(VLOOKUP('4.5 WBS UXUI'!K153,'6. Catalogos'!$S$2:$T$4,2,FALSE())*J153),0)</f>
        <v>2</v>
      </c>
      <c r="M153" s="486"/>
      <c r="N153" s="491"/>
      <c r="O153" s="238"/>
      <c r="P153" s="238"/>
      <c r="Q153" s="238"/>
      <c r="R153" s="238"/>
      <c r="S153" s="238"/>
      <c r="T153" s="238"/>
      <c r="U153" s="238"/>
      <c r="V153" s="238"/>
      <c r="W153" s="238"/>
      <c r="X153" s="238"/>
      <c r="Y153" s="238"/>
      <c r="Z153" s="238"/>
      <c r="AA153" s="238"/>
      <c r="AB153" s="238"/>
      <c r="AC153" s="238"/>
      <c r="AD153" s="238"/>
    </row>
    <row r="154" customFormat="false" ht="42.75" hidden="false" customHeight="true" outlineLevel="0" collapsed="false">
      <c r="A154" s="348" t="n">
        <v>25</v>
      </c>
      <c r="B154" s="330" t="e">
        <f aca="false">VLOOKUP(C154,'9. Matriz de Requisitos'!$A$8:$V$88,3, FALSE())</f>
        <v>#N/A</v>
      </c>
      <c r="C154" s="487" t="s">
        <v>1780</v>
      </c>
      <c r="D154" s="330" t="e">
        <f aca="false">VLOOKUP(C154,'9. Matriz de Requisitos'!$A:$W,4, FALSE())</f>
        <v>#N/A</v>
      </c>
      <c r="E154" s="488" t="s">
        <v>2180</v>
      </c>
      <c r="F154" s="489" t="str">
        <f aca="false">VLOOKUP($E154, '4.5.1 Catalogo UXUI'!$B$2:$D$100, 3, FALSE())</f>
        <v>Iteración N1</v>
      </c>
      <c r="G154" s="483" t="s">
        <v>2242</v>
      </c>
      <c r="H154" s="490" t="str">
        <f aca="false">CONCATENATE("[",$C154,"]","[",$F154,"] - ",$G154)</f>
        <v>[R14M-RE-FU-024][Iteración N1] - Nuevo Copy - Cargar OC con misma moneda de Cotización - Venta Digital</v>
      </c>
      <c r="I154" s="491" t="s">
        <v>2243</v>
      </c>
      <c r="J154" s="300" t="n">
        <f aca="false">IFERROR(VLOOKUP(E154,'4.5.1 Catalogo UXUI'!$B$2:$C$101, 2, FALSE()), 0)</f>
        <v>1</v>
      </c>
      <c r="K154" s="301" t="s">
        <v>43</v>
      </c>
      <c r="L154" s="300" t="n">
        <f aca="false">ROUNDUP(SUM(VLOOKUP('4.5 WBS UXUI'!K154,'6. Catalogos'!$S$2:$T$4,2,FALSE())*J154),0)</f>
        <v>1</v>
      </c>
      <c r="M154" s="486"/>
      <c r="N154" s="491"/>
      <c r="O154" s="238"/>
      <c r="P154" s="238"/>
      <c r="Q154" s="238"/>
      <c r="R154" s="238"/>
      <c r="S154" s="238"/>
      <c r="T154" s="238"/>
      <c r="U154" s="238"/>
      <c r="V154" s="238"/>
      <c r="W154" s="238"/>
      <c r="X154" s="238"/>
      <c r="Y154" s="238"/>
      <c r="Z154" s="238"/>
      <c r="AA154" s="238"/>
      <c r="AB154" s="238"/>
      <c r="AC154" s="238"/>
      <c r="AD154" s="238"/>
    </row>
    <row r="155" customFormat="false" ht="57" hidden="false" customHeight="true" outlineLevel="0" collapsed="false">
      <c r="A155" s="348" t="n">
        <v>26</v>
      </c>
      <c r="B155" s="330" t="e">
        <f aca="false">VLOOKUP(C155,'9. Matriz de Requisitos'!$A$8:$V$88,3, FALSE())</f>
        <v>#N/A</v>
      </c>
      <c r="C155" s="487" t="s">
        <v>1781</v>
      </c>
      <c r="D155" s="330" t="e">
        <f aca="false">VLOOKUP(C155,'9. Matriz de Requisitos'!$A:$W,4, FALSE())</f>
        <v>#N/A</v>
      </c>
      <c r="E155" s="488" t="s">
        <v>2151</v>
      </c>
      <c r="F155" s="489" t="str">
        <f aca="false">VLOOKUP($E155, '4.5.1 Catalogo UXUI'!$B$2:$D$100, 3, FALSE())</f>
        <v>Análisis</v>
      </c>
      <c r="G155" s="483" t="s">
        <v>2244</v>
      </c>
      <c r="H155" s="490" t="str">
        <f aca="false">CONCATENATE("[",$C155,"]","[",$F155,"] - ",$G155)</f>
        <v>[R14M-RE-FU-025][Análisis] - Función Actualizada - Visualizar TEE Originales de Partidas en Cotizaciones donde se aceptan Parciales y Agregar Partida de flete a mas de una OC</v>
      </c>
      <c r="I155" s="301" t="s">
        <v>2153</v>
      </c>
      <c r="J155" s="300" t="n">
        <f aca="false">IFERROR(VLOOKUP(E155,'4.5.1 Catalogo UXUI'!$B$2:$C$101, 2, FALSE()), 0)</f>
        <v>2</v>
      </c>
      <c r="K155" s="301" t="s">
        <v>43</v>
      </c>
      <c r="L155" s="300" t="n">
        <f aca="false">ROUNDUP(SUM(VLOOKUP('4.5 WBS UXUI'!K155,'6. Catalogos'!$S$2:$T$4,2,FALSE())*J155),0)</f>
        <v>2</v>
      </c>
      <c r="M155" s="486"/>
      <c r="N155" s="301"/>
      <c r="O155" s="238"/>
      <c r="P155" s="238"/>
      <c r="Q155" s="238"/>
      <c r="R155" s="238"/>
      <c r="S155" s="238"/>
      <c r="T155" s="238"/>
      <c r="U155" s="238"/>
      <c r="V155" s="238"/>
      <c r="W155" s="238"/>
      <c r="X155" s="238"/>
      <c r="Y155" s="238"/>
      <c r="Z155" s="238"/>
      <c r="AA155" s="238"/>
      <c r="AB155" s="238"/>
      <c r="AC155" s="238"/>
      <c r="AD155" s="238"/>
    </row>
    <row r="156" customFormat="false" ht="57" hidden="false" customHeight="true" outlineLevel="0" collapsed="false">
      <c r="A156" s="348" t="n">
        <v>26</v>
      </c>
      <c r="B156" s="330" t="e">
        <f aca="false">VLOOKUP(C156,'9. Matriz de Requisitos'!$A$8:$V$88,3, FALSE())</f>
        <v>#N/A</v>
      </c>
      <c r="C156" s="487" t="s">
        <v>1781</v>
      </c>
      <c r="D156" s="330" t="e">
        <f aca="false">VLOOKUP(C156,'9. Matriz de Requisitos'!$A:$W,4, FALSE())</f>
        <v>#N/A</v>
      </c>
      <c r="E156" s="488" t="s">
        <v>2154</v>
      </c>
      <c r="F156" s="489" t="str">
        <f aca="false">VLOOKUP($E156, '4.5.1 Catalogo UXUI'!$B$2:$D$100, 3, FALSE())</f>
        <v>Acompañamiento</v>
      </c>
      <c r="G156" s="483" t="s">
        <v>2244</v>
      </c>
      <c r="H156" s="490" t="str">
        <f aca="false">CONCATENATE("[",$C156,"]","[",$F156,"] - ",$G156)</f>
        <v>[R14M-RE-FU-025][Acompañamiento] - Función Actualizada - Visualizar TEE Originales de Partidas en Cotizaciones donde se aceptan Parciales y Agregar Partida de flete a mas de una OC</v>
      </c>
      <c r="I156" s="301" t="s">
        <v>2155</v>
      </c>
      <c r="J156" s="300" t="n">
        <f aca="false">IFERROR(VLOOKUP(E156,'4.5.1 Catalogo UXUI'!$B$2:$C$101, 2, FALSE()), 0)</f>
        <v>2</v>
      </c>
      <c r="K156" s="301" t="s">
        <v>43</v>
      </c>
      <c r="L156" s="300" t="n">
        <f aca="false">ROUNDUP(SUM(VLOOKUP('4.5 WBS UXUI'!K156,'6. Catalogos'!$S$2:$T$4,2,FALSE())*J156),0)</f>
        <v>2</v>
      </c>
      <c r="M156" s="486"/>
      <c r="N156" s="301"/>
      <c r="O156" s="238"/>
      <c r="P156" s="238"/>
      <c r="Q156" s="238"/>
      <c r="R156" s="238"/>
      <c r="S156" s="238"/>
      <c r="T156" s="238"/>
      <c r="U156" s="238"/>
      <c r="V156" s="238"/>
      <c r="W156" s="238"/>
      <c r="X156" s="238"/>
      <c r="Y156" s="238"/>
      <c r="Z156" s="238"/>
      <c r="AA156" s="238"/>
      <c r="AB156" s="238"/>
      <c r="AC156" s="238"/>
      <c r="AD156" s="238"/>
    </row>
    <row r="157" customFormat="false" ht="57" hidden="false" customHeight="true" outlineLevel="0" collapsed="false">
      <c r="A157" s="348" t="n">
        <v>26</v>
      </c>
      <c r="B157" s="330" t="e">
        <f aca="false">VLOOKUP(C157,'9. Matriz de Requisitos'!$A$8:$V$88,3, FALSE())</f>
        <v>#N/A</v>
      </c>
      <c r="C157" s="487" t="s">
        <v>1781</v>
      </c>
      <c r="D157" s="330" t="e">
        <f aca="false">VLOOKUP(C157,'9. Matriz de Requisitos'!$A:$W,4, FALSE())</f>
        <v>#N/A</v>
      </c>
      <c r="E157" s="488" t="s">
        <v>2156</v>
      </c>
      <c r="F157" s="489" t="str">
        <f aca="false">VLOOKUP($E157, '4.5.1 Catalogo UXUI'!$B$2:$D$100, 3, FALSE())</f>
        <v>Documentación</v>
      </c>
      <c r="G157" s="483" t="s">
        <v>2244</v>
      </c>
      <c r="H157" s="490" t="str">
        <f aca="false">CONCATENATE("[",$C157,"]","[",$F157,"] - ",$G157)</f>
        <v>[R14M-RE-FU-025][Documentación] - Función Actualizada - Visualizar TEE Originales de Partidas en Cotizaciones donde se aceptan Parciales y Agregar Partida de flete a mas de una OC</v>
      </c>
      <c r="I157" s="491" t="s">
        <v>2158</v>
      </c>
      <c r="J157" s="300" t="n">
        <f aca="false">IFERROR(VLOOKUP(E157,'4.5.1 Catalogo UXUI'!$B$2:$C$101, 2, FALSE()), 0)</f>
        <v>1</v>
      </c>
      <c r="K157" s="301" t="s">
        <v>43</v>
      </c>
      <c r="L157" s="300" t="n">
        <f aca="false">ROUNDUP(SUM(VLOOKUP('4.5 WBS UXUI'!K157,'6. Catalogos'!$S$2:$T$4,2,FALSE())*J157),0)</f>
        <v>1</v>
      </c>
      <c r="M157" s="486"/>
      <c r="N157" s="491"/>
      <c r="O157" s="238"/>
      <c r="P157" s="238"/>
      <c r="Q157" s="238"/>
      <c r="R157" s="238"/>
      <c r="S157" s="238"/>
      <c r="T157" s="238"/>
      <c r="U157" s="238"/>
      <c r="V157" s="238"/>
      <c r="W157" s="238"/>
      <c r="X157" s="238"/>
      <c r="Y157" s="238"/>
      <c r="Z157" s="238"/>
      <c r="AA157" s="238"/>
      <c r="AB157" s="238"/>
      <c r="AC157" s="238"/>
      <c r="AD157" s="238"/>
    </row>
    <row r="158" customFormat="false" ht="45" hidden="false" customHeight="true" outlineLevel="0" collapsed="false">
      <c r="A158" s="348" t="n">
        <v>26</v>
      </c>
      <c r="B158" s="330" t="e">
        <f aca="false">VLOOKUP(C158,'9. Matriz de Requisitos'!$A$8:$V$88,3, FALSE())</f>
        <v>#N/A</v>
      </c>
      <c r="C158" s="487" t="s">
        <v>1781</v>
      </c>
      <c r="D158" s="330" t="e">
        <f aca="false">VLOOKUP(C158,'9. Matriz de Requisitos'!$A:$W,4, FALSE())</f>
        <v>#N/A</v>
      </c>
      <c r="E158" s="488" t="s">
        <v>2245</v>
      </c>
      <c r="F158" s="489" t="str">
        <f aca="false">VLOOKUP($E158, '4.5.1 Catalogo UXUI'!$B$2:$D$100, 3, FALSE())</f>
        <v>Iteración N2</v>
      </c>
      <c r="G158" s="483" t="s">
        <v>2246</v>
      </c>
      <c r="H158" s="490" t="str">
        <f aca="false">CONCATENATE("[",$C158,"]","[",$F158,"] - ",$G158)</f>
        <v>[R14M-RE-FU-025][Iteración N2] - Función Actualizada - Visualizar TEE Originales de Partidas en Cotizaciones donde se aceptan Parciales - Cotizar lo Cotizable</v>
      </c>
      <c r="I158" s="491" t="s">
        <v>2247</v>
      </c>
      <c r="J158" s="300" t="n">
        <f aca="false">IFERROR(VLOOKUP(E158,'4.5.1 Catalogo UXUI'!$B$2:$C$101, 2, FALSE()), 0)</f>
        <v>2</v>
      </c>
      <c r="K158" s="301" t="s">
        <v>43</v>
      </c>
      <c r="L158" s="300" t="n">
        <f aca="false">ROUNDUP(SUM(VLOOKUP('4.5 WBS UXUI'!K158,'6. Catalogos'!$S$2:$T$4,2,FALSE())*J158),0)</f>
        <v>2</v>
      </c>
      <c r="M158" s="486"/>
      <c r="N158" s="491"/>
      <c r="O158" s="238"/>
      <c r="P158" s="238"/>
      <c r="Q158" s="238"/>
      <c r="R158" s="238"/>
      <c r="S158" s="238"/>
      <c r="T158" s="238"/>
      <c r="U158" s="238"/>
      <c r="V158" s="238"/>
      <c r="W158" s="238"/>
      <c r="X158" s="238"/>
      <c r="Y158" s="238"/>
      <c r="Z158" s="238"/>
      <c r="AA158" s="238"/>
      <c r="AB158" s="238"/>
      <c r="AC158" s="238"/>
      <c r="AD158" s="238"/>
    </row>
    <row r="159" customFormat="false" ht="45" hidden="false" customHeight="true" outlineLevel="0" collapsed="false">
      <c r="A159" s="348" t="n">
        <v>26</v>
      </c>
      <c r="B159" s="330" t="e">
        <f aca="false">VLOOKUP(C159,'9. Matriz de Requisitos'!$A$8:$V$88,3, FALSE())</f>
        <v>#N/A</v>
      </c>
      <c r="C159" s="487" t="s">
        <v>1781</v>
      </c>
      <c r="D159" s="330" t="e">
        <f aca="false">VLOOKUP(C159,'9. Matriz de Requisitos'!$A:$W,4, FALSE())</f>
        <v>#N/A</v>
      </c>
      <c r="E159" s="488" t="s">
        <v>2165</v>
      </c>
      <c r="F159" s="486" t="str">
        <f aca="false">VLOOKUP($E159, '4.5.1 Catalogo UXUI'!$B$2:$D$100, 3, FALSE())</f>
        <v>Limpieza</v>
      </c>
      <c r="G159" s="483" t="s">
        <v>2246</v>
      </c>
      <c r="H159" s="490" t="str">
        <f aca="false">CONCATENATE("[",$C159,"]","[",$F159,"] - ",$G159)</f>
        <v>[R14M-RE-FU-025][Limpieza] - Función Actualizada - Visualizar TEE Originales de Partidas en Cotizaciones donde se aceptan Parciales - Cotizar lo Cotizable</v>
      </c>
      <c r="I159" s="491" t="s">
        <v>2166</v>
      </c>
      <c r="J159" s="300" t="n">
        <f aca="false">IFERROR(VLOOKUP(E159,'4.5.1 Catalogo UXUI'!$B$2:$C$101, 2, FALSE()), 0)</f>
        <v>2</v>
      </c>
      <c r="K159" s="301" t="s">
        <v>43</v>
      </c>
      <c r="L159" s="300" t="n">
        <f aca="false">ROUNDUP(SUM(VLOOKUP('4.5 WBS UXUI'!K159,'6. Catalogos'!$S$2:$T$4,2,FALSE())*J159),0)</f>
        <v>2</v>
      </c>
      <c r="M159" s="486"/>
      <c r="N159" s="491"/>
      <c r="O159" s="238"/>
      <c r="P159" s="238"/>
      <c r="Q159" s="238"/>
      <c r="R159" s="238"/>
      <c r="S159" s="238"/>
      <c r="T159" s="238"/>
      <c r="U159" s="238"/>
      <c r="V159" s="238"/>
      <c r="W159" s="238"/>
      <c r="X159" s="238"/>
      <c r="Y159" s="238"/>
      <c r="Z159" s="238"/>
      <c r="AA159" s="238"/>
      <c r="AB159" s="238"/>
      <c r="AC159" s="238"/>
      <c r="AD159" s="238"/>
    </row>
    <row r="160" customFormat="false" ht="42.75" hidden="false" customHeight="true" outlineLevel="0" collapsed="false">
      <c r="A160" s="348" t="n">
        <v>26</v>
      </c>
      <c r="B160" s="330" t="e">
        <f aca="false">VLOOKUP(C160,'9. Matriz de Requisitos'!$A$8:$V$88,3, FALSE())</f>
        <v>#N/A</v>
      </c>
      <c r="C160" s="487" t="s">
        <v>1781</v>
      </c>
      <c r="D160" s="330" t="e">
        <f aca="false">VLOOKUP(C160,'9. Matriz de Requisitos'!$A:$W,4, FALSE())</f>
        <v>#N/A</v>
      </c>
      <c r="E160" s="488" t="s">
        <v>2168</v>
      </c>
      <c r="F160" s="489" t="str">
        <f aca="false">VLOOKUP($E160, '4.5.1 Catalogo UXUI'!$B$2:$D$100, 3, FALSE())</f>
        <v>Caso de Uso</v>
      </c>
      <c r="G160" s="483" t="s">
        <v>2248</v>
      </c>
      <c r="H160" s="490" t="str">
        <f aca="false">CONCATENATE("[",$C160,"]","[",$F160,"] - ",$G160)</f>
        <v>[R14M-RE-FU-025][Caso de Uso] - Función Actualizada - Agregar partida de flete a mas de una OC - Atender Promesa de Compra</v>
      </c>
      <c r="I160" s="491" t="s">
        <v>2175</v>
      </c>
      <c r="J160" s="300" t="n">
        <f aca="false">IFERROR(VLOOKUP(E160,'4.5.1 Catalogo UXUI'!$B$2:$C$101, 2, FALSE()), 0)</f>
        <v>1</v>
      </c>
      <c r="K160" s="301" t="s">
        <v>43</v>
      </c>
      <c r="L160" s="300" t="n">
        <f aca="false">ROUNDUP(SUM(VLOOKUP('4.5 WBS UXUI'!K160,'6. Catalogos'!$S$2:$T$4,2,FALSE())*J160),0)</f>
        <v>1</v>
      </c>
      <c r="M160" s="486"/>
      <c r="N160" s="491"/>
      <c r="O160" s="238"/>
      <c r="P160" s="238"/>
      <c r="Q160" s="238"/>
      <c r="R160" s="238"/>
      <c r="S160" s="238"/>
      <c r="T160" s="238"/>
      <c r="U160" s="238"/>
      <c r="V160" s="238"/>
      <c r="W160" s="238"/>
      <c r="X160" s="238"/>
      <c r="Y160" s="238"/>
      <c r="Z160" s="238"/>
      <c r="AA160" s="238"/>
      <c r="AB160" s="238"/>
      <c r="AC160" s="238"/>
      <c r="AD160" s="238"/>
    </row>
    <row r="161" customFormat="false" ht="42.75" hidden="false" customHeight="true" outlineLevel="0" collapsed="false">
      <c r="A161" s="348" t="n">
        <v>26</v>
      </c>
      <c r="B161" s="330" t="e">
        <f aca="false">VLOOKUP(C161,'9. Matriz de Requisitos'!$A$8:$V$88,3, FALSE())</f>
        <v>#N/A</v>
      </c>
      <c r="C161" s="487" t="s">
        <v>1781</v>
      </c>
      <c r="D161" s="330" t="e">
        <f aca="false">VLOOKUP(C161,'9. Matriz de Requisitos'!$A:$W,4, FALSE())</f>
        <v>#N/A</v>
      </c>
      <c r="E161" s="488" t="s">
        <v>2165</v>
      </c>
      <c r="F161" s="486" t="str">
        <f aca="false">VLOOKUP($E161, '4.5.1 Catalogo UXUI'!$B$2:$D$100, 3, FALSE())</f>
        <v>Limpieza</v>
      </c>
      <c r="G161" s="483" t="s">
        <v>2248</v>
      </c>
      <c r="H161" s="490" t="str">
        <f aca="false">CONCATENATE("[",$C161,"]","[",$F161,"] - ",$G161)</f>
        <v>[R14M-RE-FU-025][Limpieza] - Función Actualizada - Agregar partida de flete a mas de una OC - Atender Promesa de Compra</v>
      </c>
      <c r="I161" s="491" t="s">
        <v>2166</v>
      </c>
      <c r="J161" s="300" t="n">
        <f aca="false">IFERROR(VLOOKUP(E161,'4.5.1 Catalogo UXUI'!$B$2:$C$101, 2, FALSE()), 0)</f>
        <v>2</v>
      </c>
      <c r="K161" s="301" t="s">
        <v>43</v>
      </c>
      <c r="L161" s="300" t="n">
        <f aca="false">ROUNDUP(SUM(VLOOKUP('4.5 WBS UXUI'!K161,'6. Catalogos'!$S$2:$T$4,2,FALSE())*J161),0)</f>
        <v>2</v>
      </c>
      <c r="M161" s="486"/>
      <c r="N161" s="491"/>
      <c r="O161" s="238"/>
      <c r="P161" s="238"/>
      <c r="Q161" s="238"/>
      <c r="R161" s="238"/>
      <c r="S161" s="238"/>
      <c r="T161" s="238"/>
      <c r="U161" s="238"/>
      <c r="V161" s="238"/>
      <c r="W161" s="238"/>
      <c r="X161" s="238"/>
      <c r="Y161" s="238"/>
      <c r="Z161" s="238"/>
      <c r="AA161" s="238"/>
      <c r="AB161" s="238"/>
      <c r="AC161" s="238"/>
      <c r="AD161" s="238"/>
    </row>
    <row r="162" customFormat="false" ht="30" hidden="false" customHeight="true" outlineLevel="0" collapsed="false">
      <c r="A162" s="348" t="n">
        <v>27</v>
      </c>
      <c r="B162" s="330" t="e">
        <f aca="false">VLOOKUP(C162,'9. Matriz de Requisitos'!$A$8:$V$88,3, FALSE())</f>
        <v>#N/A</v>
      </c>
      <c r="C162" s="487" t="s">
        <v>1782</v>
      </c>
      <c r="D162" s="330" t="e">
        <f aca="false">VLOOKUP(C162,'9. Matriz de Requisitos'!$A:$W,4, FALSE())</f>
        <v>#N/A</v>
      </c>
      <c r="E162" s="488" t="s">
        <v>2151</v>
      </c>
      <c r="F162" s="489" t="str">
        <f aca="false">VLOOKUP($E162, '4.5.1 Catalogo UXUI'!$B$2:$D$100, 3, FALSE())</f>
        <v>Análisis</v>
      </c>
      <c r="G162" s="483" t="s">
        <v>2249</v>
      </c>
      <c r="H162" s="490" t="str">
        <f aca="false">CONCATENATE("[",$C162,"]","[",$F162,"] - ",$G162)</f>
        <v>[R14M-RE-FU-026][Análisis] - Actualizar Plantilla - Notificación Investigación Finalizada - Correo</v>
      </c>
      <c r="I162" s="301" t="s">
        <v>2153</v>
      </c>
      <c r="J162" s="300" t="n">
        <f aca="false">IFERROR(VLOOKUP(E162,'4.5.1 Catalogo UXUI'!$B$2:$C$101, 2, FALSE()), 0)</f>
        <v>2</v>
      </c>
      <c r="K162" s="301" t="s">
        <v>43</v>
      </c>
      <c r="L162" s="300" t="n">
        <f aca="false">ROUNDUP(SUM(VLOOKUP('4.5 WBS UXUI'!K162,'6. Catalogos'!$S$2:$T$4,2,FALSE())*J162),0)</f>
        <v>2</v>
      </c>
      <c r="M162" s="486"/>
      <c r="N162" s="301"/>
      <c r="O162" s="238"/>
      <c r="P162" s="238"/>
      <c r="Q162" s="238"/>
      <c r="R162" s="238"/>
      <c r="S162" s="238"/>
      <c r="T162" s="238"/>
      <c r="U162" s="238"/>
      <c r="V162" s="238"/>
      <c r="W162" s="238"/>
      <c r="X162" s="238"/>
      <c r="Y162" s="238"/>
      <c r="Z162" s="238"/>
      <c r="AA162" s="238"/>
      <c r="AB162" s="238"/>
      <c r="AC162" s="238"/>
      <c r="AD162" s="238"/>
    </row>
    <row r="163" customFormat="false" ht="30" hidden="false" customHeight="true" outlineLevel="0" collapsed="false">
      <c r="A163" s="348" t="n">
        <v>27</v>
      </c>
      <c r="B163" s="330" t="e">
        <f aca="false">VLOOKUP(C163,'9. Matriz de Requisitos'!$A$8:$V$88,3, FALSE())</f>
        <v>#N/A</v>
      </c>
      <c r="C163" s="487" t="s">
        <v>1782</v>
      </c>
      <c r="D163" s="330" t="e">
        <f aca="false">VLOOKUP(C163,'9. Matriz de Requisitos'!$A:$W,4, FALSE())</f>
        <v>#N/A</v>
      </c>
      <c r="E163" s="488" t="s">
        <v>2154</v>
      </c>
      <c r="F163" s="489" t="str">
        <f aca="false">VLOOKUP($E163, '4.5.1 Catalogo UXUI'!$B$2:$D$100, 3, FALSE())</f>
        <v>Acompañamiento</v>
      </c>
      <c r="G163" s="483" t="s">
        <v>2249</v>
      </c>
      <c r="H163" s="490" t="str">
        <f aca="false">CONCATENATE("[",$C163,"]","[",$F163,"] - ",$G163)</f>
        <v>[R14M-RE-FU-026][Acompañamiento] - Actualizar Plantilla - Notificación Investigación Finalizada - Correo</v>
      </c>
      <c r="I163" s="301" t="s">
        <v>2155</v>
      </c>
      <c r="J163" s="300" t="n">
        <f aca="false">IFERROR(VLOOKUP(E163,'4.5.1 Catalogo UXUI'!$B$2:$C$101, 2, FALSE()), 0)</f>
        <v>2</v>
      </c>
      <c r="K163" s="301" t="s">
        <v>43</v>
      </c>
      <c r="L163" s="300" t="n">
        <f aca="false">ROUNDUP(SUM(VLOOKUP('4.5 WBS UXUI'!K163,'6. Catalogos'!$S$2:$T$4,2,FALSE())*J163),0)</f>
        <v>2</v>
      </c>
      <c r="M163" s="486"/>
      <c r="N163" s="301"/>
      <c r="O163" s="238"/>
      <c r="P163" s="238"/>
      <c r="Q163" s="238"/>
      <c r="R163" s="238"/>
      <c r="S163" s="238"/>
      <c r="T163" s="238"/>
      <c r="U163" s="238"/>
      <c r="V163" s="238"/>
      <c r="W163" s="238"/>
      <c r="X163" s="238"/>
      <c r="Y163" s="238"/>
      <c r="Z163" s="238"/>
      <c r="AA163" s="238"/>
      <c r="AB163" s="238"/>
      <c r="AC163" s="238"/>
      <c r="AD163" s="238"/>
    </row>
    <row r="164" customFormat="false" ht="30" hidden="false" customHeight="true" outlineLevel="0" collapsed="false">
      <c r="A164" s="348" t="n">
        <v>27</v>
      </c>
      <c r="B164" s="330" t="e">
        <f aca="false">VLOOKUP(C164,'9. Matriz de Requisitos'!$A$8:$V$88,3, FALSE())</f>
        <v>#N/A</v>
      </c>
      <c r="C164" s="487" t="s">
        <v>1782</v>
      </c>
      <c r="D164" s="330" t="e">
        <f aca="false">VLOOKUP(C164,'9. Matriz de Requisitos'!$A:$W,4, FALSE())</f>
        <v>#N/A</v>
      </c>
      <c r="E164" s="488" t="s">
        <v>2156</v>
      </c>
      <c r="F164" s="489" t="str">
        <f aca="false">VLOOKUP($E164, '4.5.1 Catalogo UXUI'!$B$2:$D$100, 3, FALSE())</f>
        <v>Documentación</v>
      </c>
      <c r="G164" s="483" t="s">
        <v>2249</v>
      </c>
      <c r="H164" s="490" t="str">
        <f aca="false">CONCATENATE("[",$C164,"]","[",$F164,"] - ",$G164)</f>
        <v>[R14M-RE-FU-026][Documentación] - Actualizar Plantilla - Notificación Investigación Finalizada - Correo</v>
      </c>
      <c r="I164" s="491" t="s">
        <v>2158</v>
      </c>
      <c r="J164" s="300" t="n">
        <f aca="false">IFERROR(VLOOKUP(E164,'4.5.1 Catalogo UXUI'!$B$2:$C$101, 2, FALSE()), 0)</f>
        <v>1</v>
      </c>
      <c r="K164" s="301" t="s">
        <v>43</v>
      </c>
      <c r="L164" s="300" t="n">
        <f aca="false">ROUNDUP(SUM(VLOOKUP('4.5 WBS UXUI'!K164,'6. Catalogos'!$S$2:$T$4,2,FALSE())*J164),0)</f>
        <v>1</v>
      </c>
      <c r="M164" s="486"/>
      <c r="N164" s="491"/>
      <c r="O164" s="238"/>
      <c r="P164" s="238"/>
      <c r="Q164" s="238"/>
      <c r="R164" s="238"/>
      <c r="S164" s="238"/>
      <c r="T164" s="238"/>
      <c r="U164" s="238"/>
      <c r="V164" s="238"/>
      <c r="W164" s="238"/>
      <c r="X164" s="238"/>
      <c r="Y164" s="238"/>
      <c r="Z164" s="238"/>
      <c r="AA164" s="238"/>
      <c r="AB164" s="238"/>
      <c r="AC164" s="238"/>
      <c r="AD164" s="238"/>
    </row>
    <row r="165" customFormat="false" ht="42.75" hidden="false" customHeight="true" outlineLevel="0" collapsed="false">
      <c r="A165" s="348" t="n">
        <v>28</v>
      </c>
      <c r="B165" s="330" t="e">
        <f aca="false">VLOOKUP(C165,'9. Matriz de Requisitos'!$A$8:$V$88,3, FALSE())</f>
        <v>#N/A</v>
      </c>
      <c r="C165" s="487" t="s">
        <v>1783</v>
      </c>
      <c r="D165" s="330" t="e">
        <f aca="false">VLOOKUP(C165,'9. Matriz de Requisitos'!$A:$W,4, FALSE())</f>
        <v>#N/A</v>
      </c>
      <c r="E165" s="488" t="s">
        <v>2151</v>
      </c>
      <c r="F165" s="489" t="str">
        <f aca="false">VLOOKUP($E165, '4.5.1 Catalogo UXUI'!$B$2:$D$100, 3, FALSE())</f>
        <v>Análisis</v>
      </c>
      <c r="G165" s="483" t="s">
        <v>2250</v>
      </c>
      <c r="H165" s="490" t="str">
        <f aca="false">CONCATENATE("[",$C165,"]","[",$F165,"] - ",$G165)</f>
        <v>[R14M-RE-FU-027][Análisis] - Nueva Plantilla - Notificación de Productos No compendiales a Especialista de Marca - Correo Cotizacion</v>
      </c>
      <c r="I165" s="301" t="s">
        <v>2153</v>
      </c>
      <c r="J165" s="300" t="n">
        <f aca="false">IFERROR(VLOOKUP(E165,'4.5.1 Catalogo UXUI'!$B$2:$C$101, 2, FALSE()), 0)</f>
        <v>2</v>
      </c>
      <c r="K165" s="301" t="s">
        <v>43</v>
      </c>
      <c r="L165" s="300" t="n">
        <f aca="false">ROUNDUP(SUM(VLOOKUP('4.5 WBS UXUI'!K165,'6. Catalogos'!$S$2:$T$4,2,FALSE())*J165),0)</f>
        <v>2</v>
      </c>
      <c r="M165" s="486"/>
      <c r="N165" s="301"/>
      <c r="O165" s="238"/>
      <c r="P165" s="238"/>
      <c r="Q165" s="238"/>
      <c r="R165" s="238"/>
      <c r="S165" s="238"/>
      <c r="T165" s="238"/>
      <c r="U165" s="238"/>
      <c r="V165" s="238"/>
      <c r="W165" s="238"/>
      <c r="X165" s="238"/>
      <c r="Y165" s="238"/>
      <c r="Z165" s="238"/>
      <c r="AA165" s="238"/>
      <c r="AB165" s="238"/>
      <c r="AC165" s="238"/>
      <c r="AD165" s="238"/>
    </row>
    <row r="166" customFormat="false" ht="42.75" hidden="false" customHeight="true" outlineLevel="0" collapsed="false">
      <c r="A166" s="348" t="n">
        <v>28</v>
      </c>
      <c r="B166" s="330" t="e">
        <f aca="false">VLOOKUP(C166,'9. Matriz de Requisitos'!$A$8:$V$88,3, FALSE())</f>
        <v>#N/A</v>
      </c>
      <c r="C166" s="487" t="s">
        <v>1783</v>
      </c>
      <c r="D166" s="330" t="e">
        <f aca="false">VLOOKUP(C166,'9. Matriz de Requisitos'!$A:$W,4, FALSE())</f>
        <v>#N/A</v>
      </c>
      <c r="E166" s="488" t="s">
        <v>2154</v>
      </c>
      <c r="F166" s="489" t="str">
        <f aca="false">VLOOKUP($E166, '4.5.1 Catalogo UXUI'!$B$2:$D$100, 3, FALSE())</f>
        <v>Acompañamiento</v>
      </c>
      <c r="G166" s="483" t="s">
        <v>2250</v>
      </c>
      <c r="H166" s="490" t="str">
        <f aca="false">CONCATENATE("[",$C166,"]","[",$F166,"] - ",$G166)</f>
        <v>[R14M-RE-FU-027][Acompañamiento] - Nueva Plantilla - Notificación de Productos No compendiales a Especialista de Marca - Correo Cotizacion</v>
      </c>
      <c r="I166" s="301" t="s">
        <v>2155</v>
      </c>
      <c r="J166" s="300" t="n">
        <f aca="false">IFERROR(VLOOKUP(E166,'4.5.1 Catalogo UXUI'!$B$2:$C$101, 2, FALSE()), 0)</f>
        <v>2</v>
      </c>
      <c r="K166" s="301" t="s">
        <v>43</v>
      </c>
      <c r="L166" s="300" t="n">
        <f aca="false">ROUNDUP(SUM(VLOOKUP('4.5 WBS UXUI'!K166,'6. Catalogos'!$S$2:$T$4,2,FALSE())*J166),0)</f>
        <v>2</v>
      </c>
      <c r="M166" s="486"/>
      <c r="N166" s="301"/>
      <c r="O166" s="238"/>
      <c r="P166" s="238"/>
      <c r="Q166" s="238"/>
      <c r="R166" s="238"/>
      <c r="S166" s="238"/>
      <c r="T166" s="238"/>
      <c r="U166" s="238"/>
      <c r="V166" s="238"/>
      <c r="W166" s="238"/>
      <c r="X166" s="238"/>
      <c r="Y166" s="238"/>
      <c r="Z166" s="238"/>
      <c r="AA166" s="238"/>
      <c r="AB166" s="238"/>
      <c r="AC166" s="238"/>
      <c r="AD166" s="238"/>
    </row>
    <row r="167" customFormat="false" ht="42.75" hidden="false" customHeight="true" outlineLevel="0" collapsed="false">
      <c r="A167" s="348" t="n">
        <v>28</v>
      </c>
      <c r="B167" s="330" t="e">
        <f aca="false">VLOOKUP(C167,'9. Matriz de Requisitos'!$A$8:$V$88,3, FALSE())</f>
        <v>#N/A</v>
      </c>
      <c r="C167" s="487" t="s">
        <v>1783</v>
      </c>
      <c r="D167" s="330" t="e">
        <f aca="false">VLOOKUP(C167,'9. Matriz de Requisitos'!$A:$W,4, FALSE())</f>
        <v>#N/A</v>
      </c>
      <c r="E167" s="488" t="s">
        <v>2156</v>
      </c>
      <c r="F167" s="489" t="str">
        <f aca="false">VLOOKUP($E167, '4.5.1 Catalogo UXUI'!$B$2:$D$100, 3, FALSE())</f>
        <v>Documentación</v>
      </c>
      <c r="G167" s="483" t="s">
        <v>2250</v>
      </c>
      <c r="H167" s="490" t="str">
        <f aca="false">CONCATENATE("[",$C167,"]","[",$F167,"] - ",$G167)</f>
        <v>[R14M-RE-FU-027][Documentación] - Nueva Plantilla - Notificación de Productos No compendiales a Especialista de Marca - Correo Cotizacion</v>
      </c>
      <c r="I167" s="491" t="s">
        <v>2158</v>
      </c>
      <c r="J167" s="300" t="n">
        <f aca="false">IFERROR(VLOOKUP(E167,'4.5.1 Catalogo UXUI'!$B$2:$C$101, 2, FALSE()), 0)</f>
        <v>1</v>
      </c>
      <c r="K167" s="301" t="s">
        <v>43</v>
      </c>
      <c r="L167" s="300" t="n">
        <f aca="false">ROUNDUP(SUM(VLOOKUP('4.5 WBS UXUI'!K167,'6. Catalogos'!$S$2:$T$4,2,FALSE())*J167),0)</f>
        <v>1</v>
      </c>
      <c r="M167" s="486"/>
      <c r="N167" s="491"/>
      <c r="O167" s="238"/>
      <c r="P167" s="238"/>
      <c r="Q167" s="238"/>
      <c r="R167" s="238"/>
      <c r="S167" s="238"/>
      <c r="T167" s="238"/>
      <c r="U167" s="238"/>
      <c r="V167" s="238"/>
      <c r="W167" s="238"/>
      <c r="X167" s="238"/>
      <c r="Y167" s="238"/>
      <c r="Z167" s="238"/>
      <c r="AA167" s="238"/>
      <c r="AB167" s="238"/>
      <c r="AC167" s="238"/>
      <c r="AD167" s="238"/>
    </row>
    <row r="168" customFormat="false" ht="15" hidden="false" customHeight="false" outlineLevel="0" collapsed="false">
      <c r="A168" s="494" t="n">
        <v>29</v>
      </c>
      <c r="B168" s="330" t="e">
        <f aca="false">VLOOKUP(C168,'9. Matriz de Requisitos'!$A$8:$V$88,3, FALSE())</f>
        <v>#N/A</v>
      </c>
      <c r="C168" s="487" t="s">
        <v>1784</v>
      </c>
      <c r="D168" s="330" t="e">
        <f aca="false">VLOOKUP(C168,'9. Matriz de Requisitos'!$A:$W,4, FALSE())</f>
        <v>#N/A</v>
      </c>
      <c r="E168" s="488"/>
      <c r="F168" s="486" t="e">
        <f aca="false">VLOOKUP($E168, '4.5.1 Catalogo UXUI'!$B$2:$D$100, 3, FALSE())</f>
        <v>#N/A</v>
      </c>
      <c r="G168" s="483"/>
      <c r="H168" s="490"/>
      <c r="I168" s="491"/>
      <c r="J168" s="300" t="n">
        <f aca="false">IFERROR(VLOOKUP(E168,'4.5.1 Catalogo UXUI'!$B$2:$C$101, 2, FALSE()), 0)</f>
        <v>0</v>
      </c>
      <c r="K168" s="301" t="s">
        <v>43</v>
      </c>
      <c r="L168" s="300" t="n">
        <f aca="false">ROUNDUP(SUM(VLOOKUP('4.5 WBS UXUI'!K168,'6. Catalogos'!$S$2:$T$4,2,FALSE())*J168),0)</f>
        <v>0</v>
      </c>
      <c r="M168" s="486"/>
      <c r="N168" s="491"/>
      <c r="O168" s="238"/>
      <c r="P168" s="238"/>
      <c r="Q168" s="238"/>
      <c r="R168" s="238"/>
      <c r="S168" s="238"/>
      <c r="T168" s="238"/>
      <c r="U168" s="238"/>
      <c r="V168" s="238"/>
      <c r="W168" s="238"/>
      <c r="X168" s="238"/>
      <c r="Y168" s="238"/>
      <c r="Z168" s="238"/>
      <c r="AA168" s="238"/>
      <c r="AB168" s="238"/>
      <c r="AC168" s="238"/>
      <c r="AD168" s="238"/>
    </row>
    <row r="169" customFormat="false" ht="30" hidden="false" customHeight="true" outlineLevel="0" collapsed="false">
      <c r="A169" s="348" t="n">
        <v>30</v>
      </c>
      <c r="B169" s="330" t="e">
        <f aca="false">VLOOKUP(C169,'9. Matriz de Requisitos'!$A$8:$V$88,3, FALSE())</f>
        <v>#N/A</v>
      </c>
      <c r="C169" s="487" t="s">
        <v>1785</v>
      </c>
      <c r="D169" s="330" t="e">
        <f aca="false">VLOOKUP(C169,'9. Matriz de Requisitos'!$A:$W,4, FALSE())</f>
        <v>#N/A</v>
      </c>
      <c r="E169" s="488" t="s">
        <v>2151</v>
      </c>
      <c r="F169" s="489" t="str">
        <f aca="false">VLOOKUP($E169, '4.5.1 Catalogo UXUI'!$B$2:$D$100, 3, FALSE())</f>
        <v>Análisis</v>
      </c>
      <c r="G169" s="483" t="s">
        <v>2251</v>
      </c>
      <c r="H169" s="490" t="str">
        <f aca="false">CONCATENATE("[",$C169,"]","[",$F169,"] - ",$G169)</f>
        <v>[R14M-RE-FU-029][Análisis] - Ajsute Función - Filtrado de Correos Internos por Dominio - Buzón</v>
      </c>
      <c r="I169" s="301" t="s">
        <v>2153</v>
      </c>
      <c r="J169" s="300" t="n">
        <f aca="false">IFERROR(VLOOKUP(E169,'4.5.1 Catalogo UXUI'!$B$2:$C$101, 2, FALSE()), 0)</f>
        <v>2</v>
      </c>
      <c r="K169" s="301" t="s">
        <v>43</v>
      </c>
      <c r="L169" s="300" t="n">
        <f aca="false">ROUNDUP(SUM(VLOOKUP('4.5 WBS UXUI'!K169,'6. Catalogos'!$S$2:$T$4,2,FALSE())*J169),0)</f>
        <v>2</v>
      </c>
      <c r="M169" s="486"/>
      <c r="N169" s="301"/>
      <c r="O169" s="238"/>
      <c r="P169" s="238"/>
      <c r="Q169" s="238"/>
      <c r="R169" s="238"/>
      <c r="S169" s="238"/>
      <c r="T169" s="238"/>
      <c r="U169" s="238"/>
      <c r="V169" s="238"/>
      <c r="W169" s="238"/>
      <c r="X169" s="238"/>
      <c r="Y169" s="238"/>
      <c r="Z169" s="238"/>
      <c r="AA169" s="238"/>
      <c r="AB169" s="238"/>
      <c r="AC169" s="238"/>
      <c r="AD169" s="238"/>
    </row>
    <row r="170" customFormat="false" ht="30" hidden="false" customHeight="true" outlineLevel="0" collapsed="false">
      <c r="A170" s="348" t="n">
        <v>30</v>
      </c>
      <c r="B170" s="330" t="e">
        <f aca="false">VLOOKUP(C170,'9. Matriz de Requisitos'!$A$8:$V$88,3, FALSE())</f>
        <v>#N/A</v>
      </c>
      <c r="C170" s="487" t="s">
        <v>1785</v>
      </c>
      <c r="D170" s="330" t="e">
        <f aca="false">VLOOKUP(C170,'9. Matriz de Requisitos'!$A:$W,4, FALSE())</f>
        <v>#N/A</v>
      </c>
      <c r="E170" s="488" t="s">
        <v>2154</v>
      </c>
      <c r="F170" s="489" t="str">
        <f aca="false">VLOOKUP($E170, '4.5.1 Catalogo UXUI'!$B$2:$D$100, 3, FALSE())</f>
        <v>Acompañamiento</v>
      </c>
      <c r="G170" s="483" t="s">
        <v>2251</v>
      </c>
      <c r="H170" s="490" t="str">
        <f aca="false">CONCATENATE("[",$C170,"]","[",$F170,"] - ",$G170)</f>
        <v>[R14M-RE-FU-029][Acompañamiento] - Ajsute Función - Filtrado de Correos Internos por Dominio - Buzón</v>
      </c>
      <c r="I170" s="301" t="s">
        <v>2155</v>
      </c>
      <c r="J170" s="300" t="n">
        <f aca="false">IFERROR(VLOOKUP(E170,'4.5.1 Catalogo UXUI'!$B$2:$C$101, 2, FALSE()), 0)</f>
        <v>2</v>
      </c>
      <c r="K170" s="301" t="s">
        <v>43</v>
      </c>
      <c r="L170" s="300" t="n">
        <f aca="false">ROUNDUP(SUM(VLOOKUP('4.5 WBS UXUI'!K170,'6. Catalogos'!$S$2:$T$4,2,FALSE())*J170),0)</f>
        <v>2</v>
      </c>
      <c r="M170" s="486"/>
      <c r="N170" s="301"/>
      <c r="O170" s="238"/>
      <c r="P170" s="238"/>
      <c r="Q170" s="238"/>
      <c r="R170" s="238"/>
      <c r="S170" s="238"/>
      <c r="T170" s="238"/>
      <c r="U170" s="238"/>
      <c r="V170" s="238"/>
      <c r="W170" s="238"/>
      <c r="X170" s="238"/>
      <c r="Y170" s="238"/>
      <c r="Z170" s="238"/>
      <c r="AA170" s="238"/>
      <c r="AB170" s="238"/>
      <c r="AC170" s="238"/>
      <c r="AD170" s="238"/>
    </row>
    <row r="171" customFormat="false" ht="30" hidden="false" customHeight="true" outlineLevel="0" collapsed="false">
      <c r="A171" s="348" t="n">
        <v>30</v>
      </c>
      <c r="B171" s="330" t="e">
        <f aca="false">VLOOKUP(C171,'9. Matriz de Requisitos'!$A$8:$V$88,3, FALSE())</f>
        <v>#N/A</v>
      </c>
      <c r="C171" s="487" t="s">
        <v>1785</v>
      </c>
      <c r="D171" s="330" t="e">
        <f aca="false">VLOOKUP(C171,'9. Matriz de Requisitos'!$A:$W,4, FALSE())</f>
        <v>#N/A</v>
      </c>
      <c r="E171" s="488" t="s">
        <v>2156</v>
      </c>
      <c r="F171" s="489" t="str">
        <f aca="false">VLOOKUP($E171, '4.5.1 Catalogo UXUI'!$B$2:$D$100, 3, FALSE())</f>
        <v>Documentación</v>
      </c>
      <c r="G171" s="483" t="s">
        <v>2251</v>
      </c>
      <c r="H171" s="490" t="str">
        <f aca="false">CONCATENATE("[",$C171,"]","[",$F171,"] - ",$G171)</f>
        <v>[R14M-RE-FU-029][Documentación] - Ajsute Función - Filtrado de Correos Internos por Dominio - Buzón</v>
      </c>
      <c r="I171" s="491" t="s">
        <v>2158</v>
      </c>
      <c r="J171" s="300" t="n">
        <f aca="false">IFERROR(VLOOKUP(E171,'4.5.1 Catalogo UXUI'!$B$2:$C$101, 2, FALSE()), 0)</f>
        <v>1</v>
      </c>
      <c r="K171" s="301" t="s">
        <v>43</v>
      </c>
      <c r="L171" s="300" t="n">
        <f aca="false">ROUNDUP(SUM(VLOOKUP('4.5 WBS UXUI'!K171,'6. Catalogos'!$S$2:$T$4,2,FALSE())*J171),0)</f>
        <v>1</v>
      </c>
      <c r="M171" s="486"/>
      <c r="N171" s="491"/>
      <c r="O171" s="238"/>
      <c r="P171" s="238"/>
      <c r="Q171" s="238"/>
      <c r="R171" s="238"/>
      <c r="S171" s="238"/>
      <c r="T171" s="238"/>
      <c r="U171" s="238"/>
      <c r="V171" s="238"/>
      <c r="W171" s="238"/>
      <c r="X171" s="238"/>
      <c r="Y171" s="238"/>
      <c r="Z171" s="238"/>
      <c r="AA171" s="238"/>
      <c r="AB171" s="238"/>
      <c r="AC171" s="238"/>
      <c r="AD171" s="238"/>
    </row>
    <row r="172" customFormat="false" ht="42.75" hidden="false" customHeight="true" outlineLevel="0" collapsed="false">
      <c r="A172" s="348" t="n">
        <v>31</v>
      </c>
      <c r="B172" s="330" t="e">
        <f aca="false">VLOOKUP(C172,'9. Matriz de Requisitos'!$A$8:$V$88,3, FALSE())</f>
        <v>#N/A</v>
      </c>
      <c r="C172" s="487" t="s">
        <v>1786</v>
      </c>
      <c r="D172" s="330" t="e">
        <f aca="false">VLOOKUP(C172,'9. Matriz de Requisitos'!$A:$W,4, FALSE())</f>
        <v>#N/A</v>
      </c>
      <c r="E172" s="488" t="s">
        <v>2151</v>
      </c>
      <c r="F172" s="489" t="str">
        <f aca="false">VLOOKUP($E172, '4.5.1 Catalogo UXUI'!$B$2:$D$100, 3, FALSE())</f>
        <v>Análisis</v>
      </c>
      <c r="G172" s="483" t="s">
        <v>2252</v>
      </c>
      <c r="H172" s="490" t="str">
        <f aca="false">CONCATENATE("[",$C172,"]","[",$F172,"] - ",$G172)</f>
        <v>[R14M-RE-FU-030][Análisis] - Nueva Función - Seleciconar multiples correos a la vez para su eliminación - Buzones</v>
      </c>
      <c r="I172" s="301" t="s">
        <v>2153</v>
      </c>
      <c r="J172" s="300" t="n">
        <f aca="false">IFERROR(VLOOKUP(E172,'4.5.1 Catalogo UXUI'!$B$2:$C$101, 2, FALSE()), 0)</f>
        <v>2</v>
      </c>
      <c r="K172" s="301" t="s">
        <v>43</v>
      </c>
      <c r="L172" s="300" t="n">
        <f aca="false">ROUNDUP(SUM(VLOOKUP('4.5 WBS UXUI'!K172,'6. Catalogos'!$S$2:$T$4,2,FALSE())*J172),0)</f>
        <v>2</v>
      </c>
      <c r="M172" s="486"/>
      <c r="N172" s="301"/>
      <c r="O172" s="238"/>
      <c r="P172" s="238"/>
      <c r="Q172" s="238"/>
      <c r="R172" s="238"/>
      <c r="S172" s="238"/>
      <c r="T172" s="238"/>
      <c r="U172" s="238"/>
      <c r="V172" s="238"/>
      <c r="W172" s="238"/>
      <c r="X172" s="238"/>
      <c r="Y172" s="238"/>
      <c r="Z172" s="238"/>
      <c r="AA172" s="238"/>
      <c r="AB172" s="238"/>
      <c r="AC172" s="238"/>
      <c r="AD172" s="238"/>
    </row>
    <row r="173" customFormat="false" ht="42.75" hidden="false" customHeight="true" outlineLevel="0" collapsed="false">
      <c r="A173" s="348" t="n">
        <v>31</v>
      </c>
      <c r="B173" s="330" t="e">
        <f aca="false">VLOOKUP(C173,'9. Matriz de Requisitos'!$A$8:$V$88,3, FALSE())</f>
        <v>#N/A</v>
      </c>
      <c r="C173" s="487" t="s">
        <v>1786</v>
      </c>
      <c r="D173" s="330" t="e">
        <f aca="false">VLOOKUP(C173,'9. Matriz de Requisitos'!$A:$W,4, FALSE())</f>
        <v>#N/A</v>
      </c>
      <c r="E173" s="488" t="s">
        <v>2154</v>
      </c>
      <c r="F173" s="489" t="str">
        <f aca="false">VLOOKUP($E173, '4.5.1 Catalogo UXUI'!$B$2:$D$100, 3, FALSE())</f>
        <v>Acompañamiento</v>
      </c>
      <c r="G173" s="483" t="s">
        <v>2252</v>
      </c>
      <c r="H173" s="490" t="str">
        <f aca="false">CONCATENATE("[",$C173,"]","[",$F173,"] - ",$G173)</f>
        <v>[R14M-RE-FU-030][Acompañamiento] - Nueva Función - Seleciconar multiples correos a la vez para su eliminación - Buzones</v>
      </c>
      <c r="I173" s="301" t="s">
        <v>2155</v>
      </c>
      <c r="J173" s="300" t="n">
        <f aca="false">IFERROR(VLOOKUP(E173,'4.5.1 Catalogo UXUI'!$B$2:$C$101, 2, FALSE()), 0)</f>
        <v>2</v>
      </c>
      <c r="K173" s="301" t="s">
        <v>43</v>
      </c>
      <c r="L173" s="300" t="n">
        <f aca="false">ROUNDUP(SUM(VLOOKUP('4.5 WBS UXUI'!K173,'6. Catalogos'!$S$2:$T$4,2,FALSE())*J173),0)</f>
        <v>2</v>
      </c>
      <c r="M173" s="486"/>
      <c r="N173" s="301"/>
      <c r="O173" s="238"/>
      <c r="P173" s="238"/>
      <c r="Q173" s="238"/>
      <c r="R173" s="238"/>
      <c r="S173" s="238"/>
      <c r="T173" s="238"/>
      <c r="U173" s="238"/>
      <c r="V173" s="238"/>
      <c r="W173" s="238"/>
      <c r="X173" s="238"/>
      <c r="Y173" s="238"/>
      <c r="Z173" s="238"/>
      <c r="AA173" s="238"/>
      <c r="AB173" s="238"/>
      <c r="AC173" s="238"/>
      <c r="AD173" s="238"/>
    </row>
    <row r="174" customFormat="false" ht="42.75" hidden="false" customHeight="true" outlineLevel="0" collapsed="false">
      <c r="A174" s="348" t="n">
        <v>31</v>
      </c>
      <c r="B174" s="330" t="e">
        <f aca="false">VLOOKUP(C174,'9. Matriz de Requisitos'!$A$8:$V$88,3, FALSE())</f>
        <v>#N/A</v>
      </c>
      <c r="C174" s="487" t="s">
        <v>1786</v>
      </c>
      <c r="D174" s="330" t="e">
        <f aca="false">VLOOKUP(C174,'9. Matriz de Requisitos'!$A:$W,4, FALSE())</f>
        <v>#N/A</v>
      </c>
      <c r="E174" s="488" t="s">
        <v>2156</v>
      </c>
      <c r="F174" s="489" t="str">
        <f aca="false">VLOOKUP($E174, '4.5.1 Catalogo UXUI'!$B$2:$D$100, 3, FALSE())</f>
        <v>Documentación</v>
      </c>
      <c r="G174" s="483" t="s">
        <v>2252</v>
      </c>
      <c r="H174" s="490" t="str">
        <f aca="false">CONCATENATE("[",$C174,"]","[",$F174,"] - ",$G174)</f>
        <v>[R14M-RE-FU-030][Documentación] - Nueva Función - Seleciconar multiples correos a la vez para su eliminación - Buzones</v>
      </c>
      <c r="I174" s="491" t="s">
        <v>2158</v>
      </c>
      <c r="J174" s="300" t="n">
        <f aca="false">IFERROR(VLOOKUP(E174,'4.5.1 Catalogo UXUI'!$B$2:$C$101, 2, FALSE()), 0)</f>
        <v>1</v>
      </c>
      <c r="K174" s="301" t="s">
        <v>43</v>
      </c>
      <c r="L174" s="300" t="n">
        <f aca="false">ROUNDUP(SUM(VLOOKUP('4.5 WBS UXUI'!K174,'6. Catalogos'!$S$2:$T$4,2,FALSE())*J174),0)</f>
        <v>1</v>
      </c>
      <c r="M174" s="486"/>
      <c r="N174" s="491"/>
      <c r="O174" s="238"/>
      <c r="P174" s="238"/>
      <c r="Q174" s="238"/>
      <c r="R174" s="238"/>
      <c r="S174" s="238"/>
      <c r="T174" s="238"/>
      <c r="U174" s="238"/>
      <c r="V174" s="238"/>
      <c r="W174" s="238"/>
      <c r="X174" s="238"/>
      <c r="Y174" s="238"/>
      <c r="Z174" s="238"/>
      <c r="AA174" s="238"/>
      <c r="AB174" s="238"/>
      <c r="AC174" s="238"/>
      <c r="AD174" s="238"/>
    </row>
    <row r="175" customFormat="false" ht="42.75" hidden="false" customHeight="true" outlineLevel="0" collapsed="false">
      <c r="A175" s="348" t="n">
        <v>31</v>
      </c>
      <c r="B175" s="330" t="e">
        <f aca="false">VLOOKUP(C175,'9. Matriz de Requisitos'!$A$8:$V$88,3, FALSE())</f>
        <v>#N/A</v>
      </c>
      <c r="C175" s="487" t="s">
        <v>1786</v>
      </c>
      <c r="D175" s="330" t="e">
        <f aca="false">VLOOKUP(C175,'9. Matriz de Requisitos'!$A:$W,4, FALSE())</f>
        <v>#N/A</v>
      </c>
      <c r="E175" s="488" t="s">
        <v>2159</v>
      </c>
      <c r="F175" s="489" t="str">
        <f aca="false">VLOOKUP($E175, '4.5.1 Catalogo UXUI'!$B$2:$D$100, 3, FALSE())</f>
        <v>Iteración Mol</v>
      </c>
      <c r="G175" s="483" t="s">
        <v>2252</v>
      </c>
      <c r="H175" s="490" t="str">
        <f aca="false">CONCATENATE("[",$C175,"]","[",$F175,"] - ",$G175)</f>
        <v>[R14M-RE-FU-030][Iteración Mol] - Nueva Función - Seleciconar multiples correos a la vez para su eliminación - Buzones</v>
      </c>
      <c r="I175" s="491" t="s">
        <v>2253</v>
      </c>
      <c r="J175" s="300" t="n">
        <f aca="false">IFERROR(VLOOKUP(E175,'4.5.1 Catalogo UXUI'!$B$2:$C$101, 2, FALSE()), 0)</f>
        <v>2</v>
      </c>
      <c r="K175" s="301" t="s">
        <v>43</v>
      </c>
      <c r="L175" s="300" t="n">
        <f aca="false">ROUNDUP(SUM(VLOOKUP('4.5 WBS UXUI'!K175,'6. Catalogos'!$S$2:$T$4,2,FALSE())*J175),0)</f>
        <v>2</v>
      </c>
      <c r="M175" s="486"/>
      <c r="N175" s="491"/>
      <c r="O175" s="238"/>
      <c r="P175" s="238"/>
      <c r="Q175" s="238"/>
      <c r="R175" s="238"/>
      <c r="S175" s="238"/>
      <c r="T175" s="238"/>
      <c r="U175" s="238"/>
      <c r="V175" s="238"/>
      <c r="W175" s="238"/>
      <c r="X175" s="238"/>
      <c r="Y175" s="238"/>
      <c r="Z175" s="238"/>
      <c r="AA175" s="238"/>
      <c r="AB175" s="238"/>
      <c r="AC175" s="238"/>
      <c r="AD175" s="238"/>
    </row>
    <row r="176" customFormat="false" ht="42.75" hidden="false" customHeight="true" outlineLevel="0" collapsed="false">
      <c r="A176" s="348" t="n">
        <v>31</v>
      </c>
      <c r="B176" s="330" t="e">
        <f aca="false">VLOOKUP(C176,'9. Matriz de Requisitos'!$A$8:$V$88,3, FALSE())</f>
        <v>#N/A</v>
      </c>
      <c r="C176" s="487" t="s">
        <v>1786</v>
      </c>
      <c r="D176" s="330" t="e">
        <f aca="false">VLOOKUP(C176,'9. Matriz de Requisitos'!$A:$W,4, FALSE())</f>
        <v>#N/A</v>
      </c>
      <c r="E176" s="488" t="s">
        <v>2161</v>
      </c>
      <c r="F176" s="489" t="str">
        <f aca="false">VLOOKUP($E176, '4.5.1 Catalogo UXUI'!$B$2:$D$100, 3, FALSE())</f>
        <v>Responsive 1366</v>
      </c>
      <c r="G176" s="483" t="s">
        <v>2252</v>
      </c>
      <c r="H176" s="490" t="str">
        <f aca="false">CONCATENATE("[",$C176,"]","[",$F176,"] - ",$G176)</f>
        <v>[R14M-RE-FU-030][Responsive 1366] - Nueva Función - Seleciconar multiples correos a la vez para su eliminación - Buzones</v>
      </c>
      <c r="I176" s="301" t="s">
        <v>2162</v>
      </c>
      <c r="J176" s="300" t="n">
        <f aca="false">IFERROR(VLOOKUP(E176,'4.5.1 Catalogo UXUI'!$B$2:$C$101, 2, FALSE()), 0)</f>
        <v>4</v>
      </c>
      <c r="K176" s="301" t="s">
        <v>43</v>
      </c>
      <c r="L176" s="300" t="n">
        <f aca="false">ROUNDUP(SUM(VLOOKUP('4.5 WBS UXUI'!K176,'6. Catalogos'!$S$2:$T$4,2,FALSE())*J176),0)</f>
        <v>4</v>
      </c>
      <c r="M176" s="486"/>
      <c r="N176" s="301"/>
      <c r="O176" s="238"/>
      <c r="P176" s="238"/>
      <c r="Q176" s="238"/>
      <c r="R176" s="238"/>
      <c r="S176" s="238"/>
      <c r="T176" s="238"/>
      <c r="U176" s="238"/>
      <c r="V176" s="238"/>
      <c r="W176" s="238"/>
      <c r="X176" s="238"/>
      <c r="Y176" s="238"/>
      <c r="Z176" s="238"/>
      <c r="AA176" s="238"/>
      <c r="AB176" s="238"/>
      <c r="AC176" s="238"/>
      <c r="AD176" s="238"/>
    </row>
    <row r="177" customFormat="false" ht="42.75" hidden="false" customHeight="true" outlineLevel="0" collapsed="false">
      <c r="A177" s="348" t="n">
        <v>31</v>
      </c>
      <c r="B177" s="330" t="e">
        <f aca="false">VLOOKUP(C177,'9. Matriz de Requisitos'!$A$8:$V$88,3, FALSE())</f>
        <v>#N/A</v>
      </c>
      <c r="C177" s="487" t="s">
        <v>1786</v>
      </c>
      <c r="D177" s="330" t="e">
        <f aca="false">VLOOKUP(C177,'9. Matriz de Requisitos'!$A:$W,4, FALSE())</f>
        <v>#N/A</v>
      </c>
      <c r="E177" s="488" t="s">
        <v>2171</v>
      </c>
      <c r="F177" s="489" t="str">
        <f aca="false">VLOOKUP($E177, '4.5.1 Catalogo UXUI'!$B$2:$D$100, 3, FALSE())</f>
        <v>Responsive 2560</v>
      </c>
      <c r="G177" s="483" t="s">
        <v>2252</v>
      </c>
      <c r="H177" s="490" t="str">
        <f aca="false">CONCATENATE("[",$C177,"]","[",$F177,"] - ",$G177)</f>
        <v>[R14M-RE-FU-030][Responsive 2560] - Nueva Función - Seleciconar multiples correos a la vez para su eliminación - Buzones</v>
      </c>
      <c r="I177" s="301" t="s">
        <v>2172</v>
      </c>
      <c r="J177" s="300" t="n">
        <f aca="false">IFERROR(VLOOKUP(E177,'4.5.1 Catalogo UXUI'!$B$2:$C$101, 2, FALSE()), 0)</f>
        <v>4</v>
      </c>
      <c r="K177" s="301" t="s">
        <v>43</v>
      </c>
      <c r="L177" s="300" t="n">
        <f aca="false">ROUNDUP(SUM(VLOOKUP('4.5 WBS UXUI'!K177,'6. Catalogos'!$S$2:$T$4,2,FALSE())*J177),0)</f>
        <v>4</v>
      </c>
      <c r="M177" s="486"/>
      <c r="N177" s="301"/>
      <c r="O177" s="238"/>
      <c r="P177" s="238"/>
      <c r="Q177" s="238"/>
      <c r="R177" s="238"/>
      <c r="S177" s="238"/>
      <c r="T177" s="238"/>
      <c r="U177" s="238"/>
      <c r="V177" s="238"/>
      <c r="W177" s="238"/>
      <c r="X177" s="238"/>
      <c r="Y177" s="238"/>
      <c r="Z177" s="238"/>
      <c r="AA177" s="238"/>
      <c r="AB177" s="238"/>
      <c r="AC177" s="238"/>
      <c r="AD177" s="238"/>
    </row>
    <row r="178" customFormat="false" ht="42.75" hidden="false" customHeight="true" outlineLevel="0" collapsed="false">
      <c r="A178" s="348" t="n">
        <v>31</v>
      </c>
      <c r="B178" s="330" t="e">
        <f aca="false">VLOOKUP(C178,'9. Matriz de Requisitos'!$A$8:$V$88,3, FALSE())</f>
        <v>#N/A</v>
      </c>
      <c r="C178" s="487" t="s">
        <v>1786</v>
      </c>
      <c r="D178" s="330" t="e">
        <f aca="false">VLOOKUP(C178,'9. Matriz de Requisitos'!$A:$W,4, FALSE())</f>
        <v>#N/A</v>
      </c>
      <c r="E178" s="488" t="s">
        <v>2165</v>
      </c>
      <c r="F178" s="486" t="str">
        <f aca="false">VLOOKUP($E178, '4.5.1 Catalogo UXUI'!$B$2:$D$100, 3, FALSE())</f>
        <v>Limpieza</v>
      </c>
      <c r="G178" s="483" t="s">
        <v>2252</v>
      </c>
      <c r="H178" s="490" t="str">
        <f aca="false">CONCATENATE("[",$C178,"]","[",$F178,"] - ",$G178)</f>
        <v>[R14M-RE-FU-030][Limpieza] - Nueva Función - Seleciconar multiples correos a la vez para su eliminación - Buzones</v>
      </c>
      <c r="I178" s="491" t="s">
        <v>2166</v>
      </c>
      <c r="J178" s="300" t="n">
        <f aca="false">IFERROR(VLOOKUP(E178,'4.5.1 Catalogo UXUI'!$B$2:$C$101, 2, FALSE()), 0)</f>
        <v>2</v>
      </c>
      <c r="K178" s="301" t="s">
        <v>43</v>
      </c>
      <c r="L178" s="300" t="n">
        <f aca="false">ROUNDUP(SUM(VLOOKUP('4.5 WBS UXUI'!K178,'6. Catalogos'!$S$2:$T$4,2,FALSE())*J178),0)</f>
        <v>2</v>
      </c>
      <c r="M178" s="486"/>
      <c r="N178" s="491"/>
      <c r="O178" s="238"/>
      <c r="P178" s="238"/>
      <c r="Q178" s="238"/>
      <c r="R178" s="238"/>
      <c r="S178" s="238"/>
      <c r="T178" s="238"/>
      <c r="U178" s="238"/>
      <c r="V178" s="238"/>
      <c r="W178" s="238"/>
      <c r="X178" s="238"/>
      <c r="Y178" s="238"/>
      <c r="Z178" s="238"/>
      <c r="AA178" s="238"/>
      <c r="AB178" s="238"/>
      <c r="AC178" s="238"/>
      <c r="AD178" s="238"/>
    </row>
    <row r="179" customFormat="false" ht="15" hidden="false" customHeight="false" outlineLevel="0" collapsed="false">
      <c r="A179" s="493" t="n">
        <v>32</v>
      </c>
      <c r="B179" s="330" t="e">
        <f aca="false">VLOOKUP(C179,'9. Matriz de Requisitos'!$A$8:$V$88,3, FALSE())</f>
        <v>#N/A</v>
      </c>
      <c r="C179" s="487" t="s">
        <v>1787</v>
      </c>
      <c r="D179" s="330" t="e">
        <f aca="false">VLOOKUP(C179,'9. Matriz de Requisitos'!$A:$W,4, FALSE())</f>
        <v>#N/A</v>
      </c>
      <c r="E179" s="488"/>
      <c r="F179" s="486" t="e">
        <f aca="false">VLOOKUP($E179, '4.5.1 Catalogo UXUI'!$B$2:$D$100, 3, FALSE())</f>
        <v>#N/A</v>
      </c>
      <c r="G179" s="483"/>
      <c r="H179" s="490"/>
      <c r="I179" s="491"/>
      <c r="J179" s="300" t="n">
        <f aca="false">IFERROR(VLOOKUP(E179,'4.5.1 Catalogo UXUI'!$B$2:$C$101, 2, FALSE()), 0)</f>
        <v>0</v>
      </c>
      <c r="K179" s="301" t="s">
        <v>43</v>
      </c>
      <c r="L179" s="300" t="n">
        <f aca="false">ROUNDUP(SUM(VLOOKUP('4.5 WBS UXUI'!K179,'6. Catalogos'!$S$2:$T$4,2,FALSE())*J179),0)</f>
        <v>0</v>
      </c>
      <c r="M179" s="486"/>
      <c r="N179" s="491"/>
      <c r="O179" s="238"/>
      <c r="P179" s="238"/>
      <c r="Q179" s="238"/>
      <c r="R179" s="238"/>
      <c r="S179" s="238"/>
      <c r="T179" s="238"/>
      <c r="U179" s="238"/>
      <c r="V179" s="238"/>
      <c r="W179" s="238"/>
      <c r="X179" s="238"/>
      <c r="Y179" s="238"/>
      <c r="Z179" s="238"/>
      <c r="AA179" s="238"/>
      <c r="AB179" s="238"/>
      <c r="AC179" s="238"/>
      <c r="AD179" s="238"/>
    </row>
    <row r="180" customFormat="false" ht="42.75" hidden="false" customHeight="true" outlineLevel="0" collapsed="false">
      <c r="A180" s="348" t="n">
        <v>33</v>
      </c>
      <c r="B180" s="330" t="e">
        <f aca="false">VLOOKUP(C180,'9. Matriz de Requisitos'!$A$8:$V$88,3, FALSE())</f>
        <v>#N/A</v>
      </c>
      <c r="C180" s="487" t="s">
        <v>1788</v>
      </c>
      <c r="D180" s="330" t="e">
        <f aca="false">VLOOKUP(C180,'9. Matriz de Requisitos'!$A:$W,4, FALSE())</f>
        <v>#N/A</v>
      </c>
      <c r="E180" s="488" t="s">
        <v>2151</v>
      </c>
      <c r="F180" s="489" t="str">
        <f aca="false">VLOOKUP($E180, '4.5.1 Catalogo UXUI'!$B$2:$D$100, 3, FALSE())</f>
        <v>Análisis</v>
      </c>
      <c r="G180" s="483" t="s">
        <v>2254</v>
      </c>
      <c r="H180" s="490" t="str">
        <f aca="false">CONCATENATE("[",$C180,"]","[",$F180,"] - ",$G180)</f>
        <v>[R14M-RE-FU-032][Análisis] - Actualizar Función - Busqueda por Folio de Cotización - Atender Promesa de Compra</v>
      </c>
      <c r="I180" s="301" t="s">
        <v>2153</v>
      </c>
      <c r="J180" s="300" t="n">
        <f aca="false">IFERROR(VLOOKUP(E180,'4.5.1 Catalogo UXUI'!$B$2:$C$101, 2, FALSE()), 0)</f>
        <v>2</v>
      </c>
      <c r="K180" s="301" t="s">
        <v>43</v>
      </c>
      <c r="L180" s="300" t="n">
        <f aca="false">ROUNDUP(SUM(VLOOKUP('4.5 WBS UXUI'!K180,'6. Catalogos'!$S$2:$T$4,2,FALSE())*J180),0)</f>
        <v>2</v>
      </c>
      <c r="M180" s="486"/>
      <c r="N180" s="301"/>
      <c r="O180" s="238"/>
      <c r="P180" s="238"/>
      <c r="Q180" s="238"/>
      <c r="R180" s="238"/>
      <c r="S180" s="238"/>
      <c r="T180" s="238"/>
      <c r="U180" s="238"/>
      <c r="V180" s="238"/>
      <c r="W180" s="238"/>
      <c r="X180" s="238"/>
      <c r="Y180" s="238"/>
      <c r="Z180" s="238"/>
      <c r="AA180" s="238"/>
      <c r="AB180" s="238"/>
      <c r="AC180" s="238"/>
      <c r="AD180" s="238"/>
    </row>
    <row r="181" customFormat="false" ht="42.75" hidden="false" customHeight="true" outlineLevel="0" collapsed="false">
      <c r="A181" s="348" t="n">
        <v>33</v>
      </c>
      <c r="B181" s="330" t="e">
        <f aca="false">VLOOKUP(C181,'9. Matriz de Requisitos'!$A$8:$V$88,3, FALSE())</f>
        <v>#N/A</v>
      </c>
      <c r="C181" s="487" t="s">
        <v>1788</v>
      </c>
      <c r="D181" s="330" t="e">
        <f aca="false">VLOOKUP(C181,'9. Matriz de Requisitos'!$A:$W,4, FALSE())</f>
        <v>#N/A</v>
      </c>
      <c r="E181" s="488" t="s">
        <v>2154</v>
      </c>
      <c r="F181" s="489" t="str">
        <f aca="false">VLOOKUP($E181, '4.5.1 Catalogo UXUI'!$B$2:$D$100, 3, FALSE())</f>
        <v>Acompañamiento</v>
      </c>
      <c r="G181" s="483" t="s">
        <v>2254</v>
      </c>
      <c r="H181" s="490" t="str">
        <f aca="false">CONCATENATE("[",$C181,"]","[",$F181,"] - ",$G181)</f>
        <v>[R14M-RE-FU-032][Acompañamiento] - Actualizar Función - Busqueda por Folio de Cotización - Atender Promesa de Compra</v>
      </c>
      <c r="I181" s="301" t="s">
        <v>2155</v>
      </c>
      <c r="J181" s="300" t="n">
        <f aca="false">IFERROR(VLOOKUP(E181,'4.5.1 Catalogo UXUI'!$B$2:$C$101, 2, FALSE()), 0)</f>
        <v>2</v>
      </c>
      <c r="K181" s="301" t="s">
        <v>43</v>
      </c>
      <c r="L181" s="300" t="n">
        <f aca="false">ROUNDUP(SUM(VLOOKUP('4.5 WBS UXUI'!K181,'6. Catalogos'!$S$2:$T$4,2,FALSE())*J181),0)</f>
        <v>2</v>
      </c>
      <c r="M181" s="486"/>
      <c r="N181" s="301"/>
      <c r="O181" s="238"/>
      <c r="P181" s="238"/>
      <c r="Q181" s="238"/>
      <c r="R181" s="238"/>
      <c r="S181" s="238"/>
      <c r="T181" s="238"/>
      <c r="U181" s="238"/>
      <c r="V181" s="238"/>
      <c r="W181" s="238"/>
      <c r="X181" s="238"/>
      <c r="Y181" s="238"/>
      <c r="Z181" s="238"/>
      <c r="AA181" s="238"/>
      <c r="AB181" s="238"/>
      <c r="AC181" s="238"/>
      <c r="AD181" s="238"/>
    </row>
    <row r="182" customFormat="false" ht="42.75" hidden="false" customHeight="true" outlineLevel="0" collapsed="false">
      <c r="A182" s="348" t="n">
        <v>33</v>
      </c>
      <c r="B182" s="330" t="e">
        <f aca="false">VLOOKUP(C182,'9. Matriz de Requisitos'!$A$8:$V$88,3, FALSE())</f>
        <v>#N/A</v>
      </c>
      <c r="C182" s="487" t="s">
        <v>1788</v>
      </c>
      <c r="D182" s="330" t="e">
        <f aca="false">VLOOKUP(C182,'9. Matriz de Requisitos'!$A:$W,4, FALSE())</f>
        <v>#N/A</v>
      </c>
      <c r="E182" s="488" t="s">
        <v>2168</v>
      </c>
      <c r="F182" s="489" t="str">
        <f aca="false">VLOOKUP($E182, '4.5.1 Catalogo UXUI'!$B$2:$D$100, 3, FALSE())</f>
        <v>Caso de Uso</v>
      </c>
      <c r="G182" s="483" t="s">
        <v>2254</v>
      </c>
      <c r="H182" s="490" t="str">
        <f aca="false">CONCATENATE("[",$C182,"]","[",$F182,"] - ",$G182)</f>
        <v>[R14M-RE-FU-032][Caso de Uso] - Actualizar Función - Busqueda por Folio de Cotización - Atender Promesa de Compra</v>
      </c>
      <c r="I182" s="491" t="s">
        <v>2255</v>
      </c>
      <c r="J182" s="300" t="n">
        <f aca="false">IFERROR(VLOOKUP(E182,'4.5.1 Catalogo UXUI'!$B$2:$C$101, 2, FALSE()), 0)</f>
        <v>1</v>
      </c>
      <c r="K182" s="301" t="s">
        <v>43</v>
      </c>
      <c r="L182" s="300" t="n">
        <f aca="false">ROUNDUP(SUM(VLOOKUP('4.5 WBS UXUI'!K182,'6. Catalogos'!$S$2:$T$4,2,FALSE())*J182),0)</f>
        <v>1</v>
      </c>
      <c r="M182" s="486"/>
      <c r="N182" s="491"/>
      <c r="O182" s="238"/>
      <c r="P182" s="238"/>
      <c r="Q182" s="238"/>
      <c r="R182" s="238"/>
      <c r="S182" s="238"/>
      <c r="T182" s="238"/>
      <c r="U182" s="238"/>
      <c r="V182" s="238"/>
      <c r="W182" s="238"/>
      <c r="X182" s="238"/>
      <c r="Y182" s="238"/>
      <c r="Z182" s="238"/>
      <c r="AA182" s="238"/>
      <c r="AB182" s="238"/>
      <c r="AC182" s="238"/>
      <c r="AD182" s="238"/>
    </row>
    <row r="183" customFormat="false" ht="42.75" hidden="false" customHeight="true" outlineLevel="0" collapsed="false">
      <c r="A183" s="348" t="n">
        <v>33</v>
      </c>
      <c r="B183" s="330" t="e">
        <f aca="false">VLOOKUP(C183,'9. Matriz de Requisitos'!$A$8:$V$88,3, FALSE())</f>
        <v>#N/A</v>
      </c>
      <c r="C183" s="487" t="s">
        <v>1788</v>
      </c>
      <c r="D183" s="330" t="e">
        <f aca="false">VLOOKUP(C183,'9. Matriz de Requisitos'!$A:$W,4, FALSE())</f>
        <v>#N/A</v>
      </c>
      <c r="E183" s="488" t="s">
        <v>2156</v>
      </c>
      <c r="F183" s="489" t="str">
        <f aca="false">VLOOKUP($E183, '4.5.1 Catalogo UXUI'!$B$2:$D$100, 3, FALSE())</f>
        <v>Documentación</v>
      </c>
      <c r="G183" s="483" t="s">
        <v>2254</v>
      </c>
      <c r="H183" s="490" t="str">
        <f aca="false">CONCATENATE("[",$C183,"]","[",$F183,"] - ",$G183)</f>
        <v>[R14M-RE-FU-032][Documentación] - Actualizar Función - Busqueda por Folio de Cotización - Atender Promesa de Compra</v>
      </c>
      <c r="I183" s="491" t="s">
        <v>2158</v>
      </c>
      <c r="J183" s="300" t="n">
        <f aca="false">IFERROR(VLOOKUP(E183,'4.5.1 Catalogo UXUI'!$B$2:$C$101, 2, FALSE()), 0)</f>
        <v>1</v>
      </c>
      <c r="K183" s="301" t="s">
        <v>43</v>
      </c>
      <c r="L183" s="300" t="n">
        <f aca="false">ROUNDUP(SUM(VLOOKUP('4.5 WBS UXUI'!K183,'6. Catalogos'!$S$2:$T$4,2,FALSE())*J183),0)</f>
        <v>1</v>
      </c>
      <c r="M183" s="486"/>
      <c r="N183" s="491"/>
      <c r="O183" s="238"/>
      <c r="P183" s="238"/>
      <c r="Q183" s="238"/>
      <c r="R183" s="238"/>
      <c r="S183" s="238"/>
      <c r="T183" s="238"/>
      <c r="U183" s="238"/>
      <c r="V183" s="238"/>
      <c r="W183" s="238"/>
      <c r="X183" s="238"/>
      <c r="Y183" s="238"/>
      <c r="Z183" s="238"/>
      <c r="AA183" s="238"/>
      <c r="AB183" s="238"/>
      <c r="AC183" s="238"/>
      <c r="AD183" s="238"/>
    </row>
    <row r="184" customFormat="false" ht="30" hidden="false" customHeight="true" outlineLevel="0" collapsed="false">
      <c r="A184" s="348" t="n">
        <v>34</v>
      </c>
      <c r="B184" s="330" t="e">
        <f aca="false">VLOOKUP(C184,'9. Matriz de Requisitos'!$A$8:$V$88,3, FALSE())</f>
        <v>#N/A</v>
      </c>
      <c r="C184" s="487" t="s">
        <v>1789</v>
      </c>
      <c r="D184" s="330" t="e">
        <f aca="false">VLOOKUP(C184,'9. Matriz de Requisitos'!$A:$W,4, FALSE())</f>
        <v>#N/A</v>
      </c>
      <c r="E184" s="488" t="s">
        <v>2151</v>
      </c>
      <c r="F184" s="489" t="str">
        <f aca="false">VLOOKUP($E184, '4.5.1 Catalogo UXUI'!$B$2:$D$100, 3, FALSE())</f>
        <v>Análisis</v>
      </c>
      <c r="G184" s="330" t="s">
        <v>135</v>
      </c>
      <c r="H184" s="490" t="str">
        <f aca="false">CONCATENATE("[",$C184,"]","[",$F184,"] - ",$G184)</f>
        <v>[R14M-RE-FU-033][Análisis] - Reflejo Correcto del EVI / ESAC en Documentos Críticos y Sistemas Legado</v>
      </c>
      <c r="I184" s="301" t="s">
        <v>2153</v>
      </c>
      <c r="J184" s="300" t="n">
        <f aca="false">IFERROR(VLOOKUP(E184,'4.5.1 Catalogo UXUI'!$B$2:$C$101, 2, FALSE()), 0)</f>
        <v>2</v>
      </c>
      <c r="K184" s="301" t="s">
        <v>43</v>
      </c>
      <c r="L184" s="300" t="n">
        <f aca="false">ROUNDUP(SUM(VLOOKUP('4.5 WBS UXUI'!K184,'6. Catalogos'!$S$2:$T$4,2,FALSE())*J184),0)</f>
        <v>2</v>
      </c>
      <c r="M184" s="486"/>
      <c r="N184" s="301"/>
      <c r="O184" s="238"/>
      <c r="P184" s="238"/>
      <c r="Q184" s="238"/>
      <c r="R184" s="238"/>
      <c r="S184" s="238"/>
      <c r="T184" s="238"/>
      <c r="U184" s="238"/>
      <c r="V184" s="238"/>
      <c r="W184" s="238"/>
      <c r="X184" s="238"/>
      <c r="Y184" s="238"/>
      <c r="Z184" s="238"/>
      <c r="AA184" s="238"/>
      <c r="AB184" s="238"/>
      <c r="AC184" s="238"/>
      <c r="AD184" s="238"/>
    </row>
    <row r="185" customFormat="false" ht="42.75" hidden="false" customHeight="true" outlineLevel="0" collapsed="false">
      <c r="A185" s="348" t="n">
        <v>34</v>
      </c>
      <c r="B185" s="330" t="e">
        <f aca="false">VLOOKUP(C185,'9. Matriz de Requisitos'!$A$8:$V$88,3, FALSE())</f>
        <v>#N/A</v>
      </c>
      <c r="C185" s="487" t="s">
        <v>1789</v>
      </c>
      <c r="D185" s="330" t="e">
        <f aca="false">VLOOKUP(C185,'9. Matriz de Requisitos'!$A:$W,4, FALSE())</f>
        <v>#N/A</v>
      </c>
      <c r="E185" s="488" t="s">
        <v>2154</v>
      </c>
      <c r="F185" s="489" t="str">
        <f aca="false">VLOOKUP($E185, '4.5.1 Catalogo UXUI'!$B$2:$D$100, 3, FALSE())</f>
        <v>Acompañamiento</v>
      </c>
      <c r="G185" s="330" t="s">
        <v>135</v>
      </c>
      <c r="H185" s="490" t="str">
        <f aca="false">CONCATENATE("[",$C185,"]","[",$F185,"] - ",$G185)</f>
        <v>[R14M-RE-FU-033][Acompañamiento] - Reflejo Correcto del EVI / ESAC en Documentos Críticos y Sistemas Legado</v>
      </c>
      <c r="I185" s="301" t="s">
        <v>2155</v>
      </c>
      <c r="J185" s="300" t="n">
        <f aca="false">IFERROR(VLOOKUP(E185,'4.5.1 Catalogo UXUI'!$B$2:$C$101, 2, FALSE()), 0)</f>
        <v>2</v>
      </c>
      <c r="K185" s="301" t="s">
        <v>43</v>
      </c>
      <c r="L185" s="300" t="n">
        <f aca="false">ROUNDUP(SUM(VLOOKUP('4.5 WBS UXUI'!K185,'6. Catalogos'!$S$2:$T$4,2,FALSE())*J185),0)</f>
        <v>2</v>
      </c>
      <c r="M185" s="486"/>
      <c r="N185" s="301"/>
      <c r="O185" s="238"/>
      <c r="P185" s="238"/>
      <c r="Q185" s="238"/>
      <c r="R185" s="238"/>
      <c r="S185" s="238"/>
      <c r="T185" s="238"/>
      <c r="U185" s="238"/>
      <c r="V185" s="238"/>
      <c r="W185" s="238"/>
      <c r="X185" s="238"/>
      <c r="Y185" s="238"/>
      <c r="Z185" s="238"/>
      <c r="AA185" s="238"/>
      <c r="AB185" s="238"/>
      <c r="AC185" s="238"/>
      <c r="AD185" s="238"/>
    </row>
    <row r="186" customFormat="false" ht="30" hidden="false" customHeight="true" outlineLevel="0" collapsed="false">
      <c r="A186" s="348" t="n">
        <v>35</v>
      </c>
      <c r="B186" s="330" t="e">
        <f aca="false">VLOOKUP(C186,'9. Matriz de Requisitos'!$A$8:$V$88,3, FALSE())</f>
        <v>#N/A</v>
      </c>
      <c r="C186" s="487" t="s">
        <v>1790</v>
      </c>
      <c r="D186" s="330" t="e">
        <f aca="false">VLOOKUP(C186,'9. Matriz de Requisitos'!$A:$W,4, FALSE())</f>
        <v>#N/A</v>
      </c>
      <c r="E186" s="488" t="s">
        <v>2151</v>
      </c>
      <c r="F186" s="489" t="str">
        <f aca="false">VLOOKUP($E186, '4.5.1 Catalogo UXUI'!$B$2:$D$100, 3, FALSE())</f>
        <v>Análisis</v>
      </c>
      <c r="G186" s="483" t="s">
        <v>136</v>
      </c>
      <c r="H186" s="490" t="str">
        <f aca="false">CONCATENATE("[",$C186,"]","[",$F186,"] - ",$G186)</f>
        <v>[R14M-RE-FU-034][Análisis] - Visualización de Archivos PDF con Extensión en Mayúsculas (.PDF)</v>
      </c>
      <c r="I186" s="301" t="s">
        <v>2153</v>
      </c>
      <c r="J186" s="300" t="n">
        <f aca="false">IFERROR(VLOOKUP(E186,'4.5.1 Catalogo UXUI'!$B$2:$C$101, 2, FALSE()), 0)</f>
        <v>2</v>
      </c>
      <c r="K186" s="301" t="s">
        <v>43</v>
      </c>
      <c r="L186" s="300" t="n">
        <f aca="false">ROUNDUP(SUM(VLOOKUP('4.5 WBS UXUI'!K186,'6. Catalogos'!$S$2:$T$4,2,FALSE())*J186),0)</f>
        <v>2</v>
      </c>
      <c r="M186" s="486"/>
      <c r="N186" s="301"/>
      <c r="O186" s="238"/>
      <c r="P186" s="238"/>
      <c r="Q186" s="238"/>
      <c r="R186" s="238"/>
      <c r="S186" s="238"/>
      <c r="T186" s="238"/>
      <c r="U186" s="238"/>
      <c r="V186" s="238"/>
      <c r="W186" s="238"/>
      <c r="X186" s="238"/>
      <c r="Y186" s="238"/>
      <c r="Z186" s="238"/>
      <c r="AA186" s="238"/>
      <c r="AB186" s="238"/>
      <c r="AC186" s="238"/>
      <c r="AD186" s="238"/>
    </row>
    <row r="187" customFormat="false" ht="30" hidden="false" customHeight="true" outlineLevel="0" collapsed="false">
      <c r="A187" s="348" t="n">
        <v>35</v>
      </c>
      <c r="B187" s="330" t="e">
        <f aca="false">VLOOKUP(C187,'9. Matriz de Requisitos'!$A$8:$V$88,3, FALSE())</f>
        <v>#N/A</v>
      </c>
      <c r="C187" s="487" t="s">
        <v>1790</v>
      </c>
      <c r="D187" s="330" t="e">
        <f aca="false">VLOOKUP(C187,'9. Matriz de Requisitos'!$A:$W,4, FALSE())</f>
        <v>#N/A</v>
      </c>
      <c r="E187" s="488" t="s">
        <v>2154</v>
      </c>
      <c r="F187" s="489" t="str">
        <f aca="false">VLOOKUP($E187, '4.5.1 Catalogo UXUI'!$B$2:$D$100, 3, FALSE())</f>
        <v>Acompañamiento</v>
      </c>
      <c r="G187" s="483" t="s">
        <v>136</v>
      </c>
      <c r="H187" s="490" t="str">
        <f aca="false">CONCATENATE("[",$C187,"]","[",$F187,"] - ",$G187)</f>
        <v>[R14M-RE-FU-034][Acompañamiento] - Visualización de Archivos PDF con Extensión en Mayúsculas (.PDF)</v>
      </c>
      <c r="I187" s="301" t="s">
        <v>2155</v>
      </c>
      <c r="J187" s="300" t="n">
        <f aca="false">IFERROR(VLOOKUP(E187,'4.5.1 Catalogo UXUI'!$B$2:$C$101, 2, FALSE()), 0)</f>
        <v>2</v>
      </c>
      <c r="K187" s="301" t="s">
        <v>43</v>
      </c>
      <c r="L187" s="300" t="n">
        <f aca="false">ROUNDUP(SUM(VLOOKUP('4.5 WBS UXUI'!K187,'6. Catalogos'!$S$2:$T$4,2,FALSE())*J187),0)</f>
        <v>2</v>
      </c>
      <c r="M187" s="486"/>
      <c r="N187" s="301"/>
      <c r="O187" s="238"/>
      <c r="P187" s="238"/>
      <c r="Q187" s="238"/>
      <c r="R187" s="238"/>
      <c r="S187" s="238"/>
      <c r="T187" s="238"/>
      <c r="U187" s="238"/>
      <c r="V187" s="238"/>
      <c r="W187" s="238"/>
      <c r="X187" s="238"/>
      <c r="Y187" s="238"/>
      <c r="Z187" s="238"/>
      <c r="AA187" s="238"/>
      <c r="AB187" s="238"/>
      <c r="AC187" s="238"/>
      <c r="AD187" s="238"/>
    </row>
    <row r="188" customFormat="false" ht="42.75" hidden="false" customHeight="true" outlineLevel="0" collapsed="false">
      <c r="A188" s="348" t="n">
        <v>36</v>
      </c>
      <c r="B188" s="330" t="e">
        <f aca="false">VLOOKUP(C188,'9. Matriz de Requisitos'!$A$8:$V$88,3, FALSE())</f>
        <v>#N/A</v>
      </c>
      <c r="C188" s="487" t="s">
        <v>1791</v>
      </c>
      <c r="D188" s="330" t="e">
        <f aca="false">VLOOKUP(C188,'9. Matriz de Requisitos'!$A:$W,4, FALSE())</f>
        <v>#N/A</v>
      </c>
      <c r="E188" s="488" t="s">
        <v>2151</v>
      </c>
      <c r="F188" s="489" t="str">
        <f aca="false">VLOOKUP($E188, '4.5.1 Catalogo UXUI'!$B$2:$D$100, 3, FALSE())</f>
        <v>Análisis</v>
      </c>
      <c r="G188" s="483" t="s">
        <v>2256</v>
      </c>
      <c r="H188" s="490" t="str">
        <f aca="false">CONCATENATE("[",$C188,"]","[",$F188,"] - ",$G188)</f>
        <v>[R14M-RE-FU-035][Análisis] - Nueva Plantilla - Notificación de Productos Controlados a Regulatory Affairs - Correo Confirmación de Pedido</v>
      </c>
      <c r="I188" s="301" t="s">
        <v>2153</v>
      </c>
      <c r="J188" s="300" t="n">
        <f aca="false">IFERROR(VLOOKUP(E188,'4.5.1 Catalogo UXUI'!$B$2:$C$101, 2, FALSE()), 0)</f>
        <v>2</v>
      </c>
      <c r="K188" s="301" t="s">
        <v>43</v>
      </c>
      <c r="L188" s="300" t="n">
        <f aca="false">ROUNDUP(SUM(VLOOKUP('4.5 WBS UXUI'!K188,'6. Catalogos'!$S$2:$T$4,2,FALSE())*J188),0)</f>
        <v>2</v>
      </c>
      <c r="M188" s="486"/>
      <c r="N188" s="301"/>
      <c r="O188" s="238"/>
      <c r="P188" s="238"/>
      <c r="Q188" s="238"/>
      <c r="R188" s="238"/>
      <c r="S188" s="238"/>
      <c r="T188" s="238"/>
      <c r="U188" s="238"/>
      <c r="V188" s="238"/>
      <c r="W188" s="238"/>
      <c r="X188" s="238"/>
      <c r="Y188" s="238"/>
      <c r="Z188" s="238"/>
      <c r="AA188" s="238"/>
      <c r="AB188" s="238"/>
      <c r="AC188" s="238"/>
      <c r="AD188" s="238"/>
    </row>
    <row r="189" customFormat="false" ht="42.75" hidden="false" customHeight="true" outlineLevel="0" collapsed="false">
      <c r="A189" s="348" t="n">
        <v>36</v>
      </c>
      <c r="B189" s="330" t="e">
        <f aca="false">VLOOKUP(C189,'9. Matriz de Requisitos'!$A$8:$V$88,3, FALSE())</f>
        <v>#N/A</v>
      </c>
      <c r="C189" s="487" t="s">
        <v>1791</v>
      </c>
      <c r="D189" s="330" t="e">
        <f aca="false">VLOOKUP(C189,'9. Matriz de Requisitos'!$A:$W,4, FALSE())</f>
        <v>#N/A</v>
      </c>
      <c r="E189" s="488" t="s">
        <v>2154</v>
      </c>
      <c r="F189" s="489" t="str">
        <f aca="false">VLOOKUP($E189, '4.5.1 Catalogo UXUI'!$B$2:$D$100, 3, FALSE())</f>
        <v>Acompañamiento</v>
      </c>
      <c r="G189" s="483" t="s">
        <v>2256</v>
      </c>
      <c r="H189" s="490" t="str">
        <f aca="false">CONCATENATE("[",$C189,"]","[",$F189,"] - ",$G189)</f>
        <v>[R14M-RE-FU-035][Acompañamiento] - Nueva Plantilla - Notificación de Productos Controlados a Regulatory Affairs - Correo Confirmación de Pedido</v>
      </c>
      <c r="I189" s="301" t="s">
        <v>2155</v>
      </c>
      <c r="J189" s="300" t="n">
        <f aca="false">IFERROR(VLOOKUP(E189,'4.5.1 Catalogo UXUI'!$B$2:$C$101, 2, FALSE()), 0)</f>
        <v>2</v>
      </c>
      <c r="K189" s="301" t="s">
        <v>43</v>
      </c>
      <c r="L189" s="300" t="n">
        <f aca="false">ROUNDUP(SUM(VLOOKUP('4.5 WBS UXUI'!K189,'6. Catalogos'!$S$2:$T$4,2,FALSE())*J189),0)</f>
        <v>2</v>
      </c>
      <c r="M189" s="486"/>
      <c r="N189" s="301"/>
      <c r="O189" s="238"/>
      <c r="P189" s="238"/>
      <c r="Q189" s="238"/>
      <c r="R189" s="238"/>
      <c r="S189" s="238"/>
      <c r="T189" s="238"/>
      <c r="U189" s="238"/>
      <c r="V189" s="238"/>
      <c r="W189" s="238"/>
      <c r="X189" s="238"/>
      <c r="Y189" s="238"/>
      <c r="Z189" s="238"/>
      <c r="AA189" s="238"/>
      <c r="AB189" s="238"/>
      <c r="AC189" s="238"/>
      <c r="AD189" s="238"/>
    </row>
    <row r="190" customFormat="false" ht="42.75" hidden="false" customHeight="true" outlineLevel="0" collapsed="false">
      <c r="A190" s="348" t="n">
        <v>36</v>
      </c>
      <c r="B190" s="330" t="e">
        <f aca="false">VLOOKUP(C190,'9. Matriz de Requisitos'!$A$8:$V$88,3, FALSE())</f>
        <v>#N/A</v>
      </c>
      <c r="C190" s="487" t="s">
        <v>1791</v>
      </c>
      <c r="D190" s="330" t="e">
        <f aca="false">VLOOKUP(C190,'9. Matriz de Requisitos'!$A:$W,4, FALSE())</f>
        <v>#N/A</v>
      </c>
      <c r="E190" s="488" t="s">
        <v>2156</v>
      </c>
      <c r="F190" s="489" t="str">
        <f aca="false">VLOOKUP($E190, '4.5.1 Catalogo UXUI'!$B$2:$D$100, 3, FALSE())</f>
        <v>Documentación</v>
      </c>
      <c r="G190" s="483" t="s">
        <v>2256</v>
      </c>
      <c r="H190" s="490" t="str">
        <f aca="false">CONCATENATE("[",$C190,"]","[",$F190,"] - ",$G190)</f>
        <v>[R14M-RE-FU-035][Documentación] - Nueva Plantilla - Notificación de Productos Controlados a Regulatory Affairs - Correo Confirmación de Pedido</v>
      </c>
      <c r="I190" s="491" t="s">
        <v>2158</v>
      </c>
      <c r="J190" s="300" t="n">
        <f aca="false">IFERROR(VLOOKUP(E190,'4.5.1 Catalogo UXUI'!$B$2:$C$101, 2, FALSE()), 0)</f>
        <v>1</v>
      </c>
      <c r="K190" s="301" t="s">
        <v>43</v>
      </c>
      <c r="L190" s="300" t="n">
        <f aca="false">ROUNDUP(SUM(VLOOKUP('4.5 WBS UXUI'!K190,'6. Catalogos'!$S$2:$T$4,2,FALSE())*J190),0)</f>
        <v>1</v>
      </c>
      <c r="M190" s="486"/>
      <c r="N190" s="491"/>
      <c r="O190" s="238"/>
      <c r="P190" s="238"/>
      <c r="Q190" s="238"/>
      <c r="R190" s="238"/>
      <c r="S190" s="238"/>
      <c r="T190" s="238"/>
      <c r="U190" s="238"/>
      <c r="V190" s="238"/>
      <c r="W190" s="238"/>
      <c r="X190" s="238"/>
      <c r="Y190" s="238"/>
      <c r="Z190" s="238"/>
      <c r="AA190" s="238"/>
      <c r="AB190" s="238"/>
      <c r="AC190" s="238"/>
      <c r="AD190" s="238"/>
    </row>
    <row r="191" customFormat="false" ht="31.5" hidden="false" customHeight="true" outlineLevel="0" collapsed="false">
      <c r="A191" s="348" t="n">
        <v>37</v>
      </c>
      <c r="B191" s="330" t="e">
        <f aca="false">VLOOKUP(C191,'9. Matriz de Requisitos'!$A$8:$V$88,3, FALSE())</f>
        <v>#N/A</v>
      </c>
      <c r="C191" s="500" t="s">
        <v>1792</v>
      </c>
      <c r="D191" s="330" t="e">
        <f aca="false">VLOOKUP(C191,'9. Matriz de Requisitos'!$A:$W,4, FALSE())</f>
        <v>#N/A</v>
      </c>
      <c r="E191" s="488"/>
      <c r="F191" s="486" t="e">
        <f aca="false">VLOOKUP($E191, '4.5.1 Catalogo UXUI'!$B$2:$D$100, 3, FALSE())</f>
        <v>#N/A</v>
      </c>
      <c r="G191" s="501" t="s">
        <v>1958</v>
      </c>
      <c r="H191" s="490" t="e">
        <f aca="false">CONCATENATE("[",$C191,"]","[",$F191,"] - ",$G191)</f>
        <v>#N/A</v>
      </c>
      <c r="I191" s="491"/>
      <c r="J191" s="300" t="n">
        <f aca="false">IFERROR(VLOOKUP(E191,'4.5.1 Catalogo UXUI'!$B$2:$C$101, 2, FALSE()), 0)</f>
        <v>0</v>
      </c>
      <c r="K191" s="301" t="s">
        <v>43</v>
      </c>
      <c r="L191" s="300" t="n">
        <f aca="false">ROUNDUP(SUM(VLOOKUP('4.5 WBS UXUI'!K191,'6. Catalogos'!$S$2:$T$4,2,FALSE())*J191),0)</f>
        <v>0</v>
      </c>
      <c r="M191" s="486"/>
      <c r="N191" s="491"/>
      <c r="O191" s="238"/>
      <c r="P191" s="238"/>
      <c r="Q191" s="238"/>
      <c r="R191" s="238"/>
      <c r="S191" s="238"/>
      <c r="T191" s="238"/>
      <c r="U191" s="238"/>
      <c r="V191" s="238"/>
      <c r="W191" s="238"/>
      <c r="X191" s="238"/>
      <c r="Y191" s="238"/>
      <c r="Z191" s="238"/>
      <c r="AA191" s="238"/>
      <c r="AB191" s="238"/>
      <c r="AC191" s="238"/>
      <c r="AD191" s="238"/>
    </row>
    <row r="192" customFormat="false" ht="15" hidden="false" customHeight="false" outlineLevel="0" collapsed="false">
      <c r="A192" s="348" t="n">
        <v>38</v>
      </c>
      <c r="B192" s="330" t="e">
        <f aca="false">VLOOKUP(C192,'9. Matriz de Requisitos'!$A$8:$V$88,3, FALSE())</f>
        <v>#N/A</v>
      </c>
      <c r="C192" s="500" t="s">
        <v>1794</v>
      </c>
      <c r="D192" s="330" t="e">
        <f aca="false">VLOOKUP(C192,'9. Matriz de Requisitos'!$A:$W,4, FALSE())</f>
        <v>#N/A</v>
      </c>
      <c r="E192" s="488"/>
      <c r="F192" s="486" t="e">
        <f aca="false">VLOOKUP($E192, '4.5.1 Catalogo UXUI'!$B$2:$D$100, 3, FALSE())</f>
        <v>#N/A</v>
      </c>
      <c r="G192" s="483"/>
      <c r="H192" s="490" t="e">
        <f aca="false">CONCATENATE("[",$C192,"]","[",$F192,"] - ",$G192)</f>
        <v>#N/A</v>
      </c>
      <c r="I192" s="491"/>
      <c r="J192" s="300" t="n">
        <f aca="false">IFERROR(VLOOKUP(E192,'4.5.1 Catalogo UXUI'!$B$2:$C$101, 2, FALSE()), 0)</f>
        <v>0</v>
      </c>
      <c r="K192" s="301" t="s">
        <v>43</v>
      </c>
      <c r="L192" s="300" t="n">
        <f aca="false">ROUNDUP(SUM(VLOOKUP('4.5 WBS UXUI'!K192,'6. Catalogos'!$S$2:$T$4,2,FALSE())*J192),0)</f>
        <v>0</v>
      </c>
      <c r="M192" s="486"/>
      <c r="N192" s="491"/>
      <c r="O192" s="238"/>
      <c r="P192" s="238"/>
      <c r="Q192" s="238"/>
      <c r="R192" s="238"/>
      <c r="S192" s="238"/>
      <c r="T192" s="238"/>
      <c r="U192" s="238"/>
      <c r="V192" s="238"/>
      <c r="W192" s="238"/>
      <c r="X192" s="238"/>
      <c r="Y192" s="238"/>
      <c r="Z192" s="238"/>
      <c r="AA192" s="238"/>
      <c r="AB192" s="238"/>
      <c r="AC192" s="238"/>
      <c r="AD192" s="238"/>
    </row>
    <row r="193" customFormat="false" ht="15" hidden="false" customHeight="false" outlineLevel="0" collapsed="false">
      <c r="A193" s="348" t="n">
        <v>39</v>
      </c>
      <c r="B193" s="330" t="e">
        <f aca="false">VLOOKUP(C193,'9. Matriz de Requisitos'!$A$8:$V$88,3, FALSE())</f>
        <v>#N/A</v>
      </c>
      <c r="C193" s="500" t="s">
        <v>1795</v>
      </c>
      <c r="D193" s="330" t="e">
        <f aca="false">VLOOKUP(C193,'9. Matriz de Requisitos'!$A:$W,4, FALSE())</f>
        <v>#N/A</v>
      </c>
      <c r="E193" s="488"/>
      <c r="F193" s="486" t="e">
        <f aca="false">VLOOKUP($E193, '4.5.1 Catalogo UXUI'!$B$2:$D$100, 3, FALSE())</f>
        <v>#N/A</v>
      </c>
      <c r="G193" s="483"/>
      <c r="H193" s="490" t="e">
        <f aca="false">CONCATENATE("[",$C193,"]","[",$F193,"] - ",$G193)</f>
        <v>#N/A</v>
      </c>
      <c r="I193" s="491"/>
      <c r="J193" s="300" t="n">
        <f aca="false">IFERROR(VLOOKUP(E193,'4.5.1 Catalogo UXUI'!$B$2:$C$101, 2, FALSE()), 0)</f>
        <v>0</v>
      </c>
      <c r="K193" s="301" t="s">
        <v>43</v>
      </c>
      <c r="L193" s="300" t="n">
        <f aca="false">ROUNDUP(SUM(VLOOKUP('4.5 WBS UXUI'!K193,'6. Catalogos'!$S$2:$T$4,2,FALSE())*J193),0)</f>
        <v>0</v>
      </c>
      <c r="M193" s="486"/>
      <c r="N193" s="491"/>
      <c r="O193" s="238"/>
      <c r="P193" s="238"/>
      <c r="Q193" s="238"/>
      <c r="R193" s="238"/>
      <c r="S193" s="238"/>
      <c r="T193" s="238"/>
      <c r="U193" s="238"/>
      <c r="V193" s="238"/>
      <c r="W193" s="238"/>
      <c r="X193" s="238"/>
      <c r="Y193" s="238"/>
      <c r="Z193" s="238"/>
      <c r="AA193" s="238"/>
      <c r="AB193" s="238"/>
      <c r="AC193" s="238"/>
      <c r="AD193" s="238"/>
    </row>
    <row r="194" customFormat="false" ht="15" hidden="false" customHeight="false" outlineLevel="0" collapsed="false">
      <c r="A194" s="348" t="n">
        <v>40</v>
      </c>
      <c r="B194" s="330" t="e">
        <f aca="false">VLOOKUP(C194,'9. Matriz de Requisitos'!$A$8:$V$88,3, FALSE())</f>
        <v>#N/A</v>
      </c>
      <c r="C194" s="500" t="s">
        <v>1796</v>
      </c>
      <c r="D194" s="330" t="e">
        <f aca="false">VLOOKUP(C194,'9. Matriz de Requisitos'!$A:$W,4, FALSE())</f>
        <v>#N/A</v>
      </c>
      <c r="E194" s="488"/>
      <c r="F194" s="486" t="e">
        <f aca="false">VLOOKUP($E194, '4.5.1 Catalogo UXUI'!$B$2:$D$100, 3, FALSE())</f>
        <v>#N/A</v>
      </c>
      <c r="G194" s="483"/>
      <c r="H194" s="490" t="e">
        <f aca="false">CONCATENATE("[",$C194,"]","[",$F194,"] - ",$G194)</f>
        <v>#N/A</v>
      </c>
      <c r="I194" s="491"/>
      <c r="J194" s="300" t="n">
        <f aca="false">IFERROR(VLOOKUP(E194,'4.5.1 Catalogo UXUI'!$B$2:$C$101, 2, FALSE()), 0)</f>
        <v>0</v>
      </c>
      <c r="K194" s="301" t="s">
        <v>43</v>
      </c>
      <c r="L194" s="300" t="n">
        <f aca="false">ROUNDUP(SUM(VLOOKUP('4.5 WBS UXUI'!K194,'6. Catalogos'!$S$2:$T$4,2,FALSE())*J194),0)</f>
        <v>0</v>
      </c>
      <c r="M194" s="486"/>
      <c r="N194" s="491"/>
      <c r="O194" s="238"/>
      <c r="P194" s="238"/>
      <c r="Q194" s="238"/>
      <c r="R194" s="238"/>
      <c r="S194" s="238"/>
      <c r="T194" s="238"/>
      <c r="U194" s="238"/>
      <c r="V194" s="238"/>
      <c r="W194" s="238"/>
      <c r="X194" s="238"/>
      <c r="Y194" s="238"/>
      <c r="Z194" s="238"/>
      <c r="AA194" s="238"/>
      <c r="AB194" s="238"/>
      <c r="AC194" s="238"/>
      <c r="AD194" s="238"/>
    </row>
    <row r="195" customFormat="false" ht="15" hidden="false" customHeight="false" outlineLevel="0" collapsed="false">
      <c r="A195" s="348" t="n">
        <v>41</v>
      </c>
      <c r="B195" s="330" t="e">
        <f aca="false">VLOOKUP(C195,'9. Matriz de Requisitos'!$A$8:$V$88,3, FALSE())</f>
        <v>#N/A</v>
      </c>
      <c r="C195" s="500" t="s">
        <v>1797</v>
      </c>
      <c r="D195" s="330" t="e">
        <f aca="false">VLOOKUP(C195,'9. Matriz de Requisitos'!$A:$W,4, FALSE())</f>
        <v>#N/A</v>
      </c>
      <c r="E195" s="488"/>
      <c r="F195" s="486" t="e">
        <f aca="false">VLOOKUP($E195, '4.5.1 Catalogo UXUI'!$B$2:$D$100, 3, FALSE())</f>
        <v>#N/A</v>
      </c>
      <c r="G195" s="483"/>
      <c r="H195" s="490" t="e">
        <f aca="false">CONCATENATE("[",$C195,"]","[",$F195,"] - ",$G195)</f>
        <v>#N/A</v>
      </c>
      <c r="I195" s="491"/>
      <c r="J195" s="300" t="n">
        <f aca="false">IFERROR(VLOOKUP(E195,'4.5.1 Catalogo UXUI'!$B$2:$C$101, 2, FALSE()), 0)</f>
        <v>0</v>
      </c>
      <c r="K195" s="301" t="s">
        <v>43</v>
      </c>
      <c r="L195" s="300" t="n">
        <f aca="false">ROUNDUP(SUM(VLOOKUP('4.5 WBS UXUI'!K195,'6. Catalogos'!$S$2:$T$4,2,FALSE())*J195),0)</f>
        <v>0</v>
      </c>
      <c r="M195" s="486"/>
      <c r="N195" s="491"/>
      <c r="O195" s="238"/>
      <c r="P195" s="238"/>
      <c r="Q195" s="238"/>
      <c r="R195" s="238"/>
      <c r="S195" s="238"/>
      <c r="T195" s="238"/>
      <c r="U195" s="238"/>
      <c r="V195" s="238"/>
      <c r="W195" s="238"/>
      <c r="X195" s="238"/>
      <c r="Y195" s="238"/>
      <c r="Z195" s="238"/>
      <c r="AA195" s="238"/>
      <c r="AB195" s="238"/>
      <c r="AC195" s="238"/>
      <c r="AD195" s="238"/>
    </row>
    <row r="196" customFormat="false" ht="15" hidden="false" customHeight="false" outlineLevel="0" collapsed="false">
      <c r="A196" s="348" t="n">
        <v>42</v>
      </c>
      <c r="B196" s="330" t="e">
        <f aca="false">VLOOKUP(C196,'9. Matriz de Requisitos'!$A$8:$V$88,3, FALSE())</f>
        <v>#N/A</v>
      </c>
      <c r="C196" s="500" t="s">
        <v>1798</v>
      </c>
      <c r="D196" s="330" t="e">
        <f aca="false">VLOOKUP(C196,'9. Matriz de Requisitos'!$A:$W,4, FALSE())</f>
        <v>#N/A</v>
      </c>
      <c r="E196" s="488"/>
      <c r="F196" s="486" t="e">
        <f aca="false">VLOOKUP($E196, '4.5.1 Catalogo UXUI'!$B$2:$D$100, 3, FALSE())</f>
        <v>#N/A</v>
      </c>
      <c r="G196" s="483"/>
      <c r="H196" s="490" t="e">
        <f aca="false">CONCATENATE("[",$C196,"]","[",$F196,"] - ",$G196)</f>
        <v>#N/A</v>
      </c>
      <c r="I196" s="491"/>
      <c r="J196" s="300" t="n">
        <f aca="false">IFERROR(VLOOKUP(E196,'4.5.1 Catalogo UXUI'!$B$2:$C$101, 2, FALSE()), 0)</f>
        <v>0</v>
      </c>
      <c r="K196" s="301" t="s">
        <v>43</v>
      </c>
      <c r="L196" s="300" t="n">
        <f aca="false">ROUNDUP(SUM(VLOOKUP('4.5 WBS UXUI'!K196,'6. Catalogos'!$S$2:$T$4,2,FALSE())*J196),0)</f>
        <v>0</v>
      </c>
      <c r="M196" s="486"/>
      <c r="N196" s="491"/>
      <c r="O196" s="238"/>
      <c r="P196" s="238"/>
      <c r="Q196" s="238"/>
      <c r="R196" s="238"/>
      <c r="S196" s="238"/>
      <c r="T196" s="238"/>
      <c r="U196" s="238"/>
      <c r="V196" s="238"/>
      <c r="W196" s="238"/>
      <c r="X196" s="238"/>
      <c r="Y196" s="238"/>
      <c r="Z196" s="238"/>
      <c r="AA196" s="238"/>
      <c r="AB196" s="238"/>
      <c r="AC196" s="238"/>
      <c r="AD196" s="238"/>
    </row>
    <row r="197" customFormat="false" ht="15" hidden="false" customHeight="false" outlineLevel="0" collapsed="false">
      <c r="A197" s="348" t="n">
        <v>43</v>
      </c>
      <c r="B197" s="330" t="e">
        <f aca="false">VLOOKUP(C197,'9. Matriz de Requisitos'!$A$8:$V$88,3, FALSE())</f>
        <v>#N/A</v>
      </c>
      <c r="C197" s="500" t="s">
        <v>1809</v>
      </c>
      <c r="D197" s="330" t="e">
        <f aca="false">VLOOKUP(C197,'9. Matriz de Requisitos'!$A:$W,4, FALSE())</f>
        <v>#N/A</v>
      </c>
      <c r="E197" s="488"/>
      <c r="F197" s="486" t="e">
        <f aca="false">VLOOKUP($E197, '4.5.1 Catalogo UXUI'!$B$2:$D$100, 3, FALSE())</f>
        <v>#N/A</v>
      </c>
      <c r="G197" s="483"/>
      <c r="H197" s="490" t="e">
        <f aca="false">CONCATENATE("[",$C197,"]","[",$F197,"] - ",$G197)</f>
        <v>#N/A</v>
      </c>
      <c r="I197" s="491"/>
      <c r="J197" s="300" t="n">
        <f aca="false">IFERROR(VLOOKUP(E197,'4.5.1 Catalogo UXUI'!$B$2:$C$101, 2, FALSE()), 0)</f>
        <v>0</v>
      </c>
      <c r="K197" s="301" t="s">
        <v>43</v>
      </c>
      <c r="L197" s="300" t="n">
        <f aca="false">ROUNDUP(SUM(VLOOKUP('4.5 WBS UXUI'!K197,'6. Catalogos'!$S$2:$T$4,2,FALSE())*J197),0)</f>
        <v>0</v>
      </c>
      <c r="M197" s="486"/>
      <c r="N197" s="491"/>
      <c r="O197" s="238"/>
      <c r="P197" s="238"/>
      <c r="Q197" s="238"/>
      <c r="R197" s="238"/>
      <c r="S197" s="238"/>
      <c r="T197" s="238"/>
      <c r="U197" s="238"/>
      <c r="V197" s="238"/>
      <c r="W197" s="238"/>
      <c r="X197" s="238"/>
      <c r="Y197" s="238"/>
      <c r="Z197" s="238"/>
      <c r="AA197" s="238"/>
      <c r="AB197" s="238"/>
      <c r="AC197" s="238"/>
      <c r="AD197" s="238"/>
    </row>
    <row r="198" customFormat="false" ht="15" hidden="false" customHeight="false" outlineLevel="0" collapsed="false">
      <c r="A198" s="348" t="n">
        <v>44</v>
      </c>
      <c r="B198" s="330" t="e">
        <f aca="false">VLOOKUP(C198,'9. Matriz de Requisitos'!$A$8:$V$88,3, FALSE())</f>
        <v>#N/A</v>
      </c>
      <c r="C198" s="500" t="s">
        <v>1811</v>
      </c>
      <c r="D198" s="330" t="e">
        <f aca="false">VLOOKUP(C198,'9. Matriz de Requisitos'!$A:$W,4, FALSE())</f>
        <v>#N/A</v>
      </c>
      <c r="E198" s="488"/>
      <c r="F198" s="486" t="e">
        <f aca="false">VLOOKUP($E198, '4.5.1 Catalogo UXUI'!$B$2:$D$100, 3, FALSE())</f>
        <v>#N/A</v>
      </c>
      <c r="G198" s="483"/>
      <c r="H198" s="490" t="e">
        <f aca="false">CONCATENATE("[",$C198,"]","[",$F198,"] - ",$G198)</f>
        <v>#N/A</v>
      </c>
      <c r="I198" s="491"/>
      <c r="J198" s="300" t="n">
        <f aca="false">IFERROR(VLOOKUP(E198,'4.5.1 Catalogo UXUI'!$B$2:$C$101, 2, FALSE()), 0)</f>
        <v>0</v>
      </c>
      <c r="K198" s="301" t="s">
        <v>43</v>
      </c>
      <c r="L198" s="300" t="n">
        <f aca="false">ROUNDUP(SUM(VLOOKUP('4.5 WBS UXUI'!K198,'6. Catalogos'!$S$2:$T$4,2,FALSE())*J198),0)</f>
        <v>0</v>
      </c>
      <c r="M198" s="486"/>
      <c r="N198" s="491"/>
      <c r="O198" s="238"/>
      <c r="P198" s="238"/>
      <c r="Q198" s="238"/>
      <c r="R198" s="238"/>
      <c r="S198" s="238"/>
      <c r="T198" s="238"/>
      <c r="U198" s="238"/>
      <c r="V198" s="238"/>
      <c r="W198" s="238"/>
      <c r="X198" s="238"/>
      <c r="Y198" s="238"/>
      <c r="Z198" s="238"/>
      <c r="AA198" s="238"/>
      <c r="AB198" s="238"/>
      <c r="AC198" s="238"/>
      <c r="AD198" s="238"/>
    </row>
    <row r="199" customFormat="false" ht="15" hidden="false" customHeight="false" outlineLevel="0" collapsed="false">
      <c r="A199" s="348" t="n">
        <v>45</v>
      </c>
      <c r="B199" s="330" t="e">
        <f aca="false">VLOOKUP(C199,'9. Matriz de Requisitos'!$A$8:$V$88,3, FALSE())</f>
        <v>#N/A</v>
      </c>
      <c r="C199" s="500" t="s">
        <v>1834</v>
      </c>
      <c r="D199" s="330" t="e">
        <f aca="false">VLOOKUP(C199,'9. Matriz de Requisitos'!$A:$W,4, FALSE())</f>
        <v>#N/A</v>
      </c>
      <c r="E199" s="488"/>
      <c r="F199" s="486" t="e">
        <f aca="false">VLOOKUP($E199, '4.5.1 Catalogo UXUI'!$B$2:$D$100, 3, FALSE())</f>
        <v>#N/A</v>
      </c>
      <c r="G199" s="483"/>
      <c r="H199" s="490" t="e">
        <f aca="false">CONCATENATE("[",$C199,"]","[",$F199,"] - ",$G199)</f>
        <v>#N/A</v>
      </c>
      <c r="I199" s="491"/>
      <c r="J199" s="300" t="n">
        <f aca="false">IFERROR(VLOOKUP(E199,'4.5.1 Catalogo UXUI'!$B$2:$C$101, 2, FALSE()), 0)</f>
        <v>0</v>
      </c>
      <c r="K199" s="301" t="s">
        <v>43</v>
      </c>
      <c r="L199" s="300" t="n">
        <f aca="false">ROUNDUP(SUM(VLOOKUP('4.5 WBS UXUI'!K199,'6. Catalogos'!$S$2:$T$4,2,FALSE())*J199),0)</f>
        <v>0</v>
      </c>
      <c r="M199" s="486"/>
      <c r="N199" s="491"/>
      <c r="O199" s="238"/>
      <c r="P199" s="238"/>
      <c r="Q199" s="238"/>
      <c r="R199" s="238"/>
      <c r="S199" s="238"/>
      <c r="T199" s="238"/>
      <c r="U199" s="238"/>
      <c r="V199" s="238"/>
      <c r="W199" s="238"/>
      <c r="X199" s="238"/>
      <c r="Y199" s="238"/>
      <c r="Z199" s="238"/>
      <c r="AA199" s="238"/>
      <c r="AB199" s="238"/>
      <c r="AC199" s="238"/>
      <c r="AD199" s="238"/>
    </row>
    <row r="200" customFormat="false" ht="15" hidden="false" customHeight="false" outlineLevel="0" collapsed="false">
      <c r="A200" s="348" t="n">
        <v>46</v>
      </c>
      <c r="B200" s="330" t="e">
        <f aca="false">VLOOKUP(C200,'9. Matriz de Requisitos'!$A$8:$V$88,3, FALSE())</f>
        <v>#N/A</v>
      </c>
      <c r="C200" s="500" t="s">
        <v>1838</v>
      </c>
      <c r="D200" s="330" t="e">
        <f aca="false">VLOOKUP(C200,'9. Matriz de Requisitos'!$A:$W,4, FALSE())</f>
        <v>#N/A</v>
      </c>
      <c r="E200" s="488"/>
      <c r="F200" s="486" t="e">
        <f aca="false">VLOOKUP($E200, '4.5.1 Catalogo UXUI'!$B$2:$D$100, 3, FALSE())</f>
        <v>#N/A</v>
      </c>
      <c r="G200" s="483"/>
      <c r="H200" s="490" t="e">
        <f aca="false">CONCATENATE("[",$C200,"]","[",$F200,"] - ",$G200)</f>
        <v>#N/A</v>
      </c>
      <c r="I200" s="491"/>
      <c r="J200" s="300" t="n">
        <f aca="false">IFERROR(VLOOKUP(E200,'4.5.1 Catalogo UXUI'!$B$2:$C$101, 2, FALSE()), 0)</f>
        <v>0</v>
      </c>
      <c r="K200" s="301" t="s">
        <v>43</v>
      </c>
      <c r="L200" s="300" t="n">
        <f aca="false">ROUNDUP(SUM(VLOOKUP('4.5 WBS UXUI'!K200,'6. Catalogos'!$S$2:$T$4,2,FALSE())*J200),0)</f>
        <v>0</v>
      </c>
      <c r="M200" s="486"/>
      <c r="N200" s="491"/>
      <c r="O200" s="238"/>
      <c r="P200" s="238"/>
      <c r="Q200" s="238"/>
      <c r="R200" s="238"/>
      <c r="S200" s="238"/>
      <c r="T200" s="238"/>
      <c r="U200" s="238"/>
      <c r="V200" s="238"/>
      <c r="W200" s="238"/>
      <c r="X200" s="238"/>
      <c r="Y200" s="238"/>
      <c r="Z200" s="238"/>
      <c r="AA200" s="238"/>
      <c r="AB200" s="238"/>
      <c r="AC200" s="238"/>
      <c r="AD200" s="238"/>
    </row>
    <row r="201" customFormat="false" ht="15" hidden="false" customHeight="false" outlineLevel="0" collapsed="false">
      <c r="A201" s="348" t="n">
        <v>47</v>
      </c>
      <c r="B201" s="330" t="e">
        <f aca="false">VLOOKUP(C201,'9. Matriz de Requisitos'!$A$8:$V$88,3, FALSE())</f>
        <v>#N/A</v>
      </c>
      <c r="C201" s="500" t="s">
        <v>1847</v>
      </c>
      <c r="D201" s="330" t="e">
        <f aca="false">VLOOKUP(C201,'9. Matriz de Requisitos'!$A:$W,4, FALSE())</f>
        <v>#N/A</v>
      </c>
      <c r="E201" s="488"/>
      <c r="F201" s="486" t="e">
        <f aca="false">VLOOKUP($E201, '4.5.1 Catalogo UXUI'!$B$2:$D$100, 3, FALSE())</f>
        <v>#N/A</v>
      </c>
      <c r="G201" s="483"/>
      <c r="H201" s="490" t="e">
        <f aca="false">CONCATENATE("[",$C201,"]","[",$F201,"] - ",$G201)</f>
        <v>#N/A</v>
      </c>
      <c r="I201" s="491"/>
      <c r="J201" s="300" t="n">
        <f aca="false">IFERROR(VLOOKUP(E201,'4.5.1 Catalogo UXUI'!$B$2:$C$101, 2, FALSE()), 0)</f>
        <v>0</v>
      </c>
      <c r="K201" s="301" t="s">
        <v>43</v>
      </c>
      <c r="L201" s="300" t="n">
        <f aca="false">ROUNDUP(SUM(VLOOKUP('4.5 WBS UXUI'!K201,'6. Catalogos'!$S$2:$T$4,2,FALSE())*J201),0)</f>
        <v>0</v>
      </c>
      <c r="M201" s="486"/>
      <c r="N201" s="491"/>
      <c r="O201" s="238"/>
      <c r="P201" s="238"/>
      <c r="Q201" s="238"/>
      <c r="R201" s="238"/>
      <c r="S201" s="238"/>
      <c r="T201" s="238"/>
      <c r="U201" s="238"/>
      <c r="V201" s="238"/>
      <c r="W201" s="238"/>
      <c r="X201" s="238"/>
      <c r="Y201" s="238"/>
      <c r="Z201" s="238"/>
      <c r="AA201" s="238"/>
      <c r="AB201" s="238"/>
      <c r="AC201" s="238"/>
      <c r="AD201" s="238"/>
    </row>
    <row r="202" customFormat="false" ht="15" hidden="false" customHeight="false" outlineLevel="0" collapsed="false">
      <c r="A202" s="348" t="n">
        <v>48</v>
      </c>
      <c r="B202" s="330" t="e">
        <f aca="false">VLOOKUP(C202,'9. Matriz de Requisitos'!$A$8:$V$88,3, FALSE())</f>
        <v>#N/A</v>
      </c>
      <c r="C202" s="500" t="s">
        <v>1866</v>
      </c>
      <c r="D202" s="330" t="e">
        <f aca="false">VLOOKUP(C202,'9. Matriz de Requisitos'!$A:$W,4, FALSE())</f>
        <v>#N/A</v>
      </c>
      <c r="E202" s="488"/>
      <c r="F202" s="486" t="e">
        <f aca="false">VLOOKUP($E202, '4.5.1 Catalogo UXUI'!$B$2:$D$100, 3, FALSE())</f>
        <v>#N/A</v>
      </c>
      <c r="G202" s="483"/>
      <c r="H202" s="490" t="e">
        <f aca="false">CONCATENATE("[",$C202,"]","[",$F202,"] - ",$G202)</f>
        <v>#N/A</v>
      </c>
      <c r="I202" s="491"/>
      <c r="J202" s="300" t="n">
        <f aca="false">IFERROR(VLOOKUP(E202,'4.5.1 Catalogo UXUI'!$B$2:$C$101, 2, FALSE()), 0)</f>
        <v>0</v>
      </c>
      <c r="K202" s="301" t="s">
        <v>43</v>
      </c>
      <c r="L202" s="300" t="n">
        <f aca="false">ROUNDUP(SUM(VLOOKUP('4.5 WBS UXUI'!K202,'6. Catalogos'!$S$2:$T$4,2,FALSE())*J202),0)</f>
        <v>0</v>
      </c>
      <c r="M202" s="486"/>
      <c r="N202" s="491"/>
      <c r="O202" s="238"/>
      <c r="P202" s="238"/>
      <c r="Q202" s="238"/>
      <c r="R202" s="238"/>
      <c r="S202" s="238"/>
      <c r="T202" s="238"/>
      <c r="U202" s="238"/>
      <c r="V202" s="238"/>
      <c r="W202" s="238"/>
      <c r="X202" s="238"/>
      <c r="Y202" s="238"/>
      <c r="Z202" s="238"/>
      <c r="AA202" s="238"/>
      <c r="AB202" s="238"/>
      <c r="AC202" s="238"/>
      <c r="AD202" s="238"/>
    </row>
    <row r="203" customFormat="false" ht="15" hidden="false" customHeight="false" outlineLevel="0" collapsed="false">
      <c r="A203" s="348" t="n">
        <v>49</v>
      </c>
      <c r="B203" s="330" t="e">
        <f aca="false">VLOOKUP(C203,'9. Matriz de Requisitos'!$A$8:$V$88,3, FALSE())</f>
        <v>#N/A</v>
      </c>
      <c r="C203" s="500" t="s">
        <v>1873</v>
      </c>
      <c r="D203" s="330" t="e">
        <f aca="false">VLOOKUP(C203,'9. Matriz de Requisitos'!$A:$W,4, FALSE())</f>
        <v>#N/A</v>
      </c>
      <c r="E203" s="488"/>
      <c r="F203" s="486" t="e">
        <f aca="false">VLOOKUP($E203, '4.5.1 Catalogo UXUI'!$B$2:$D$100, 3, FALSE())</f>
        <v>#N/A</v>
      </c>
      <c r="G203" s="483"/>
      <c r="H203" s="490" t="e">
        <f aca="false">CONCATENATE("[",$C203,"]","[",$F203,"] - ",$G203)</f>
        <v>#N/A</v>
      </c>
      <c r="I203" s="491"/>
      <c r="J203" s="300" t="n">
        <f aca="false">IFERROR(VLOOKUP(E203,'4.5.1 Catalogo UXUI'!$B$2:$C$101, 2, FALSE()), 0)</f>
        <v>0</v>
      </c>
      <c r="K203" s="301" t="s">
        <v>43</v>
      </c>
      <c r="L203" s="300" t="n">
        <f aca="false">ROUNDUP(SUM(VLOOKUP('4.5 WBS UXUI'!K203,'6. Catalogos'!$S$2:$T$4,2,FALSE())*J203),0)</f>
        <v>0</v>
      </c>
      <c r="M203" s="486"/>
      <c r="N203" s="491"/>
      <c r="O203" s="238"/>
      <c r="P203" s="238"/>
      <c r="Q203" s="238"/>
      <c r="R203" s="238"/>
      <c r="S203" s="238"/>
      <c r="T203" s="238"/>
      <c r="U203" s="238"/>
      <c r="V203" s="238"/>
      <c r="W203" s="238"/>
      <c r="X203" s="238"/>
      <c r="Y203" s="238"/>
      <c r="Z203" s="238"/>
      <c r="AA203" s="238"/>
      <c r="AB203" s="238"/>
      <c r="AC203" s="238"/>
      <c r="AD203" s="238"/>
    </row>
    <row r="204" customFormat="false" ht="15" hidden="false" customHeight="false" outlineLevel="0" collapsed="false">
      <c r="A204" s="348" t="n">
        <v>50</v>
      </c>
      <c r="B204" s="330" t="e">
        <f aca="false">VLOOKUP(C204,'9. Matriz de Requisitos'!$A$8:$V$88,3, FALSE())</f>
        <v>#N/A</v>
      </c>
      <c r="C204" s="500" t="s">
        <v>1883</v>
      </c>
      <c r="D204" s="330" t="e">
        <f aca="false">VLOOKUP(C204,'9. Matriz de Requisitos'!$A:$W,4, FALSE())</f>
        <v>#N/A</v>
      </c>
      <c r="E204" s="488"/>
      <c r="F204" s="486" t="e">
        <f aca="false">VLOOKUP($E204, '4.5.1 Catalogo UXUI'!$B$2:$D$100, 3, FALSE())</f>
        <v>#N/A</v>
      </c>
      <c r="G204" s="483"/>
      <c r="H204" s="490" t="e">
        <f aca="false">CONCATENATE("[",$C204,"]","[",$F204,"] - ",$G204)</f>
        <v>#N/A</v>
      </c>
      <c r="I204" s="491"/>
      <c r="J204" s="300" t="n">
        <f aca="false">IFERROR(VLOOKUP(E204,'4.5.1 Catalogo UXUI'!$B$2:$C$101, 2, FALSE()), 0)</f>
        <v>0</v>
      </c>
      <c r="K204" s="301" t="s">
        <v>43</v>
      </c>
      <c r="L204" s="300" t="n">
        <f aca="false">ROUNDUP(SUM(VLOOKUP('4.5 WBS UXUI'!K204,'6. Catalogos'!$S$2:$T$4,2,FALSE())*J204),0)</f>
        <v>0</v>
      </c>
      <c r="M204" s="486"/>
      <c r="N204" s="491"/>
      <c r="O204" s="238"/>
      <c r="P204" s="238"/>
      <c r="Q204" s="238"/>
      <c r="R204" s="238"/>
      <c r="S204" s="238"/>
      <c r="T204" s="238"/>
      <c r="U204" s="238"/>
      <c r="V204" s="238"/>
      <c r="W204" s="238"/>
      <c r="X204" s="238"/>
      <c r="Y204" s="238"/>
      <c r="Z204" s="238"/>
      <c r="AA204" s="238"/>
      <c r="AB204" s="238"/>
      <c r="AC204" s="238"/>
      <c r="AD204" s="238"/>
    </row>
    <row r="205" customFormat="false" ht="15" hidden="false" customHeight="false" outlineLevel="0" collapsed="false">
      <c r="A205" s="348" t="n">
        <v>51</v>
      </c>
      <c r="B205" s="330" t="e">
        <f aca="false">VLOOKUP(C205,'9. Matriz de Requisitos'!$A$8:$V$88,3, FALSE())</f>
        <v>#N/A</v>
      </c>
      <c r="C205" s="500" t="s">
        <v>2257</v>
      </c>
      <c r="D205" s="330" t="e">
        <f aca="false">VLOOKUP(C205,'9. Matriz de Requisitos'!$A:$W,4, FALSE())</f>
        <v>#N/A</v>
      </c>
      <c r="E205" s="488"/>
      <c r="F205" s="486" t="e">
        <f aca="false">VLOOKUP($E205, '4.5.1 Catalogo UXUI'!$B$2:$D$100, 3, FALSE())</f>
        <v>#N/A</v>
      </c>
      <c r="G205" s="483"/>
      <c r="H205" s="490" t="e">
        <f aca="false">CONCATENATE("[",$C205,"]","[",$F205,"] - ",$G205)</f>
        <v>#N/A</v>
      </c>
      <c r="I205" s="491"/>
      <c r="J205" s="300" t="n">
        <f aca="false">IFERROR(VLOOKUP(E205,'4.5.1 Catalogo UXUI'!$B$2:$C$101, 2, FALSE()), 0)</f>
        <v>0</v>
      </c>
      <c r="K205" s="301" t="s">
        <v>43</v>
      </c>
      <c r="L205" s="300" t="n">
        <f aca="false">ROUNDUP(SUM(VLOOKUP('4.5 WBS UXUI'!K205,'6. Catalogos'!$S$2:$T$4,2,FALSE())*J205),0)</f>
        <v>0</v>
      </c>
      <c r="M205" s="486"/>
      <c r="N205" s="491"/>
      <c r="O205" s="238"/>
      <c r="P205" s="238"/>
      <c r="Q205" s="238"/>
      <c r="R205" s="238"/>
      <c r="S205" s="238"/>
      <c r="T205" s="238"/>
      <c r="U205" s="238"/>
      <c r="V205" s="238"/>
      <c r="W205" s="238"/>
      <c r="X205" s="238"/>
      <c r="Y205" s="238"/>
      <c r="Z205" s="238"/>
      <c r="AA205" s="238"/>
      <c r="AB205" s="238"/>
      <c r="AC205" s="238"/>
      <c r="AD205" s="238"/>
    </row>
    <row r="206" customFormat="false" ht="15" hidden="false" customHeight="false" outlineLevel="0" collapsed="false">
      <c r="A206" s="348" t="n">
        <v>52</v>
      </c>
      <c r="B206" s="330" t="e">
        <f aca="false">VLOOKUP(C206,'9. Matriz de Requisitos'!$A$8:$V$88,3, FALSE())</f>
        <v>#N/A</v>
      </c>
      <c r="C206" s="500" t="s">
        <v>2258</v>
      </c>
      <c r="D206" s="330" t="e">
        <f aca="false">VLOOKUP(C206,'9. Matriz de Requisitos'!$A:$W,4, FALSE())</f>
        <v>#N/A</v>
      </c>
      <c r="E206" s="488"/>
      <c r="F206" s="486" t="e">
        <f aca="false">VLOOKUP($E206, '4.5.1 Catalogo UXUI'!$B$2:$D$100, 3, FALSE())</f>
        <v>#N/A</v>
      </c>
      <c r="G206" s="483"/>
      <c r="H206" s="490" t="e">
        <f aca="false">CONCATENATE("[",$C206,"]","[",$F206,"] - ",$G206)</f>
        <v>#N/A</v>
      </c>
      <c r="I206" s="491"/>
      <c r="J206" s="300" t="n">
        <f aca="false">IFERROR(VLOOKUP(E206,'4.5.1 Catalogo UXUI'!$B$2:$C$101, 2, FALSE()), 0)</f>
        <v>0</v>
      </c>
      <c r="K206" s="301" t="s">
        <v>43</v>
      </c>
      <c r="L206" s="300" t="n">
        <f aca="false">ROUNDUP(SUM(VLOOKUP('4.5 WBS UXUI'!K206,'6. Catalogos'!$S$2:$T$4,2,FALSE())*J206),0)</f>
        <v>0</v>
      </c>
      <c r="M206" s="486"/>
      <c r="N206" s="491"/>
      <c r="O206" s="238"/>
      <c r="P206" s="238"/>
      <c r="Q206" s="238"/>
      <c r="R206" s="238"/>
      <c r="S206" s="238"/>
      <c r="T206" s="238"/>
      <c r="U206" s="238"/>
      <c r="V206" s="238"/>
      <c r="W206" s="238"/>
      <c r="X206" s="238"/>
      <c r="Y206" s="238"/>
      <c r="Z206" s="238"/>
      <c r="AA206" s="238"/>
      <c r="AB206" s="238"/>
      <c r="AC206" s="238"/>
      <c r="AD206" s="238"/>
    </row>
    <row r="207" customFormat="false" ht="15" hidden="false" customHeight="false" outlineLevel="0" collapsed="false">
      <c r="A207" s="348" t="n">
        <v>53</v>
      </c>
      <c r="B207" s="330" t="e">
        <f aca="false">VLOOKUP(C207,'9. Matriz de Requisitos'!$A$8:$V$88,3, FALSE())</f>
        <v>#N/A</v>
      </c>
      <c r="C207" s="500" t="s">
        <v>1894</v>
      </c>
      <c r="D207" s="330" t="e">
        <f aca="false">VLOOKUP(C207,'9. Matriz de Requisitos'!$A:$W,4, FALSE())</f>
        <v>#N/A</v>
      </c>
      <c r="E207" s="488"/>
      <c r="F207" s="486" t="e">
        <f aca="false">VLOOKUP($E207, '4.5.1 Catalogo UXUI'!$B$2:$D$100, 3, FALSE())</f>
        <v>#N/A</v>
      </c>
      <c r="G207" s="483"/>
      <c r="H207" s="490" t="e">
        <f aca="false">CONCATENATE("[",$C207,"]","[",$F207,"] - ",$G207)</f>
        <v>#N/A</v>
      </c>
      <c r="I207" s="491"/>
      <c r="J207" s="300" t="n">
        <f aca="false">IFERROR(VLOOKUP(E207,'4.5.1 Catalogo UXUI'!$B$2:$C$101, 2, FALSE()), 0)</f>
        <v>0</v>
      </c>
      <c r="K207" s="301" t="s">
        <v>43</v>
      </c>
      <c r="L207" s="300" t="n">
        <f aca="false">ROUNDUP(SUM(VLOOKUP('4.5 WBS UXUI'!K207,'6. Catalogos'!$S$2:$T$4,2,FALSE())*J207),0)</f>
        <v>0</v>
      </c>
      <c r="M207" s="486"/>
      <c r="N207" s="491"/>
      <c r="O207" s="238"/>
      <c r="P207" s="238"/>
      <c r="Q207" s="238"/>
      <c r="R207" s="238"/>
      <c r="S207" s="238"/>
      <c r="T207" s="238"/>
      <c r="U207" s="238"/>
      <c r="V207" s="238"/>
      <c r="W207" s="238"/>
      <c r="X207" s="238"/>
      <c r="Y207" s="238"/>
      <c r="Z207" s="238"/>
      <c r="AA207" s="238"/>
      <c r="AB207" s="238"/>
      <c r="AC207" s="238"/>
      <c r="AD207" s="238"/>
    </row>
    <row r="208" customFormat="false" ht="15" hidden="false" customHeight="false" outlineLevel="0" collapsed="false">
      <c r="A208" s="348" t="n">
        <v>54</v>
      </c>
      <c r="B208" s="330" t="e">
        <f aca="false">VLOOKUP(C208,'9. Matriz de Requisitos'!$A$8:$V$88,3, FALSE())</f>
        <v>#N/A</v>
      </c>
      <c r="C208" s="500" t="s">
        <v>1895</v>
      </c>
      <c r="D208" s="330" t="e">
        <f aca="false">VLOOKUP(C208,'9. Matriz de Requisitos'!$A:$W,4, FALSE())</f>
        <v>#N/A</v>
      </c>
      <c r="E208" s="488"/>
      <c r="F208" s="486" t="e">
        <f aca="false">VLOOKUP($E208, '4.5.1 Catalogo UXUI'!$B$2:$D$100, 3, FALSE())</f>
        <v>#N/A</v>
      </c>
      <c r="G208" s="483"/>
      <c r="H208" s="490" t="e">
        <f aca="false">CONCATENATE("[",$C208,"]","[",$F208,"] - ",$G208)</f>
        <v>#N/A</v>
      </c>
      <c r="I208" s="491"/>
      <c r="J208" s="300" t="n">
        <f aca="false">IFERROR(VLOOKUP(E208,'4.5.1 Catalogo UXUI'!$B$2:$C$101, 2, FALSE()), 0)</f>
        <v>0</v>
      </c>
      <c r="K208" s="301" t="s">
        <v>43</v>
      </c>
      <c r="L208" s="300" t="n">
        <f aca="false">ROUNDUP(SUM(VLOOKUP('4.5 WBS UXUI'!K208,'6. Catalogos'!$S$2:$T$4,2,FALSE())*J208),0)</f>
        <v>0</v>
      </c>
      <c r="M208" s="486"/>
      <c r="N208" s="491"/>
      <c r="O208" s="238"/>
      <c r="P208" s="238"/>
      <c r="Q208" s="238"/>
      <c r="R208" s="238"/>
      <c r="S208" s="238"/>
      <c r="T208" s="238"/>
      <c r="U208" s="238"/>
      <c r="V208" s="238"/>
      <c r="W208" s="238"/>
      <c r="X208" s="238"/>
      <c r="Y208" s="238"/>
      <c r="Z208" s="238"/>
      <c r="AA208" s="238"/>
      <c r="AB208" s="238"/>
      <c r="AC208" s="238"/>
      <c r="AD208" s="238"/>
    </row>
    <row r="209" customFormat="false" ht="15" hidden="false" customHeight="false" outlineLevel="0" collapsed="false">
      <c r="A209" s="348" t="n">
        <v>55</v>
      </c>
      <c r="B209" s="330" t="e">
        <f aca="false">VLOOKUP(C209,'9. Matriz de Requisitos'!$A$8:$V$88,3, FALSE())</f>
        <v>#N/A</v>
      </c>
      <c r="C209" s="500" t="s">
        <v>1896</v>
      </c>
      <c r="D209" s="330" t="e">
        <f aca="false">VLOOKUP(C209,'9. Matriz de Requisitos'!$A:$W,4, FALSE())</f>
        <v>#N/A</v>
      </c>
      <c r="E209" s="488"/>
      <c r="F209" s="486" t="e">
        <f aca="false">VLOOKUP($E209, '4.5.1 Catalogo UXUI'!$B$2:$D$100, 3, FALSE())</f>
        <v>#N/A</v>
      </c>
      <c r="G209" s="483"/>
      <c r="H209" s="490" t="e">
        <f aca="false">CONCATENATE("[",$C209,"]","[",$F209,"] - ",$G209)</f>
        <v>#N/A</v>
      </c>
      <c r="I209" s="491"/>
      <c r="J209" s="300" t="n">
        <f aca="false">IFERROR(VLOOKUP(E209,'4.5.1 Catalogo UXUI'!$B$2:$C$101, 2, FALSE()), 0)</f>
        <v>0</v>
      </c>
      <c r="K209" s="301" t="s">
        <v>43</v>
      </c>
      <c r="L209" s="300" t="n">
        <f aca="false">ROUNDUP(SUM(VLOOKUP('4.5 WBS UXUI'!K209,'6. Catalogos'!$S$2:$T$4,2,FALSE())*J209),0)</f>
        <v>0</v>
      </c>
      <c r="M209" s="486"/>
      <c r="N209" s="491"/>
      <c r="O209" s="238"/>
      <c r="P209" s="238"/>
      <c r="Q209" s="238"/>
      <c r="R209" s="238"/>
      <c r="S209" s="238"/>
      <c r="T209" s="238"/>
      <c r="U209" s="238"/>
      <c r="V209" s="238"/>
      <c r="W209" s="238"/>
      <c r="X209" s="238"/>
      <c r="Y209" s="238"/>
      <c r="Z209" s="238"/>
      <c r="AA209" s="238"/>
      <c r="AB209" s="238"/>
      <c r="AC209" s="238"/>
      <c r="AD209" s="238"/>
    </row>
    <row r="210" customFormat="false" ht="15" hidden="false" customHeight="false" outlineLevel="0" collapsed="false">
      <c r="A210" s="348" t="n">
        <v>56</v>
      </c>
      <c r="B210" s="330" t="e">
        <f aca="false">VLOOKUP(C210,'9. Matriz de Requisitos'!$A$8:$V$88,3, FALSE())</f>
        <v>#N/A</v>
      </c>
      <c r="C210" s="500" t="s">
        <v>1897</v>
      </c>
      <c r="D210" s="330" t="e">
        <f aca="false">VLOOKUP(C210,'9. Matriz de Requisitos'!$A:$W,4, FALSE())</f>
        <v>#N/A</v>
      </c>
      <c r="E210" s="488"/>
      <c r="F210" s="486" t="e">
        <f aca="false">VLOOKUP($E210, '4.5.1 Catalogo UXUI'!$B$2:$D$100, 3, FALSE())</f>
        <v>#N/A</v>
      </c>
      <c r="G210" s="483"/>
      <c r="H210" s="490" t="e">
        <f aca="false">CONCATENATE("[",$C210,"]","[",$F210,"] - ",$G210)</f>
        <v>#N/A</v>
      </c>
      <c r="I210" s="491"/>
      <c r="J210" s="300" t="n">
        <f aca="false">IFERROR(VLOOKUP(E210,'4.5.1 Catalogo UXUI'!$B$2:$C$101, 2, FALSE()), 0)</f>
        <v>0</v>
      </c>
      <c r="K210" s="301" t="s">
        <v>43</v>
      </c>
      <c r="L210" s="300" t="n">
        <f aca="false">ROUNDUP(SUM(VLOOKUP('4.5 WBS UXUI'!K210,'6. Catalogos'!$S$2:$T$4,2,FALSE())*J210),0)</f>
        <v>0</v>
      </c>
      <c r="M210" s="486"/>
      <c r="N210" s="491"/>
      <c r="O210" s="238"/>
      <c r="P210" s="238"/>
      <c r="Q210" s="238"/>
      <c r="R210" s="238"/>
      <c r="S210" s="238"/>
      <c r="T210" s="238"/>
      <c r="U210" s="238"/>
      <c r="V210" s="238"/>
      <c r="W210" s="238"/>
      <c r="X210" s="238"/>
      <c r="Y210" s="238"/>
      <c r="Z210" s="238"/>
      <c r="AA210" s="238"/>
      <c r="AB210" s="238"/>
      <c r="AC210" s="238"/>
      <c r="AD210" s="238"/>
    </row>
    <row r="211" customFormat="false" ht="15" hidden="false" customHeight="false" outlineLevel="0" collapsed="false">
      <c r="A211" s="348" t="n">
        <v>57</v>
      </c>
      <c r="B211" s="330" t="e">
        <f aca="false">VLOOKUP(C211,'9. Matriz de Requisitos'!$A$8:$V$88,3, FALSE())</f>
        <v>#N/A</v>
      </c>
      <c r="C211" s="500" t="s">
        <v>1898</v>
      </c>
      <c r="D211" s="330" t="e">
        <f aca="false">VLOOKUP(C211,'9. Matriz de Requisitos'!$A:$W,4, FALSE())</f>
        <v>#N/A</v>
      </c>
      <c r="E211" s="488"/>
      <c r="F211" s="486" t="e">
        <f aca="false">VLOOKUP($E211, '4.5.1 Catalogo UXUI'!$B$2:$D$100, 3, FALSE())</f>
        <v>#N/A</v>
      </c>
      <c r="G211" s="483"/>
      <c r="H211" s="490" t="e">
        <f aca="false">CONCATENATE("[",$C211,"]","[",$F211,"] - ",$G211)</f>
        <v>#N/A</v>
      </c>
      <c r="I211" s="491"/>
      <c r="J211" s="300" t="n">
        <f aca="false">IFERROR(VLOOKUP(E211,'4.5.1 Catalogo UXUI'!$B$2:$C$101, 2, FALSE()), 0)</f>
        <v>0</v>
      </c>
      <c r="K211" s="301" t="s">
        <v>43</v>
      </c>
      <c r="L211" s="300" t="n">
        <f aca="false">ROUNDUP(SUM(VLOOKUP('4.5 WBS UXUI'!K211,'6. Catalogos'!$S$2:$T$4,2,FALSE())*J211),0)</f>
        <v>0</v>
      </c>
      <c r="M211" s="486"/>
      <c r="N211" s="491"/>
      <c r="O211" s="238"/>
      <c r="P211" s="238"/>
      <c r="Q211" s="238"/>
      <c r="R211" s="238"/>
      <c r="S211" s="238"/>
      <c r="T211" s="238"/>
      <c r="U211" s="238"/>
      <c r="V211" s="238"/>
      <c r="W211" s="238"/>
      <c r="X211" s="238"/>
      <c r="Y211" s="238"/>
      <c r="Z211" s="238"/>
      <c r="AA211" s="238"/>
      <c r="AB211" s="238"/>
      <c r="AC211" s="238"/>
      <c r="AD211" s="238"/>
    </row>
    <row r="212" customFormat="false" ht="15" hidden="false" customHeight="false" outlineLevel="0" collapsed="false">
      <c r="A212" s="348" t="n">
        <v>58</v>
      </c>
      <c r="B212" s="330" t="e">
        <f aca="false">VLOOKUP(C212,'9. Matriz de Requisitos'!$A$8:$V$88,3, FALSE())</f>
        <v>#N/A</v>
      </c>
      <c r="C212" s="500" t="s">
        <v>1899</v>
      </c>
      <c r="D212" s="330" t="e">
        <f aca="false">VLOOKUP(C212,'9. Matriz de Requisitos'!$A:$W,4, FALSE())</f>
        <v>#N/A</v>
      </c>
      <c r="E212" s="488"/>
      <c r="F212" s="486" t="e">
        <f aca="false">VLOOKUP($E212, '4.5.1 Catalogo UXUI'!$B$2:$D$100, 3, FALSE())</f>
        <v>#N/A</v>
      </c>
      <c r="G212" s="483"/>
      <c r="H212" s="490" t="e">
        <f aca="false">CONCATENATE("[",$C212,"]","[",$F212,"] - ",$G212)</f>
        <v>#N/A</v>
      </c>
      <c r="I212" s="491"/>
      <c r="J212" s="300" t="n">
        <f aca="false">IFERROR(VLOOKUP(E212,'4.5.1 Catalogo UXUI'!$B$2:$C$101, 2, FALSE()), 0)</f>
        <v>0</v>
      </c>
      <c r="K212" s="301" t="s">
        <v>43</v>
      </c>
      <c r="L212" s="300" t="n">
        <f aca="false">ROUNDUP(SUM(VLOOKUP('4.5 WBS UXUI'!K212,'6. Catalogos'!$S$2:$T$4,2,FALSE())*J212),0)</f>
        <v>0</v>
      </c>
      <c r="M212" s="486"/>
      <c r="N212" s="491"/>
      <c r="O212" s="238"/>
      <c r="P212" s="238"/>
      <c r="Q212" s="238"/>
      <c r="R212" s="238"/>
      <c r="S212" s="238"/>
      <c r="T212" s="238"/>
      <c r="U212" s="238"/>
      <c r="V212" s="238"/>
      <c r="W212" s="238"/>
      <c r="X212" s="238"/>
      <c r="Y212" s="238"/>
      <c r="Z212" s="238"/>
      <c r="AA212" s="238"/>
      <c r="AB212" s="238"/>
      <c r="AC212" s="238"/>
      <c r="AD212" s="238"/>
    </row>
    <row r="213" customFormat="false" ht="15" hidden="false" customHeight="false" outlineLevel="0" collapsed="false">
      <c r="A213" s="348" t="n">
        <v>59</v>
      </c>
      <c r="B213" s="330" t="e">
        <f aca="false">VLOOKUP(C213,'9. Matriz de Requisitos'!$A$8:$V$88,3, FALSE())</f>
        <v>#N/A</v>
      </c>
      <c r="C213" s="500" t="s">
        <v>1900</v>
      </c>
      <c r="D213" s="330" t="e">
        <f aca="false">VLOOKUP(C213,'9. Matriz de Requisitos'!$A:$W,4, FALSE())</f>
        <v>#N/A</v>
      </c>
      <c r="E213" s="488"/>
      <c r="F213" s="486" t="e">
        <f aca="false">VLOOKUP($E213, '4.5.1 Catalogo UXUI'!$B$2:$D$100, 3, FALSE())</f>
        <v>#N/A</v>
      </c>
      <c r="G213" s="483"/>
      <c r="H213" s="490" t="e">
        <f aca="false">CONCATENATE("[",$C213,"]","[",$F213,"] - ",$G213)</f>
        <v>#N/A</v>
      </c>
      <c r="I213" s="491"/>
      <c r="J213" s="300" t="n">
        <f aca="false">IFERROR(VLOOKUP(E213,'4.5.1 Catalogo UXUI'!$B$2:$C$101, 2, FALSE()), 0)</f>
        <v>0</v>
      </c>
      <c r="K213" s="301" t="s">
        <v>43</v>
      </c>
      <c r="L213" s="300" t="n">
        <f aca="false">ROUNDUP(SUM(VLOOKUP('4.5 WBS UXUI'!K213,'6. Catalogos'!$S$2:$T$4,2,FALSE())*J213),0)</f>
        <v>0</v>
      </c>
      <c r="M213" s="486"/>
      <c r="N213" s="491"/>
      <c r="O213" s="238"/>
      <c r="P213" s="238"/>
      <c r="Q213" s="238"/>
      <c r="R213" s="238"/>
      <c r="S213" s="238"/>
      <c r="T213" s="238"/>
      <c r="U213" s="238"/>
      <c r="V213" s="238"/>
      <c r="W213" s="238"/>
      <c r="X213" s="238"/>
      <c r="Y213" s="238"/>
      <c r="Z213" s="238"/>
      <c r="AA213" s="238"/>
      <c r="AB213" s="238"/>
      <c r="AC213" s="238"/>
      <c r="AD213" s="238"/>
    </row>
    <row r="214" customFormat="false" ht="15" hidden="false" customHeight="false" outlineLevel="0" collapsed="false">
      <c r="A214" s="348" t="n">
        <v>60</v>
      </c>
      <c r="B214" s="330" t="e">
        <f aca="false">VLOOKUP(C214,'9. Matriz de Requisitos'!$A$8:$V$88,3, FALSE())</f>
        <v>#N/A</v>
      </c>
      <c r="C214" s="500" t="s">
        <v>1901</v>
      </c>
      <c r="D214" s="330" t="e">
        <f aca="false">VLOOKUP(C214,'9. Matriz de Requisitos'!$A:$W,4, FALSE())</f>
        <v>#N/A</v>
      </c>
      <c r="E214" s="488"/>
      <c r="F214" s="486" t="e">
        <f aca="false">VLOOKUP($E214, '4.5.1 Catalogo UXUI'!$B$2:$D$100, 3, FALSE())</f>
        <v>#N/A</v>
      </c>
      <c r="G214" s="483"/>
      <c r="H214" s="490" t="e">
        <f aca="false">CONCATENATE("[",$C214,"]","[",$F214,"] - ",$G214)</f>
        <v>#N/A</v>
      </c>
      <c r="I214" s="491"/>
      <c r="J214" s="300" t="n">
        <f aca="false">IFERROR(VLOOKUP(E214,'4.5.1 Catalogo UXUI'!$B$2:$C$101, 2, FALSE()), 0)</f>
        <v>0</v>
      </c>
      <c r="K214" s="301" t="s">
        <v>43</v>
      </c>
      <c r="L214" s="300" t="n">
        <f aca="false">ROUNDUP(SUM(VLOOKUP('4.5 WBS UXUI'!K214,'6. Catalogos'!$S$2:$T$4,2,FALSE())*J214),0)</f>
        <v>0</v>
      </c>
      <c r="M214" s="486"/>
      <c r="N214" s="491"/>
      <c r="O214" s="238"/>
      <c r="P214" s="238"/>
      <c r="Q214" s="238"/>
      <c r="R214" s="238"/>
      <c r="S214" s="238"/>
      <c r="T214" s="238"/>
      <c r="U214" s="238"/>
      <c r="V214" s="238"/>
      <c r="W214" s="238"/>
      <c r="X214" s="238"/>
      <c r="Y214" s="238"/>
      <c r="Z214" s="238"/>
      <c r="AA214" s="238"/>
      <c r="AB214" s="238"/>
      <c r="AC214" s="238"/>
      <c r="AD214" s="238"/>
    </row>
    <row r="215" customFormat="false" ht="15" hidden="false" customHeight="false" outlineLevel="0" collapsed="false">
      <c r="A215" s="348" t="n">
        <v>61</v>
      </c>
      <c r="B215" s="330" t="e">
        <f aca="false">VLOOKUP(C215,'9. Matriz de Requisitos'!$A$8:$V$88,3, FALSE())</f>
        <v>#N/A</v>
      </c>
      <c r="C215" s="500" t="s">
        <v>1902</v>
      </c>
      <c r="D215" s="330" t="e">
        <f aca="false">VLOOKUP(C215,'9. Matriz de Requisitos'!$A:$W,4, FALSE())</f>
        <v>#N/A</v>
      </c>
      <c r="E215" s="488"/>
      <c r="F215" s="486" t="e">
        <f aca="false">VLOOKUP($E215, '4.5.1 Catalogo UXUI'!$B$2:$D$100, 3, FALSE())</f>
        <v>#N/A</v>
      </c>
      <c r="G215" s="483"/>
      <c r="H215" s="490" t="e">
        <f aca="false">CONCATENATE("[",$C215,"]","[",$F215,"] - ",$G215)</f>
        <v>#N/A</v>
      </c>
      <c r="I215" s="491"/>
      <c r="J215" s="300" t="n">
        <f aca="false">IFERROR(VLOOKUP(E215,'4.5.1 Catalogo UXUI'!$B$2:$C$101, 2, FALSE()), 0)</f>
        <v>0</v>
      </c>
      <c r="K215" s="301" t="s">
        <v>43</v>
      </c>
      <c r="L215" s="300" t="n">
        <f aca="false">ROUNDUP(SUM(VLOOKUP('4.5 WBS UXUI'!K215,'6. Catalogos'!$S$2:$T$4,2,FALSE())*J215),0)</f>
        <v>0</v>
      </c>
      <c r="M215" s="486"/>
      <c r="N215" s="491"/>
      <c r="O215" s="238"/>
      <c r="P215" s="238"/>
      <c r="Q215" s="238"/>
      <c r="R215" s="238"/>
      <c r="S215" s="238"/>
      <c r="T215" s="238"/>
      <c r="U215" s="238"/>
      <c r="V215" s="238"/>
      <c r="W215" s="238"/>
      <c r="X215" s="238"/>
      <c r="Y215" s="238"/>
      <c r="Z215" s="238"/>
      <c r="AA215" s="238"/>
      <c r="AB215" s="238"/>
      <c r="AC215" s="238"/>
      <c r="AD215" s="238"/>
    </row>
    <row r="216" customFormat="false" ht="15" hidden="false" customHeight="false" outlineLevel="0" collapsed="false">
      <c r="A216" s="348" t="n">
        <v>62</v>
      </c>
      <c r="B216" s="330" t="e">
        <f aca="false">VLOOKUP(C216,'9. Matriz de Requisitos'!$A$8:$V$88,3, FALSE())</f>
        <v>#N/A</v>
      </c>
      <c r="C216" s="500" t="s">
        <v>1903</v>
      </c>
      <c r="D216" s="330" t="e">
        <f aca="false">VLOOKUP(C216,'9. Matriz de Requisitos'!$A:$W,4, FALSE())</f>
        <v>#N/A</v>
      </c>
      <c r="E216" s="488"/>
      <c r="F216" s="486" t="e">
        <f aca="false">VLOOKUP($E216, '4.5.1 Catalogo UXUI'!$B$2:$D$100, 3, FALSE())</f>
        <v>#N/A</v>
      </c>
      <c r="G216" s="483"/>
      <c r="H216" s="490" t="e">
        <f aca="false">CONCATENATE("[",$C216,"]","[",$F216,"] - ",$G216)</f>
        <v>#N/A</v>
      </c>
      <c r="I216" s="491"/>
      <c r="J216" s="300" t="n">
        <f aca="false">IFERROR(VLOOKUP(E216,'4.5.1 Catalogo UXUI'!$B$2:$C$101, 2, FALSE()), 0)</f>
        <v>0</v>
      </c>
      <c r="K216" s="301" t="s">
        <v>43</v>
      </c>
      <c r="L216" s="300" t="n">
        <f aca="false">ROUNDUP(SUM(VLOOKUP('4.5 WBS UXUI'!K216,'6. Catalogos'!$S$2:$T$4,2,FALSE())*J216),0)</f>
        <v>0</v>
      </c>
      <c r="M216" s="486"/>
      <c r="N216" s="491"/>
      <c r="O216" s="238"/>
      <c r="P216" s="238"/>
      <c r="Q216" s="238"/>
      <c r="R216" s="238"/>
      <c r="S216" s="238"/>
      <c r="T216" s="238"/>
      <c r="U216" s="238"/>
      <c r="V216" s="238"/>
      <c r="W216" s="238"/>
      <c r="X216" s="238"/>
      <c r="Y216" s="238"/>
      <c r="Z216" s="238"/>
      <c r="AA216" s="238"/>
      <c r="AB216" s="238"/>
      <c r="AC216" s="238"/>
      <c r="AD216" s="238"/>
    </row>
    <row r="217" customFormat="false" ht="27" hidden="false" customHeight="true" outlineLevel="0" collapsed="false">
      <c r="A217" s="348"/>
      <c r="B217" s="453"/>
      <c r="C217" s="238"/>
      <c r="D217" s="347"/>
      <c r="E217" s="347"/>
      <c r="F217" s="486"/>
      <c r="G217" s="483"/>
      <c r="H217" s="486"/>
      <c r="I217" s="491"/>
      <c r="J217" s="452" t="n">
        <f aca="false">SUM(J2:J216)</f>
        <v>348</v>
      </c>
      <c r="K217" s="238"/>
      <c r="L217" s="452" t="n">
        <f aca="false">SUM(L2:L216)</f>
        <v>350</v>
      </c>
      <c r="M217" s="238"/>
      <c r="N217" s="491"/>
      <c r="O217" s="238"/>
      <c r="P217" s="238"/>
      <c r="Q217" s="238"/>
      <c r="R217" s="238"/>
      <c r="S217" s="238"/>
      <c r="T217" s="238"/>
      <c r="U217" s="238"/>
      <c r="V217" s="238"/>
      <c r="W217" s="238"/>
      <c r="X217" s="238"/>
      <c r="Y217" s="238"/>
      <c r="Z217" s="238"/>
      <c r="AA217" s="238"/>
      <c r="AB217" s="238"/>
      <c r="AC217" s="238"/>
      <c r="AD217" s="238"/>
    </row>
    <row r="218" customFormat="false" ht="15" hidden="false" customHeight="false" outlineLevel="0" collapsed="false">
      <c r="A218" s="238"/>
      <c r="B218" s="453"/>
      <c r="C218" s="238"/>
      <c r="D218" s="347"/>
      <c r="E218" s="347"/>
      <c r="F218" s="486"/>
      <c r="G218" s="483"/>
      <c r="H218" s="486"/>
      <c r="I218" s="491"/>
      <c r="J218" s="238"/>
      <c r="K218" s="238"/>
      <c r="L218" s="238"/>
      <c r="M218" s="238"/>
      <c r="N218" s="491"/>
      <c r="O218" s="238"/>
      <c r="P218" s="238"/>
      <c r="Q218" s="238"/>
      <c r="R218" s="238"/>
      <c r="S218" s="238"/>
      <c r="T218" s="238"/>
      <c r="U218" s="238"/>
      <c r="V218" s="238"/>
      <c r="W218" s="238"/>
      <c r="X218" s="238"/>
      <c r="Y218" s="238"/>
      <c r="Z218" s="238"/>
      <c r="AA218" s="238"/>
      <c r="AB218" s="238"/>
      <c r="AC218" s="238"/>
      <c r="AD218" s="238"/>
    </row>
    <row r="219" customFormat="false" ht="15" hidden="false" customHeight="false" outlineLevel="0" collapsed="false">
      <c r="A219" s="238"/>
      <c r="B219" s="453"/>
      <c r="C219" s="238"/>
      <c r="D219" s="347"/>
      <c r="E219" s="347"/>
      <c r="F219" s="486"/>
      <c r="G219" s="483"/>
      <c r="H219" s="486"/>
      <c r="I219" s="491"/>
      <c r="J219" s="238"/>
      <c r="K219" s="238"/>
      <c r="L219" s="238"/>
      <c r="M219" s="238"/>
      <c r="N219" s="491"/>
      <c r="O219" s="238"/>
      <c r="P219" s="238"/>
      <c r="Q219" s="238"/>
      <c r="R219" s="238"/>
      <c r="S219" s="238"/>
      <c r="T219" s="238"/>
      <c r="U219" s="238"/>
      <c r="V219" s="238"/>
      <c r="W219" s="238"/>
      <c r="X219" s="238"/>
      <c r="Y219" s="238"/>
      <c r="Z219" s="238"/>
      <c r="AA219" s="238"/>
      <c r="AB219" s="238"/>
      <c r="AC219" s="238"/>
      <c r="AD219" s="238"/>
    </row>
    <row r="220" customFormat="false" ht="15" hidden="false" customHeight="false" outlineLevel="0" collapsed="false">
      <c r="A220" s="238"/>
      <c r="B220" s="453"/>
      <c r="C220" s="238"/>
      <c r="D220" s="347"/>
      <c r="E220" s="347"/>
      <c r="F220" s="486"/>
      <c r="G220" s="483"/>
      <c r="H220" s="486"/>
      <c r="I220" s="491"/>
      <c r="J220" s="238"/>
      <c r="K220" s="238"/>
      <c r="L220" s="238"/>
      <c r="M220" s="238"/>
      <c r="N220" s="491"/>
      <c r="O220" s="238"/>
      <c r="P220" s="238"/>
      <c r="Q220" s="238"/>
      <c r="R220" s="238"/>
      <c r="S220" s="238"/>
      <c r="T220" s="238"/>
      <c r="U220" s="238"/>
      <c r="V220" s="238"/>
      <c r="W220" s="238"/>
      <c r="X220" s="238"/>
      <c r="Y220" s="238"/>
      <c r="Z220" s="238"/>
      <c r="AA220" s="238"/>
      <c r="AB220" s="238"/>
      <c r="AC220" s="238"/>
      <c r="AD220" s="238"/>
    </row>
    <row r="221" customFormat="false" ht="15" hidden="false" customHeight="false" outlineLevel="0" collapsed="false">
      <c r="A221" s="238"/>
      <c r="B221" s="453"/>
      <c r="C221" s="238"/>
      <c r="D221" s="347"/>
      <c r="E221" s="347"/>
      <c r="F221" s="486"/>
      <c r="G221" s="483"/>
      <c r="H221" s="486"/>
      <c r="I221" s="491"/>
      <c r="J221" s="238"/>
      <c r="K221" s="238"/>
      <c r="L221" s="238"/>
      <c r="M221" s="238"/>
      <c r="N221" s="491"/>
      <c r="O221" s="238"/>
      <c r="P221" s="238"/>
      <c r="Q221" s="238"/>
      <c r="R221" s="238"/>
      <c r="S221" s="238"/>
      <c r="T221" s="238"/>
      <c r="U221" s="238"/>
      <c r="V221" s="238"/>
      <c r="W221" s="238"/>
      <c r="X221" s="238"/>
      <c r="Y221" s="238"/>
      <c r="Z221" s="238"/>
      <c r="AA221" s="238"/>
      <c r="AB221" s="238"/>
      <c r="AC221" s="238"/>
      <c r="AD221" s="238"/>
    </row>
    <row r="222" customFormat="false" ht="15" hidden="false" customHeight="false" outlineLevel="0" collapsed="false">
      <c r="A222" s="238"/>
      <c r="B222" s="453"/>
      <c r="C222" s="238"/>
      <c r="D222" s="347"/>
      <c r="E222" s="347"/>
      <c r="F222" s="486"/>
      <c r="G222" s="483"/>
      <c r="H222" s="486"/>
      <c r="I222" s="491"/>
      <c r="J222" s="238"/>
      <c r="K222" s="238"/>
      <c r="L222" s="238"/>
      <c r="M222" s="238"/>
      <c r="N222" s="491"/>
      <c r="O222" s="238"/>
      <c r="P222" s="238"/>
      <c r="Q222" s="238"/>
      <c r="R222" s="238"/>
      <c r="S222" s="238"/>
      <c r="T222" s="238"/>
      <c r="U222" s="238"/>
      <c r="V222" s="238"/>
      <c r="W222" s="238"/>
      <c r="X222" s="238"/>
      <c r="Y222" s="238"/>
      <c r="Z222" s="238"/>
      <c r="AA222" s="238"/>
      <c r="AB222" s="238"/>
      <c r="AC222" s="238"/>
      <c r="AD222" s="238"/>
    </row>
    <row r="223" customFormat="false" ht="15" hidden="false" customHeight="false" outlineLevel="0" collapsed="false">
      <c r="A223" s="238"/>
      <c r="B223" s="453"/>
      <c r="C223" s="238"/>
      <c r="D223" s="347"/>
      <c r="E223" s="347"/>
      <c r="F223" s="486"/>
      <c r="G223" s="483"/>
      <c r="H223" s="486"/>
      <c r="I223" s="491"/>
      <c r="J223" s="238"/>
      <c r="K223" s="238"/>
      <c r="L223" s="238"/>
      <c r="M223" s="238"/>
      <c r="N223" s="491"/>
      <c r="O223" s="238"/>
      <c r="P223" s="238"/>
      <c r="Q223" s="238"/>
      <c r="R223" s="238"/>
      <c r="S223" s="238"/>
      <c r="T223" s="238"/>
      <c r="U223" s="238"/>
      <c r="V223" s="238"/>
      <c r="W223" s="238"/>
      <c r="X223" s="238"/>
      <c r="Y223" s="238"/>
      <c r="Z223" s="238"/>
      <c r="AA223" s="238"/>
      <c r="AB223" s="238"/>
      <c r="AC223" s="238"/>
      <c r="AD223" s="238"/>
    </row>
    <row r="224" customFormat="false" ht="15" hidden="false" customHeight="false" outlineLevel="0" collapsed="false">
      <c r="A224" s="238"/>
      <c r="B224" s="453"/>
      <c r="C224" s="238"/>
      <c r="D224" s="347"/>
      <c r="E224" s="347"/>
      <c r="F224" s="486"/>
      <c r="G224" s="483"/>
      <c r="H224" s="486"/>
      <c r="I224" s="491"/>
      <c r="J224" s="238"/>
      <c r="K224" s="238"/>
      <c r="L224" s="238"/>
      <c r="M224" s="238"/>
      <c r="N224" s="491"/>
      <c r="O224" s="238"/>
      <c r="P224" s="238"/>
      <c r="Q224" s="238"/>
      <c r="R224" s="238"/>
      <c r="S224" s="238"/>
      <c r="T224" s="238"/>
      <c r="U224" s="238"/>
      <c r="V224" s="238"/>
      <c r="W224" s="238"/>
      <c r="X224" s="238"/>
      <c r="Y224" s="238"/>
      <c r="Z224" s="238"/>
      <c r="AA224" s="238"/>
      <c r="AB224" s="238"/>
      <c r="AC224" s="238"/>
      <c r="AD224" s="238"/>
    </row>
    <row r="225" customFormat="false" ht="15" hidden="false" customHeight="false" outlineLevel="0" collapsed="false">
      <c r="A225" s="238"/>
      <c r="B225" s="453"/>
      <c r="C225" s="238"/>
      <c r="D225" s="347"/>
      <c r="E225" s="347"/>
      <c r="F225" s="486"/>
      <c r="G225" s="483"/>
      <c r="H225" s="486"/>
      <c r="I225" s="491"/>
      <c r="J225" s="238"/>
      <c r="K225" s="238"/>
      <c r="L225" s="238"/>
      <c r="M225" s="238"/>
      <c r="N225" s="491"/>
      <c r="O225" s="238"/>
      <c r="P225" s="238"/>
      <c r="Q225" s="238"/>
      <c r="R225" s="238"/>
      <c r="S225" s="238"/>
      <c r="T225" s="238"/>
      <c r="U225" s="238"/>
      <c r="V225" s="238"/>
      <c r="W225" s="238"/>
      <c r="X225" s="238"/>
      <c r="Y225" s="238"/>
      <c r="Z225" s="238"/>
      <c r="AA225" s="238"/>
      <c r="AB225" s="238"/>
      <c r="AC225" s="238"/>
      <c r="AD225" s="238"/>
    </row>
    <row r="226" customFormat="false" ht="15" hidden="false" customHeight="false" outlineLevel="0" collapsed="false">
      <c r="A226" s="238"/>
      <c r="B226" s="453"/>
      <c r="C226" s="238"/>
      <c r="D226" s="347"/>
      <c r="E226" s="347"/>
      <c r="F226" s="486"/>
      <c r="G226" s="483"/>
      <c r="H226" s="486"/>
      <c r="I226" s="491"/>
      <c r="J226" s="238"/>
      <c r="K226" s="238"/>
      <c r="L226" s="238"/>
      <c r="M226" s="238"/>
      <c r="N226" s="491"/>
      <c r="O226" s="238"/>
      <c r="P226" s="238"/>
      <c r="Q226" s="238"/>
      <c r="R226" s="238"/>
      <c r="S226" s="238"/>
      <c r="T226" s="238"/>
      <c r="U226" s="238"/>
      <c r="V226" s="238"/>
      <c r="W226" s="238"/>
      <c r="X226" s="238"/>
      <c r="Y226" s="238"/>
      <c r="Z226" s="238"/>
      <c r="AA226" s="238"/>
      <c r="AB226" s="238"/>
      <c r="AC226" s="238"/>
      <c r="AD226" s="238"/>
    </row>
    <row r="227" customFormat="false" ht="15" hidden="false" customHeight="false" outlineLevel="0" collapsed="false">
      <c r="A227" s="238"/>
      <c r="B227" s="453"/>
      <c r="C227" s="238"/>
      <c r="D227" s="347"/>
      <c r="E227" s="347"/>
      <c r="F227" s="486"/>
      <c r="G227" s="483"/>
      <c r="H227" s="486"/>
      <c r="I227" s="491"/>
      <c r="J227" s="238"/>
      <c r="K227" s="238"/>
      <c r="L227" s="238"/>
      <c r="M227" s="238"/>
      <c r="N227" s="491"/>
      <c r="O227" s="238"/>
      <c r="P227" s="238"/>
      <c r="Q227" s="238"/>
      <c r="R227" s="238"/>
      <c r="S227" s="238"/>
      <c r="T227" s="238"/>
      <c r="U227" s="238"/>
      <c r="V227" s="238"/>
      <c r="W227" s="238"/>
      <c r="X227" s="238"/>
      <c r="Y227" s="238"/>
      <c r="Z227" s="238"/>
      <c r="AA227" s="238"/>
      <c r="AB227" s="238"/>
      <c r="AC227" s="238"/>
      <c r="AD227" s="238"/>
    </row>
    <row r="228" customFormat="false" ht="15" hidden="false" customHeight="false" outlineLevel="0" collapsed="false">
      <c r="A228" s="238"/>
      <c r="B228" s="453"/>
      <c r="C228" s="238"/>
      <c r="D228" s="347"/>
      <c r="E228" s="347"/>
      <c r="F228" s="486"/>
      <c r="G228" s="483"/>
      <c r="H228" s="486"/>
      <c r="I228" s="491"/>
      <c r="J228" s="238"/>
      <c r="K228" s="238"/>
      <c r="L228" s="238"/>
      <c r="M228" s="238"/>
      <c r="N228" s="491"/>
      <c r="O228" s="238"/>
      <c r="P228" s="238"/>
      <c r="Q228" s="238"/>
      <c r="R228" s="238"/>
      <c r="S228" s="238"/>
      <c r="T228" s="238"/>
      <c r="U228" s="238"/>
      <c r="V228" s="238"/>
      <c r="W228" s="238"/>
      <c r="X228" s="238"/>
      <c r="Y228" s="238"/>
      <c r="Z228" s="238"/>
      <c r="AA228" s="238"/>
      <c r="AB228" s="238"/>
      <c r="AC228" s="238"/>
      <c r="AD228" s="238"/>
    </row>
    <row r="229" customFormat="false" ht="15" hidden="false" customHeight="false" outlineLevel="0" collapsed="false">
      <c r="A229" s="238"/>
      <c r="B229" s="453"/>
      <c r="C229" s="238"/>
      <c r="D229" s="347"/>
      <c r="E229" s="347"/>
      <c r="F229" s="486"/>
      <c r="G229" s="483"/>
      <c r="H229" s="486"/>
      <c r="I229" s="491"/>
      <c r="J229" s="238"/>
      <c r="K229" s="238"/>
      <c r="L229" s="238"/>
      <c r="M229" s="238"/>
      <c r="N229" s="491"/>
      <c r="O229" s="238"/>
      <c r="P229" s="238"/>
      <c r="Q229" s="238"/>
      <c r="R229" s="238"/>
      <c r="S229" s="238"/>
      <c r="T229" s="238"/>
      <c r="U229" s="238"/>
      <c r="V229" s="238"/>
      <c r="W229" s="238"/>
      <c r="X229" s="238"/>
      <c r="Y229" s="238"/>
      <c r="Z229" s="238"/>
      <c r="AA229" s="238"/>
      <c r="AB229" s="238"/>
      <c r="AC229" s="238"/>
      <c r="AD229" s="238"/>
    </row>
    <row r="230" customFormat="false" ht="15" hidden="false" customHeight="false" outlineLevel="0" collapsed="false">
      <c r="A230" s="238"/>
      <c r="B230" s="453"/>
      <c r="C230" s="238"/>
      <c r="D230" s="347"/>
      <c r="E230" s="347"/>
      <c r="F230" s="486"/>
      <c r="G230" s="483"/>
      <c r="H230" s="486"/>
      <c r="I230" s="491"/>
      <c r="J230" s="238"/>
      <c r="K230" s="238"/>
      <c r="L230" s="238"/>
      <c r="M230" s="238"/>
      <c r="N230" s="491"/>
      <c r="O230" s="238"/>
      <c r="P230" s="238"/>
      <c r="Q230" s="238"/>
      <c r="R230" s="238"/>
      <c r="S230" s="238"/>
      <c r="T230" s="238"/>
      <c r="U230" s="238"/>
      <c r="V230" s="238"/>
      <c r="W230" s="238"/>
      <c r="X230" s="238"/>
      <c r="Y230" s="238"/>
      <c r="Z230" s="238"/>
      <c r="AA230" s="238"/>
      <c r="AB230" s="238"/>
      <c r="AC230" s="238"/>
      <c r="AD230" s="238"/>
    </row>
    <row r="231" customFormat="false" ht="15" hidden="false" customHeight="false" outlineLevel="0" collapsed="false">
      <c r="A231" s="238"/>
      <c r="B231" s="453"/>
      <c r="C231" s="238"/>
      <c r="D231" s="347"/>
      <c r="E231" s="347"/>
      <c r="F231" s="486"/>
      <c r="G231" s="483"/>
      <c r="H231" s="486"/>
      <c r="I231" s="491"/>
      <c r="J231" s="238"/>
      <c r="K231" s="238"/>
      <c r="L231" s="238"/>
      <c r="M231" s="238"/>
      <c r="N231" s="491"/>
      <c r="O231" s="238"/>
      <c r="P231" s="238"/>
      <c r="Q231" s="238"/>
      <c r="R231" s="238"/>
      <c r="S231" s="238"/>
      <c r="T231" s="238"/>
      <c r="U231" s="238"/>
      <c r="V231" s="238"/>
      <c r="W231" s="238"/>
      <c r="X231" s="238"/>
      <c r="Y231" s="238"/>
      <c r="Z231" s="238"/>
      <c r="AA231" s="238"/>
      <c r="AB231" s="238"/>
      <c r="AC231" s="238"/>
      <c r="AD231" s="238"/>
    </row>
    <row r="232" customFormat="false" ht="15" hidden="false" customHeight="false" outlineLevel="0" collapsed="false">
      <c r="A232" s="238"/>
      <c r="B232" s="453"/>
      <c r="C232" s="238"/>
      <c r="D232" s="347"/>
      <c r="E232" s="347"/>
      <c r="F232" s="486"/>
      <c r="G232" s="483"/>
      <c r="H232" s="486"/>
      <c r="I232" s="491"/>
      <c r="J232" s="238"/>
      <c r="K232" s="238"/>
      <c r="L232" s="238"/>
      <c r="M232" s="238"/>
      <c r="N232" s="491"/>
      <c r="O232" s="238"/>
      <c r="P232" s="238"/>
      <c r="Q232" s="238"/>
      <c r="R232" s="238"/>
      <c r="S232" s="238"/>
      <c r="T232" s="238"/>
      <c r="U232" s="238"/>
      <c r="V232" s="238"/>
      <c r="W232" s="238"/>
      <c r="X232" s="238"/>
      <c r="Y232" s="238"/>
      <c r="Z232" s="238"/>
      <c r="AA232" s="238"/>
      <c r="AB232" s="238"/>
      <c r="AC232" s="238"/>
      <c r="AD232" s="238"/>
    </row>
    <row r="233" customFormat="false" ht="15" hidden="false" customHeight="false" outlineLevel="0" collapsed="false">
      <c r="A233" s="238"/>
      <c r="B233" s="453"/>
      <c r="C233" s="238"/>
      <c r="D233" s="347"/>
      <c r="E233" s="347"/>
      <c r="F233" s="486"/>
      <c r="G233" s="483"/>
      <c r="H233" s="486"/>
      <c r="I233" s="491"/>
      <c r="J233" s="238"/>
      <c r="K233" s="238"/>
      <c r="L233" s="238"/>
      <c r="M233" s="238"/>
      <c r="N233" s="491"/>
      <c r="O233" s="238"/>
      <c r="P233" s="238"/>
      <c r="Q233" s="238"/>
      <c r="R233" s="238"/>
      <c r="S233" s="238"/>
      <c r="T233" s="238"/>
      <c r="U233" s="238"/>
      <c r="V233" s="238"/>
      <c r="W233" s="238"/>
      <c r="X233" s="238"/>
      <c r="Y233" s="238"/>
      <c r="Z233" s="238"/>
      <c r="AA233" s="238"/>
      <c r="AB233" s="238"/>
      <c r="AC233" s="238"/>
      <c r="AD233" s="238"/>
    </row>
    <row r="234" customFormat="false" ht="15" hidden="false" customHeight="false" outlineLevel="0" collapsed="false">
      <c r="A234" s="238"/>
      <c r="B234" s="453"/>
      <c r="C234" s="238"/>
      <c r="D234" s="347"/>
      <c r="E234" s="347"/>
      <c r="F234" s="486"/>
      <c r="G234" s="483"/>
      <c r="H234" s="486"/>
      <c r="I234" s="491"/>
      <c r="J234" s="238"/>
      <c r="K234" s="238"/>
      <c r="L234" s="238"/>
      <c r="M234" s="238"/>
      <c r="N234" s="491"/>
      <c r="O234" s="238"/>
      <c r="P234" s="238"/>
      <c r="Q234" s="238"/>
      <c r="R234" s="238"/>
      <c r="S234" s="238"/>
      <c r="T234" s="238"/>
      <c r="U234" s="238"/>
      <c r="V234" s="238"/>
      <c r="W234" s="238"/>
      <c r="X234" s="238"/>
      <c r="Y234" s="238"/>
      <c r="Z234" s="238"/>
      <c r="AA234" s="238"/>
      <c r="AB234" s="238"/>
      <c r="AC234" s="238"/>
      <c r="AD234" s="238"/>
    </row>
    <row r="235" customFormat="false" ht="15" hidden="false" customHeight="false" outlineLevel="0" collapsed="false">
      <c r="A235" s="238"/>
      <c r="B235" s="453"/>
      <c r="C235" s="238"/>
      <c r="D235" s="347"/>
      <c r="E235" s="347"/>
      <c r="F235" s="486"/>
      <c r="G235" s="483"/>
      <c r="H235" s="486"/>
      <c r="I235" s="491"/>
      <c r="J235" s="238"/>
      <c r="K235" s="238"/>
      <c r="L235" s="238"/>
      <c r="M235" s="238"/>
      <c r="N235" s="491"/>
      <c r="O235" s="238"/>
      <c r="P235" s="238"/>
      <c r="Q235" s="238"/>
      <c r="R235" s="238"/>
      <c r="S235" s="238"/>
      <c r="T235" s="238"/>
      <c r="U235" s="238"/>
      <c r="V235" s="238"/>
      <c r="W235" s="238"/>
      <c r="X235" s="238"/>
      <c r="Y235" s="238"/>
      <c r="Z235" s="238"/>
      <c r="AA235" s="238"/>
      <c r="AB235" s="238"/>
      <c r="AC235" s="238"/>
      <c r="AD235" s="238"/>
    </row>
    <row r="236" customFormat="false" ht="15" hidden="false" customHeight="false" outlineLevel="0" collapsed="false">
      <c r="A236" s="238"/>
      <c r="B236" s="453"/>
      <c r="C236" s="238"/>
      <c r="D236" s="347"/>
      <c r="E236" s="347"/>
      <c r="F236" s="486"/>
      <c r="G236" s="483"/>
      <c r="H236" s="486"/>
      <c r="I236" s="491"/>
      <c r="J236" s="238"/>
      <c r="K236" s="238"/>
      <c r="L236" s="238"/>
      <c r="M236" s="238"/>
      <c r="N236" s="491"/>
      <c r="O236" s="238"/>
      <c r="P236" s="238"/>
      <c r="Q236" s="238"/>
      <c r="R236" s="238"/>
      <c r="S236" s="238"/>
      <c r="T236" s="238"/>
      <c r="U236" s="238"/>
      <c r="V236" s="238"/>
      <c r="W236" s="238"/>
      <c r="X236" s="238"/>
      <c r="Y236" s="238"/>
      <c r="Z236" s="238"/>
      <c r="AA236" s="238"/>
      <c r="AB236" s="238"/>
      <c r="AC236" s="238"/>
      <c r="AD236" s="238"/>
    </row>
    <row r="237" customFormat="false" ht="15" hidden="false" customHeight="false" outlineLevel="0" collapsed="false">
      <c r="A237" s="238"/>
      <c r="B237" s="453"/>
      <c r="C237" s="238"/>
      <c r="D237" s="347"/>
      <c r="E237" s="347"/>
      <c r="F237" s="486"/>
      <c r="G237" s="483"/>
      <c r="H237" s="486"/>
      <c r="I237" s="491"/>
      <c r="J237" s="238"/>
      <c r="K237" s="238"/>
      <c r="L237" s="238"/>
      <c r="M237" s="238"/>
      <c r="N237" s="491"/>
      <c r="O237" s="238"/>
      <c r="P237" s="238"/>
      <c r="Q237" s="238"/>
      <c r="R237" s="238"/>
      <c r="S237" s="238"/>
      <c r="T237" s="238"/>
      <c r="U237" s="238"/>
      <c r="V237" s="238"/>
      <c r="W237" s="238"/>
      <c r="X237" s="238"/>
      <c r="Y237" s="238"/>
      <c r="Z237" s="238"/>
      <c r="AA237" s="238"/>
      <c r="AB237" s="238"/>
      <c r="AC237" s="238"/>
      <c r="AD237" s="238"/>
    </row>
    <row r="238" customFormat="false" ht="15" hidden="false" customHeight="false" outlineLevel="0" collapsed="false">
      <c r="A238" s="238"/>
      <c r="B238" s="453"/>
      <c r="C238" s="238"/>
      <c r="D238" s="347"/>
      <c r="E238" s="347"/>
      <c r="F238" s="486"/>
      <c r="G238" s="483"/>
      <c r="H238" s="486"/>
      <c r="I238" s="491"/>
      <c r="J238" s="238"/>
      <c r="K238" s="238"/>
      <c r="L238" s="238"/>
      <c r="M238" s="238"/>
      <c r="N238" s="491"/>
      <c r="O238" s="238"/>
      <c r="P238" s="238"/>
      <c r="Q238" s="238"/>
      <c r="R238" s="238"/>
      <c r="S238" s="238"/>
      <c r="T238" s="238"/>
      <c r="U238" s="238"/>
      <c r="V238" s="238"/>
      <c r="W238" s="238"/>
      <c r="X238" s="238"/>
      <c r="Y238" s="238"/>
      <c r="Z238" s="238"/>
      <c r="AA238" s="238"/>
      <c r="AB238" s="238"/>
      <c r="AC238" s="238"/>
      <c r="AD238" s="238"/>
    </row>
    <row r="239" customFormat="false" ht="15" hidden="false" customHeight="false" outlineLevel="0" collapsed="false">
      <c r="A239" s="238"/>
      <c r="B239" s="453"/>
      <c r="C239" s="238"/>
      <c r="D239" s="347"/>
      <c r="E239" s="347"/>
      <c r="F239" s="486"/>
      <c r="G239" s="483"/>
      <c r="H239" s="486"/>
      <c r="I239" s="491"/>
      <c r="J239" s="238"/>
      <c r="K239" s="238"/>
      <c r="L239" s="238"/>
      <c r="M239" s="238"/>
      <c r="N239" s="491"/>
      <c r="O239" s="238"/>
      <c r="P239" s="238"/>
      <c r="Q239" s="238"/>
      <c r="R239" s="238"/>
      <c r="S239" s="238"/>
      <c r="T239" s="238"/>
      <c r="U239" s="238"/>
      <c r="V239" s="238"/>
      <c r="W239" s="238"/>
      <c r="X239" s="238"/>
      <c r="Y239" s="238"/>
      <c r="Z239" s="238"/>
      <c r="AA239" s="238"/>
      <c r="AB239" s="238"/>
      <c r="AC239" s="238"/>
      <c r="AD239" s="238"/>
    </row>
    <row r="240" customFormat="false" ht="15" hidden="false" customHeight="false" outlineLevel="0" collapsed="false">
      <c r="A240" s="238"/>
      <c r="B240" s="453"/>
      <c r="C240" s="238"/>
      <c r="D240" s="347"/>
      <c r="E240" s="347"/>
      <c r="F240" s="486"/>
      <c r="G240" s="483"/>
      <c r="H240" s="486"/>
      <c r="I240" s="491"/>
      <c r="J240" s="238"/>
      <c r="K240" s="238"/>
      <c r="L240" s="238"/>
      <c r="M240" s="238"/>
      <c r="N240" s="491"/>
      <c r="O240" s="238"/>
      <c r="P240" s="238"/>
      <c r="Q240" s="238"/>
      <c r="R240" s="238"/>
      <c r="S240" s="238"/>
      <c r="T240" s="238"/>
      <c r="U240" s="238"/>
      <c r="V240" s="238"/>
      <c r="W240" s="238"/>
      <c r="X240" s="238"/>
      <c r="Y240" s="238"/>
      <c r="Z240" s="238"/>
      <c r="AA240" s="238"/>
      <c r="AB240" s="238"/>
      <c r="AC240" s="238"/>
      <c r="AD240" s="238"/>
    </row>
    <row r="241" customFormat="false" ht="15" hidden="false" customHeight="false" outlineLevel="0" collapsed="false">
      <c r="A241" s="238"/>
      <c r="B241" s="453"/>
      <c r="C241" s="238"/>
      <c r="D241" s="347"/>
      <c r="E241" s="347"/>
      <c r="F241" s="486"/>
      <c r="G241" s="483"/>
      <c r="H241" s="486"/>
      <c r="I241" s="491"/>
      <c r="J241" s="238"/>
      <c r="K241" s="238"/>
      <c r="L241" s="238"/>
      <c r="M241" s="238"/>
      <c r="N241" s="491"/>
      <c r="O241" s="238"/>
      <c r="P241" s="238"/>
      <c r="Q241" s="238"/>
      <c r="R241" s="238"/>
      <c r="S241" s="238"/>
      <c r="T241" s="238"/>
      <c r="U241" s="238"/>
      <c r="V241" s="238"/>
      <c r="W241" s="238"/>
      <c r="X241" s="238"/>
      <c r="Y241" s="238"/>
      <c r="Z241" s="238"/>
      <c r="AA241" s="238"/>
      <c r="AB241" s="238"/>
      <c r="AC241" s="238"/>
      <c r="AD241" s="238"/>
    </row>
    <row r="242" customFormat="false" ht="15" hidden="false" customHeight="false" outlineLevel="0" collapsed="false">
      <c r="A242" s="238"/>
      <c r="B242" s="453"/>
      <c r="C242" s="238"/>
      <c r="D242" s="347"/>
      <c r="E242" s="347"/>
      <c r="F242" s="486"/>
      <c r="G242" s="483"/>
      <c r="H242" s="486"/>
      <c r="I242" s="491"/>
      <c r="J242" s="238"/>
      <c r="K242" s="238"/>
      <c r="L242" s="238"/>
      <c r="M242" s="238"/>
      <c r="N242" s="491"/>
      <c r="O242" s="238"/>
      <c r="P242" s="238"/>
      <c r="Q242" s="238"/>
      <c r="R242" s="238"/>
      <c r="S242" s="238"/>
      <c r="T242" s="238"/>
      <c r="U242" s="238"/>
      <c r="V242" s="238"/>
      <c r="W242" s="238"/>
      <c r="X242" s="238"/>
      <c r="Y242" s="238"/>
      <c r="Z242" s="238"/>
      <c r="AA242" s="238"/>
      <c r="AB242" s="238"/>
      <c r="AC242" s="238"/>
      <c r="AD242" s="238"/>
    </row>
    <row r="243" customFormat="false" ht="15" hidden="false" customHeight="false" outlineLevel="0" collapsed="false">
      <c r="A243" s="238"/>
      <c r="B243" s="453"/>
      <c r="C243" s="238"/>
      <c r="D243" s="347"/>
      <c r="E243" s="347"/>
      <c r="F243" s="486"/>
      <c r="G243" s="483"/>
      <c r="H243" s="486"/>
      <c r="I243" s="491"/>
      <c r="J243" s="238"/>
      <c r="K243" s="238"/>
      <c r="L243" s="238"/>
      <c r="M243" s="238"/>
      <c r="N243" s="491"/>
      <c r="O243" s="238"/>
      <c r="P243" s="238"/>
      <c r="Q243" s="238"/>
      <c r="R243" s="238"/>
      <c r="S243" s="238"/>
      <c r="T243" s="238"/>
      <c r="U243" s="238"/>
      <c r="V243" s="238"/>
      <c r="W243" s="238"/>
      <c r="X243" s="238"/>
      <c r="Y243" s="238"/>
      <c r="Z243" s="238"/>
      <c r="AA243" s="238"/>
      <c r="AB243" s="238"/>
      <c r="AC243" s="238"/>
      <c r="AD243" s="238"/>
    </row>
    <row r="244" customFormat="false" ht="15" hidden="false" customHeight="false" outlineLevel="0" collapsed="false">
      <c r="A244" s="238"/>
      <c r="B244" s="453"/>
      <c r="C244" s="238"/>
      <c r="D244" s="347"/>
      <c r="E244" s="347"/>
      <c r="F244" s="486"/>
      <c r="G244" s="483"/>
      <c r="H244" s="486"/>
      <c r="I244" s="491"/>
      <c r="J244" s="238"/>
      <c r="K244" s="238"/>
      <c r="L244" s="238"/>
      <c r="M244" s="238"/>
      <c r="N244" s="491"/>
      <c r="O244" s="238"/>
      <c r="P244" s="238"/>
      <c r="Q244" s="238"/>
      <c r="R244" s="238"/>
      <c r="S244" s="238"/>
      <c r="T244" s="238"/>
      <c r="U244" s="238"/>
      <c r="V244" s="238"/>
      <c r="W244" s="238"/>
      <c r="X244" s="238"/>
      <c r="Y244" s="238"/>
      <c r="Z244" s="238"/>
      <c r="AA244" s="238"/>
      <c r="AB244" s="238"/>
      <c r="AC244" s="238"/>
      <c r="AD244" s="238"/>
    </row>
    <row r="245" customFormat="false" ht="15" hidden="false" customHeight="false" outlineLevel="0" collapsed="false">
      <c r="A245" s="238"/>
      <c r="B245" s="453"/>
      <c r="C245" s="238"/>
      <c r="D245" s="347"/>
      <c r="E245" s="347"/>
      <c r="F245" s="486"/>
      <c r="G245" s="483"/>
      <c r="H245" s="486"/>
      <c r="I245" s="491"/>
      <c r="J245" s="238"/>
      <c r="K245" s="238"/>
      <c r="L245" s="238"/>
      <c r="M245" s="238"/>
      <c r="N245" s="491"/>
      <c r="O245" s="238"/>
      <c r="P245" s="238"/>
      <c r="Q245" s="238"/>
      <c r="R245" s="238"/>
      <c r="S245" s="238"/>
      <c r="T245" s="238"/>
      <c r="U245" s="238"/>
      <c r="V245" s="238"/>
      <c r="W245" s="238"/>
      <c r="X245" s="238"/>
      <c r="Y245" s="238"/>
      <c r="Z245" s="238"/>
      <c r="AA245" s="238"/>
      <c r="AB245" s="238"/>
      <c r="AC245" s="238"/>
      <c r="AD245" s="238"/>
    </row>
    <row r="246" customFormat="false" ht="15" hidden="false" customHeight="false" outlineLevel="0" collapsed="false">
      <c r="A246" s="238"/>
      <c r="B246" s="453"/>
      <c r="C246" s="238"/>
      <c r="D246" s="347"/>
      <c r="E246" s="347"/>
      <c r="F246" s="486"/>
      <c r="G246" s="483"/>
      <c r="H246" s="486"/>
      <c r="I246" s="491"/>
      <c r="J246" s="238"/>
      <c r="K246" s="238"/>
      <c r="L246" s="238"/>
      <c r="M246" s="238"/>
      <c r="N246" s="491"/>
      <c r="O246" s="238"/>
      <c r="P246" s="238"/>
      <c r="Q246" s="238"/>
      <c r="R246" s="238"/>
      <c r="S246" s="238"/>
      <c r="T246" s="238"/>
      <c r="U246" s="238"/>
      <c r="V246" s="238"/>
      <c r="W246" s="238"/>
      <c r="X246" s="238"/>
      <c r="Y246" s="238"/>
      <c r="Z246" s="238"/>
      <c r="AA246" s="238"/>
      <c r="AB246" s="238"/>
      <c r="AC246" s="238"/>
      <c r="AD246" s="238"/>
    </row>
    <row r="247" customFormat="false" ht="15" hidden="false" customHeight="false" outlineLevel="0" collapsed="false">
      <c r="A247" s="238"/>
      <c r="B247" s="453"/>
      <c r="C247" s="238"/>
      <c r="D247" s="347"/>
      <c r="E247" s="347"/>
      <c r="F247" s="486"/>
      <c r="G247" s="483"/>
      <c r="H247" s="486"/>
      <c r="I247" s="491"/>
      <c r="J247" s="238"/>
      <c r="K247" s="238"/>
      <c r="L247" s="238"/>
      <c r="M247" s="238"/>
      <c r="N247" s="491"/>
      <c r="O247" s="238"/>
      <c r="P247" s="238"/>
      <c r="Q247" s="238"/>
      <c r="R247" s="238"/>
      <c r="S247" s="238"/>
      <c r="T247" s="238"/>
      <c r="U247" s="238"/>
      <c r="V247" s="238"/>
      <c r="W247" s="238"/>
      <c r="X247" s="238"/>
      <c r="Y247" s="238"/>
      <c r="Z247" s="238"/>
      <c r="AA247" s="238"/>
      <c r="AB247" s="238"/>
      <c r="AC247" s="238"/>
      <c r="AD247" s="238"/>
    </row>
    <row r="248" customFormat="false" ht="15" hidden="false" customHeight="false" outlineLevel="0" collapsed="false">
      <c r="A248" s="238"/>
      <c r="B248" s="453"/>
      <c r="C248" s="238"/>
      <c r="D248" s="347"/>
      <c r="E248" s="347"/>
      <c r="F248" s="486"/>
      <c r="G248" s="483"/>
      <c r="H248" s="486"/>
      <c r="I248" s="491"/>
      <c r="J248" s="238"/>
      <c r="K248" s="238"/>
      <c r="L248" s="238"/>
      <c r="M248" s="238"/>
      <c r="N248" s="491"/>
      <c r="O248" s="238"/>
      <c r="P248" s="238"/>
      <c r="Q248" s="238"/>
      <c r="R248" s="238"/>
      <c r="S248" s="238"/>
      <c r="T248" s="238"/>
      <c r="U248" s="238"/>
      <c r="V248" s="238"/>
      <c r="W248" s="238"/>
      <c r="X248" s="238"/>
      <c r="Y248" s="238"/>
      <c r="Z248" s="238"/>
      <c r="AA248" s="238"/>
      <c r="AB248" s="238"/>
      <c r="AC248" s="238"/>
      <c r="AD248" s="238"/>
    </row>
    <row r="249" customFormat="false" ht="15" hidden="false" customHeight="false" outlineLevel="0" collapsed="false">
      <c r="A249" s="238"/>
      <c r="B249" s="453"/>
      <c r="C249" s="238"/>
      <c r="D249" s="347"/>
      <c r="E249" s="347"/>
      <c r="F249" s="486"/>
      <c r="G249" s="483"/>
      <c r="H249" s="486"/>
      <c r="I249" s="491"/>
      <c r="J249" s="238"/>
      <c r="K249" s="238"/>
      <c r="L249" s="238"/>
      <c r="M249" s="238"/>
      <c r="N249" s="491"/>
      <c r="O249" s="238"/>
      <c r="P249" s="238"/>
      <c r="Q249" s="238"/>
      <c r="R249" s="238"/>
      <c r="S249" s="238"/>
      <c r="T249" s="238"/>
      <c r="U249" s="238"/>
      <c r="V249" s="238"/>
      <c r="W249" s="238"/>
      <c r="X249" s="238"/>
      <c r="Y249" s="238"/>
      <c r="Z249" s="238"/>
      <c r="AA249" s="238"/>
      <c r="AB249" s="238"/>
      <c r="AC249" s="238"/>
      <c r="AD249" s="238"/>
    </row>
    <row r="250" customFormat="false" ht="15" hidden="false" customHeight="false" outlineLevel="0" collapsed="false">
      <c r="A250" s="238"/>
      <c r="B250" s="453"/>
      <c r="C250" s="238"/>
      <c r="D250" s="347"/>
      <c r="E250" s="347"/>
      <c r="F250" s="486"/>
      <c r="G250" s="483"/>
      <c r="H250" s="486"/>
      <c r="I250" s="491"/>
      <c r="J250" s="238"/>
      <c r="K250" s="238"/>
      <c r="L250" s="238"/>
      <c r="M250" s="238"/>
      <c r="N250" s="491"/>
      <c r="O250" s="238"/>
      <c r="P250" s="238"/>
      <c r="Q250" s="238"/>
      <c r="R250" s="238"/>
      <c r="S250" s="238"/>
      <c r="T250" s="238"/>
      <c r="U250" s="238"/>
      <c r="V250" s="238"/>
      <c r="W250" s="238"/>
      <c r="X250" s="238"/>
      <c r="Y250" s="238"/>
      <c r="Z250" s="238"/>
      <c r="AA250" s="238"/>
      <c r="AB250" s="238"/>
      <c r="AC250" s="238"/>
      <c r="AD250" s="238"/>
    </row>
    <row r="251" customFormat="false" ht="15" hidden="false" customHeight="false" outlineLevel="0" collapsed="false">
      <c r="A251" s="238"/>
      <c r="B251" s="453"/>
      <c r="C251" s="238"/>
      <c r="D251" s="347"/>
      <c r="E251" s="347"/>
      <c r="F251" s="486"/>
      <c r="G251" s="483"/>
      <c r="H251" s="486"/>
      <c r="I251" s="491"/>
      <c r="J251" s="238"/>
      <c r="K251" s="238"/>
      <c r="L251" s="238"/>
      <c r="M251" s="238"/>
      <c r="N251" s="491"/>
      <c r="O251" s="238"/>
      <c r="P251" s="238"/>
      <c r="Q251" s="238"/>
      <c r="R251" s="238"/>
      <c r="S251" s="238"/>
      <c r="T251" s="238"/>
      <c r="U251" s="238"/>
      <c r="V251" s="238"/>
      <c r="W251" s="238"/>
      <c r="X251" s="238"/>
      <c r="Y251" s="238"/>
      <c r="Z251" s="238"/>
      <c r="AA251" s="238"/>
      <c r="AB251" s="238"/>
      <c r="AC251" s="238"/>
      <c r="AD251" s="238"/>
    </row>
    <row r="252" customFormat="false" ht="15" hidden="false" customHeight="false" outlineLevel="0" collapsed="false">
      <c r="A252" s="238"/>
      <c r="B252" s="453"/>
      <c r="C252" s="238"/>
      <c r="D252" s="347"/>
      <c r="E252" s="347"/>
      <c r="F252" s="486"/>
      <c r="G252" s="483"/>
      <c r="H252" s="486"/>
      <c r="I252" s="491"/>
      <c r="J252" s="238"/>
      <c r="K252" s="238"/>
      <c r="L252" s="238"/>
      <c r="M252" s="238"/>
      <c r="N252" s="491"/>
      <c r="O252" s="238"/>
      <c r="P252" s="238"/>
      <c r="Q252" s="238"/>
      <c r="R252" s="238"/>
      <c r="S252" s="238"/>
      <c r="T252" s="238"/>
      <c r="U252" s="238"/>
      <c r="V252" s="238"/>
      <c r="W252" s="238"/>
      <c r="X252" s="238"/>
      <c r="Y252" s="238"/>
      <c r="Z252" s="238"/>
      <c r="AA252" s="238"/>
      <c r="AB252" s="238"/>
      <c r="AC252" s="238"/>
      <c r="AD252" s="238"/>
    </row>
    <row r="253" customFormat="false" ht="15" hidden="false" customHeight="false" outlineLevel="0" collapsed="false">
      <c r="A253" s="238"/>
      <c r="B253" s="453"/>
      <c r="C253" s="238"/>
      <c r="D253" s="347"/>
      <c r="E253" s="347"/>
      <c r="F253" s="486"/>
      <c r="G253" s="483"/>
      <c r="H253" s="486"/>
      <c r="I253" s="491"/>
      <c r="J253" s="238"/>
      <c r="K253" s="238"/>
      <c r="L253" s="238"/>
      <c r="M253" s="238"/>
      <c r="N253" s="491"/>
      <c r="O253" s="238"/>
      <c r="P253" s="238"/>
      <c r="Q253" s="238"/>
      <c r="R253" s="238"/>
      <c r="S253" s="238"/>
      <c r="T253" s="238"/>
      <c r="U253" s="238"/>
      <c r="V253" s="238"/>
      <c r="W253" s="238"/>
      <c r="X253" s="238"/>
      <c r="Y253" s="238"/>
      <c r="Z253" s="238"/>
      <c r="AA253" s="238"/>
      <c r="AB253" s="238"/>
      <c r="AC253" s="238"/>
      <c r="AD253" s="238"/>
    </row>
    <row r="254" customFormat="false" ht="15" hidden="false" customHeight="false" outlineLevel="0" collapsed="false">
      <c r="A254" s="238"/>
      <c r="B254" s="453"/>
      <c r="C254" s="238"/>
      <c r="D254" s="347"/>
      <c r="E254" s="347"/>
      <c r="F254" s="486"/>
      <c r="G254" s="483"/>
      <c r="H254" s="486"/>
      <c r="I254" s="491"/>
      <c r="J254" s="238"/>
      <c r="K254" s="238"/>
      <c r="L254" s="238"/>
      <c r="M254" s="238"/>
      <c r="N254" s="491"/>
      <c r="O254" s="238"/>
      <c r="P254" s="238"/>
      <c r="Q254" s="238"/>
      <c r="R254" s="238"/>
      <c r="S254" s="238"/>
      <c r="T254" s="238"/>
      <c r="U254" s="238"/>
      <c r="V254" s="238"/>
      <c r="W254" s="238"/>
      <c r="X254" s="238"/>
      <c r="Y254" s="238"/>
      <c r="Z254" s="238"/>
      <c r="AA254" s="238"/>
      <c r="AB254" s="238"/>
      <c r="AC254" s="238"/>
      <c r="AD254" s="238"/>
    </row>
    <row r="255" customFormat="false" ht="15" hidden="false" customHeight="false" outlineLevel="0" collapsed="false">
      <c r="A255" s="238"/>
      <c r="B255" s="453"/>
      <c r="C255" s="238"/>
      <c r="D255" s="347"/>
      <c r="E255" s="347"/>
      <c r="F255" s="486"/>
      <c r="G255" s="483"/>
      <c r="H255" s="486"/>
      <c r="I255" s="491"/>
      <c r="J255" s="238"/>
      <c r="K255" s="238"/>
      <c r="L255" s="238"/>
      <c r="M255" s="238"/>
      <c r="N255" s="491"/>
      <c r="O255" s="238"/>
      <c r="P255" s="238"/>
      <c r="Q255" s="238"/>
      <c r="R255" s="238"/>
      <c r="S255" s="238"/>
      <c r="T255" s="238"/>
      <c r="U255" s="238"/>
      <c r="V255" s="238"/>
      <c r="W255" s="238"/>
      <c r="X255" s="238"/>
      <c r="Y255" s="238"/>
      <c r="Z255" s="238"/>
      <c r="AA255" s="238"/>
      <c r="AB255" s="238"/>
      <c r="AC255" s="238"/>
      <c r="AD255" s="238"/>
    </row>
    <row r="256" customFormat="false" ht="15" hidden="false" customHeight="false" outlineLevel="0" collapsed="false">
      <c r="A256" s="238"/>
      <c r="B256" s="453"/>
      <c r="C256" s="238"/>
      <c r="D256" s="347"/>
      <c r="E256" s="347"/>
      <c r="F256" s="486"/>
      <c r="G256" s="483"/>
      <c r="H256" s="486"/>
      <c r="I256" s="491"/>
      <c r="J256" s="238"/>
      <c r="K256" s="238"/>
      <c r="L256" s="238"/>
      <c r="M256" s="238"/>
      <c r="N256" s="491"/>
      <c r="O256" s="238"/>
      <c r="P256" s="238"/>
      <c r="Q256" s="238"/>
      <c r="R256" s="238"/>
      <c r="S256" s="238"/>
      <c r="T256" s="238"/>
      <c r="U256" s="238"/>
      <c r="V256" s="238"/>
      <c r="W256" s="238"/>
      <c r="X256" s="238"/>
      <c r="Y256" s="238"/>
      <c r="Z256" s="238"/>
      <c r="AA256" s="238"/>
      <c r="AB256" s="238"/>
      <c r="AC256" s="238"/>
      <c r="AD256" s="238"/>
    </row>
    <row r="257" customFormat="false" ht="15" hidden="false" customHeight="false" outlineLevel="0" collapsed="false">
      <c r="A257" s="238"/>
      <c r="B257" s="453"/>
      <c r="C257" s="238"/>
      <c r="D257" s="347"/>
      <c r="E257" s="347"/>
      <c r="F257" s="486"/>
      <c r="G257" s="483"/>
      <c r="H257" s="486"/>
      <c r="I257" s="491"/>
      <c r="J257" s="238"/>
      <c r="K257" s="238"/>
      <c r="L257" s="238"/>
      <c r="M257" s="238"/>
      <c r="N257" s="491"/>
      <c r="O257" s="238"/>
      <c r="P257" s="238"/>
      <c r="Q257" s="238"/>
      <c r="R257" s="238"/>
      <c r="S257" s="238"/>
      <c r="T257" s="238"/>
      <c r="U257" s="238"/>
      <c r="V257" s="238"/>
      <c r="W257" s="238"/>
      <c r="X257" s="238"/>
      <c r="Y257" s="238"/>
      <c r="Z257" s="238"/>
      <c r="AA257" s="238"/>
      <c r="AB257" s="238"/>
      <c r="AC257" s="238"/>
      <c r="AD257" s="238"/>
    </row>
    <row r="258" customFormat="false" ht="15" hidden="false" customHeight="false" outlineLevel="0" collapsed="false">
      <c r="A258" s="238"/>
      <c r="B258" s="453"/>
      <c r="C258" s="238"/>
      <c r="D258" s="347"/>
      <c r="E258" s="347"/>
      <c r="F258" s="486"/>
      <c r="G258" s="483"/>
      <c r="H258" s="486"/>
      <c r="I258" s="491"/>
      <c r="J258" s="238"/>
      <c r="K258" s="238"/>
      <c r="L258" s="238"/>
      <c r="M258" s="238"/>
      <c r="N258" s="491"/>
      <c r="O258" s="238"/>
      <c r="P258" s="238"/>
      <c r="Q258" s="238"/>
      <c r="R258" s="238"/>
      <c r="S258" s="238"/>
      <c r="T258" s="238"/>
      <c r="U258" s="238"/>
      <c r="V258" s="238"/>
      <c r="W258" s="238"/>
      <c r="X258" s="238"/>
      <c r="Y258" s="238"/>
      <c r="Z258" s="238"/>
      <c r="AA258" s="238"/>
      <c r="AB258" s="238"/>
      <c r="AC258" s="238"/>
      <c r="AD258" s="238"/>
    </row>
    <row r="259" customFormat="false" ht="15" hidden="false" customHeight="false" outlineLevel="0" collapsed="false">
      <c r="A259" s="238"/>
      <c r="B259" s="453"/>
      <c r="C259" s="238"/>
      <c r="D259" s="347"/>
      <c r="E259" s="347"/>
      <c r="F259" s="486"/>
      <c r="G259" s="483"/>
      <c r="H259" s="486"/>
      <c r="I259" s="491"/>
      <c r="J259" s="238"/>
      <c r="K259" s="238"/>
      <c r="L259" s="238"/>
      <c r="M259" s="238"/>
      <c r="N259" s="491"/>
      <c r="O259" s="238"/>
      <c r="P259" s="238"/>
      <c r="Q259" s="238"/>
      <c r="R259" s="238"/>
      <c r="S259" s="238"/>
      <c r="T259" s="238"/>
      <c r="U259" s="238"/>
      <c r="V259" s="238"/>
      <c r="W259" s="238"/>
      <c r="X259" s="238"/>
      <c r="Y259" s="238"/>
      <c r="Z259" s="238"/>
      <c r="AA259" s="238"/>
      <c r="AB259" s="238"/>
      <c r="AC259" s="238"/>
      <c r="AD259" s="238"/>
    </row>
    <row r="260" customFormat="false" ht="15" hidden="false" customHeight="false" outlineLevel="0" collapsed="false">
      <c r="A260" s="238"/>
      <c r="B260" s="453"/>
      <c r="C260" s="238"/>
      <c r="D260" s="347"/>
      <c r="E260" s="347"/>
      <c r="F260" s="486"/>
      <c r="G260" s="483"/>
      <c r="H260" s="486"/>
      <c r="I260" s="491"/>
      <c r="J260" s="238"/>
      <c r="K260" s="238"/>
      <c r="L260" s="238"/>
      <c r="M260" s="238"/>
      <c r="N260" s="491"/>
      <c r="O260" s="238"/>
      <c r="P260" s="238"/>
      <c r="Q260" s="238"/>
      <c r="R260" s="238"/>
      <c r="S260" s="238"/>
      <c r="T260" s="238"/>
      <c r="U260" s="238"/>
      <c r="V260" s="238"/>
      <c r="W260" s="238"/>
      <c r="X260" s="238"/>
      <c r="Y260" s="238"/>
      <c r="Z260" s="238"/>
      <c r="AA260" s="238"/>
      <c r="AB260" s="238"/>
      <c r="AC260" s="238"/>
      <c r="AD260" s="238"/>
    </row>
    <row r="261" customFormat="false" ht="15" hidden="false" customHeight="false" outlineLevel="0" collapsed="false">
      <c r="A261" s="238"/>
      <c r="B261" s="453"/>
      <c r="C261" s="238"/>
      <c r="D261" s="347"/>
      <c r="E261" s="347"/>
      <c r="F261" s="486"/>
      <c r="G261" s="483"/>
      <c r="H261" s="486"/>
      <c r="I261" s="491"/>
      <c r="J261" s="238"/>
      <c r="K261" s="238"/>
      <c r="L261" s="238"/>
      <c r="M261" s="238"/>
      <c r="N261" s="491"/>
      <c r="O261" s="238"/>
      <c r="P261" s="238"/>
      <c r="Q261" s="238"/>
      <c r="R261" s="238"/>
      <c r="S261" s="238"/>
      <c r="T261" s="238"/>
      <c r="U261" s="238"/>
      <c r="V261" s="238"/>
      <c r="W261" s="238"/>
      <c r="X261" s="238"/>
      <c r="Y261" s="238"/>
      <c r="Z261" s="238"/>
      <c r="AA261" s="238"/>
      <c r="AB261" s="238"/>
      <c r="AC261" s="238"/>
      <c r="AD261" s="238"/>
    </row>
    <row r="262" customFormat="false" ht="15" hidden="false" customHeight="false" outlineLevel="0" collapsed="false">
      <c r="A262" s="238"/>
      <c r="B262" s="453"/>
      <c r="C262" s="238"/>
      <c r="D262" s="347"/>
      <c r="E262" s="347"/>
      <c r="F262" s="486"/>
      <c r="G262" s="483"/>
      <c r="H262" s="486"/>
      <c r="I262" s="491"/>
      <c r="J262" s="238"/>
      <c r="K262" s="238"/>
      <c r="L262" s="238"/>
      <c r="M262" s="238"/>
      <c r="N262" s="491"/>
      <c r="O262" s="238"/>
      <c r="P262" s="238"/>
      <c r="Q262" s="238"/>
      <c r="R262" s="238"/>
      <c r="S262" s="238"/>
      <c r="T262" s="238"/>
      <c r="U262" s="238"/>
      <c r="V262" s="238"/>
      <c r="W262" s="238"/>
      <c r="X262" s="238"/>
      <c r="Y262" s="238"/>
      <c r="Z262" s="238"/>
      <c r="AA262" s="238"/>
      <c r="AB262" s="238"/>
      <c r="AC262" s="238"/>
      <c r="AD262" s="238"/>
    </row>
    <row r="263" customFormat="false" ht="15" hidden="false" customHeight="false" outlineLevel="0" collapsed="false">
      <c r="A263" s="238"/>
      <c r="B263" s="453"/>
      <c r="C263" s="238"/>
      <c r="D263" s="347"/>
      <c r="E263" s="347"/>
      <c r="F263" s="486"/>
      <c r="G263" s="483"/>
      <c r="H263" s="486"/>
      <c r="I263" s="491"/>
      <c r="J263" s="238"/>
      <c r="K263" s="238"/>
      <c r="L263" s="238"/>
      <c r="M263" s="238"/>
      <c r="N263" s="491"/>
      <c r="O263" s="238"/>
      <c r="P263" s="238"/>
      <c r="Q263" s="238"/>
      <c r="R263" s="238"/>
      <c r="S263" s="238"/>
      <c r="T263" s="238"/>
      <c r="U263" s="238"/>
      <c r="V263" s="238"/>
      <c r="W263" s="238"/>
      <c r="X263" s="238"/>
      <c r="Y263" s="238"/>
      <c r="Z263" s="238"/>
      <c r="AA263" s="238"/>
      <c r="AB263" s="238"/>
      <c r="AC263" s="238"/>
      <c r="AD263" s="238"/>
    </row>
    <row r="264" customFormat="false" ht="15" hidden="false" customHeight="false" outlineLevel="0" collapsed="false">
      <c r="A264" s="238"/>
      <c r="B264" s="453"/>
      <c r="C264" s="238"/>
      <c r="D264" s="347"/>
      <c r="E264" s="347"/>
      <c r="F264" s="486"/>
      <c r="G264" s="483"/>
      <c r="H264" s="486"/>
      <c r="I264" s="491"/>
      <c r="J264" s="238"/>
      <c r="K264" s="238"/>
      <c r="L264" s="238"/>
      <c r="M264" s="238"/>
      <c r="N264" s="491"/>
      <c r="O264" s="238"/>
      <c r="P264" s="238"/>
      <c r="Q264" s="238"/>
      <c r="R264" s="238"/>
      <c r="S264" s="238"/>
      <c r="T264" s="238"/>
      <c r="U264" s="238"/>
      <c r="V264" s="238"/>
      <c r="W264" s="238"/>
      <c r="X264" s="238"/>
      <c r="Y264" s="238"/>
      <c r="Z264" s="238"/>
      <c r="AA264" s="238"/>
      <c r="AB264" s="238"/>
      <c r="AC264" s="238"/>
      <c r="AD264" s="238"/>
    </row>
    <row r="265" customFormat="false" ht="15" hidden="false" customHeight="false" outlineLevel="0" collapsed="false">
      <c r="A265" s="238"/>
      <c r="B265" s="453"/>
      <c r="C265" s="238"/>
      <c r="D265" s="347"/>
      <c r="E265" s="347"/>
      <c r="F265" s="486"/>
      <c r="G265" s="483"/>
      <c r="H265" s="486"/>
      <c r="I265" s="491"/>
      <c r="J265" s="238"/>
      <c r="K265" s="238"/>
      <c r="L265" s="238"/>
      <c r="M265" s="238"/>
      <c r="N265" s="491"/>
      <c r="O265" s="238"/>
      <c r="P265" s="238"/>
      <c r="Q265" s="238"/>
      <c r="R265" s="238"/>
      <c r="S265" s="238"/>
      <c r="T265" s="238"/>
      <c r="U265" s="238"/>
      <c r="V265" s="238"/>
      <c r="W265" s="238"/>
      <c r="X265" s="238"/>
      <c r="Y265" s="238"/>
      <c r="Z265" s="238"/>
      <c r="AA265" s="238"/>
      <c r="AB265" s="238"/>
      <c r="AC265" s="238"/>
      <c r="AD265" s="238"/>
    </row>
    <row r="266" customFormat="false" ht="15" hidden="false" customHeight="false" outlineLevel="0" collapsed="false">
      <c r="A266" s="238"/>
      <c r="B266" s="453"/>
      <c r="C266" s="238"/>
      <c r="D266" s="347"/>
      <c r="E266" s="347"/>
      <c r="F266" s="486"/>
      <c r="G266" s="483"/>
      <c r="H266" s="486"/>
      <c r="I266" s="491"/>
      <c r="J266" s="238"/>
      <c r="K266" s="238"/>
      <c r="L266" s="238"/>
      <c r="M266" s="238"/>
      <c r="N266" s="491"/>
      <c r="O266" s="238"/>
      <c r="P266" s="238"/>
      <c r="Q266" s="238"/>
      <c r="R266" s="238"/>
      <c r="S266" s="238"/>
      <c r="T266" s="238"/>
      <c r="U266" s="238"/>
      <c r="V266" s="238"/>
      <c r="W266" s="238"/>
      <c r="X266" s="238"/>
      <c r="Y266" s="238"/>
      <c r="Z266" s="238"/>
      <c r="AA266" s="238"/>
      <c r="AB266" s="238"/>
      <c r="AC266" s="238"/>
      <c r="AD266" s="238"/>
    </row>
    <row r="267" customFormat="false" ht="15" hidden="false" customHeight="false" outlineLevel="0" collapsed="false">
      <c r="A267" s="238"/>
      <c r="B267" s="453"/>
      <c r="C267" s="238"/>
      <c r="D267" s="347"/>
      <c r="E267" s="347"/>
      <c r="F267" s="486"/>
      <c r="G267" s="483"/>
      <c r="H267" s="486"/>
      <c r="I267" s="491"/>
      <c r="J267" s="238"/>
      <c r="K267" s="238"/>
      <c r="L267" s="238"/>
      <c r="M267" s="238"/>
      <c r="N267" s="491"/>
      <c r="O267" s="238"/>
      <c r="P267" s="238"/>
      <c r="Q267" s="238"/>
      <c r="R267" s="238"/>
      <c r="S267" s="238"/>
      <c r="T267" s="238"/>
      <c r="U267" s="238"/>
      <c r="V267" s="238"/>
      <c r="W267" s="238"/>
      <c r="X267" s="238"/>
      <c r="Y267" s="238"/>
      <c r="Z267" s="238"/>
      <c r="AA267" s="238"/>
      <c r="AB267" s="238"/>
      <c r="AC267" s="238"/>
      <c r="AD267" s="238"/>
    </row>
    <row r="268" customFormat="false" ht="15" hidden="false" customHeight="false" outlineLevel="0" collapsed="false">
      <c r="A268" s="238"/>
      <c r="B268" s="453"/>
      <c r="C268" s="238"/>
      <c r="D268" s="347"/>
      <c r="E268" s="347"/>
      <c r="F268" s="486"/>
      <c r="G268" s="483"/>
      <c r="H268" s="486"/>
      <c r="I268" s="491"/>
      <c r="J268" s="238"/>
      <c r="K268" s="238"/>
      <c r="L268" s="238"/>
      <c r="M268" s="238"/>
      <c r="N268" s="491"/>
      <c r="O268" s="238"/>
      <c r="P268" s="238"/>
      <c r="Q268" s="238"/>
      <c r="R268" s="238"/>
      <c r="S268" s="238"/>
      <c r="T268" s="238"/>
      <c r="U268" s="238"/>
      <c r="V268" s="238"/>
      <c r="W268" s="238"/>
      <c r="X268" s="238"/>
      <c r="Y268" s="238"/>
      <c r="Z268" s="238"/>
      <c r="AA268" s="238"/>
      <c r="AB268" s="238"/>
      <c r="AC268" s="238"/>
      <c r="AD268" s="238"/>
    </row>
    <row r="269" customFormat="false" ht="15" hidden="false" customHeight="false" outlineLevel="0" collapsed="false">
      <c r="A269" s="238"/>
      <c r="B269" s="453"/>
      <c r="C269" s="238"/>
      <c r="D269" s="347"/>
      <c r="E269" s="347"/>
      <c r="F269" s="486"/>
      <c r="G269" s="483"/>
      <c r="H269" s="486"/>
      <c r="I269" s="491"/>
      <c r="J269" s="238"/>
      <c r="K269" s="238"/>
      <c r="L269" s="238"/>
      <c r="M269" s="238"/>
      <c r="N269" s="491"/>
      <c r="O269" s="238"/>
      <c r="P269" s="238"/>
      <c r="Q269" s="238"/>
      <c r="R269" s="238"/>
      <c r="S269" s="238"/>
      <c r="T269" s="238"/>
      <c r="U269" s="238"/>
      <c r="V269" s="238"/>
      <c r="W269" s="238"/>
      <c r="X269" s="238"/>
      <c r="Y269" s="238"/>
      <c r="Z269" s="238"/>
      <c r="AA269" s="238"/>
      <c r="AB269" s="238"/>
      <c r="AC269" s="238"/>
      <c r="AD269" s="238"/>
    </row>
    <row r="270" customFormat="false" ht="15" hidden="false" customHeight="false" outlineLevel="0" collapsed="false">
      <c r="A270" s="238"/>
      <c r="B270" s="453"/>
      <c r="C270" s="238"/>
      <c r="D270" s="347"/>
      <c r="E270" s="347"/>
      <c r="F270" s="486"/>
      <c r="G270" s="483"/>
      <c r="H270" s="486"/>
      <c r="I270" s="491"/>
      <c r="J270" s="238"/>
      <c r="K270" s="238"/>
      <c r="L270" s="238"/>
      <c r="M270" s="238"/>
      <c r="N270" s="491"/>
      <c r="O270" s="238"/>
      <c r="P270" s="238"/>
      <c r="Q270" s="238"/>
      <c r="R270" s="238"/>
      <c r="S270" s="238"/>
      <c r="T270" s="238"/>
      <c r="U270" s="238"/>
      <c r="V270" s="238"/>
      <c r="W270" s="238"/>
      <c r="X270" s="238"/>
      <c r="Y270" s="238"/>
      <c r="Z270" s="238"/>
      <c r="AA270" s="238"/>
      <c r="AB270" s="238"/>
      <c r="AC270" s="238"/>
      <c r="AD270" s="238"/>
    </row>
    <row r="271" customFormat="false" ht="15" hidden="false" customHeight="false" outlineLevel="0" collapsed="false">
      <c r="A271" s="238"/>
      <c r="B271" s="453"/>
      <c r="C271" s="238"/>
      <c r="D271" s="347"/>
      <c r="E271" s="347"/>
      <c r="F271" s="486"/>
      <c r="G271" s="483"/>
      <c r="H271" s="486"/>
      <c r="I271" s="491"/>
      <c r="J271" s="238"/>
      <c r="K271" s="238"/>
      <c r="L271" s="238"/>
      <c r="M271" s="238"/>
      <c r="N271" s="491"/>
      <c r="O271" s="238"/>
      <c r="P271" s="238"/>
      <c r="Q271" s="238"/>
      <c r="R271" s="238"/>
      <c r="S271" s="238"/>
      <c r="T271" s="238"/>
      <c r="U271" s="238"/>
      <c r="V271" s="238"/>
      <c r="W271" s="238"/>
      <c r="X271" s="238"/>
      <c r="Y271" s="238"/>
      <c r="Z271" s="238"/>
      <c r="AA271" s="238"/>
      <c r="AB271" s="238"/>
      <c r="AC271" s="238"/>
      <c r="AD271" s="238"/>
    </row>
    <row r="272" customFormat="false" ht="15" hidden="false" customHeight="false" outlineLevel="0" collapsed="false">
      <c r="A272" s="238"/>
      <c r="B272" s="453"/>
      <c r="C272" s="238"/>
      <c r="D272" s="347"/>
      <c r="E272" s="347"/>
      <c r="F272" s="486"/>
      <c r="G272" s="483"/>
      <c r="H272" s="486"/>
      <c r="I272" s="491"/>
      <c r="J272" s="238"/>
      <c r="K272" s="238"/>
      <c r="L272" s="238"/>
      <c r="M272" s="238"/>
      <c r="N272" s="491"/>
      <c r="O272" s="238"/>
      <c r="P272" s="238"/>
      <c r="Q272" s="238"/>
      <c r="R272" s="238"/>
      <c r="S272" s="238"/>
      <c r="T272" s="238"/>
      <c r="U272" s="238"/>
      <c r="V272" s="238"/>
      <c r="W272" s="238"/>
      <c r="X272" s="238"/>
      <c r="Y272" s="238"/>
      <c r="Z272" s="238"/>
      <c r="AA272" s="238"/>
      <c r="AB272" s="238"/>
      <c r="AC272" s="238"/>
      <c r="AD272" s="238"/>
    </row>
    <row r="273" customFormat="false" ht="15" hidden="false" customHeight="false" outlineLevel="0" collapsed="false">
      <c r="A273" s="238"/>
      <c r="B273" s="453"/>
      <c r="C273" s="238"/>
      <c r="D273" s="347"/>
      <c r="E273" s="347"/>
      <c r="F273" s="486"/>
      <c r="G273" s="483"/>
      <c r="H273" s="486"/>
      <c r="I273" s="491"/>
      <c r="J273" s="238"/>
      <c r="K273" s="238"/>
      <c r="L273" s="238"/>
      <c r="M273" s="238"/>
      <c r="N273" s="491"/>
      <c r="O273" s="238"/>
      <c r="P273" s="238"/>
      <c r="Q273" s="238"/>
      <c r="R273" s="238"/>
      <c r="S273" s="238"/>
      <c r="T273" s="238"/>
      <c r="U273" s="238"/>
      <c r="V273" s="238"/>
      <c r="W273" s="238"/>
      <c r="X273" s="238"/>
      <c r="Y273" s="238"/>
      <c r="Z273" s="238"/>
      <c r="AA273" s="238"/>
      <c r="AB273" s="238"/>
      <c r="AC273" s="238"/>
      <c r="AD273" s="238"/>
    </row>
    <row r="274" customFormat="false" ht="15" hidden="false" customHeight="false" outlineLevel="0" collapsed="false">
      <c r="A274" s="238"/>
      <c r="B274" s="453"/>
      <c r="C274" s="238"/>
      <c r="D274" s="347"/>
      <c r="E274" s="347"/>
      <c r="F274" s="486"/>
      <c r="G274" s="483"/>
      <c r="H274" s="486"/>
      <c r="I274" s="491"/>
      <c r="J274" s="238"/>
      <c r="K274" s="238"/>
      <c r="L274" s="238"/>
      <c r="M274" s="238"/>
      <c r="N274" s="491"/>
      <c r="O274" s="238"/>
      <c r="P274" s="238"/>
      <c r="Q274" s="238"/>
      <c r="R274" s="238"/>
      <c r="S274" s="238"/>
      <c r="T274" s="238"/>
      <c r="U274" s="238"/>
      <c r="V274" s="238"/>
      <c r="W274" s="238"/>
      <c r="X274" s="238"/>
      <c r="Y274" s="238"/>
      <c r="Z274" s="238"/>
      <c r="AA274" s="238"/>
      <c r="AB274" s="238"/>
      <c r="AC274" s="238"/>
      <c r="AD274" s="238"/>
    </row>
    <row r="275" customFormat="false" ht="15" hidden="false" customHeight="false" outlineLevel="0" collapsed="false">
      <c r="A275" s="238"/>
      <c r="B275" s="453"/>
      <c r="C275" s="238"/>
      <c r="D275" s="347"/>
      <c r="E275" s="347"/>
      <c r="F275" s="486"/>
      <c r="G275" s="483"/>
      <c r="H275" s="486"/>
      <c r="I275" s="491"/>
      <c r="J275" s="238"/>
      <c r="K275" s="238"/>
      <c r="L275" s="238"/>
      <c r="M275" s="238"/>
      <c r="N275" s="491"/>
      <c r="O275" s="238"/>
      <c r="P275" s="238"/>
      <c r="Q275" s="238"/>
      <c r="R275" s="238"/>
      <c r="S275" s="238"/>
      <c r="T275" s="238"/>
      <c r="U275" s="238"/>
      <c r="V275" s="238"/>
      <c r="W275" s="238"/>
      <c r="X275" s="238"/>
      <c r="Y275" s="238"/>
      <c r="Z275" s="238"/>
      <c r="AA275" s="238"/>
      <c r="AB275" s="238"/>
      <c r="AC275" s="238"/>
      <c r="AD275" s="238"/>
    </row>
    <row r="276" customFormat="false" ht="15" hidden="false" customHeight="false" outlineLevel="0" collapsed="false">
      <c r="A276" s="238"/>
      <c r="B276" s="453"/>
      <c r="C276" s="238"/>
      <c r="D276" s="347"/>
      <c r="E276" s="347"/>
      <c r="F276" s="486"/>
      <c r="G276" s="483"/>
      <c r="H276" s="486"/>
      <c r="I276" s="491"/>
      <c r="J276" s="238"/>
      <c r="K276" s="238"/>
      <c r="L276" s="238"/>
      <c r="M276" s="238"/>
      <c r="N276" s="491"/>
      <c r="O276" s="238"/>
      <c r="P276" s="238"/>
      <c r="Q276" s="238"/>
      <c r="R276" s="238"/>
      <c r="S276" s="238"/>
      <c r="T276" s="238"/>
      <c r="U276" s="238"/>
      <c r="V276" s="238"/>
      <c r="W276" s="238"/>
      <c r="X276" s="238"/>
      <c r="Y276" s="238"/>
      <c r="Z276" s="238"/>
      <c r="AA276" s="238"/>
      <c r="AB276" s="238"/>
      <c r="AC276" s="238"/>
      <c r="AD276" s="238"/>
    </row>
    <row r="277" customFormat="false" ht="15" hidden="false" customHeight="false" outlineLevel="0" collapsed="false">
      <c r="A277" s="238"/>
      <c r="B277" s="453"/>
      <c r="C277" s="238"/>
      <c r="D277" s="347"/>
      <c r="E277" s="347"/>
      <c r="F277" s="486"/>
      <c r="G277" s="483"/>
      <c r="H277" s="486"/>
      <c r="I277" s="491"/>
      <c r="J277" s="238"/>
      <c r="K277" s="238"/>
      <c r="L277" s="238"/>
      <c r="M277" s="238"/>
      <c r="N277" s="491"/>
      <c r="O277" s="238"/>
      <c r="P277" s="238"/>
      <c r="Q277" s="238"/>
      <c r="R277" s="238"/>
      <c r="S277" s="238"/>
      <c r="T277" s="238"/>
      <c r="U277" s="238"/>
      <c r="V277" s="238"/>
      <c r="W277" s="238"/>
      <c r="X277" s="238"/>
      <c r="Y277" s="238"/>
      <c r="Z277" s="238"/>
      <c r="AA277" s="238"/>
      <c r="AB277" s="238"/>
      <c r="AC277" s="238"/>
      <c r="AD277" s="238"/>
    </row>
    <row r="278" customFormat="false" ht="15" hidden="false" customHeight="false" outlineLevel="0" collapsed="false">
      <c r="A278" s="238"/>
      <c r="B278" s="453"/>
      <c r="C278" s="238"/>
      <c r="D278" s="347"/>
      <c r="E278" s="347"/>
      <c r="F278" s="486"/>
      <c r="G278" s="483"/>
      <c r="H278" s="486"/>
      <c r="I278" s="491"/>
      <c r="J278" s="238"/>
      <c r="K278" s="238"/>
      <c r="L278" s="238"/>
      <c r="M278" s="238"/>
      <c r="N278" s="491"/>
      <c r="O278" s="238"/>
      <c r="P278" s="238"/>
      <c r="Q278" s="238"/>
      <c r="R278" s="238"/>
      <c r="S278" s="238"/>
      <c r="T278" s="238"/>
      <c r="U278" s="238"/>
      <c r="V278" s="238"/>
      <c r="W278" s="238"/>
      <c r="X278" s="238"/>
      <c r="Y278" s="238"/>
      <c r="Z278" s="238"/>
      <c r="AA278" s="238"/>
      <c r="AB278" s="238"/>
      <c r="AC278" s="238"/>
      <c r="AD278" s="238"/>
    </row>
    <row r="279" customFormat="false" ht="15" hidden="false" customHeight="false" outlineLevel="0" collapsed="false">
      <c r="A279" s="238"/>
      <c r="B279" s="453"/>
      <c r="C279" s="238"/>
      <c r="D279" s="347"/>
      <c r="E279" s="347"/>
      <c r="F279" s="486"/>
      <c r="G279" s="483"/>
      <c r="H279" s="486"/>
      <c r="I279" s="491"/>
      <c r="J279" s="238"/>
      <c r="K279" s="238"/>
      <c r="L279" s="238"/>
      <c r="M279" s="238"/>
      <c r="N279" s="491"/>
      <c r="O279" s="238"/>
      <c r="P279" s="238"/>
      <c r="Q279" s="238"/>
      <c r="R279" s="238"/>
      <c r="S279" s="238"/>
      <c r="T279" s="238"/>
      <c r="U279" s="238"/>
      <c r="V279" s="238"/>
      <c r="W279" s="238"/>
      <c r="X279" s="238"/>
      <c r="Y279" s="238"/>
      <c r="Z279" s="238"/>
      <c r="AA279" s="238"/>
      <c r="AB279" s="238"/>
      <c r="AC279" s="238"/>
      <c r="AD279" s="238"/>
    </row>
    <row r="280" customFormat="false" ht="15" hidden="false" customHeight="false" outlineLevel="0" collapsed="false">
      <c r="A280" s="238"/>
      <c r="B280" s="453"/>
      <c r="C280" s="238"/>
      <c r="D280" s="347"/>
      <c r="E280" s="347"/>
      <c r="F280" s="486"/>
      <c r="G280" s="483"/>
      <c r="H280" s="486"/>
      <c r="I280" s="491"/>
      <c r="J280" s="238"/>
      <c r="K280" s="238"/>
      <c r="L280" s="238"/>
      <c r="M280" s="238"/>
      <c r="N280" s="491"/>
      <c r="O280" s="238"/>
      <c r="P280" s="238"/>
      <c r="Q280" s="238"/>
      <c r="R280" s="238"/>
      <c r="S280" s="238"/>
      <c r="T280" s="238"/>
      <c r="U280" s="238"/>
      <c r="V280" s="238"/>
      <c r="W280" s="238"/>
      <c r="X280" s="238"/>
      <c r="Y280" s="238"/>
      <c r="Z280" s="238"/>
      <c r="AA280" s="238"/>
      <c r="AB280" s="238"/>
      <c r="AC280" s="238"/>
      <c r="AD280" s="238"/>
    </row>
    <row r="281" customFormat="false" ht="15" hidden="false" customHeight="false" outlineLevel="0" collapsed="false">
      <c r="A281" s="238"/>
      <c r="B281" s="453"/>
      <c r="C281" s="238"/>
      <c r="D281" s="347"/>
      <c r="E281" s="347"/>
      <c r="F281" s="486"/>
      <c r="G281" s="483"/>
      <c r="H281" s="486"/>
      <c r="I281" s="491"/>
      <c r="J281" s="238"/>
      <c r="K281" s="238"/>
      <c r="L281" s="238"/>
      <c r="M281" s="238"/>
      <c r="N281" s="491"/>
      <c r="O281" s="238"/>
      <c r="P281" s="238"/>
      <c r="Q281" s="238"/>
      <c r="R281" s="238"/>
      <c r="S281" s="238"/>
      <c r="T281" s="238"/>
      <c r="U281" s="238"/>
      <c r="V281" s="238"/>
      <c r="W281" s="238"/>
      <c r="X281" s="238"/>
      <c r="Y281" s="238"/>
      <c r="Z281" s="238"/>
      <c r="AA281" s="238"/>
      <c r="AB281" s="238"/>
      <c r="AC281" s="238"/>
      <c r="AD281" s="238"/>
    </row>
    <row r="282" customFormat="false" ht="15" hidden="false" customHeight="false" outlineLevel="0" collapsed="false">
      <c r="A282" s="238"/>
      <c r="B282" s="453"/>
      <c r="C282" s="238"/>
      <c r="D282" s="347"/>
      <c r="E282" s="347"/>
      <c r="F282" s="486"/>
      <c r="G282" s="483"/>
      <c r="H282" s="486"/>
      <c r="I282" s="491"/>
      <c r="J282" s="238"/>
      <c r="K282" s="238"/>
      <c r="L282" s="238"/>
      <c r="M282" s="238"/>
      <c r="N282" s="491"/>
      <c r="O282" s="238"/>
      <c r="P282" s="238"/>
      <c r="Q282" s="238"/>
      <c r="R282" s="238"/>
      <c r="S282" s="238"/>
      <c r="T282" s="238"/>
      <c r="U282" s="238"/>
      <c r="V282" s="238"/>
      <c r="W282" s="238"/>
      <c r="X282" s="238"/>
      <c r="Y282" s="238"/>
      <c r="Z282" s="238"/>
      <c r="AA282" s="238"/>
      <c r="AB282" s="238"/>
      <c r="AC282" s="238"/>
      <c r="AD282" s="238"/>
    </row>
    <row r="283" customFormat="false" ht="15" hidden="false" customHeight="false" outlineLevel="0" collapsed="false">
      <c r="A283" s="238"/>
      <c r="B283" s="453"/>
      <c r="C283" s="238"/>
      <c r="D283" s="347"/>
      <c r="E283" s="347"/>
      <c r="F283" s="486"/>
      <c r="G283" s="483"/>
      <c r="H283" s="486"/>
      <c r="I283" s="491"/>
      <c r="J283" s="238"/>
      <c r="K283" s="238"/>
      <c r="L283" s="238"/>
      <c r="M283" s="238"/>
      <c r="N283" s="491"/>
      <c r="O283" s="238"/>
      <c r="P283" s="238"/>
      <c r="Q283" s="238"/>
      <c r="R283" s="238"/>
      <c r="S283" s="238"/>
      <c r="T283" s="238"/>
      <c r="U283" s="238"/>
      <c r="V283" s="238"/>
      <c r="W283" s="238"/>
      <c r="X283" s="238"/>
      <c r="Y283" s="238"/>
      <c r="Z283" s="238"/>
      <c r="AA283" s="238"/>
      <c r="AB283" s="238"/>
      <c r="AC283" s="238"/>
      <c r="AD283" s="238"/>
    </row>
    <row r="284" customFormat="false" ht="15" hidden="false" customHeight="false" outlineLevel="0" collapsed="false">
      <c r="A284" s="238"/>
      <c r="B284" s="453"/>
      <c r="C284" s="238"/>
      <c r="D284" s="347"/>
      <c r="E284" s="347"/>
      <c r="F284" s="486"/>
      <c r="G284" s="483"/>
      <c r="H284" s="486"/>
      <c r="I284" s="491"/>
      <c r="J284" s="238"/>
      <c r="K284" s="238"/>
      <c r="L284" s="238"/>
      <c r="M284" s="238"/>
      <c r="N284" s="491"/>
      <c r="O284" s="238"/>
      <c r="P284" s="238"/>
      <c r="Q284" s="238"/>
      <c r="R284" s="238"/>
      <c r="S284" s="238"/>
      <c r="T284" s="238"/>
      <c r="U284" s="238"/>
      <c r="V284" s="238"/>
      <c r="W284" s="238"/>
      <c r="X284" s="238"/>
      <c r="Y284" s="238"/>
      <c r="Z284" s="238"/>
      <c r="AA284" s="238"/>
      <c r="AB284" s="238"/>
      <c r="AC284" s="238"/>
      <c r="AD284" s="238"/>
    </row>
    <row r="285" customFormat="false" ht="15" hidden="false" customHeight="false" outlineLevel="0" collapsed="false">
      <c r="A285" s="238"/>
      <c r="B285" s="453"/>
      <c r="C285" s="238"/>
      <c r="D285" s="347"/>
      <c r="E285" s="347"/>
      <c r="F285" s="486"/>
      <c r="G285" s="483"/>
      <c r="H285" s="486"/>
      <c r="I285" s="491"/>
      <c r="J285" s="238"/>
      <c r="K285" s="238"/>
      <c r="L285" s="238"/>
      <c r="M285" s="238"/>
      <c r="N285" s="491"/>
      <c r="O285" s="238"/>
      <c r="P285" s="238"/>
      <c r="Q285" s="238"/>
      <c r="R285" s="238"/>
      <c r="S285" s="238"/>
      <c r="T285" s="238"/>
      <c r="U285" s="238"/>
      <c r="V285" s="238"/>
      <c r="W285" s="238"/>
      <c r="X285" s="238"/>
      <c r="Y285" s="238"/>
      <c r="Z285" s="238"/>
      <c r="AA285" s="238"/>
      <c r="AB285" s="238"/>
      <c r="AC285" s="238"/>
      <c r="AD285" s="238"/>
    </row>
    <row r="286" customFormat="false" ht="15" hidden="false" customHeight="false" outlineLevel="0" collapsed="false">
      <c r="A286" s="238"/>
      <c r="B286" s="453"/>
      <c r="C286" s="238"/>
      <c r="D286" s="347"/>
      <c r="E286" s="347"/>
      <c r="F286" s="486"/>
      <c r="G286" s="483"/>
      <c r="H286" s="486"/>
      <c r="I286" s="491"/>
      <c r="J286" s="238"/>
      <c r="K286" s="238"/>
      <c r="L286" s="238"/>
      <c r="M286" s="238"/>
      <c r="N286" s="491"/>
      <c r="O286" s="238"/>
      <c r="P286" s="238"/>
      <c r="Q286" s="238"/>
      <c r="R286" s="238"/>
      <c r="S286" s="238"/>
      <c r="T286" s="238"/>
      <c r="U286" s="238"/>
      <c r="V286" s="238"/>
      <c r="W286" s="238"/>
      <c r="X286" s="238"/>
      <c r="Y286" s="238"/>
      <c r="Z286" s="238"/>
      <c r="AA286" s="238"/>
      <c r="AB286" s="238"/>
      <c r="AC286" s="238"/>
      <c r="AD286" s="238"/>
    </row>
    <row r="287" customFormat="false" ht="15" hidden="false" customHeight="false" outlineLevel="0" collapsed="false">
      <c r="A287" s="238"/>
      <c r="B287" s="453"/>
      <c r="C287" s="238"/>
      <c r="D287" s="347"/>
      <c r="E287" s="347"/>
      <c r="F287" s="486"/>
      <c r="G287" s="483"/>
      <c r="H287" s="486"/>
      <c r="I287" s="491"/>
      <c r="J287" s="238"/>
      <c r="K287" s="238"/>
      <c r="L287" s="238"/>
      <c r="M287" s="238"/>
      <c r="N287" s="491"/>
      <c r="O287" s="238"/>
      <c r="P287" s="238"/>
      <c r="Q287" s="238"/>
      <c r="R287" s="238"/>
      <c r="S287" s="238"/>
      <c r="T287" s="238"/>
      <c r="U287" s="238"/>
      <c r="V287" s="238"/>
      <c r="W287" s="238"/>
      <c r="X287" s="238"/>
      <c r="Y287" s="238"/>
      <c r="Z287" s="238"/>
      <c r="AA287" s="238"/>
      <c r="AB287" s="238"/>
      <c r="AC287" s="238"/>
      <c r="AD287" s="238"/>
    </row>
    <row r="288" customFormat="false" ht="15" hidden="false" customHeight="false" outlineLevel="0" collapsed="false">
      <c r="A288" s="238"/>
      <c r="B288" s="453"/>
      <c r="C288" s="238"/>
      <c r="D288" s="347"/>
      <c r="E288" s="347"/>
      <c r="F288" s="486"/>
      <c r="G288" s="483"/>
      <c r="H288" s="486"/>
      <c r="I288" s="491"/>
      <c r="J288" s="238"/>
      <c r="K288" s="238"/>
      <c r="L288" s="238"/>
      <c r="M288" s="238"/>
      <c r="N288" s="491"/>
      <c r="O288" s="238"/>
      <c r="P288" s="238"/>
      <c r="Q288" s="238"/>
      <c r="R288" s="238"/>
      <c r="S288" s="238"/>
      <c r="T288" s="238"/>
      <c r="U288" s="238"/>
      <c r="V288" s="238"/>
      <c r="W288" s="238"/>
      <c r="X288" s="238"/>
      <c r="Y288" s="238"/>
      <c r="Z288" s="238"/>
      <c r="AA288" s="238"/>
      <c r="AB288" s="238"/>
      <c r="AC288" s="238"/>
      <c r="AD288" s="238"/>
    </row>
    <row r="289" customFormat="false" ht="15" hidden="false" customHeight="false" outlineLevel="0" collapsed="false">
      <c r="A289" s="238"/>
      <c r="B289" s="453"/>
      <c r="C289" s="238"/>
      <c r="D289" s="347"/>
      <c r="E289" s="347"/>
      <c r="F289" s="486"/>
      <c r="G289" s="483"/>
      <c r="H289" s="486"/>
      <c r="I289" s="491"/>
      <c r="J289" s="238"/>
      <c r="K289" s="238"/>
      <c r="L289" s="238"/>
      <c r="M289" s="238"/>
      <c r="N289" s="491"/>
      <c r="O289" s="238"/>
      <c r="P289" s="238"/>
      <c r="Q289" s="238"/>
      <c r="R289" s="238"/>
      <c r="S289" s="238"/>
      <c r="T289" s="238"/>
      <c r="U289" s="238"/>
      <c r="V289" s="238"/>
      <c r="W289" s="238"/>
      <c r="X289" s="238"/>
      <c r="Y289" s="238"/>
      <c r="Z289" s="238"/>
      <c r="AA289" s="238"/>
      <c r="AB289" s="238"/>
      <c r="AC289" s="238"/>
      <c r="AD289" s="238"/>
    </row>
    <row r="290" customFormat="false" ht="15" hidden="false" customHeight="false" outlineLevel="0" collapsed="false">
      <c r="A290" s="238"/>
      <c r="B290" s="453"/>
      <c r="C290" s="238"/>
      <c r="D290" s="347"/>
      <c r="E290" s="347"/>
      <c r="F290" s="486"/>
      <c r="G290" s="483"/>
      <c r="H290" s="486"/>
      <c r="I290" s="491"/>
      <c r="J290" s="238"/>
      <c r="K290" s="238"/>
      <c r="L290" s="238"/>
      <c r="M290" s="238"/>
      <c r="N290" s="491"/>
      <c r="O290" s="238"/>
      <c r="P290" s="238"/>
      <c r="Q290" s="238"/>
      <c r="R290" s="238"/>
      <c r="S290" s="238"/>
      <c r="T290" s="238"/>
      <c r="U290" s="238"/>
      <c r="V290" s="238"/>
      <c r="W290" s="238"/>
      <c r="X290" s="238"/>
      <c r="Y290" s="238"/>
      <c r="Z290" s="238"/>
      <c r="AA290" s="238"/>
      <c r="AB290" s="238"/>
      <c r="AC290" s="238"/>
      <c r="AD290" s="238"/>
    </row>
    <row r="291" customFormat="false" ht="15" hidden="false" customHeight="false" outlineLevel="0" collapsed="false">
      <c r="A291" s="238"/>
      <c r="B291" s="453"/>
      <c r="C291" s="238"/>
      <c r="D291" s="347"/>
      <c r="E291" s="347"/>
      <c r="F291" s="486"/>
      <c r="G291" s="483"/>
      <c r="H291" s="486"/>
      <c r="I291" s="491"/>
      <c r="J291" s="238"/>
      <c r="K291" s="238"/>
      <c r="L291" s="238"/>
      <c r="M291" s="238"/>
      <c r="N291" s="491"/>
      <c r="O291" s="238"/>
      <c r="P291" s="238"/>
      <c r="Q291" s="238"/>
      <c r="R291" s="238"/>
      <c r="S291" s="238"/>
      <c r="T291" s="238"/>
      <c r="U291" s="238"/>
      <c r="V291" s="238"/>
      <c r="W291" s="238"/>
      <c r="X291" s="238"/>
      <c r="Y291" s="238"/>
      <c r="Z291" s="238"/>
      <c r="AA291" s="238"/>
      <c r="AB291" s="238"/>
      <c r="AC291" s="238"/>
      <c r="AD291" s="238"/>
    </row>
    <row r="292" customFormat="false" ht="15" hidden="false" customHeight="false" outlineLevel="0" collapsed="false">
      <c r="A292" s="238"/>
      <c r="B292" s="453"/>
      <c r="C292" s="238"/>
      <c r="D292" s="347"/>
      <c r="E292" s="347"/>
      <c r="F292" s="486"/>
      <c r="G292" s="483"/>
      <c r="H292" s="486"/>
      <c r="I292" s="491"/>
      <c r="J292" s="238"/>
      <c r="K292" s="238"/>
      <c r="L292" s="238"/>
      <c r="M292" s="238"/>
      <c r="N292" s="491"/>
      <c r="O292" s="238"/>
      <c r="P292" s="238"/>
      <c r="Q292" s="238"/>
      <c r="R292" s="238"/>
      <c r="S292" s="238"/>
      <c r="T292" s="238"/>
      <c r="U292" s="238"/>
      <c r="V292" s="238"/>
      <c r="W292" s="238"/>
      <c r="X292" s="238"/>
      <c r="Y292" s="238"/>
      <c r="Z292" s="238"/>
      <c r="AA292" s="238"/>
      <c r="AB292" s="238"/>
      <c r="AC292" s="238"/>
      <c r="AD292" s="238"/>
    </row>
    <row r="293" customFormat="false" ht="15" hidden="false" customHeight="false" outlineLevel="0" collapsed="false">
      <c r="A293" s="238"/>
      <c r="B293" s="453"/>
      <c r="C293" s="238"/>
      <c r="D293" s="347"/>
      <c r="E293" s="347"/>
      <c r="F293" s="486"/>
      <c r="G293" s="483"/>
      <c r="H293" s="486"/>
      <c r="I293" s="491"/>
      <c r="J293" s="238"/>
      <c r="K293" s="238"/>
      <c r="L293" s="238"/>
      <c r="M293" s="238"/>
      <c r="N293" s="491"/>
      <c r="O293" s="238"/>
      <c r="P293" s="238"/>
      <c r="Q293" s="238"/>
      <c r="R293" s="238"/>
      <c r="S293" s="238"/>
      <c r="T293" s="238"/>
      <c r="U293" s="238"/>
      <c r="V293" s="238"/>
      <c r="W293" s="238"/>
      <c r="X293" s="238"/>
      <c r="Y293" s="238"/>
      <c r="Z293" s="238"/>
      <c r="AA293" s="238"/>
      <c r="AB293" s="238"/>
      <c r="AC293" s="238"/>
      <c r="AD293" s="238"/>
    </row>
    <row r="294" customFormat="false" ht="15" hidden="false" customHeight="false" outlineLevel="0" collapsed="false">
      <c r="A294" s="238"/>
      <c r="B294" s="453"/>
      <c r="C294" s="238"/>
      <c r="D294" s="347"/>
      <c r="E294" s="347"/>
      <c r="F294" s="486"/>
      <c r="G294" s="483"/>
      <c r="H294" s="486"/>
      <c r="I294" s="491"/>
      <c r="J294" s="238"/>
      <c r="K294" s="238"/>
      <c r="L294" s="238"/>
      <c r="M294" s="238"/>
      <c r="N294" s="491"/>
      <c r="O294" s="238"/>
      <c r="P294" s="238"/>
      <c r="Q294" s="238"/>
      <c r="R294" s="238"/>
      <c r="S294" s="238"/>
      <c r="T294" s="238"/>
      <c r="U294" s="238"/>
      <c r="V294" s="238"/>
      <c r="W294" s="238"/>
      <c r="X294" s="238"/>
      <c r="Y294" s="238"/>
      <c r="Z294" s="238"/>
      <c r="AA294" s="238"/>
      <c r="AB294" s="238"/>
      <c r="AC294" s="238"/>
      <c r="AD294" s="238"/>
    </row>
    <row r="295" customFormat="false" ht="15" hidden="false" customHeight="false" outlineLevel="0" collapsed="false">
      <c r="A295" s="238"/>
      <c r="B295" s="453"/>
      <c r="C295" s="238"/>
      <c r="D295" s="347"/>
      <c r="E295" s="347"/>
      <c r="F295" s="486"/>
      <c r="G295" s="483"/>
      <c r="H295" s="486"/>
      <c r="I295" s="491"/>
      <c r="J295" s="238"/>
      <c r="K295" s="238"/>
      <c r="L295" s="238"/>
      <c r="M295" s="238"/>
      <c r="N295" s="491"/>
      <c r="O295" s="238"/>
      <c r="P295" s="238"/>
      <c r="Q295" s="238"/>
      <c r="R295" s="238"/>
      <c r="S295" s="238"/>
      <c r="T295" s="238"/>
      <c r="U295" s="238"/>
      <c r="V295" s="238"/>
      <c r="W295" s="238"/>
      <c r="X295" s="238"/>
      <c r="Y295" s="238"/>
      <c r="Z295" s="238"/>
      <c r="AA295" s="238"/>
      <c r="AB295" s="238"/>
      <c r="AC295" s="238"/>
      <c r="AD295" s="238"/>
    </row>
    <row r="296" customFormat="false" ht="15" hidden="false" customHeight="false" outlineLevel="0" collapsed="false">
      <c r="A296" s="238"/>
      <c r="B296" s="453"/>
      <c r="C296" s="238"/>
      <c r="D296" s="347"/>
      <c r="E296" s="347"/>
      <c r="F296" s="486"/>
      <c r="G296" s="483"/>
      <c r="H296" s="486"/>
      <c r="I296" s="491"/>
      <c r="J296" s="238"/>
      <c r="K296" s="238"/>
      <c r="L296" s="238"/>
      <c r="M296" s="238"/>
      <c r="N296" s="491"/>
      <c r="O296" s="238"/>
      <c r="P296" s="238"/>
      <c r="Q296" s="238"/>
      <c r="R296" s="238"/>
      <c r="S296" s="238"/>
      <c r="T296" s="238"/>
      <c r="U296" s="238"/>
      <c r="V296" s="238"/>
      <c r="W296" s="238"/>
      <c r="X296" s="238"/>
      <c r="Y296" s="238"/>
      <c r="Z296" s="238"/>
      <c r="AA296" s="238"/>
      <c r="AB296" s="238"/>
      <c r="AC296" s="238"/>
      <c r="AD296" s="238"/>
    </row>
    <row r="297" customFormat="false" ht="15" hidden="false" customHeight="false" outlineLevel="0" collapsed="false">
      <c r="A297" s="238"/>
      <c r="B297" s="453"/>
      <c r="C297" s="238"/>
      <c r="D297" s="347"/>
      <c r="E297" s="347"/>
      <c r="F297" s="486"/>
      <c r="G297" s="483"/>
      <c r="H297" s="486"/>
      <c r="I297" s="491"/>
      <c r="J297" s="238"/>
      <c r="K297" s="238"/>
      <c r="L297" s="238"/>
      <c r="M297" s="238"/>
      <c r="N297" s="491"/>
      <c r="O297" s="238"/>
      <c r="P297" s="238"/>
      <c r="Q297" s="238"/>
      <c r="R297" s="238"/>
      <c r="S297" s="238"/>
      <c r="T297" s="238"/>
      <c r="U297" s="238"/>
      <c r="V297" s="238"/>
      <c r="W297" s="238"/>
      <c r="X297" s="238"/>
      <c r="Y297" s="238"/>
      <c r="Z297" s="238"/>
      <c r="AA297" s="238"/>
      <c r="AB297" s="238"/>
      <c r="AC297" s="238"/>
      <c r="AD297" s="238"/>
    </row>
    <row r="298" customFormat="false" ht="15" hidden="false" customHeight="false" outlineLevel="0" collapsed="false">
      <c r="A298" s="238"/>
      <c r="B298" s="453"/>
      <c r="C298" s="238"/>
      <c r="D298" s="347"/>
      <c r="E298" s="347"/>
      <c r="F298" s="486"/>
      <c r="G298" s="483"/>
      <c r="H298" s="486"/>
      <c r="I298" s="491"/>
      <c r="J298" s="238"/>
      <c r="K298" s="238"/>
      <c r="L298" s="238"/>
      <c r="M298" s="238"/>
      <c r="N298" s="491"/>
      <c r="O298" s="238"/>
      <c r="P298" s="238"/>
      <c r="Q298" s="238"/>
      <c r="R298" s="238"/>
      <c r="S298" s="238"/>
      <c r="T298" s="238"/>
      <c r="U298" s="238"/>
      <c r="V298" s="238"/>
      <c r="W298" s="238"/>
      <c r="X298" s="238"/>
      <c r="Y298" s="238"/>
      <c r="Z298" s="238"/>
      <c r="AA298" s="238"/>
      <c r="AB298" s="238"/>
      <c r="AC298" s="238"/>
      <c r="AD298" s="238"/>
    </row>
    <row r="299" customFormat="false" ht="15" hidden="false" customHeight="false" outlineLevel="0" collapsed="false">
      <c r="A299" s="238"/>
      <c r="B299" s="453"/>
      <c r="C299" s="238"/>
      <c r="D299" s="347"/>
      <c r="E299" s="347"/>
      <c r="F299" s="486"/>
      <c r="G299" s="483"/>
      <c r="H299" s="486"/>
      <c r="I299" s="491"/>
      <c r="J299" s="238"/>
      <c r="K299" s="238"/>
      <c r="L299" s="238"/>
      <c r="M299" s="238"/>
      <c r="N299" s="491"/>
      <c r="O299" s="238"/>
      <c r="P299" s="238"/>
      <c r="Q299" s="238"/>
      <c r="R299" s="238"/>
      <c r="S299" s="238"/>
      <c r="T299" s="238"/>
      <c r="U299" s="238"/>
      <c r="V299" s="238"/>
      <c r="W299" s="238"/>
      <c r="X299" s="238"/>
      <c r="Y299" s="238"/>
      <c r="Z299" s="238"/>
      <c r="AA299" s="238"/>
      <c r="AB299" s="238"/>
      <c r="AC299" s="238"/>
      <c r="AD299" s="238"/>
    </row>
    <row r="300" customFormat="false" ht="15" hidden="false" customHeight="false" outlineLevel="0" collapsed="false">
      <c r="A300" s="238"/>
      <c r="B300" s="453"/>
      <c r="C300" s="238"/>
      <c r="D300" s="347"/>
      <c r="E300" s="347"/>
      <c r="F300" s="486"/>
      <c r="G300" s="483"/>
      <c r="H300" s="486"/>
      <c r="I300" s="491"/>
      <c r="J300" s="238"/>
      <c r="K300" s="238"/>
      <c r="L300" s="238"/>
      <c r="M300" s="238"/>
      <c r="N300" s="491"/>
      <c r="O300" s="238"/>
      <c r="P300" s="238"/>
      <c r="Q300" s="238"/>
      <c r="R300" s="238"/>
      <c r="S300" s="238"/>
      <c r="T300" s="238"/>
      <c r="U300" s="238"/>
      <c r="V300" s="238"/>
      <c r="W300" s="238"/>
      <c r="X300" s="238"/>
      <c r="Y300" s="238"/>
      <c r="Z300" s="238"/>
      <c r="AA300" s="238"/>
      <c r="AB300" s="238"/>
      <c r="AC300" s="238"/>
      <c r="AD300" s="238"/>
    </row>
    <row r="301" customFormat="false" ht="15" hidden="false" customHeight="false" outlineLevel="0" collapsed="false">
      <c r="A301" s="238"/>
      <c r="B301" s="453"/>
      <c r="C301" s="238"/>
      <c r="D301" s="347"/>
      <c r="E301" s="347"/>
      <c r="F301" s="486"/>
      <c r="G301" s="483"/>
      <c r="H301" s="486"/>
      <c r="I301" s="491"/>
      <c r="J301" s="238"/>
      <c r="K301" s="238"/>
      <c r="L301" s="238"/>
      <c r="M301" s="238"/>
      <c r="N301" s="491"/>
      <c r="O301" s="238"/>
      <c r="P301" s="238"/>
      <c r="Q301" s="238"/>
      <c r="R301" s="238"/>
      <c r="S301" s="238"/>
      <c r="T301" s="238"/>
      <c r="U301" s="238"/>
      <c r="V301" s="238"/>
      <c r="W301" s="238"/>
      <c r="X301" s="238"/>
      <c r="Y301" s="238"/>
      <c r="Z301" s="238"/>
      <c r="AA301" s="238"/>
      <c r="AB301" s="238"/>
      <c r="AC301" s="238"/>
      <c r="AD301" s="238"/>
    </row>
    <row r="302" customFormat="false" ht="15" hidden="false" customHeight="false" outlineLevel="0" collapsed="false">
      <c r="A302" s="238"/>
      <c r="B302" s="453"/>
      <c r="C302" s="238"/>
      <c r="D302" s="347"/>
      <c r="E302" s="347"/>
      <c r="F302" s="486"/>
      <c r="G302" s="483"/>
      <c r="H302" s="486"/>
      <c r="I302" s="491"/>
      <c r="J302" s="238"/>
      <c r="K302" s="238"/>
      <c r="L302" s="238"/>
      <c r="M302" s="238"/>
      <c r="N302" s="491"/>
      <c r="O302" s="238"/>
      <c r="P302" s="238"/>
      <c r="Q302" s="238"/>
      <c r="R302" s="238"/>
      <c r="S302" s="238"/>
      <c r="T302" s="238"/>
      <c r="U302" s="238"/>
      <c r="V302" s="238"/>
      <c r="W302" s="238"/>
      <c r="X302" s="238"/>
      <c r="Y302" s="238"/>
      <c r="Z302" s="238"/>
      <c r="AA302" s="238"/>
      <c r="AB302" s="238"/>
      <c r="AC302" s="238"/>
      <c r="AD302" s="238"/>
    </row>
    <row r="303" customFormat="false" ht="15" hidden="false" customHeight="false" outlineLevel="0" collapsed="false">
      <c r="A303" s="238"/>
      <c r="B303" s="453"/>
      <c r="C303" s="238"/>
      <c r="D303" s="347"/>
      <c r="E303" s="347"/>
      <c r="F303" s="486"/>
      <c r="G303" s="483"/>
      <c r="H303" s="486"/>
      <c r="I303" s="491"/>
      <c r="J303" s="238"/>
      <c r="K303" s="238"/>
      <c r="L303" s="238"/>
      <c r="M303" s="238"/>
      <c r="N303" s="491"/>
      <c r="O303" s="238"/>
      <c r="P303" s="238"/>
      <c r="Q303" s="238"/>
      <c r="R303" s="238"/>
      <c r="S303" s="238"/>
      <c r="T303" s="238"/>
      <c r="U303" s="238"/>
      <c r="V303" s="238"/>
      <c r="W303" s="238"/>
      <c r="X303" s="238"/>
      <c r="Y303" s="238"/>
      <c r="Z303" s="238"/>
      <c r="AA303" s="238"/>
      <c r="AB303" s="238"/>
      <c r="AC303" s="238"/>
      <c r="AD303" s="238"/>
    </row>
    <row r="304" customFormat="false" ht="15" hidden="false" customHeight="false" outlineLevel="0" collapsed="false">
      <c r="A304" s="238"/>
      <c r="B304" s="453"/>
      <c r="C304" s="238"/>
      <c r="D304" s="347"/>
      <c r="E304" s="347"/>
      <c r="F304" s="486"/>
      <c r="G304" s="483"/>
      <c r="H304" s="486"/>
      <c r="I304" s="491"/>
      <c r="J304" s="238"/>
      <c r="K304" s="238"/>
      <c r="L304" s="238"/>
      <c r="M304" s="238"/>
      <c r="N304" s="491"/>
      <c r="O304" s="238"/>
      <c r="P304" s="238"/>
      <c r="Q304" s="238"/>
      <c r="R304" s="238"/>
      <c r="S304" s="238"/>
      <c r="T304" s="238"/>
      <c r="U304" s="238"/>
      <c r="V304" s="238"/>
      <c r="W304" s="238"/>
      <c r="X304" s="238"/>
      <c r="Y304" s="238"/>
      <c r="Z304" s="238"/>
      <c r="AA304" s="238"/>
      <c r="AB304" s="238"/>
      <c r="AC304" s="238"/>
      <c r="AD304" s="238"/>
    </row>
    <row r="305" customFormat="false" ht="15" hidden="false" customHeight="false" outlineLevel="0" collapsed="false">
      <c r="A305" s="238"/>
      <c r="B305" s="453"/>
      <c r="C305" s="238"/>
      <c r="D305" s="347"/>
      <c r="E305" s="347"/>
      <c r="F305" s="486"/>
      <c r="G305" s="483"/>
      <c r="H305" s="486"/>
      <c r="I305" s="491"/>
      <c r="J305" s="238"/>
      <c r="K305" s="238"/>
      <c r="L305" s="238"/>
      <c r="M305" s="238"/>
      <c r="N305" s="491"/>
      <c r="O305" s="238"/>
      <c r="P305" s="238"/>
      <c r="Q305" s="238"/>
      <c r="R305" s="238"/>
      <c r="S305" s="238"/>
      <c r="T305" s="238"/>
      <c r="U305" s="238"/>
      <c r="V305" s="238"/>
      <c r="W305" s="238"/>
      <c r="X305" s="238"/>
      <c r="Y305" s="238"/>
      <c r="Z305" s="238"/>
      <c r="AA305" s="238"/>
      <c r="AB305" s="238"/>
      <c r="AC305" s="238"/>
      <c r="AD305" s="238"/>
    </row>
    <row r="306" customFormat="false" ht="15" hidden="false" customHeight="false" outlineLevel="0" collapsed="false">
      <c r="A306" s="238"/>
      <c r="B306" s="453"/>
      <c r="C306" s="238"/>
      <c r="D306" s="347"/>
      <c r="E306" s="347"/>
      <c r="F306" s="486"/>
      <c r="G306" s="483"/>
      <c r="H306" s="486"/>
      <c r="I306" s="491"/>
      <c r="J306" s="238"/>
      <c r="K306" s="238"/>
      <c r="L306" s="238"/>
      <c r="M306" s="238"/>
      <c r="N306" s="491"/>
      <c r="O306" s="238"/>
      <c r="P306" s="238"/>
      <c r="Q306" s="238"/>
      <c r="R306" s="238"/>
      <c r="S306" s="238"/>
      <c r="T306" s="238"/>
      <c r="U306" s="238"/>
      <c r="V306" s="238"/>
      <c r="W306" s="238"/>
      <c r="X306" s="238"/>
      <c r="Y306" s="238"/>
      <c r="Z306" s="238"/>
      <c r="AA306" s="238"/>
      <c r="AB306" s="238"/>
      <c r="AC306" s="238"/>
      <c r="AD306" s="238"/>
    </row>
    <row r="307" customFormat="false" ht="15" hidden="false" customHeight="false" outlineLevel="0" collapsed="false">
      <c r="A307" s="238"/>
      <c r="B307" s="453"/>
      <c r="C307" s="238"/>
      <c r="D307" s="347"/>
      <c r="E307" s="347"/>
      <c r="F307" s="486"/>
      <c r="G307" s="483"/>
      <c r="H307" s="486"/>
      <c r="I307" s="491"/>
      <c r="J307" s="238"/>
      <c r="K307" s="238"/>
      <c r="L307" s="238"/>
      <c r="M307" s="238"/>
      <c r="N307" s="491"/>
      <c r="O307" s="238"/>
      <c r="P307" s="238"/>
      <c r="Q307" s="238"/>
      <c r="R307" s="238"/>
      <c r="S307" s="238"/>
      <c r="T307" s="238"/>
      <c r="U307" s="238"/>
      <c r="V307" s="238"/>
      <c r="W307" s="238"/>
      <c r="X307" s="238"/>
      <c r="Y307" s="238"/>
      <c r="Z307" s="238"/>
      <c r="AA307" s="238"/>
      <c r="AB307" s="238"/>
      <c r="AC307" s="238"/>
      <c r="AD307" s="238"/>
    </row>
    <row r="308" customFormat="false" ht="15" hidden="false" customHeight="false" outlineLevel="0" collapsed="false">
      <c r="A308" s="238"/>
      <c r="B308" s="453"/>
      <c r="C308" s="238"/>
      <c r="D308" s="347"/>
      <c r="E308" s="347"/>
      <c r="F308" s="486"/>
      <c r="G308" s="483"/>
      <c r="H308" s="486"/>
      <c r="I308" s="491"/>
      <c r="J308" s="238"/>
      <c r="K308" s="238"/>
      <c r="L308" s="238"/>
      <c r="M308" s="238"/>
      <c r="N308" s="491"/>
      <c r="O308" s="238"/>
      <c r="P308" s="238"/>
      <c r="Q308" s="238"/>
      <c r="R308" s="238"/>
      <c r="S308" s="238"/>
      <c r="T308" s="238"/>
      <c r="U308" s="238"/>
      <c r="V308" s="238"/>
      <c r="W308" s="238"/>
      <c r="X308" s="238"/>
      <c r="Y308" s="238"/>
      <c r="Z308" s="238"/>
      <c r="AA308" s="238"/>
      <c r="AB308" s="238"/>
      <c r="AC308" s="238"/>
      <c r="AD308" s="238"/>
    </row>
    <row r="309" customFormat="false" ht="15" hidden="false" customHeight="false" outlineLevel="0" collapsed="false">
      <c r="A309" s="238"/>
      <c r="B309" s="453"/>
      <c r="C309" s="238"/>
      <c r="D309" s="347"/>
      <c r="E309" s="347"/>
      <c r="F309" s="486"/>
      <c r="G309" s="483"/>
      <c r="H309" s="486"/>
      <c r="I309" s="491"/>
      <c r="J309" s="238"/>
      <c r="K309" s="238"/>
      <c r="L309" s="238"/>
      <c r="M309" s="238"/>
      <c r="N309" s="491"/>
      <c r="O309" s="238"/>
      <c r="P309" s="238"/>
      <c r="Q309" s="238"/>
      <c r="R309" s="238"/>
      <c r="S309" s="238"/>
      <c r="T309" s="238"/>
      <c r="U309" s="238"/>
      <c r="V309" s="238"/>
      <c r="W309" s="238"/>
      <c r="X309" s="238"/>
      <c r="Y309" s="238"/>
      <c r="Z309" s="238"/>
      <c r="AA309" s="238"/>
      <c r="AB309" s="238"/>
      <c r="AC309" s="238"/>
      <c r="AD309" s="238"/>
    </row>
    <row r="310" customFormat="false" ht="15" hidden="false" customHeight="false" outlineLevel="0" collapsed="false">
      <c r="A310" s="238"/>
      <c r="B310" s="453"/>
      <c r="C310" s="238"/>
      <c r="D310" s="347"/>
      <c r="E310" s="347"/>
      <c r="F310" s="486"/>
      <c r="G310" s="483"/>
      <c r="H310" s="486"/>
      <c r="I310" s="491"/>
      <c r="J310" s="238"/>
      <c r="K310" s="238"/>
      <c r="L310" s="238"/>
      <c r="M310" s="238"/>
      <c r="N310" s="491"/>
      <c r="O310" s="238"/>
      <c r="P310" s="238"/>
      <c r="Q310" s="238"/>
      <c r="R310" s="238"/>
      <c r="S310" s="238"/>
      <c r="T310" s="238"/>
      <c r="U310" s="238"/>
      <c r="V310" s="238"/>
      <c r="W310" s="238"/>
      <c r="X310" s="238"/>
      <c r="Y310" s="238"/>
      <c r="Z310" s="238"/>
      <c r="AA310" s="238"/>
      <c r="AB310" s="238"/>
      <c r="AC310" s="238"/>
      <c r="AD310" s="238"/>
    </row>
    <row r="311" customFormat="false" ht="15" hidden="false" customHeight="false" outlineLevel="0" collapsed="false">
      <c r="A311" s="238"/>
      <c r="B311" s="453"/>
      <c r="C311" s="238"/>
      <c r="D311" s="347"/>
      <c r="E311" s="347"/>
      <c r="F311" s="486"/>
      <c r="G311" s="483"/>
      <c r="H311" s="486"/>
      <c r="I311" s="491"/>
      <c r="J311" s="238"/>
      <c r="K311" s="238"/>
      <c r="L311" s="238"/>
      <c r="M311" s="238"/>
      <c r="N311" s="491"/>
      <c r="O311" s="238"/>
      <c r="P311" s="238"/>
      <c r="Q311" s="238"/>
      <c r="R311" s="238"/>
      <c r="S311" s="238"/>
      <c r="T311" s="238"/>
      <c r="U311" s="238"/>
      <c r="V311" s="238"/>
      <c r="W311" s="238"/>
      <c r="X311" s="238"/>
      <c r="Y311" s="238"/>
      <c r="Z311" s="238"/>
      <c r="AA311" s="238"/>
      <c r="AB311" s="238"/>
      <c r="AC311" s="238"/>
      <c r="AD311" s="238"/>
    </row>
    <row r="312" customFormat="false" ht="15" hidden="false" customHeight="false" outlineLevel="0" collapsed="false">
      <c r="A312" s="238"/>
      <c r="B312" s="453"/>
      <c r="C312" s="238"/>
      <c r="D312" s="347"/>
      <c r="E312" s="347"/>
      <c r="F312" s="486"/>
      <c r="G312" s="483"/>
      <c r="H312" s="486"/>
      <c r="I312" s="491"/>
      <c r="J312" s="238"/>
      <c r="K312" s="238"/>
      <c r="L312" s="238"/>
      <c r="M312" s="238"/>
      <c r="N312" s="491"/>
      <c r="O312" s="238"/>
      <c r="P312" s="238"/>
      <c r="Q312" s="238"/>
      <c r="R312" s="238"/>
      <c r="S312" s="238"/>
      <c r="T312" s="238"/>
      <c r="U312" s="238"/>
      <c r="V312" s="238"/>
      <c r="W312" s="238"/>
      <c r="X312" s="238"/>
      <c r="Y312" s="238"/>
      <c r="Z312" s="238"/>
      <c r="AA312" s="238"/>
      <c r="AB312" s="238"/>
      <c r="AC312" s="238"/>
      <c r="AD312" s="238"/>
    </row>
    <row r="313" customFormat="false" ht="15" hidden="false" customHeight="false" outlineLevel="0" collapsed="false">
      <c r="A313" s="238"/>
      <c r="B313" s="453"/>
      <c r="C313" s="238"/>
      <c r="D313" s="347"/>
      <c r="E313" s="347"/>
      <c r="F313" s="486"/>
      <c r="G313" s="483"/>
      <c r="H313" s="486"/>
      <c r="I313" s="491"/>
      <c r="J313" s="238"/>
      <c r="K313" s="238"/>
      <c r="L313" s="238"/>
      <c r="M313" s="238"/>
      <c r="N313" s="491"/>
      <c r="O313" s="238"/>
      <c r="P313" s="238"/>
      <c r="Q313" s="238"/>
      <c r="R313" s="238"/>
      <c r="S313" s="238"/>
      <c r="T313" s="238"/>
      <c r="U313" s="238"/>
      <c r="V313" s="238"/>
      <c r="W313" s="238"/>
      <c r="X313" s="238"/>
      <c r="Y313" s="238"/>
      <c r="Z313" s="238"/>
      <c r="AA313" s="238"/>
      <c r="AB313" s="238"/>
      <c r="AC313" s="238"/>
      <c r="AD313" s="238"/>
    </row>
    <row r="314" customFormat="false" ht="15" hidden="false" customHeight="false" outlineLevel="0" collapsed="false">
      <c r="A314" s="238"/>
      <c r="B314" s="453"/>
      <c r="C314" s="238"/>
      <c r="D314" s="347"/>
      <c r="E314" s="347"/>
      <c r="F314" s="486"/>
      <c r="G314" s="483"/>
      <c r="H314" s="486"/>
      <c r="I314" s="491"/>
      <c r="J314" s="238"/>
      <c r="K314" s="238"/>
      <c r="L314" s="238"/>
      <c r="M314" s="238"/>
      <c r="N314" s="491"/>
      <c r="O314" s="238"/>
      <c r="P314" s="238"/>
      <c r="Q314" s="238"/>
      <c r="R314" s="238"/>
      <c r="S314" s="238"/>
      <c r="T314" s="238"/>
      <c r="U314" s="238"/>
      <c r="V314" s="238"/>
      <c r="W314" s="238"/>
      <c r="X314" s="238"/>
      <c r="Y314" s="238"/>
      <c r="Z314" s="238"/>
      <c r="AA314" s="238"/>
      <c r="AB314" s="238"/>
      <c r="AC314" s="238"/>
      <c r="AD314" s="238"/>
    </row>
    <row r="315" customFormat="false" ht="15" hidden="false" customHeight="false" outlineLevel="0" collapsed="false">
      <c r="A315" s="238"/>
      <c r="B315" s="453"/>
      <c r="C315" s="238"/>
      <c r="D315" s="347"/>
      <c r="E315" s="347"/>
      <c r="F315" s="486"/>
      <c r="G315" s="483"/>
      <c r="H315" s="486"/>
      <c r="I315" s="491"/>
      <c r="J315" s="238"/>
      <c r="K315" s="238"/>
      <c r="L315" s="238"/>
      <c r="M315" s="238"/>
      <c r="N315" s="491"/>
      <c r="O315" s="238"/>
      <c r="P315" s="238"/>
      <c r="Q315" s="238"/>
      <c r="R315" s="238"/>
      <c r="S315" s="238"/>
      <c r="T315" s="238"/>
      <c r="U315" s="238"/>
      <c r="V315" s="238"/>
      <c r="W315" s="238"/>
      <c r="X315" s="238"/>
      <c r="Y315" s="238"/>
      <c r="Z315" s="238"/>
      <c r="AA315" s="238"/>
      <c r="AB315" s="238"/>
      <c r="AC315" s="238"/>
      <c r="AD315" s="238"/>
    </row>
    <row r="316" customFormat="false" ht="15" hidden="false" customHeight="false" outlineLevel="0" collapsed="false">
      <c r="A316" s="238"/>
      <c r="B316" s="453"/>
      <c r="C316" s="238"/>
      <c r="D316" s="347"/>
      <c r="E316" s="347"/>
      <c r="F316" s="486"/>
      <c r="G316" s="483"/>
      <c r="H316" s="486"/>
      <c r="I316" s="491"/>
      <c r="J316" s="238"/>
      <c r="K316" s="238"/>
      <c r="L316" s="238"/>
      <c r="M316" s="238"/>
      <c r="N316" s="491"/>
      <c r="O316" s="238"/>
      <c r="P316" s="238"/>
      <c r="Q316" s="238"/>
      <c r="R316" s="238"/>
      <c r="S316" s="238"/>
      <c r="T316" s="238"/>
      <c r="U316" s="238"/>
      <c r="V316" s="238"/>
      <c r="W316" s="238"/>
      <c r="X316" s="238"/>
      <c r="Y316" s="238"/>
      <c r="Z316" s="238"/>
      <c r="AA316" s="238"/>
      <c r="AB316" s="238"/>
      <c r="AC316" s="238"/>
      <c r="AD316" s="238"/>
    </row>
    <row r="317" customFormat="false" ht="15" hidden="false" customHeight="false" outlineLevel="0" collapsed="false">
      <c r="A317" s="238"/>
      <c r="B317" s="453"/>
      <c r="C317" s="238"/>
      <c r="D317" s="347"/>
      <c r="E317" s="347"/>
      <c r="F317" s="486"/>
      <c r="G317" s="483"/>
      <c r="H317" s="486"/>
      <c r="I317" s="491"/>
      <c r="J317" s="238"/>
      <c r="K317" s="238"/>
      <c r="L317" s="238"/>
      <c r="M317" s="238"/>
      <c r="N317" s="491"/>
      <c r="O317" s="238"/>
      <c r="P317" s="238"/>
      <c r="Q317" s="238"/>
      <c r="R317" s="238"/>
      <c r="S317" s="238"/>
      <c r="T317" s="238"/>
      <c r="U317" s="238"/>
      <c r="V317" s="238"/>
      <c r="W317" s="238"/>
      <c r="X317" s="238"/>
      <c r="Y317" s="238"/>
      <c r="Z317" s="238"/>
      <c r="AA317" s="238"/>
      <c r="AB317" s="238"/>
      <c r="AC317" s="238"/>
      <c r="AD317" s="238"/>
    </row>
    <row r="318" customFormat="false" ht="15" hidden="false" customHeight="false" outlineLevel="0" collapsed="false">
      <c r="A318" s="238"/>
      <c r="B318" s="453"/>
      <c r="C318" s="238"/>
      <c r="D318" s="347"/>
      <c r="E318" s="347"/>
      <c r="F318" s="486"/>
      <c r="G318" s="483"/>
      <c r="H318" s="486"/>
      <c r="I318" s="491"/>
      <c r="J318" s="238"/>
      <c r="K318" s="238"/>
      <c r="L318" s="238"/>
      <c r="M318" s="238"/>
      <c r="N318" s="491"/>
      <c r="O318" s="238"/>
      <c r="P318" s="238"/>
      <c r="Q318" s="238"/>
      <c r="R318" s="238"/>
      <c r="S318" s="238"/>
      <c r="T318" s="238"/>
      <c r="U318" s="238"/>
      <c r="V318" s="238"/>
      <c r="W318" s="238"/>
      <c r="X318" s="238"/>
      <c r="Y318" s="238"/>
      <c r="Z318" s="238"/>
      <c r="AA318" s="238"/>
      <c r="AB318" s="238"/>
      <c r="AC318" s="238"/>
      <c r="AD318" s="238"/>
    </row>
    <row r="319" customFormat="false" ht="15" hidden="false" customHeight="false" outlineLevel="0" collapsed="false">
      <c r="A319" s="238"/>
      <c r="B319" s="453"/>
      <c r="C319" s="238"/>
      <c r="D319" s="347"/>
      <c r="E319" s="347"/>
      <c r="F319" s="486"/>
      <c r="G319" s="483"/>
      <c r="H319" s="486"/>
      <c r="I319" s="491"/>
      <c r="J319" s="238"/>
      <c r="K319" s="238"/>
      <c r="L319" s="238"/>
      <c r="M319" s="238"/>
      <c r="N319" s="491"/>
      <c r="O319" s="238"/>
      <c r="P319" s="238"/>
      <c r="Q319" s="238"/>
      <c r="R319" s="238"/>
      <c r="S319" s="238"/>
      <c r="T319" s="238"/>
      <c r="U319" s="238"/>
      <c r="V319" s="238"/>
      <c r="W319" s="238"/>
      <c r="X319" s="238"/>
      <c r="Y319" s="238"/>
      <c r="Z319" s="238"/>
      <c r="AA319" s="238"/>
      <c r="AB319" s="238"/>
      <c r="AC319" s="238"/>
      <c r="AD319" s="238"/>
    </row>
    <row r="320" customFormat="false" ht="15" hidden="false" customHeight="false" outlineLevel="0" collapsed="false">
      <c r="A320" s="238"/>
      <c r="B320" s="453"/>
      <c r="C320" s="238"/>
      <c r="D320" s="347"/>
      <c r="E320" s="347"/>
      <c r="F320" s="486"/>
      <c r="G320" s="483"/>
      <c r="H320" s="486"/>
      <c r="I320" s="491"/>
      <c r="J320" s="238"/>
      <c r="K320" s="238"/>
      <c r="L320" s="238"/>
      <c r="M320" s="238"/>
      <c r="N320" s="491"/>
      <c r="O320" s="238"/>
      <c r="P320" s="238"/>
      <c r="Q320" s="238"/>
      <c r="R320" s="238"/>
      <c r="S320" s="238"/>
      <c r="T320" s="238"/>
      <c r="U320" s="238"/>
      <c r="V320" s="238"/>
      <c r="W320" s="238"/>
      <c r="X320" s="238"/>
      <c r="Y320" s="238"/>
      <c r="Z320" s="238"/>
      <c r="AA320" s="238"/>
      <c r="AB320" s="238"/>
      <c r="AC320" s="238"/>
      <c r="AD320" s="238"/>
    </row>
    <row r="321" customFormat="false" ht="15" hidden="false" customHeight="false" outlineLevel="0" collapsed="false">
      <c r="A321" s="238"/>
      <c r="B321" s="453"/>
      <c r="C321" s="238"/>
      <c r="D321" s="347"/>
      <c r="E321" s="347"/>
      <c r="F321" s="486"/>
      <c r="G321" s="483"/>
      <c r="H321" s="486"/>
      <c r="I321" s="491"/>
      <c r="J321" s="238"/>
      <c r="K321" s="238"/>
      <c r="L321" s="238"/>
      <c r="M321" s="238"/>
      <c r="N321" s="491"/>
      <c r="O321" s="238"/>
      <c r="P321" s="238"/>
      <c r="Q321" s="238"/>
      <c r="R321" s="238"/>
      <c r="S321" s="238"/>
      <c r="T321" s="238"/>
      <c r="U321" s="238"/>
      <c r="V321" s="238"/>
      <c r="W321" s="238"/>
      <c r="X321" s="238"/>
      <c r="Y321" s="238"/>
      <c r="Z321" s="238"/>
      <c r="AA321" s="238"/>
      <c r="AB321" s="238"/>
      <c r="AC321" s="238"/>
      <c r="AD321" s="238"/>
    </row>
    <row r="322" customFormat="false" ht="15" hidden="false" customHeight="false" outlineLevel="0" collapsed="false">
      <c r="A322" s="238"/>
      <c r="B322" s="453"/>
      <c r="C322" s="238"/>
      <c r="D322" s="347"/>
      <c r="E322" s="347"/>
      <c r="F322" s="486"/>
      <c r="G322" s="483"/>
      <c r="H322" s="486"/>
      <c r="I322" s="491"/>
      <c r="J322" s="238"/>
      <c r="K322" s="238"/>
      <c r="L322" s="238"/>
      <c r="M322" s="238"/>
      <c r="N322" s="491"/>
      <c r="O322" s="238"/>
      <c r="P322" s="238"/>
      <c r="Q322" s="238"/>
      <c r="R322" s="238"/>
      <c r="S322" s="238"/>
      <c r="T322" s="238"/>
      <c r="U322" s="238"/>
      <c r="V322" s="238"/>
      <c r="W322" s="238"/>
      <c r="X322" s="238"/>
      <c r="Y322" s="238"/>
      <c r="Z322" s="238"/>
      <c r="AA322" s="238"/>
      <c r="AB322" s="238"/>
      <c r="AC322" s="238"/>
      <c r="AD322" s="238"/>
    </row>
    <row r="323" customFormat="false" ht="15" hidden="false" customHeight="false" outlineLevel="0" collapsed="false">
      <c r="A323" s="238"/>
      <c r="B323" s="453"/>
      <c r="C323" s="238"/>
      <c r="D323" s="347"/>
      <c r="E323" s="347"/>
      <c r="F323" s="486"/>
      <c r="G323" s="483"/>
      <c r="H323" s="486"/>
      <c r="I323" s="491"/>
      <c r="J323" s="238"/>
      <c r="K323" s="238"/>
      <c r="L323" s="238"/>
      <c r="M323" s="238"/>
      <c r="N323" s="491"/>
      <c r="O323" s="238"/>
      <c r="P323" s="238"/>
      <c r="Q323" s="238"/>
      <c r="R323" s="238"/>
      <c r="S323" s="238"/>
      <c r="T323" s="238"/>
      <c r="U323" s="238"/>
      <c r="V323" s="238"/>
      <c r="W323" s="238"/>
      <c r="X323" s="238"/>
      <c r="Y323" s="238"/>
      <c r="Z323" s="238"/>
      <c r="AA323" s="238"/>
      <c r="AB323" s="238"/>
      <c r="AC323" s="238"/>
      <c r="AD323" s="238"/>
    </row>
    <row r="324" customFormat="false" ht="15" hidden="false" customHeight="false" outlineLevel="0" collapsed="false">
      <c r="A324" s="238"/>
      <c r="B324" s="453"/>
      <c r="C324" s="238"/>
      <c r="D324" s="347"/>
      <c r="E324" s="347"/>
      <c r="F324" s="486"/>
      <c r="G324" s="483"/>
      <c r="H324" s="486"/>
      <c r="I324" s="491"/>
      <c r="J324" s="238"/>
      <c r="K324" s="238"/>
      <c r="L324" s="238"/>
      <c r="M324" s="238"/>
      <c r="N324" s="491"/>
      <c r="O324" s="238"/>
      <c r="P324" s="238"/>
      <c r="Q324" s="238"/>
      <c r="R324" s="238"/>
      <c r="S324" s="238"/>
      <c r="T324" s="238"/>
      <c r="U324" s="238"/>
      <c r="V324" s="238"/>
      <c r="W324" s="238"/>
      <c r="X324" s="238"/>
      <c r="Y324" s="238"/>
      <c r="Z324" s="238"/>
      <c r="AA324" s="238"/>
      <c r="AB324" s="238"/>
      <c r="AC324" s="238"/>
      <c r="AD324" s="238"/>
    </row>
    <row r="325" customFormat="false" ht="15" hidden="false" customHeight="false" outlineLevel="0" collapsed="false">
      <c r="A325" s="238"/>
      <c r="B325" s="453"/>
      <c r="C325" s="238"/>
      <c r="D325" s="347"/>
      <c r="E325" s="347"/>
      <c r="F325" s="486"/>
      <c r="G325" s="483"/>
      <c r="H325" s="486"/>
      <c r="I325" s="491"/>
      <c r="J325" s="238"/>
      <c r="K325" s="238"/>
      <c r="L325" s="238"/>
      <c r="M325" s="238"/>
      <c r="N325" s="491"/>
      <c r="O325" s="238"/>
      <c r="P325" s="238"/>
      <c r="Q325" s="238"/>
      <c r="R325" s="238"/>
      <c r="S325" s="238"/>
      <c r="T325" s="238"/>
      <c r="U325" s="238"/>
      <c r="V325" s="238"/>
      <c r="W325" s="238"/>
      <c r="X325" s="238"/>
      <c r="Y325" s="238"/>
      <c r="Z325" s="238"/>
      <c r="AA325" s="238"/>
      <c r="AB325" s="238"/>
      <c r="AC325" s="238"/>
      <c r="AD325" s="238"/>
    </row>
    <row r="326" customFormat="false" ht="15" hidden="false" customHeight="false" outlineLevel="0" collapsed="false">
      <c r="A326" s="238"/>
      <c r="B326" s="453"/>
      <c r="C326" s="238"/>
      <c r="D326" s="347"/>
      <c r="E326" s="347"/>
      <c r="F326" s="486"/>
      <c r="G326" s="483"/>
      <c r="H326" s="486"/>
      <c r="I326" s="491"/>
      <c r="J326" s="238"/>
      <c r="K326" s="238"/>
      <c r="L326" s="238"/>
      <c r="M326" s="238"/>
      <c r="N326" s="491"/>
      <c r="O326" s="238"/>
      <c r="P326" s="238"/>
      <c r="Q326" s="238"/>
      <c r="R326" s="238"/>
      <c r="S326" s="238"/>
      <c r="T326" s="238"/>
      <c r="U326" s="238"/>
      <c r="V326" s="238"/>
      <c r="W326" s="238"/>
      <c r="X326" s="238"/>
      <c r="Y326" s="238"/>
      <c r="Z326" s="238"/>
      <c r="AA326" s="238"/>
      <c r="AB326" s="238"/>
      <c r="AC326" s="238"/>
      <c r="AD326" s="238"/>
    </row>
    <row r="327" customFormat="false" ht="15" hidden="false" customHeight="false" outlineLevel="0" collapsed="false">
      <c r="A327" s="238"/>
      <c r="B327" s="453"/>
      <c r="C327" s="238"/>
      <c r="D327" s="347"/>
      <c r="E327" s="347"/>
      <c r="F327" s="486"/>
      <c r="G327" s="483"/>
      <c r="H327" s="486"/>
      <c r="I327" s="491"/>
      <c r="J327" s="238"/>
      <c r="K327" s="238"/>
      <c r="L327" s="238"/>
      <c r="M327" s="238"/>
      <c r="N327" s="491"/>
      <c r="O327" s="238"/>
      <c r="P327" s="238"/>
      <c r="Q327" s="238"/>
      <c r="R327" s="238"/>
      <c r="S327" s="238"/>
      <c r="T327" s="238"/>
      <c r="U327" s="238"/>
      <c r="V327" s="238"/>
      <c r="W327" s="238"/>
      <c r="X327" s="238"/>
      <c r="Y327" s="238"/>
      <c r="Z327" s="238"/>
      <c r="AA327" s="238"/>
      <c r="AB327" s="238"/>
      <c r="AC327" s="238"/>
      <c r="AD327" s="238"/>
    </row>
    <row r="328" customFormat="false" ht="15" hidden="false" customHeight="false" outlineLevel="0" collapsed="false">
      <c r="A328" s="238"/>
      <c r="B328" s="453"/>
      <c r="C328" s="238"/>
      <c r="D328" s="347"/>
      <c r="E328" s="347"/>
      <c r="F328" s="486"/>
      <c r="G328" s="483"/>
      <c r="H328" s="486"/>
      <c r="I328" s="491"/>
      <c r="J328" s="238"/>
      <c r="K328" s="238"/>
      <c r="L328" s="238"/>
      <c r="M328" s="238"/>
      <c r="N328" s="491"/>
      <c r="O328" s="238"/>
      <c r="P328" s="238"/>
      <c r="Q328" s="238"/>
      <c r="R328" s="238"/>
      <c r="S328" s="238"/>
      <c r="T328" s="238"/>
      <c r="U328" s="238"/>
      <c r="V328" s="238"/>
      <c r="W328" s="238"/>
      <c r="X328" s="238"/>
      <c r="Y328" s="238"/>
      <c r="Z328" s="238"/>
      <c r="AA328" s="238"/>
      <c r="AB328" s="238"/>
      <c r="AC328" s="238"/>
      <c r="AD328" s="238"/>
    </row>
    <row r="329" customFormat="false" ht="15" hidden="false" customHeight="false" outlineLevel="0" collapsed="false">
      <c r="A329" s="238"/>
      <c r="B329" s="453"/>
      <c r="C329" s="238"/>
      <c r="D329" s="347"/>
      <c r="E329" s="347"/>
      <c r="F329" s="486"/>
      <c r="G329" s="483"/>
      <c r="H329" s="486"/>
      <c r="I329" s="491"/>
      <c r="J329" s="238"/>
      <c r="K329" s="238"/>
      <c r="L329" s="238"/>
      <c r="M329" s="238"/>
      <c r="N329" s="491"/>
      <c r="O329" s="238"/>
      <c r="P329" s="238"/>
      <c r="Q329" s="238"/>
      <c r="R329" s="238"/>
      <c r="S329" s="238"/>
      <c r="T329" s="238"/>
      <c r="U329" s="238"/>
      <c r="V329" s="238"/>
      <c r="W329" s="238"/>
      <c r="X329" s="238"/>
      <c r="Y329" s="238"/>
      <c r="Z329" s="238"/>
      <c r="AA329" s="238"/>
      <c r="AB329" s="238"/>
      <c r="AC329" s="238"/>
      <c r="AD329" s="238"/>
    </row>
    <row r="330" customFormat="false" ht="15" hidden="false" customHeight="false" outlineLevel="0" collapsed="false">
      <c r="A330" s="238"/>
      <c r="B330" s="453"/>
      <c r="C330" s="238"/>
      <c r="D330" s="347"/>
      <c r="E330" s="347"/>
      <c r="F330" s="486"/>
      <c r="G330" s="483"/>
      <c r="H330" s="486"/>
      <c r="I330" s="491"/>
      <c r="J330" s="238"/>
      <c r="K330" s="238"/>
      <c r="L330" s="238"/>
      <c r="M330" s="238"/>
      <c r="N330" s="491"/>
      <c r="O330" s="238"/>
      <c r="P330" s="238"/>
      <c r="Q330" s="238"/>
      <c r="R330" s="238"/>
      <c r="S330" s="238"/>
      <c r="T330" s="238"/>
      <c r="U330" s="238"/>
      <c r="V330" s="238"/>
      <c r="W330" s="238"/>
      <c r="X330" s="238"/>
      <c r="Y330" s="238"/>
      <c r="Z330" s="238"/>
      <c r="AA330" s="238"/>
      <c r="AB330" s="238"/>
      <c r="AC330" s="238"/>
      <c r="AD330" s="238"/>
    </row>
    <row r="331" customFormat="false" ht="15" hidden="false" customHeight="false" outlineLevel="0" collapsed="false">
      <c r="A331" s="238"/>
      <c r="B331" s="453"/>
      <c r="C331" s="238"/>
      <c r="D331" s="347"/>
      <c r="E331" s="347"/>
      <c r="F331" s="486"/>
      <c r="G331" s="483"/>
      <c r="H331" s="486"/>
      <c r="I331" s="491"/>
      <c r="J331" s="238"/>
      <c r="K331" s="238"/>
      <c r="L331" s="238"/>
      <c r="M331" s="238"/>
      <c r="N331" s="491"/>
      <c r="O331" s="238"/>
      <c r="P331" s="238"/>
      <c r="Q331" s="238"/>
      <c r="R331" s="238"/>
      <c r="S331" s="238"/>
      <c r="T331" s="238"/>
      <c r="U331" s="238"/>
      <c r="V331" s="238"/>
      <c r="W331" s="238"/>
      <c r="X331" s="238"/>
      <c r="Y331" s="238"/>
      <c r="Z331" s="238"/>
      <c r="AA331" s="238"/>
      <c r="AB331" s="238"/>
      <c r="AC331" s="238"/>
      <c r="AD331" s="238"/>
    </row>
    <row r="332" customFormat="false" ht="15" hidden="false" customHeight="false" outlineLevel="0" collapsed="false">
      <c r="A332" s="238"/>
      <c r="B332" s="453"/>
      <c r="C332" s="238"/>
      <c r="D332" s="347"/>
      <c r="E332" s="347"/>
      <c r="F332" s="486"/>
      <c r="G332" s="483"/>
      <c r="H332" s="486"/>
      <c r="I332" s="491"/>
      <c r="J332" s="238"/>
      <c r="K332" s="238"/>
      <c r="L332" s="238"/>
      <c r="M332" s="238"/>
      <c r="N332" s="491"/>
      <c r="O332" s="238"/>
      <c r="P332" s="238"/>
      <c r="Q332" s="238"/>
      <c r="R332" s="238"/>
      <c r="S332" s="238"/>
      <c r="T332" s="238"/>
      <c r="U332" s="238"/>
      <c r="V332" s="238"/>
      <c r="W332" s="238"/>
      <c r="X332" s="238"/>
      <c r="Y332" s="238"/>
      <c r="Z332" s="238"/>
      <c r="AA332" s="238"/>
      <c r="AB332" s="238"/>
      <c r="AC332" s="238"/>
      <c r="AD332" s="238"/>
    </row>
    <row r="333" customFormat="false" ht="15" hidden="false" customHeight="false" outlineLevel="0" collapsed="false">
      <c r="A333" s="238"/>
      <c r="B333" s="453"/>
      <c r="C333" s="238"/>
      <c r="D333" s="347"/>
      <c r="E333" s="347"/>
      <c r="F333" s="486"/>
      <c r="G333" s="483"/>
      <c r="H333" s="486"/>
      <c r="I333" s="491"/>
      <c r="J333" s="238"/>
      <c r="K333" s="238"/>
      <c r="L333" s="238"/>
      <c r="M333" s="238"/>
      <c r="N333" s="491"/>
      <c r="O333" s="238"/>
      <c r="P333" s="238"/>
      <c r="Q333" s="238"/>
      <c r="R333" s="238"/>
      <c r="S333" s="238"/>
      <c r="T333" s="238"/>
      <c r="U333" s="238"/>
      <c r="V333" s="238"/>
      <c r="W333" s="238"/>
      <c r="X333" s="238"/>
      <c r="Y333" s="238"/>
      <c r="Z333" s="238"/>
      <c r="AA333" s="238"/>
      <c r="AB333" s="238"/>
      <c r="AC333" s="238"/>
      <c r="AD333" s="238"/>
    </row>
    <row r="334" customFormat="false" ht="15" hidden="false" customHeight="false" outlineLevel="0" collapsed="false">
      <c r="A334" s="238"/>
      <c r="B334" s="453"/>
      <c r="C334" s="238"/>
      <c r="D334" s="347"/>
      <c r="E334" s="347"/>
      <c r="F334" s="486"/>
      <c r="G334" s="483"/>
      <c r="H334" s="486"/>
      <c r="I334" s="491"/>
      <c r="J334" s="238"/>
      <c r="K334" s="238"/>
      <c r="L334" s="238"/>
      <c r="M334" s="238"/>
      <c r="N334" s="491"/>
      <c r="O334" s="238"/>
      <c r="P334" s="238"/>
      <c r="Q334" s="238"/>
      <c r="R334" s="238"/>
      <c r="S334" s="238"/>
      <c r="T334" s="238"/>
      <c r="U334" s="238"/>
      <c r="V334" s="238"/>
      <c r="W334" s="238"/>
      <c r="X334" s="238"/>
      <c r="Y334" s="238"/>
      <c r="Z334" s="238"/>
      <c r="AA334" s="238"/>
      <c r="AB334" s="238"/>
      <c r="AC334" s="238"/>
      <c r="AD334" s="238"/>
    </row>
    <row r="335" customFormat="false" ht="15" hidden="false" customHeight="false" outlineLevel="0" collapsed="false">
      <c r="A335" s="238"/>
      <c r="B335" s="453"/>
      <c r="C335" s="238"/>
      <c r="D335" s="347"/>
      <c r="E335" s="347"/>
      <c r="F335" s="486"/>
      <c r="G335" s="483"/>
      <c r="H335" s="486"/>
      <c r="I335" s="491"/>
      <c r="J335" s="238"/>
      <c r="K335" s="238"/>
      <c r="L335" s="238"/>
      <c r="M335" s="238"/>
      <c r="N335" s="491"/>
      <c r="O335" s="238"/>
      <c r="P335" s="238"/>
      <c r="Q335" s="238"/>
      <c r="R335" s="238"/>
      <c r="S335" s="238"/>
      <c r="T335" s="238"/>
      <c r="U335" s="238"/>
      <c r="V335" s="238"/>
      <c r="W335" s="238"/>
      <c r="X335" s="238"/>
      <c r="Y335" s="238"/>
      <c r="Z335" s="238"/>
      <c r="AA335" s="238"/>
      <c r="AB335" s="238"/>
      <c r="AC335" s="238"/>
      <c r="AD335" s="238"/>
    </row>
    <row r="336" customFormat="false" ht="15" hidden="false" customHeight="false" outlineLevel="0" collapsed="false">
      <c r="A336" s="238"/>
      <c r="B336" s="453"/>
      <c r="C336" s="238"/>
      <c r="D336" s="347"/>
      <c r="E336" s="347"/>
      <c r="F336" s="486"/>
      <c r="G336" s="483"/>
      <c r="H336" s="486"/>
      <c r="I336" s="491"/>
      <c r="J336" s="238"/>
      <c r="K336" s="238"/>
      <c r="L336" s="238"/>
      <c r="M336" s="238"/>
      <c r="N336" s="491"/>
      <c r="O336" s="238"/>
      <c r="P336" s="238"/>
      <c r="Q336" s="238"/>
      <c r="R336" s="238"/>
      <c r="S336" s="238"/>
      <c r="T336" s="238"/>
      <c r="U336" s="238"/>
      <c r="V336" s="238"/>
      <c r="W336" s="238"/>
      <c r="X336" s="238"/>
      <c r="Y336" s="238"/>
      <c r="Z336" s="238"/>
      <c r="AA336" s="238"/>
      <c r="AB336" s="238"/>
      <c r="AC336" s="238"/>
      <c r="AD336" s="238"/>
    </row>
    <row r="337" customFormat="false" ht="15" hidden="false" customHeight="false" outlineLevel="0" collapsed="false">
      <c r="A337" s="238"/>
      <c r="B337" s="453"/>
      <c r="C337" s="238"/>
      <c r="D337" s="347"/>
      <c r="E337" s="347"/>
      <c r="F337" s="486"/>
      <c r="G337" s="483"/>
      <c r="H337" s="486"/>
      <c r="I337" s="491"/>
      <c r="J337" s="238"/>
      <c r="K337" s="238"/>
      <c r="L337" s="238"/>
      <c r="M337" s="238"/>
      <c r="N337" s="491"/>
      <c r="O337" s="238"/>
      <c r="P337" s="238"/>
      <c r="Q337" s="238"/>
      <c r="R337" s="238"/>
      <c r="S337" s="238"/>
      <c r="T337" s="238"/>
      <c r="U337" s="238"/>
      <c r="V337" s="238"/>
      <c r="W337" s="238"/>
      <c r="X337" s="238"/>
      <c r="Y337" s="238"/>
      <c r="Z337" s="238"/>
      <c r="AA337" s="238"/>
      <c r="AB337" s="238"/>
      <c r="AC337" s="238"/>
      <c r="AD337" s="238"/>
    </row>
    <row r="338" customFormat="false" ht="15" hidden="false" customHeight="false" outlineLevel="0" collapsed="false">
      <c r="A338" s="238"/>
      <c r="B338" s="453"/>
      <c r="C338" s="238"/>
      <c r="D338" s="347"/>
      <c r="E338" s="347"/>
      <c r="F338" s="486"/>
      <c r="G338" s="483"/>
      <c r="H338" s="486"/>
      <c r="I338" s="491"/>
      <c r="J338" s="238"/>
      <c r="K338" s="238"/>
      <c r="L338" s="238"/>
      <c r="M338" s="238"/>
      <c r="N338" s="491"/>
      <c r="O338" s="238"/>
      <c r="P338" s="238"/>
      <c r="Q338" s="238"/>
      <c r="R338" s="238"/>
      <c r="S338" s="238"/>
      <c r="T338" s="238"/>
      <c r="U338" s="238"/>
      <c r="V338" s="238"/>
      <c r="W338" s="238"/>
      <c r="X338" s="238"/>
      <c r="Y338" s="238"/>
      <c r="Z338" s="238"/>
      <c r="AA338" s="238"/>
      <c r="AB338" s="238"/>
      <c r="AC338" s="238"/>
      <c r="AD338" s="238"/>
    </row>
    <row r="339" customFormat="false" ht="15" hidden="false" customHeight="false" outlineLevel="0" collapsed="false">
      <c r="A339" s="238"/>
      <c r="B339" s="453"/>
      <c r="C339" s="238"/>
      <c r="D339" s="347"/>
      <c r="E339" s="347"/>
      <c r="F339" s="486"/>
      <c r="G339" s="483"/>
      <c r="H339" s="486"/>
      <c r="I339" s="491"/>
      <c r="J339" s="238"/>
      <c r="K339" s="238"/>
      <c r="L339" s="238"/>
      <c r="M339" s="238"/>
      <c r="N339" s="491"/>
      <c r="O339" s="238"/>
      <c r="P339" s="238"/>
      <c r="Q339" s="238"/>
      <c r="R339" s="238"/>
      <c r="S339" s="238"/>
      <c r="T339" s="238"/>
      <c r="U339" s="238"/>
      <c r="V339" s="238"/>
      <c r="W339" s="238"/>
      <c r="X339" s="238"/>
      <c r="Y339" s="238"/>
      <c r="Z339" s="238"/>
      <c r="AA339" s="238"/>
      <c r="AB339" s="238"/>
      <c r="AC339" s="238"/>
      <c r="AD339" s="238"/>
    </row>
    <row r="340" customFormat="false" ht="15" hidden="false" customHeight="false" outlineLevel="0" collapsed="false">
      <c r="A340" s="238"/>
      <c r="B340" s="453"/>
      <c r="C340" s="238"/>
      <c r="D340" s="347"/>
      <c r="E340" s="347"/>
      <c r="F340" s="486"/>
      <c r="G340" s="483"/>
      <c r="H340" s="486"/>
      <c r="I340" s="491"/>
      <c r="J340" s="238"/>
      <c r="K340" s="238"/>
      <c r="L340" s="238"/>
      <c r="M340" s="238"/>
      <c r="N340" s="491"/>
      <c r="O340" s="238"/>
      <c r="P340" s="238"/>
      <c r="Q340" s="238"/>
      <c r="R340" s="238"/>
      <c r="S340" s="238"/>
      <c r="T340" s="238"/>
      <c r="U340" s="238"/>
      <c r="V340" s="238"/>
      <c r="W340" s="238"/>
      <c r="X340" s="238"/>
      <c r="Y340" s="238"/>
      <c r="Z340" s="238"/>
      <c r="AA340" s="238"/>
      <c r="AB340" s="238"/>
      <c r="AC340" s="238"/>
      <c r="AD340" s="238"/>
    </row>
    <row r="341" customFormat="false" ht="15" hidden="false" customHeight="false" outlineLevel="0" collapsed="false">
      <c r="A341" s="238"/>
      <c r="B341" s="453"/>
      <c r="C341" s="238"/>
      <c r="D341" s="347"/>
      <c r="E341" s="347"/>
      <c r="F341" s="486"/>
      <c r="G341" s="483"/>
      <c r="H341" s="486"/>
      <c r="I341" s="491"/>
      <c r="J341" s="238"/>
      <c r="K341" s="238"/>
      <c r="L341" s="238"/>
      <c r="M341" s="238"/>
      <c r="N341" s="491"/>
      <c r="O341" s="238"/>
      <c r="P341" s="238"/>
      <c r="Q341" s="238"/>
      <c r="R341" s="238"/>
      <c r="S341" s="238"/>
      <c r="T341" s="238"/>
      <c r="U341" s="238"/>
      <c r="V341" s="238"/>
      <c r="W341" s="238"/>
      <c r="X341" s="238"/>
      <c r="Y341" s="238"/>
      <c r="Z341" s="238"/>
      <c r="AA341" s="238"/>
      <c r="AB341" s="238"/>
      <c r="AC341" s="238"/>
      <c r="AD341" s="238"/>
    </row>
    <row r="342" customFormat="false" ht="15" hidden="false" customHeight="false" outlineLevel="0" collapsed="false">
      <c r="A342" s="238"/>
      <c r="B342" s="453"/>
      <c r="C342" s="238"/>
      <c r="D342" s="347"/>
      <c r="E342" s="347"/>
      <c r="F342" s="486"/>
      <c r="G342" s="483"/>
      <c r="H342" s="486"/>
      <c r="I342" s="491"/>
      <c r="J342" s="238"/>
      <c r="K342" s="238"/>
      <c r="L342" s="238"/>
      <c r="M342" s="238"/>
      <c r="N342" s="491"/>
      <c r="O342" s="238"/>
      <c r="P342" s="238"/>
      <c r="Q342" s="238"/>
      <c r="R342" s="238"/>
      <c r="S342" s="238"/>
      <c r="T342" s="238"/>
      <c r="U342" s="238"/>
      <c r="V342" s="238"/>
      <c r="W342" s="238"/>
      <c r="X342" s="238"/>
      <c r="Y342" s="238"/>
      <c r="Z342" s="238"/>
      <c r="AA342" s="238"/>
      <c r="AB342" s="238"/>
      <c r="AC342" s="238"/>
      <c r="AD342" s="238"/>
    </row>
    <row r="343" customFormat="false" ht="15" hidden="false" customHeight="false" outlineLevel="0" collapsed="false">
      <c r="A343" s="238"/>
      <c r="B343" s="453"/>
      <c r="C343" s="238"/>
      <c r="D343" s="347"/>
      <c r="E343" s="347"/>
      <c r="F343" s="486"/>
      <c r="G343" s="483"/>
      <c r="H343" s="486"/>
      <c r="I343" s="491"/>
      <c r="J343" s="238"/>
      <c r="K343" s="238"/>
      <c r="L343" s="238"/>
      <c r="M343" s="238"/>
      <c r="N343" s="491"/>
      <c r="O343" s="238"/>
      <c r="P343" s="238"/>
      <c r="Q343" s="238"/>
      <c r="R343" s="238"/>
      <c r="S343" s="238"/>
      <c r="T343" s="238"/>
      <c r="U343" s="238"/>
      <c r="V343" s="238"/>
      <c r="W343" s="238"/>
      <c r="X343" s="238"/>
      <c r="Y343" s="238"/>
      <c r="Z343" s="238"/>
      <c r="AA343" s="238"/>
      <c r="AB343" s="238"/>
      <c r="AC343" s="238"/>
      <c r="AD343" s="238"/>
    </row>
    <row r="344" customFormat="false" ht="15" hidden="false" customHeight="false" outlineLevel="0" collapsed="false">
      <c r="A344" s="238"/>
      <c r="B344" s="453"/>
      <c r="C344" s="238"/>
      <c r="D344" s="347"/>
      <c r="E344" s="347"/>
      <c r="F344" s="486"/>
      <c r="G344" s="483"/>
      <c r="H344" s="486"/>
      <c r="I344" s="491"/>
      <c r="J344" s="238"/>
      <c r="K344" s="238"/>
      <c r="L344" s="238"/>
      <c r="M344" s="238"/>
      <c r="N344" s="491"/>
      <c r="O344" s="238"/>
      <c r="P344" s="238"/>
      <c r="Q344" s="238"/>
      <c r="R344" s="238"/>
      <c r="S344" s="238"/>
      <c r="T344" s="238"/>
      <c r="U344" s="238"/>
      <c r="V344" s="238"/>
      <c r="W344" s="238"/>
      <c r="X344" s="238"/>
      <c r="Y344" s="238"/>
      <c r="Z344" s="238"/>
      <c r="AA344" s="238"/>
      <c r="AB344" s="238"/>
      <c r="AC344" s="238"/>
      <c r="AD344" s="238"/>
    </row>
    <row r="345" customFormat="false" ht="15" hidden="false" customHeight="false" outlineLevel="0" collapsed="false">
      <c r="A345" s="238"/>
      <c r="B345" s="453"/>
      <c r="C345" s="238"/>
      <c r="D345" s="347"/>
      <c r="E345" s="347"/>
      <c r="F345" s="486"/>
      <c r="G345" s="483"/>
      <c r="H345" s="486"/>
      <c r="I345" s="491"/>
      <c r="J345" s="238"/>
      <c r="K345" s="238"/>
      <c r="L345" s="238"/>
      <c r="M345" s="238"/>
      <c r="N345" s="491"/>
      <c r="O345" s="238"/>
      <c r="P345" s="238"/>
      <c r="Q345" s="238"/>
      <c r="R345" s="238"/>
      <c r="S345" s="238"/>
      <c r="T345" s="238"/>
      <c r="U345" s="238"/>
      <c r="V345" s="238"/>
      <c r="W345" s="238"/>
      <c r="X345" s="238"/>
      <c r="Y345" s="238"/>
      <c r="Z345" s="238"/>
      <c r="AA345" s="238"/>
      <c r="AB345" s="238"/>
      <c r="AC345" s="238"/>
      <c r="AD345" s="238"/>
    </row>
    <row r="346" customFormat="false" ht="15" hidden="false" customHeight="false" outlineLevel="0" collapsed="false">
      <c r="A346" s="238"/>
      <c r="B346" s="453"/>
      <c r="C346" s="238"/>
      <c r="D346" s="347"/>
      <c r="E346" s="347"/>
      <c r="F346" s="486"/>
      <c r="G346" s="483"/>
      <c r="H346" s="486"/>
      <c r="I346" s="491"/>
      <c r="J346" s="238"/>
      <c r="K346" s="238"/>
      <c r="L346" s="238"/>
      <c r="M346" s="238"/>
      <c r="N346" s="491"/>
      <c r="O346" s="238"/>
      <c r="P346" s="238"/>
      <c r="Q346" s="238"/>
      <c r="R346" s="238"/>
      <c r="S346" s="238"/>
      <c r="T346" s="238"/>
      <c r="U346" s="238"/>
      <c r="V346" s="238"/>
      <c r="W346" s="238"/>
      <c r="X346" s="238"/>
      <c r="Y346" s="238"/>
      <c r="Z346" s="238"/>
      <c r="AA346" s="238"/>
      <c r="AB346" s="238"/>
      <c r="AC346" s="238"/>
      <c r="AD346" s="238"/>
    </row>
    <row r="347" customFormat="false" ht="15" hidden="false" customHeight="false" outlineLevel="0" collapsed="false">
      <c r="A347" s="238"/>
      <c r="B347" s="453"/>
      <c r="C347" s="238"/>
      <c r="D347" s="347"/>
      <c r="E347" s="347"/>
      <c r="F347" s="486"/>
      <c r="G347" s="483"/>
      <c r="H347" s="486"/>
      <c r="I347" s="491"/>
      <c r="J347" s="238"/>
      <c r="K347" s="238"/>
      <c r="L347" s="238"/>
      <c r="M347" s="238"/>
      <c r="N347" s="491"/>
      <c r="O347" s="238"/>
      <c r="P347" s="238"/>
      <c r="Q347" s="238"/>
      <c r="R347" s="238"/>
      <c r="S347" s="238"/>
      <c r="T347" s="238"/>
      <c r="U347" s="238"/>
      <c r="V347" s="238"/>
      <c r="W347" s="238"/>
      <c r="X347" s="238"/>
      <c r="Y347" s="238"/>
      <c r="Z347" s="238"/>
      <c r="AA347" s="238"/>
      <c r="AB347" s="238"/>
      <c r="AC347" s="238"/>
      <c r="AD347" s="238"/>
    </row>
    <row r="348" customFormat="false" ht="15" hidden="false" customHeight="false" outlineLevel="0" collapsed="false">
      <c r="A348" s="238"/>
      <c r="B348" s="453"/>
      <c r="C348" s="238"/>
      <c r="D348" s="347"/>
      <c r="E348" s="347"/>
      <c r="F348" s="486"/>
      <c r="G348" s="483"/>
      <c r="H348" s="486"/>
      <c r="I348" s="491"/>
      <c r="J348" s="238"/>
      <c r="K348" s="238"/>
      <c r="L348" s="238"/>
      <c r="M348" s="238"/>
      <c r="N348" s="491"/>
      <c r="O348" s="238"/>
      <c r="P348" s="238"/>
      <c r="Q348" s="238"/>
      <c r="R348" s="238"/>
      <c r="S348" s="238"/>
      <c r="T348" s="238"/>
      <c r="U348" s="238"/>
      <c r="V348" s="238"/>
      <c r="W348" s="238"/>
      <c r="X348" s="238"/>
      <c r="Y348" s="238"/>
      <c r="Z348" s="238"/>
      <c r="AA348" s="238"/>
      <c r="AB348" s="238"/>
      <c r="AC348" s="238"/>
      <c r="AD348" s="238"/>
    </row>
    <row r="349" customFormat="false" ht="15" hidden="false" customHeight="false" outlineLevel="0" collapsed="false">
      <c r="A349" s="238"/>
      <c r="B349" s="453"/>
      <c r="C349" s="238"/>
      <c r="D349" s="347"/>
      <c r="E349" s="347"/>
      <c r="F349" s="486"/>
      <c r="G349" s="483"/>
      <c r="H349" s="486"/>
      <c r="I349" s="491"/>
      <c r="J349" s="238"/>
      <c r="K349" s="238"/>
      <c r="L349" s="238"/>
      <c r="M349" s="238"/>
      <c r="N349" s="491"/>
      <c r="O349" s="238"/>
      <c r="P349" s="238"/>
      <c r="Q349" s="238"/>
      <c r="R349" s="238"/>
      <c r="S349" s="238"/>
      <c r="T349" s="238"/>
      <c r="U349" s="238"/>
      <c r="V349" s="238"/>
      <c r="W349" s="238"/>
      <c r="X349" s="238"/>
      <c r="Y349" s="238"/>
      <c r="Z349" s="238"/>
      <c r="AA349" s="238"/>
      <c r="AB349" s="238"/>
      <c r="AC349" s="238"/>
      <c r="AD349" s="238"/>
    </row>
    <row r="350" customFormat="false" ht="15" hidden="false" customHeight="false" outlineLevel="0" collapsed="false">
      <c r="A350" s="238"/>
      <c r="B350" s="453"/>
      <c r="C350" s="238"/>
      <c r="D350" s="347"/>
      <c r="E350" s="347"/>
      <c r="F350" s="486"/>
      <c r="G350" s="483"/>
      <c r="H350" s="486"/>
      <c r="I350" s="491"/>
      <c r="J350" s="238"/>
      <c r="K350" s="238"/>
      <c r="L350" s="238"/>
      <c r="M350" s="238"/>
      <c r="N350" s="491"/>
      <c r="O350" s="238"/>
      <c r="P350" s="238"/>
      <c r="Q350" s="238"/>
      <c r="R350" s="238"/>
      <c r="S350" s="238"/>
      <c r="T350" s="238"/>
      <c r="U350" s="238"/>
      <c r="V350" s="238"/>
      <c r="W350" s="238"/>
      <c r="X350" s="238"/>
      <c r="Y350" s="238"/>
      <c r="Z350" s="238"/>
      <c r="AA350" s="238"/>
      <c r="AB350" s="238"/>
      <c r="AC350" s="238"/>
      <c r="AD350" s="238"/>
    </row>
    <row r="351" customFormat="false" ht="15" hidden="false" customHeight="false" outlineLevel="0" collapsed="false">
      <c r="A351" s="238"/>
      <c r="B351" s="453"/>
      <c r="C351" s="238"/>
      <c r="D351" s="347"/>
      <c r="E351" s="347"/>
      <c r="F351" s="486"/>
      <c r="G351" s="483"/>
      <c r="H351" s="486"/>
      <c r="I351" s="491"/>
      <c r="J351" s="238"/>
      <c r="K351" s="238"/>
      <c r="L351" s="238"/>
      <c r="M351" s="238"/>
      <c r="N351" s="491"/>
      <c r="O351" s="238"/>
      <c r="P351" s="238"/>
      <c r="Q351" s="238"/>
      <c r="R351" s="238"/>
      <c r="S351" s="238"/>
      <c r="T351" s="238"/>
      <c r="U351" s="238"/>
      <c r="V351" s="238"/>
      <c r="W351" s="238"/>
      <c r="X351" s="238"/>
      <c r="Y351" s="238"/>
      <c r="Z351" s="238"/>
      <c r="AA351" s="238"/>
      <c r="AB351" s="238"/>
      <c r="AC351" s="238"/>
      <c r="AD351" s="238"/>
    </row>
    <row r="352" customFormat="false" ht="15" hidden="false" customHeight="false" outlineLevel="0" collapsed="false">
      <c r="A352" s="238"/>
      <c r="B352" s="453"/>
      <c r="C352" s="238"/>
      <c r="D352" s="347"/>
      <c r="E352" s="347"/>
      <c r="F352" s="486"/>
      <c r="G352" s="483"/>
      <c r="H352" s="486"/>
      <c r="I352" s="491"/>
      <c r="J352" s="238"/>
      <c r="K352" s="238"/>
      <c r="L352" s="238"/>
      <c r="M352" s="238"/>
      <c r="N352" s="491"/>
      <c r="O352" s="238"/>
      <c r="P352" s="238"/>
      <c r="Q352" s="238"/>
      <c r="R352" s="238"/>
      <c r="S352" s="238"/>
      <c r="T352" s="238"/>
      <c r="U352" s="238"/>
      <c r="V352" s="238"/>
      <c r="W352" s="238"/>
      <c r="X352" s="238"/>
      <c r="Y352" s="238"/>
      <c r="Z352" s="238"/>
      <c r="AA352" s="238"/>
      <c r="AB352" s="238"/>
      <c r="AC352" s="238"/>
      <c r="AD352" s="238"/>
    </row>
    <row r="353" customFormat="false" ht="15" hidden="false" customHeight="false" outlineLevel="0" collapsed="false">
      <c r="A353" s="238"/>
      <c r="B353" s="453"/>
      <c r="C353" s="238"/>
      <c r="D353" s="347"/>
      <c r="E353" s="347"/>
      <c r="F353" s="486"/>
      <c r="G353" s="483"/>
      <c r="H353" s="486"/>
      <c r="I353" s="491"/>
      <c r="J353" s="238"/>
      <c r="K353" s="238"/>
      <c r="L353" s="238"/>
      <c r="M353" s="238"/>
      <c r="N353" s="491"/>
      <c r="O353" s="238"/>
      <c r="P353" s="238"/>
      <c r="Q353" s="238"/>
      <c r="R353" s="238"/>
      <c r="S353" s="238"/>
      <c r="T353" s="238"/>
      <c r="U353" s="238"/>
      <c r="V353" s="238"/>
      <c r="W353" s="238"/>
      <c r="X353" s="238"/>
      <c r="Y353" s="238"/>
      <c r="Z353" s="238"/>
      <c r="AA353" s="238"/>
      <c r="AB353" s="238"/>
      <c r="AC353" s="238"/>
      <c r="AD353" s="238"/>
    </row>
    <row r="354" customFormat="false" ht="15" hidden="false" customHeight="false" outlineLevel="0" collapsed="false">
      <c r="A354" s="238"/>
      <c r="B354" s="453"/>
      <c r="C354" s="238"/>
      <c r="D354" s="347"/>
      <c r="E354" s="347"/>
      <c r="F354" s="486"/>
      <c r="G354" s="483"/>
      <c r="H354" s="486"/>
      <c r="I354" s="491"/>
      <c r="J354" s="238"/>
      <c r="K354" s="238"/>
      <c r="L354" s="238"/>
      <c r="M354" s="238"/>
      <c r="N354" s="491"/>
      <c r="O354" s="238"/>
      <c r="P354" s="238"/>
      <c r="Q354" s="238"/>
      <c r="R354" s="238"/>
      <c r="S354" s="238"/>
      <c r="T354" s="238"/>
      <c r="U354" s="238"/>
      <c r="V354" s="238"/>
      <c r="W354" s="238"/>
      <c r="X354" s="238"/>
      <c r="Y354" s="238"/>
      <c r="Z354" s="238"/>
      <c r="AA354" s="238"/>
      <c r="AB354" s="238"/>
      <c r="AC354" s="238"/>
      <c r="AD354" s="238"/>
    </row>
    <row r="355" customFormat="false" ht="15" hidden="false" customHeight="false" outlineLevel="0" collapsed="false">
      <c r="A355" s="238"/>
      <c r="B355" s="453"/>
      <c r="C355" s="238"/>
      <c r="D355" s="347"/>
      <c r="E355" s="347"/>
      <c r="F355" s="486"/>
      <c r="G355" s="483"/>
      <c r="H355" s="486"/>
      <c r="I355" s="491"/>
      <c r="J355" s="238"/>
      <c r="K355" s="238"/>
      <c r="L355" s="238"/>
      <c r="M355" s="238"/>
      <c r="N355" s="491"/>
      <c r="O355" s="238"/>
      <c r="P355" s="238"/>
      <c r="Q355" s="238"/>
      <c r="R355" s="238"/>
      <c r="S355" s="238"/>
      <c r="T355" s="238"/>
      <c r="U355" s="238"/>
      <c r="V355" s="238"/>
      <c r="W355" s="238"/>
      <c r="X355" s="238"/>
      <c r="Y355" s="238"/>
      <c r="Z355" s="238"/>
      <c r="AA355" s="238"/>
      <c r="AB355" s="238"/>
      <c r="AC355" s="238"/>
      <c r="AD355" s="238"/>
    </row>
    <row r="356" customFormat="false" ht="15" hidden="false" customHeight="false" outlineLevel="0" collapsed="false">
      <c r="A356" s="238"/>
      <c r="B356" s="453"/>
      <c r="C356" s="238"/>
      <c r="D356" s="347"/>
      <c r="E356" s="347"/>
      <c r="F356" s="486"/>
      <c r="G356" s="483"/>
      <c r="H356" s="486"/>
      <c r="I356" s="491"/>
      <c r="J356" s="238"/>
      <c r="K356" s="238"/>
      <c r="L356" s="238"/>
      <c r="M356" s="238"/>
      <c r="N356" s="491"/>
      <c r="O356" s="238"/>
      <c r="P356" s="238"/>
      <c r="Q356" s="238"/>
      <c r="R356" s="238"/>
      <c r="S356" s="238"/>
      <c r="T356" s="238"/>
      <c r="U356" s="238"/>
      <c r="V356" s="238"/>
      <c r="W356" s="238"/>
      <c r="X356" s="238"/>
      <c r="Y356" s="238"/>
      <c r="Z356" s="238"/>
      <c r="AA356" s="238"/>
      <c r="AB356" s="238"/>
      <c r="AC356" s="238"/>
      <c r="AD356" s="238"/>
    </row>
    <row r="357" customFormat="false" ht="15" hidden="false" customHeight="false" outlineLevel="0" collapsed="false">
      <c r="A357" s="238"/>
      <c r="B357" s="453"/>
      <c r="C357" s="238"/>
      <c r="D357" s="347"/>
      <c r="E357" s="347"/>
      <c r="F357" s="486"/>
      <c r="G357" s="483"/>
      <c r="H357" s="486"/>
      <c r="I357" s="491"/>
      <c r="J357" s="238"/>
      <c r="K357" s="238"/>
      <c r="L357" s="238"/>
      <c r="M357" s="238"/>
      <c r="N357" s="491"/>
      <c r="O357" s="238"/>
      <c r="P357" s="238"/>
      <c r="Q357" s="238"/>
      <c r="R357" s="238"/>
      <c r="S357" s="238"/>
      <c r="T357" s="238"/>
      <c r="U357" s="238"/>
      <c r="V357" s="238"/>
      <c r="W357" s="238"/>
      <c r="X357" s="238"/>
      <c r="Y357" s="238"/>
      <c r="Z357" s="238"/>
      <c r="AA357" s="238"/>
      <c r="AB357" s="238"/>
      <c r="AC357" s="238"/>
      <c r="AD357" s="238"/>
    </row>
    <row r="358" customFormat="false" ht="15" hidden="false" customHeight="false" outlineLevel="0" collapsed="false">
      <c r="A358" s="238"/>
      <c r="B358" s="453"/>
      <c r="C358" s="238"/>
      <c r="D358" s="347"/>
      <c r="E358" s="347"/>
      <c r="F358" s="486"/>
      <c r="G358" s="483"/>
      <c r="H358" s="486"/>
      <c r="I358" s="491"/>
      <c r="J358" s="238"/>
      <c r="K358" s="238"/>
      <c r="L358" s="238"/>
      <c r="M358" s="238"/>
      <c r="N358" s="491"/>
      <c r="O358" s="238"/>
      <c r="P358" s="238"/>
      <c r="Q358" s="238"/>
      <c r="R358" s="238"/>
      <c r="S358" s="238"/>
      <c r="T358" s="238"/>
      <c r="U358" s="238"/>
      <c r="V358" s="238"/>
      <c r="W358" s="238"/>
      <c r="X358" s="238"/>
      <c r="Y358" s="238"/>
      <c r="Z358" s="238"/>
      <c r="AA358" s="238"/>
      <c r="AB358" s="238"/>
      <c r="AC358" s="238"/>
      <c r="AD358" s="238"/>
    </row>
    <row r="359" customFormat="false" ht="15" hidden="false" customHeight="false" outlineLevel="0" collapsed="false">
      <c r="A359" s="238"/>
      <c r="B359" s="453"/>
      <c r="C359" s="238"/>
      <c r="D359" s="347"/>
      <c r="E359" s="347"/>
      <c r="F359" s="486"/>
      <c r="G359" s="483"/>
      <c r="H359" s="486"/>
      <c r="I359" s="491"/>
      <c r="J359" s="238"/>
      <c r="K359" s="238"/>
      <c r="L359" s="238"/>
      <c r="M359" s="238"/>
      <c r="N359" s="491"/>
      <c r="O359" s="238"/>
      <c r="P359" s="238"/>
      <c r="Q359" s="238"/>
      <c r="R359" s="238"/>
      <c r="S359" s="238"/>
      <c r="T359" s="238"/>
      <c r="U359" s="238"/>
      <c r="V359" s="238"/>
      <c r="W359" s="238"/>
      <c r="X359" s="238"/>
      <c r="Y359" s="238"/>
      <c r="Z359" s="238"/>
      <c r="AA359" s="238"/>
      <c r="AB359" s="238"/>
      <c r="AC359" s="238"/>
      <c r="AD359" s="238"/>
    </row>
    <row r="360" customFormat="false" ht="15" hidden="false" customHeight="false" outlineLevel="0" collapsed="false">
      <c r="A360" s="238"/>
      <c r="B360" s="453"/>
      <c r="C360" s="238"/>
      <c r="D360" s="347"/>
      <c r="E360" s="347"/>
      <c r="F360" s="486"/>
      <c r="G360" s="483"/>
      <c r="H360" s="486"/>
      <c r="I360" s="491"/>
      <c r="J360" s="238"/>
      <c r="K360" s="238"/>
      <c r="L360" s="238"/>
      <c r="M360" s="238"/>
      <c r="N360" s="491"/>
      <c r="O360" s="238"/>
      <c r="P360" s="238"/>
      <c r="Q360" s="238"/>
      <c r="R360" s="238"/>
      <c r="S360" s="238"/>
      <c r="T360" s="238"/>
      <c r="U360" s="238"/>
      <c r="V360" s="238"/>
      <c r="W360" s="238"/>
      <c r="X360" s="238"/>
      <c r="Y360" s="238"/>
      <c r="Z360" s="238"/>
      <c r="AA360" s="238"/>
      <c r="AB360" s="238"/>
      <c r="AC360" s="238"/>
      <c r="AD360" s="238"/>
    </row>
    <row r="361" customFormat="false" ht="15" hidden="false" customHeight="false" outlineLevel="0" collapsed="false">
      <c r="A361" s="238"/>
      <c r="B361" s="453"/>
      <c r="C361" s="238"/>
      <c r="D361" s="347"/>
      <c r="E361" s="347"/>
      <c r="F361" s="486"/>
      <c r="G361" s="483"/>
      <c r="H361" s="486"/>
      <c r="I361" s="491"/>
      <c r="J361" s="238"/>
      <c r="K361" s="238"/>
      <c r="L361" s="238"/>
      <c r="M361" s="238"/>
      <c r="N361" s="491"/>
      <c r="O361" s="238"/>
      <c r="P361" s="238"/>
      <c r="Q361" s="238"/>
      <c r="R361" s="238"/>
      <c r="S361" s="238"/>
      <c r="T361" s="238"/>
      <c r="U361" s="238"/>
      <c r="V361" s="238"/>
      <c r="W361" s="238"/>
      <c r="X361" s="238"/>
      <c r="Y361" s="238"/>
      <c r="Z361" s="238"/>
      <c r="AA361" s="238"/>
      <c r="AB361" s="238"/>
      <c r="AC361" s="238"/>
      <c r="AD361" s="238"/>
    </row>
    <row r="362" customFormat="false" ht="15" hidden="false" customHeight="false" outlineLevel="0" collapsed="false">
      <c r="A362" s="238"/>
      <c r="B362" s="453"/>
      <c r="C362" s="238"/>
      <c r="D362" s="347"/>
      <c r="E362" s="347"/>
      <c r="F362" s="486"/>
      <c r="G362" s="483"/>
      <c r="H362" s="486"/>
      <c r="I362" s="491"/>
      <c r="J362" s="238"/>
      <c r="K362" s="238"/>
      <c r="L362" s="238"/>
      <c r="M362" s="238"/>
      <c r="N362" s="491"/>
      <c r="O362" s="238"/>
      <c r="P362" s="238"/>
      <c r="Q362" s="238"/>
      <c r="R362" s="238"/>
      <c r="S362" s="238"/>
      <c r="T362" s="238"/>
      <c r="U362" s="238"/>
      <c r="V362" s="238"/>
      <c r="W362" s="238"/>
      <c r="X362" s="238"/>
      <c r="Y362" s="238"/>
      <c r="Z362" s="238"/>
      <c r="AA362" s="238"/>
      <c r="AB362" s="238"/>
      <c r="AC362" s="238"/>
      <c r="AD362" s="238"/>
    </row>
    <row r="363" customFormat="false" ht="15" hidden="false" customHeight="false" outlineLevel="0" collapsed="false">
      <c r="A363" s="238"/>
      <c r="B363" s="453"/>
      <c r="C363" s="238"/>
      <c r="D363" s="347"/>
      <c r="E363" s="347"/>
      <c r="F363" s="486"/>
      <c r="G363" s="483"/>
      <c r="H363" s="486"/>
      <c r="I363" s="491"/>
      <c r="J363" s="238"/>
      <c r="K363" s="238"/>
      <c r="L363" s="238"/>
      <c r="M363" s="238"/>
      <c r="N363" s="491"/>
      <c r="O363" s="238"/>
      <c r="P363" s="238"/>
      <c r="Q363" s="238"/>
      <c r="R363" s="238"/>
      <c r="S363" s="238"/>
      <c r="T363" s="238"/>
      <c r="U363" s="238"/>
      <c r="V363" s="238"/>
      <c r="W363" s="238"/>
      <c r="X363" s="238"/>
      <c r="Y363" s="238"/>
      <c r="Z363" s="238"/>
      <c r="AA363" s="238"/>
      <c r="AB363" s="238"/>
      <c r="AC363" s="238"/>
      <c r="AD363" s="238"/>
    </row>
    <row r="364" customFormat="false" ht="15" hidden="false" customHeight="false" outlineLevel="0" collapsed="false">
      <c r="A364" s="238"/>
      <c r="B364" s="453"/>
      <c r="C364" s="238"/>
      <c r="D364" s="347"/>
      <c r="E364" s="347"/>
      <c r="F364" s="486"/>
      <c r="G364" s="483"/>
      <c r="H364" s="486"/>
      <c r="I364" s="491"/>
      <c r="J364" s="238"/>
      <c r="K364" s="238"/>
      <c r="L364" s="238"/>
      <c r="M364" s="238"/>
      <c r="N364" s="491"/>
      <c r="O364" s="238"/>
      <c r="P364" s="238"/>
      <c r="Q364" s="238"/>
      <c r="R364" s="238"/>
      <c r="S364" s="238"/>
      <c r="T364" s="238"/>
      <c r="U364" s="238"/>
      <c r="V364" s="238"/>
      <c r="W364" s="238"/>
      <c r="X364" s="238"/>
      <c r="Y364" s="238"/>
      <c r="Z364" s="238"/>
      <c r="AA364" s="238"/>
      <c r="AB364" s="238"/>
      <c r="AC364" s="238"/>
      <c r="AD364" s="238"/>
    </row>
    <row r="365" customFormat="false" ht="15" hidden="false" customHeight="false" outlineLevel="0" collapsed="false">
      <c r="A365" s="238"/>
      <c r="B365" s="453"/>
      <c r="C365" s="238"/>
      <c r="D365" s="347"/>
      <c r="E365" s="347"/>
      <c r="F365" s="486"/>
      <c r="G365" s="483"/>
      <c r="H365" s="486"/>
      <c r="I365" s="491"/>
      <c r="J365" s="238"/>
      <c r="K365" s="238"/>
      <c r="L365" s="238"/>
      <c r="M365" s="238"/>
      <c r="N365" s="491"/>
      <c r="O365" s="238"/>
      <c r="P365" s="238"/>
      <c r="Q365" s="238"/>
      <c r="R365" s="238"/>
      <c r="S365" s="238"/>
      <c r="T365" s="238"/>
      <c r="U365" s="238"/>
      <c r="V365" s="238"/>
      <c r="W365" s="238"/>
      <c r="X365" s="238"/>
      <c r="Y365" s="238"/>
      <c r="Z365" s="238"/>
      <c r="AA365" s="238"/>
      <c r="AB365" s="238"/>
      <c r="AC365" s="238"/>
      <c r="AD365" s="238"/>
    </row>
    <row r="366" customFormat="false" ht="15" hidden="false" customHeight="false" outlineLevel="0" collapsed="false">
      <c r="A366" s="238"/>
      <c r="B366" s="453"/>
      <c r="C366" s="238"/>
      <c r="D366" s="347"/>
      <c r="E366" s="347"/>
      <c r="F366" s="486"/>
      <c r="G366" s="483"/>
      <c r="H366" s="486"/>
      <c r="I366" s="491"/>
      <c r="J366" s="238"/>
      <c r="K366" s="238"/>
      <c r="L366" s="238"/>
      <c r="M366" s="238"/>
      <c r="N366" s="491"/>
      <c r="O366" s="238"/>
      <c r="P366" s="238"/>
      <c r="Q366" s="238"/>
      <c r="R366" s="238"/>
      <c r="S366" s="238"/>
      <c r="T366" s="238"/>
      <c r="U366" s="238"/>
      <c r="V366" s="238"/>
      <c r="W366" s="238"/>
      <c r="X366" s="238"/>
      <c r="Y366" s="238"/>
      <c r="Z366" s="238"/>
      <c r="AA366" s="238"/>
      <c r="AB366" s="238"/>
      <c r="AC366" s="238"/>
      <c r="AD366" s="238"/>
    </row>
    <row r="367" customFormat="false" ht="15" hidden="false" customHeight="false" outlineLevel="0" collapsed="false">
      <c r="A367" s="238"/>
      <c r="B367" s="453"/>
      <c r="C367" s="238"/>
      <c r="D367" s="347"/>
      <c r="E367" s="347"/>
      <c r="F367" s="486"/>
      <c r="G367" s="483"/>
      <c r="H367" s="486"/>
      <c r="I367" s="491"/>
      <c r="J367" s="238"/>
      <c r="K367" s="238"/>
      <c r="L367" s="238"/>
      <c r="M367" s="238"/>
      <c r="N367" s="491"/>
      <c r="O367" s="238"/>
      <c r="P367" s="238"/>
      <c r="Q367" s="238"/>
      <c r="R367" s="238"/>
      <c r="S367" s="238"/>
      <c r="T367" s="238"/>
      <c r="U367" s="238"/>
      <c r="V367" s="238"/>
      <c r="W367" s="238"/>
      <c r="X367" s="238"/>
      <c r="Y367" s="238"/>
      <c r="Z367" s="238"/>
      <c r="AA367" s="238"/>
      <c r="AB367" s="238"/>
      <c r="AC367" s="238"/>
      <c r="AD367" s="238"/>
    </row>
    <row r="368" customFormat="false" ht="15" hidden="false" customHeight="false" outlineLevel="0" collapsed="false">
      <c r="A368" s="238"/>
      <c r="B368" s="453"/>
      <c r="C368" s="238"/>
      <c r="D368" s="347"/>
      <c r="E368" s="347"/>
      <c r="F368" s="486"/>
      <c r="G368" s="483"/>
      <c r="H368" s="486"/>
      <c r="I368" s="491"/>
      <c r="J368" s="238"/>
      <c r="K368" s="238"/>
      <c r="L368" s="238"/>
      <c r="M368" s="238"/>
      <c r="N368" s="491"/>
      <c r="O368" s="238"/>
      <c r="P368" s="238"/>
      <c r="Q368" s="238"/>
      <c r="R368" s="238"/>
      <c r="S368" s="238"/>
      <c r="T368" s="238"/>
      <c r="U368" s="238"/>
      <c r="V368" s="238"/>
      <c r="W368" s="238"/>
      <c r="X368" s="238"/>
      <c r="Y368" s="238"/>
      <c r="Z368" s="238"/>
      <c r="AA368" s="238"/>
      <c r="AB368" s="238"/>
      <c r="AC368" s="238"/>
      <c r="AD368" s="238"/>
    </row>
    <row r="369" customFormat="false" ht="15" hidden="false" customHeight="false" outlineLevel="0" collapsed="false">
      <c r="A369" s="238"/>
      <c r="B369" s="453"/>
      <c r="C369" s="238"/>
      <c r="D369" s="347"/>
      <c r="E369" s="347"/>
      <c r="F369" s="486"/>
      <c r="G369" s="483"/>
      <c r="H369" s="486"/>
      <c r="I369" s="491"/>
      <c r="J369" s="238"/>
      <c r="K369" s="238"/>
      <c r="L369" s="238"/>
      <c r="M369" s="238"/>
      <c r="N369" s="491"/>
      <c r="O369" s="238"/>
      <c r="P369" s="238"/>
      <c r="Q369" s="238"/>
      <c r="R369" s="238"/>
      <c r="S369" s="238"/>
      <c r="T369" s="238"/>
      <c r="U369" s="238"/>
      <c r="V369" s="238"/>
      <c r="W369" s="238"/>
      <c r="X369" s="238"/>
      <c r="Y369" s="238"/>
      <c r="Z369" s="238"/>
      <c r="AA369" s="238"/>
      <c r="AB369" s="238"/>
      <c r="AC369" s="238"/>
      <c r="AD369" s="238"/>
    </row>
    <row r="370" customFormat="false" ht="15" hidden="false" customHeight="false" outlineLevel="0" collapsed="false">
      <c r="A370" s="238"/>
      <c r="B370" s="453"/>
      <c r="C370" s="238"/>
      <c r="D370" s="347"/>
      <c r="E370" s="347"/>
      <c r="F370" s="486"/>
      <c r="G370" s="483"/>
      <c r="H370" s="486"/>
      <c r="I370" s="491"/>
      <c r="J370" s="238"/>
      <c r="K370" s="238"/>
      <c r="L370" s="238"/>
      <c r="M370" s="238"/>
      <c r="N370" s="491"/>
      <c r="O370" s="238"/>
      <c r="P370" s="238"/>
      <c r="Q370" s="238"/>
      <c r="R370" s="238"/>
      <c r="S370" s="238"/>
      <c r="T370" s="238"/>
      <c r="U370" s="238"/>
      <c r="V370" s="238"/>
      <c r="W370" s="238"/>
      <c r="X370" s="238"/>
      <c r="Y370" s="238"/>
      <c r="Z370" s="238"/>
      <c r="AA370" s="238"/>
      <c r="AB370" s="238"/>
      <c r="AC370" s="238"/>
      <c r="AD370" s="238"/>
    </row>
    <row r="371" customFormat="false" ht="15" hidden="false" customHeight="false" outlineLevel="0" collapsed="false">
      <c r="A371" s="238"/>
      <c r="B371" s="453"/>
      <c r="C371" s="238"/>
      <c r="D371" s="347"/>
      <c r="E371" s="347"/>
      <c r="F371" s="486"/>
      <c r="G371" s="483"/>
      <c r="H371" s="486"/>
      <c r="I371" s="491"/>
      <c r="J371" s="238"/>
      <c r="K371" s="238"/>
      <c r="L371" s="238"/>
      <c r="M371" s="238"/>
      <c r="N371" s="491"/>
      <c r="O371" s="238"/>
      <c r="P371" s="238"/>
      <c r="Q371" s="238"/>
      <c r="R371" s="238"/>
      <c r="S371" s="238"/>
      <c r="T371" s="238"/>
      <c r="U371" s="238"/>
      <c r="V371" s="238"/>
      <c r="W371" s="238"/>
      <c r="X371" s="238"/>
      <c r="Y371" s="238"/>
      <c r="Z371" s="238"/>
      <c r="AA371" s="238"/>
      <c r="AB371" s="238"/>
      <c r="AC371" s="238"/>
      <c r="AD371" s="238"/>
    </row>
    <row r="372" customFormat="false" ht="15" hidden="false" customHeight="false" outlineLevel="0" collapsed="false">
      <c r="A372" s="238"/>
      <c r="B372" s="453"/>
      <c r="C372" s="238"/>
      <c r="D372" s="347"/>
      <c r="E372" s="347"/>
      <c r="F372" s="486"/>
      <c r="G372" s="483"/>
      <c r="H372" s="486"/>
      <c r="I372" s="491"/>
      <c r="J372" s="238"/>
      <c r="K372" s="238"/>
      <c r="L372" s="238"/>
      <c r="M372" s="238"/>
      <c r="N372" s="491"/>
      <c r="O372" s="238"/>
      <c r="P372" s="238"/>
      <c r="Q372" s="238"/>
      <c r="R372" s="238"/>
      <c r="S372" s="238"/>
      <c r="T372" s="238"/>
      <c r="U372" s="238"/>
      <c r="V372" s="238"/>
      <c r="W372" s="238"/>
      <c r="X372" s="238"/>
      <c r="Y372" s="238"/>
      <c r="Z372" s="238"/>
      <c r="AA372" s="238"/>
      <c r="AB372" s="238"/>
      <c r="AC372" s="238"/>
      <c r="AD372" s="238"/>
    </row>
    <row r="373" customFormat="false" ht="15" hidden="false" customHeight="false" outlineLevel="0" collapsed="false">
      <c r="A373" s="238"/>
      <c r="B373" s="453"/>
      <c r="C373" s="238"/>
      <c r="D373" s="347"/>
      <c r="E373" s="347"/>
      <c r="F373" s="486"/>
      <c r="G373" s="483"/>
      <c r="H373" s="486"/>
      <c r="I373" s="491"/>
      <c r="J373" s="238"/>
      <c r="K373" s="238"/>
      <c r="L373" s="238"/>
      <c r="M373" s="238"/>
      <c r="N373" s="491"/>
      <c r="O373" s="238"/>
      <c r="P373" s="238"/>
      <c r="Q373" s="238"/>
      <c r="R373" s="238"/>
      <c r="S373" s="238"/>
      <c r="T373" s="238"/>
      <c r="U373" s="238"/>
      <c r="V373" s="238"/>
      <c r="W373" s="238"/>
      <c r="X373" s="238"/>
      <c r="Y373" s="238"/>
      <c r="Z373" s="238"/>
      <c r="AA373" s="238"/>
      <c r="AB373" s="238"/>
      <c r="AC373" s="238"/>
      <c r="AD373" s="238"/>
    </row>
    <row r="374" customFormat="false" ht="15" hidden="false" customHeight="false" outlineLevel="0" collapsed="false">
      <c r="A374" s="238"/>
      <c r="B374" s="453"/>
      <c r="C374" s="238"/>
      <c r="D374" s="347"/>
      <c r="E374" s="347"/>
      <c r="F374" s="486"/>
      <c r="G374" s="483"/>
      <c r="H374" s="486"/>
      <c r="I374" s="491"/>
      <c r="J374" s="238"/>
      <c r="K374" s="238"/>
      <c r="L374" s="238"/>
      <c r="M374" s="238"/>
      <c r="N374" s="491"/>
      <c r="O374" s="238"/>
      <c r="P374" s="238"/>
      <c r="Q374" s="238"/>
      <c r="R374" s="238"/>
      <c r="S374" s="238"/>
      <c r="T374" s="238"/>
      <c r="U374" s="238"/>
      <c r="V374" s="238"/>
      <c r="W374" s="238"/>
      <c r="X374" s="238"/>
      <c r="Y374" s="238"/>
      <c r="Z374" s="238"/>
      <c r="AA374" s="238"/>
      <c r="AB374" s="238"/>
      <c r="AC374" s="238"/>
      <c r="AD374" s="238"/>
    </row>
    <row r="375" customFormat="false" ht="15" hidden="false" customHeight="false" outlineLevel="0" collapsed="false">
      <c r="A375" s="238"/>
      <c r="B375" s="453"/>
      <c r="C375" s="238"/>
      <c r="D375" s="347"/>
      <c r="E375" s="347"/>
      <c r="F375" s="486"/>
      <c r="G375" s="483"/>
      <c r="H375" s="486"/>
      <c r="I375" s="491"/>
      <c r="J375" s="238"/>
      <c r="K375" s="238"/>
      <c r="L375" s="238"/>
      <c r="M375" s="238"/>
      <c r="N375" s="491"/>
      <c r="O375" s="238"/>
      <c r="P375" s="238"/>
      <c r="Q375" s="238"/>
      <c r="R375" s="238"/>
      <c r="S375" s="238"/>
      <c r="T375" s="238"/>
      <c r="U375" s="238"/>
      <c r="V375" s="238"/>
      <c r="W375" s="238"/>
      <c r="X375" s="238"/>
      <c r="Y375" s="238"/>
      <c r="Z375" s="238"/>
      <c r="AA375" s="238"/>
      <c r="AB375" s="238"/>
      <c r="AC375" s="238"/>
      <c r="AD375" s="238"/>
    </row>
    <row r="376" customFormat="false" ht="15" hidden="false" customHeight="false" outlineLevel="0" collapsed="false">
      <c r="A376" s="238"/>
      <c r="B376" s="453"/>
      <c r="C376" s="238"/>
      <c r="D376" s="347"/>
      <c r="E376" s="347"/>
      <c r="F376" s="486"/>
      <c r="G376" s="483"/>
      <c r="H376" s="486"/>
      <c r="I376" s="491"/>
      <c r="J376" s="238"/>
      <c r="K376" s="238"/>
      <c r="L376" s="238"/>
      <c r="M376" s="238"/>
      <c r="N376" s="491"/>
      <c r="O376" s="238"/>
      <c r="P376" s="238"/>
      <c r="Q376" s="238"/>
      <c r="R376" s="238"/>
      <c r="S376" s="238"/>
      <c r="T376" s="238"/>
      <c r="U376" s="238"/>
      <c r="V376" s="238"/>
      <c r="W376" s="238"/>
      <c r="X376" s="238"/>
      <c r="Y376" s="238"/>
      <c r="Z376" s="238"/>
      <c r="AA376" s="238"/>
      <c r="AB376" s="238"/>
      <c r="AC376" s="238"/>
      <c r="AD376" s="238"/>
    </row>
    <row r="377" customFormat="false" ht="15" hidden="false" customHeight="false" outlineLevel="0" collapsed="false">
      <c r="A377" s="238"/>
      <c r="B377" s="453"/>
      <c r="C377" s="238"/>
      <c r="D377" s="347"/>
      <c r="E377" s="347"/>
      <c r="F377" s="486"/>
      <c r="G377" s="483"/>
      <c r="H377" s="486"/>
      <c r="I377" s="491"/>
      <c r="J377" s="238"/>
      <c r="K377" s="238"/>
      <c r="L377" s="238"/>
      <c r="M377" s="238"/>
      <c r="N377" s="491"/>
      <c r="O377" s="238"/>
      <c r="P377" s="238"/>
      <c r="Q377" s="238"/>
      <c r="R377" s="238"/>
      <c r="S377" s="238"/>
      <c r="T377" s="238"/>
      <c r="U377" s="238"/>
      <c r="V377" s="238"/>
      <c r="W377" s="238"/>
      <c r="X377" s="238"/>
      <c r="Y377" s="238"/>
      <c r="Z377" s="238"/>
      <c r="AA377" s="238"/>
      <c r="AB377" s="238"/>
      <c r="AC377" s="238"/>
      <c r="AD377" s="238"/>
    </row>
    <row r="378" customFormat="false" ht="15" hidden="false" customHeight="false" outlineLevel="0" collapsed="false">
      <c r="A378" s="238"/>
      <c r="B378" s="453"/>
      <c r="C378" s="238"/>
      <c r="D378" s="347"/>
      <c r="E378" s="347"/>
      <c r="F378" s="486"/>
      <c r="G378" s="483"/>
      <c r="H378" s="486"/>
      <c r="I378" s="491"/>
      <c r="J378" s="238"/>
      <c r="K378" s="238"/>
      <c r="L378" s="238"/>
      <c r="M378" s="238"/>
      <c r="N378" s="491"/>
      <c r="O378" s="238"/>
      <c r="P378" s="238"/>
      <c r="Q378" s="238"/>
      <c r="R378" s="238"/>
      <c r="S378" s="238"/>
      <c r="T378" s="238"/>
      <c r="U378" s="238"/>
      <c r="V378" s="238"/>
      <c r="W378" s="238"/>
      <c r="X378" s="238"/>
      <c r="Y378" s="238"/>
      <c r="Z378" s="238"/>
      <c r="AA378" s="238"/>
      <c r="AB378" s="238"/>
      <c r="AC378" s="238"/>
      <c r="AD378" s="238"/>
    </row>
    <row r="379" customFormat="false" ht="15" hidden="false" customHeight="false" outlineLevel="0" collapsed="false">
      <c r="A379" s="238"/>
      <c r="B379" s="453"/>
      <c r="C379" s="238"/>
      <c r="D379" s="347"/>
      <c r="E379" s="347"/>
      <c r="F379" s="486"/>
      <c r="G379" s="483"/>
      <c r="H379" s="486"/>
      <c r="I379" s="491"/>
      <c r="J379" s="238"/>
      <c r="K379" s="238"/>
      <c r="L379" s="238"/>
      <c r="M379" s="238"/>
      <c r="N379" s="491"/>
      <c r="O379" s="238"/>
      <c r="P379" s="238"/>
      <c r="Q379" s="238"/>
      <c r="R379" s="238"/>
      <c r="S379" s="238"/>
      <c r="T379" s="238"/>
      <c r="U379" s="238"/>
      <c r="V379" s="238"/>
      <c r="W379" s="238"/>
      <c r="X379" s="238"/>
      <c r="Y379" s="238"/>
      <c r="Z379" s="238"/>
      <c r="AA379" s="238"/>
      <c r="AB379" s="238"/>
      <c r="AC379" s="238"/>
      <c r="AD379" s="238"/>
    </row>
    <row r="380" customFormat="false" ht="15" hidden="false" customHeight="false" outlineLevel="0" collapsed="false">
      <c r="A380" s="238"/>
      <c r="B380" s="453"/>
      <c r="C380" s="238"/>
      <c r="D380" s="347"/>
      <c r="E380" s="347"/>
      <c r="F380" s="486"/>
      <c r="G380" s="483"/>
      <c r="H380" s="486"/>
      <c r="I380" s="491"/>
      <c r="J380" s="238"/>
      <c r="K380" s="238"/>
      <c r="L380" s="238"/>
      <c r="M380" s="238"/>
      <c r="N380" s="491"/>
      <c r="O380" s="238"/>
      <c r="P380" s="238"/>
      <c r="Q380" s="238"/>
      <c r="R380" s="238"/>
      <c r="S380" s="238"/>
      <c r="T380" s="238"/>
      <c r="U380" s="238"/>
      <c r="V380" s="238"/>
      <c r="W380" s="238"/>
      <c r="X380" s="238"/>
      <c r="Y380" s="238"/>
      <c r="Z380" s="238"/>
      <c r="AA380" s="238"/>
      <c r="AB380" s="238"/>
      <c r="AC380" s="238"/>
      <c r="AD380" s="238"/>
    </row>
    <row r="381" customFormat="false" ht="15" hidden="false" customHeight="false" outlineLevel="0" collapsed="false">
      <c r="A381" s="238"/>
      <c r="B381" s="453"/>
      <c r="C381" s="238"/>
      <c r="D381" s="347"/>
      <c r="E381" s="347"/>
      <c r="F381" s="486"/>
      <c r="G381" s="483"/>
      <c r="H381" s="486"/>
      <c r="I381" s="491"/>
      <c r="J381" s="238"/>
      <c r="K381" s="238"/>
      <c r="L381" s="238"/>
      <c r="M381" s="238"/>
      <c r="N381" s="491"/>
      <c r="O381" s="238"/>
      <c r="P381" s="238"/>
      <c r="Q381" s="238"/>
      <c r="R381" s="238"/>
      <c r="S381" s="238"/>
      <c r="T381" s="238"/>
      <c r="U381" s="238"/>
      <c r="V381" s="238"/>
      <c r="W381" s="238"/>
      <c r="X381" s="238"/>
      <c r="Y381" s="238"/>
      <c r="Z381" s="238"/>
      <c r="AA381" s="238"/>
      <c r="AB381" s="238"/>
      <c r="AC381" s="238"/>
      <c r="AD381" s="238"/>
    </row>
    <row r="382" customFormat="false" ht="15" hidden="false" customHeight="false" outlineLevel="0" collapsed="false">
      <c r="A382" s="238"/>
      <c r="B382" s="453"/>
      <c r="C382" s="238"/>
      <c r="D382" s="347"/>
      <c r="E382" s="347"/>
      <c r="F382" s="486"/>
      <c r="G382" s="483"/>
      <c r="H382" s="486"/>
      <c r="I382" s="491"/>
      <c r="J382" s="238"/>
      <c r="K382" s="238"/>
      <c r="L382" s="238"/>
      <c r="M382" s="238"/>
      <c r="N382" s="491"/>
      <c r="O382" s="238"/>
      <c r="P382" s="238"/>
      <c r="Q382" s="238"/>
      <c r="R382" s="238"/>
      <c r="S382" s="238"/>
      <c r="T382" s="238"/>
      <c r="U382" s="238"/>
      <c r="V382" s="238"/>
      <c r="W382" s="238"/>
      <c r="X382" s="238"/>
      <c r="Y382" s="238"/>
      <c r="Z382" s="238"/>
      <c r="AA382" s="238"/>
      <c r="AB382" s="238"/>
      <c r="AC382" s="238"/>
      <c r="AD382" s="238"/>
    </row>
    <row r="383" customFormat="false" ht="15" hidden="false" customHeight="false" outlineLevel="0" collapsed="false">
      <c r="A383" s="238"/>
      <c r="B383" s="453"/>
      <c r="C383" s="238"/>
      <c r="D383" s="347"/>
      <c r="E383" s="347"/>
      <c r="F383" s="486"/>
      <c r="G383" s="483"/>
      <c r="H383" s="486"/>
      <c r="I383" s="491"/>
      <c r="J383" s="238"/>
      <c r="K383" s="238"/>
      <c r="L383" s="238"/>
      <c r="M383" s="238"/>
      <c r="N383" s="491"/>
      <c r="O383" s="238"/>
      <c r="P383" s="238"/>
      <c r="Q383" s="238"/>
      <c r="R383" s="238"/>
      <c r="S383" s="238"/>
      <c r="T383" s="238"/>
      <c r="U383" s="238"/>
      <c r="V383" s="238"/>
      <c r="W383" s="238"/>
      <c r="X383" s="238"/>
      <c r="Y383" s="238"/>
      <c r="Z383" s="238"/>
      <c r="AA383" s="238"/>
      <c r="AB383" s="238"/>
      <c r="AC383" s="238"/>
      <c r="AD383" s="238"/>
    </row>
    <row r="384" customFormat="false" ht="15" hidden="false" customHeight="false" outlineLevel="0" collapsed="false">
      <c r="A384" s="238"/>
      <c r="B384" s="453"/>
      <c r="C384" s="238"/>
      <c r="D384" s="347"/>
      <c r="E384" s="347"/>
      <c r="F384" s="486"/>
      <c r="G384" s="483"/>
      <c r="H384" s="486"/>
      <c r="I384" s="491"/>
      <c r="J384" s="238"/>
      <c r="K384" s="238"/>
      <c r="L384" s="238"/>
      <c r="M384" s="238"/>
      <c r="N384" s="491"/>
      <c r="O384" s="238"/>
      <c r="P384" s="238"/>
      <c r="Q384" s="238"/>
      <c r="R384" s="238"/>
      <c r="S384" s="238"/>
      <c r="T384" s="238"/>
      <c r="U384" s="238"/>
      <c r="V384" s="238"/>
      <c r="W384" s="238"/>
      <c r="X384" s="238"/>
      <c r="Y384" s="238"/>
      <c r="Z384" s="238"/>
      <c r="AA384" s="238"/>
      <c r="AB384" s="238"/>
      <c r="AC384" s="238"/>
      <c r="AD384" s="238"/>
    </row>
    <row r="385" customFormat="false" ht="15" hidden="false" customHeight="false" outlineLevel="0" collapsed="false">
      <c r="A385" s="238"/>
      <c r="B385" s="453"/>
      <c r="C385" s="238"/>
      <c r="D385" s="347"/>
      <c r="E385" s="347"/>
      <c r="F385" s="486"/>
      <c r="G385" s="483"/>
      <c r="H385" s="486"/>
      <c r="I385" s="491"/>
      <c r="J385" s="238"/>
      <c r="K385" s="238"/>
      <c r="L385" s="238"/>
      <c r="M385" s="238"/>
      <c r="N385" s="491"/>
      <c r="O385" s="238"/>
      <c r="P385" s="238"/>
      <c r="Q385" s="238"/>
      <c r="R385" s="238"/>
      <c r="S385" s="238"/>
      <c r="T385" s="238"/>
      <c r="U385" s="238"/>
      <c r="V385" s="238"/>
      <c r="W385" s="238"/>
      <c r="X385" s="238"/>
      <c r="Y385" s="238"/>
      <c r="Z385" s="238"/>
      <c r="AA385" s="238"/>
      <c r="AB385" s="238"/>
      <c r="AC385" s="238"/>
      <c r="AD385" s="238"/>
    </row>
    <row r="386" customFormat="false" ht="15" hidden="false" customHeight="false" outlineLevel="0" collapsed="false">
      <c r="A386" s="238"/>
      <c r="B386" s="453"/>
      <c r="C386" s="238"/>
      <c r="D386" s="347"/>
      <c r="E386" s="347"/>
      <c r="F386" s="486"/>
      <c r="G386" s="483"/>
      <c r="H386" s="486"/>
      <c r="I386" s="491"/>
      <c r="J386" s="238"/>
      <c r="K386" s="238"/>
      <c r="L386" s="238"/>
      <c r="M386" s="238"/>
      <c r="N386" s="491"/>
      <c r="O386" s="238"/>
      <c r="P386" s="238"/>
      <c r="Q386" s="238"/>
      <c r="R386" s="238"/>
      <c r="S386" s="238"/>
      <c r="T386" s="238"/>
      <c r="U386" s="238"/>
      <c r="V386" s="238"/>
      <c r="W386" s="238"/>
      <c r="X386" s="238"/>
      <c r="Y386" s="238"/>
      <c r="Z386" s="238"/>
      <c r="AA386" s="238"/>
      <c r="AB386" s="238"/>
      <c r="AC386" s="238"/>
      <c r="AD386" s="238"/>
    </row>
    <row r="387" customFormat="false" ht="15" hidden="false" customHeight="false" outlineLevel="0" collapsed="false">
      <c r="A387" s="238"/>
      <c r="B387" s="453"/>
      <c r="C387" s="238"/>
      <c r="D387" s="347"/>
      <c r="E387" s="347"/>
      <c r="F387" s="486"/>
      <c r="G387" s="483"/>
      <c r="H387" s="486"/>
      <c r="I387" s="491"/>
      <c r="J387" s="238"/>
      <c r="K387" s="238"/>
      <c r="L387" s="238"/>
      <c r="M387" s="238"/>
      <c r="N387" s="491"/>
      <c r="O387" s="238"/>
      <c r="P387" s="238"/>
      <c r="Q387" s="238"/>
      <c r="R387" s="238"/>
      <c r="S387" s="238"/>
      <c r="T387" s="238"/>
      <c r="U387" s="238"/>
      <c r="V387" s="238"/>
      <c r="W387" s="238"/>
      <c r="X387" s="238"/>
      <c r="Y387" s="238"/>
      <c r="Z387" s="238"/>
      <c r="AA387" s="238"/>
      <c r="AB387" s="238"/>
      <c r="AC387" s="238"/>
      <c r="AD387" s="238"/>
    </row>
    <row r="388" customFormat="false" ht="15" hidden="false" customHeight="false" outlineLevel="0" collapsed="false">
      <c r="A388" s="238"/>
      <c r="B388" s="453"/>
      <c r="C388" s="238"/>
      <c r="D388" s="347"/>
      <c r="E388" s="347"/>
      <c r="F388" s="486"/>
      <c r="G388" s="483"/>
      <c r="H388" s="486"/>
      <c r="I388" s="491"/>
      <c r="J388" s="238"/>
      <c r="K388" s="238"/>
      <c r="L388" s="238"/>
      <c r="M388" s="238"/>
      <c r="N388" s="491"/>
      <c r="O388" s="238"/>
      <c r="P388" s="238"/>
      <c r="Q388" s="238"/>
      <c r="R388" s="238"/>
      <c r="S388" s="238"/>
      <c r="T388" s="238"/>
      <c r="U388" s="238"/>
      <c r="V388" s="238"/>
      <c r="W388" s="238"/>
      <c r="X388" s="238"/>
      <c r="Y388" s="238"/>
      <c r="Z388" s="238"/>
      <c r="AA388" s="238"/>
      <c r="AB388" s="238"/>
      <c r="AC388" s="238"/>
      <c r="AD388" s="238"/>
    </row>
    <row r="389" customFormat="false" ht="15" hidden="false" customHeight="false" outlineLevel="0" collapsed="false">
      <c r="A389" s="238"/>
      <c r="B389" s="453"/>
      <c r="C389" s="238"/>
      <c r="D389" s="347"/>
      <c r="E389" s="347"/>
      <c r="F389" s="486"/>
      <c r="G389" s="483"/>
      <c r="H389" s="486"/>
      <c r="I389" s="491"/>
      <c r="J389" s="238"/>
      <c r="K389" s="238"/>
      <c r="L389" s="238"/>
      <c r="M389" s="238"/>
      <c r="N389" s="491"/>
      <c r="O389" s="238"/>
      <c r="P389" s="238"/>
      <c r="Q389" s="238"/>
      <c r="R389" s="238"/>
      <c r="S389" s="238"/>
      <c r="T389" s="238"/>
      <c r="U389" s="238"/>
      <c r="V389" s="238"/>
      <c r="W389" s="238"/>
      <c r="X389" s="238"/>
      <c r="Y389" s="238"/>
      <c r="Z389" s="238"/>
      <c r="AA389" s="238"/>
      <c r="AB389" s="238"/>
      <c r="AC389" s="238"/>
      <c r="AD389" s="238"/>
    </row>
    <row r="390" customFormat="false" ht="15" hidden="false" customHeight="false" outlineLevel="0" collapsed="false">
      <c r="A390" s="238"/>
      <c r="B390" s="453"/>
      <c r="C390" s="238"/>
      <c r="D390" s="347"/>
      <c r="E390" s="347"/>
      <c r="F390" s="486"/>
      <c r="G390" s="483"/>
      <c r="H390" s="486"/>
      <c r="I390" s="491"/>
      <c r="J390" s="238"/>
      <c r="K390" s="238"/>
      <c r="L390" s="238"/>
      <c r="M390" s="238"/>
      <c r="N390" s="491"/>
      <c r="O390" s="238"/>
      <c r="P390" s="238"/>
      <c r="Q390" s="238"/>
      <c r="R390" s="238"/>
      <c r="S390" s="238"/>
      <c r="T390" s="238"/>
      <c r="U390" s="238"/>
      <c r="V390" s="238"/>
      <c r="W390" s="238"/>
      <c r="X390" s="238"/>
      <c r="Y390" s="238"/>
      <c r="Z390" s="238"/>
      <c r="AA390" s="238"/>
      <c r="AB390" s="238"/>
      <c r="AC390" s="238"/>
      <c r="AD390" s="238"/>
    </row>
    <row r="391" customFormat="false" ht="15" hidden="false" customHeight="false" outlineLevel="0" collapsed="false">
      <c r="A391" s="238"/>
      <c r="B391" s="453"/>
      <c r="C391" s="238"/>
      <c r="D391" s="347"/>
      <c r="E391" s="347"/>
      <c r="F391" s="486"/>
      <c r="G391" s="483"/>
      <c r="H391" s="486"/>
      <c r="I391" s="491"/>
      <c r="J391" s="238"/>
      <c r="K391" s="238"/>
      <c r="L391" s="238"/>
      <c r="M391" s="238"/>
      <c r="N391" s="491"/>
      <c r="O391" s="238"/>
      <c r="P391" s="238"/>
      <c r="Q391" s="238"/>
      <c r="R391" s="238"/>
      <c r="S391" s="238"/>
      <c r="T391" s="238"/>
      <c r="U391" s="238"/>
      <c r="V391" s="238"/>
      <c r="W391" s="238"/>
      <c r="X391" s="238"/>
      <c r="Y391" s="238"/>
      <c r="Z391" s="238"/>
      <c r="AA391" s="238"/>
      <c r="AB391" s="238"/>
      <c r="AC391" s="238"/>
      <c r="AD391" s="238"/>
    </row>
    <row r="392" customFormat="false" ht="15" hidden="false" customHeight="false" outlineLevel="0" collapsed="false">
      <c r="A392" s="238"/>
      <c r="B392" s="453"/>
      <c r="C392" s="238"/>
      <c r="D392" s="347"/>
      <c r="E392" s="347"/>
      <c r="F392" s="486"/>
      <c r="G392" s="483"/>
      <c r="H392" s="486"/>
      <c r="I392" s="491"/>
      <c r="J392" s="238"/>
      <c r="K392" s="238"/>
      <c r="L392" s="238"/>
      <c r="M392" s="238"/>
      <c r="N392" s="491"/>
      <c r="O392" s="238"/>
      <c r="P392" s="238"/>
      <c r="Q392" s="238"/>
      <c r="R392" s="238"/>
      <c r="S392" s="238"/>
      <c r="T392" s="238"/>
      <c r="U392" s="238"/>
      <c r="V392" s="238"/>
      <c r="W392" s="238"/>
      <c r="X392" s="238"/>
      <c r="Y392" s="238"/>
      <c r="Z392" s="238"/>
      <c r="AA392" s="238"/>
      <c r="AB392" s="238"/>
      <c r="AC392" s="238"/>
      <c r="AD392" s="238"/>
    </row>
    <row r="393" customFormat="false" ht="15" hidden="false" customHeight="false" outlineLevel="0" collapsed="false">
      <c r="A393" s="238"/>
      <c r="B393" s="453"/>
      <c r="C393" s="238"/>
      <c r="D393" s="347"/>
      <c r="E393" s="347"/>
      <c r="F393" s="486"/>
      <c r="G393" s="483"/>
      <c r="H393" s="486"/>
      <c r="I393" s="491"/>
      <c r="J393" s="238"/>
      <c r="K393" s="238"/>
      <c r="L393" s="238"/>
      <c r="M393" s="238"/>
      <c r="N393" s="491"/>
      <c r="O393" s="238"/>
      <c r="P393" s="238"/>
      <c r="Q393" s="238"/>
      <c r="R393" s="238"/>
      <c r="S393" s="238"/>
      <c r="T393" s="238"/>
      <c r="U393" s="238"/>
      <c r="V393" s="238"/>
      <c r="W393" s="238"/>
      <c r="X393" s="238"/>
      <c r="Y393" s="238"/>
      <c r="Z393" s="238"/>
      <c r="AA393" s="238"/>
      <c r="AB393" s="238"/>
      <c r="AC393" s="238"/>
      <c r="AD393" s="238"/>
    </row>
    <row r="394" customFormat="false" ht="15" hidden="false" customHeight="false" outlineLevel="0" collapsed="false">
      <c r="A394" s="238"/>
      <c r="B394" s="453"/>
      <c r="C394" s="238"/>
      <c r="D394" s="347"/>
      <c r="E394" s="347"/>
      <c r="F394" s="486"/>
      <c r="G394" s="483"/>
      <c r="H394" s="486"/>
      <c r="I394" s="491"/>
      <c r="J394" s="238"/>
      <c r="K394" s="238"/>
      <c r="L394" s="238"/>
      <c r="M394" s="238"/>
      <c r="N394" s="491"/>
      <c r="O394" s="238"/>
      <c r="P394" s="238"/>
      <c r="Q394" s="238"/>
      <c r="R394" s="238"/>
      <c r="S394" s="238"/>
      <c r="T394" s="238"/>
      <c r="U394" s="238"/>
      <c r="V394" s="238"/>
      <c r="W394" s="238"/>
      <c r="X394" s="238"/>
      <c r="Y394" s="238"/>
      <c r="Z394" s="238"/>
      <c r="AA394" s="238"/>
      <c r="AB394" s="238"/>
      <c r="AC394" s="238"/>
      <c r="AD394" s="238"/>
    </row>
    <row r="395" customFormat="false" ht="15" hidden="false" customHeight="false" outlineLevel="0" collapsed="false">
      <c r="A395" s="238"/>
      <c r="B395" s="453"/>
      <c r="C395" s="238"/>
      <c r="D395" s="347"/>
      <c r="E395" s="347"/>
      <c r="F395" s="486"/>
      <c r="G395" s="483"/>
      <c r="H395" s="486"/>
      <c r="I395" s="491"/>
      <c r="J395" s="238"/>
      <c r="K395" s="238"/>
      <c r="L395" s="238"/>
      <c r="M395" s="238"/>
      <c r="N395" s="491"/>
      <c r="O395" s="238"/>
      <c r="P395" s="238"/>
      <c r="Q395" s="238"/>
      <c r="R395" s="238"/>
      <c r="S395" s="238"/>
      <c r="T395" s="238"/>
      <c r="U395" s="238"/>
      <c r="V395" s="238"/>
      <c r="W395" s="238"/>
      <c r="X395" s="238"/>
      <c r="Y395" s="238"/>
      <c r="Z395" s="238"/>
      <c r="AA395" s="238"/>
      <c r="AB395" s="238"/>
      <c r="AC395" s="238"/>
      <c r="AD395" s="238"/>
    </row>
    <row r="396" customFormat="false" ht="15" hidden="false" customHeight="false" outlineLevel="0" collapsed="false">
      <c r="A396" s="238"/>
      <c r="B396" s="453"/>
      <c r="C396" s="238"/>
      <c r="D396" s="347"/>
      <c r="E396" s="347"/>
      <c r="F396" s="486"/>
      <c r="G396" s="483"/>
      <c r="H396" s="486"/>
      <c r="I396" s="491"/>
      <c r="J396" s="238"/>
      <c r="K396" s="238"/>
      <c r="L396" s="238"/>
      <c r="M396" s="238"/>
      <c r="N396" s="491"/>
      <c r="O396" s="238"/>
      <c r="P396" s="238"/>
      <c r="Q396" s="238"/>
      <c r="R396" s="238"/>
      <c r="S396" s="238"/>
      <c r="T396" s="238"/>
      <c r="U396" s="238"/>
      <c r="V396" s="238"/>
      <c r="W396" s="238"/>
      <c r="X396" s="238"/>
      <c r="Y396" s="238"/>
      <c r="Z396" s="238"/>
      <c r="AA396" s="238"/>
      <c r="AB396" s="238"/>
      <c r="AC396" s="238"/>
      <c r="AD396" s="238"/>
    </row>
    <row r="397" customFormat="false" ht="15" hidden="false" customHeight="false" outlineLevel="0" collapsed="false">
      <c r="A397" s="238"/>
      <c r="B397" s="453"/>
      <c r="C397" s="238"/>
      <c r="D397" s="347"/>
      <c r="E397" s="347"/>
      <c r="F397" s="486"/>
      <c r="G397" s="483"/>
      <c r="H397" s="486"/>
      <c r="I397" s="491"/>
      <c r="J397" s="238"/>
      <c r="K397" s="238"/>
      <c r="L397" s="238"/>
      <c r="M397" s="238"/>
      <c r="N397" s="491"/>
      <c r="O397" s="238"/>
      <c r="P397" s="238"/>
      <c r="Q397" s="238"/>
      <c r="R397" s="238"/>
      <c r="S397" s="238"/>
      <c r="T397" s="238"/>
      <c r="U397" s="238"/>
      <c r="V397" s="238"/>
      <c r="W397" s="238"/>
      <c r="X397" s="238"/>
      <c r="Y397" s="238"/>
      <c r="Z397" s="238"/>
      <c r="AA397" s="238"/>
      <c r="AB397" s="238"/>
      <c r="AC397" s="238"/>
      <c r="AD397" s="238"/>
    </row>
    <row r="398" customFormat="false" ht="15" hidden="false" customHeight="false" outlineLevel="0" collapsed="false">
      <c r="A398" s="238"/>
      <c r="B398" s="453"/>
      <c r="C398" s="238"/>
      <c r="D398" s="347"/>
      <c r="E398" s="347"/>
      <c r="F398" s="486"/>
      <c r="G398" s="483"/>
      <c r="H398" s="486"/>
      <c r="I398" s="491"/>
      <c r="J398" s="238"/>
      <c r="K398" s="238"/>
      <c r="L398" s="238"/>
      <c r="M398" s="238"/>
      <c r="N398" s="491"/>
      <c r="O398" s="238"/>
      <c r="P398" s="238"/>
      <c r="Q398" s="238"/>
      <c r="R398" s="238"/>
      <c r="S398" s="238"/>
      <c r="T398" s="238"/>
      <c r="U398" s="238"/>
      <c r="V398" s="238"/>
      <c r="W398" s="238"/>
      <c r="X398" s="238"/>
      <c r="Y398" s="238"/>
      <c r="Z398" s="238"/>
      <c r="AA398" s="238"/>
      <c r="AB398" s="238"/>
      <c r="AC398" s="238"/>
      <c r="AD398" s="238"/>
    </row>
    <row r="399" customFormat="false" ht="15" hidden="false" customHeight="false" outlineLevel="0" collapsed="false">
      <c r="A399" s="238"/>
      <c r="B399" s="453"/>
      <c r="C399" s="238"/>
      <c r="D399" s="347"/>
      <c r="E399" s="347"/>
      <c r="F399" s="486"/>
      <c r="G399" s="483"/>
      <c r="H399" s="486"/>
      <c r="I399" s="491"/>
      <c r="J399" s="238"/>
      <c r="K399" s="238"/>
      <c r="L399" s="238"/>
      <c r="M399" s="238"/>
      <c r="N399" s="491"/>
      <c r="O399" s="238"/>
      <c r="P399" s="238"/>
      <c r="Q399" s="238"/>
      <c r="R399" s="238"/>
      <c r="S399" s="238"/>
      <c r="T399" s="238"/>
      <c r="U399" s="238"/>
      <c r="V399" s="238"/>
      <c r="W399" s="238"/>
      <c r="X399" s="238"/>
      <c r="Y399" s="238"/>
      <c r="Z399" s="238"/>
      <c r="AA399" s="238"/>
      <c r="AB399" s="238"/>
      <c r="AC399" s="238"/>
      <c r="AD399" s="238"/>
    </row>
    <row r="400" customFormat="false" ht="15" hidden="false" customHeight="false" outlineLevel="0" collapsed="false">
      <c r="A400" s="238"/>
      <c r="B400" s="453"/>
      <c r="C400" s="238"/>
      <c r="D400" s="347"/>
      <c r="E400" s="347"/>
      <c r="F400" s="486"/>
      <c r="G400" s="483"/>
      <c r="H400" s="486"/>
      <c r="I400" s="491"/>
      <c r="J400" s="238"/>
      <c r="K400" s="238"/>
      <c r="L400" s="238"/>
      <c r="M400" s="238"/>
      <c r="N400" s="491"/>
      <c r="O400" s="238"/>
      <c r="P400" s="238"/>
      <c r="Q400" s="238"/>
      <c r="R400" s="238"/>
      <c r="S400" s="238"/>
      <c r="T400" s="238"/>
      <c r="U400" s="238"/>
      <c r="V400" s="238"/>
      <c r="W400" s="238"/>
      <c r="X400" s="238"/>
      <c r="Y400" s="238"/>
      <c r="Z400" s="238"/>
      <c r="AA400" s="238"/>
      <c r="AB400" s="238"/>
      <c r="AC400" s="238"/>
      <c r="AD400" s="238"/>
    </row>
    <row r="401" customFormat="false" ht="15" hidden="false" customHeight="false" outlineLevel="0" collapsed="false">
      <c r="A401" s="238"/>
      <c r="B401" s="453"/>
      <c r="C401" s="238"/>
      <c r="D401" s="347"/>
      <c r="E401" s="347"/>
      <c r="F401" s="486"/>
      <c r="G401" s="483"/>
      <c r="H401" s="486"/>
      <c r="I401" s="491"/>
      <c r="J401" s="238"/>
      <c r="K401" s="238"/>
      <c r="L401" s="238"/>
      <c r="M401" s="238"/>
      <c r="N401" s="491"/>
      <c r="O401" s="238"/>
      <c r="P401" s="238"/>
      <c r="Q401" s="238"/>
      <c r="R401" s="238"/>
      <c r="S401" s="238"/>
      <c r="T401" s="238"/>
      <c r="U401" s="238"/>
      <c r="V401" s="238"/>
      <c r="W401" s="238"/>
      <c r="X401" s="238"/>
      <c r="Y401" s="238"/>
      <c r="Z401" s="238"/>
      <c r="AA401" s="238"/>
      <c r="AB401" s="238"/>
      <c r="AC401" s="238"/>
      <c r="AD401" s="238"/>
    </row>
    <row r="402" customFormat="false" ht="15" hidden="false" customHeight="false" outlineLevel="0" collapsed="false">
      <c r="A402" s="238"/>
      <c r="B402" s="453"/>
      <c r="C402" s="238"/>
      <c r="D402" s="347"/>
      <c r="E402" s="347"/>
      <c r="F402" s="486"/>
      <c r="G402" s="483"/>
      <c r="H402" s="486"/>
      <c r="I402" s="491"/>
      <c r="J402" s="238"/>
      <c r="K402" s="238"/>
      <c r="L402" s="238"/>
      <c r="M402" s="238"/>
      <c r="N402" s="491"/>
      <c r="O402" s="238"/>
      <c r="P402" s="238"/>
      <c r="Q402" s="238"/>
      <c r="R402" s="238"/>
      <c r="S402" s="238"/>
      <c r="T402" s="238"/>
      <c r="U402" s="238"/>
      <c r="V402" s="238"/>
      <c r="W402" s="238"/>
      <c r="X402" s="238"/>
      <c r="Y402" s="238"/>
      <c r="Z402" s="238"/>
      <c r="AA402" s="238"/>
      <c r="AB402" s="238"/>
      <c r="AC402" s="238"/>
      <c r="AD402" s="238"/>
    </row>
    <row r="403" customFormat="false" ht="15" hidden="false" customHeight="false" outlineLevel="0" collapsed="false">
      <c r="A403" s="238"/>
      <c r="B403" s="453"/>
      <c r="C403" s="238"/>
      <c r="D403" s="347"/>
      <c r="E403" s="347"/>
      <c r="F403" s="486"/>
      <c r="G403" s="483"/>
      <c r="H403" s="486"/>
      <c r="I403" s="491"/>
      <c r="J403" s="238"/>
      <c r="K403" s="238"/>
      <c r="L403" s="238"/>
      <c r="M403" s="238"/>
      <c r="N403" s="491"/>
      <c r="O403" s="238"/>
      <c r="P403" s="238"/>
      <c r="Q403" s="238"/>
      <c r="R403" s="238"/>
      <c r="S403" s="238"/>
      <c r="T403" s="238"/>
      <c r="U403" s="238"/>
      <c r="V403" s="238"/>
      <c r="W403" s="238"/>
      <c r="X403" s="238"/>
      <c r="Y403" s="238"/>
      <c r="Z403" s="238"/>
      <c r="AA403" s="238"/>
      <c r="AB403" s="238"/>
      <c r="AC403" s="238"/>
      <c r="AD403" s="238"/>
    </row>
    <row r="404" customFormat="false" ht="15" hidden="false" customHeight="false" outlineLevel="0" collapsed="false">
      <c r="A404" s="238"/>
      <c r="B404" s="453"/>
      <c r="C404" s="238"/>
      <c r="D404" s="347"/>
      <c r="E404" s="347"/>
      <c r="F404" s="486"/>
      <c r="G404" s="483"/>
      <c r="H404" s="486"/>
      <c r="I404" s="491"/>
      <c r="J404" s="238"/>
      <c r="K404" s="238"/>
      <c r="L404" s="238"/>
      <c r="M404" s="238"/>
      <c r="N404" s="491"/>
      <c r="O404" s="238"/>
      <c r="P404" s="238"/>
      <c r="Q404" s="238"/>
      <c r="R404" s="238"/>
      <c r="S404" s="238"/>
      <c r="T404" s="238"/>
      <c r="U404" s="238"/>
      <c r="V404" s="238"/>
      <c r="W404" s="238"/>
      <c r="X404" s="238"/>
      <c r="Y404" s="238"/>
      <c r="Z404" s="238"/>
      <c r="AA404" s="238"/>
      <c r="AB404" s="238"/>
      <c r="AC404" s="238"/>
      <c r="AD404" s="238"/>
    </row>
    <row r="405" customFormat="false" ht="15" hidden="false" customHeight="false" outlineLevel="0" collapsed="false">
      <c r="A405" s="238"/>
      <c r="B405" s="453"/>
      <c r="C405" s="238"/>
      <c r="D405" s="347"/>
      <c r="E405" s="347"/>
      <c r="F405" s="486"/>
      <c r="G405" s="483"/>
      <c r="H405" s="486"/>
      <c r="I405" s="491"/>
      <c r="J405" s="238"/>
      <c r="K405" s="238"/>
      <c r="L405" s="238"/>
      <c r="M405" s="238"/>
      <c r="N405" s="491"/>
      <c r="O405" s="238"/>
      <c r="P405" s="238"/>
      <c r="Q405" s="238"/>
      <c r="R405" s="238"/>
      <c r="S405" s="238"/>
      <c r="T405" s="238"/>
      <c r="U405" s="238"/>
      <c r="V405" s="238"/>
      <c r="W405" s="238"/>
      <c r="X405" s="238"/>
      <c r="Y405" s="238"/>
      <c r="Z405" s="238"/>
      <c r="AA405" s="238"/>
      <c r="AB405" s="238"/>
      <c r="AC405" s="238"/>
      <c r="AD405" s="238"/>
    </row>
    <row r="406" customFormat="false" ht="15" hidden="false" customHeight="false" outlineLevel="0" collapsed="false">
      <c r="A406" s="238"/>
      <c r="B406" s="453"/>
      <c r="C406" s="238"/>
      <c r="D406" s="347"/>
      <c r="E406" s="347"/>
      <c r="F406" s="486"/>
      <c r="G406" s="483"/>
      <c r="H406" s="486"/>
      <c r="I406" s="491"/>
      <c r="J406" s="238"/>
      <c r="K406" s="238"/>
      <c r="L406" s="238"/>
      <c r="M406" s="238"/>
      <c r="N406" s="491"/>
      <c r="O406" s="238"/>
      <c r="P406" s="238"/>
      <c r="Q406" s="238"/>
      <c r="R406" s="238"/>
      <c r="S406" s="238"/>
      <c r="T406" s="238"/>
      <c r="U406" s="238"/>
      <c r="V406" s="238"/>
      <c r="W406" s="238"/>
      <c r="X406" s="238"/>
      <c r="Y406" s="238"/>
      <c r="Z406" s="238"/>
      <c r="AA406" s="238"/>
      <c r="AB406" s="238"/>
      <c r="AC406" s="238"/>
      <c r="AD406" s="238"/>
    </row>
    <row r="407" customFormat="false" ht="15" hidden="false" customHeight="false" outlineLevel="0" collapsed="false">
      <c r="A407" s="238"/>
      <c r="B407" s="453"/>
      <c r="C407" s="238"/>
      <c r="D407" s="347"/>
      <c r="E407" s="347"/>
      <c r="F407" s="486"/>
      <c r="G407" s="483"/>
      <c r="H407" s="486"/>
      <c r="I407" s="491"/>
      <c r="J407" s="238"/>
      <c r="K407" s="238"/>
      <c r="L407" s="238"/>
      <c r="M407" s="238"/>
      <c r="N407" s="491"/>
      <c r="O407" s="238"/>
      <c r="P407" s="238"/>
      <c r="Q407" s="238"/>
      <c r="R407" s="238"/>
      <c r="S407" s="238"/>
      <c r="T407" s="238"/>
      <c r="U407" s="238"/>
      <c r="V407" s="238"/>
      <c r="W407" s="238"/>
      <c r="X407" s="238"/>
      <c r="Y407" s="238"/>
      <c r="Z407" s="238"/>
      <c r="AA407" s="238"/>
      <c r="AB407" s="238"/>
      <c r="AC407" s="238"/>
      <c r="AD407" s="238"/>
    </row>
    <row r="408" customFormat="false" ht="15" hidden="false" customHeight="false" outlineLevel="0" collapsed="false">
      <c r="A408" s="238"/>
      <c r="B408" s="453"/>
      <c r="C408" s="238"/>
      <c r="D408" s="347"/>
      <c r="E408" s="347"/>
      <c r="F408" s="486"/>
      <c r="G408" s="483"/>
      <c r="H408" s="486"/>
      <c r="I408" s="491"/>
      <c r="J408" s="238"/>
      <c r="K408" s="238"/>
      <c r="L408" s="238"/>
      <c r="M408" s="238"/>
      <c r="N408" s="491"/>
      <c r="O408" s="238"/>
      <c r="P408" s="238"/>
      <c r="Q408" s="238"/>
      <c r="R408" s="238"/>
      <c r="S408" s="238"/>
      <c r="T408" s="238"/>
      <c r="U408" s="238"/>
      <c r="V408" s="238"/>
      <c r="W408" s="238"/>
      <c r="X408" s="238"/>
      <c r="Y408" s="238"/>
      <c r="Z408" s="238"/>
      <c r="AA408" s="238"/>
      <c r="AB408" s="238"/>
      <c r="AC408" s="238"/>
      <c r="AD408" s="238"/>
    </row>
    <row r="409" customFormat="false" ht="15" hidden="false" customHeight="false" outlineLevel="0" collapsed="false">
      <c r="A409" s="238"/>
      <c r="B409" s="453"/>
      <c r="C409" s="238"/>
      <c r="D409" s="347"/>
      <c r="E409" s="347"/>
      <c r="F409" s="486"/>
      <c r="G409" s="483"/>
      <c r="H409" s="486"/>
      <c r="I409" s="491"/>
      <c r="J409" s="238"/>
      <c r="K409" s="238"/>
      <c r="L409" s="238"/>
      <c r="M409" s="238"/>
      <c r="N409" s="491"/>
      <c r="O409" s="238"/>
      <c r="P409" s="238"/>
      <c r="Q409" s="238"/>
      <c r="R409" s="238"/>
      <c r="S409" s="238"/>
      <c r="T409" s="238"/>
      <c r="U409" s="238"/>
      <c r="V409" s="238"/>
      <c r="W409" s="238"/>
      <c r="X409" s="238"/>
      <c r="Y409" s="238"/>
      <c r="Z409" s="238"/>
      <c r="AA409" s="238"/>
      <c r="AB409" s="238"/>
      <c r="AC409" s="238"/>
      <c r="AD409" s="238"/>
    </row>
    <row r="410" customFormat="false" ht="15" hidden="false" customHeight="false" outlineLevel="0" collapsed="false">
      <c r="A410" s="238"/>
      <c r="B410" s="453"/>
      <c r="C410" s="238"/>
      <c r="D410" s="347"/>
      <c r="E410" s="347"/>
      <c r="F410" s="486"/>
      <c r="G410" s="483"/>
      <c r="H410" s="486"/>
      <c r="I410" s="491"/>
      <c r="J410" s="238"/>
      <c r="K410" s="238"/>
      <c r="L410" s="238"/>
      <c r="M410" s="238"/>
      <c r="N410" s="491"/>
      <c r="O410" s="238"/>
      <c r="P410" s="238"/>
      <c r="Q410" s="238"/>
      <c r="R410" s="238"/>
      <c r="S410" s="238"/>
      <c r="T410" s="238"/>
      <c r="U410" s="238"/>
      <c r="V410" s="238"/>
      <c r="W410" s="238"/>
      <c r="X410" s="238"/>
      <c r="Y410" s="238"/>
      <c r="Z410" s="238"/>
      <c r="AA410" s="238"/>
      <c r="AB410" s="238"/>
      <c r="AC410" s="238"/>
      <c r="AD410" s="238"/>
    </row>
    <row r="411" customFormat="false" ht="15" hidden="false" customHeight="false" outlineLevel="0" collapsed="false">
      <c r="A411" s="238"/>
      <c r="B411" s="453"/>
      <c r="C411" s="238"/>
      <c r="D411" s="347"/>
      <c r="E411" s="347"/>
      <c r="F411" s="486"/>
      <c r="G411" s="483"/>
      <c r="H411" s="486"/>
      <c r="I411" s="491"/>
      <c r="J411" s="238"/>
      <c r="K411" s="238"/>
      <c r="L411" s="238"/>
      <c r="M411" s="238"/>
      <c r="N411" s="491"/>
      <c r="O411" s="238"/>
      <c r="P411" s="238"/>
      <c r="Q411" s="238"/>
      <c r="R411" s="238"/>
      <c r="S411" s="238"/>
      <c r="T411" s="238"/>
      <c r="U411" s="238"/>
      <c r="V411" s="238"/>
      <c r="W411" s="238"/>
      <c r="X411" s="238"/>
      <c r="Y411" s="238"/>
      <c r="Z411" s="238"/>
      <c r="AA411" s="238"/>
      <c r="AB411" s="238"/>
      <c r="AC411" s="238"/>
      <c r="AD411" s="238"/>
    </row>
    <row r="412" customFormat="false" ht="15" hidden="false" customHeight="false" outlineLevel="0" collapsed="false">
      <c r="A412" s="238"/>
      <c r="B412" s="453"/>
      <c r="C412" s="238"/>
      <c r="D412" s="347"/>
      <c r="E412" s="347"/>
      <c r="F412" s="486"/>
      <c r="G412" s="483"/>
      <c r="H412" s="486"/>
      <c r="I412" s="491"/>
      <c r="J412" s="238"/>
      <c r="K412" s="238"/>
      <c r="L412" s="238"/>
      <c r="M412" s="238"/>
      <c r="N412" s="491"/>
      <c r="O412" s="238"/>
      <c r="P412" s="238"/>
      <c r="Q412" s="238"/>
      <c r="R412" s="238"/>
      <c r="S412" s="238"/>
      <c r="T412" s="238"/>
      <c r="U412" s="238"/>
      <c r="V412" s="238"/>
      <c r="W412" s="238"/>
      <c r="X412" s="238"/>
      <c r="Y412" s="238"/>
      <c r="Z412" s="238"/>
      <c r="AA412" s="238"/>
      <c r="AB412" s="238"/>
      <c r="AC412" s="238"/>
      <c r="AD412" s="238"/>
    </row>
    <row r="413" customFormat="false" ht="15" hidden="false" customHeight="false" outlineLevel="0" collapsed="false">
      <c r="A413" s="238"/>
      <c r="B413" s="453"/>
      <c r="C413" s="238"/>
      <c r="D413" s="347"/>
      <c r="E413" s="347"/>
      <c r="F413" s="486"/>
      <c r="G413" s="483"/>
      <c r="H413" s="486"/>
      <c r="I413" s="491"/>
      <c r="J413" s="238"/>
      <c r="K413" s="238"/>
      <c r="L413" s="238"/>
      <c r="M413" s="238"/>
      <c r="N413" s="491"/>
      <c r="O413" s="238"/>
      <c r="P413" s="238"/>
      <c r="Q413" s="238"/>
      <c r="R413" s="238"/>
      <c r="S413" s="238"/>
      <c r="T413" s="238"/>
      <c r="U413" s="238"/>
      <c r="V413" s="238"/>
      <c r="W413" s="238"/>
      <c r="X413" s="238"/>
      <c r="Y413" s="238"/>
      <c r="Z413" s="238"/>
      <c r="AA413" s="238"/>
      <c r="AB413" s="238"/>
      <c r="AC413" s="238"/>
      <c r="AD413" s="238"/>
    </row>
    <row r="414" customFormat="false" ht="15" hidden="false" customHeight="false" outlineLevel="0" collapsed="false">
      <c r="A414" s="238"/>
      <c r="B414" s="453"/>
      <c r="C414" s="238"/>
      <c r="D414" s="347"/>
      <c r="E414" s="347"/>
      <c r="F414" s="486"/>
      <c r="G414" s="483"/>
      <c r="H414" s="486"/>
      <c r="I414" s="491"/>
      <c r="J414" s="238"/>
      <c r="K414" s="238"/>
      <c r="L414" s="238"/>
      <c r="M414" s="238"/>
      <c r="N414" s="491"/>
      <c r="O414" s="238"/>
      <c r="P414" s="238"/>
      <c r="Q414" s="238"/>
      <c r="R414" s="238"/>
      <c r="S414" s="238"/>
      <c r="T414" s="238"/>
      <c r="U414" s="238"/>
      <c r="V414" s="238"/>
      <c r="W414" s="238"/>
      <c r="X414" s="238"/>
      <c r="Y414" s="238"/>
      <c r="Z414" s="238"/>
      <c r="AA414" s="238"/>
      <c r="AB414" s="238"/>
      <c r="AC414" s="238"/>
      <c r="AD414" s="238"/>
    </row>
    <row r="415" customFormat="false" ht="15" hidden="false" customHeight="false" outlineLevel="0" collapsed="false">
      <c r="A415" s="238"/>
      <c r="B415" s="453"/>
      <c r="C415" s="238"/>
      <c r="D415" s="347"/>
      <c r="E415" s="347"/>
      <c r="F415" s="486"/>
      <c r="G415" s="483"/>
      <c r="H415" s="486"/>
      <c r="I415" s="491"/>
      <c r="J415" s="238"/>
      <c r="K415" s="238"/>
      <c r="L415" s="238"/>
      <c r="M415" s="238"/>
      <c r="N415" s="491"/>
      <c r="O415" s="238"/>
      <c r="P415" s="238"/>
      <c r="Q415" s="238"/>
      <c r="R415" s="238"/>
      <c r="S415" s="238"/>
      <c r="T415" s="238"/>
      <c r="U415" s="238"/>
      <c r="V415" s="238"/>
      <c r="W415" s="238"/>
      <c r="X415" s="238"/>
      <c r="Y415" s="238"/>
      <c r="Z415" s="238"/>
      <c r="AA415" s="238"/>
      <c r="AB415" s="238"/>
      <c r="AC415" s="238"/>
      <c r="AD415" s="238"/>
    </row>
    <row r="416" customFormat="false" ht="15" hidden="false" customHeight="false" outlineLevel="0" collapsed="false">
      <c r="A416" s="238"/>
      <c r="B416" s="453"/>
      <c r="C416" s="238"/>
      <c r="D416" s="347"/>
      <c r="E416" s="347"/>
      <c r="F416" s="486"/>
      <c r="G416" s="483"/>
      <c r="H416" s="486"/>
      <c r="I416" s="491"/>
      <c r="J416" s="238"/>
      <c r="K416" s="238"/>
      <c r="L416" s="238"/>
      <c r="M416" s="238"/>
      <c r="N416" s="491"/>
      <c r="O416" s="238"/>
      <c r="P416" s="238"/>
      <c r="Q416" s="238"/>
      <c r="R416" s="238"/>
      <c r="S416" s="238"/>
      <c r="T416" s="238"/>
      <c r="U416" s="238"/>
      <c r="V416" s="238"/>
      <c r="W416" s="238"/>
      <c r="X416" s="238"/>
      <c r="Y416" s="238"/>
      <c r="Z416" s="238"/>
      <c r="AA416" s="238"/>
      <c r="AB416" s="238"/>
      <c r="AC416" s="238"/>
      <c r="AD416" s="238"/>
    </row>
    <row r="417" customFormat="false" ht="15" hidden="false" customHeight="false" outlineLevel="0" collapsed="false">
      <c r="A417" s="238"/>
      <c r="B417" s="453"/>
      <c r="C417" s="238"/>
      <c r="D417" s="347"/>
      <c r="E417" s="347"/>
      <c r="F417" s="486"/>
      <c r="G417" s="483"/>
      <c r="H417" s="486"/>
      <c r="I417" s="491"/>
      <c r="J417" s="238"/>
      <c r="K417" s="238"/>
      <c r="L417" s="238"/>
      <c r="M417" s="238"/>
      <c r="N417" s="491"/>
      <c r="O417" s="238"/>
      <c r="P417" s="238"/>
      <c r="Q417" s="238"/>
      <c r="R417" s="238"/>
      <c r="S417" s="238"/>
      <c r="T417" s="238"/>
      <c r="U417" s="238"/>
      <c r="V417" s="238"/>
      <c r="W417" s="238"/>
      <c r="X417" s="238"/>
      <c r="Y417" s="238"/>
      <c r="Z417" s="238"/>
      <c r="AA417" s="238"/>
      <c r="AB417" s="238"/>
      <c r="AC417" s="238"/>
      <c r="AD417" s="238"/>
    </row>
    <row r="418" customFormat="false" ht="15" hidden="false" customHeight="false" outlineLevel="0" collapsed="false">
      <c r="A418" s="238"/>
      <c r="B418" s="453"/>
      <c r="C418" s="238"/>
      <c r="D418" s="347"/>
      <c r="E418" s="347"/>
      <c r="F418" s="486"/>
      <c r="G418" s="483"/>
      <c r="H418" s="486"/>
      <c r="I418" s="491"/>
      <c r="J418" s="238"/>
      <c r="K418" s="238"/>
      <c r="L418" s="238"/>
      <c r="M418" s="238"/>
      <c r="N418" s="491"/>
      <c r="O418" s="238"/>
      <c r="P418" s="238"/>
      <c r="Q418" s="238"/>
      <c r="R418" s="238"/>
      <c r="S418" s="238"/>
      <c r="T418" s="238"/>
      <c r="U418" s="238"/>
      <c r="V418" s="238"/>
      <c r="W418" s="238"/>
      <c r="X418" s="238"/>
      <c r="Y418" s="238"/>
      <c r="Z418" s="238"/>
      <c r="AA418" s="238"/>
      <c r="AB418" s="238"/>
      <c r="AC418" s="238"/>
      <c r="AD418" s="238"/>
    </row>
    <row r="419" customFormat="false" ht="15" hidden="false" customHeight="false" outlineLevel="0" collapsed="false">
      <c r="A419" s="238"/>
      <c r="B419" s="453"/>
      <c r="C419" s="238"/>
      <c r="D419" s="347"/>
      <c r="E419" s="347"/>
      <c r="F419" s="486"/>
      <c r="G419" s="483"/>
      <c r="H419" s="486"/>
      <c r="I419" s="491"/>
      <c r="J419" s="238"/>
      <c r="K419" s="238"/>
      <c r="L419" s="238"/>
      <c r="M419" s="238"/>
      <c r="N419" s="491"/>
      <c r="O419" s="238"/>
      <c r="P419" s="238"/>
      <c r="Q419" s="238"/>
      <c r="R419" s="238"/>
      <c r="S419" s="238"/>
      <c r="T419" s="238"/>
      <c r="U419" s="238"/>
      <c r="V419" s="238"/>
      <c r="W419" s="238"/>
      <c r="X419" s="238"/>
      <c r="Y419" s="238"/>
      <c r="Z419" s="238"/>
      <c r="AA419" s="238"/>
      <c r="AB419" s="238"/>
      <c r="AC419" s="238"/>
      <c r="AD419" s="238"/>
    </row>
    <row r="420" customFormat="false" ht="15" hidden="false" customHeight="false" outlineLevel="0" collapsed="false">
      <c r="A420" s="238"/>
      <c r="B420" s="453"/>
      <c r="C420" s="238"/>
      <c r="D420" s="347"/>
      <c r="E420" s="347"/>
      <c r="F420" s="486"/>
      <c r="G420" s="483"/>
      <c r="H420" s="486"/>
      <c r="I420" s="491"/>
      <c r="J420" s="238"/>
      <c r="K420" s="238"/>
      <c r="L420" s="238"/>
      <c r="M420" s="238"/>
      <c r="N420" s="491"/>
      <c r="O420" s="238"/>
      <c r="P420" s="238"/>
      <c r="Q420" s="238"/>
      <c r="R420" s="238"/>
      <c r="S420" s="238"/>
      <c r="T420" s="238"/>
      <c r="U420" s="238"/>
      <c r="V420" s="238"/>
      <c r="W420" s="238"/>
      <c r="X420" s="238"/>
      <c r="Y420" s="238"/>
      <c r="Z420" s="238"/>
      <c r="AA420" s="238"/>
      <c r="AB420" s="238"/>
      <c r="AC420" s="238"/>
      <c r="AD420" s="238"/>
    </row>
    <row r="421" customFormat="false" ht="15" hidden="false" customHeight="false" outlineLevel="0" collapsed="false">
      <c r="A421" s="238"/>
      <c r="B421" s="453"/>
      <c r="C421" s="238"/>
      <c r="D421" s="347"/>
      <c r="E421" s="347"/>
      <c r="F421" s="486"/>
      <c r="G421" s="483"/>
      <c r="H421" s="486"/>
      <c r="I421" s="491"/>
      <c r="J421" s="238"/>
      <c r="K421" s="238"/>
      <c r="L421" s="238"/>
      <c r="M421" s="238"/>
      <c r="N421" s="491"/>
      <c r="O421" s="238"/>
      <c r="P421" s="238"/>
      <c r="Q421" s="238"/>
      <c r="R421" s="238"/>
      <c r="S421" s="238"/>
      <c r="T421" s="238"/>
      <c r="U421" s="238"/>
      <c r="V421" s="238"/>
      <c r="W421" s="238"/>
      <c r="X421" s="238"/>
      <c r="Y421" s="238"/>
      <c r="Z421" s="238"/>
      <c r="AA421" s="238"/>
      <c r="AB421" s="238"/>
      <c r="AC421" s="238"/>
      <c r="AD421" s="238"/>
    </row>
    <row r="422" customFormat="false" ht="15" hidden="false" customHeight="false" outlineLevel="0" collapsed="false">
      <c r="A422" s="238"/>
      <c r="B422" s="453"/>
      <c r="C422" s="238"/>
      <c r="D422" s="347"/>
      <c r="E422" s="347"/>
      <c r="F422" s="486"/>
      <c r="G422" s="483"/>
      <c r="H422" s="486"/>
      <c r="I422" s="491"/>
      <c r="J422" s="238"/>
      <c r="K422" s="238"/>
      <c r="L422" s="238"/>
      <c r="M422" s="238"/>
      <c r="N422" s="491"/>
      <c r="O422" s="238"/>
      <c r="P422" s="238"/>
      <c r="Q422" s="238"/>
      <c r="R422" s="238"/>
      <c r="S422" s="238"/>
      <c r="T422" s="238"/>
      <c r="U422" s="238"/>
      <c r="V422" s="238"/>
      <c r="W422" s="238"/>
      <c r="X422" s="238"/>
      <c r="Y422" s="238"/>
      <c r="Z422" s="238"/>
      <c r="AA422" s="238"/>
      <c r="AB422" s="238"/>
      <c r="AC422" s="238"/>
      <c r="AD422" s="238"/>
    </row>
    <row r="423" customFormat="false" ht="15" hidden="false" customHeight="false" outlineLevel="0" collapsed="false">
      <c r="A423" s="238"/>
      <c r="B423" s="453"/>
      <c r="C423" s="238"/>
      <c r="D423" s="347"/>
      <c r="E423" s="347"/>
      <c r="F423" s="486"/>
      <c r="G423" s="483"/>
      <c r="H423" s="486"/>
      <c r="I423" s="491"/>
      <c r="J423" s="238"/>
      <c r="K423" s="238"/>
      <c r="L423" s="238"/>
      <c r="M423" s="238"/>
      <c r="N423" s="491"/>
      <c r="O423" s="238"/>
      <c r="P423" s="238"/>
      <c r="Q423" s="238"/>
      <c r="R423" s="238"/>
      <c r="S423" s="238"/>
      <c r="T423" s="238"/>
      <c r="U423" s="238"/>
      <c r="V423" s="238"/>
      <c r="W423" s="238"/>
      <c r="X423" s="238"/>
      <c r="Y423" s="238"/>
      <c r="Z423" s="238"/>
      <c r="AA423" s="238"/>
      <c r="AB423" s="238"/>
      <c r="AC423" s="238"/>
      <c r="AD423" s="238"/>
    </row>
    <row r="424" customFormat="false" ht="15" hidden="false" customHeight="false" outlineLevel="0" collapsed="false">
      <c r="A424" s="238"/>
      <c r="B424" s="453"/>
      <c r="C424" s="238"/>
      <c r="D424" s="347"/>
      <c r="E424" s="347"/>
      <c r="F424" s="486"/>
      <c r="G424" s="483"/>
      <c r="H424" s="486"/>
      <c r="I424" s="491"/>
      <c r="J424" s="238"/>
      <c r="K424" s="238"/>
      <c r="L424" s="238"/>
      <c r="M424" s="238"/>
      <c r="N424" s="491"/>
      <c r="O424" s="238"/>
      <c r="P424" s="238"/>
      <c r="Q424" s="238"/>
      <c r="R424" s="238"/>
      <c r="S424" s="238"/>
      <c r="T424" s="238"/>
      <c r="U424" s="238"/>
      <c r="V424" s="238"/>
      <c r="W424" s="238"/>
      <c r="X424" s="238"/>
      <c r="Y424" s="238"/>
      <c r="Z424" s="238"/>
      <c r="AA424" s="238"/>
      <c r="AB424" s="238"/>
      <c r="AC424" s="238"/>
      <c r="AD424" s="238"/>
    </row>
    <row r="425" customFormat="false" ht="15" hidden="false" customHeight="false" outlineLevel="0" collapsed="false">
      <c r="A425" s="238"/>
      <c r="B425" s="453"/>
      <c r="C425" s="238"/>
      <c r="D425" s="347"/>
      <c r="E425" s="347"/>
      <c r="F425" s="486"/>
      <c r="G425" s="483"/>
      <c r="H425" s="486"/>
      <c r="I425" s="491"/>
      <c r="J425" s="238"/>
      <c r="K425" s="238"/>
      <c r="L425" s="238"/>
      <c r="M425" s="238"/>
      <c r="N425" s="491"/>
      <c r="O425" s="238"/>
      <c r="P425" s="238"/>
      <c r="Q425" s="238"/>
      <c r="R425" s="238"/>
      <c r="S425" s="238"/>
      <c r="T425" s="238"/>
      <c r="U425" s="238"/>
      <c r="V425" s="238"/>
      <c r="W425" s="238"/>
      <c r="X425" s="238"/>
      <c r="Y425" s="238"/>
      <c r="Z425" s="238"/>
      <c r="AA425" s="238"/>
      <c r="AB425" s="238"/>
      <c r="AC425" s="238"/>
      <c r="AD425" s="238"/>
    </row>
    <row r="426" customFormat="false" ht="15" hidden="false" customHeight="false" outlineLevel="0" collapsed="false">
      <c r="A426" s="238"/>
      <c r="B426" s="453"/>
      <c r="C426" s="238"/>
      <c r="D426" s="347"/>
      <c r="E426" s="347"/>
      <c r="F426" s="486"/>
      <c r="G426" s="483"/>
      <c r="H426" s="486"/>
      <c r="I426" s="491"/>
      <c r="J426" s="238"/>
      <c r="K426" s="238"/>
      <c r="L426" s="238"/>
      <c r="M426" s="238"/>
      <c r="N426" s="491"/>
      <c r="O426" s="238"/>
      <c r="P426" s="238"/>
      <c r="Q426" s="238"/>
      <c r="R426" s="238"/>
      <c r="S426" s="238"/>
      <c r="T426" s="238"/>
      <c r="U426" s="238"/>
      <c r="V426" s="238"/>
      <c r="W426" s="238"/>
      <c r="X426" s="238"/>
      <c r="Y426" s="238"/>
      <c r="Z426" s="238"/>
      <c r="AA426" s="238"/>
      <c r="AB426" s="238"/>
      <c r="AC426" s="238"/>
      <c r="AD426" s="238"/>
    </row>
    <row r="427" customFormat="false" ht="15" hidden="false" customHeight="false" outlineLevel="0" collapsed="false">
      <c r="A427" s="238"/>
      <c r="B427" s="453"/>
      <c r="C427" s="238"/>
      <c r="D427" s="347"/>
      <c r="E427" s="347"/>
      <c r="F427" s="486"/>
      <c r="G427" s="483"/>
      <c r="H427" s="486"/>
      <c r="I427" s="491"/>
      <c r="J427" s="238"/>
      <c r="K427" s="238"/>
      <c r="L427" s="238"/>
      <c r="M427" s="238"/>
      <c r="N427" s="491"/>
      <c r="O427" s="238"/>
      <c r="P427" s="238"/>
      <c r="Q427" s="238"/>
      <c r="R427" s="238"/>
      <c r="S427" s="238"/>
      <c r="T427" s="238"/>
      <c r="U427" s="238"/>
      <c r="V427" s="238"/>
      <c r="W427" s="238"/>
      <c r="X427" s="238"/>
      <c r="Y427" s="238"/>
      <c r="Z427" s="238"/>
      <c r="AA427" s="238"/>
      <c r="AB427" s="238"/>
      <c r="AC427" s="238"/>
      <c r="AD427" s="238"/>
    </row>
    <row r="428" customFormat="false" ht="15" hidden="false" customHeight="false" outlineLevel="0" collapsed="false">
      <c r="A428" s="238"/>
      <c r="B428" s="453"/>
      <c r="C428" s="238"/>
      <c r="D428" s="347"/>
      <c r="E428" s="347"/>
      <c r="F428" s="486"/>
      <c r="G428" s="483"/>
      <c r="H428" s="486"/>
      <c r="I428" s="491"/>
      <c r="J428" s="238"/>
      <c r="K428" s="238"/>
      <c r="L428" s="238"/>
      <c r="M428" s="238"/>
      <c r="N428" s="491"/>
      <c r="O428" s="238"/>
      <c r="P428" s="238"/>
      <c r="Q428" s="238"/>
      <c r="R428" s="238"/>
      <c r="S428" s="238"/>
      <c r="T428" s="238"/>
      <c r="U428" s="238"/>
      <c r="V428" s="238"/>
      <c r="W428" s="238"/>
      <c r="X428" s="238"/>
      <c r="Y428" s="238"/>
      <c r="Z428" s="238"/>
      <c r="AA428" s="238"/>
      <c r="AB428" s="238"/>
      <c r="AC428" s="238"/>
      <c r="AD428" s="238"/>
    </row>
    <row r="429" customFormat="false" ht="15" hidden="false" customHeight="false" outlineLevel="0" collapsed="false">
      <c r="A429" s="238"/>
      <c r="B429" s="453"/>
      <c r="C429" s="238"/>
      <c r="D429" s="347"/>
      <c r="E429" s="347"/>
      <c r="F429" s="486"/>
      <c r="G429" s="483"/>
      <c r="H429" s="486"/>
      <c r="I429" s="491"/>
      <c r="J429" s="238"/>
      <c r="K429" s="238"/>
      <c r="L429" s="238"/>
      <c r="M429" s="238"/>
      <c r="N429" s="491"/>
      <c r="O429" s="238"/>
      <c r="P429" s="238"/>
      <c r="Q429" s="238"/>
      <c r="R429" s="238"/>
      <c r="S429" s="238"/>
      <c r="T429" s="238"/>
      <c r="U429" s="238"/>
      <c r="V429" s="238"/>
      <c r="W429" s="238"/>
      <c r="X429" s="238"/>
      <c r="Y429" s="238"/>
      <c r="Z429" s="238"/>
      <c r="AA429" s="238"/>
      <c r="AB429" s="238"/>
      <c r="AC429" s="238"/>
      <c r="AD429" s="238"/>
    </row>
    <row r="430" customFormat="false" ht="15" hidden="false" customHeight="false" outlineLevel="0" collapsed="false">
      <c r="A430" s="238"/>
      <c r="B430" s="453"/>
      <c r="C430" s="238"/>
      <c r="D430" s="347"/>
      <c r="E430" s="347"/>
      <c r="F430" s="486"/>
      <c r="G430" s="483"/>
      <c r="H430" s="486"/>
      <c r="I430" s="491"/>
      <c r="J430" s="238"/>
      <c r="K430" s="238"/>
      <c r="L430" s="238"/>
      <c r="M430" s="238"/>
      <c r="N430" s="491"/>
      <c r="O430" s="238"/>
      <c r="P430" s="238"/>
      <c r="Q430" s="238"/>
      <c r="R430" s="238"/>
      <c r="S430" s="238"/>
      <c r="T430" s="238"/>
      <c r="U430" s="238"/>
      <c r="V430" s="238"/>
      <c r="W430" s="238"/>
      <c r="X430" s="238"/>
      <c r="Y430" s="238"/>
      <c r="Z430" s="238"/>
      <c r="AA430" s="238"/>
      <c r="AB430" s="238"/>
      <c r="AC430" s="238"/>
      <c r="AD430" s="238"/>
    </row>
    <row r="431" customFormat="false" ht="15" hidden="false" customHeight="false" outlineLevel="0" collapsed="false">
      <c r="A431" s="238"/>
      <c r="B431" s="453"/>
      <c r="C431" s="238"/>
      <c r="D431" s="347"/>
      <c r="E431" s="347"/>
      <c r="F431" s="486"/>
      <c r="G431" s="483"/>
      <c r="H431" s="486"/>
      <c r="I431" s="491"/>
      <c r="J431" s="238"/>
      <c r="K431" s="238"/>
      <c r="L431" s="238"/>
      <c r="M431" s="238"/>
      <c r="N431" s="491"/>
      <c r="O431" s="238"/>
      <c r="P431" s="238"/>
      <c r="Q431" s="238"/>
      <c r="R431" s="238"/>
      <c r="S431" s="238"/>
      <c r="T431" s="238"/>
      <c r="U431" s="238"/>
      <c r="V431" s="238"/>
      <c r="W431" s="238"/>
      <c r="X431" s="238"/>
      <c r="Y431" s="238"/>
      <c r="Z431" s="238"/>
      <c r="AA431" s="238"/>
      <c r="AB431" s="238"/>
      <c r="AC431" s="238"/>
      <c r="AD431" s="238"/>
    </row>
    <row r="432" customFormat="false" ht="15" hidden="false" customHeight="false" outlineLevel="0" collapsed="false">
      <c r="A432" s="238"/>
      <c r="B432" s="453"/>
      <c r="C432" s="238"/>
      <c r="D432" s="347"/>
      <c r="E432" s="347"/>
      <c r="F432" s="486"/>
      <c r="G432" s="483"/>
      <c r="H432" s="486"/>
      <c r="I432" s="491"/>
      <c r="J432" s="238"/>
      <c r="K432" s="238"/>
      <c r="L432" s="238"/>
      <c r="M432" s="238"/>
      <c r="N432" s="491"/>
      <c r="O432" s="238"/>
      <c r="P432" s="238"/>
      <c r="Q432" s="238"/>
      <c r="R432" s="238"/>
      <c r="S432" s="238"/>
      <c r="T432" s="238"/>
      <c r="U432" s="238"/>
      <c r="V432" s="238"/>
      <c r="W432" s="238"/>
      <c r="X432" s="238"/>
      <c r="Y432" s="238"/>
      <c r="Z432" s="238"/>
      <c r="AA432" s="238"/>
      <c r="AB432" s="238"/>
      <c r="AC432" s="238"/>
      <c r="AD432" s="238"/>
    </row>
    <row r="433" customFormat="false" ht="15" hidden="false" customHeight="false" outlineLevel="0" collapsed="false">
      <c r="A433" s="238"/>
      <c r="B433" s="453"/>
      <c r="C433" s="238"/>
      <c r="D433" s="347"/>
      <c r="E433" s="347"/>
      <c r="F433" s="486"/>
      <c r="G433" s="483"/>
      <c r="H433" s="486"/>
      <c r="I433" s="491"/>
      <c r="J433" s="238"/>
      <c r="K433" s="238"/>
      <c r="L433" s="238"/>
      <c r="M433" s="238"/>
      <c r="N433" s="491"/>
      <c r="O433" s="238"/>
      <c r="P433" s="238"/>
      <c r="Q433" s="238"/>
      <c r="R433" s="238"/>
      <c r="S433" s="238"/>
      <c r="T433" s="238"/>
      <c r="U433" s="238"/>
      <c r="V433" s="238"/>
      <c r="W433" s="238"/>
      <c r="X433" s="238"/>
      <c r="Y433" s="238"/>
      <c r="Z433" s="238"/>
      <c r="AA433" s="238"/>
      <c r="AB433" s="238"/>
      <c r="AC433" s="238"/>
      <c r="AD433" s="238"/>
    </row>
    <row r="434" customFormat="false" ht="15" hidden="false" customHeight="false" outlineLevel="0" collapsed="false">
      <c r="A434" s="238"/>
      <c r="B434" s="453"/>
      <c r="C434" s="238"/>
      <c r="D434" s="347"/>
      <c r="E434" s="347"/>
      <c r="F434" s="486"/>
      <c r="G434" s="483"/>
      <c r="H434" s="486"/>
      <c r="I434" s="491"/>
      <c r="J434" s="238"/>
      <c r="K434" s="238"/>
      <c r="L434" s="238"/>
      <c r="M434" s="238"/>
      <c r="N434" s="491"/>
      <c r="O434" s="238"/>
      <c r="P434" s="238"/>
      <c r="Q434" s="238"/>
      <c r="R434" s="238"/>
      <c r="S434" s="238"/>
      <c r="T434" s="238"/>
      <c r="U434" s="238"/>
      <c r="V434" s="238"/>
      <c r="W434" s="238"/>
      <c r="X434" s="238"/>
      <c r="Y434" s="238"/>
      <c r="Z434" s="238"/>
      <c r="AA434" s="238"/>
      <c r="AB434" s="238"/>
      <c r="AC434" s="238"/>
      <c r="AD434" s="238"/>
    </row>
    <row r="435" customFormat="false" ht="15" hidden="false" customHeight="false" outlineLevel="0" collapsed="false">
      <c r="A435" s="238"/>
      <c r="B435" s="453"/>
      <c r="C435" s="238"/>
      <c r="D435" s="347"/>
      <c r="E435" s="347"/>
      <c r="F435" s="486"/>
      <c r="G435" s="483"/>
      <c r="H435" s="486"/>
      <c r="I435" s="491"/>
      <c r="J435" s="238"/>
      <c r="K435" s="238"/>
      <c r="L435" s="238"/>
      <c r="M435" s="238"/>
      <c r="N435" s="491"/>
      <c r="O435" s="238"/>
      <c r="P435" s="238"/>
      <c r="Q435" s="238"/>
      <c r="R435" s="238"/>
      <c r="S435" s="238"/>
      <c r="T435" s="238"/>
      <c r="U435" s="238"/>
      <c r="V435" s="238"/>
      <c r="W435" s="238"/>
      <c r="X435" s="238"/>
      <c r="Y435" s="238"/>
      <c r="Z435" s="238"/>
      <c r="AA435" s="238"/>
      <c r="AB435" s="238"/>
      <c r="AC435" s="238"/>
      <c r="AD435" s="238"/>
    </row>
    <row r="436" customFormat="false" ht="15" hidden="false" customHeight="false" outlineLevel="0" collapsed="false">
      <c r="A436" s="238"/>
      <c r="B436" s="453"/>
      <c r="C436" s="238"/>
      <c r="D436" s="347"/>
      <c r="E436" s="347"/>
      <c r="F436" s="486"/>
      <c r="G436" s="483"/>
      <c r="H436" s="486"/>
      <c r="I436" s="491"/>
      <c r="J436" s="238"/>
      <c r="K436" s="238"/>
      <c r="L436" s="238"/>
      <c r="M436" s="238"/>
      <c r="N436" s="491"/>
      <c r="O436" s="238"/>
      <c r="P436" s="238"/>
      <c r="Q436" s="238"/>
      <c r="R436" s="238"/>
      <c r="S436" s="238"/>
      <c r="T436" s="238"/>
      <c r="U436" s="238"/>
      <c r="V436" s="238"/>
      <c r="W436" s="238"/>
      <c r="X436" s="238"/>
      <c r="Y436" s="238"/>
      <c r="Z436" s="238"/>
      <c r="AA436" s="238"/>
      <c r="AB436" s="238"/>
      <c r="AC436" s="238"/>
      <c r="AD436" s="238"/>
    </row>
    <row r="437" customFormat="false" ht="15" hidden="false" customHeight="false" outlineLevel="0" collapsed="false">
      <c r="A437" s="238"/>
      <c r="B437" s="453"/>
      <c r="C437" s="238"/>
      <c r="D437" s="347"/>
      <c r="E437" s="347"/>
      <c r="F437" s="486"/>
      <c r="G437" s="483"/>
      <c r="H437" s="486"/>
      <c r="I437" s="491"/>
      <c r="J437" s="238"/>
      <c r="K437" s="238"/>
      <c r="L437" s="238"/>
      <c r="M437" s="238"/>
      <c r="N437" s="491"/>
      <c r="O437" s="238"/>
      <c r="P437" s="238"/>
      <c r="Q437" s="238"/>
      <c r="R437" s="238"/>
      <c r="S437" s="238"/>
      <c r="T437" s="238"/>
      <c r="U437" s="238"/>
      <c r="V437" s="238"/>
      <c r="W437" s="238"/>
      <c r="X437" s="238"/>
      <c r="Y437" s="238"/>
      <c r="Z437" s="238"/>
      <c r="AA437" s="238"/>
      <c r="AB437" s="238"/>
      <c r="AC437" s="238"/>
      <c r="AD437" s="238"/>
    </row>
    <row r="438" customFormat="false" ht="15" hidden="false" customHeight="false" outlineLevel="0" collapsed="false">
      <c r="A438" s="238"/>
      <c r="B438" s="453"/>
      <c r="C438" s="238"/>
      <c r="D438" s="347"/>
      <c r="E438" s="347"/>
      <c r="F438" s="486"/>
      <c r="G438" s="483"/>
      <c r="H438" s="486"/>
      <c r="I438" s="491"/>
      <c r="J438" s="238"/>
      <c r="K438" s="238"/>
      <c r="L438" s="238"/>
      <c r="M438" s="238"/>
      <c r="N438" s="491"/>
      <c r="O438" s="238"/>
      <c r="P438" s="238"/>
      <c r="Q438" s="238"/>
      <c r="R438" s="238"/>
      <c r="S438" s="238"/>
      <c r="T438" s="238"/>
      <c r="U438" s="238"/>
      <c r="V438" s="238"/>
      <c r="W438" s="238"/>
      <c r="X438" s="238"/>
      <c r="Y438" s="238"/>
      <c r="Z438" s="238"/>
      <c r="AA438" s="238"/>
      <c r="AB438" s="238"/>
      <c r="AC438" s="238"/>
      <c r="AD438" s="238"/>
    </row>
    <row r="439" customFormat="false" ht="15" hidden="false" customHeight="false" outlineLevel="0" collapsed="false">
      <c r="A439" s="238"/>
      <c r="B439" s="453"/>
      <c r="C439" s="238"/>
      <c r="D439" s="347"/>
      <c r="E439" s="347"/>
      <c r="F439" s="486"/>
      <c r="G439" s="483"/>
      <c r="H439" s="486"/>
      <c r="I439" s="491"/>
      <c r="J439" s="238"/>
      <c r="K439" s="238"/>
      <c r="L439" s="238"/>
      <c r="M439" s="238"/>
      <c r="N439" s="491"/>
      <c r="O439" s="238"/>
      <c r="P439" s="238"/>
      <c r="Q439" s="238"/>
      <c r="R439" s="238"/>
      <c r="S439" s="238"/>
      <c r="T439" s="238"/>
      <c r="U439" s="238"/>
      <c r="V439" s="238"/>
      <c r="W439" s="238"/>
      <c r="X439" s="238"/>
      <c r="Y439" s="238"/>
      <c r="Z439" s="238"/>
      <c r="AA439" s="238"/>
      <c r="AB439" s="238"/>
      <c r="AC439" s="238"/>
      <c r="AD439" s="238"/>
    </row>
    <row r="440" customFormat="false" ht="15" hidden="false" customHeight="false" outlineLevel="0" collapsed="false">
      <c r="A440" s="238"/>
      <c r="B440" s="453"/>
      <c r="C440" s="238"/>
      <c r="D440" s="347"/>
      <c r="E440" s="347"/>
      <c r="F440" s="486"/>
      <c r="G440" s="483"/>
      <c r="H440" s="486"/>
      <c r="I440" s="491"/>
      <c r="J440" s="238"/>
      <c r="K440" s="238"/>
      <c r="L440" s="238"/>
      <c r="M440" s="238"/>
      <c r="N440" s="491"/>
      <c r="O440" s="238"/>
      <c r="P440" s="238"/>
      <c r="Q440" s="238"/>
      <c r="R440" s="238"/>
      <c r="S440" s="238"/>
      <c r="T440" s="238"/>
      <c r="U440" s="238"/>
      <c r="V440" s="238"/>
      <c r="W440" s="238"/>
      <c r="X440" s="238"/>
      <c r="Y440" s="238"/>
      <c r="Z440" s="238"/>
      <c r="AA440" s="238"/>
      <c r="AB440" s="238"/>
      <c r="AC440" s="238"/>
      <c r="AD440" s="238"/>
    </row>
    <row r="441" customFormat="false" ht="15" hidden="false" customHeight="false" outlineLevel="0" collapsed="false">
      <c r="A441" s="238"/>
      <c r="B441" s="453"/>
      <c r="C441" s="238"/>
      <c r="D441" s="347"/>
      <c r="E441" s="347"/>
      <c r="F441" s="486"/>
      <c r="G441" s="483"/>
      <c r="H441" s="486"/>
      <c r="I441" s="491"/>
      <c r="J441" s="238"/>
      <c r="K441" s="238"/>
      <c r="L441" s="238"/>
      <c r="M441" s="238"/>
      <c r="N441" s="491"/>
      <c r="O441" s="238"/>
      <c r="P441" s="238"/>
      <c r="Q441" s="238"/>
      <c r="R441" s="238"/>
      <c r="S441" s="238"/>
      <c r="T441" s="238"/>
      <c r="U441" s="238"/>
      <c r="V441" s="238"/>
      <c r="W441" s="238"/>
      <c r="X441" s="238"/>
      <c r="Y441" s="238"/>
      <c r="Z441" s="238"/>
      <c r="AA441" s="238"/>
      <c r="AB441" s="238"/>
      <c r="AC441" s="238"/>
      <c r="AD441" s="238"/>
    </row>
    <row r="442" customFormat="false" ht="15" hidden="false" customHeight="false" outlineLevel="0" collapsed="false">
      <c r="A442" s="238"/>
      <c r="B442" s="453"/>
      <c r="C442" s="238"/>
      <c r="D442" s="347"/>
      <c r="E442" s="347"/>
      <c r="F442" s="486"/>
      <c r="G442" s="483"/>
      <c r="H442" s="486"/>
      <c r="I442" s="491"/>
      <c r="J442" s="238"/>
      <c r="K442" s="238"/>
      <c r="L442" s="238"/>
      <c r="M442" s="238"/>
      <c r="N442" s="491"/>
      <c r="O442" s="238"/>
      <c r="P442" s="238"/>
      <c r="Q442" s="238"/>
      <c r="R442" s="238"/>
      <c r="S442" s="238"/>
      <c r="T442" s="238"/>
      <c r="U442" s="238"/>
      <c r="V442" s="238"/>
      <c r="W442" s="238"/>
      <c r="X442" s="238"/>
      <c r="Y442" s="238"/>
      <c r="Z442" s="238"/>
      <c r="AA442" s="238"/>
      <c r="AB442" s="238"/>
      <c r="AC442" s="238"/>
      <c r="AD442" s="238"/>
    </row>
    <row r="443" customFormat="false" ht="15" hidden="false" customHeight="false" outlineLevel="0" collapsed="false">
      <c r="A443" s="238"/>
      <c r="B443" s="453"/>
      <c r="C443" s="238"/>
      <c r="D443" s="347"/>
      <c r="E443" s="347"/>
      <c r="F443" s="486"/>
      <c r="G443" s="483"/>
      <c r="H443" s="486"/>
      <c r="I443" s="491"/>
      <c r="J443" s="238"/>
      <c r="K443" s="238"/>
      <c r="L443" s="238"/>
      <c r="M443" s="238"/>
      <c r="N443" s="491"/>
      <c r="O443" s="238"/>
      <c r="P443" s="238"/>
      <c r="Q443" s="238"/>
      <c r="R443" s="238"/>
      <c r="S443" s="238"/>
      <c r="T443" s="238"/>
      <c r="U443" s="238"/>
      <c r="V443" s="238"/>
      <c r="W443" s="238"/>
      <c r="X443" s="238"/>
      <c r="Y443" s="238"/>
      <c r="Z443" s="238"/>
      <c r="AA443" s="238"/>
      <c r="AB443" s="238"/>
      <c r="AC443" s="238"/>
      <c r="AD443" s="238"/>
    </row>
    <row r="444" customFormat="false" ht="15" hidden="false" customHeight="false" outlineLevel="0" collapsed="false">
      <c r="A444" s="238"/>
      <c r="B444" s="453"/>
      <c r="C444" s="238"/>
      <c r="D444" s="347"/>
      <c r="E444" s="347"/>
      <c r="F444" s="486"/>
      <c r="G444" s="483"/>
      <c r="H444" s="486"/>
      <c r="I444" s="491"/>
      <c r="J444" s="238"/>
      <c r="K444" s="238"/>
      <c r="L444" s="238"/>
      <c r="M444" s="238"/>
      <c r="N444" s="491"/>
      <c r="O444" s="238"/>
      <c r="P444" s="238"/>
      <c r="Q444" s="238"/>
      <c r="R444" s="238"/>
      <c r="S444" s="238"/>
      <c r="T444" s="238"/>
      <c r="U444" s="238"/>
      <c r="V444" s="238"/>
      <c r="W444" s="238"/>
      <c r="X444" s="238"/>
      <c r="Y444" s="238"/>
      <c r="Z444" s="238"/>
      <c r="AA444" s="238"/>
      <c r="AB444" s="238"/>
      <c r="AC444" s="238"/>
      <c r="AD444" s="238"/>
    </row>
    <row r="445" customFormat="false" ht="15" hidden="false" customHeight="false" outlineLevel="0" collapsed="false">
      <c r="A445" s="238"/>
      <c r="B445" s="453"/>
      <c r="C445" s="238"/>
      <c r="D445" s="347"/>
      <c r="E445" s="347"/>
      <c r="F445" s="486"/>
      <c r="G445" s="483"/>
      <c r="H445" s="486"/>
      <c r="I445" s="491"/>
      <c r="J445" s="238"/>
      <c r="K445" s="238"/>
      <c r="L445" s="238"/>
      <c r="M445" s="238"/>
      <c r="N445" s="491"/>
      <c r="O445" s="238"/>
      <c r="P445" s="238"/>
      <c r="Q445" s="238"/>
      <c r="R445" s="238"/>
      <c r="S445" s="238"/>
      <c r="T445" s="238"/>
      <c r="U445" s="238"/>
      <c r="V445" s="238"/>
      <c r="W445" s="238"/>
      <c r="X445" s="238"/>
      <c r="Y445" s="238"/>
      <c r="Z445" s="238"/>
      <c r="AA445" s="238"/>
      <c r="AB445" s="238"/>
      <c r="AC445" s="238"/>
      <c r="AD445" s="238"/>
    </row>
    <row r="446" customFormat="false" ht="15" hidden="false" customHeight="false" outlineLevel="0" collapsed="false">
      <c r="A446" s="238"/>
      <c r="B446" s="453"/>
      <c r="C446" s="238"/>
      <c r="D446" s="347"/>
      <c r="E446" s="347"/>
      <c r="F446" s="486"/>
      <c r="G446" s="483"/>
      <c r="H446" s="486"/>
      <c r="I446" s="491"/>
      <c r="J446" s="238"/>
      <c r="K446" s="238"/>
      <c r="L446" s="238"/>
      <c r="M446" s="238"/>
      <c r="N446" s="491"/>
      <c r="O446" s="238"/>
      <c r="P446" s="238"/>
      <c r="Q446" s="238"/>
      <c r="R446" s="238"/>
      <c r="S446" s="238"/>
      <c r="T446" s="238"/>
      <c r="U446" s="238"/>
      <c r="V446" s="238"/>
      <c r="W446" s="238"/>
      <c r="X446" s="238"/>
      <c r="Y446" s="238"/>
      <c r="Z446" s="238"/>
      <c r="AA446" s="238"/>
      <c r="AB446" s="238"/>
      <c r="AC446" s="238"/>
      <c r="AD446" s="238"/>
    </row>
    <row r="447" customFormat="false" ht="15" hidden="false" customHeight="false" outlineLevel="0" collapsed="false">
      <c r="A447" s="238"/>
      <c r="B447" s="453"/>
      <c r="C447" s="238"/>
      <c r="D447" s="347"/>
      <c r="E447" s="347"/>
      <c r="F447" s="486"/>
      <c r="G447" s="483"/>
      <c r="H447" s="486"/>
      <c r="I447" s="491"/>
      <c r="J447" s="238"/>
      <c r="K447" s="238"/>
      <c r="L447" s="238"/>
      <c r="M447" s="238"/>
      <c r="N447" s="491"/>
      <c r="O447" s="238"/>
      <c r="P447" s="238"/>
      <c r="Q447" s="238"/>
      <c r="R447" s="238"/>
      <c r="S447" s="238"/>
      <c r="T447" s="238"/>
      <c r="U447" s="238"/>
      <c r="V447" s="238"/>
      <c r="W447" s="238"/>
      <c r="X447" s="238"/>
      <c r="Y447" s="238"/>
      <c r="Z447" s="238"/>
      <c r="AA447" s="238"/>
      <c r="AB447" s="238"/>
      <c r="AC447" s="238"/>
      <c r="AD447" s="238"/>
    </row>
    <row r="448" customFormat="false" ht="15" hidden="false" customHeight="false" outlineLevel="0" collapsed="false">
      <c r="A448" s="238"/>
      <c r="B448" s="453"/>
      <c r="C448" s="238"/>
      <c r="D448" s="347"/>
      <c r="E448" s="347"/>
      <c r="F448" s="486"/>
      <c r="G448" s="483"/>
      <c r="H448" s="486"/>
      <c r="I448" s="491"/>
      <c r="J448" s="238"/>
      <c r="K448" s="238"/>
      <c r="L448" s="238"/>
      <c r="M448" s="238"/>
      <c r="N448" s="491"/>
      <c r="O448" s="238"/>
      <c r="P448" s="238"/>
      <c r="Q448" s="238"/>
      <c r="R448" s="238"/>
      <c r="S448" s="238"/>
      <c r="T448" s="238"/>
      <c r="U448" s="238"/>
      <c r="V448" s="238"/>
      <c r="W448" s="238"/>
      <c r="X448" s="238"/>
      <c r="Y448" s="238"/>
      <c r="Z448" s="238"/>
      <c r="AA448" s="238"/>
      <c r="AB448" s="238"/>
      <c r="AC448" s="238"/>
      <c r="AD448" s="238"/>
    </row>
    <row r="449" customFormat="false" ht="15" hidden="false" customHeight="false" outlineLevel="0" collapsed="false">
      <c r="A449" s="238"/>
      <c r="B449" s="453"/>
      <c r="C449" s="238"/>
      <c r="D449" s="347"/>
      <c r="E449" s="347"/>
      <c r="F449" s="486"/>
      <c r="G449" s="483"/>
      <c r="H449" s="486"/>
      <c r="I449" s="491"/>
      <c r="J449" s="238"/>
      <c r="K449" s="238"/>
      <c r="L449" s="238"/>
      <c r="M449" s="238"/>
      <c r="N449" s="491"/>
      <c r="O449" s="238"/>
      <c r="P449" s="238"/>
      <c r="Q449" s="238"/>
      <c r="R449" s="238"/>
      <c r="S449" s="238"/>
      <c r="T449" s="238"/>
      <c r="U449" s="238"/>
      <c r="V449" s="238"/>
      <c r="W449" s="238"/>
      <c r="X449" s="238"/>
      <c r="Y449" s="238"/>
      <c r="Z449" s="238"/>
      <c r="AA449" s="238"/>
      <c r="AB449" s="238"/>
      <c r="AC449" s="238"/>
      <c r="AD449" s="238"/>
    </row>
    <row r="450" customFormat="false" ht="15" hidden="false" customHeight="false" outlineLevel="0" collapsed="false">
      <c r="A450" s="238"/>
      <c r="B450" s="453"/>
      <c r="C450" s="238"/>
      <c r="D450" s="347"/>
      <c r="E450" s="347"/>
      <c r="F450" s="486"/>
      <c r="G450" s="483"/>
      <c r="H450" s="486"/>
      <c r="I450" s="491"/>
      <c r="J450" s="238"/>
      <c r="K450" s="238"/>
      <c r="L450" s="238"/>
      <c r="M450" s="238"/>
      <c r="N450" s="491"/>
      <c r="O450" s="238"/>
      <c r="P450" s="238"/>
      <c r="Q450" s="238"/>
      <c r="R450" s="238"/>
      <c r="S450" s="238"/>
      <c r="T450" s="238"/>
      <c r="U450" s="238"/>
      <c r="V450" s="238"/>
      <c r="W450" s="238"/>
      <c r="X450" s="238"/>
      <c r="Y450" s="238"/>
      <c r="Z450" s="238"/>
      <c r="AA450" s="238"/>
      <c r="AB450" s="238"/>
      <c r="AC450" s="238"/>
      <c r="AD450" s="238"/>
    </row>
    <row r="451" customFormat="false" ht="15" hidden="false" customHeight="false" outlineLevel="0" collapsed="false">
      <c r="A451" s="238"/>
      <c r="B451" s="453"/>
      <c r="C451" s="238"/>
      <c r="D451" s="347"/>
      <c r="E451" s="347"/>
      <c r="F451" s="486"/>
      <c r="G451" s="483"/>
      <c r="H451" s="486"/>
      <c r="I451" s="491"/>
      <c r="J451" s="238"/>
      <c r="K451" s="238"/>
      <c r="L451" s="238"/>
      <c r="M451" s="238"/>
      <c r="N451" s="491"/>
      <c r="O451" s="238"/>
      <c r="P451" s="238"/>
      <c r="Q451" s="238"/>
      <c r="R451" s="238"/>
      <c r="S451" s="238"/>
      <c r="T451" s="238"/>
      <c r="U451" s="238"/>
      <c r="V451" s="238"/>
      <c r="W451" s="238"/>
      <c r="X451" s="238"/>
      <c r="Y451" s="238"/>
      <c r="Z451" s="238"/>
      <c r="AA451" s="238"/>
      <c r="AB451" s="238"/>
      <c r="AC451" s="238"/>
      <c r="AD451" s="238"/>
    </row>
    <row r="452" customFormat="false" ht="15" hidden="false" customHeight="false" outlineLevel="0" collapsed="false">
      <c r="A452" s="238"/>
      <c r="B452" s="453"/>
      <c r="C452" s="238"/>
      <c r="D452" s="347"/>
      <c r="E452" s="347"/>
      <c r="F452" s="486"/>
      <c r="G452" s="483"/>
      <c r="H452" s="486"/>
      <c r="I452" s="491"/>
      <c r="J452" s="238"/>
      <c r="K452" s="238"/>
      <c r="L452" s="238"/>
      <c r="M452" s="238"/>
      <c r="N452" s="491"/>
      <c r="O452" s="238"/>
      <c r="P452" s="238"/>
      <c r="Q452" s="238"/>
      <c r="R452" s="238"/>
      <c r="S452" s="238"/>
      <c r="T452" s="238"/>
      <c r="U452" s="238"/>
      <c r="V452" s="238"/>
      <c r="W452" s="238"/>
      <c r="X452" s="238"/>
      <c r="Y452" s="238"/>
      <c r="Z452" s="238"/>
      <c r="AA452" s="238"/>
      <c r="AB452" s="238"/>
      <c r="AC452" s="238"/>
      <c r="AD452" s="238"/>
    </row>
    <row r="453" customFormat="false" ht="15" hidden="false" customHeight="false" outlineLevel="0" collapsed="false">
      <c r="A453" s="238"/>
      <c r="B453" s="453"/>
      <c r="C453" s="238"/>
      <c r="D453" s="347"/>
      <c r="E453" s="347"/>
      <c r="F453" s="486"/>
      <c r="G453" s="483"/>
      <c r="H453" s="486"/>
      <c r="I453" s="491"/>
      <c r="J453" s="238"/>
      <c r="K453" s="238"/>
      <c r="L453" s="238"/>
      <c r="M453" s="238"/>
      <c r="N453" s="491"/>
      <c r="O453" s="238"/>
      <c r="P453" s="238"/>
      <c r="Q453" s="238"/>
      <c r="R453" s="238"/>
      <c r="S453" s="238"/>
      <c r="T453" s="238"/>
      <c r="U453" s="238"/>
      <c r="V453" s="238"/>
      <c r="W453" s="238"/>
      <c r="X453" s="238"/>
      <c r="Y453" s="238"/>
      <c r="Z453" s="238"/>
      <c r="AA453" s="238"/>
      <c r="AB453" s="238"/>
      <c r="AC453" s="238"/>
      <c r="AD453" s="238"/>
    </row>
    <row r="454" customFormat="false" ht="15" hidden="false" customHeight="false" outlineLevel="0" collapsed="false">
      <c r="A454" s="238"/>
      <c r="B454" s="453"/>
      <c r="C454" s="238"/>
      <c r="D454" s="347"/>
      <c r="E454" s="347"/>
      <c r="F454" s="486"/>
      <c r="G454" s="483"/>
      <c r="H454" s="486"/>
      <c r="I454" s="491"/>
      <c r="J454" s="238"/>
      <c r="K454" s="238"/>
      <c r="L454" s="238"/>
      <c r="M454" s="238"/>
      <c r="N454" s="491"/>
      <c r="O454" s="238"/>
      <c r="P454" s="238"/>
      <c r="Q454" s="238"/>
      <c r="R454" s="238"/>
      <c r="S454" s="238"/>
      <c r="T454" s="238"/>
      <c r="U454" s="238"/>
      <c r="V454" s="238"/>
      <c r="W454" s="238"/>
      <c r="X454" s="238"/>
      <c r="Y454" s="238"/>
      <c r="Z454" s="238"/>
      <c r="AA454" s="238"/>
      <c r="AB454" s="238"/>
      <c r="AC454" s="238"/>
      <c r="AD454" s="238"/>
    </row>
    <row r="455" customFormat="false" ht="15" hidden="false" customHeight="false" outlineLevel="0" collapsed="false">
      <c r="A455" s="238"/>
      <c r="B455" s="453"/>
      <c r="C455" s="238"/>
      <c r="D455" s="347"/>
      <c r="E455" s="347"/>
      <c r="F455" s="486"/>
      <c r="G455" s="483"/>
      <c r="H455" s="486"/>
      <c r="I455" s="491"/>
      <c r="J455" s="238"/>
      <c r="K455" s="238"/>
      <c r="L455" s="238"/>
      <c r="M455" s="238"/>
      <c r="N455" s="491"/>
      <c r="O455" s="238"/>
      <c r="P455" s="238"/>
      <c r="Q455" s="238"/>
      <c r="R455" s="238"/>
      <c r="S455" s="238"/>
      <c r="T455" s="238"/>
      <c r="U455" s="238"/>
      <c r="V455" s="238"/>
      <c r="W455" s="238"/>
      <c r="X455" s="238"/>
      <c r="Y455" s="238"/>
      <c r="Z455" s="238"/>
      <c r="AA455" s="238"/>
      <c r="AB455" s="238"/>
      <c r="AC455" s="238"/>
      <c r="AD455" s="238"/>
    </row>
    <row r="456" customFormat="false" ht="15" hidden="false" customHeight="false" outlineLevel="0" collapsed="false">
      <c r="A456" s="238"/>
      <c r="B456" s="453"/>
      <c r="C456" s="238"/>
      <c r="D456" s="347"/>
      <c r="E456" s="347"/>
      <c r="F456" s="486"/>
      <c r="G456" s="483"/>
      <c r="H456" s="486"/>
      <c r="I456" s="491"/>
      <c r="J456" s="238"/>
      <c r="K456" s="238"/>
      <c r="L456" s="238"/>
      <c r="M456" s="238"/>
      <c r="N456" s="491"/>
      <c r="O456" s="238"/>
      <c r="P456" s="238"/>
      <c r="Q456" s="238"/>
      <c r="R456" s="238"/>
      <c r="S456" s="238"/>
      <c r="T456" s="238"/>
      <c r="U456" s="238"/>
      <c r="V456" s="238"/>
      <c r="W456" s="238"/>
      <c r="X456" s="238"/>
      <c r="Y456" s="238"/>
      <c r="Z456" s="238"/>
      <c r="AA456" s="238"/>
      <c r="AB456" s="238"/>
      <c r="AC456" s="238"/>
      <c r="AD456" s="238"/>
    </row>
    <row r="457" customFormat="false" ht="15" hidden="false" customHeight="false" outlineLevel="0" collapsed="false">
      <c r="A457" s="238"/>
      <c r="B457" s="453"/>
      <c r="C457" s="238"/>
      <c r="D457" s="347"/>
      <c r="E457" s="347"/>
      <c r="F457" s="486"/>
      <c r="G457" s="483"/>
      <c r="H457" s="486"/>
      <c r="I457" s="491"/>
      <c r="J457" s="238"/>
      <c r="K457" s="238"/>
      <c r="L457" s="238"/>
      <c r="M457" s="238"/>
      <c r="N457" s="491"/>
      <c r="O457" s="238"/>
      <c r="P457" s="238"/>
      <c r="Q457" s="238"/>
      <c r="R457" s="238"/>
      <c r="S457" s="238"/>
      <c r="T457" s="238"/>
      <c r="U457" s="238"/>
      <c r="V457" s="238"/>
      <c r="W457" s="238"/>
      <c r="X457" s="238"/>
      <c r="Y457" s="238"/>
      <c r="Z457" s="238"/>
      <c r="AA457" s="238"/>
      <c r="AB457" s="238"/>
      <c r="AC457" s="238"/>
      <c r="AD457" s="238"/>
    </row>
    <row r="458" customFormat="false" ht="15" hidden="false" customHeight="false" outlineLevel="0" collapsed="false">
      <c r="A458" s="238"/>
      <c r="B458" s="453"/>
      <c r="C458" s="238"/>
      <c r="D458" s="347"/>
      <c r="E458" s="347"/>
      <c r="F458" s="486"/>
      <c r="G458" s="483"/>
      <c r="H458" s="486"/>
      <c r="I458" s="491"/>
      <c r="J458" s="238"/>
      <c r="K458" s="238"/>
      <c r="L458" s="238"/>
      <c r="M458" s="238"/>
      <c r="N458" s="491"/>
      <c r="O458" s="238"/>
      <c r="P458" s="238"/>
      <c r="Q458" s="238"/>
      <c r="R458" s="238"/>
      <c r="S458" s="238"/>
      <c r="T458" s="238"/>
      <c r="U458" s="238"/>
      <c r="V458" s="238"/>
      <c r="W458" s="238"/>
      <c r="X458" s="238"/>
      <c r="Y458" s="238"/>
      <c r="Z458" s="238"/>
      <c r="AA458" s="238"/>
      <c r="AB458" s="238"/>
      <c r="AC458" s="238"/>
      <c r="AD458" s="238"/>
    </row>
    <row r="459" customFormat="false" ht="15" hidden="false" customHeight="false" outlineLevel="0" collapsed="false">
      <c r="A459" s="238"/>
      <c r="B459" s="453"/>
      <c r="C459" s="238"/>
      <c r="D459" s="347"/>
      <c r="E459" s="347"/>
      <c r="F459" s="486"/>
      <c r="G459" s="483"/>
      <c r="H459" s="486"/>
      <c r="I459" s="491"/>
      <c r="J459" s="238"/>
      <c r="K459" s="238"/>
      <c r="L459" s="238"/>
      <c r="M459" s="238"/>
      <c r="N459" s="491"/>
      <c r="O459" s="238"/>
      <c r="P459" s="238"/>
      <c r="Q459" s="238"/>
      <c r="R459" s="238"/>
      <c r="S459" s="238"/>
      <c r="T459" s="238"/>
      <c r="U459" s="238"/>
      <c r="V459" s="238"/>
      <c r="W459" s="238"/>
      <c r="X459" s="238"/>
      <c r="Y459" s="238"/>
      <c r="Z459" s="238"/>
      <c r="AA459" s="238"/>
      <c r="AB459" s="238"/>
      <c r="AC459" s="238"/>
      <c r="AD459" s="238"/>
    </row>
    <row r="460" customFormat="false" ht="15" hidden="false" customHeight="false" outlineLevel="0" collapsed="false">
      <c r="A460" s="238"/>
      <c r="B460" s="453"/>
      <c r="C460" s="238"/>
      <c r="D460" s="347"/>
      <c r="E460" s="347"/>
      <c r="F460" s="486"/>
      <c r="G460" s="483"/>
      <c r="H460" s="486"/>
      <c r="I460" s="491"/>
      <c r="J460" s="238"/>
      <c r="K460" s="238"/>
      <c r="L460" s="238"/>
      <c r="M460" s="238"/>
      <c r="N460" s="491"/>
      <c r="O460" s="238"/>
      <c r="P460" s="238"/>
      <c r="Q460" s="238"/>
      <c r="R460" s="238"/>
      <c r="S460" s="238"/>
      <c r="T460" s="238"/>
      <c r="U460" s="238"/>
      <c r="V460" s="238"/>
      <c r="W460" s="238"/>
      <c r="X460" s="238"/>
      <c r="Y460" s="238"/>
      <c r="Z460" s="238"/>
      <c r="AA460" s="238"/>
      <c r="AB460" s="238"/>
      <c r="AC460" s="238"/>
      <c r="AD460" s="238"/>
    </row>
    <row r="461" customFormat="false" ht="15" hidden="false" customHeight="false" outlineLevel="0" collapsed="false">
      <c r="A461" s="238"/>
      <c r="B461" s="453"/>
      <c r="C461" s="238"/>
      <c r="D461" s="347"/>
      <c r="E461" s="347"/>
      <c r="F461" s="486"/>
      <c r="G461" s="483"/>
      <c r="H461" s="486"/>
      <c r="I461" s="491"/>
      <c r="J461" s="238"/>
      <c r="K461" s="238"/>
      <c r="L461" s="238"/>
      <c r="M461" s="238"/>
      <c r="N461" s="491"/>
      <c r="O461" s="238"/>
      <c r="P461" s="238"/>
      <c r="Q461" s="238"/>
      <c r="R461" s="238"/>
      <c r="S461" s="238"/>
      <c r="T461" s="238"/>
      <c r="U461" s="238"/>
      <c r="V461" s="238"/>
      <c r="W461" s="238"/>
      <c r="X461" s="238"/>
      <c r="Y461" s="238"/>
      <c r="Z461" s="238"/>
      <c r="AA461" s="238"/>
      <c r="AB461" s="238"/>
      <c r="AC461" s="238"/>
      <c r="AD461" s="238"/>
    </row>
    <row r="462" customFormat="false" ht="15" hidden="false" customHeight="false" outlineLevel="0" collapsed="false">
      <c r="A462" s="238"/>
      <c r="B462" s="453"/>
      <c r="C462" s="238"/>
      <c r="D462" s="347"/>
      <c r="E462" s="347"/>
      <c r="F462" s="486"/>
      <c r="G462" s="483"/>
      <c r="H462" s="486"/>
      <c r="I462" s="491"/>
      <c r="J462" s="238"/>
      <c r="K462" s="238"/>
      <c r="L462" s="238"/>
      <c r="M462" s="238"/>
      <c r="N462" s="491"/>
      <c r="O462" s="238"/>
      <c r="P462" s="238"/>
      <c r="Q462" s="238"/>
      <c r="R462" s="238"/>
      <c r="S462" s="238"/>
      <c r="T462" s="238"/>
      <c r="U462" s="238"/>
      <c r="V462" s="238"/>
      <c r="W462" s="238"/>
      <c r="X462" s="238"/>
      <c r="Y462" s="238"/>
      <c r="Z462" s="238"/>
      <c r="AA462" s="238"/>
      <c r="AB462" s="238"/>
      <c r="AC462" s="238"/>
      <c r="AD462" s="238"/>
    </row>
    <row r="463" customFormat="false" ht="15" hidden="false" customHeight="false" outlineLevel="0" collapsed="false">
      <c r="A463" s="238"/>
      <c r="B463" s="453"/>
      <c r="C463" s="238"/>
      <c r="D463" s="347"/>
      <c r="E463" s="347"/>
      <c r="F463" s="486"/>
      <c r="G463" s="483"/>
      <c r="H463" s="486"/>
      <c r="I463" s="491"/>
      <c r="J463" s="238"/>
      <c r="K463" s="238"/>
      <c r="L463" s="238"/>
      <c r="M463" s="238"/>
      <c r="N463" s="491"/>
      <c r="O463" s="238"/>
      <c r="P463" s="238"/>
      <c r="Q463" s="238"/>
      <c r="R463" s="238"/>
      <c r="S463" s="238"/>
      <c r="T463" s="238"/>
      <c r="U463" s="238"/>
      <c r="V463" s="238"/>
      <c r="W463" s="238"/>
      <c r="X463" s="238"/>
      <c r="Y463" s="238"/>
      <c r="Z463" s="238"/>
      <c r="AA463" s="238"/>
      <c r="AB463" s="238"/>
      <c r="AC463" s="238"/>
      <c r="AD463" s="238"/>
    </row>
    <row r="464" customFormat="false" ht="15" hidden="false" customHeight="false" outlineLevel="0" collapsed="false">
      <c r="A464" s="238"/>
      <c r="B464" s="453"/>
      <c r="C464" s="238"/>
      <c r="D464" s="347"/>
      <c r="E464" s="347"/>
      <c r="F464" s="486"/>
      <c r="G464" s="483"/>
      <c r="H464" s="486"/>
      <c r="I464" s="491"/>
      <c r="J464" s="238"/>
      <c r="K464" s="238"/>
      <c r="L464" s="238"/>
      <c r="M464" s="238"/>
      <c r="N464" s="491"/>
      <c r="O464" s="238"/>
      <c r="P464" s="238"/>
      <c r="Q464" s="238"/>
      <c r="R464" s="238"/>
      <c r="S464" s="238"/>
      <c r="T464" s="238"/>
      <c r="U464" s="238"/>
      <c r="V464" s="238"/>
      <c r="W464" s="238"/>
      <c r="X464" s="238"/>
      <c r="Y464" s="238"/>
      <c r="Z464" s="238"/>
      <c r="AA464" s="238"/>
      <c r="AB464" s="238"/>
      <c r="AC464" s="238"/>
      <c r="AD464" s="238"/>
    </row>
    <row r="465" customFormat="false" ht="15" hidden="false" customHeight="false" outlineLevel="0" collapsed="false">
      <c r="A465" s="238"/>
      <c r="B465" s="453"/>
      <c r="C465" s="238"/>
      <c r="D465" s="347"/>
      <c r="E465" s="347"/>
      <c r="F465" s="486"/>
      <c r="G465" s="483"/>
      <c r="H465" s="486"/>
      <c r="I465" s="491"/>
      <c r="J465" s="238"/>
      <c r="K465" s="238"/>
      <c r="L465" s="238"/>
      <c r="M465" s="238"/>
      <c r="N465" s="491"/>
      <c r="O465" s="238"/>
      <c r="P465" s="238"/>
      <c r="Q465" s="238"/>
      <c r="R465" s="238"/>
      <c r="S465" s="238"/>
      <c r="T465" s="238"/>
      <c r="U465" s="238"/>
      <c r="V465" s="238"/>
      <c r="W465" s="238"/>
      <c r="X465" s="238"/>
      <c r="Y465" s="238"/>
      <c r="Z465" s="238"/>
      <c r="AA465" s="238"/>
      <c r="AB465" s="238"/>
      <c r="AC465" s="238"/>
      <c r="AD465" s="238"/>
    </row>
    <row r="466" customFormat="false" ht="15" hidden="false" customHeight="false" outlineLevel="0" collapsed="false">
      <c r="A466" s="238"/>
      <c r="B466" s="453"/>
      <c r="C466" s="238"/>
      <c r="D466" s="347"/>
      <c r="E466" s="347"/>
      <c r="F466" s="486"/>
      <c r="G466" s="483"/>
      <c r="H466" s="486"/>
      <c r="I466" s="491"/>
      <c r="J466" s="238"/>
      <c r="K466" s="238"/>
      <c r="L466" s="238"/>
      <c r="M466" s="238"/>
      <c r="N466" s="491"/>
      <c r="O466" s="238"/>
      <c r="P466" s="238"/>
      <c r="Q466" s="238"/>
      <c r="R466" s="238"/>
      <c r="S466" s="238"/>
      <c r="T466" s="238"/>
      <c r="U466" s="238"/>
      <c r="V466" s="238"/>
      <c r="W466" s="238"/>
      <c r="X466" s="238"/>
      <c r="Y466" s="238"/>
      <c r="Z466" s="238"/>
      <c r="AA466" s="238"/>
      <c r="AB466" s="238"/>
      <c r="AC466" s="238"/>
      <c r="AD466" s="238"/>
    </row>
    <row r="467" customFormat="false" ht="15" hidden="false" customHeight="false" outlineLevel="0" collapsed="false">
      <c r="A467" s="238"/>
      <c r="B467" s="453"/>
      <c r="C467" s="238"/>
      <c r="D467" s="347"/>
      <c r="E467" s="347"/>
      <c r="F467" s="486"/>
      <c r="G467" s="483"/>
      <c r="H467" s="486"/>
      <c r="I467" s="491"/>
      <c r="J467" s="238"/>
      <c r="K467" s="238"/>
      <c r="L467" s="238"/>
      <c r="M467" s="238"/>
      <c r="N467" s="491"/>
      <c r="O467" s="238"/>
      <c r="P467" s="238"/>
      <c r="Q467" s="238"/>
      <c r="R467" s="238"/>
      <c r="S467" s="238"/>
      <c r="T467" s="238"/>
      <c r="U467" s="238"/>
      <c r="V467" s="238"/>
      <c r="W467" s="238"/>
      <c r="X467" s="238"/>
      <c r="Y467" s="238"/>
      <c r="Z467" s="238"/>
      <c r="AA467" s="238"/>
      <c r="AB467" s="238"/>
      <c r="AC467" s="238"/>
      <c r="AD467" s="238"/>
    </row>
    <row r="468" customFormat="false" ht="15" hidden="false" customHeight="false" outlineLevel="0" collapsed="false">
      <c r="A468" s="238"/>
      <c r="B468" s="453"/>
      <c r="C468" s="238"/>
      <c r="D468" s="347"/>
      <c r="E468" s="347"/>
      <c r="F468" s="486"/>
      <c r="G468" s="483"/>
      <c r="H468" s="486"/>
      <c r="I468" s="491"/>
      <c r="J468" s="238"/>
      <c r="K468" s="238"/>
      <c r="L468" s="238"/>
      <c r="M468" s="238"/>
      <c r="N468" s="491"/>
      <c r="O468" s="238"/>
      <c r="P468" s="238"/>
      <c r="Q468" s="238"/>
      <c r="R468" s="238"/>
      <c r="S468" s="238"/>
      <c r="T468" s="238"/>
      <c r="U468" s="238"/>
      <c r="V468" s="238"/>
      <c r="W468" s="238"/>
      <c r="X468" s="238"/>
      <c r="Y468" s="238"/>
      <c r="Z468" s="238"/>
      <c r="AA468" s="238"/>
      <c r="AB468" s="238"/>
      <c r="AC468" s="238"/>
      <c r="AD468" s="238"/>
    </row>
    <row r="469" customFormat="false" ht="15" hidden="false" customHeight="false" outlineLevel="0" collapsed="false">
      <c r="A469" s="238"/>
      <c r="B469" s="453"/>
      <c r="C469" s="238"/>
      <c r="D469" s="347"/>
      <c r="E469" s="347"/>
      <c r="F469" s="486"/>
      <c r="G469" s="483"/>
      <c r="H469" s="486"/>
      <c r="I469" s="491"/>
      <c r="J469" s="238"/>
      <c r="K469" s="238"/>
      <c r="L469" s="238"/>
      <c r="M469" s="238"/>
      <c r="N469" s="491"/>
      <c r="O469" s="238"/>
      <c r="P469" s="238"/>
      <c r="Q469" s="238"/>
      <c r="R469" s="238"/>
      <c r="S469" s="238"/>
      <c r="T469" s="238"/>
      <c r="U469" s="238"/>
      <c r="V469" s="238"/>
      <c r="W469" s="238"/>
      <c r="X469" s="238"/>
      <c r="Y469" s="238"/>
      <c r="Z469" s="238"/>
      <c r="AA469" s="238"/>
      <c r="AB469" s="238"/>
      <c r="AC469" s="238"/>
      <c r="AD469" s="238"/>
    </row>
    <row r="470" customFormat="false" ht="15" hidden="false" customHeight="false" outlineLevel="0" collapsed="false">
      <c r="A470" s="238"/>
      <c r="B470" s="453"/>
      <c r="C470" s="238"/>
      <c r="D470" s="347"/>
      <c r="E470" s="347"/>
      <c r="F470" s="486"/>
      <c r="G470" s="483"/>
      <c r="H470" s="486"/>
      <c r="I470" s="491"/>
      <c r="J470" s="238"/>
      <c r="K470" s="238"/>
      <c r="L470" s="238"/>
      <c r="M470" s="238"/>
      <c r="N470" s="491"/>
      <c r="O470" s="238"/>
      <c r="P470" s="238"/>
      <c r="Q470" s="238"/>
      <c r="R470" s="238"/>
      <c r="S470" s="238"/>
      <c r="T470" s="238"/>
      <c r="U470" s="238"/>
      <c r="V470" s="238"/>
      <c r="W470" s="238"/>
      <c r="X470" s="238"/>
      <c r="Y470" s="238"/>
      <c r="Z470" s="238"/>
      <c r="AA470" s="238"/>
      <c r="AB470" s="238"/>
      <c r="AC470" s="238"/>
      <c r="AD470" s="238"/>
    </row>
    <row r="471" customFormat="false" ht="15" hidden="false" customHeight="false" outlineLevel="0" collapsed="false">
      <c r="A471" s="238"/>
      <c r="B471" s="453"/>
      <c r="C471" s="238"/>
      <c r="D471" s="347"/>
      <c r="E471" s="347"/>
      <c r="F471" s="486"/>
      <c r="G471" s="483"/>
      <c r="H471" s="486"/>
      <c r="I471" s="491"/>
      <c r="J471" s="238"/>
      <c r="K471" s="238"/>
      <c r="L471" s="238"/>
      <c r="M471" s="238"/>
      <c r="N471" s="491"/>
      <c r="O471" s="238"/>
      <c r="P471" s="238"/>
      <c r="Q471" s="238"/>
      <c r="R471" s="238"/>
      <c r="S471" s="238"/>
      <c r="T471" s="238"/>
      <c r="U471" s="238"/>
      <c r="V471" s="238"/>
      <c r="W471" s="238"/>
      <c r="X471" s="238"/>
      <c r="Y471" s="238"/>
      <c r="Z471" s="238"/>
      <c r="AA471" s="238"/>
      <c r="AB471" s="238"/>
      <c r="AC471" s="238"/>
      <c r="AD471" s="238"/>
    </row>
    <row r="472" customFormat="false" ht="15" hidden="false" customHeight="false" outlineLevel="0" collapsed="false">
      <c r="A472" s="238"/>
      <c r="B472" s="453"/>
      <c r="C472" s="238"/>
      <c r="D472" s="347"/>
      <c r="E472" s="347"/>
      <c r="F472" s="486"/>
      <c r="G472" s="483"/>
      <c r="H472" s="486"/>
      <c r="I472" s="491"/>
      <c r="J472" s="238"/>
      <c r="K472" s="238"/>
      <c r="L472" s="238"/>
      <c r="M472" s="238"/>
      <c r="N472" s="491"/>
      <c r="O472" s="238"/>
      <c r="P472" s="238"/>
      <c r="Q472" s="238"/>
      <c r="R472" s="238"/>
      <c r="S472" s="238"/>
      <c r="T472" s="238"/>
      <c r="U472" s="238"/>
      <c r="V472" s="238"/>
      <c r="W472" s="238"/>
      <c r="X472" s="238"/>
      <c r="Y472" s="238"/>
      <c r="Z472" s="238"/>
      <c r="AA472" s="238"/>
      <c r="AB472" s="238"/>
      <c r="AC472" s="238"/>
      <c r="AD472" s="238"/>
    </row>
    <row r="473" customFormat="false" ht="15" hidden="false" customHeight="false" outlineLevel="0" collapsed="false">
      <c r="A473" s="238"/>
      <c r="B473" s="453"/>
      <c r="C473" s="238"/>
      <c r="D473" s="347"/>
      <c r="E473" s="347"/>
      <c r="F473" s="486"/>
      <c r="G473" s="483"/>
      <c r="H473" s="486"/>
      <c r="I473" s="491"/>
      <c r="J473" s="238"/>
      <c r="K473" s="238"/>
      <c r="L473" s="238"/>
      <c r="M473" s="238"/>
      <c r="N473" s="491"/>
      <c r="O473" s="238"/>
      <c r="P473" s="238"/>
      <c r="Q473" s="238"/>
      <c r="R473" s="238"/>
      <c r="S473" s="238"/>
      <c r="T473" s="238"/>
      <c r="U473" s="238"/>
      <c r="V473" s="238"/>
      <c r="W473" s="238"/>
      <c r="X473" s="238"/>
      <c r="Y473" s="238"/>
      <c r="Z473" s="238"/>
      <c r="AA473" s="238"/>
      <c r="AB473" s="238"/>
      <c r="AC473" s="238"/>
      <c r="AD473" s="238"/>
    </row>
    <row r="474" customFormat="false" ht="15" hidden="false" customHeight="false" outlineLevel="0" collapsed="false">
      <c r="A474" s="238"/>
      <c r="B474" s="453"/>
      <c r="C474" s="238"/>
      <c r="D474" s="347"/>
      <c r="E474" s="347"/>
      <c r="F474" s="486"/>
      <c r="G474" s="483"/>
      <c r="H474" s="486"/>
      <c r="I474" s="491"/>
      <c r="J474" s="238"/>
      <c r="K474" s="238"/>
      <c r="L474" s="238"/>
      <c r="M474" s="238"/>
      <c r="N474" s="491"/>
      <c r="O474" s="238"/>
      <c r="P474" s="238"/>
      <c r="Q474" s="238"/>
      <c r="R474" s="238"/>
      <c r="S474" s="238"/>
      <c r="T474" s="238"/>
      <c r="U474" s="238"/>
      <c r="V474" s="238"/>
      <c r="W474" s="238"/>
      <c r="X474" s="238"/>
      <c r="Y474" s="238"/>
      <c r="Z474" s="238"/>
      <c r="AA474" s="238"/>
      <c r="AB474" s="238"/>
      <c r="AC474" s="238"/>
      <c r="AD474" s="238"/>
    </row>
    <row r="475" customFormat="false" ht="15" hidden="false" customHeight="false" outlineLevel="0" collapsed="false">
      <c r="A475" s="238"/>
      <c r="B475" s="453"/>
      <c r="C475" s="238"/>
      <c r="D475" s="347"/>
      <c r="E475" s="347"/>
      <c r="F475" s="486"/>
      <c r="G475" s="483"/>
      <c r="H475" s="486"/>
      <c r="I475" s="491"/>
      <c r="J475" s="238"/>
      <c r="K475" s="238"/>
      <c r="L475" s="238"/>
      <c r="M475" s="238"/>
      <c r="N475" s="491"/>
      <c r="O475" s="238"/>
      <c r="P475" s="238"/>
      <c r="Q475" s="238"/>
      <c r="R475" s="238"/>
      <c r="S475" s="238"/>
      <c r="T475" s="238"/>
      <c r="U475" s="238"/>
      <c r="V475" s="238"/>
      <c r="W475" s="238"/>
      <c r="X475" s="238"/>
      <c r="Y475" s="238"/>
      <c r="Z475" s="238"/>
      <c r="AA475" s="238"/>
      <c r="AB475" s="238"/>
      <c r="AC475" s="238"/>
      <c r="AD475" s="238"/>
    </row>
    <row r="476" customFormat="false" ht="15" hidden="false" customHeight="false" outlineLevel="0" collapsed="false">
      <c r="A476" s="238"/>
      <c r="B476" s="453"/>
      <c r="C476" s="238"/>
      <c r="D476" s="347"/>
      <c r="E476" s="347"/>
      <c r="F476" s="486"/>
      <c r="G476" s="483"/>
      <c r="H476" s="486"/>
      <c r="I476" s="491"/>
      <c r="J476" s="238"/>
      <c r="K476" s="238"/>
      <c r="L476" s="238"/>
      <c r="M476" s="238"/>
      <c r="N476" s="491"/>
      <c r="O476" s="238"/>
      <c r="P476" s="238"/>
      <c r="Q476" s="238"/>
      <c r="R476" s="238"/>
      <c r="S476" s="238"/>
      <c r="T476" s="238"/>
      <c r="U476" s="238"/>
      <c r="V476" s="238"/>
      <c r="W476" s="238"/>
      <c r="X476" s="238"/>
      <c r="Y476" s="238"/>
      <c r="Z476" s="238"/>
      <c r="AA476" s="238"/>
      <c r="AB476" s="238"/>
      <c r="AC476" s="238"/>
      <c r="AD476" s="238"/>
    </row>
    <row r="477" customFormat="false" ht="15" hidden="false" customHeight="false" outlineLevel="0" collapsed="false">
      <c r="A477" s="238"/>
      <c r="B477" s="453"/>
      <c r="C477" s="238"/>
      <c r="D477" s="347"/>
      <c r="E477" s="347"/>
      <c r="F477" s="486"/>
      <c r="G477" s="483"/>
      <c r="H477" s="486"/>
      <c r="I477" s="491"/>
      <c r="J477" s="238"/>
      <c r="K477" s="238"/>
      <c r="L477" s="238"/>
      <c r="M477" s="238"/>
      <c r="N477" s="491"/>
      <c r="O477" s="238"/>
      <c r="P477" s="238"/>
      <c r="Q477" s="238"/>
      <c r="R477" s="238"/>
      <c r="S477" s="238"/>
      <c r="T477" s="238"/>
      <c r="U477" s="238"/>
      <c r="V477" s="238"/>
      <c r="W477" s="238"/>
      <c r="X477" s="238"/>
      <c r="Y477" s="238"/>
      <c r="Z477" s="238"/>
      <c r="AA477" s="238"/>
      <c r="AB477" s="238"/>
      <c r="AC477" s="238"/>
      <c r="AD477" s="238"/>
    </row>
    <row r="478" customFormat="false" ht="15" hidden="false" customHeight="false" outlineLevel="0" collapsed="false">
      <c r="A478" s="238"/>
      <c r="B478" s="453"/>
      <c r="C478" s="238"/>
      <c r="D478" s="347"/>
      <c r="E478" s="347"/>
      <c r="F478" s="486"/>
      <c r="G478" s="483"/>
      <c r="H478" s="486"/>
      <c r="I478" s="491"/>
      <c r="J478" s="238"/>
      <c r="K478" s="238"/>
      <c r="L478" s="238"/>
      <c r="M478" s="238"/>
      <c r="N478" s="491"/>
      <c r="O478" s="238"/>
      <c r="P478" s="238"/>
      <c r="Q478" s="238"/>
      <c r="R478" s="238"/>
      <c r="S478" s="238"/>
      <c r="T478" s="238"/>
      <c r="U478" s="238"/>
      <c r="V478" s="238"/>
      <c r="W478" s="238"/>
      <c r="X478" s="238"/>
      <c r="Y478" s="238"/>
      <c r="Z478" s="238"/>
      <c r="AA478" s="238"/>
      <c r="AB478" s="238"/>
      <c r="AC478" s="238"/>
      <c r="AD478" s="238"/>
    </row>
    <row r="479" customFormat="false" ht="15" hidden="false" customHeight="false" outlineLevel="0" collapsed="false">
      <c r="A479" s="238"/>
      <c r="B479" s="453"/>
      <c r="C479" s="238"/>
      <c r="D479" s="347"/>
      <c r="E479" s="347"/>
      <c r="F479" s="486"/>
      <c r="G479" s="483"/>
      <c r="H479" s="486"/>
      <c r="I479" s="491"/>
      <c r="J479" s="238"/>
      <c r="K479" s="238"/>
      <c r="L479" s="238"/>
      <c r="M479" s="238"/>
      <c r="N479" s="491"/>
      <c r="O479" s="238"/>
      <c r="P479" s="238"/>
      <c r="Q479" s="238"/>
      <c r="R479" s="238"/>
      <c r="S479" s="238"/>
      <c r="T479" s="238"/>
      <c r="U479" s="238"/>
      <c r="V479" s="238"/>
      <c r="W479" s="238"/>
      <c r="X479" s="238"/>
      <c r="Y479" s="238"/>
      <c r="Z479" s="238"/>
      <c r="AA479" s="238"/>
      <c r="AB479" s="238"/>
      <c r="AC479" s="238"/>
      <c r="AD479" s="238"/>
    </row>
    <row r="480" customFormat="false" ht="15" hidden="false" customHeight="false" outlineLevel="0" collapsed="false">
      <c r="A480" s="238"/>
      <c r="B480" s="453"/>
      <c r="C480" s="238"/>
      <c r="D480" s="347"/>
      <c r="E480" s="347"/>
      <c r="F480" s="486"/>
      <c r="G480" s="483"/>
      <c r="H480" s="486"/>
      <c r="I480" s="491"/>
      <c r="J480" s="238"/>
      <c r="K480" s="238"/>
      <c r="L480" s="238"/>
      <c r="M480" s="238"/>
      <c r="N480" s="491"/>
      <c r="O480" s="238"/>
      <c r="P480" s="238"/>
      <c r="Q480" s="238"/>
      <c r="R480" s="238"/>
      <c r="S480" s="238"/>
      <c r="T480" s="238"/>
      <c r="U480" s="238"/>
      <c r="V480" s="238"/>
      <c r="W480" s="238"/>
      <c r="X480" s="238"/>
      <c r="Y480" s="238"/>
      <c r="Z480" s="238"/>
      <c r="AA480" s="238"/>
      <c r="AB480" s="238"/>
      <c r="AC480" s="238"/>
      <c r="AD480" s="238"/>
    </row>
    <row r="481" customFormat="false" ht="15" hidden="false" customHeight="false" outlineLevel="0" collapsed="false">
      <c r="A481" s="238"/>
      <c r="B481" s="453"/>
      <c r="C481" s="238"/>
      <c r="D481" s="347"/>
      <c r="E481" s="347"/>
      <c r="F481" s="486"/>
      <c r="G481" s="483"/>
      <c r="H481" s="486"/>
      <c r="I481" s="491"/>
      <c r="J481" s="238"/>
      <c r="K481" s="238"/>
      <c r="L481" s="238"/>
      <c r="M481" s="238"/>
      <c r="N481" s="491"/>
      <c r="O481" s="238"/>
      <c r="P481" s="238"/>
      <c r="Q481" s="238"/>
      <c r="R481" s="238"/>
      <c r="S481" s="238"/>
      <c r="T481" s="238"/>
      <c r="U481" s="238"/>
      <c r="V481" s="238"/>
      <c r="W481" s="238"/>
      <c r="X481" s="238"/>
      <c r="Y481" s="238"/>
      <c r="Z481" s="238"/>
      <c r="AA481" s="238"/>
      <c r="AB481" s="238"/>
      <c r="AC481" s="238"/>
      <c r="AD481" s="238"/>
    </row>
    <row r="482" customFormat="false" ht="15" hidden="false" customHeight="false" outlineLevel="0" collapsed="false">
      <c r="A482" s="238"/>
      <c r="B482" s="453"/>
      <c r="C482" s="238"/>
      <c r="D482" s="347"/>
      <c r="E482" s="347"/>
      <c r="F482" s="486"/>
      <c r="G482" s="483"/>
      <c r="H482" s="486"/>
      <c r="I482" s="491"/>
      <c r="J482" s="238"/>
      <c r="K482" s="238"/>
      <c r="L482" s="238"/>
      <c r="M482" s="238"/>
      <c r="N482" s="491"/>
      <c r="O482" s="238"/>
      <c r="P482" s="238"/>
      <c r="Q482" s="238"/>
      <c r="R482" s="238"/>
      <c r="S482" s="238"/>
      <c r="T482" s="238"/>
      <c r="U482" s="238"/>
      <c r="V482" s="238"/>
      <c r="W482" s="238"/>
      <c r="X482" s="238"/>
      <c r="Y482" s="238"/>
      <c r="Z482" s="238"/>
      <c r="AA482" s="238"/>
      <c r="AB482" s="238"/>
      <c r="AC482" s="238"/>
      <c r="AD482" s="238"/>
    </row>
    <row r="483" customFormat="false" ht="15" hidden="false" customHeight="false" outlineLevel="0" collapsed="false">
      <c r="A483" s="238"/>
      <c r="B483" s="453"/>
      <c r="C483" s="238"/>
      <c r="D483" s="347"/>
      <c r="E483" s="347"/>
      <c r="F483" s="486"/>
      <c r="G483" s="483"/>
      <c r="H483" s="486"/>
      <c r="I483" s="491"/>
      <c r="J483" s="238"/>
      <c r="K483" s="238"/>
      <c r="L483" s="238"/>
      <c r="M483" s="238"/>
      <c r="N483" s="491"/>
      <c r="O483" s="238"/>
      <c r="P483" s="238"/>
      <c r="Q483" s="238"/>
      <c r="R483" s="238"/>
      <c r="S483" s="238"/>
      <c r="T483" s="238"/>
      <c r="U483" s="238"/>
      <c r="V483" s="238"/>
      <c r="W483" s="238"/>
      <c r="X483" s="238"/>
      <c r="Y483" s="238"/>
      <c r="Z483" s="238"/>
      <c r="AA483" s="238"/>
      <c r="AB483" s="238"/>
      <c r="AC483" s="238"/>
      <c r="AD483" s="238"/>
    </row>
    <row r="484" customFormat="false" ht="15" hidden="false" customHeight="false" outlineLevel="0" collapsed="false">
      <c r="A484" s="238"/>
      <c r="B484" s="453"/>
      <c r="C484" s="238"/>
      <c r="D484" s="347"/>
      <c r="E484" s="347"/>
      <c r="F484" s="486"/>
      <c r="G484" s="483"/>
      <c r="H484" s="486"/>
      <c r="I484" s="491"/>
      <c r="J484" s="238"/>
      <c r="K484" s="238"/>
      <c r="L484" s="238"/>
      <c r="M484" s="238"/>
      <c r="N484" s="491"/>
      <c r="O484" s="238"/>
      <c r="P484" s="238"/>
      <c r="Q484" s="238"/>
      <c r="R484" s="238"/>
      <c r="S484" s="238"/>
      <c r="T484" s="238"/>
      <c r="U484" s="238"/>
      <c r="V484" s="238"/>
      <c r="W484" s="238"/>
      <c r="X484" s="238"/>
      <c r="Y484" s="238"/>
      <c r="Z484" s="238"/>
      <c r="AA484" s="238"/>
      <c r="AB484" s="238"/>
      <c r="AC484" s="238"/>
      <c r="AD484" s="238"/>
    </row>
    <row r="485" customFormat="false" ht="15" hidden="false" customHeight="false" outlineLevel="0" collapsed="false">
      <c r="A485" s="238"/>
      <c r="B485" s="453"/>
      <c r="C485" s="238"/>
      <c r="D485" s="347"/>
      <c r="E485" s="347"/>
      <c r="F485" s="486"/>
      <c r="G485" s="483"/>
      <c r="H485" s="486"/>
      <c r="I485" s="491"/>
      <c r="J485" s="238"/>
      <c r="K485" s="238"/>
      <c r="L485" s="238"/>
      <c r="M485" s="238"/>
      <c r="N485" s="491"/>
      <c r="O485" s="238"/>
      <c r="P485" s="238"/>
      <c r="Q485" s="238"/>
      <c r="R485" s="238"/>
      <c r="S485" s="238"/>
      <c r="T485" s="238"/>
      <c r="U485" s="238"/>
      <c r="V485" s="238"/>
      <c r="W485" s="238"/>
      <c r="X485" s="238"/>
      <c r="Y485" s="238"/>
      <c r="Z485" s="238"/>
      <c r="AA485" s="238"/>
      <c r="AB485" s="238"/>
      <c r="AC485" s="238"/>
      <c r="AD485" s="238"/>
    </row>
    <row r="486" customFormat="false" ht="15" hidden="false" customHeight="false" outlineLevel="0" collapsed="false">
      <c r="A486" s="238"/>
      <c r="B486" s="453"/>
      <c r="C486" s="238"/>
      <c r="D486" s="347"/>
      <c r="E486" s="347"/>
      <c r="F486" s="486"/>
      <c r="G486" s="483"/>
      <c r="H486" s="486"/>
      <c r="I486" s="491"/>
      <c r="J486" s="238"/>
      <c r="K486" s="238"/>
      <c r="L486" s="238"/>
      <c r="M486" s="238"/>
      <c r="N486" s="491"/>
      <c r="O486" s="238"/>
      <c r="P486" s="238"/>
      <c r="Q486" s="238"/>
      <c r="R486" s="238"/>
      <c r="S486" s="238"/>
      <c r="T486" s="238"/>
      <c r="U486" s="238"/>
      <c r="V486" s="238"/>
      <c r="W486" s="238"/>
      <c r="X486" s="238"/>
      <c r="Y486" s="238"/>
      <c r="Z486" s="238"/>
      <c r="AA486" s="238"/>
      <c r="AB486" s="238"/>
      <c r="AC486" s="238"/>
      <c r="AD486" s="238"/>
    </row>
    <row r="487" customFormat="false" ht="15" hidden="false" customHeight="false" outlineLevel="0" collapsed="false">
      <c r="A487" s="238"/>
      <c r="B487" s="453"/>
      <c r="C487" s="238"/>
      <c r="D487" s="347"/>
      <c r="E487" s="347"/>
      <c r="F487" s="486"/>
      <c r="G487" s="483"/>
      <c r="H487" s="486"/>
      <c r="I487" s="491"/>
      <c r="J487" s="238"/>
      <c r="K487" s="238"/>
      <c r="L487" s="238"/>
      <c r="M487" s="238"/>
      <c r="N487" s="491"/>
      <c r="O487" s="238"/>
      <c r="P487" s="238"/>
      <c r="Q487" s="238"/>
      <c r="R487" s="238"/>
      <c r="S487" s="238"/>
      <c r="T487" s="238"/>
      <c r="U487" s="238"/>
      <c r="V487" s="238"/>
      <c r="W487" s="238"/>
      <c r="X487" s="238"/>
      <c r="Y487" s="238"/>
      <c r="Z487" s="238"/>
      <c r="AA487" s="238"/>
      <c r="AB487" s="238"/>
      <c r="AC487" s="238"/>
      <c r="AD487" s="238"/>
    </row>
    <row r="488" customFormat="false" ht="15" hidden="false" customHeight="false" outlineLevel="0" collapsed="false">
      <c r="A488" s="238"/>
      <c r="B488" s="453"/>
      <c r="C488" s="238"/>
      <c r="D488" s="347"/>
      <c r="E488" s="347"/>
      <c r="F488" s="486"/>
      <c r="G488" s="483"/>
      <c r="H488" s="486"/>
      <c r="I488" s="491"/>
      <c r="J488" s="238"/>
      <c r="K488" s="238"/>
      <c r="L488" s="238"/>
      <c r="M488" s="238"/>
      <c r="N488" s="491"/>
      <c r="O488" s="238"/>
      <c r="P488" s="238"/>
      <c r="Q488" s="238"/>
      <c r="R488" s="238"/>
      <c r="S488" s="238"/>
      <c r="T488" s="238"/>
      <c r="U488" s="238"/>
      <c r="V488" s="238"/>
      <c r="W488" s="238"/>
      <c r="X488" s="238"/>
      <c r="Y488" s="238"/>
      <c r="Z488" s="238"/>
      <c r="AA488" s="238"/>
      <c r="AB488" s="238"/>
      <c r="AC488" s="238"/>
      <c r="AD488" s="238"/>
    </row>
    <row r="489" customFormat="false" ht="15" hidden="false" customHeight="false" outlineLevel="0" collapsed="false">
      <c r="A489" s="238"/>
      <c r="B489" s="453"/>
      <c r="C489" s="238"/>
      <c r="D489" s="347"/>
      <c r="E489" s="347"/>
      <c r="F489" s="486"/>
      <c r="G489" s="483"/>
      <c r="H489" s="486"/>
      <c r="I489" s="491"/>
      <c r="J489" s="238"/>
      <c r="K489" s="238"/>
      <c r="L489" s="238"/>
      <c r="M489" s="238"/>
      <c r="N489" s="491"/>
      <c r="O489" s="238"/>
      <c r="P489" s="238"/>
      <c r="Q489" s="238"/>
      <c r="R489" s="238"/>
      <c r="S489" s="238"/>
      <c r="T489" s="238"/>
      <c r="U489" s="238"/>
      <c r="V489" s="238"/>
      <c r="W489" s="238"/>
      <c r="X489" s="238"/>
      <c r="Y489" s="238"/>
      <c r="Z489" s="238"/>
      <c r="AA489" s="238"/>
      <c r="AB489" s="238"/>
      <c r="AC489" s="238"/>
      <c r="AD489" s="238"/>
    </row>
    <row r="490" customFormat="false" ht="15" hidden="false" customHeight="false" outlineLevel="0" collapsed="false">
      <c r="A490" s="238"/>
      <c r="B490" s="453"/>
      <c r="C490" s="238"/>
      <c r="D490" s="347"/>
      <c r="E490" s="347"/>
      <c r="F490" s="486"/>
      <c r="G490" s="483"/>
      <c r="H490" s="486"/>
      <c r="I490" s="491"/>
      <c r="J490" s="238"/>
      <c r="K490" s="238"/>
      <c r="L490" s="238"/>
      <c r="M490" s="238"/>
      <c r="N490" s="491"/>
      <c r="O490" s="238"/>
      <c r="P490" s="238"/>
      <c r="Q490" s="238"/>
      <c r="R490" s="238"/>
      <c r="S490" s="238"/>
      <c r="T490" s="238"/>
      <c r="U490" s="238"/>
      <c r="V490" s="238"/>
      <c r="W490" s="238"/>
      <c r="X490" s="238"/>
      <c r="Y490" s="238"/>
      <c r="Z490" s="238"/>
      <c r="AA490" s="238"/>
      <c r="AB490" s="238"/>
      <c r="AC490" s="238"/>
      <c r="AD490" s="238"/>
    </row>
    <row r="491" customFormat="false" ht="15" hidden="false" customHeight="false" outlineLevel="0" collapsed="false">
      <c r="A491" s="238"/>
      <c r="B491" s="453"/>
      <c r="C491" s="238"/>
      <c r="D491" s="347"/>
      <c r="E491" s="347"/>
      <c r="F491" s="486"/>
      <c r="G491" s="483"/>
      <c r="H491" s="486"/>
      <c r="I491" s="491"/>
      <c r="J491" s="238"/>
      <c r="K491" s="238"/>
      <c r="L491" s="238"/>
      <c r="M491" s="238"/>
      <c r="N491" s="491"/>
      <c r="O491" s="238"/>
      <c r="P491" s="238"/>
      <c r="Q491" s="238"/>
      <c r="R491" s="238"/>
      <c r="S491" s="238"/>
      <c r="T491" s="238"/>
      <c r="U491" s="238"/>
      <c r="V491" s="238"/>
      <c r="W491" s="238"/>
      <c r="X491" s="238"/>
      <c r="Y491" s="238"/>
      <c r="Z491" s="238"/>
      <c r="AA491" s="238"/>
      <c r="AB491" s="238"/>
      <c r="AC491" s="238"/>
      <c r="AD491" s="238"/>
    </row>
    <row r="492" customFormat="false" ht="15" hidden="false" customHeight="false" outlineLevel="0" collapsed="false">
      <c r="A492" s="238"/>
      <c r="B492" s="453"/>
      <c r="C492" s="238"/>
      <c r="D492" s="347"/>
      <c r="E492" s="347"/>
      <c r="F492" s="486"/>
      <c r="G492" s="483"/>
      <c r="H492" s="486"/>
      <c r="I492" s="491"/>
      <c r="J492" s="238"/>
      <c r="K492" s="238"/>
      <c r="L492" s="238"/>
      <c r="M492" s="238"/>
      <c r="N492" s="491"/>
      <c r="O492" s="238"/>
      <c r="P492" s="238"/>
      <c r="Q492" s="238"/>
      <c r="R492" s="238"/>
      <c r="S492" s="238"/>
      <c r="T492" s="238"/>
      <c r="U492" s="238"/>
      <c r="V492" s="238"/>
      <c r="W492" s="238"/>
      <c r="X492" s="238"/>
      <c r="Y492" s="238"/>
      <c r="Z492" s="238"/>
      <c r="AA492" s="238"/>
      <c r="AB492" s="238"/>
      <c r="AC492" s="238"/>
      <c r="AD492" s="238"/>
    </row>
    <row r="493" customFormat="false" ht="15" hidden="false" customHeight="false" outlineLevel="0" collapsed="false">
      <c r="A493" s="238"/>
      <c r="B493" s="453"/>
      <c r="C493" s="238"/>
      <c r="D493" s="347"/>
      <c r="E493" s="347"/>
      <c r="F493" s="486"/>
      <c r="G493" s="483"/>
      <c r="H493" s="486"/>
      <c r="I493" s="491"/>
      <c r="J493" s="238"/>
      <c r="K493" s="238"/>
      <c r="L493" s="238"/>
      <c r="M493" s="238"/>
      <c r="N493" s="491"/>
      <c r="O493" s="238"/>
      <c r="P493" s="238"/>
      <c r="Q493" s="238"/>
      <c r="R493" s="238"/>
      <c r="S493" s="238"/>
      <c r="T493" s="238"/>
      <c r="U493" s="238"/>
      <c r="V493" s="238"/>
      <c r="W493" s="238"/>
      <c r="X493" s="238"/>
      <c r="Y493" s="238"/>
      <c r="Z493" s="238"/>
      <c r="AA493" s="238"/>
      <c r="AB493" s="238"/>
      <c r="AC493" s="238"/>
      <c r="AD493" s="238"/>
    </row>
    <row r="494" customFormat="false" ht="15" hidden="false" customHeight="false" outlineLevel="0" collapsed="false">
      <c r="A494" s="238"/>
      <c r="B494" s="453"/>
      <c r="C494" s="238"/>
      <c r="D494" s="347"/>
      <c r="E494" s="347"/>
      <c r="F494" s="486"/>
      <c r="G494" s="483"/>
      <c r="H494" s="486"/>
      <c r="I494" s="491"/>
      <c r="J494" s="238"/>
      <c r="K494" s="238"/>
      <c r="L494" s="238"/>
      <c r="M494" s="238"/>
      <c r="N494" s="491"/>
      <c r="O494" s="238"/>
      <c r="P494" s="238"/>
      <c r="Q494" s="238"/>
      <c r="R494" s="238"/>
      <c r="S494" s="238"/>
      <c r="T494" s="238"/>
      <c r="U494" s="238"/>
      <c r="V494" s="238"/>
      <c r="W494" s="238"/>
      <c r="X494" s="238"/>
      <c r="Y494" s="238"/>
      <c r="Z494" s="238"/>
      <c r="AA494" s="238"/>
      <c r="AB494" s="238"/>
      <c r="AC494" s="238"/>
      <c r="AD494" s="238"/>
    </row>
    <row r="495" customFormat="false" ht="15" hidden="false" customHeight="false" outlineLevel="0" collapsed="false">
      <c r="A495" s="238"/>
      <c r="B495" s="453"/>
      <c r="C495" s="238"/>
      <c r="D495" s="347"/>
      <c r="E495" s="347"/>
      <c r="F495" s="486"/>
      <c r="G495" s="483"/>
      <c r="H495" s="486"/>
      <c r="I495" s="491"/>
      <c r="J495" s="238"/>
      <c r="K495" s="238"/>
      <c r="L495" s="238"/>
      <c r="M495" s="238"/>
      <c r="N495" s="491"/>
      <c r="O495" s="238"/>
      <c r="P495" s="238"/>
      <c r="Q495" s="238"/>
      <c r="R495" s="238"/>
      <c r="S495" s="238"/>
      <c r="T495" s="238"/>
      <c r="U495" s="238"/>
      <c r="V495" s="238"/>
      <c r="W495" s="238"/>
      <c r="X495" s="238"/>
      <c r="Y495" s="238"/>
      <c r="Z495" s="238"/>
      <c r="AA495" s="238"/>
      <c r="AB495" s="238"/>
      <c r="AC495" s="238"/>
      <c r="AD495" s="238"/>
    </row>
    <row r="496" customFormat="false" ht="15" hidden="false" customHeight="false" outlineLevel="0" collapsed="false">
      <c r="A496" s="238"/>
      <c r="B496" s="453"/>
      <c r="C496" s="238"/>
      <c r="D496" s="347"/>
      <c r="E496" s="347"/>
      <c r="F496" s="486"/>
      <c r="G496" s="483"/>
      <c r="H496" s="486"/>
      <c r="I496" s="491"/>
      <c r="J496" s="238"/>
      <c r="K496" s="238"/>
      <c r="L496" s="238"/>
      <c r="M496" s="238"/>
      <c r="N496" s="491"/>
      <c r="O496" s="238"/>
      <c r="P496" s="238"/>
      <c r="Q496" s="238"/>
      <c r="R496" s="238"/>
      <c r="S496" s="238"/>
      <c r="T496" s="238"/>
      <c r="U496" s="238"/>
      <c r="V496" s="238"/>
      <c r="W496" s="238"/>
      <c r="X496" s="238"/>
      <c r="Y496" s="238"/>
      <c r="Z496" s="238"/>
      <c r="AA496" s="238"/>
      <c r="AB496" s="238"/>
      <c r="AC496" s="238"/>
      <c r="AD496" s="238"/>
    </row>
    <row r="497" customFormat="false" ht="15" hidden="false" customHeight="false" outlineLevel="0" collapsed="false">
      <c r="A497" s="238"/>
      <c r="B497" s="453"/>
      <c r="C497" s="238"/>
      <c r="D497" s="347"/>
      <c r="E497" s="347"/>
      <c r="F497" s="486"/>
      <c r="G497" s="483"/>
      <c r="H497" s="486"/>
      <c r="I497" s="491"/>
      <c r="J497" s="238"/>
      <c r="K497" s="238"/>
      <c r="L497" s="238"/>
      <c r="M497" s="238"/>
      <c r="N497" s="491"/>
      <c r="O497" s="238"/>
      <c r="P497" s="238"/>
      <c r="Q497" s="238"/>
      <c r="R497" s="238"/>
      <c r="S497" s="238"/>
      <c r="T497" s="238"/>
      <c r="U497" s="238"/>
      <c r="V497" s="238"/>
      <c r="W497" s="238"/>
      <c r="X497" s="238"/>
      <c r="Y497" s="238"/>
      <c r="Z497" s="238"/>
      <c r="AA497" s="238"/>
      <c r="AB497" s="238"/>
      <c r="AC497" s="238"/>
      <c r="AD497" s="238"/>
    </row>
    <row r="498" customFormat="false" ht="15" hidden="false" customHeight="false" outlineLevel="0" collapsed="false">
      <c r="A498" s="238"/>
      <c r="B498" s="453"/>
      <c r="C498" s="238"/>
      <c r="D498" s="347"/>
      <c r="E498" s="347"/>
      <c r="F498" s="486"/>
      <c r="G498" s="483"/>
      <c r="H498" s="486"/>
      <c r="I498" s="491"/>
      <c r="J498" s="238"/>
      <c r="K498" s="238"/>
      <c r="L498" s="238"/>
      <c r="M498" s="238"/>
      <c r="N498" s="491"/>
      <c r="O498" s="238"/>
      <c r="P498" s="238"/>
      <c r="Q498" s="238"/>
      <c r="R498" s="238"/>
      <c r="S498" s="238"/>
      <c r="T498" s="238"/>
      <c r="U498" s="238"/>
      <c r="V498" s="238"/>
      <c r="W498" s="238"/>
      <c r="X498" s="238"/>
      <c r="Y498" s="238"/>
      <c r="Z498" s="238"/>
      <c r="AA498" s="238"/>
      <c r="AB498" s="238"/>
      <c r="AC498" s="238"/>
      <c r="AD498" s="238"/>
    </row>
    <row r="499" customFormat="false" ht="15" hidden="false" customHeight="false" outlineLevel="0" collapsed="false">
      <c r="A499" s="238"/>
      <c r="B499" s="453"/>
      <c r="C499" s="238"/>
      <c r="D499" s="347"/>
      <c r="E499" s="347"/>
      <c r="F499" s="486"/>
      <c r="G499" s="483"/>
      <c r="H499" s="486"/>
      <c r="I499" s="491"/>
      <c r="J499" s="238"/>
      <c r="K499" s="238"/>
      <c r="L499" s="238"/>
      <c r="M499" s="238"/>
      <c r="N499" s="491"/>
      <c r="O499" s="238"/>
      <c r="P499" s="238"/>
      <c r="Q499" s="238"/>
      <c r="R499" s="238"/>
      <c r="S499" s="238"/>
      <c r="T499" s="238"/>
      <c r="U499" s="238"/>
      <c r="V499" s="238"/>
      <c r="W499" s="238"/>
      <c r="X499" s="238"/>
      <c r="Y499" s="238"/>
      <c r="Z499" s="238"/>
      <c r="AA499" s="238"/>
      <c r="AB499" s="238"/>
      <c r="AC499" s="238"/>
      <c r="AD499" s="238"/>
    </row>
    <row r="500" customFormat="false" ht="15" hidden="false" customHeight="false" outlineLevel="0" collapsed="false">
      <c r="A500" s="238"/>
      <c r="B500" s="453"/>
      <c r="C500" s="238"/>
      <c r="D500" s="347"/>
      <c r="E500" s="347"/>
      <c r="F500" s="486"/>
      <c r="G500" s="483"/>
      <c r="H500" s="486"/>
      <c r="I500" s="491"/>
      <c r="J500" s="238"/>
      <c r="K500" s="238"/>
      <c r="L500" s="238"/>
      <c r="M500" s="238"/>
      <c r="N500" s="491"/>
      <c r="O500" s="238"/>
      <c r="P500" s="238"/>
      <c r="Q500" s="238"/>
      <c r="R500" s="238"/>
      <c r="S500" s="238"/>
      <c r="T500" s="238"/>
      <c r="U500" s="238"/>
      <c r="V500" s="238"/>
      <c r="W500" s="238"/>
      <c r="X500" s="238"/>
      <c r="Y500" s="238"/>
      <c r="Z500" s="238"/>
      <c r="AA500" s="238"/>
      <c r="AB500" s="238"/>
      <c r="AC500" s="238"/>
      <c r="AD500" s="238"/>
    </row>
    <row r="501" customFormat="false" ht="15" hidden="false" customHeight="false" outlineLevel="0" collapsed="false">
      <c r="A501" s="238"/>
      <c r="B501" s="453"/>
      <c r="C501" s="238"/>
      <c r="D501" s="347"/>
      <c r="E501" s="347"/>
      <c r="F501" s="486"/>
      <c r="G501" s="483"/>
      <c r="H501" s="486"/>
      <c r="I501" s="491"/>
      <c r="J501" s="238"/>
      <c r="K501" s="238"/>
      <c r="L501" s="238"/>
      <c r="M501" s="238"/>
      <c r="N501" s="491"/>
      <c r="O501" s="238"/>
      <c r="P501" s="238"/>
      <c r="Q501" s="238"/>
      <c r="R501" s="238"/>
      <c r="S501" s="238"/>
      <c r="T501" s="238"/>
      <c r="U501" s="238"/>
      <c r="V501" s="238"/>
      <c r="W501" s="238"/>
      <c r="X501" s="238"/>
      <c r="Y501" s="238"/>
      <c r="Z501" s="238"/>
      <c r="AA501" s="238"/>
      <c r="AB501" s="238"/>
      <c r="AC501" s="238"/>
      <c r="AD501" s="238"/>
    </row>
    <row r="502" customFormat="false" ht="15" hidden="false" customHeight="false" outlineLevel="0" collapsed="false">
      <c r="A502" s="238"/>
      <c r="B502" s="453"/>
      <c r="C502" s="238"/>
      <c r="D502" s="347"/>
      <c r="E502" s="347"/>
      <c r="F502" s="486"/>
      <c r="G502" s="483"/>
      <c r="H502" s="486"/>
      <c r="I502" s="491"/>
      <c r="J502" s="238"/>
      <c r="K502" s="238"/>
      <c r="L502" s="238"/>
      <c r="M502" s="238"/>
      <c r="N502" s="491"/>
      <c r="O502" s="238"/>
      <c r="P502" s="238"/>
      <c r="Q502" s="238"/>
      <c r="R502" s="238"/>
      <c r="S502" s="238"/>
      <c r="T502" s="238"/>
      <c r="U502" s="238"/>
      <c r="V502" s="238"/>
      <c r="W502" s="238"/>
      <c r="X502" s="238"/>
      <c r="Y502" s="238"/>
      <c r="Z502" s="238"/>
      <c r="AA502" s="238"/>
      <c r="AB502" s="238"/>
      <c r="AC502" s="238"/>
      <c r="AD502" s="238"/>
    </row>
    <row r="503" customFormat="false" ht="15" hidden="false" customHeight="false" outlineLevel="0" collapsed="false">
      <c r="A503" s="238"/>
      <c r="B503" s="453"/>
      <c r="C503" s="238"/>
      <c r="D503" s="347"/>
      <c r="E503" s="347"/>
      <c r="F503" s="486"/>
      <c r="G503" s="483"/>
      <c r="H503" s="486"/>
      <c r="I503" s="491"/>
      <c r="J503" s="238"/>
      <c r="K503" s="238"/>
      <c r="L503" s="238"/>
      <c r="M503" s="238"/>
      <c r="N503" s="491"/>
      <c r="O503" s="238"/>
      <c r="P503" s="238"/>
      <c r="Q503" s="238"/>
      <c r="R503" s="238"/>
      <c r="S503" s="238"/>
      <c r="T503" s="238"/>
      <c r="U503" s="238"/>
      <c r="V503" s="238"/>
      <c r="W503" s="238"/>
      <c r="X503" s="238"/>
      <c r="Y503" s="238"/>
      <c r="Z503" s="238"/>
      <c r="AA503" s="238"/>
      <c r="AB503" s="238"/>
      <c r="AC503" s="238"/>
      <c r="AD503" s="238"/>
    </row>
    <row r="504" customFormat="false" ht="15" hidden="false" customHeight="false" outlineLevel="0" collapsed="false">
      <c r="A504" s="238"/>
      <c r="B504" s="453"/>
      <c r="C504" s="238"/>
      <c r="D504" s="347"/>
      <c r="E504" s="347"/>
      <c r="F504" s="486"/>
      <c r="G504" s="483"/>
      <c r="H504" s="486"/>
      <c r="I504" s="491"/>
      <c r="J504" s="238"/>
      <c r="K504" s="238"/>
      <c r="L504" s="238"/>
      <c r="M504" s="238"/>
      <c r="N504" s="491"/>
      <c r="O504" s="238"/>
      <c r="P504" s="238"/>
      <c r="Q504" s="238"/>
      <c r="R504" s="238"/>
      <c r="S504" s="238"/>
      <c r="T504" s="238"/>
      <c r="U504" s="238"/>
      <c r="V504" s="238"/>
      <c r="W504" s="238"/>
      <c r="X504" s="238"/>
      <c r="Y504" s="238"/>
      <c r="Z504" s="238"/>
      <c r="AA504" s="238"/>
      <c r="AB504" s="238"/>
      <c r="AC504" s="238"/>
      <c r="AD504" s="238"/>
    </row>
    <row r="505" customFormat="false" ht="15" hidden="false" customHeight="false" outlineLevel="0" collapsed="false">
      <c r="A505" s="238"/>
      <c r="B505" s="453"/>
      <c r="C505" s="238"/>
      <c r="D505" s="347"/>
      <c r="E505" s="347"/>
      <c r="F505" s="486"/>
      <c r="G505" s="483"/>
      <c r="H505" s="486"/>
      <c r="I505" s="491"/>
      <c r="J505" s="238"/>
      <c r="K505" s="238"/>
      <c r="L505" s="238"/>
      <c r="M505" s="238"/>
      <c r="N505" s="491"/>
      <c r="O505" s="238"/>
      <c r="P505" s="238"/>
      <c r="Q505" s="238"/>
      <c r="R505" s="238"/>
      <c r="S505" s="238"/>
      <c r="T505" s="238"/>
      <c r="U505" s="238"/>
      <c r="V505" s="238"/>
      <c r="W505" s="238"/>
      <c r="X505" s="238"/>
      <c r="Y505" s="238"/>
      <c r="Z505" s="238"/>
      <c r="AA505" s="238"/>
      <c r="AB505" s="238"/>
      <c r="AC505" s="238"/>
      <c r="AD505" s="238"/>
    </row>
    <row r="506" customFormat="false" ht="15" hidden="false" customHeight="false" outlineLevel="0" collapsed="false">
      <c r="A506" s="238"/>
      <c r="B506" s="453"/>
      <c r="C506" s="238"/>
      <c r="D506" s="347"/>
      <c r="E506" s="347"/>
      <c r="F506" s="486"/>
      <c r="G506" s="483"/>
      <c r="H506" s="486"/>
      <c r="I506" s="491"/>
      <c r="J506" s="238"/>
      <c r="K506" s="238"/>
      <c r="L506" s="238"/>
      <c r="M506" s="238"/>
      <c r="N506" s="491"/>
      <c r="O506" s="238"/>
      <c r="P506" s="238"/>
      <c r="Q506" s="238"/>
      <c r="R506" s="238"/>
      <c r="S506" s="238"/>
      <c r="T506" s="238"/>
      <c r="U506" s="238"/>
      <c r="V506" s="238"/>
      <c r="W506" s="238"/>
      <c r="X506" s="238"/>
      <c r="Y506" s="238"/>
      <c r="Z506" s="238"/>
      <c r="AA506" s="238"/>
      <c r="AB506" s="238"/>
      <c r="AC506" s="238"/>
      <c r="AD506" s="238"/>
    </row>
    <row r="507" customFormat="false" ht="15" hidden="false" customHeight="false" outlineLevel="0" collapsed="false">
      <c r="A507" s="238"/>
      <c r="B507" s="453"/>
      <c r="C507" s="238"/>
      <c r="D507" s="347"/>
      <c r="E507" s="347"/>
      <c r="F507" s="486"/>
      <c r="G507" s="483"/>
      <c r="H507" s="486"/>
      <c r="I507" s="491"/>
      <c r="J507" s="238"/>
      <c r="K507" s="238"/>
      <c r="L507" s="238"/>
      <c r="M507" s="238"/>
      <c r="N507" s="491"/>
      <c r="O507" s="238"/>
      <c r="P507" s="238"/>
      <c r="Q507" s="238"/>
      <c r="R507" s="238"/>
      <c r="S507" s="238"/>
      <c r="T507" s="238"/>
      <c r="U507" s="238"/>
      <c r="V507" s="238"/>
      <c r="W507" s="238"/>
      <c r="X507" s="238"/>
      <c r="Y507" s="238"/>
      <c r="Z507" s="238"/>
      <c r="AA507" s="238"/>
      <c r="AB507" s="238"/>
      <c r="AC507" s="238"/>
      <c r="AD507" s="238"/>
    </row>
    <row r="508" customFormat="false" ht="15" hidden="false" customHeight="false" outlineLevel="0" collapsed="false">
      <c r="A508" s="238"/>
      <c r="B508" s="453"/>
      <c r="C508" s="238"/>
      <c r="D508" s="347"/>
      <c r="E508" s="347"/>
      <c r="F508" s="486"/>
      <c r="G508" s="483"/>
      <c r="H508" s="486"/>
      <c r="I508" s="491"/>
      <c r="J508" s="238"/>
      <c r="K508" s="238"/>
      <c r="L508" s="238"/>
      <c r="M508" s="238"/>
      <c r="N508" s="491"/>
      <c r="O508" s="238"/>
      <c r="P508" s="238"/>
      <c r="Q508" s="238"/>
      <c r="R508" s="238"/>
      <c r="S508" s="238"/>
      <c r="T508" s="238"/>
      <c r="U508" s="238"/>
      <c r="V508" s="238"/>
      <c r="W508" s="238"/>
      <c r="X508" s="238"/>
      <c r="Y508" s="238"/>
      <c r="Z508" s="238"/>
      <c r="AA508" s="238"/>
      <c r="AB508" s="238"/>
      <c r="AC508" s="238"/>
      <c r="AD508" s="238"/>
    </row>
    <row r="509" customFormat="false" ht="15" hidden="false" customHeight="false" outlineLevel="0" collapsed="false">
      <c r="A509" s="238"/>
      <c r="B509" s="453"/>
      <c r="C509" s="238"/>
      <c r="D509" s="347"/>
      <c r="E509" s="347"/>
      <c r="F509" s="486"/>
      <c r="G509" s="483"/>
      <c r="H509" s="486"/>
      <c r="I509" s="491"/>
      <c r="J509" s="238"/>
      <c r="K509" s="238"/>
      <c r="L509" s="238"/>
      <c r="M509" s="238"/>
      <c r="N509" s="491"/>
      <c r="O509" s="238"/>
      <c r="P509" s="238"/>
      <c r="Q509" s="238"/>
      <c r="R509" s="238"/>
      <c r="S509" s="238"/>
      <c r="T509" s="238"/>
      <c r="U509" s="238"/>
      <c r="V509" s="238"/>
      <c r="W509" s="238"/>
      <c r="X509" s="238"/>
      <c r="Y509" s="238"/>
      <c r="Z509" s="238"/>
      <c r="AA509" s="238"/>
      <c r="AB509" s="238"/>
      <c r="AC509" s="238"/>
      <c r="AD509" s="238"/>
    </row>
    <row r="510" customFormat="false" ht="15" hidden="false" customHeight="false" outlineLevel="0" collapsed="false">
      <c r="A510" s="238"/>
      <c r="B510" s="453"/>
      <c r="C510" s="238"/>
      <c r="D510" s="347"/>
      <c r="E510" s="347"/>
      <c r="F510" s="486"/>
      <c r="G510" s="483"/>
      <c r="H510" s="486"/>
      <c r="I510" s="491"/>
      <c r="J510" s="238"/>
      <c r="K510" s="238"/>
      <c r="L510" s="238"/>
      <c r="M510" s="238"/>
      <c r="N510" s="491"/>
      <c r="O510" s="238"/>
      <c r="P510" s="238"/>
      <c r="Q510" s="238"/>
      <c r="R510" s="238"/>
      <c r="S510" s="238"/>
      <c r="T510" s="238"/>
      <c r="U510" s="238"/>
      <c r="V510" s="238"/>
      <c r="W510" s="238"/>
      <c r="X510" s="238"/>
      <c r="Y510" s="238"/>
      <c r="Z510" s="238"/>
      <c r="AA510" s="238"/>
      <c r="AB510" s="238"/>
      <c r="AC510" s="238"/>
      <c r="AD510" s="238"/>
    </row>
    <row r="511" customFormat="false" ht="15" hidden="false" customHeight="false" outlineLevel="0" collapsed="false">
      <c r="A511" s="238"/>
      <c r="B511" s="453"/>
      <c r="C511" s="238"/>
      <c r="D511" s="347"/>
      <c r="E511" s="347"/>
      <c r="F511" s="486"/>
      <c r="G511" s="483"/>
      <c r="H511" s="486"/>
      <c r="I511" s="491"/>
      <c r="J511" s="238"/>
      <c r="K511" s="238"/>
      <c r="L511" s="238"/>
      <c r="M511" s="238"/>
      <c r="N511" s="491"/>
      <c r="O511" s="238"/>
      <c r="P511" s="238"/>
      <c r="Q511" s="238"/>
      <c r="R511" s="238"/>
      <c r="S511" s="238"/>
      <c r="T511" s="238"/>
      <c r="U511" s="238"/>
      <c r="V511" s="238"/>
      <c r="W511" s="238"/>
      <c r="X511" s="238"/>
      <c r="Y511" s="238"/>
      <c r="Z511" s="238"/>
      <c r="AA511" s="238"/>
      <c r="AB511" s="238"/>
      <c r="AC511" s="238"/>
      <c r="AD511" s="238"/>
    </row>
    <row r="512" customFormat="false" ht="15" hidden="false" customHeight="false" outlineLevel="0" collapsed="false">
      <c r="A512" s="238"/>
      <c r="B512" s="453"/>
      <c r="C512" s="238"/>
      <c r="D512" s="347"/>
      <c r="E512" s="347"/>
      <c r="F512" s="486"/>
      <c r="G512" s="483"/>
      <c r="H512" s="486"/>
      <c r="I512" s="491"/>
      <c r="J512" s="238"/>
      <c r="K512" s="238"/>
      <c r="L512" s="238"/>
      <c r="M512" s="238"/>
      <c r="N512" s="491"/>
      <c r="O512" s="238"/>
      <c r="P512" s="238"/>
      <c r="Q512" s="238"/>
      <c r="R512" s="238"/>
      <c r="S512" s="238"/>
      <c r="T512" s="238"/>
      <c r="U512" s="238"/>
      <c r="V512" s="238"/>
      <c r="W512" s="238"/>
      <c r="X512" s="238"/>
      <c r="Y512" s="238"/>
      <c r="Z512" s="238"/>
      <c r="AA512" s="238"/>
      <c r="AB512" s="238"/>
      <c r="AC512" s="238"/>
      <c r="AD512" s="238"/>
    </row>
    <row r="513" customFormat="false" ht="15" hidden="false" customHeight="false" outlineLevel="0" collapsed="false">
      <c r="A513" s="238"/>
      <c r="B513" s="453"/>
      <c r="C513" s="238"/>
      <c r="D513" s="347"/>
      <c r="E513" s="347"/>
      <c r="F513" s="486"/>
      <c r="G513" s="483"/>
      <c r="H513" s="486"/>
      <c r="I513" s="491"/>
      <c r="J513" s="238"/>
      <c r="K513" s="238"/>
      <c r="L513" s="238"/>
      <c r="M513" s="238"/>
      <c r="N513" s="491"/>
      <c r="O513" s="238"/>
      <c r="P513" s="238"/>
      <c r="Q513" s="238"/>
      <c r="R513" s="238"/>
      <c r="S513" s="238"/>
      <c r="T513" s="238"/>
      <c r="U513" s="238"/>
      <c r="V513" s="238"/>
      <c r="W513" s="238"/>
      <c r="X513" s="238"/>
      <c r="Y513" s="238"/>
      <c r="Z513" s="238"/>
      <c r="AA513" s="238"/>
      <c r="AB513" s="238"/>
      <c r="AC513" s="238"/>
      <c r="AD513" s="238"/>
    </row>
    <row r="514" customFormat="false" ht="15" hidden="false" customHeight="false" outlineLevel="0" collapsed="false">
      <c r="A514" s="238"/>
      <c r="B514" s="453"/>
      <c r="C514" s="238"/>
      <c r="D514" s="347"/>
      <c r="E514" s="347"/>
      <c r="F514" s="486"/>
      <c r="G514" s="483"/>
      <c r="H514" s="486"/>
      <c r="I514" s="491"/>
      <c r="J514" s="238"/>
      <c r="K514" s="238"/>
      <c r="L514" s="238"/>
      <c r="M514" s="238"/>
      <c r="N514" s="491"/>
      <c r="O514" s="238"/>
      <c r="P514" s="238"/>
      <c r="Q514" s="238"/>
      <c r="R514" s="238"/>
      <c r="S514" s="238"/>
      <c r="T514" s="238"/>
      <c r="U514" s="238"/>
      <c r="V514" s="238"/>
      <c r="W514" s="238"/>
      <c r="X514" s="238"/>
      <c r="Y514" s="238"/>
      <c r="Z514" s="238"/>
      <c r="AA514" s="238"/>
      <c r="AB514" s="238"/>
      <c r="AC514" s="238"/>
      <c r="AD514" s="238"/>
    </row>
    <row r="515" customFormat="false" ht="15" hidden="false" customHeight="false" outlineLevel="0" collapsed="false">
      <c r="A515" s="238"/>
      <c r="B515" s="453"/>
      <c r="C515" s="238"/>
      <c r="D515" s="347"/>
      <c r="E515" s="347"/>
      <c r="F515" s="486"/>
      <c r="G515" s="483"/>
      <c r="H515" s="486"/>
      <c r="I515" s="491"/>
      <c r="J515" s="238"/>
      <c r="K515" s="238"/>
      <c r="L515" s="238"/>
      <c r="M515" s="238"/>
      <c r="N515" s="491"/>
      <c r="O515" s="238"/>
      <c r="P515" s="238"/>
      <c r="Q515" s="238"/>
      <c r="R515" s="238"/>
      <c r="S515" s="238"/>
      <c r="T515" s="238"/>
      <c r="U515" s="238"/>
      <c r="V515" s="238"/>
      <c r="W515" s="238"/>
      <c r="X515" s="238"/>
      <c r="Y515" s="238"/>
      <c r="Z515" s="238"/>
      <c r="AA515" s="238"/>
      <c r="AB515" s="238"/>
      <c r="AC515" s="238"/>
      <c r="AD515" s="238"/>
    </row>
    <row r="516" customFormat="false" ht="15" hidden="false" customHeight="false" outlineLevel="0" collapsed="false">
      <c r="A516" s="238"/>
      <c r="B516" s="453"/>
      <c r="C516" s="238"/>
      <c r="D516" s="347"/>
      <c r="E516" s="347"/>
      <c r="F516" s="486"/>
      <c r="G516" s="483"/>
      <c r="H516" s="486"/>
      <c r="I516" s="491"/>
      <c r="J516" s="238"/>
      <c r="K516" s="238"/>
      <c r="L516" s="238"/>
      <c r="M516" s="238"/>
      <c r="N516" s="491"/>
      <c r="O516" s="238"/>
      <c r="P516" s="238"/>
      <c r="Q516" s="238"/>
      <c r="R516" s="238"/>
      <c r="S516" s="238"/>
      <c r="T516" s="238"/>
      <c r="U516" s="238"/>
      <c r="V516" s="238"/>
      <c r="W516" s="238"/>
      <c r="X516" s="238"/>
      <c r="Y516" s="238"/>
      <c r="Z516" s="238"/>
      <c r="AA516" s="238"/>
      <c r="AB516" s="238"/>
      <c r="AC516" s="238"/>
      <c r="AD516" s="238"/>
    </row>
    <row r="517" customFormat="false" ht="15" hidden="false" customHeight="false" outlineLevel="0" collapsed="false">
      <c r="A517" s="238"/>
      <c r="B517" s="453"/>
      <c r="C517" s="238"/>
      <c r="D517" s="347"/>
      <c r="E517" s="347"/>
      <c r="F517" s="486"/>
      <c r="G517" s="483"/>
      <c r="H517" s="486"/>
      <c r="I517" s="491"/>
      <c r="J517" s="238"/>
      <c r="K517" s="238"/>
      <c r="L517" s="238"/>
      <c r="M517" s="238"/>
      <c r="N517" s="491"/>
      <c r="O517" s="238"/>
      <c r="P517" s="238"/>
      <c r="Q517" s="238"/>
      <c r="R517" s="238"/>
      <c r="S517" s="238"/>
      <c r="T517" s="238"/>
      <c r="U517" s="238"/>
      <c r="V517" s="238"/>
      <c r="W517" s="238"/>
      <c r="X517" s="238"/>
      <c r="Y517" s="238"/>
      <c r="Z517" s="238"/>
      <c r="AA517" s="238"/>
      <c r="AB517" s="238"/>
      <c r="AC517" s="238"/>
      <c r="AD517" s="238"/>
    </row>
    <row r="518" customFormat="false" ht="15" hidden="false" customHeight="false" outlineLevel="0" collapsed="false">
      <c r="A518" s="238"/>
      <c r="B518" s="453"/>
      <c r="C518" s="238"/>
      <c r="D518" s="347"/>
      <c r="E518" s="347"/>
      <c r="F518" s="486"/>
      <c r="G518" s="483"/>
      <c r="H518" s="486"/>
      <c r="I518" s="491"/>
      <c r="J518" s="238"/>
      <c r="K518" s="238"/>
      <c r="L518" s="238"/>
      <c r="M518" s="238"/>
      <c r="N518" s="491"/>
      <c r="O518" s="238"/>
      <c r="P518" s="238"/>
      <c r="Q518" s="238"/>
      <c r="R518" s="238"/>
      <c r="S518" s="238"/>
      <c r="T518" s="238"/>
      <c r="U518" s="238"/>
      <c r="V518" s="238"/>
      <c r="W518" s="238"/>
      <c r="X518" s="238"/>
      <c r="Y518" s="238"/>
      <c r="Z518" s="238"/>
      <c r="AA518" s="238"/>
      <c r="AB518" s="238"/>
      <c r="AC518" s="238"/>
      <c r="AD518" s="238"/>
    </row>
    <row r="519" customFormat="false" ht="15" hidden="false" customHeight="false" outlineLevel="0" collapsed="false">
      <c r="A519" s="238"/>
      <c r="B519" s="453"/>
      <c r="C519" s="238"/>
      <c r="D519" s="347"/>
      <c r="E519" s="347"/>
      <c r="F519" s="486"/>
      <c r="G519" s="483"/>
      <c r="H519" s="486"/>
      <c r="I519" s="491"/>
      <c r="J519" s="238"/>
      <c r="K519" s="238"/>
      <c r="L519" s="238"/>
      <c r="M519" s="238"/>
      <c r="N519" s="491"/>
      <c r="O519" s="238"/>
      <c r="P519" s="238"/>
      <c r="Q519" s="238"/>
      <c r="R519" s="238"/>
      <c r="S519" s="238"/>
      <c r="T519" s="238"/>
      <c r="U519" s="238"/>
      <c r="V519" s="238"/>
      <c r="W519" s="238"/>
      <c r="X519" s="238"/>
      <c r="Y519" s="238"/>
      <c r="Z519" s="238"/>
      <c r="AA519" s="238"/>
      <c r="AB519" s="238"/>
      <c r="AC519" s="238"/>
      <c r="AD519" s="238"/>
    </row>
    <row r="520" customFormat="false" ht="15" hidden="false" customHeight="false" outlineLevel="0" collapsed="false">
      <c r="A520" s="238"/>
      <c r="B520" s="453"/>
      <c r="C520" s="238"/>
      <c r="D520" s="347"/>
      <c r="E520" s="347"/>
      <c r="F520" s="486"/>
      <c r="G520" s="483"/>
      <c r="H520" s="486"/>
      <c r="I520" s="491"/>
      <c r="J520" s="238"/>
      <c r="K520" s="238"/>
      <c r="L520" s="238"/>
      <c r="M520" s="238"/>
      <c r="N520" s="491"/>
      <c r="O520" s="238"/>
      <c r="P520" s="238"/>
      <c r="Q520" s="238"/>
      <c r="R520" s="238"/>
      <c r="S520" s="238"/>
      <c r="T520" s="238"/>
      <c r="U520" s="238"/>
      <c r="V520" s="238"/>
      <c r="W520" s="238"/>
      <c r="X520" s="238"/>
      <c r="Y520" s="238"/>
      <c r="Z520" s="238"/>
      <c r="AA520" s="238"/>
      <c r="AB520" s="238"/>
      <c r="AC520" s="238"/>
      <c r="AD520" s="238"/>
    </row>
    <row r="521" customFormat="false" ht="15" hidden="false" customHeight="false" outlineLevel="0" collapsed="false">
      <c r="A521" s="238"/>
      <c r="B521" s="453"/>
      <c r="C521" s="238"/>
      <c r="D521" s="347"/>
      <c r="E521" s="347"/>
      <c r="F521" s="486"/>
      <c r="G521" s="483"/>
      <c r="H521" s="486"/>
      <c r="I521" s="491"/>
      <c r="J521" s="238"/>
      <c r="K521" s="238"/>
      <c r="L521" s="238"/>
      <c r="M521" s="238"/>
      <c r="N521" s="491"/>
      <c r="O521" s="238"/>
      <c r="P521" s="238"/>
      <c r="Q521" s="238"/>
      <c r="R521" s="238"/>
      <c r="S521" s="238"/>
      <c r="T521" s="238"/>
      <c r="U521" s="238"/>
      <c r="V521" s="238"/>
      <c r="W521" s="238"/>
      <c r="X521" s="238"/>
      <c r="Y521" s="238"/>
      <c r="Z521" s="238"/>
      <c r="AA521" s="238"/>
      <c r="AB521" s="238"/>
      <c r="AC521" s="238"/>
      <c r="AD521" s="238"/>
    </row>
    <row r="522" customFormat="false" ht="15" hidden="false" customHeight="false" outlineLevel="0" collapsed="false">
      <c r="A522" s="238"/>
      <c r="B522" s="453"/>
      <c r="C522" s="238"/>
      <c r="D522" s="347"/>
      <c r="E522" s="347"/>
      <c r="F522" s="486"/>
      <c r="G522" s="483"/>
      <c r="H522" s="486"/>
      <c r="I522" s="491"/>
      <c r="J522" s="238"/>
      <c r="K522" s="238"/>
      <c r="L522" s="238"/>
      <c r="M522" s="238"/>
      <c r="N522" s="491"/>
      <c r="O522" s="238"/>
      <c r="P522" s="238"/>
      <c r="Q522" s="238"/>
      <c r="R522" s="238"/>
      <c r="S522" s="238"/>
      <c r="T522" s="238"/>
      <c r="U522" s="238"/>
      <c r="V522" s="238"/>
      <c r="W522" s="238"/>
      <c r="X522" s="238"/>
      <c r="Y522" s="238"/>
      <c r="Z522" s="238"/>
      <c r="AA522" s="238"/>
      <c r="AB522" s="238"/>
      <c r="AC522" s="238"/>
      <c r="AD522" s="238"/>
    </row>
    <row r="523" customFormat="false" ht="15" hidden="false" customHeight="false" outlineLevel="0" collapsed="false">
      <c r="A523" s="238"/>
      <c r="B523" s="453"/>
      <c r="C523" s="238"/>
      <c r="D523" s="347"/>
      <c r="E523" s="347"/>
      <c r="F523" s="486"/>
      <c r="G523" s="483"/>
      <c r="H523" s="486"/>
      <c r="I523" s="491"/>
      <c r="J523" s="238"/>
      <c r="K523" s="238"/>
      <c r="L523" s="238"/>
      <c r="M523" s="238"/>
      <c r="N523" s="491"/>
      <c r="O523" s="238"/>
      <c r="P523" s="238"/>
      <c r="Q523" s="238"/>
      <c r="R523" s="238"/>
      <c r="S523" s="238"/>
      <c r="T523" s="238"/>
      <c r="U523" s="238"/>
      <c r="V523" s="238"/>
      <c r="W523" s="238"/>
      <c r="X523" s="238"/>
      <c r="Y523" s="238"/>
      <c r="Z523" s="238"/>
      <c r="AA523" s="238"/>
      <c r="AB523" s="238"/>
      <c r="AC523" s="238"/>
      <c r="AD523" s="238"/>
    </row>
    <row r="524" customFormat="false" ht="15" hidden="false" customHeight="false" outlineLevel="0" collapsed="false">
      <c r="A524" s="238"/>
      <c r="B524" s="453"/>
      <c r="C524" s="238"/>
      <c r="D524" s="347"/>
      <c r="E524" s="347"/>
      <c r="F524" s="486"/>
      <c r="G524" s="483"/>
      <c r="H524" s="486"/>
      <c r="I524" s="491"/>
      <c r="J524" s="238"/>
      <c r="K524" s="238"/>
      <c r="L524" s="238"/>
      <c r="M524" s="238"/>
      <c r="N524" s="491"/>
      <c r="O524" s="238"/>
      <c r="P524" s="238"/>
      <c r="Q524" s="238"/>
      <c r="R524" s="238"/>
      <c r="S524" s="238"/>
      <c r="T524" s="238"/>
      <c r="U524" s="238"/>
      <c r="V524" s="238"/>
      <c r="W524" s="238"/>
      <c r="X524" s="238"/>
      <c r="Y524" s="238"/>
      <c r="Z524" s="238"/>
      <c r="AA524" s="238"/>
      <c r="AB524" s="238"/>
      <c r="AC524" s="238"/>
      <c r="AD524" s="238"/>
    </row>
    <row r="525" customFormat="false" ht="15" hidden="false" customHeight="false" outlineLevel="0" collapsed="false">
      <c r="A525" s="238"/>
      <c r="B525" s="453"/>
      <c r="C525" s="238"/>
      <c r="D525" s="347"/>
      <c r="E525" s="347"/>
      <c r="F525" s="486"/>
      <c r="G525" s="483"/>
      <c r="H525" s="486"/>
      <c r="I525" s="491"/>
      <c r="J525" s="238"/>
      <c r="K525" s="238"/>
      <c r="L525" s="238"/>
      <c r="M525" s="238"/>
      <c r="N525" s="491"/>
      <c r="O525" s="238"/>
      <c r="P525" s="238"/>
      <c r="Q525" s="238"/>
      <c r="R525" s="238"/>
      <c r="S525" s="238"/>
      <c r="T525" s="238"/>
      <c r="U525" s="238"/>
      <c r="V525" s="238"/>
      <c r="W525" s="238"/>
      <c r="X525" s="238"/>
      <c r="Y525" s="238"/>
      <c r="Z525" s="238"/>
      <c r="AA525" s="238"/>
      <c r="AB525" s="238"/>
      <c r="AC525" s="238"/>
      <c r="AD525" s="238"/>
    </row>
    <row r="526" customFormat="false" ht="15" hidden="false" customHeight="false" outlineLevel="0" collapsed="false">
      <c r="A526" s="238"/>
      <c r="B526" s="453"/>
      <c r="C526" s="238"/>
      <c r="D526" s="347"/>
      <c r="E526" s="347"/>
      <c r="F526" s="486"/>
      <c r="G526" s="483"/>
      <c r="H526" s="486"/>
      <c r="I526" s="491"/>
      <c r="J526" s="238"/>
      <c r="K526" s="238"/>
      <c r="L526" s="238"/>
      <c r="M526" s="238"/>
      <c r="N526" s="491"/>
      <c r="O526" s="238"/>
      <c r="P526" s="238"/>
      <c r="Q526" s="238"/>
      <c r="R526" s="238"/>
      <c r="S526" s="238"/>
      <c r="T526" s="238"/>
      <c r="U526" s="238"/>
      <c r="V526" s="238"/>
      <c r="W526" s="238"/>
      <c r="X526" s="238"/>
      <c r="Y526" s="238"/>
      <c r="Z526" s="238"/>
      <c r="AA526" s="238"/>
      <c r="AB526" s="238"/>
      <c r="AC526" s="238"/>
      <c r="AD526" s="238"/>
    </row>
    <row r="527" customFormat="false" ht="15" hidden="false" customHeight="false" outlineLevel="0" collapsed="false">
      <c r="A527" s="238"/>
      <c r="B527" s="453"/>
      <c r="C527" s="238"/>
      <c r="D527" s="347"/>
      <c r="E527" s="347"/>
      <c r="F527" s="486"/>
      <c r="G527" s="483"/>
      <c r="H527" s="486"/>
      <c r="I527" s="491"/>
      <c r="J527" s="238"/>
      <c r="K527" s="238"/>
      <c r="L527" s="238"/>
      <c r="M527" s="238"/>
      <c r="N527" s="491"/>
      <c r="O527" s="238"/>
      <c r="P527" s="238"/>
      <c r="Q527" s="238"/>
      <c r="R527" s="238"/>
      <c r="S527" s="238"/>
      <c r="T527" s="238"/>
      <c r="U527" s="238"/>
      <c r="V527" s="238"/>
      <c r="W527" s="238"/>
      <c r="X527" s="238"/>
      <c r="Y527" s="238"/>
      <c r="Z527" s="238"/>
      <c r="AA527" s="238"/>
      <c r="AB527" s="238"/>
      <c r="AC527" s="238"/>
      <c r="AD527" s="238"/>
    </row>
    <row r="528" customFormat="false" ht="15" hidden="false" customHeight="false" outlineLevel="0" collapsed="false">
      <c r="A528" s="238"/>
      <c r="B528" s="453"/>
      <c r="C528" s="238"/>
      <c r="D528" s="347"/>
      <c r="E528" s="347"/>
      <c r="F528" s="486"/>
      <c r="G528" s="483"/>
      <c r="H528" s="486"/>
      <c r="I528" s="491"/>
      <c r="J528" s="238"/>
      <c r="K528" s="238"/>
      <c r="L528" s="238"/>
      <c r="M528" s="238"/>
      <c r="N528" s="491"/>
      <c r="O528" s="238"/>
      <c r="P528" s="238"/>
      <c r="Q528" s="238"/>
      <c r="R528" s="238"/>
      <c r="S528" s="238"/>
      <c r="T528" s="238"/>
      <c r="U528" s="238"/>
      <c r="V528" s="238"/>
      <c r="W528" s="238"/>
      <c r="X528" s="238"/>
      <c r="Y528" s="238"/>
      <c r="Z528" s="238"/>
      <c r="AA528" s="238"/>
      <c r="AB528" s="238"/>
      <c r="AC528" s="238"/>
      <c r="AD528" s="238"/>
    </row>
    <row r="529" customFormat="false" ht="15" hidden="false" customHeight="false" outlineLevel="0" collapsed="false">
      <c r="A529" s="238"/>
      <c r="B529" s="453"/>
      <c r="C529" s="238"/>
      <c r="D529" s="347"/>
      <c r="E529" s="347"/>
      <c r="F529" s="486"/>
      <c r="G529" s="483"/>
      <c r="H529" s="486"/>
      <c r="I529" s="491"/>
      <c r="J529" s="238"/>
      <c r="K529" s="238"/>
      <c r="L529" s="238"/>
      <c r="M529" s="238"/>
      <c r="N529" s="491"/>
      <c r="O529" s="238"/>
      <c r="P529" s="238"/>
      <c r="Q529" s="238"/>
      <c r="R529" s="238"/>
      <c r="S529" s="238"/>
      <c r="T529" s="238"/>
      <c r="U529" s="238"/>
      <c r="V529" s="238"/>
      <c r="W529" s="238"/>
      <c r="X529" s="238"/>
      <c r="Y529" s="238"/>
      <c r="Z529" s="238"/>
      <c r="AA529" s="238"/>
      <c r="AB529" s="238"/>
      <c r="AC529" s="238"/>
      <c r="AD529" s="238"/>
    </row>
    <row r="530" customFormat="false" ht="15" hidden="false" customHeight="false" outlineLevel="0" collapsed="false">
      <c r="A530" s="238"/>
      <c r="B530" s="453"/>
      <c r="C530" s="238"/>
      <c r="D530" s="347"/>
      <c r="E530" s="347"/>
      <c r="F530" s="486"/>
      <c r="G530" s="483"/>
      <c r="H530" s="486"/>
      <c r="I530" s="491"/>
      <c r="J530" s="238"/>
      <c r="K530" s="238"/>
      <c r="L530" s="238"/>
      <c r="M530" s="238"/>
      <c r="N530" s="491"/>
      <c r="O530" s="238"/>
      <c r="P530" s="238"/>
      <c r="Q530" s="238"/>
      <c r="R530" s="238"/>
      <c r="S530" s="238"/>
      <c r="T530" s="238"/>
      <c r="U530" s="238"/>
      <c r="V530" s="238"/>
      <c r="W530" s="238"/>
      <c r="X530" s="238"/>
      <c r="Y530" s="238"/>
      <c r="Z530" s="238"/>
      <c r="AA530" s="238"/>
      <c r="AB530" s="238"/>
      <c r="AC530" s="238"/>
      <c r="AD530" s="238"/>
    </row>
    <row r="531" customFormat="false" ht="15" hidden="false" customHeight="false" outlineLevel="0" collapsed="false">
      <c r="A531" s="238"/>
      <c r="B531" s="453"/>
      <c r="C531" s="238"/>
      <c r="D531" s="347"/>
      <c r="E531" s="347"/>
      <c r="F531" s="486"/>
      <c r="G531" s="483"/>
      <c r="H531" s="486"/>
      <c r="I531" s="491"/>
      <c r="J531" s="238"/>
      <c r="K531" s="238"/>
      <c r="L531" s="238"/>
      <c r="M531" s="238"/>
      <c r="N531" s="491"/>
      <c r="O531" s="238"/>
      <c r="P531" s="238"/>
      <c r="Q531" s="238"/>
      <c r="R531" s="238"/>
      <c r="S531" s="238"/>
      <c r="T531" s="238"/>
      <c r="U531" s="238"/>
      <c r="V531" s="238"/>
      <c r="W531" s="238"/>
      <c r="X531" s="238"/>
      <c r="Y531" s="238"/>
      <c r="Z531" s="238"/>
      <c r="AA531" s="238"/>
      <c r="AB531" s="238"/>
      <c r="AC531" s="238"/>
      <c r="AD531" s="238"/>
    </row>
    <row r="532" customFormat="false" ht="15" hidden="false" customHeight="false" outlineLevel="0" collapsed="false">
      <c r="A532" s="238"/>
      <c r="B532" s="453"/>
      <c r="C532" s="238"/>
      <c r="D532" s="347"/>
      <c r="E532" s="347"/>
      <c r="F532" s="486"/>
      <c r="G532" s="483"/>
      <c r="H532" s="486"/>
      <c r="I532" s="491"/>
      <c r="J532" s="238"/>
      <c r="K532" s="238"/>
      <c r="L532" s="238"/>
      <c r="M532" s="238"/>
      <c r="N532" s="491"/>
      <c r="O532" s="238"/>
      <c r="P532" s="238"/>
      <c r="Q532" s="238"/>
      <c r="R532" s="238"/>
      <c r="S532" s="238"/>
      <c r="T532" s="238"/>
      <c r="U532" s="238"/>
      <c r="V532" s="238"/>
      <c r="W532" s="238"/>
      <c r="X532" s="238"/>
      <c r="Y532" s="238"/>
      <c r="Z532" s="238"/>
      <c r="AA532" s="238"/>
      <c r="AB532" s="238"/>
      <c r="AC532" s="238"/>
      <c r="AD532" s="238"/>
    </row>
    <row r="533" customFormat="false" ht="15" hidden="false" customHeight="false" outlineLevel="0" collapsed="false">
      <c r="A533" s="238"/>
      <c r="B533" s="453"/>
      <c r="C533" s="238"/>
      <c r="D533" s="347"/>
      <c r="E533" s="347"/>
      <c r="F533" s="486"/>
      <c r="G533" s="483"/>
      <c r="H533" s="486"/>
      <c r="I533" s="491"/>
      <c r="J533" s="238"/>
      <c r="K533" s="238"/>
      <c r="L533" s="238"/>
      <c r="M533" s="238"/>
      <c r="N533" s="491"/>
      <c r="O533" s="238"/>
      <c r="P533" s="238"/>
      <c r="Q533" s="238"/>
      <c r="R533" s="238"/>
      <c r="S533" s="238"/>
      <c r="T533" s="238"/>
      <c r="U533" s="238"/>
      <c r="V533" s="238"/>
      <c r="W533" s="238"/>
      <c r="X533" s="238"/>
      <c r="Y533" s="238"/>
      <c r="Z533" s="238"/>
      <c r="AA533" s="238"/>
      <c r="AB533" s="238"/>
      <c r="AC533" s="238"/>
      <c r="AD533" s="238"/>
    </row>
    <row r="534" customFormat="false" ht="15" hidden="false" customHeight="false" outlineLevel="0" collapsed="false">
      <c r="A534" s="238"/>
      <c r="B534" s="453"/>
      <c r="C534" s="238"/>
      <c r="D534" s="347"/>
      <c r="E534" s="347"/>
      <c r="F534" s="486"/>
      <c r="G534" s="483"/>
      <c r="H534" s="486"/>
      <c r="I534" s="491"/>
      <c r="J534" s="238"/>
      <c r="K534" s="238"/>
      <c r="L534" s="238"/>
      <c r="M534" s="238"/>
      <c r="N534" s="491"/>
      <c r="O534" s="238"/>
      <c r="P534" s="238"/>
      <c r="Q534" s="238"/>
      <c r="R534" s="238"/>
      <c r="S534" s="238"/>
      <c r="T534" s="238"/>
      <c r="U534" s="238"/>
      <c r="V534" s="238"/>
      <c r="W534" s="238"/>
      <c r="X534" s="238"/>
      <c r="Y534" s="238"/>
      <c r="Z534" s="238"/>
      <c r="AA534" s="238"/>
      <c r="AB534" s="238"/>
      <c r="AC534" s="238"/>
      <c r="AD534" s="238"/>
    </row>
    <row r="535" customFormat="false" ht="15" hidden="false" customHeight="false" outlineLevel="0" collapsed="false">
      <c r="A535" s="238"/>
      <c r="B535" s="453"/>
      <c r="C535" s="238"/>
      <c r="D535" s="347"/>
      <c r="E535" s="347"/>
      <c r="F535" s="486"/>
      <c r="G535" s="483"/>
      <c r="H535" s="486"/>
      <c r="I535" s="491"/>
      <c r="J535" s="238"/>
      <c r="K535" s="238"/>
      <c r="L535" s="238"/>
      <c r="M535" s="238"/>
      <c r="N535" s="491"/>
      <c r="O535" s="238"/>
      <c r="P535" s="238"/>
      <c r="Q535" s="238"/>
      <c r="R535" s="238"/>
      <c r="S535" s="238"/>
      <c r="T535" s="238"/>
      <c r="U535" s="238"/>
      <c r="V535" s="238"/>
      <c r="W535" s="238"/>
      <c r="X535" s="238"/>
      <c r="Y535" s="238"/>
      <c r="Z535" s="238"/>
      <c r="AA535" s="238"/>
      <c r="AB535" s="238"/>
      <c r="AC535" s="238"/>
      <c r="AD535" s="238"/>
    </row>
    <row r="536" customFormat="false" ht="15" hidden="false" customHeight="false" outlineLevel="0" collapsed="false">
      <c r="A536" s="238"/>
      <c r="B536" s="453"/>
      <c r="C536" s="238"/>
      <c r="D536" s="347"/>
      <c r="E536" s="347"/>
      <c r="F536" s="486"/>
      <c r="G536" s="483"/>
      <c r="H536" s="486"/>
      <c r="I536" s="491"/>
      <c r="J536" s="238"/>
      <c r="K536" s="238"/>
      <c r="L536" s="238"/>
      <c r="M536" s="238"/>
      <c r="N536" s="491"/>
      <c r="O536" s="238"/>
      <c r="P536" s="238"/>
      <c r="Q536" s="238"/>
      <c r="R536" s="238"/>
      <c r="S536" s="238"/>
      <c r="T536" s="238"/>
      <c r="U536" s="238"/>
      <c r="V536" s="238"/>
      <c r="W536" s="238"/>
      <c r="X536" s="238"/>
      <c r="Y536" s="238"/>
      <c r="Z536" s="238"/>
      <c r="AA536" s="238"/>
      <c r="AB536" s="238"/>
      <c r="AC536" s="238"/>
      <c r="AD536" s="238"/>
    </row>
    <row r="537" customFormat="false" ht="15" hidden="false" customHeight="false" outlineLevel="0" collapsed="false">
      <c r="A537" s="238"/>
      <c r="B537" s="453"/>
      <c r="C537" s="238"/>
      <c r="D537" s="347"/>
      <c r="E537" s="347"/>
      <c r="F537" s="486"/>
      <c r="G537" s="483"/>
      <c r="H537" s="486"/>
      <c r="I537" s="491"/>
      <c r="J537" s="238"/>
      <c r="K537" s="238"/>
      <c r="L537" s="238"/>
      <c r="M537" s="238"/>
      <c r="N537" s="491"/>
      <c r="O537" s="238"/>
      <c r="P537" s="238"/>
      <c r="Q537" s="238"/>
      <c r="R537" s="238"/>
      <c r="S537" s="238"/>
      <c r="T537" s="238"/>
      <c r="U537" s="238"/>
      <c r="V537" s="238"/>
      <c r="W537" s="238"/>
      <c r="X537" s="238"/>
      <c r="Y537" s="238"/>
      <c r="Z537" s="238"/>
      <c r="AA537" s="238"/>
      <c r="AB537" s="238"/>
      <c r="AC537" s="238"/>
      <c r="AD537" s="238"/>
    </row>
    <row r="538" customFormat="false" ht="15" hidden="false" customHeight="false" outlineLevel="0" collapsed="false">
      <c r="A538" s="238"/>
      <c r="B538" s="453"/>
      <c r="C538" s="238"/>
      <c r="D538" s="347"/>
      <c r="E538" s="347"/>
      <c r="F538" s="486"/>
      <c r="G538" s="483"/>
      <c r="H538" s="486"/>
      <c r="I538" s="491"/>
      <c r="J538" s="238"/>
      <c r="K538" s="238"/>
      <c r="L538" s="238"/>
      <c r="M538" s="238"/>
      <c r="N538" s="491"/>
      <c r="O538" s="238"/>
      <c r="P538" s="238"/>
      <c r="Q538" s="238"/>
      <c r="R538" s="238"/>
      <c r="S538" s="238"/>
      <c r="T538" s="238"/>
      <c r="U538" s="238"/>
      <c r="V538" s="238"/>
      <c r="W538" s="238"/>
      <c r="X538" s="238"/>
      <c r="Y538" s="238"/>
      <c r="Z538" s="238"/>
      <c r="AA538" s="238"/>
      <c r="AB538" s="238"/>
      <c r="AC538" s="238"/>
      <c r="AD538" s="238"/>
    </row>
    <row r="539" customFormat="false" ht="15" hidden="false" customHeight="false" outlineLevel="0" collapsed="false">
      <c r="A539" s="238"/>
      <c r="B539" s="453"/>
      <c r="C539" s="238"/>
      <c r="D539" s="347"/>
      <c r="E539" s="347"/>
      <c r="F539" s="486"/>
      <c r="G539" s="483"/>
      <c r="H539" s="486"/>
      <c r="I539" s="491"/>
      <c r="J539" s="238"/>
      <c r="K539" s="238"/>
      <c r="L539" s="238"/>
      <c r="M539" s="238"/>
      <c r="N539" s="491"/>
      <c r="O539" s="238"/>
      <c r="P539" s="238"/>
      <c r="Q539" s="238"/>
      <c r="R539" s="238"/>
      <c r="S539" s="238"/>
      <c r="T539" s="238"/>
      <c r="U539" s="238"/>
      <c r="V539" s="238"/>
      <c r="W539" s="238"/>
      <c r="X539" s="238"/>
      <c r="Y539" s="238"/>
      <c r="Z539" s="238"/>
      <c r="AA539" s="238"/>
      <c r="AB539" s="238"/>
      <c r="AC539" s="238"/>
      <c r="AD539" s="238"/>
    </row>
    <row r="540" customFormat="false" ht="15" hidden="false" customHeight="false" outlineLevel="0" collapsed="false">
      <c r="A540" s="238"/>
      <c r="B540" s="453"/>
      <c r="C540" s="238"/>
      <c r="D540" s="347"/>
      <c r="E540" s="347"/>
      <c r="F540" s="486"/>
      <c r="G540" s="483"/>
      <c r="H540" s="486"/>
      <c r="I540" s="491"/>
      <c r="J540" s="238"/>
      <c r="K540" s="238"/>
      <c r="L540" s="238"/>
      <c r="M540" s="238"/>
      <c r="N540" s="491"/>
      <c r="O540" s="238"/>
      <c r="P540" s="238"/>
      <c r="Q540" s="238"/>
      <c r="R540" s="238"/>
      <c r="S540" s="238"/>
      <c r="T540" s="238"/>
      <c r="U540" s="238"/>
      <c r="V540" s="238"/>
      <c r="W540" s="238"/>
      <c r="X540" s="238"/>
      <c r="Y540" s="238"/>
      <c r="Z540" s="238"/>
      <c r="AA540" s="238"/>
      <c r="AB540" s="238"/>
      <c r="AC540" s="238"/>
      <c r="AD540" s="238"/>
    </row>
    <row r="541" customFormat="false" ht="15" hidden="false" customHeight="false" outlineLevel="0" collapsed="false">
      <c r="A541" s="238"/>
      <c r="B541" s="453"/>
      <c r="C541" s="238"/>
      <c r="D541" s="347"/>
      <c r="E541" s="347"/>
      <c r="F541" s="486"/>
      <c r="G541" s="483"/>
      <c r="H541" s="486"/>
      <c r="I541" s="491"/>
      <c r="J541" s="238"/>
      <c r="K541" s="238"/>
      <c r="L541" s="238"/>
      <c r="M541" s="238"/>
      <c r="N541" s="491"/>
      <c r="O541" s="238"/>
      <c r="P541" s="238"/>
      <c r="Q541" s="238"/>
      <c r="R541" s="238"/>
      <c r="S541" s="238"/>
      <c r="T541" s="238"/>
      <c r="U541" s="238"/>
      <c r="V541" s="238"/>
      <c r="W541" s="238"/>
      <c r="X541" s="238"/>
      <c r="Y541" s="238"/>
      <c r="Z541" s="238"/>
      <c r="AA541" s="238"/>
      <c r="AB541" s="238"/>
      <c r="AC541" s="238"/>
      <c r="AD541" s="238"/>
    </row>
    <row r="542" customFormat="false" ht="15" hidden="false" customHeight="false" outlineLevel="0" collapsed="false">
      <c r="A542" s="238"/>
      <c r="B542" s="453"/>
      <c r="C542" s="238"/>
      <c r="D542" s="347"/>
      <c r="E542" s="347"/>
      <c r="F542" s="486"/>
      <c r="G542" s="483"/>
      <c r="H542" s="486"/>
      <c r="I542" s="491"/>
      <c r="J542" s="238"/>
      <c r="K542" s="238"/>
      <c r="L542" s="238"/>
      <c r="M542" s="238"/>
      <c r="N542" s="491"/>
      <c r="O542" s="238"/>
      <c r="P542" s="238"/>
      <c r="Q542" s="238"/>
      <c r="R542" s="238"/>
      <c r="S542" s="238"/>
      <c r="T542" s="238"/>
      <c r="U542" s="238"/>
      <c r="V542" s="238"/>
      <c r="W542" s="238"/>
      <c r="X542" s="238"/>
      <c r="Y542" s="238"/>
      <c r="Z542" s="238"/>
      <c r="AA542" s="238"/>
      <c r="AB542" s="238"/>
      <c r="AC542" s="238"/>
      <c r="AD542" s="238"/>
    </row>
    <row r="543" customFormat="false" ht="15" hidden="false" customHeight="false" outlineLevel="0" collapsed="false">
      <c r="A543" s="238"/>
      <c r="B543" s="453"/>
      <c r="C543" s="238"/>
      <c r="D543" s="347"/>
      <c r="E543" s="347"/>
      <c r="F543" s="486"/>
      <c r="G543" s="483"/>
      <c r="H543" s="486"/>
      <c r="I543" s="491"/>
      <c r="J543" s="238"/>
      <c r="K543" s="238"/>
      <c r="L543" s="238"/>
      <c r="M543" s="238"/>
      <c r="N543" s="491"/>
      <c r="O543" s="238"/>
      <c r="P543" s="238"/>
      <c r="Q543" s="238"/>
      <c r="R543" s="238"/>
      <c r="S543" s="238"/>
      <c r="T543" s="238"/>
      <c r="U543" s="238"/>
      <c r="V543" s="238"/>
      <c r="W543" s="238"/>
      <c r="X543" s="238"/>
      <c r="Y543" s="238"/>
      <c r="Z543" s="238"/>
      <c r="AA543" s="238"/>
      <c r="AB543" s="238"/>
      <c r="AC543" s="238"/>
      <c r="AD543" s="238"/>
    </row>
    <row r="544" customFormat="false" ht="15" hidden="false" customHeight="false" outlineLevel="0" collapsed="false">
      <c r="A544" s="238"/>
      <c r="B544" s="453"/>
      <c r="C544" s="238"/>
      <c r="D544" s="347"/>
      <c r="E544" s="347"/>
      <c r="F544" s="486"/>
      <c r="G544" s="483"/>
      <c r="H544" s="486"/>
      <c r="I544" s="491"/>
      <c r="J544" s="238"/>
      <c r="K544" s="238"/>
      <c r="L544" s="238"/>
      <c r="M544" s="238"/>
      <c r="N544" s="491"/>
      <c r="O544" s="238"/>
      <c r="P544" s="238"/>
      <c r="Q544" s="238"/>
      <c r="R544" s="238"/>
      <c r="S544" s="238"/>
      <c r="T544" s="238"/>
      <c r="U544" s="238"/>
      <c r="V544" s="238"/>
      <c r="W544" s="238"/>
      <c r="X544" s="238"/>
      <c r="Y544" s="238"/>
      <c r="Z544" s="238"/>
      <c r="AA544" s="238"/>
      <c r="AB544" s="238"/>
      <c r="AC544" s="238"/>
      <c r="AD544" s="238"/>
    </row>
    <row r="545" customFormat="false" ht="15" hidden="false" customHeight="false" outlineLevel="0" collapsed="false">
      <c r="A545" s="238"/>
      <c r="B545" s="453"/>
      <c r="C545" s="238"/>
      <c r="D545" s="347"/>
      <c r="E545" s="347"/>
      <c r="F545" s="486"/>
      <c r="G545" s="483"/>
      <c r="H545" s="486"/>
      <c r="I545" s="491"/>
      <c r="J545" s="238"/>
      <c r="K545" s="238"/>
      <c r="L545" s="238"/>
      <c r="M545" s="238"/>
      <c r="N545" s="491"/>
      <c r="O545" s="238"/>
      <c r="P545" s="238"/>
      <c r="Q545" s="238"/>
      <c r="R545" s="238"/>
      <c r="S545" s="238"/>
      <c r="T545" s="238"/>
      <c r="U545" s="238"/>
      <c r="V545" s="238"/>
      <c r="W545" s="238"/>
      <c r="X545" s="238"/>
      <c r="Y545" s="238"/>
      <c r="Z545" s="238"/>
      <c r="AA545" s="238"/>
      <c r="AB545" s="238"/>
      <c r="AC545" s="238"/>
      <c r="AD545" s="238"/>
    </row>
    <row r="546" customFormat="false" ht="15" hidden="false" customHeight="false" outlineLevel="0" collapsed="false">
      <c r="A546" s="238"/>
      <c r="B546" s="453"/>
      <c r="C546" s="238"/>
      <c r="D546" s="347"/>
      <c r="E546" s="347"/>
      <c r="F546" s="486"/>
      <c r="G546" s="483"/>
      <c r="H546" s="486"/>
      <c r="I546" s="491"/>
      <c r="J546" s="238"/>
      <c r="K546" s="238"/>
      <c r="L546" s="238"/>
      <c r="M546" s="238"/>
      <c r="N546" s="491"/>
      <c r="O546" s="238"/>
      <c r="P546" s="238"/>
      <c r="Q546" s="238"/>
      <c r="R546" s="238"/>
      <c r="S546" s="238"/>
      <c r="T546" s="238"/>
      <c r="U546" s="238"/>
      <c r="V546" s="238"/>
      <c r="W546" s="238"/>
      <c r="X546" s="238"/>
      <c r="Y546" s="238"/>
      <c r="Z546" s="238"/>
      <c r="AA546" s="238"/>
      <c r="AB546" s="238"/>
      <c r="AC546" s="238"/>
      <c r="AD546" s="238"/>
    </row>
    <row r="547" customFormat="false" ht="15" hidden="false" customHeight="false" outlineLevel="0" collapsed="false">
      <c r="A547" s="238"/>
      <c r="B547" s="453"/>
      <c r="C547" s="238"/>
      <c r="D547" s="347"/>
      <c r="E547" s="347"/>
      <c r="F547" s="486"/>
      <c r="G547" s="483"/>
      <c r="H547" s="486"/>
      <c r="I547" s="491"/>
      <c r="J547" s="238"/>
      <c r="K547" s="238"/>
      <c r="L547" s="238"/>
      <c r="M547" s="238"/>
      <c r="N547" s="491"/>
      <c r="O547" s="238"/>
      <c r="P547" s="238"/>
      <c r="Q547" s="238"/>
      <c r="R547" s="238"/>
      <c r="S547" s="238"/>
      <c r="T547" s="238"/>
      <c r="U547" s="238"/>
      <c r="V547" s="238"/>
      <c r="W547" s="238"/>
      <c r="X547" s="238"/>
      <c r="Y547" s="238"/>
      <c r="Z547" s="238"/>
      <c r="AA547" s="238"/>
      <c r="AB547" s="238"/>
      <c r="AC547" s="238"/>
      <c r="AD547" s="238"/>
    </row>
    <row r="548" customFormat="false" ht="15" hidden="false" customHeight="false" outlineLevel="0" collapsed="false">
      <c r="A548" s="238"/>
      <c r="B548" s="453"/>
      <c r="C548" s="238"/>
      <c r="D548" s="347"/>
      <c r="E548" s="347"/>
      <c r="F548" s="486"/>
      <c r="G548" s="483"/>
      <c r="H548" s="486"/>
      <c r="I548" s="491"/>
      <c r="J548" s="238"/>
      <c r="K548" s="238"/>
      <c r="L548" s="238"/>
      <c r="M548" s="238"/>
      <c r="N548" s="491"/>
      <c r="O548" s="238"/>
      <c r="P548" s="238"/>
      <c r="Q548" s="238"/>
      <c r="R548" s="238"/>
      <c r="S548" s="238"/>
      <c r="T548" s="238"/>
      <c r="U548" s="238"/>
      <c r="V548" s="238"/>
      <c r="W548" s="238"/>
      <c r="X548" s="238"/>
      <c r="Y548" s="238"/>
      <c r="Z548" s="238"/>
      <c r="AA548" s="238"/>
      <c r="AB548" s="238"/>
      <c r="AC548" s="238"/>
      <c r="AD548" s="238"/>
    </row>
    <row r="549" customFormat="false" ht="15" hidden="false" customHeight="false" outlineLevel="0" collapsed="false">
      <c r="A549" s="238"/>
      <c r="B549" s="453"/>
      <c r="C549" s="238"/>
      <c r="D549" s="347"/>
      <c r="E549" s="347"/>
      <c r="F549" s="486"/>
      <c r="G549" s="483"/>
      <c r="H549" s="486"/>
      <c r="I549" s="491"/>
      <c r="J549" s="238"/>
      <c r="K549" s="238"/>
      <c r="L549" s="238"/>
      <c r="M549" s="238"/>
      <c r="N549" s="491"/>
      <c r="O549" s="238"/>
      <c r="P549" s="238"/>
      <c r="Q549" s="238"/>
      <c r="R549" s="238"/>
      <c r="S549" s="238"/>
      <c r="T549" s="238"/>
      <c r="U549" s="238"/>
      <c r="V549" s="238"/>
      <c r="W549" s="238"/>
      <c r="X549" s="238"/>
      <c r="Y549" s="238"/>
      <c r="Z549" s="238"/>
      <c r="AA549" s="238"/>
      <c r="AB549" s="238"/>
      <c r="AC549" s="238"/>
      <c r="AD549" s="238"/>
    </row>
    <row r="550" customFormat="false" ht="15" hidden="false" customHeight="false" outlineLevel="0" collapsed="false">
      <c r="A550" s="238"/>
      <c r="B550" s="453"/>
      <c r="C550" s="238"/>
      <c r="D550" s="347"/>
      <c r="E550" s="347"/>
      <c r="F550" s="486"/>
      <c r="G550" s="483"/>
      <c r="H550" s="486"/>
      <c r="I550" s="491"/>
      <c r="J550" s="238"/>
      <c r="K550" s="238"/>
      <c r="L550" s="238"/>
      <c r="M550" s="238"/>
      <c r="N550" s="491"/>
      <c r="O550" s="238"/>
      <c r="P550" s="238"/>
      <c r="Q550" s="238"/>
      <c r="R550" s="238"/>
      <c r="S550" s="238"/>
      <c r="T550" s="238"/>
      <c r="U550" s="238"/>
      <c r="V550" s="238"/>
      <c r="W550" s="238"/>
      <c r="X550" s="238"/>
      <c r="Y550" s="238"/>
      <c r="Z550" s="238"/>
      <c r="AA550" s="238"/>
      <c r="AB550" s="238"/>
      <c r="AC550" s="238"/>
      <c r="AD550" s="238"/>
    </row>
    <row r="551" customFormat="false" ht="15" hidden="false" customHeight="false" outlineLevel="0" collapsed="false">
      <c r="A551" s="238"/>
      <c r="B551" s="453"/>
      <c r="C551" s="238"/>
      <c r="D551" s="347"/>
      <c r="E551" s="347"/>
      <c r="F551" s="486"/>
      <c r="G551" s="483"/>
      <c r="H551" s="486"/>
      <c r="I551" s="491"/>
      <c r="J551" s="238"/>
      <c r="K551" s="238"/>
      <c r="L551" s="238"/>
      <c r="M551" s="238"/>
      <c r="N551" s="491"/>
      <c r="O551" s="238"/>
      <c r="P551" s="238"/>
      <c r="Q551" s="238"/>
      <c r="R551" s="238"/>
      <c r="S551" s="238"/>
      <c r="T551" s="238"/>
      <c r="U551" s="238"/>
      <c r="V551" s="238"/>
      <c r="W551" s="238"/>
      <c r="X551" s="238"/>
      <c r="Y551" s="238"/>
      <c r="Z551" s="238"/>
      <c r="AA551" s="238"/>
      <c r="AB551" s="238"/>
      <c r="AC551" s="238"/>
      <c r="AD551" s="238"/>
    </row>
    <row r="552" customFormat="false" ht="15" hidden="false" customHeight="false" outlineLevel="0" collapsed="false">
      <c r="A552" s="238"/>
      <c r="B552" s="453"/>
      <c r="C552" s="238"/>
      <c r="D552" s="347"/>
      <c r="E552" s="347"/>
      <c r="F552" s="486"/>
      <c r="G552" s="483"/>
      <c r="H552" s="486"/>
      <c r="I552" s="491"/>
      <c r="J552" s="238"/>
      <c r="K552" s="238"/>
      <c r="L552" s="238"/>
      <c r="M552" s="238"/>
      <c r="N552" s="491"/>
      <c r="O552" s="238"/>
      <c r="P552" s="238"/>
      <c r="Q552" s="238"/>
      <c r="R552" s="238"/>
      <c r="S552" s="238"/>
      <c r="T552" s="238"/>
      <c r="U552" s="238"/>
      <c r="V552" s="238"/>
      <c r="W552" s="238"/>
      <c r="X552" s="238"/>
      <c r="Y552" s="238"/>
      <c r="Z552" s="238"/>
      <c r="AA552" s="238"/>
      <c r="AB552" s="238"/>
      <c r="AC552" s="238"/>
      <c r="AD552" s="238"/>
    </row>
    <row r="553" customFormat="false" ht="15" hidden="false" customHeight="false" outlineLevel="0" collapsed="false">
      <c r="A553" s="238"/>
      <c r="B553" s="453"/>
      <c r="C553" s="238"/>
      <c r="D553" s="347"/>
      <c r="E553" s="347"/>
      <c r="F553" s="486"/>
      <c r="G553" s="483"/>
      <c r="H553" s="486"/>
      <c r="I553" s="491"/>
      <c r="J553" s="238"/>
      <c r="K553" s="238"/>
      <c r="L553" s="238"/>
      <c r="M553" s="238"/>
      <c r="N553" s="491"/>
      <c r="O553" s="238"/>
      <c r="P553" s="238"/>
      <c r="Q553" s="238"/>
      <c r="R553" s="238"/>
      <c r="S553" s="238"/>
      <c r="T553" s="238"/>
      <c r="U553" s="238"/>
      <c r="V553" s="238"/>
      <c r="W553" s="238"/>
      <c r="X553" s="238"/>
      <c r="Y553" s="238"/>
      <c r="Z553" s="238"/>
      <c r="AA553" s="238"/>
      <c r="AB553" s="238"/>
      <c r="AC553" s="238"/>
      <c r="AD553" s="238"/>
    </row>
    <row r="554" customFormat="false" ht="15" hidden="false" customHeight="false" outlineLevel="0" collapsed="false">
      <c r="A554" s="238"/>
      <c r="B554" s="453"/>
      <c r="C554" s="238"/>
      <c r="D554" s="347"/>
      <c r="E554" s="347"/>
      <c r="F554" s="486"/>
      <c r="G554" s="483"/>
      <c r="H554" s="486"/>
      <c r="I554" s="491"/>
      <c r="J554" s="238"/>
      <c r="K554" s="238"/>
      <c r="L554" s="238"/>
      <c r="M554" s="238"/>
      <c r="N554" s="491"/>
      <c r="O554" s="238"/>
      <c r="P554" s="238"/>
      <c r="Q554" s="238"/>
      <c r="R554" s="238"/>
      <c r="S554" s="238"/>
      <c r="T554" s="238"/>
      <c r="U554" s="238"/>
      <c r="V554" s="238"/>
      <c r="W554" s="238"/>
      <c r="X554" s="238"/>
      <c r="Y554" s="238"/>
      <c r="Z554" s="238"/>
      <c r="AA554" s="238"/>
      <c r="AB554" s="238"/>
      <c r="AC554" s="238"/>
      <c r="AD554" s="238"/>
    </row>
    <row r="555" customFormat="false" ht="15" hidden="false" customHeight="false" outlineLevel="0" collapsed="false">
      <c r="A555" s="238"/>
      <c r="B555" s="453"/>
      <c r="C555" s="238"/>
      <c r="D555" s="347"/>
      <c r="E555" s="347"/>
      <c r="F555" s="486"/>
      <c r="G555" s="483"/>
      <c r="H555" s="486"/>
      <c r="I555" s="491"/>
      <c r="J555" s="238"/>
      <c r="K555" s="238"/>
      <c r="L555" s="238"/>
      <c r="M555" s="238"/>
      <c r="N555" s="491"/>
      <c r="O555" s="238"/>
      <c r="P555" s="238"/>
      <c r="Q555" s="238"/>
      <c r="R555" s="238"/>
      <c r="S555" s="238"/>
      <c r="T555" s="238"/>
      <c r="U555" s="238"/>
      <c r="V555" s="238"/>
      <c r="W555" s="238"/>
      <c r="X555" s="238"/>
      <c r="Y555" s="238"/>
      <c r="Z555" s="238"/>
      <c r="AA555" s="238"/>
      <c r="AB555" s="238"/>
      <c r="AC555" s="238"/>
      <c r="AD555" s="238"/>
    </row>
    <row r="556" customFormat="false" ht="15" hidden="false" customHeight="false" outlineLevel="0" collapsed="false">
      <c r="A556" s="238"/>
      <c r="B556" s="453"/>
      <c r="C556" s="238"/>
      <c r="D556" s="347"/>
      <c r="E556" s="347"/>
      <c r="F556" s="486"/>
      <c r="G556" s="483"/>
      <c r="H556" s="486"/>
      <c r="I556" s="491"/>
      <c r="J556" s="238"/>
      <c r="K556" s="238"/>
      <c r="L556" s="238"/>
      <c r="M556" s="238"/>
      <c r="N556" s="491"/>
      <c r="O556" s="238"/>
      <c r="P556" s="238"/>
      <c r="Q556" s="238"/>
      <c r="R556" s="238"/>
      <c r="S556" s="238"/>
      <c r="T556" s="238"/>
      <c r="U556" s="238"/>
      <c r="V556" s="238"/>
      <c r="W556" s="238"/>
      <c r="X556" s="238"/>
      <c r="Y556" s="238"/>
      <c r="Z556" s="238"/>
      <c r="AA556" s="238"/>
      <c r="AB556" s="238"/>
      <c r="AC556" s="238"/>
      <c r="AD556" s="238"/>
    </row>
    <row r="557" customFormat="false" ht="15" hidden="false" customHeight="false" outlineLevel="0" collapsed="false">
      <c r="A557" s="238"/>
      <c r="B557" s="453"/>
      <c r="C557" s="238"/>
      <c r="D557" s="347"/>
      <c r="E557" s="347"/>
      <c r="F557" s="486"/>
      <c r="G557" s="483"/>
      <c r="H557" s="486"/>
      <c r="I557" s="491"/>
      <c r="J557" s="238"/>
      <c r="K557" s="238"/>
      <c r="L557" s="238"/>
      <c r="M557" s="238"/>
      <c r="N557" s="491"/>
      <c r="O557" s="238"/>
      <c r="P557" s="238"/>
      <c r="Q557" s="238"/>
      <c r="R557" s="238"/>
      <c r="S557" s="238"/>
      <c r="T557" s="238"/>
      <c r="U557" s="238"/>
      <c r="V557" s="238"/>
      <c r="W557" s="238"/>
      <c r="X557" s="238"/>
      <c r="Y557" s="238"/>
      <c r="Z557" s="238"/>
      <c r="AA557" s="238"/>
      <c r="AB557" s="238"/>
      <c r="AC557" s="238"/>
      <c r="AD557" s="238"/>
    </row>
    <row r="558" customFormat="false" ht="15" hidden="false" customHeight="false" outlineLevel="0" collapsed="false">
      <c r="A558" s="238"/>
      <c r="B558" s="453"/>
      <c r="C558" s="238"/>
      <c r="D558" s="347"/>
      <c r="E558" s="347"/>
      <c r="F558" s="486"/>
      <c r="G558" s="483"/>
      <c r="H558" s="486"/>
      <c r="I558" s="491"/>
      <c r="J558" s="238"/>
      <c r="K558" s="238"/>
      <c r="L558" s="238"/>
      <c r="M558" s="238"/>
      <c r="N558" s="491"/>
      <c r="O558" s="238"/>
      <c r="P558" s="238"/>
      <c r="Q558" s="238"/>
      <c r="R558" s="238"/>
      <c r="S558" s="238"/>
      <c r="T558" s="238"/>
      <c r="U558" s="238"/>
      <c r="V558" s="238"/>
      <c r="W558" s="238"/>
      <c r="X558" s="238"/>
      <c r="Y558" s="238"/>
      <c r="Z558" s="238"/>
      <c r="AA558" s="238"/>
      <c r="AB558" s="238"/>
      <c r="AC558" s="238"/>
      <c r="AD558" s="238"/>
    </row>
    <row r="559" customFormat="false" ht="15" hidden="false" customHeight="false" outlineLevel="0" collapsed="false">
      <c r="A559" s="238"/>
      <c r="B559" s="453"/>
      <c r="C559" s="238"/>
      <c r="D559" s="347"/>
      <c r="E559" s="347"/>
      <c r="F559" s="486"/>
      <c r="G559" s="483"/>
      <c r="H559" s="486"/>
      <c r="I559" s="491"/>
      <c r="J559" s="238"/>
      <c r="K559" s="238"/>
      <c r="L559" s="238"/>
      <c r="M559" s="238"/>
      <c r="N559" s="491"/>
      <c r="O559" s="238"/>
      <c r="P559" s="238"/>
      <c r="Q559" s="238"/>
      <c r="R559" s="238"/>
      <c r="S559" s="238"/>
      <c r="T559" s="238"/>
      <c r="U559" s="238"/>
      <c r="V559" s="238"/>
      <c r="W559" s="238"/>
      <c r="X559" s="238"/>
      <c r="Y559" s="238"/>
      <c r="Z559" s="238"/>
      <c r="AA559" s="238"/>
      <c r="AB559" s="238"/>
      <c r="AC559" s="238"/>
      <c r="AD559" s="238"/>
    </row>
    <row r="560" customFormat="false" ht="15" hidden="false" customHeight="false" outlineLevel="0" collapsed="false">
      <c r="A560" s="238"/>
      <c r="B560" s="453"/>
      <c r="C560" s="238"/>
      <c r="D560" s="347"/>
      <c r="E560" s="347"/>
      <c r="F560" s="486"/>
      <c r="G560" s="483"/>
      <c r="H560" s="486"/>
      <c r="I560" s="491"/>
      <c r="J560" s="238"/>
      <c r="K560" s="238"/>
      <c r="L560" s="238"/>
      <c r="M560" s="238"/>
      <c r="N560" s="491"/>
      <c r="O560" s="238"/>
      <c r="P560" s="238"/>
      <c r="Q560" s="238"/>
      <c r="R560" s="238"/>
      <c r="S560" s="238"/>
      <c r="T560" s="238"/>
      <c r="U560" s="238"/>
      <c r="V560" s="238"/>
      <c r="W560" s="238"/>
      <c r="X560" s="238"/>
      <c r="Y560" s="238"/>
      <c r="Z560" s="238"/>
      <c r="AA560" s="238"/>
      <c r="AB560" s="238"/>
      <c r="AC560" s="238"/>
      <c r="AD560" s="238"/>
    </row>
    <row r="561" customFormat="false" ht="15" hidden="false" customHeight="false" outlineLevel="0" collapsed="false">
      <c r="A561" s="238"/>
      <c r="B561" s="453"/>
      <c r="C561" s="238"/>
      <c r="D561" s="347"/>
      <c r="E561" s="347"/>
      <c r="F561" s="486"/>
      <c r="G561" s="483"/>
      <c r="H561" s="486"/>
      <c r="I561" s="491"/>
      <c r="J561" s="238"/>
      <c r="K561" s="238"/>
      <c r="L561" s="238"/>
      <c r="M561" s="238"/>
      <c r="N561" s="491"/>
      <c r="O561" s="238"/>
      <c r="P561" s="238"/>
      <c r="Q561" s="238"/>
      <c r="R561" s="238"/>
      <c r="S561" s="238"/>
      <c r="T561" s="238"/>
      <c r="U561" s="238"/>
      <c r="V561" s="238"/>
      <c r="W561" s="238"/>
      <c r="X561" s="238"/>
      <c r="Y561" s="238"/>
      <c r="Z561" s="238"/>
      <c r="AA561" s="238"/>
      <c r="AB561" s="238"/>
      <c r="AC561" s="238"/>
      <c r="AD561" s="238"/>
    </row>
    <row r="562" customFormat="false" ht="15" hidden="false" customHeight="false" outlineLevel="0" collapsed="false">
      <c r="A562" s="238"/>
      <c r="B562" s="453"/>
      <c r="C562" s="238"/>
      <c r="D562" s="347"/>
      <c r="E562" s="347"/>
      <c r="F562" s="486"/>
      <c r="G562" s="483"/>
      <c r="H562" s="486"/>
      <c r="I562" s="491"/>
      <c r="J562" s="238"/>
      <c r="K562" s="238"/>
      <c r="L562" s="238"/>
      <c r="M562" s="238"/>
      <c r="N562" s="491"/>
      <c r="O562" s="238"/>
      <c r="P562" s="238"/>
      <c r="Q562" s="238"/>
      <c r="R562" s="238"/>
      <c r="S562" s="238"/>
      <c r="T562" s="238"/>
      <c r="U562" s="238"/>
      <c r="V562" s="238"/>
      <c r="W562" s="238"/>
      <c r="X562" s="238"/>
      <c r="Y562" s="238"/>
      <c r="Z562" s="238"/>
      <c r="AA562" s="238"/>
      <c r="AB562" s="238"/>
      <c r="AC562" s="238"/>
      <c r="AD562" s="238"/>
    </row>
    <row r="563" customFormat="false" ht="15" hidden="false" customHeight="false" outlineLevel="0" collapsed="false">
      <c r="A563" s="238"/>
      <c r="B563" s="453"/>
      <c r="C563" s="238"/>
      <c r="D563" s="347"/>
      <c r="E563" s="347"/>
      <c r="F563" s="486"/>
      <c r="G563" s="483"/>
      <c r="H563" s="486"/>
      <c r="I563" s="491"/>
      <c r="J563" s="238"/>
      <c r="K563" s="238"/>
      <c r="L563" s="238"/>
      <c r="M563" s="238"/>
      <c r="N563" s="491"/>
      <c r="O563" s="238"/>
      <c r="P563" s="238"/>
      <c r="Q563" s="238"/>
      <c r="R563" s="238"/>
      <c r="S563" s="238"/>
      <c r="T563" s="238"/>
      <c r="U563" s="238"/>
      <c r="V563" s="238"/>
      <c r="W563" s="238"/>
      <c r="X563" s="238"/>
      <c r="Y563" s="238"/>
      <c r="Z563" s="238"/>
      <c r="AA563" s="238"/>
      <c r="AB563" s="238"/>
      <c r="AC563" s="238"/>
      <c r="AD563" s="238"/>
    </row>
    <row r="564" customFormat="false" ht="15" hidden="false" customHeight="false" outlineLevel="0" collapsed="false">
      <c r="A564" s="238"/>
      <c r="B564" s="453"/>
      <c r="C564" s="238"/>
      <c r="D564" s="347"/>
      <c r="E564" s="347"/>
      <c r="F564" s="486"/>
      <c r="G564" s="483"/>
      <c r="H564" s="486"/>
      <c r="I564" s="491"/>
      <c r="J564" s="238"/>
      <c r="K564" s="238"/>
      <c r="L564" s="238"/>
      <c r="M564" s="238"/>
      <c r="N564" s="491"/>
      <c r="O564" s="238"/>
      <c r="P564" s="238"/>
      <c r="Q564" s="238"/>
      <c r="R564" s="238"/>
      <c r="S564" s="238"/>
      <c r="T564" s="238"/>
      <c r="U564" s="238"/>
      <c r="V564" s="238"/>
      <c r="W564" s="238"/>
      <c r="X564" s="238"/>
      <c r="Y564" s="238"/>
      <c r="Z564" s="238"/>
      <c r="AA564" s="238"/>
      <c r="AB564" s="238"/>
      <c r="AC564" s="238"/>
      <c r="AD564" s="238"/>
    </row>
    <row r="565" customFormat="false" ht="15" hidden="false" customHeight="false" outlineLevel="0" collapsed="false">
      <c r="A565" s="238"/>
      <c r="B565" s="453"/>
      <c r="C565" s="238"/>
      <c r="D565" s="347"/>
      <c r="E565" s="347"/>
      <c r="F565" s="486"/>
      <c r="G565" s="483"/>
      <c r="H565" s="486"/>
      <c r="I565" s="491"/>
      <c r="J565" s="238"/>
      <c r="K565" s="238"/>
      <c r="L565" s="238"/>
      <c r="M565" s="238"/>
      <c r="N565" s="491"/>
      <c r="O565" s="238"/>
      <c r="P565" s="238"/>
      <c r="Q565" s="238"/>
      <c r="R565" s="238"/>
      <c r="S565" s="238"/>
      <c r="T565" s="238"/>
      <c r="U565" s="238"/>
      <c r="V565" s="238"/>
      <c r="W565" s="238"/>
      <c r="X565" s="238"/>
      <c r="Y565" s="238"/>
      <c r="Z565" s="238"/>
      <c r="AA565" s="238"/>
      <c r="AB565" s="238"/>
      <c r="AC565" s="238"/>
      <c r="AD565" s="238"/>
    </row>
    <row r="566" customFormat="false" ht="15" hidden="false" customHeight="false" outlineLevel="0" collapsed="false">
      <c r="A566" s="238"/>
      <c r="B566" s="453"/>
      <c r="C566" s="238"/>
      <c r="D566" s="347"/>
      <c r="E566" s="347"/>
      <c r="F566" s="486"/>
      <c r="G566" s="483"/>
      <c r="H566" s="486"/>
      <c r="I566" s="491"/>
      <c r="J566" s="238"/>
      <c r="K566" s="238"/>
      <c r="L566" s="238"/>
      <c r="M566" s="238"/>
      <c r="N566" s="491"/>
      <c r="O566" s="238"/>
      <c r="P566" s="238"/>
      <c r="Q566" s="238"/>
      <c r="R566" s="238"/>
      <c r="S566" s="238"/>
      <c r="T566" s="238"/>
      <c r="U566" s="238"/>
      <c r="V566" s="238"/>
      <c r="W566" s="238"/>
      <c r="X566" s="238"/>
      <c r="Y566" s="238"/>
      <c r="Z566" s="238"/>
      <c r="AA566" s="238"/>
      <c r="AB566" s="238"/>
      <c r="AC566" s="238"/>
      <c r="AD566" s="238"/>
    </row>
    <row r="567" customFormat="false" ht="15" hidden="false" customHeight="false" outlineLevel="0" collapsed="false">
      <c r="A567" s="238"/>
      <c r="B567" s="453"/>
      <c r="C567" s="238"/>
      <c r="D567" s="347"/>
      <c r="E567" s="347"/>
      <c r="F567" s="486"/>
      <c r="G567" s="483"/>
      <c r="H567" s="486"/>
      <c r="I567" s="491"/>
      <c r="J567" s="238"/>
      <c r="K567" s="238"/>
      <c r="L567" s="238"/>
      <c r="M567" s="238"/>
      <c r="N567" s="491"/>
      <c r="O567" s="238"/>
      <c r="P567" s="238"/>
      <c r="Q567" s="238"/>
      <c r="R567" s="238"/>
      <c r="S567" s="238"/>
      <c r="T567" s="238"/>
      <c r="U567" s="238"/>
      <c r="V567" s="238"/>
      <c r="W567" s="238"/>
      <c r="X567" s="238"/>
      <c r="Y567" s="238"/>
      <c r="Z567" s="238"/>
      <c r="AA567" s="238"/>
      <c r="AB567" s="238"/>
      <c r="AC567" s="238"/>
      <c r="AD567" s="238"/>
    </row>
    <row r="568" customFormat="false" ht="15" hidden="false" customHeight="false" outlineLevel="0" collapsed="false">
      <c r="A568" s="238"/>
      <c r="B568" s="453"/>
      <c r="C568" s="238"/>
      <c r="D568" s="347"/>
      <c r="E568" s="347"/>
      <c r="F568" s="486"/>
      <c r="G568" s="483"/>
      <c r="H568" s="486"/>
      <c r="I568" s="491"/>
      <c r="J568" s="238"/>
      <c r="K568" s="238"/>
      <c r="L568" s="238"/>
      <c r="M568" s="238"/>
      <c r="N568" s="491"/>
      <c r="O568" s="238"/>
      <c r="P568" s="238"/>
      <c r="Q568" s="238"/>
      <c r="R568" s="238"/>
      <c r="S568" s="238"/>
      <c r="T568" s="238"/>
      <c r="U568" s="238"/>
      <c r="V568" s="238"/>
      <c r="W568" s="238"/>
      <c r="X568" s="238"/>
      <c r="Y568" s="238"/>
      <c r="Z568" s="238"/>
      <c r="AA568" s="238"/>
      <c r="AB568" s="238"/>
      <c r="AC568" s="238"/>
      <c r="AD568" s="238"/>
    </row>
    <row r="569" customFormat="false" ht="15" hidden="false" customHeight="false" outlineLevel="0" collapsed="false">
      <c r="A569" s="238"/>
      <c r="B569" s="453"/>
      <c r="C569" s="238"/>
      <c r="D569" s="347"/>
      <c r="E569" s="347"/>
      <c r="F569" s="486"/>
      <c r="G569" s="483"/>
      <c r="H569" s="486"/>
      <c r="I569" s="491"/>
      <c r="J569" s="238"/>
      <c r="K569" s="238"/>
      <c r="L569" s="238"/>
      <c r="M569" s="238"/>
      <c r="N569" s="491"/>
      <c r="O569" s="238"/>
      <c r="P569" s="238"/>
      <c r="Q569" s="238"/>
      <c r="R569" s="238"/>
      <c r="S569" s="238"/>
      <c r="T569" s="238"/>
      <c r="U569" s="238"/>
      <c r="V569" s="238"/>
      <c r="W569" s="238"/>
      <c r="X569" s="238"/>
      <c r="Y569" s="238"/>
      <c r="Z569" s="238"/>
      <c r="AA569" s="238"/>
      <c r="AB569" s="238"/>
      <c r="AC569" s="238"/>
      <c r="AD569" s="238"/>
    </row>
    <row r="570" customFormat="false" ht="15" hidden="false" customHeight="false" outlineLevel="0" collapsed="false">
      <c r="A570" s="238"/>
      <c r="B570" s="453"/>
      <c r="C570" s="238"/>
      <c r="D570" s="347"/>
      <c r="E570" s="347"/>
      <c r="F570" s="486"/>
      <c r="G570" s="483"/>
      <c r="H570" s="486"/>
      <c r="I570" s="491"/>
      <c r="J570" s="238"/>
      <c r="K570" s="238"/>
      <c r="L570" s="238"/>
      <c r="M570" s="238"/>
      <c r="N570" s="491"/>
      <c r="O570" s="238"/>
      <c r="P570" s="238"/>
      <c r="Q570" s="238"/>
      <c r="R570" s="238"/>
      <c r="S570" s="238"/>
      <c r="T570" s="238"/>
      <c r="U570" s="238"/>
      <c r="V570" s="238"/>
      <c r="W570" s="238"/>
      <c r="X570" s="238"/>
      <c r="Y570" s="238"/>
      <c r="Z570" s="238"/>
      <c r="AA570" s="238"/>
      <c r="AB570" s="238"/>
      <c r="AC570" s="238"/>
      <c r="AD570" s="238"/>
    </row>
    <row r="571" customFormat="false" ht="15" hidden="false" customHeight="false" outlineLevel="0" collapsed="false">
      <c r="A571" s="238"/>
      <c r="B571" s="453"/>
      <c r="C571" s="238"/>
      <c r="D571" s="347"/>
      <c r="E571" s="347"/>
      <c r="F571" s="486"/>
      <c r="G571" s="483"/>
      <c r="H571" s="486"/>
      <c r="I571" s="491"/>
      <c r="J571" s="238"/>
      <c r="K571" s="238"/>
      <c r="L571" s="238"/>
      <c r="M571" s="238"/>
      <c r="N571" s="491"/>
      <c r="O571" s="238"/>
      <c r="P571" s="238"/>
      <c r="Q571" s="238"/>
      <c r="R571" s="238"/>
      <c r="S571" s="238"/>
      <c r="T571" s="238"/>
      <c r="U571" s="238"/>
      <c r="V571" s="238"/>
      <c r="W571" s="238"/>
      <c r="X571" s="238"/>
      <c r="Y571" s="238"/>
      <c r="Z571" s="238"/>
      <c r="AA571" s="238"/>
      <c r="AB571" s="238"/>
      <c r="AC571" s="238"/>
      <c r="AD571" s="238"/>
    </row>
    <row r="572" customFormat="false" ht="15" hidden="false" customHeight="false" outlineLevel="0" collapsed="false">
      <c r="A572" s="238"/>
      <c r="B572" s="453"/>
      <c r="C572" s="238"/>
      <c r="D572" s="347"/>
      <c r="E572" s="347"/>
      <c r="F572" s="486"/>
      <c r="G572" s="483"/>
      <c r="H572" s="486"/>
      <c r="I572" s="491"/>
      <c r="J572" s="238"/>
      <c r="K572" s="238"/>
      <c r="L572" s="238"/>
      <c r="M572" s="238"/>
      <c r="N572" s="491"/>
      <c r="O572" s="238"/>
      <c r="P572" s="238"/>
      <c r="Q572" s="238"/>
      <c r="R572" s="238"/>
      <c r="S572" s="238"/>
      <c r="T572" s="238"/>
      <c r="U572" s="238"/>
      <c r="V572" s="238"/>
      <c r="W572" s="238"/>
      <c r="X572" s="238"/>
      <c r="Y572" s="238"/>
      <c r="Z572" s="238"/>
      <c r="AA572" s="238"/>
      <c r="AB572" s="238"/>
      <c r="AC572" s="238"/>
      <c r="AD572" s="238"/>
    </row>
    <row r="573" customFormat="false" ht="15" hidden="false" customHeight="false" outlineLevel="0" collapsed="false">
      <c r="A573" s="238"/>
      <c r="B573" s="453"/>
      <c r="C573" s="238"/>
      <c r="D573" s="347"/>
      <c r="E573" s="347"/>
      <c r="F573" s="486"/>
      <c r="G573" s="483"/>
      <c r="H573" s="486"/>
      <c r="I573" s="491"/>
      <c r="J573" s="238"/>
      <c r="K573" s="238"/>
      <c r="L573" s="238"/>
      <c r="M573" s="238"/>
      <c r="N573" s="491"/>
      <c r="O573" s="238"/>
      <c r="P573" s="238"/>
      <c r="Q573" s="238"/>
      <c r="R573" s="238"/>
      <c r="S573" s="238"/>
      <c r="T573" s="238"/>
      <c r="U573" s="238"/>
      <c r="V573" s="238"/>
      <c r="W573" s="238"/>
      <c r="X573" s="238"/>
      <c r="Y573" s="238"/>
      <c r="Z573" s="238"/>
      <c r="AA573" s="238"/>
      <c r="AB573" s="238"/>
      <c r="AC573" s="238"/>
      <c r="AD573" s="238"/>
    </row>
    <row r="574" customFormat="false" ht="15" hidden="false" customHeight="false" outlineLevel="0" collapsed="false">
      <c r="A574" s="238"/>
      <c r="B574" s="453"/>
      <c r="C574" s="238"/>
      <c r="D574" s="347"/>
      <c r="E574" s="347"/>
      <c r="F574" s="486"/>
      <c r="G574" s="483"/>
      <c r="H574" s="486"/>
      <c r="I574" s="491"/>
      <c r="J574" s="238"/>
      <c r="K574" s="238"/>
      <c r="L574" s="238"/>
      <c r="M574" s="238"/>
      <c r="N574" s="491"/>
      <c r="O574" s="238"/>
      <c r="P574" s="238"/>
      <c r="Q574" s="238"/>
      <c r="R574" s="238"/>
      <c r="S574" s="238"/>
      <c r="T574" s="238"/>
      <c r="U574" s="238"/>
      <c r="V574" s="238"/>
      <c r="W574" s="238"/>
      <c r="X574" s="238"/>
      <c r="Y574" s="238"/>
      <c r="Z574" s="238"/>
      <c r="AA574" s="238"/>
      <c r="AB574" s="238"/>
      <c r="AC574" s="238"/>
      <c r="AD574" s="238"/>
    </row>
    <row r="575" customFormat="false" ht="15" hidden="false" customHeight="false" outlineLevel="0" collapsed="false">
      <c r="A575" s="238"/>
      <c r="B575" s="453"/>
      <c r="C575" s="238"/>
      <c r="D575" s="347"/>
      <c r="E575" s="347"/>
      <c r="F575" s="486"/>
      <c r="G575" s="483"/>
      <c r="H575" s="486"/>
      <c r="I575" s="491"/>
      <c r="J575" s="238"/>
      <c r="K575" s="238"/>
      <c r="L575" s="238"/>
      <c r="M575" s="238"/>
      <c r="N575" s="491"/>
      <c r="O575" s="238"/>
      <c r="P575" s="238"/>
      <c r="Q575" s="238"/>
      <c r="R575" s="238"/>
      <c r="S575" s="238"/>
      <c r="T575" s="238"/>
      <c r="U575" s="238"/>
      <c r="V575" s="238"/>
      <c r="W575" s="238"/>
      <c r="X575" s="238"/>
      <c r="Y575" s="238"/>
      <c r="Z575" s="238"/>
      <c r="AA575" s="238"/>
      <c r="AB575" s="238"/>
      <c r="AC575" s="238"/>
      <c r="AD575" s="238"/>
    </row>
    <row r="576" customFormat="false" ht="15" hidden="false" customHeight="false" outlineLevel="0" collapsed="false">
      <c r="A576" s="238"/>
      <c r="B576" s="453"/>
      <c r="C576" s="238"/>
      <c r="D576" s="347"/>
      <c r="E576" s="347"/>
      <c r="F576" s="486"/>
      <c r="G576" s="483"/>
      <c r="H576" s="486"/>
      <c r="I576" s="491"/>
      <c r="J576" s="238"/>
      <c r="K576" s="238"/>
      <c r="L576" s="238"/>
      <c r="M576" s="238"/>
      <c r="N576" s="491"/>
      <c r="O576" s="238"/>
      <c r="P576" s="238"/>
      <c r="Q576" s="238"/>
      <c r="R576" s="238"/>
      <c r="S576" s="238"/>
      <c r="T576" s="238"/>
      <c r="U576" s="238"/>
      <c r="V576" s="238"/>
      <c r="W576" s="238"/>
      <c r="X576" s="238"/>
      <c r="Y576" s="238"/>
      <c r="Z576" s="238"/>
      <c r="AA576" s="238"/>
      <c r="AB576" s="238"/>
      <c r="AC576" s="238"/>
      <c r="AD576" s="238"/>
    </row>
    <row r="577" customFormat="false" ht="15" hidden="false" customHeight="false" outlineLevel="0" collapsed="false">
      <c r="A577" s="238"/>
      <c r="B577" s="453"/>
      <c r="C577" s="238"/>
      <c r="D577" s="347"/>
      <c r="E577" s="347"/>
      <c r="F577" s="486"/>
      <c r="G577" s="483"/>
      <c r="H577" s="486"/>
      <c r="I577" s="491"/>
      <c r="J577" s="238"/>
      <c r="K577" s="238"/>
      <c r="L577" s="238"/>
      <c r="M577" s="238"/>
      <c r="N577" s="491"/>
      <c r="O577" s="238"/>
      <c r="P577" s="238"/>
      <c r="Q577" s="238"/>
      <c r="R577" s="238"/>
      <c r="S577" s="238"/>
      <c r="T577" s="238"/>
      <c r="U577" s="238"/>
      <c r="V577" s="238"/>
      <c r="W577" s="238"/>
      <c r="X577" s="238"/>
      <c r="Y577" s="238"/>
      <c r="Z577" s="238"/>
      <c r="AA577" s="238"/>
      <c r="AB577" s="238"/>
      <c r="AC577" s="238"/>
      <c r="AD577" s="238"/>
    </row>
    <row r="578" customFormat="false" ht="15" hidden="false" customHeight="false" outlineLevel="0" collapsed="false">
      <c r="A578" s="238"/>
      <c r="B578" s="453"/>
      <c r="C578" s="238"/>
      <c r="D578" s="347"/>
      <c r="E578" s="347"/>
      <c r="F578" s="486"/>
      <c r="G578" s="483"/>
      <c r="H578" s="486"/>
      <c r="I578" s="491"/>
      <c r="J578" s="238"/>
      <c r="K578" s="238"/>
      <c r="L578" s="238"/>
      <c r="M578" s="238"/>
      <c r="N578" s="491"/>
      <c r="O578" s="238"/>
      <c r="P578" s="238"/>
      <c r="Q578" s="238"/>
      <c r="R578" s="238"/>
      <c r="S578" s="238"/>
      <c r="T578" s="238"/>
      <c r="U578" s="238"/>
      <c r="V578" s="238"/>
      <c r="W578" s="238"/>
      <c r="X578" s="238"/>
      <c r="Y578" s="238"/>
      <c r="Z578" s="238"/>
      <c r="AA578" s="238"/>
      <c r="AB578" s="238"/>
      <c r="AC578" s="238"/>
      <c r="AD578" s="238"/>
    </row>
    <row r="579" customFormat="false" ht="15" hidden="false" customHeight="false" outlineLevel="0" collapsed="false">
      <c r="A579" s="238"/>
      <c r="B579" s="453"/>
      <c r="C579" s="238"/>
      <c r="D579" s="347"/>
      <c r="E579" s="347"/>
      <c r="F579" s="486"/>
      <c r="G579" s="483"/>
      <c r="H579" s="486"/>
      <c r="I579" s="491"/>
      <c r="J579" s="238"/>
      <c r="K579" s="238"/>
      <c r="L579" s="238"/>
      <c r="M579" s="238"/>
      <c r="N579" s="491"/>
      <c r="O579" s="238"/>
      <c r="P579" s="238"/>
      <c r="Q579" s="238"/>
      <c r="R579" s="238"/>
      <c r="S579" s="238"/>
      <c r="T579" s="238"/>
      <c r="U579" s="238"/>
      <c r="V579" s="238"/>
      <c r="W579" s="238"/>
      <c r="X579" s="238"/>
      <c r="Y579" s="238"/>
      <c r="Z579" s="238"/>
      <c r="AA579" s="238"/>
      <c r="AB579" s="238"/>
      <c r="AC579" s="238"/>
      <c r="AD579" s="238"/>
    </row>
    <row r="580" customFormat="false" ht="15" hidden="false" customHeight="false" outlineLevel="0" collapsed="false">
      <c r="A580" s="238"/>
      <c r="B580" s="453"/>
      <c r="C580" s="238"/>
      <c r="D580" s="347"/>
      <c r="E580" s="347"/>
      <c r="F580" s="486"/>
      <c r="G580" s="483"/>
      <c r="H580" s="486"/>
      <c r="I580" s="491"/>
      <c r="J580" s="238"/>
      <c r="K580" s="238"/>
      <c r="L580" s="238"/>
      <c r="M580" s="238"/>
      <c r="N580" s="491"/>
      <c r="O580" s="238"/>
      <c r="P580" s="238"/>
      <c r="Q580" s="238"/>
      <c r="R580" s="238"/>
      <c r="S580" s="238"/>
      <c r="T580" s="238"/>
      <c r="U580" s="238"/>
      <c r="V580" s="238"/>
      <c r="W580" s="238"/>
      <c r="X580" s="238"/>
      <c r="Y580" s="238"/>
      <c r="Z580" s="238"/>
      <c r="AA580" s="238"/>
      <c r="AB580" s="238"/>
      <c r="AC580" s="238"/>
      <c r="AD580" s="238"/>
    </row>
    <row r="581" customFormat="false" ht="15" hidden="false" customHeight="false" outlineLevel="0" collapsed="false">
      <c r="A581" s="238"/>
      <c r="B581" s="453"/>
      <c r="C581" s="238"/>
      <c r="D581" s="347"/>
      <c r="E581" s="347"/>
      <c r="F581" s="486"/>
      <c r="G581" s="483"/>
      <c r="H581" s="486"/>
      <c r="I581" s="491"/>
      <c r="J581" s="238"/>
      <c r="K581" s="238"/>
      <c r="L581" s="238"/>
      <c r="M581" s="238"/>
      <c r="N581" s="491"/>
      <c r="O581" s="238"/>
      <c r="P581" s="238"/>
      <c r="Q581" s="238"/>
      <c r="R581" s="238"/>
      <c r="S581" s="238"/>
      <c r="T581" s="238"/>
      <c r="U581" s="238"/>
      <c r="V581" s="238"/>
      <c r="W581" s="238"/>
      <c r="X581" s="238"/>
      <c r="Y581" s="238"/>
      <c r="Z581" s="238"/>
      <c r="AA581" s="238"/>
      <c r="AB581" s="238"/>
      <c r="AC581" s="238"/>
      <c r="AD581" s="238"/>
    </row>
    <row r="582" customFormat="false" ht="15" hidden="false" customHeight="false" outlineLevel="0" collapsed="false">
      <c r="A582" s="238"/>
      <c r="B582" s="453"/>
      <c r="C582" s="238"/>
      <c r="D582" s="347"/>
      <c r="E582" s="347"/>
      <c r="F582" s="486"/>
      <c r="G582" s="483"/>
      <c r="H582" s="486"/>
      <c r="I582" s="491"/>
      <c r="J582" s="238"/>
      <c r="K582" s="238"/>
      <c r="L582" s="238"/>
      <c r="M582" s="238"/>
      <c r="N582" s="491"/>
      <c r="O582" s="238"/>
      <c r="P582" s="238"/>
      <c r="Q582" s="238"/>
      <c r="R582" s="238"/>
      <c r="S582" s="238"/>
      <c r="T582" s="238"/>
      <c r="U582" s="238"/>
      <c r="V582" s="238"/>
      <c r="W582" s="238"/>
      <c r="X582" s="238"/>
      <c r="Y582" s="238"/>
      <c r="Z582" s="238"/>
      <c r="AA582" s="238"/>
      <c r="AB582" s="238"/>
      <c r="AC582" s="238"/>
      <c r="AD582" s="238"/>
    </row>
    <row r="583" customFormat="false" ht="15" hidden="false" customHeight="false" outlineLevel="0" collapsed="false">
      <c r="A583" s="238"/>
      <c r="B583" s="453"/>
      <c r="C583" s="238"/>
      <c r="D583" s="347"/>
      <c r="E583" s="347"/>
      <c r="F583" s="486"/>
      <c r="G583" s="483"/>
      <c r="H583" s="486"/>
      <c r="I583" s="491"/>
      <c r="J583" s="238"/>
      <c r="K583" s="238"/>
      <c r="L583" s="238"/>
      <c r="M583" s="238"/>
      <c r="N583" s="491"/>
      <c r="O583" s="238"/>
      <c r="P583" s="238"/>
      <c r="Q583" s="238"/>
      <c r="R583" s="238"/>
      <c r="S583" s="238"/>
      <c r="T583" s="238"/>
      <c r="U583" s="238"/>
      <c r="V583" s="238"/>
      <c r="W583" s="238"/>
      <c r="X583" s="238"/>
      <c r="Y583" s="238"/>
      <c r="Z583" s="238"/>
      <c r="AA583" s="238"/>
      <c r="AB583" s="238"/>
      <c r="AC583" s="238"/>
      <c r="AD583" s="238"/>
    </row>
    <row r="584" customFormat="false" ht="15" hidden="false" customHeight="false" outlineLevel="0" collapsed="false">
      <c r="A584" s="238"/>
      <c r="B584" s="453"/>
      <c r="C584" s="238"/>
      <c r="D584" s="347"/>
      <c r="E584" s="347"/>
      <c r="F584" s="486"/>
      <c r="G584" s="483"/>
      <c r="H584" s="486"/>
      <c r="I584" s="491"/>
      <c r="J584" s="238"/>
      <c r="K584" s="238"/>
      <c r="L584" s="238"/>
      <c r="M584" s="238"/>
      <c r="N584" s="491"/>
      <c r="O584" s="238"/>
      <c r="P584" s="238"/>
      <c r="Q584" s="238"/>
      <c r="R584" s="238"/>
      <c r="S584" s="238"/>
      <c r="T584" s="238"/>
      <c r="U584" s="238"/>
      <c r="V584" s="238"/>
      <c r="W584" s="238"/>
      <c r="X584" s="238"/>
      <c r="Y584" s="238"/>
      <c r="Z584" s="238"/>
      <c r="AA584" s="238"/>
      <c r="AB584" s="238"/>
      <c r="AC584" s="238"/>
      <c r="AD584" s="238"/>
    </row>
    <row r="585" customFormat="false" ht="15" hidden="false" customHeight="false" outlineLevel="0" collapsed="false">
      <c r="A585" s="238"/>
      <c r="B585" s="453"/>
      <c r="C585" s="238"/>
      <c r="D585" s="347"/>
      <c r="E585" s="347"/>
      <c r="F585" s="486"/>
      <c r="G585" s="483"/>
      <c r="H585" s="486"/>
      <c r="I585" s="491"/>
      <c r="J585" s="238"/>
      <c r="K585" s="238"/>
      <c r="L585" s="238"/>
      <c r="M585" s="238"/>
      <c r="N585" s="491"/>
      <c r="O585" s="238"/>
      <c r="P585" s="238"/>
      <c r="Q585" s="238"/>
      <c r="R585" s="238"/>
      <c r="S585" s="238"/>
      <c r="T585" s="238"/>
      <c r="U585" s="238"/>
      <c r="V585" s="238"/>
      <c r="W585" s="238"/>
      <c r="X585" s="238"/>
      <c r="Y585" s="238"/>
      <c r="Z585" s="238"/>
      <c r="AA585" s="238"/>
      <c r="AB585" s="238"/>
      <c r="AC585" s="238"/>
      <c r="AD585" s="238"/>
    </row>
    <row r="586" customFormat="false" ht="15" hidden="false" customHeight="false" outlineLevel="0" collapsed="false">
      <c r="A586" s="238"/>
      <c r="B586" s="453"/>
      <c r="C586" s="238"/>
      <c r="D586" s="347"/>
      <c r="E586" s="347"/>
      <c r="F586" s="486"/>
      <c r="G586" s="483"/>
      <c r="H586" s="486"/>
      <c r="I586" s="491"/>
      <c r="J586" s="238"/>
      <c r="K586" s="238"/>
      <c r="L586" s="238"/>
      <c r="M586" s="238"/>
      <c r="N586" s="491"/>
      <c r="O586" s="238"/>
      <c r="P586" s="238"/>
      <c r="Q586" s="238"/>
      <c r="R586" s="238"/>
      <c r="S586" s="238"/>
      <c r="T586" s="238"/>
      <c r="U586" s="238"/>
      <c r="V586" s="238"/>
      <c r="W586" s="238"/>
      <c r="X586" s="238"/>
      <c r="Y586" s="238"/>
      <c r="Z586" s="238"/>
      <c r="AA586" s="238"/>
      <c r="AB586" s="238"/>
      <c r="AC586" s="238"/>
      <c r="AD586" s="238"/>
    </row>
    <row r="587" customFormat="false" ht="15" hidden="false" customHeight="false" outlineLevel="0" collapsed="false">
      <c r="A587" s="238"/>
      <c r="B587" s="453"/>
      <c r="C587" s="238"/>
      <c r="D587" s="347"/>
      <c r="E587" s="347"/>
      <c r="F587" s="486"/>
      <c r="G587" s="483"/>
      <c r="H587" s="486"/>
      <c r="I587" s="491"/>
      <c r="J587" s="238"/>
      <c r="K587" s="238"/>
      <c r="L587" s="238"/>
      <c r="M587" s="238"/>
      <c r="N587" s="491"/>
      <c r="O587" s="238"/>
      <c r="P587" s="238"/>
      <c r="Q587" s="238"/>
      <c r="R587" s="238"/>
      <c r="S587" s="238"/>
      <c r="T587" s="238"/>
      <c r="U587" s="238"/>
      <c r="V587" s="238"/>
      <c r="W587" s="238"/>
      <c r="X587" s="238"/>
      <c r="Y587" s="238"/>
      <c r="Z587" s="238"/>
      <c r="AA587" s="238"/>
      <c r="AB587" s="238"/>
      <c r="AC587" s="238"/>
      <c r="AD587" s="238"/>
    </row>
    <row r="588" customFormat="false" ht="15" hidden="false" customHeight="false" outlineLevel="0" collapsed="false">
      <c r="A588" s="238"/>
      <c r="B588" s="453"/>
      <c r="C588" s="238"/>
      <c r="D588" s="347"/>
      <c r="E588" s="347"/>
      <c r="F588" s="486"/>
      <c r="G588" s="483"/>
      <c r="H588" s="486"/>
      <c r="I588" s="491"/>
      <c r="J588" s="238"/>
      <c r="K588" s="238"/>
      <c r="L588" s="238"/>
      <c r="M588" s="238"/>
      <c r="N588" s="491"/>
      <c r="O588" s="238"/>
      <c r="P588" s="238"/>
      <c r="Q588" s="238"/>
      <c r="R588" s="238"/>
      <c r="S588" s="238"/>
      <c r="T588" s="238"/>
      <c r="U588" s="238"/>
      <c r="V588" s="238"/>
      <c r="W588" s="238"/>
      <c r="X588" s="238"/>
      <c r="Y588" s="238"/>
      <c r="Z588" s="238"/>
      <c r="AA588" s="238"/>
      <c r="AB588" s="238"/>
      <c r="AC588" s="238"/>
      <c r="AD588" s="238"/>
    </row>
    <row r="589" customFormat="false" ht="15" hidden="false" customHeight="false" outlineLevel="0" collapsed="false">
      <c r="A589" s="238"/>
      <c r="B589" s="453"/>
      <c r="C589" s="238"/>
      <c r="D589" s="347"/>
      <c r="E589" s="347"/>
      <c r="F589" s="486"/>
      <c r="G589" s="483"/>
      <c r="H589" s="486"/>
      <c r="I589" s="491"/>
      <c r="J589" s="238"/>
      <c r="K589" s="238"/>
      <c r="L589" s="238"/>
      <c r="M589" s="238"/>
      <c r="N589" s="491"/>
      <c r="O589" s="238"/>
      <c r="P589" s="238"/>
      <c r="Q589" s="238"/>
      <c r="R589" s="238"/>
      <c r="S589" s="238"/>
      <c r="T589" s="238"/>
      <c r="U589" s="238"/>
      <c r="V589" s="238"/>
      <c r="W589" s="238"/>
      <c r="X589" s="238"/>
      <c r="Y589" s="238"/>
      <c r="Z589" s="238"/>
      <c r="AA589" s="238"/>
      <c r="AB589" s="238"/>
      <c r="AC589" s="238"/>
      <c r="AD589" s="238"/>
    </row>
    <row r="590" customFormat="false" ht="15" hidden="false" customHeight="false" outlineLevel="0" collapsed="false">
      <c r="A590" s="238"/>
      <c r="B590" s="453"/>
      <c r="C590" s="238"/>
      <c r="D590" s="347"/>
      <c r="E590" s="347"/>
      <c r="F590" s="486"/>
      <c r="G590" s="483"/>
      <c r="H590" s="486"/>
      <c r="I590" s="491"/>
      <c r="J590" s="238"/>
      <c r="K590" s="238"/>
      <c r="L590" s="238"/>
      <c r="M590" s="238"/>
      <c r="N590" s="491"/>
      <c r="O590" s="238"/>
      <c r="P590" s="238"/>
      <c r="Q590" s="238"/>
      <c r="R590" s="238"/>
      <c r="S590" s="238"/>
      <c r="T590" s="238"/>
      <c r="U590" s="238"/>
      <c r="V590" s="238"/>
      <c r="W590" s="238"/>
      <c r="X590" s="238"/>
      <c r="Y590" s="238"/>
      <c r="Z590" s="238"/>
      <c r="AA590" s="238"/>
      <c r="AB590" s="238"/>
      <c r="AC590" s="238"/>
      <c r="AD590" s="238"/>
    </row>
    <row r="591" customFormat="false" ht="15" hidden="false" customHeight="false" outlineLevel="0" collapsed="false">
      <c r="A591" s="238"/>
      <c r="B591" s="453"/>
      <c r="C591" s="238"/>
      <c r="D591" s="347"/>
      <c r="E591" s="347"/>
      <c r="F591" s="486"/>
      <c r="G591" s="483"/>
      <c r="H591" s="486"/>
      <c r="I591" s="491"/>
      <c r="J591" s="238"/>
      <c r="K591" s="238"/>
      <c r="L591" s="238"/>
      <c r="M591" s="238"/>
      <c r="N591" s="491"/>
      <c r="O591" s="238"/>
      <c r="P591" s="238"/>
      <c r="Q591" s="238"/>
      <c r="R591" s="238"/>
      <c r="S591" s="238"/>
      <c r="T591" s="238"/>
      <c r="U591" s="238"/>
      <c r="V591" s="238"/>
      <c r="W591" s="238"/>
      <c r="X591" s="238"/>
      <c r="Y591" s="238"/>
      <c r="Z591" s="238"/>
      <c r="AA591" s="238"/>
      <c r="AB591" s="238"/>
      <c r="AC591" s="238"/>
      <c r="AD591" s="238"/>
    </row>
    <row r="592" customFormat="false" ht="15" hidden="false" customHeight="false" outlineLevel="0" collapsed="false">
      <c r="A592" s="238"/>
      <c r="B592" s="453"/>
      <c r="C592" s="238"/>
      <c r="D592" s="347"/>
      <c r="E592" s="347"/>
      <c r="F592" s="486"/>
      <c r="G592" s="483"/>
      <c r="H592" s="486"/>
      <c r="I592" s="491"/>
      <c r="J592" s="238"/>
      <c r="K592" s="238"/>
      <c r="L592" s="238"/>
      <c r="M592" s="238"/>
      <c r="N592" s="491"/>
      <c r="O592" s="238"/>
      <c r="P592" s="238"/>
      <c r="Q592" s="238"/>
      <c r="R592" s="238"/>
      <c r="S592" s="238"/>
      <c r="T592" s="238"/>
      <c r="U592" s="238"/>
      <c r="V592" s="238"/>
      <c r="W592" s="238"/>
      <c r="X592" s="238"/>
      <c r="Y592" s="238"/>
      <c r="Z592" s="238"/>
      <c r="AA592" s="238"/>
      <c r="AB592" s="238"/>
      <c r="AC592" s="238"/>
      <c r="AD592" s="238"/>
    </row>
    <row r="593" customFormat="false" ht="15" hidden="false" customHeight="false" outlineLevel="0" collapsed="false">
      <c r="A593" s="238"/>
      <c r="B593" s="453"/>
      <c r="C593" s="238"/>
      <c r="D593" s="347"/>
      <c r="E593" s="347"/>
      <c r="F593" s="486"/>
      <c r="G593" s="483"/>
      <c r="H593" s="486"/>
      <c r="I593" s="491"/>
      <c r="J593" s="238"/>
      <c r="K593" s="238"/>
      <c r="L593" s="238"/>
      <c r="M593" s="238"/>
      <c r="N593" s="491"/>
      <c r="O593" s="238"/>
      <c r="P593" s="238"/>
      <c r="Q593" s="238"/>
      <c r="R593" s="238"/>
      <c r="S593" s="238"/>
      <c r="T593" s="238"/>
      <c r="U593" s="238"/>
      <c r="V593" s="238"/>
      <c r="W593" s="238"/>
      <c r="X593" s="238"/>
      <c r="Y593" s="238"/>
      <c r="Z593" s="238"/>
      <c r="AA593" s="238"/>
      <c r="AB593" s="238"/>
      <c r="AC593" s="238"/>
      <c r="AD593" s="238"/>
    </row>
    <row r="594" customFormat="false" ht="15" hidden="false" customHeight="false" outlineLevel="0" collapsed="false">
      <c r="A594" s="238"/>
      <c r="B594" s="453"/>
      <c r="C594" s="238"/>
      <c r="D594" s="347"/>
      <c r="E594" s="347"/>
      <c r="F594" s="486"/>
      <c r="G594" s="483"/>
      <c r="H594" s="486"/>
      <c r="I594" s="491"/>
      <c r="J594" s="238"/>
      <c r="K594" s="238"/>
      <c r="L594" s="238"/>
      <c r="M594" s="238"/>
      <c r="N594" s="491"/>
      <c r="O594" s="238"/>
      <c r="P594" s="238"/>
      <c r="Q594" s="238"/>
      <c r="R594" s="238"/>
      <c r="S594" s="238"/>
      <c r="T594" s="238"/>
      <c r="U594" s="238"/>
      <c r="V594" s="238"/>
      <c r="W594" s="238"/>
      <c r="X594" s="238"/>
      <c r="Y594" s="238"/>
      <c r="Z594" s="238"/>
      <c r="AA594" s="238"/>
      <c r="AB594" s="238"/>
      <c r="AC594" s="238"/>
      <c r="AD594" s="238"/>
    </row>
    <row r="595" customFormat="false" ht="15" hidden="false" customHeight="false" outlineLevel="0" collapsed="false">
      <c r="A595" s="238"/>
      <c r="B595" s="453"/>
      <c r="C595" s="238"/>
      <c r="D595" s="347"/>
      <c r="E595" s="347"/>
      <c r="F595" s="486"/>
      <c r="G595" s="483"/>
      <c r="H595" s="486"/>
      <c r="I595" s="491"/>
      <c r="J595" s="238"/>
      <c r="K595" s="238"/>
      <c r="L595" s="238"/>
      <c r="M595" s="238"/>
      <c r="N595" s="491"/>
      <c r="O595" s="238"/>
      <c r="P595" s="238"/>
      <c r="Q595" s="238"/>
      <c r="R595" s="238"/>
      <c r="S595" s="238"/>
      <c r="T595" s="238"/>
      <c r="U595" s="238"/>
      <c r="V595" s="238"/>
      <c r="W595" s="238"/>
      <c r="X595" s="238"/>
      <c r="Y595" s="238"/>
      <c r="Z595" s="238"/>
      <c r="AA595" s="238"/>
      <c r="AB595" s="238"/>
      <c r="AC595" s="238"/>
      <c r="AD595" s="238"/>
    </row>
    <row r="596" customFormat="false" ht="15" hidden="false" customHeight="false" outlineLevel="0" collapsed="false">
      <c r="A596" s="238"/>
      <c r="B596" s="453"/>
      <c r="C596" s="238"/>
      <c r="D596" s="347"/>
      <c r="E596" s="347"/>
      <c r="F596" s="486"/>
      <c r="G596" s="483"/>
      <c r="H596" s="486"/>
      <c r="I596" s="491"/>
      <c r="J596" s="238"/>
      <c r="K596" s="238"/>
      <c r="L596" s="238"/>
      <c r="M596" s="238"/>
      <c r="N596" s="491"/>
      <c r="O596" s="238"/>
      <c r="P596" s="238"/>
      <c r="Q596" s="238"/>
      <c r="R596" s="238"/>
      <c r="S596" s="238"/>
      <c r="T596" s="238"/>
      <c r="U596" s="238"/>
      <c r="V596" s="238"/>
      <c r="W596" s="238"/>
      <c r="X596" s="238"/>
      <c r="Y596" s="238"/>
      <c r="Z596" s="238"/>
      <c r="AA596" s="238"/>
      <c r="AB596" s="238"/>
      <c r="AC596" s="238"/>
      <c r="AD596" s="238"/>
    </row>
    <row r="597" customFormat="false" ht="15" hidden="false" customHeight="false" outlineLevel="0" collapsed="false">
      <c r="A597" s="238"/>
      <c r="B597" s="453"/>
      <c r="C597" s="238"/>
      <c r="D597" s="347"/>
      <c r="E597" s="347"/>
      <c r="F597" s="486"/>
      <c r="G597" s="483"/>
      <c r="H597" s="486"/>
      <c r="I597" s="491"/>
      <c r="J597" s="238"/>
      <c r="K597" s="238"/>
      <c r="L597" s="238"/>
      <c r="M597" s="238"/>
      <c r="N597" s="491"/>
      <c r="O597" s="238"/>
      <c r="P597" s="238"/>
      <c r="Q597" s="238"/>
      <c r="R597" s="238"/>
      <c r="S597" s="238"/>
      <c r="T597" s="238"/>
      <c r="U597" s="238"/>
      <c r="V597" s="238"/>
      <c r="W597" s="238"/>
      <c r="X597" s="238"/>
      <c r="Y597" s="238"/>
      <c r="Z597" s="238"/>
      <c r="AA597" s="238"/>
      <c r="AB597" s="238"/>
      <c r="AC597" s="238"/>
      <c r="AD597" s="238"/>
    </row>
    <row r="598" customFormat="false" ht="15" hidden="false" customHeight="false" outlineLevel="0" collapsed="false">
      <c r="A598" s="238"/>
      <c r="B598" s="453"/>
      <c r="C598" s="238"/>
      <c r="D598" s="347"/>
      <c r="E598" s="347"/>
      <c r="F598" s="486"/>
      <c r="G598" s="483"/>
      <c r="H598" s="486"/>
      <c r="I598" s="491"/>
      <c r="J598" s="238"/>
      <c r="K598" s="238"/>
      <c r="L598" s="238"/>
      <c r="M598" s="238"/>
      <c r="N598" s="491"/>
      <c r="O598" s="238"/>
      <c r="P598" s="238"/>
      <c r="Q598" s="238"/>
      <c r="R598" s="238"/>
      <c r="S598" s="238"/>
      <c r="T598" s="238"/>
      <c r="U598" s="238"/>
      <c r="V598" s="238"/>
      <c r="W598" s="238"/>
      <c r="X598" s="238"/>
      <c r="Y598" s="238"/>
      <c r="Z598" s="238"/>
      <c r="AA598" s="238"/>
      <c r="AB598" s="238"/>
      <c r="AC598" s="238"/>
      <c r="AD598" s="238"/>
    </row>
    <row r="599" customFormat="false" ht="15" hidden="false" customHeight="false" outlineLevel="0" collapsed="false">
      <c r="A599" s="238"/>
      <c r="B599" s="453"/>
      <c r="C599" s="238"/>
      <c r="D599" s="347"/>
      <c r="E599" s="347"/>
      <c r="F599" s="486"/>
      <c r="G599" s="483"/>
      <c r="H599" s="486"/>
      <c r="I599" s="491"/>
      <c r="J599" s="238"/>
      <c r="K599" s="238"/>
      <c r="L599" s="238"/>
      <c r="M599" s="238"/>
      <c r="N599" s="491"/>
      <c r="O599" s="238"/>
      <c r="P599" s="238"/>
      <c r="Q599" s="238"/>
      <c r="R599" s="238"/>
      <c r="S599" s="238"/>
      <c r="T599" s="238"/>
      <c r="U599" s="238"/>
      <c r="V599" s="238"/>
      <c r="W599" s="238"/>
      <c r="X599" s="238"/>
      <c r="Y599" s="238"/>
      <c r="Z599" s="238"/>
      <c r="AA599" s="238"/>
      <c r="AB599" s="238"/>
      <c r="AC599" s="238"/>
      <c r="AD599" s="238"/>
    </row>
    <row r="600" customFormat="false" ht="15" hidden="false" customHeight="false" outlineLevel="0" collapsed="false">
      <c r="A600" s="238"/>
      <c r="B600" s="453"/>
      <c r="C600" s="238"/>
      <c r="D600" s="347"/>
      <c r="E600" s="347"/>
      <c r="F600" s="486"/>
      <c r="G600" s="483"/>
      <c r="H600" s="486"/>
      <c r="I600" s="491"/>
      <c r="J600" s="238"/>
      <c r="K600" s="238"/>
      <c r="L600" s="238"/>
      <c r="M600" s="238"/>
      <c r="N600" s="491"/>
      <c r="O600" s="238"/>
      <c r="P600" s="238"/>
      <c r="Q600" s="238"/>
      <c r="R600" s="238"/>
      <c r="S600" s="238"/>
      <c r="T600" s="238"/>
      <c r="U600" s="238"/>
      <c r="V600" s="238"/>
      <c r="W600" s="238"/>
      <c r="X600" s="238"/>
      <c r="Y600" s="238"/>
      <c r="Z600" s="238"/>
      <c r="AA600" s="238"/>
      <c r="AB600" s="238"/>
      <c r="AC600" s="238"/>
      <c r="AD600" s="238"/>
    </row>
    <row r="601" customFormat="false" ht="15" hidden="false" customHeight="false" outlineLevel="0" collapsed="false">
      <c r="A601" s="238"/>
      <c r="B601" s="453"/>
      <c r="C601" s="238"/>
      <c r="D601" s="347"/>
      <c r="E601" s="347"/>
      <c r="F601" s="486"/>
      <c r="G601" s="483"/>
      <c r="H601" s="486"/>
      <c r="I601" s="491"/>
      <c r="J601" s="238"/>
      <c r="K601" s="238"/>
      <c r="L601" s="238"/>
      <c r="M601" s="238"/>
      <c r="N601" s="491"/>
      <c r="O601" s="238"/>
      <c r="P601" s="238"/>
      <c r="Q601" s="238"/>
      <c r="R601" s="238"/>
      <c r="S601" s="238"/>
      <c r="T601" s="238"/>
      <c r="U601" s="238"/>
      <c r="V601" s="238"/>
      <c r="W601" s="238"/>
      <c r="X601" s="238"/>
      <c r="Y601" s="238"/>
      <c r="Z601" s="238"/>
      <c r="AA601" s="238"/>
      <c r="AB601" s="238"/>
      <c r="AC601" s="238"/>
      <c r="AD601" s="238"/>
    </row>
    <row r="602" customFormat="false" ht="15" hidden="false" customHeight="false" outlineLevel="0" collapsed="false">
      <c r="A602" s="238"/>
      <c r="B602" s="453"/>
      <c r="C602" s="238"/>
      <c r="D602" s="347"/>
      <c r="E602" s="347"/>
      <c r="F602" s="486"/>
      <c r="G602" s="483"/>
      <c r="H602" s="486"/>
      <c r="I602" s="491"/>
      <c r="J602" s="238"/>
      <c r="K602" s="238"/>
      <c r="L602" s="238"/>
      <c r="M602" s="238"/>
      <c r="N602" s="491"/>
      <c r="O602" s="238"/>
      <c r="P602" s="238"/>
      <c r="Q602" s="238"/>
      <c r="R602" s="238"/>
      <c r="S602" s="238"/>
      <c r="T602" s="238"/>
      <c r="U602" s="238"/>
      <c r="V602" s="238"/>
      <c r="W602" s="238"/>
      <c r="X602" s="238"/>
      <c r="Y602" s="238"/>
      <c r="Z602" s="238"/>
      <c r="AA602" s="238"/>
      <c r="AB602" s="238"/>
      <c r="AC602" s="238"/>
      <c r="AD602" s="238"/>
    </row>
    <row r="603" customFormat="false" ht="15" hidden="false" customHeight="false" outlineLevel="0" collapsed="false">
      <c r="A603" s="238"/>
      <c r="B603" s="453"/>
      <c r="C603" s="238"/>
      <c r="D603" s="347"/>
      <c r="E603" s="347"/>
      <c r="F603" s="486"/>
      <c r="G603" s="483"/>
      <c r="H603" s="486"/>
      <c r="I603" s="491"/>
      <c r="J603" s="238"/>
      <c r="K603" s="238"/>
      <c r="L603" s="238"/>
      <c r="M603" s="238"/>
      <c r="N603" s="491"/>
      <c r="O603" s="238"/>
      <c r="P603" s="238"/>
      <c r="Q603" s="238"/>
      <c r="R603" s="238"/>
      <c r="S603" s="238"/>
      <c r="T603" s="238"/>
      <c r="U603" s="238"/>
      <c r="V603" s="238"/>
      <c r="W603" s="238"/>
      <c r="X603" s="238"/>
      <c r="Y603" s="238"/>
      <c r="Z603" s="238"/>
      <c r="AA603" s="238"/>
      <c r="AB603" s="238"/>
      <c r="AC603" s="238"/>
      <c r="AD603" s="238"/>
    </row>
    <row r="604" customFormat="false" ht="15" hidden="false" customHeight="false" outlineLevel="0" collapsed="false">
      <c r="A604" s="238"/>
      <c r="B604" s="453"/>
      <c r="C604" s="238"/>
      <c r="D604" s="347"/>
      <c r="E604" s="347"/>
      <c r="F604" s="486"/>
      <c r="G604" s="483"/>
      <c r="H604" s="486"/>
      <c r="I604" s="491"/>
      <c r="J604" s="238"/>
      <c r="K604" s="238"/>
      <c r="L604" s="238"/>
      <c r="M604" s="238"/>
      <c r="N604" s="491"/>
      <c r="O604" s="238"/>
      <c r="P604" s="238"/>
      <c r="Q604" s="238"/>
      <c r="R604" s="238"/>
      <c r="S604" s="238"/>
      <c r="T604" s="238"/>
      <c r="U604" s="238"/>
      <c r="V604" s="238"/>
      <c r="W604" s="238"/>
      <c r="X604" s="238"/>
      <c r="Y604" s="238"/>
      <c r="Z604" s="238"/>
      <c r="AA604" s="238"/>
      <c r="AB604" s="238"/>
      <c r="AC604" s="238"/>
      <c r="AD604" s="238"/>
    </row>
    <row r="605" customFormat="false" ht="15" hidden="false" customHeight="false" outlineLevel="0" collapsed="false">
      <c r="A605" s="238"/>
      <c r="B605" s="453"/>
      <c r="C605" s="238"/>
      <c r="D605" s="347"/>
      <c r="E605" s="347"/>
      <c r="F605" s="486"/>
      <c r="G605" s="483"/>
      <c r="H605" s="486"/>
      <c r="I605" s="491"/>
      <c r="J605" s="238"/>
      <c r="K605" s="238"/>
      <c r="L605" s="238"/>
      <c r="M605" s="238"/>
      <c r="N605" s="491"/>
      <c r="O605" s="238"/>
      <c r="P605" s="238"/>
      <c r="Q605" s="238"/>
      <c r="R605" s="238"/>
      <c r="S605" s="238"/>
      <c r="T605" s="238"/>
      <c r="U605" s="238"/>
      <c r="V605" s="238"/>
      <c r="W605" s="238"/>
      <c r="X605" s="238"/>
      <c r="Y605" s="238"/>
      <c r="Z605" s="238"/>
      <c r="AA605" s="238"/>
      <c r="AB605" s="238"/>
      <c r="AC605" s="238"/>
      <c r="AD605" s="238"/>
    </row>
    <row r="606" customFormat="false" ht="15" hidden="false" customHeight="false" outlineLevel="0" collapsed="false">
      <c r="A606" s="238"/>
      <c r="B606" s="453"/>
      <c r="C606" s="238"/>
      <c r="D606" s="347"/>
      <c r="E606" s="347"/>
      <c r="F606" s="486"/>
      <c r="G606" s="483"/>
      <c r="H606" s="486"/>
      <c r="I606" s="491"/>
      <c r="J606" s="238"/>
      <c r="K606" s="238"/>
      <c r="L606" s="238"/>
      <c r="M606" s="238"/>
      <c r="N606" s="491"/>
      <c r="O606" s="238"/>
      <c r="P606" s="238"/>
      <c r="Q606" s="238"/>
      <c r="R606" s="238"/>
      <c r="S606" s="238"/>
      <c r="T606" s="238"/>
      <c r="U606" s="238"/>
      <c r="V606" s="238"/>
      <c r="W606" s="238"/>
      <c r="X606" s="238"/>
      <c r="Y606" s="238"/>
      <c r="Z606" s="238"/>
      <c r="AA606" s="238"/>
      <c r="AB606" s="238"/>
      <c r="AC606" s="238"/>
      <c r="AD606" s="238"/>
    </row>
    <row r="607" customFormat="false" ht="15" hidden="false" customHeight="false" outlineLevel="0" collapsed="false">
      <c r="A607" s="238"/>
      <c r="B607" s="453"/>
      <c r="C607" s="238"/>
      <c r="D607" s="347"/>
      <c r="E607" s="347"/>
      <c r="F607" s="486"/>
      <c r="G607" s="483"/>
      <c r="H607" s="486"/>
      <c r="I607" s="491"/>
      <c r="J607" s="238"/>
      <c r="K607" s="238"/>
      <c r="L607" s="238"/>
      <c r="M607" s="238"/>
      <c r="N607" s="491"/>
      <c r="O607" s="238"/>
      <c r="P607" s="238"/>
      <c r="Q607" s="238"/>
      <c r="R607" s="238"/>
      <c r="S607" s="238"/>
      <c r="T607" s="238"/>
      <c r="U607" s="238"/>
      <c r="V607" s="238"/>
      <c r="W607" s="238"/>
      <c r="X607" s="238"/>
      <c r="Y607" s="238"/>
      <c r="Z607" s="238"/>
      <c r="AA607" s="238"/>
      <c r="AB607" s="238"/>
      <c r="AC607" s="238"/>
      <c r="AD607" s="238"/>
    </row>
    <row r="608" customFormat="false" ht="15" hidden="false" customHeight="false" outlineLevel="0" collapsed="false">
      <c r="A608" s="238"/>
      <c r="B608" s="453"/>
      <c r="C608" s="238"/>
      <c r="D608" s="347"/>
      <c r="E608" s="347"/>
      <c r="F608" s="486"/>
      <c r="G608" s="483"/>
      <c r="H608" s="486"/>
      <c r="I608" s="491"/>
      <c r="J608" s="238"/>
      <c r="K608" s="238"/>
      <c r="L608" s="238"/>
      <c r="M608" s="238"/>
      <c r="N608" s="491"/>
      <c r="O608" s="238"/>
      <c r="P608" s="238"/>
      <c r="Q608" s="238"/>
      <c r="R608" s="238"/>
      <c r="S608" s="238"/>
      <c r="T608" s="238"/>
      <c r="U608" s="238"/>
      <c r="V608" s="238"/>
      <c r="W608" s="238"/>
      <c r="X608" s="238"/>
      <c r="Y608" s="238"/>
      <c r="Z608" s="238"/>
      <c r="AA608" s="238"/>
      <c r="AB608" s="238"/>
      <c r="AC608" s="238"/>
      <c r="AD608" s="238"/>
    </row>
    <row r="609" customFormat="false" ht="15" hidden="false" customHeight="false" outlineLevel="0" collapsed="false">
      <c r="A609" s="238"/>
      <c r="B609" s="453"/>
      <c r="C609" s="238"/>
      <c r="D609" s="347"/>
      <c r="E609" s="347"/>
      <c r="F609" s="486"/>
      <c r="G609" s="483"/>
      <c r="H609" s="486"/>
      <c r="I609" s="491"/>
      <c r="J609" s="238"/>
      <c r="K609" s="238"/>
      <c r="L609" s="238"/>
      <c r="M609" s="238"/>
      <c r="N609" s="491"/>
      <c r="O609" s="238"/>
      <c r="P609" s="238"/>
      <c r="Q609" s="238"/>
      <c r="R609" s="238"/>
      <c r="S609" s="238"/>
      <c r="T609" s="238"/>
      <c r="U609" s="238"/>
      <c r="V609" s="238"/>
      <c r="W609" s="238"/>
      <c r="X609" s="238"/>
      <c r="Y609" s="238"/>
      <c r="Z609" s="238"/>
      <c r="AA609" s="238"/>
      <c r="AB609" s="238"/>
      <c r="AC609" s="238"/>
      <c r="AD609" s="238"/>
    </row>
    <row r="610" customFormat="false" ht="15" hidden="false" customHeight="false" outlineLevel="0" collapsed="false">
      <c r="A610" s="238"/>
      <c r="B610" s="453"/>
      <c r="C610" s="238"/>
      <c r="D610" s="347"/>
      <c r="E610" s="347"/>
      <c r="F610" s="486"/>
      <c r="G610" s="483"/>
      <c r="H610" s="486"/>
      <c r="I610" s="491"/>
      <c r="J610" s="238"/>
      <c r="K610" s="238"/>
      <c r="L610" s="238"/>
      <c r="M610" s="238"/>
      <c r="N610" s="491"/>
      <c r="O610" s="238"/>
      <c r="P610" s="238"/>
      <c r="Q610" s="238"/>
      <c r="R610" s="238"/>
      <c r="S610" s="238"/>
      <c r="T610" s="238"/>
      <c r="U610" s="238"/>
      <c r="V610" s="238"/>
      <c r="W610" s="238"/>
      <c r="X610" s="238"/>
      <c r="Y610" s="238"/>
      <c r="Z610" s="238"/>
      <c r="AA610" s="238"/>
      <c r="AB610" s="238"/>
      <c r="AC610" s="238"/>
      <c r="AD610" s="238"/>
    </row>
    <row r="611" customFormat="false" ht="15" hidden="false" customHeight="false" outlineLevel="0" collapsed="false">
      <c r="A611" s="238"/>
      <c r="B611" s="453"/>
      <c r="C611" s="238"/>
      <c r="D611" s="347"/>
      <c r="E611" s="347"/>
      <c r="F611" s="486"/>
      <c r="G611" s="483"/>
      <c r="H611" s="486"/>
      <c r="I611" s="491"/>
      <c r="J611" s="238"/>
      <c r="K611" s="238"/>
      <c r="L611" s="238"/>
      <c r="M611" s="238"/>
      <c r="N611" s="491"/>
      <c r="O611" s="238"/>
      <c r="P611" s="238"/>
      <c r="Q611" s="238"/>
      <c r="R611" s="238"/>
      <c r="S611" s="238"/>
      <c r="T611" s="238"/>
      <c r="U611" s="238"/>
      <c r="V611" s="238"/>
      <c r="W611" s="238"/>
      <c r="X611" s="238"/>
      <c r="Y611" s="238"/>
      <c r="Z611" s="238"/>
      <c r="AA611" s="238"/>
      <c r="AB611" s="238"/>
      <c r="AC611" s="238"/>
      <c r="AD611" s="238"/>
    </row>
    <row r="612" customFormat="false" ht="15" hidden="false" customHeight="false" outlineLevel="0" collapsed="false">
      <c r="A612" s="238"/>
      <c r="B612" s="453"/>
      <c r="C612" s="238"/>
      <c r="D612" s="347"/>
      <c r="E612" s="347"/>
      <c r="F612" s="486"/>
      <c r="G612" s="483"/>
      <c r="H612" s="486"/>
      <c r="I612" s="491"/>
      <c r="J612" s="238"/>
      <c r="K612" s="238"/>
      <c r="L612" s="238"/>
      <c r="M612" s="238"/>
      <c r="N612" s="491"/>
      <c r="O612" s="238"/>
      <c r="P612" s="238"/>
      <c r="Q612" s="238"/>
      <c r="R612" s="238"/>
      <c r="S612" s="238"/>
      <c r="T612" s="238"/>
      <c r="U612" s="238"/>
      <c r="V612" s="238"/>
      <c r="W612" s="238"/>
      <c r="X612" s="238"/>
      <c r="Y612" s="238"/>
      <c r="Z612" s="238"/>
      <c r="AA612" s="238"/>
      <c r="AB612" s="238"/>
      <c r="AC612" s="238"/>
      <c r="AD612" s="238"/>
    </row>
    <row r="613" customFormat="false" ht="15" hidden="false" customHeight="false" outlineLevel="0" collapsed="false">
      <c r="A613" s="238"/>
      <c r="B613" s="453"/>
      <c r="C613" s="238"/>
      <c r="D613" s="347"/>
      <c r="E613" s="347"/>
      <c r="F613" s="486"/>
      <c r="G613" s="483"/>
      <c r="H613" s="486"/>
      <c r="I613" s="491"/>
      <c r="J613" s="238"/>
      <c r="K613" s="238"/>
      <c r="L613" s="238"/>
      <c r="M613" s="238"/>
      <c r="N613" s="491"/>
      <c r="O613" s="238"/>
      <c r="P613" s="238"/>
      <c r="Q613" s="238"/>
      <c r="R613" s="238"/>
      <c r="S613" s="238"/>
      <c r="T613" s="238"/>
      <c r="U613" s="238"/>
      <c r="V613" s="238"/>
      <c r="W613" s="238"/>
      <c r="X613" s="238"/>
      <c r="Y613" s="238"/>
      <c r="Z613" s="238"/>
      <c r="AA613" s="238"/>
      <c r="AB613" s="238"/>
      <c r="AC613" s="238"/>
      <c r="AD613" s="238"/>
    </row>
    <row r="614" customFormat="false" ht="15" hidden="false" customHeight="false" outlineLevel="0" collapsed="false">
      <c r="A614" s="238"/>
      <c r="B614" s="453"/>
      <c r="C614" s="238"/>
      <c r="D614" s="347"/>
      <c r="E614" s="347"/>
      <c r="F614" s="486"/>
      <c r="G614" s="483"/>
      <c r="H614" s="486"/>
      <c r="I614" s="491"/>
      <c r="J614" s="238"/>
      <c r="K614" s="238"/>
      <c r="L614" s="238"/>
      <c r="M614" s="238"/>
      <c r="N614" s="491"/>
      <c r="O614" s="238"/>
      <c r="P614" s="238"/>
      <c r="Q614" s="238"/>
      <c r="R614" s="238"/>
      <c r="S614" s="238"/>
      <c r="T614" s="238"/>
      <c r="U614" s="238"/>
      <c r="V614" s="238"/>
      <c r="W614" s="238"/>
      <c r="X614" s="238"/>
      <c r="Y614" s="238"/>
      <c r="Z614" s="238"/>
      <c r="AA614" s="238"/>
      <c r="AB614" s="238"/>
      <c r="AC614" s="238"/>
      <c r="AD614" s="238"/>
    </row>
    <row r="615" customFormat="false" ht="15" hidden="false" customHeight="false" outlineLevel="0" collapsed="false">
      <c r="A615" s="238"/>
      <c r="B615" s="453"/>
      <c r="C615" s="238"/>
      <c r="D615" s="347"/>
      <c r="E615" s="347"/>
      <c r="F615" s="486"/>
      <c r="G615" s="483"/>
      <c r="H615" s="486"/>
      <c r="I615" s="491"/>
      <c r="J615" s="238"/>
      <c r="K615" s="238"/>
      <c r="L615" s="238"/>
      <c r="M615" s="238"/>
      <c r="N615" s="491"/>
      <c r="O615" s="238"/>
      <c r="P615" s="238"/>
      <c r="Q615" s="238"/>
      <c r="R615" s="238"/>
      <c r="S615" s="238"/>
      <c r="T615" s="238"/>
      <c r="U615" s="238"/>
      <c r="V615" s="238"/>
      <c r="W615" s="238"/>
      <c r="X615" s="238"/>
      <c r="Y615" s="238"/>
      <c r="Z615" s="238"/>
      <c r="AA615" s="238"/>
      <c r="AB615" s="238"/>
      <c r="AC615" s="238"/>
      <c r="AD615" s="238"/>
    </row>
    <row r="616" customFormat="false" ht="15" hidden="false" customHeight="false" outlineLevel="0" collapsed="false">
      <c r="A616" s="238"/>
      <c r="B616" s="453"/>
      <c r="C616" s="238"/>
      <c r="D616" s="347"/>
      <c r="E616" s="347"/>
      <c r="F616" s="486"/>
      <c r="G616" s="483"/>
      <c r="H616" s="486"/>
      <c r="I616" s="491"/>
      <c r="J616" s="238"/>
      <c r="K616" s="238"/>
      <c r="L616" s="238"/>
      <c r="M616" s="238"/>
      <c r="N616" s="491"/>
      <c r="O616" s="238"/>
      <c r="P616" s="238"/>
      <c r="Q616" s="238"/>
      <c r="R616" s="238"/>
      <c r="S616" s="238"/>
      <c r="T616" s="238"/>
      <c r="U616" s="238"/>
      <c r="V616" s="238"/>
      <c r="W616" s="238"/>
      <c r="X616" s="238"/>
      <c r="Y616" s="238"/>
      <c r="Z616" s="238"/>
      <c r="AA616" s="238"/>
      <c r="AB616" s="238"/>
      <c r="AC616" s="238"/>
      <c r="AD616" s="238"/>
    </row>
    <row r="617" customFormat="false" ht="15" hidden="false" customHeight="false" outlineLevel="0" collapsed="false">
      <c r="A617" s="238"/>
      <c r="B617" s="453"/>
      <c r="C617" s="238"/>
      <c r="D617" s="347"/>
      <c r="E617" s="347"/>
      <c r="F617" s="486"/>
      <c r="G617" s="483"/>
      <c r="H617" s="486"/>
      <c r="I617" s="491"/>
      <c r="J617" s="238"/>
      <c r="K617" s="238"/>
      <c r="L617" s="238"/>
      <c r="M617" s="238"/>
      <c r="N617" s="491"/>
      <c r="O617" s="238"/>
      <c r="P617" s="238"/>
      <c r="Q617" s="238"/>
      <c r="R617" s="238"/>
      <c r="S617" s="238"/>
      <c r="T617" s="238"/>
      <c r="U617" s="238"/>
      <c r="V617" s="238"/>
      <c r="W617" s="238"/>
      <c r="X617" s="238"/>
      <c r="Y617" s="238"/>
      <c r="Z617" s="238"/>
      <c r="AA617" s="238"/>
      <c r="AB617" s="238"/>
      <c r="AC617" s="238"/>
      <c r="AD617" s="238"/>
    </row>
    <row r="618" customFormat="false" ht="15" hidden="false" customHeight="false" outlineLevel="0" collapsed="false">
      <c r="A618" s="238"/>
      <c r="B618" s="453"/>
      <c r="C618" s="238"/>
      <c r="D618" s="347"/>
      <c r="E618" s="347"/>
      <c r="F618" s="486"/>
      <c r="G618" s="483"/>
      <c r="H618" s="486"/>
      <c r="I618" s="491"/>
      <c r="J618" s="238"/>
      <c r="K618" s="238"/>
      <c r="L618" s="238"/>
      <c r="M618" s="238"/>
      <c r="N618" s="491"/>
      <c r="O618" s="238"/>
      <c r="P618" s="238"/>
      <c r="Q618" s="238"/>
      <c r="R618" s="238"/>
      <c r="S618" s="238"/>
      <c r="T618" s="238"/>
      <c r="U618" s="238"/>
      <c r="V618" s="238"/>
      <c r="W618" s="238"/>
      <c r="X618" s="238"/>
      <c r="Y618" s="238"/>
      <c r="Z618" s="238"/>
      <c r="AA618" s="238"/>
      <c r="AB618" s="238"/>
      <c r="AC618" s="238"/>
      <c r="AD618" s="238"/>
    </row>
    <row r="619" customFormat="false" ht="15" hidden="false" customHeight="false" outlineLevel="0" collapsed="false">
      <c r="A619" s="238"/>
      <c r="B619" s="453"/>
      <c r="C619" s="238"/>
      <c r="D619" s="347"/>
      <c r="E619" s="347"/>
      <c r="F619" s="486"/>
      <c r="G619" s="483"/>
      <c r="H619" s="486"/>
      <c r="I619" s="491"/>
      <c r="J619" s="238"/>
      <c r="K619" s="238"/>
      <c r="L619" s="238"/>
      <c r="M619" s="238"/>
      <c r="N619" s="491"/>
      <c r="O619" s="238"/>
      <c r="P619" s="238"/>
      <c r="Q619" s="238"/>
      <c r="R619" s="238"/>
      <c r="S619" s="238"/>
      <c r="T619" s="238"/>
      <c r="U619" s="238"/>
      <c r="V619" s="238"/>
      <c r="W619" s="238"/>
      <c r="X619" s="238"/>
      <c r="Y619" s="238"/>
      <c r="Z619" s="238"/>
      <c r="AA619" s="238"/>
      <c r="AB619" s="238"/>
      <c r="AC619" s="238"/>
      <c r="AD619" s="238"/>
    </row>
    <row r="620" customFormat="false" ht="15" hidden="false" customHeight="false" outlineLevel="0" collapsed="false">
      <c r="A620" s="238"/>
      <c r="B620" s="453"/>
      <c r="C620" s="238"/>
      <c r="D620" s="347"/>
      <c r="E620" s="347"/>
      <c r="F620" s="486"/>
      <c r="G620" s="483"/>
      <c r="H620" s="486"/>
      <c r="I620" s="491"/>
      <c r="J620" s="238"/>
      <c r="K620" s="238"/>
      <c r="L620" s="238"/>
      <c r="M620" s="238"/>
      <c r="N620" s="491"/>
      <c r="O620" s="238"/>
      <c r="P620" s="238"/>
      <c r="Q620" s="238"/>
      <c r="R620" s="238"/>
      <c r="S620" s="238"/>
      <c r="T620" s="238"/>
      <c r="U620" s="238"/>
      <c r="V620" s="238"/>
      <c r="W620" s="238"/>
      <c r="X620" s="238"/>
      <c r="Y620" s="238"/>
      <c r="Z620" s="238"/>
      <c r="AA620" s="238"/>
      <c r="AB620" s="238"/>
      <c r="AC620" s="238"/>
      <c r="AD620" s="238"/>
    </row>
    <row r="621" customFormat="false" ht="15" hidden="false" customHeight="false" outlineLevel="0" collapsed="false">
      <c r="A621" s="238"/>
      <c r="B621" s="453"/>
      <c r="C621" s="238"/>
      <c r="D621" s="347"/>
      <c r="E621" s="347"/>
      <c r="F621" s="486"/>
      <c r="G621" s="483"/>
      <c r="H621" s="486"/>
      <c r="I621" s="491"/>
      <c r="J621" s="238"/>
      <c r="K621" s="238"/>
      <c r="L621" s="238"/>
      <c r="M621" s="238"/>
      <c r="N621" s="491"/>
      <c r="O621" s="238"/>
      <c r="P621" s="238"/>
      <c r="Q621" s="238"/>
      <c r="R621" s="238"/>
      <c r="S621" s="238"/>
      <c r="T621" s="238"/>
      <c r="U621" s="238"/>
      <c r="V621" s="238"/>
      <c r="W621" s="238"/>
      <c r="X621" s="238"/>
      <c r="Y621" s="238"/>
      <c r="Z621" s="238"/>
      <c r="AA621" s="238"/>
      <c r="AB621" s="238"/>
      <c r="AC621" s="238"/>
      <c r="AD621" s="238"/>
    </row>
    <row r="622" customFormat="false" ht="15" hidden="false" customHeight="false" outlineLevel="0" collapsed="false">
      <c r="A622" s="238"/>
      <c r="B622" s="453"/>
      <c r="C622" s="238"/>
      <c r="D622" s="347"/>
      <c r="E622" s="347"/>
      <c r="F622" s="486"/>
      <c r="G622" s="483"/>
      <c r="H622" s="486"/>
      <c r="I622" s="491"/>
      <c r="J622" s="238"/>
      <c r="K622" s="238"/>
      <c r="L622" s="238"/>
      <c r="M622" s="238"/>
      <c r="N622" s="491"/>
      <c r="O622" s="238"/>
      <c r="P622" s="238"/>
      <c r="Q622" s="238"/>
      <c r="R622" s="238"/>
      <c r="S622" s="238"/>
      <c r="T622" s="238"/>
      <c r="U622" s="238"/>
      <c r="V622" s="238"/>
      <c r="W622" s="238"/>
      <c r="X622" s="238"/>
      <c r="Y622" s="238"/>
      <c r="Z622" s="238"/>
      <c r="AA622" s="238"/>
      <c r="AB622" s="238"/>
      <c r="AC622" s="238"/>
      <c r="AD622" s="238"/>
    </row>
    <row r="623" customFormat="false" ht="15" hidden="false" customHeight="false" outlineLevel="0" collapsed="false">
      <c r="A623" s="238"/>
      <c r="B623" s="453"/>
      <c r="C623" s="238"/>
      <c r="D623" s="347"/>
      <c r="E623" s="347"/>
      <c r="F623" s="486"/>
      <c r="G623" s="483"/>
      <c r="H623" s="486"/>
      <c r="I623" s="491"/>
      <c r="J623" s="238"/>
      <c r="K623" s="238"/>
      <c r="L623" s="238"/>
      <c r="M623" s="238"/>
      <c r="N623" s="491"/>
      <c r="O623" s="238"/>
      <c r="P623" s="238"/>
      <c r="Q623" s="238"/>
      <c r="R623" s="238"/>
      <c r="S623" s="238"/>
      <c r="T623" s="238"/>
      <c r="U623" s="238"/>
      <c r="V623" s="238"/>
      <c r="W623" s="238"/>
      <c r="X623" s="238"/>
      <c r="Y623" s="238"/>
      <c r="Z623" s="238"/>
      <c r="AA623" s="238"/>
      <c r="AB623" s="238"/>
      <c r="AC623" s="238"/>
      <c r="AD623" s="238"/>
    </row>
    <row r="624" customFormat="false" ht="15" hidden="false" customHeight="false" outlineLevel="0" collapsed="false">
      <c r="A624" s="238"/>
      <c r="B624" s="453"/>
      <c r="C624" s="238"/>
      <c r="D624" s="347"/>
      <c r="E624" s="347"/>
      <c r="F624" s="486"/>
      <c r="G624" s="483"/>
      <c r="H624" s="486"/>
      <c r="I624" s="491"/>
      <c r="J624" s="238"/>
      <c r="K624" s="238"/>
      <c r="L624" s="238"/>
      <c r="M624" s="238"/>
      <c r="N624" s="491"/>
      <c r="O624" s="238"/>
      <c r="P624" s="238"/>
      <c r="Q624" s="238"/>
      <c r="R624" s="238"/>
      <c r="S624" s="238"/>
      <c r="T624" s="238"/>
      <c r="U624" s="238"/>
      <c r="V624" s="238"/>
      <c r="W624" s="238"/>
      <c r="X624" s="238"/>
      <c r="Y624" s="238"/>
      <c r="Z624" s="238"/>
      <c r="AA624" s="238"/>
      <c r="AB624" s="238"/>
      <c r="AC624" s="238"/>
      <c r="AD624" s="238"/>
    </row>
    <row r="625" customFormat="false" ht="15" hidden="false" customHeight="false" outlineLevel="0" collapsed="false">
      <c r="A625" s="238"/>
      <c r="B625" s="453"/>
      <c r="C625" s="238"/>
      <c r="D625" s="347"/>
      <c r="E625" s="347"/>
      <c r="F625" s="486"/>
      <c r="G625" s="483"/>
      <c r="H625" s="486"/>
      <c r="I625" s="491"/>
      <c r="J625" s="238"/>
      <c r="K625" s="238"/>
      <c r="L625" s="238"/>
      <c r="M625" s="238"/>
      <c r="N625" s="491"/>
      <c r="O625" s="238"/>
      <c r="P625" s="238"/>
      <c r="Q625" s="238"/>
      <c r="R625" s="238"/>
      <c r="S625" s="238"/>
      <c r="T625" s="238"/>
      <c r="U625" s="238"/>
      <c r="V625" s="238"/>
      <c r="W625" s="238"/>
      <c r="X625" s="238"/>
      <c r="Y625" s="238"/>
      <c r="Z625" s="238"/>
      <c r="AA625" s="238"/>
      <c r="AB625" s="238"/>
      <c r="AC625" s="238"/>
      <c r="AD625" s="238"/>
    </row>
    <row r="626" customFormat="false" ht="15" hidden="false" customHeight="false" outlineLevel="0" collapsed="false">
      <c r="A626" s="238"/>
      <c r="B626" s="453"/>
      <c r="C626" s="238"/>
      <c r="D626" s="347"/>
      <c r="E626" s="347"/>
      <c r="F626" s="486"/>
      <c r="G626" s="483"/>
      <c r="H626" s="486"/>
      <c r="I626" s="491"/>
      <c r="J626" s="238"/>
      <c r="K626" s="238"/>
      <c r="L626" s="238"/>
      <c r="M626" s="238"/>
      <c r="N626" s="491"/>
      <c r="O626" s="238"/>
      <c r="P626" s="238"/>
      <c r="Q626" s="238"/>
      <c r="R626" s="238"/>
      <c r="S626" s="238"/>
      <c r="T626" s="238"/>
      <c r="U626" s="238"/>
      <c r="V626" s="238"/>
      <c r="W626" s="238"/>
      <c r="X626" s="238"/>
      <c r="Y626" s="238"/>
      <c r="Z626" s="238"/>
      <c r="AA626" s="238"/>
      <c r="AB626" s="238"/>
      <c r="AC626" s="238"/>
      <c r="AD626" s="238"/>
    </row>
    <row r="627" customFormat="false" ht="15" hidden="false" customHeight="false" outlineLevel="0" collapsed="false">
      <c r="A627" s="238"/>
      <c r="B627" s="453"/>
      <c r="C627" s="238"/>
      <c r="D627" s="347"/>
      <c r="E627" s="347"/>
      <c r="F627" s="486"/>
      <c r="G627" s="483"/>
      <c r="H627" s="486"/>
      <c r="I627" s="491"/>
      <c r="J627" s="238"/>
      <c r="K627" s="238"/>
      <c r="L627" s="238"/>
      <c r="M627" s="238"/>
      <c r="N627" s="491"/>
      <c r="O627" s="238"/>
      <c r="P627" s="238"/>
      <c r="Q627" s="238"/>
      <c r="R627" s="238"/>
      <c r="S627" s="238"/>
      <c r="T627" s="238"/>
      <c r="U627" s="238"/>
      <c r="V627" s="238"/>
      <c r="W627" s="238"/>
      <c r="X627" s="238"/>
      <c r="Y627" s="238"/>
      <c r="Z627" s="238"/>
      <c r="AA627" s="238"/>
      <c r="AB627" s="238"/>
      <c r="AC627" s="238"/>
      <c r="AD627" s="238"/>
    </row>
    <row r="628" customFormat="false" ht="15" hidden="false" customHeight="false" outlineLevel="0" collapsed="false">
      <c r="A628" s="238"/>
      <c r="B628" s="453"/>
      <c r="C628" s="238"/>
      <c r="D628" s="347"/>
      <c r="E628" s="347"/>
      <c r="F628" s="486"/>
      <c r="G628" s="483"/>
      <c r="H628" s="486"/>
      <c r="I628" s="491"/>
      <c r="J628" s="238"/>
      <c r="K628" s="238"/>
      <c r="L628" s="238"/>
      <c r="M628" s="238"/>
      <c r="N628" s="491"/>
      <c r="O628" s="238"/>
      <c r="P628" s="238"/>
      <c r="Q628" s="238"/>
      <c r="R628" s="238"/>
      <c r="S628" s="238"/>
      <c r="T628" s="238"/>
      <c r="U628" s="238"/>
      <c r="V628" s="238"/>
      <c r="W628" s="238"/>
      <c r="X628" s="238"/>
      <c r="Y628" s="238"/>
      <c r="Z628" s="238"/>
      <c r="AA628" s="238"/>
      <c r="AB628" s="238"/>
      <c r="AC628" s="238"/>
      <c r="AD628" s="238"/>
    </row>
    <row r="629" customFormat="false" ht="15" hidden="false" customHeight="false" outlineLevel="0" collapsed="false">
      <c r="A629" s="238"/>
      <c r="B629" s="453"/>
      <c r="C629" s="238"/>
      <c r="D629" s="347"/>
      <c r="E629" s="347"/>
      <c r="F629" s="486"/>
      <c r="G629" s="483"/>
      <c r="H629" s="486"/>
      <c r="I629" s="491"/>
      <c r="J629" s="238"/>
      <c r="K629" s="238"/>
      <c r="L629" s="238"/>
      <c r="M629" s="238"/>
      <c r="N629" s="491"/>
      <c r="O629" s="238"/>
      <c r="P629" s="238"/>
      <c r="Q629" s="238"/>
      <c r="R629" s="238"/>
      <c r="S629" s="238"/>
      <c r="T629" s="238"/>
      <c r="U629" s="238"/>
      <c r="V629" s="238"/>
      <c r="W629" s="238"/>
      <c r="X629" s="238"/>
      <c r="Y629" s="238"/>
      <c r="Z629" s="238"/>
      <c r="AA629" s="238"/>
      <c r="AB629" s="238"/>
      <c r="AC629" s="238"/>
      <c r="AD629" s="238"/>
    </row>
    <row r="630" customFormat="false" ht="15" hidden="false" customHeight="false" outlineLevel="0" collapsed="false">
      <c r="A630" s="238"/>
      <c r="B630" s="453"/>
      <c r="C630" s="238"/>
      <c r="D630" s="347"/>
      <c r="E630" s="347"/>
      <c r="F630" s="486"/>
      <c r="G630" s="483"/>
      <c r="H630" s="486"/>
      <c r="I630" s="491"/>
      <c r="J630" s="238"/>
      <c r="K630" s="238"/>
      <c r="L630" s="238"/>
      <c r="M630" s="238"/>
      <c r="N630" s="491"/>
      <c r="O630" s="238"/>
      <c r="P630" s="238"/>
      <c r="Q630" s="238"/>
      <c r="R630" s="238"/>
      <c r="S630" s="238"/>
      <c r="T630" s="238"/>
      <c r="U630" s="238"/>
      <c r="V630" s="238"/>
      <c r="W630" s="238"/>
      <c r="X630" s="238"/>
      <c r="Y630" s="238"/>
      <c r="Z630" s="238"/>
      <c r="AA630" s="238"/>
      <c r="AB630" s="238"/>
      <c r="AC630" s="238"/>
      <c r="AD630" s="238"/>
    </row>
    <row r="631" customFormat="false" ht="15" hidden="false" customHeight="false" outlineLevel="0" collapsed="false">
      <c r="A631" s="238"/>
      <c r="B631" s="453"/>
      <c r="C631" s="238"/>
      <c r="D631" s="347"/>
      <c r="E631" s="347"/>
      <c r="F631" s="486"/>
      <c r="G631" s="483"/>
      <c r="H631" s="486"/>
      <c r="I631" s="491"/>
      <c r="J631" s="238"/>
      <c r="K631" s="238"/>
      <c r="L631" s="238"/>
      <c r="M631" s="238"/>
      <c r="N631" s="491"/>
      <c r="O631" s="238"/>
      <c r="P631" s="238"/>
      <c r="Q631" s="238"/>
      <c r="R631" s="238"/>
      <c r="S631" s="238"/>
      <c r="T631" s="238"/>
      <c r="U631" s="238"/>
      <c r="V631" s="238"/>
      <c r="W631" s="238"/>
      <c r="X631" s="238"/>
      <c r="Y631" s="238"/>
      <c r="Z631" s="238"/>
      <c r="AA631" s="238"/>
      <c r="AB631" s="238"/>
      <c r="AC631" s="238"/>
      <c r="AD631" s="238"/>
    </row>
    <row r="632" customFormat="false" ht="15" hidden="false" customHeight="false" outlineLevel="0" collapsed="false">
      <c r="A632" s="238"/>
      <c r="B632" s="453"/>
      <c r="C632" s="238"/>
      <c r="D632" s="347"/>
      <c r="E632" s="347"/>
      <c r="F632" s="486"/>
      <c r="G632" s="483"/>
      <c r="H632" s="486"/>
      <c r="I632" s="491"/>
      <c r="J632" s="238"/>
      <c r="K632" s="238"/>
      <c r="L632" s="238"/>
      <c r="M632" s="238"/>
      <c r="N632" s="491"/>
      <c r="O632" s="238"/>
      <c r="P632" s="238"/>
      <c r="Q632" s="238"/>
      <c r="R632" s="238"/>
      <c r="S632" s="238"/>
      <c r="T632" s="238"/>
      <c r="U632" s="238"/>
      <c r="V632" s="238"/>
      <c r="W632" s="238"/>
      <c r="X632" s="238"/>
      <c r="Y632" s="238"/>
      <c r="Z632" s="238"/>
      <c r="AA632" s="238"/>
      <c r="AB632" s="238"/>
      <c r="AC632" s="238"/>
      <c r="AD632" s="238"/>
    </row>
    <row r="633" customFormat="false" ht="15" hidden="false" customHeight="false" outlineLevel="0" collapsed="false">
      <c r="A633" s="238"/>
      <c r="B633" s="453"/>
      <c r="C633" s="238"/>
      <c r="D633" s="347"/>
      <c r="E633" s="347"/>
      <c r="F633" s="486"/>
      <c r="G633" s="483"/>
      <c r="H633" s="486"/>
      <c r="I633" s="491"/>
      <c r="J633" s="238"/>
      <c r="K633" s="238"/>
      <c r="L633" s="238"/>
      <c r="M633" s="238"/>
      <c r="N633" s="491"/>
      <c r="O633" s="238"/>
      <c r="P633" s="238"/>
      <c r="Q633" s="238"/>
      <c r="R633" s="238"/>
      <c r="S633" s="238"/>
      <c r="T633" s="238"/>
      <c r="U633" s="238"/>
      <c r="V633" s="238"/>
      <c r="W633" s="238"/>
      <c r="X633" s="238"/>
      <c r="Y633" s="238"/>
      <c r="Z633" s="238"/>
      <c r="AA633" s="238"/>
      <c r="AB633" s="238"/>
      <c r="AC633" s="238"/>
      <c r="AD633" s="238"/>
    </row>
    <row r="634" customFormat="false" ht="15" hidden="false" customHeight="false" outlineLevel="0" collapsed="false">
      <c r="A634" s="238"/>
      <c r="B634" s="453"/>
      <c r="C634" s="238"/>
      <c r="D634" s="347"/>
      <c r="E634" s="347"/>
      <c r="F634" s="486"/>
      <c r="G634" s="483"/>
      <c r="H634" s="486"/>
      <c r="I634" s="491"/>
      <c r="J634" s="238"/>
      <c r="K634" s="238"/>
      <c r="L634" s="238"/>
      <c r="M634" s="238"/>
      <c r="N634" s="491"/>
      <c r="O634" s="238"/>
      <c r="P634" s="238"/>
      <c r="Q634" s="238"/>
      <c r="R634" s="238"/>
      <c r="S634" s="238"/>
      <c r="T634" s="238"/>
      <c r="U634" s="238"/>
      <c r="V634" s="238"/>
      <c r="W634" s="238"/>
      <c r="X634" s="238"/>
      <c r="Y634" s="238"/>
      <c r="Z634" s="238"/>
      <c r="AA634" s="238"/>
      <c r="AB634" s="238"/>
      <c r="AC634" s="238"/>
      <c r="AD634" s="238"/>
    </row>
    <row r="635" customFormat="false" ht="15" hidden="false" customHeight="false" outlineLevel="0" collapsed="false">
      <c r="A635" s="238"/>
      <c r="B635" s="453"/>
      <c r="C635" s="238"/>
      <c r="D635" s="347"/>
      <c r="E635" s="347"/>
      <c r="F635" s="486"/>
      <c r="G635" s="483"/>
      <c r="H635" s="486"/>
      <c r="I635" s="491"/>
      <c r="J635" s="238"/>
      <c r="K635" s="238"/>
      <c r="L635" s="238"/>
      <c r="M635" s="238"/>
      <c r="N635" s="491"/>
      <c r="O635" s="238"/>
      <c r="P635" s="238"/>
      <c r="Q635" s="238"/>
      <c r="R635" s="238"/>
      <c r="S635" s="238"/>
      <c r="T635" s="238"/>
      <c r="U635" s="238"/>
      <c r="V635" s="238"/>
      <c r="W635" s="238"/>
      <c r="X635" s="238"/>
      <c r="Y635" s="238"/>
      <c r="Z635" s="238"/>
      <c r="AA635" s="238"/>
      <c r="AB635" s="238"/>
      <c r="AC635" s="238"/>
      <c r="AD635" s="238"/>
    </row>
    <row r="636" customFormat="false" ht="15" hidden="false" customHeight="false" outlineLevel="0" collapsed="false">
      <c r="A636" s="238"/>
      <c r="B636" s="453"/>
      <c r="C636" s="238"/>
      <c r="D636" s="347"/>
      <c r="E636" s="347"/>
      <c r="F636" s="486"/>
      <c r="G636" s="483"/>
      <c r="H636" s="486"/>
      <c r="I636" s="491"/>
      <c r="J636" s="238"/>
      <c r="K636" s="238"/>
      <c r="L636" s="238"/>
      <c r="M636" s="238"/>
      <c r="N636" s="491"/>
      <c r="O636" s="238"/>
      <c r="P636" s="238"/>
      <c r="Q636" s="238"/>
      <c r="R636" s="238"/>
      <c r="S636" s="238"/>
      <c r="T636" s="238"/>
      <c r="U636" s="238"/>
      <c r="V636" s="238"/>
      <c r="W636" s="238"/>
      <c r="X636" s="238"/>
      <c r="Y636" s="238"/>
      <c r="Z636" s="238"/>
      <c r="AA636" s="238"/>
      <c r="AB636" s="238"/>
      <c r="AC636" s="238"/>
      <c r="AD636" s="238"/>
    </row>
    <row r="637" customFormat="false" ht="15" hidden="false" customHeight="false" outlineLevel="0" collapsed="false">
      <c r="A637" s="238"/>
      <c r="B637" s="453"/>
      <c r="C637" s="238"/>
      <c r="D637" s="347"/>
      <c r="E637" s="347"/>
      <c r="F637" s="486"/>
      <c r="G637" s="483"/>
      <c r="H637" s="486"/>
      <c r="I637" s="491"/>
      <c r="J637" s="238"/>
      <c r="K637" s="238"/>
      <c r="L637" s="238"/>
      <c r="M637" s="238"/>
      <c r="N637" s="491"/>
      <c r="O637" s="238"/>
      <c r="P637" s="238"/>
      <c r="Q637" s="238"/>
      <c r="R637" s="238"/>
      <c r="S637" s="238"/>
      <c r="T637" s="238"/>
      <c r="U637" s="238"/>
      <c r="V637" s="238"/>
      <c r="W637" s="238"/>
      <c r="X637" s="238"/>
      <c r="Y637" s="238"/>
      <c r="Z637" s="238"/>
      <c r="AA637" s="238"/>
      <c r="AB637" s="238"/>
      <c r="AC637" s="238"/>
      <c r="AD637" s="238"/>
    </row>
    <row r="638" customFormat="false" ht="15" hidden="false" customHeight="false" outlineLevel="0" collapsed="false">
      <c r="A638" s="238"/>
      <c r="B638" s="453"/>
      <c r="C638" s="238"/>
      <c r="D638" s="347"/>
      <c r="E638" s="347"/>
      <c r="F638" s="486"/>
      <c r="G638" s="483"/>
      <c r="H638" s="486"/>
      <c r="I638" s="491"/>
      <c r="J638" s="238"/>
      <c r="K638" s="238"/>
      <c r="L638" s="238"/>
      <c r="M638" s="238"/>
      <c r="N638" s="491"/>
      <c r="O638" s="238"/>
      <c r="P638" s="238"/>
      <c r="Q638" s="238"/>
      <c r="R638" s="238"/>
      <c r="S638" s="238"/>
      <c r="T638" s="238"/>
      <c r="U638" s="238"/>
      <c r="V638" s="238"/>
      <c r="W638" s="238"/>
      <c r="X638" s="238"/>
      <c r="Y638" s="238"/>
      <c r="Z638" s="238"/>
      <c r="AA638" s="238"/>
      <c r="AB638" s="238"/>
      <c r="AC638" s="238"/>
      <c r="AD638" s="238"/>
    </row>
    <row r="639" customFormat="false" ht="15" hidden="false" customHeight="false" outlineLevel="0" collapsed="false">
      <c r="A639" s="238"/>
      <c r="B639" s="453"/>
      <c r="C639" s="238"/>
      <c r="D639" s="347"/>
      <c r="E639" s="347"/>
      <c r="F639" s="486"/>
      <c r="G639" s="483"/>
      <c r="H639" s="486"/>
      <c r="I639" s="491"/>
      <c r="J639" s="238"/>
      <c r="K639" s="238"/>
      <c r="L639" s="238"/>
      <c r="M639" s="238"/>
      <c r="N639" s="491"/>
      <c r="O639" s="238"/>
      <c r="P639" s="238"/>
      <c r="Q639" s="238"/>
      <c r="R639" s="238"/>
      <c r="S639" s="238"/>
      <c r="T639" s="238"/>
      <c r="U639" s="238"/>
      <c r="V639" s="238"/>
      <c r="W639" s="238"/>
      <c r="X639" s="238"/>
      <c r="Y639" s="238"/>
      <c r="Z639" s="238"/>
      <c r="AA639" s="238"/>
      <c r="AB639" s="238"/>
      <c r="AC639" s="238"/>
      <c r="AD639" s="238"/>
    </row>
    <row r="640" customFormat="false" ht="15" hidden="false" customHeight="false" outlineLevel="0" collapsed="false">
      <c r="A640" s="238"/>
      <c r="B640" s="453"/>
      <c r="C640" s="238"/>
      <c r="D640" s="347"/>
      <c r="E640" s="347"/>
      <c r="F640" s="486"/>
      <c r="G640" s="483"/>
      <c r="H640" s="486"/>
      <c r="I640" s="491"/>
      <c r="J640" s="238"/>
      <c r="K640" s="238"/>
      <c r="L640" s="238"/>
      <c r="M640" s="238"/>
      <c r="N640" s="491"/>
      <c r="O640" s="238"/>
      <c r="P640" s="238"/>
      <c r="Q640" s="238"/>
      <c r="R640" s="238"/>
      <c r="S640" s="238"/>
      <c r="T640" s="238"/>
      <c r="U640" s="238"/>
      <c r="V640" s="238"/>
      <c r="W640" s="238"/>
      <c r="X640" s="238"/>
      <c r="Y640" s="238"/>
      <c r="Z640" s="238"/>
      <c r="AA640" s="238"/>
      <c r="AB640" s="238"/>
      <c r="AC640" s="238"/>
      <c r="AD640" s="238"/>
    </row>
    <row r="641" customFormat="false" ht="15" hidden="false" customHeight="false" outlineLevel="0" collapsed="false">
      <c r="A641" s="238"/>
      <c r="B641" s="453"/>
      <c r="C641" s="238"/>
      <c r="D641" s="347"/>
      <c r="E641" s="347"/>
      <c r="F641" s="486"/>
      <c r="G641" s="483"/>
      <c r="H641" s="486"/>
      <c r="I641" s="491"/>
      <c r="J641" s="238"/>
      <c r="K641" s="238"/>
      <c r="L641" s="238"/>
      <c r="M641" s="238"/>
      <c r="N641" s="491"/>
      <c r="O641" s="238"/>
      <c r="P641" s="238"/>
      <c r="Q641" s="238"/>
      <c r="R641" s="238"/>
      <c r="S641" s="238"/>
      <c r="T641" s="238"/>
      <c r="U641" s="238"/>
      <c r="V641" s="238"/>
      <c r="W641" s="238"/>
      <c r="X641" s="238"/>
      <c r="Y641" s="238"/>
      <c r="Z641" s="238"/>
      <c r="AA641" s="238"/>
      <c r="AB641" s="238"/>
      <c r="AC641" s="238"/>
      <c r="AD641" s="238"/>
    </row>
    <row r="642" customFormat="false" ht="15" hidden="false" customHeight="false" outlineLevel="0" collapsed="false">
      <c r="A642" s="238"/>
      <c r="B642" s="453"/>
      <c r="C642" s="238"/>
      <c r="D642" s="347"/>
      <c r="E642" s="347"/>
      <c r="F642" s="486"/>
      <c r="G642" s="483"/>
      <c r="H642" s="486"/>
      <c r="I642" s="491"/>
      <c r="J642" s="238"/>
      <c r="K642" s="238"/>
      <c r="L642" s="238"/>
      <c r="M642" s="238"/>
      <c r="N642" s="491"/>
      <c r="O642" s="238"/>
      <c r="P642" s="238"/>
      <c r="Q642" s="238"/>
      <c r="R642" s="238"/>
      <c r="S642" s="238"/>
      <c r="T642" s="238"/>
      <c r="U642" s="238"/>
      <c r="V642" s="238"/>
      <c r="W642" s="238"/>
      <c r="X642" s="238"/>
      <c r="Y642" s="238"/>
      <c r="Z642" s="238"/>
      <c r="AA642" s="238"/>
      <c r="AB642" s="238"/>
      <c r="AC642" s="238"/>
      <c r="AD642" s="238"/>
    </row>
    <row r="643" customFormat="false" ht="15" hidden="false" customHeight="false" outlineLevel="0" collapsed="false">
      <c r="A643" s="238"/>
      <c r="B643" s="453"/>
      <c r="C643" s="238"/>
      <c r="D643" s="347"/>
      <c r="E643" s="347"/>
      <c r="F643" s="486"/>
      <c r="G643" s="483"/>
      <c r="H643" s="486"/>
      <c r="I643" s="491"/>
      <c r="J643" s="238"/>
      <c r="K643" s="238"/>
      <c r="L643" s="238"/>
      <c r="M643" s="238"/>
      <c r="N643" s="491"/>
      <c r="O643" s="238"/>
      <c r="P643" s="238"/>
      <c r="Q643" s="238"/>
      <c r="R643" s="238"/>
      <c r="S643" s="238"/>
      <c r="T643" s="238"/>
      <c r="U643" s="238"/>
      <c r="V643" s="238"/>
      <c r="W643" s="238"/>
      <c r="X643" s="238"/>
      <c r="Y643" s="238"/>
      <c r="Z643" s="238"/>
      <c r="AA643" s="238"/>
      <c r="AB643" s="238"/>
      <c r="AC643" s="238"/>
      <c r="AD643" s="238"/>
    </row>
    <row r="644" customFormat="false" ht="15" hidden="false" customHeight="false" outlineLevel="0" collapsed="false">
      <c r="A644" s="238"/>
      <c r="B644" s="453"/>
      <c r="C644" s="238"/>
      <c r="D644" s="347"/>
      <c r="E644" s="347"/>
      <c r="F644" s="486"/>
      <c r="G644" s="483"/>
      <c r="H644" s="486"/>
      <c r="I644" s="491"/>
      <c r="J644" s="238"/>
      <c r="K644" s="238"/>
      <c r="L644" s="238"/>
      <c r="M644" s="238"/>
      <c r="N644" s="491"/>
      <c r="O644" s="238"/>
      <c r="P644" s="238"/>
      <c r="Q644" s="238"/>
      <c r="R644" s="238"/>
      <c r="S644" s="238"/>
      <c r="T644" s="238"/>
      <c r="U644" s="238"/>
      <c r="V644" s="238"/>
      <c r="W644" s="238"/>
      <c r="X644" s="238"/>
      <c r="Y644" s="238"/>
      <c r="Z644" s="238"/>
      <c r="AA644" s="238"/>
      <c r="AB644" s="238"/>
      <c r="AC644" s="238"/>
      <c r="AD644" s="238"/>
    </row>
    <row r="645" customFormat="false" ht="15" hidden="false" customHeight="false" outlineLevel="0" collapsed="false">
      <c r="A645" s="238"/>
      <c r="B645" s="453"/>
      <c r="C645" s="238"/>
      <c r="D645" s="347"/>
      <c r="E645" s="347"/>
      <c r="F645" s="486"/>
      <c r="G645" s="483"/>
      <c r="H645" s="486"/>
      <c r="I645" s="491"/>
      <c r="J645" s="238"/>
      <c r="K645" s="238"/>
      <c r="L645" s="238"/>
      <c r="M645" s="238"/>
      <c r="N645" s="491"/>
      <c r="O645" s="238"/>
      <c r="P645" s="238"/>
      <c r="Q645" s="238"/>
      <c r="R645" s="238"/>
      <c r="S645" s="238"/>
      <c r="T645" s="238"/>
      <c r="U645" s="238"/>
      <c r="V645" s="238"/>
      <c r="W645" s="238"/>
      <c r="X645" s="238"/>
      <c r="Y645" s="238"/>
      <c r="Z645" s="238"/>
      <c r="AA645" s="238"/>
      <c r="AB645" s="238"/>
      <c r="AC645" s="238"/>
      <c r="AD645" s="238"/>
    </row>
    <row r="646" customFormat="false" ht="15" hidden="false" customHeight="false" outlineLevel="0" collapsed="false">
      <c r="A646" s="238"/>
      <c r="B646" s="453"/>
      <c r="C646" s="238"/>
      <c r="D646" s="347"/>
      <c r="E646" s="347"/>
      <c r="F646" s="486"/>
      <c r="G646" s="483"/>
      <c r="H646" s="486"/>
      <c r="I646" s="491"/>
      <c r="J646" s="238"/>
      <c r="K646" s="238"/>
      <c r="L646" s="238"/>
      <c r="M646" s="238"/>
      <c r="N646" s="491"/>
      <c r="O646" s="238"/>
      <c r="P646" s="238"/>
      <c r="Q646" s="238"/>
      <c r="R646" s="238"/>
      <c r="S646" s="238"/>
      <c r="T646" s="238"/>
      <c r="U646" s="238"/>
      <c r="V646" s="238"/>
      <c r="W646" s="238"/>
      <c r="X646" s="238"/>
      <c r="Y646" s="238"/>
      <c r="Z646" s="238"/>
      <c r="AA646" s="238"/>
      <c r="AB646" s="238"/>
      <c r="AC646" s="238"/>
      <c r="AD646" s="238"/>
    </row>
    <row r="647" customFormat="false" ht="15" hidden="false" customHeight="false" outlineLevel="0" collapsed="false">
      <c r="A647" s="238"/>
      <c r="B647" s="453"/>
      <c r="C647" s="238"/>
      <c r="D647" s="347"/>
      <c r="E647" s="347"/>
      <c r="F647" s="486"/>
      <c r="G647" s="483"/>
      <c r="H647" s="486"/>
      <c r="I647" s="491"/>
      <c r="J647" s="238"/>
      <c r="K647" s="238"/>
      <c r="L647" s="238"/>
      <c r="M647" s="238"/>
      <c r="N647" s="491"/>
      <c r="O647" s="238"/>
      <c r="P647" s="238"/>
      <c r="Q647" s="238"/>
      <c r="R647" s="238"/>
      <c r="S647" s="238"/>
      <c r="T647" s="238"/>
      <c r="U647" s="238"/>
      <c r="V647" s="238"/>
      <c r="W647" s="238"/>
      <c r="X647" s="238"/>
      <c r="Y647" s="238"/>
      <c r="Z647" s="238"/>
      <c r="AA647" s="238"/>
      <c r="AB647" s="238"/>
      <c r="AC647" s="238"/>
      <c r="AD647" s="238"/>
    </row>
    <row r="648" customFormat="false" ht="15" hidden="false" customHeight="false" outlineLevel="0" collapsed="false">
      <c r="A648" s="238"/>
      <c r="B648" s="453"/>
      <c r="C648" s="238"/>
      <c r="D648" s="347"/>
      <c r="E648" s="347"/>
      <c r="F648" s="486"/>
      <c r="G648" s="483"/>
      <c r="H648" s="486"/>
      <c r="I648" s="491"/>
      <c r="J648" s="238"/>
      <c r="K648" s="238"/>
      <c r="L648" s="238"/>
      <c r="M648" s="238"/>
      <c r="N648" s="491"/>
      <c r="O648" s="238"/>
      <c r="P648" s="238"/>
      <c r="Q648" s="238"/>
      <c r="R648" s="238"/>
      <c r="S648" s="238"/>
      <c r="T648" s="238"/>
      <c r="U648" s="238"/>
      <c r="V648" s="238"/>
      <c r="W648" s="238"/>
      <c r="X648" s="238"/>
      <c r="Y648" s="238"/>
      <c r="Z648" s="238"/>
      <c r="AA648" s="238"/>
      <c r="AB648" s="238"/>
      <c r="AC648" s="238"/>
      <c r="AD648" s="238"/>
    </row>
    <row r="649" customFormat="false" ht="15" hidden="false" customHeight="false" outlineLevel="0" collapsed="false">
      <c r="A649" s="238"/>
      <c r="B649" s="453"/>
      <c r="C649" s="238"/>
      <c r="D649" s="347"/>
      <c r="E649" s="347"/>
      <c r="F649" s="486"/>
      <c r="G649" s="483"/>
      <c r="H649" s="486"/>
      <c r="I649" s="491"/>
      <c r="J649" s="238"/>
      <c r="K649" s="238"/>
      <c r="L649" s="238"/>
      <c r="M649" s="238"/>
      <c r="N649" s="491"/>
      <c r="O649" s="238"/>
      <c r="P649" s="238"/>
      <c r="Q649" s="238"/>
      <c r="R649" s="238"/>
      <c r="S649" s="238"/>
      <c r="T649" s="238"/>
      <c r="U649" s="238"/>
      <c r="V649" s="238"/>
      <c r="W649" s="238"/>
      <c r="X649" s="238"/>
      <c r="Y649" s="238"/>
      <c r="Z649" s="238"/>
      <c r="AA649" s="238"/>
      <c r="AB649" s="238"/>
      <c r="AC649" s="238"/>
      <c r="AD649" s="238"/>
    </row>
    <row r="650" customFormat="false" ht="15" hidden="false" customHeight="false" outlineLevel="0" collapsed="false">
      <c r="A650" s="238"/>
      <c r="B650" s="453"/>
      <c r="C650" s="238"/>
      <c r="D650" s="347"/>
      <c r="E650" s="347"/>
      <c r="F650" s="486"/>
      <c r="G650" s="483"/>
      <c r="H650" s="486"/>
      <c r="I650" s="491"/>
      <c r="J650" s="238"/>
      <c r="K650" s="238"/>
      <c r="L650" s="238"/>
      <c r="M650" s="238"/>
      <c r="N650" s="491"/>
      <c r="O650" s="238"/>
      <c r="P650" s="238"/>
      <c r="Q650" s="238"/>
      <c r="R650" s="238"/>
      <c r="S650" s="238"/>
      <c r="T650" s="238"/>
      <c r="U650" s="238"/>
      <c r="V650" s="238"/>
      <c r="W650" s="238"/>
      <c r="X650" s="238"/>
      <c r="Y650" s="238"/>
      <c r="Z650" s="238"/>
      <c r="AA650" s="238"/>
      <c r="AB650" s="238"/>
      <c r="AC650" s="238"/>
      <c r="AD650" s="238"/>
    </row>
    <row r="651" customFormat="false" ht="15" hidden="false" customHeight="false" outlineLevel="0" collapsed="false">
      <c r="A651" s="238"/>
      <c r="B651" s="453"/>
      <c r="C651" s="238"/>
      <c r="D651" s="347"/>
      <c r="E651" s="347"/>
      <c r="F651" s="486"/>
      <c r="G651" s="483"/>
      <c r="H651" s="486"/>
      <c r="I651" s="491"/>
      <c r="J651" s="238"/>
      <c r="K651" s="238"/>
      <c r="L651" s="238"/>
      <c r="M651" s="238"/>
      <c r="N651" s="491"/>
      <c r="O651" s="238"/>
      <c r="P651" s="238"/>
      <c r="Q651" s="238"/>
      <c r="R651" s="238"/>
      <c r="S651" s="238"/>
      <c r="T651" s="238"/>
      <c r="U651" s="238"/>
      <c r="V651" s="238"/>
      <c r="W651" s="238"/>
      <c r="X651" s="238"/>
      <c r="Y651" s="238"/>
      <c r="Z651" s="238"/>
      <c r="AA651" s="238"/>
      <c r="AB651" s="238"/>
      <c r="AC651" s="238"/>
      <c r="AD651" s="238"/>
    </row>
    <row r="652" customFormat="false" ht="15" hidden="false" customHeight="false" outlineLevel="0" collapsed="false">
      <c r="A652" s="238"/>
      <c r="B652" s="453"/>
      <c r="C652" s="238"/>
      <c r="D652" s="347"/>
      <c r="E652" s="347"/>
      <c r="F652" s="486"/>
      <c r="G652" s="483"/>
      <c r="H652" s="486"/>
      <c r="I652" s="491"/>
      <c r="J652" s="238"/>
      <c r="K652" s="238"/>
      <c r="L652" s="238"/>
      <c r="M652" s="238"/>
      <c r="N652" s="491"/>
      <c r="O652" s="238"/>
      <c r="P652" s="238"/>
      <c r="Q652" s="238"/>
      <c r="R652" s="238"/>
      <c r="S652" s="238"/>
      <c r="T652" s="238"/>
      <c r="U652" s="238"/>
      <c r="V652" s="238"/>
      <c r="W652" s="238"/>
      <c r="X652" s="238"/>
      <c r="Y652" s="238"/>
      <c r="Z652" s="238"/>
      <c r="AA652" s="238"/>
      <c r="AB652" s="238"/>
      <c r="AC652" s="238"/>
      <c r="AD652" s="238"/>
    </row>
    <row r="653" customFormat="false" ht="15" hidden="false" customHeight="false" outlineLevel="0" collapsed="false">
      <c r="A653" s="238"/>
      <c r="B653" s="453"/>
      <c r="C653" s="238"/>
      <c r="D653" s="347"/>
      <c r="E653" s="347"/>
      <c r="F653" s="486"/>
      <c r="G653" s="483"/>
      <c r="H653" s="486"/>
      <c r="I653" s="491"/>
      <c r="J653" s="238"/>
      <c r="K653" s="238"/>
      <c r="L653" s="238"/>
      <c r="M653" s="238"/>
      <c r="N653" s="491"/>
      <c r="O653" s="238"/>
      <c r="P653" s="238"/>
      <c r="Q653" s="238"/>
      <c r="R653" s="238"/>
      <c r="S653" s="238"/>
      <c r="T653" s="238"/>
      <c r="U653" s="238"/>
      <c r="V653" s="238"/>
      <c r="W653" s="238"/>
      <c r="X653" s="238"/>
      <c r="Y653" s="238"/>
      <c r="Z653" s="238"/>
      <c r="AA653" s="238"/>
      <c r="AB653" s="238"/>
      <c r="AC653" s="238"/>
      <c r="AD653" s="238"/>
    </row>
    <row r="654" customFormat="false" ht="15" hidden="false" customHeight="false" outlineLevel="0" collapsed="false">
      <c r="A654" s="238"/>
      <c r="B654" s="453"/>
      <c r="C654" s="238"/>
      <c r="D654" s="347"/>
      <c r="E654" s="347"/>
      <c r="F654" s="486"/>
      <c r="G654" s="483"/>
      <c r="H654" s="486"/>
      <c r="I654" s="491"/>
      <c r="J654" s="238"/>
      <c r="K654" s="238"/>
      <c r="L654" s="238"/>
      <c r="M654" s="238"/>
      <c r="N654" s="491"/>
      <c r="O654" s="238"/>
      <c r="P654" s="238"/>
      <c r="Q654" s="238"/>
      <c r="R654" s="238"/>
      <c r="S654" s="238"/>
      <c r="T654" s="238"/>
      <c r="U654" s="238"/>
      <c r="V654" s="238"/>
      <c r="W654" s="238"/>
      <c r="X654" s="238"/>
      <c r="Y654" s="238"/>
      <c r="Z654" s="238"/>
      <c r="AA654" s="238"/>
      <c r="AB654" s="238"/>
      <c r="AC654" s="238"/>
      <c r="AD654" s="238"/>
    </row>
    <row r="655" customFormat="false" ht="15" hidden="false" customHeight="false" outlineLevel="0" collapsed="false">
      <c r="A655" s="238"/>
      <c r="B655" s="453"/>
      <c r="C655" s="238"/>
      <c r="D655" s="347"/>
      <c r="E655" s="347"/>
      <c r="F655" s="486"/>
      <c r="G655" s="483"/>
      <c r="H655" s="486"/>
      <c r="I655" s="491"/>
      <c r="J655" s="238"/>
      <c r="K655" s="238"/>
      <c r="L655" s="238"/>
      <c r="M655" s="238"/>
      <c r="N655" s="491"/>
      <c r="O655" s="238"/>
      <c r="P655" s="238"/>
      <c r="Q655" s="238"/>
      <c r="R655" s="238"/>
      <c r="S655" s="238"/>
      <c r="T655" s="238"/>
      <c r="U655" s="238"/>
      <c r="V655" s="238"/>
      <c r="W655" s="238"/>
      <c r="X655" s="238"/>
      <c r="Y655" s="238"/>
      <c r="Z655" s="238"/>
      <c r="AA655" s="238"/>
      <c r="AB655" s="238"/>
      <c r="AC655" s="238"/>
      <c r="AD655" s="238"/>
    </row>
    <row r="656" customFormat="false" ht="15" hidden="false" customHeight="false" outlineLevel="0" collapsed="false">
      <c r="A656" s="238"/>
      <c r="B656" s="453"/>
      <c r="C656" s="238"/>
      <c r="D656" s="347"/>
      <c r="E656" s="347"/>
      <c r="F656" s="486"/>
      <c r="G656" s="483"/>
      <c r="H656" s="486"/>
      <c r="I656" s="491"/>
      <c r="J656" s="238"/>
      <c r="K656" s="238"/>
      <c r="L656" s="238"/>
      <c r="M656" s="238"/>
      <c r="N656" s="491"/>
      <c r="O656" s="238"/>
      <c r="P656" s="238"/>
      <c r="Q656" s="238"/>
      <c r="R656" s="238"/>
      <c r="S656" s="238"/>
      <c r="T656" s="238"/>
      <c r="U656" s="238"/>
      <c r="V656" s="238"/>
      <c r="W656" s="238"/>
      <c r="X656" s="238"/>
      <c r="Y656" s="238"/>
      <c r="Z656" s="238"/>
      <c r="AA656" s="238"/>
      <c r="AB656" s="238"/>
      <c r="AC656" s="238"/>
      <c r="AD656" s="238"/>
    </row>
    <row r="657" customFormat="false" ht="15" hidden="false" customHeight="false" outlineLevel="0" collapsed="false">
      <c r="A657" s="238"/>
      <c r="B657" s="453"/>
      <c r="C657" s="238"/>
      <c r="D657" s="347"/>
      <c r="E657" s="347"/>
      <c r="F657" s="486"/>
      <c r="G657" s="483"/>
      <c r="H657" s="486"/>
      <c r="I657" s="491"/>
      <c r="J657" s="238"/>
      <c r="K657" s="238"/>
      <c r="L657" s="238"/>
      <c r="M657" s="238"/>
      <c r="N657" s="491"/>
      <c r="O657" s="238"/>
      <c r="P657" s="238"/>
      <c r="Q657" s="238"/>
      <c r="R657" s="238"/>
      <c r="S657" s="238"/>
      <c r="T657" s="238"/>
      <c r="U657" s="238"/>
      <c r="V657" s="238"/>
      <c r="W657" s="238"/>
      <c r="X657" s="238"/>
      <c r="Y657" s="238"/>
      <c r="Z657" s="238"/>
      <c r="AA657" s="238"/>
      <c r="AB657" s="238"/>
      <c r="AC657" s="238"/>
      <c r="AD657" s="238"/>
    </row>
    <row r="658" customFormat="false" ht="15" hidden="false" customHeight="false" outlineLevel="0" collapsed="false">
      <c r="A658" s="238"/>
      <c r="B658" s="453"/>
      <c r="C658" s="238"/>
      <c r="D658" s="347"/>
      <c r="E658" s="347"/>
      <c r="F658" s="486"/>
      <c r="G658" s="483"/>
      <c r="H658" s="486"/>
      <c r="I658" s="491"/>
      <c r="J658" s="238"/>
      <c r="K658" s="238"/>
      <c r="L658" s="238"/>
      <c r="M658" s="238"/>
      <c r="N658" s="491"/>
      <c r="O658" s="238"/>
      <c r="P658" s="238"/>
      <c r="Q658" s="238"/>
      <c r="R658" s="238"/>
      <c r="S658" s="238"/>
      <c r="T658" s="238"/>
      <c r="U658" s="238"/>
      <c r="V658" s="238"/>
      <c r="W658" s="238"/>
      <c r="X658" s="238"/>
      <c r="Y658" s="238"/>
      <c r="Z658" s="238"/>
      <c r="AA658" s="238"/>
      <c r="AB658" s="238"/>
      <c r="AC658" s="238"/>
      <c r="AD658" s="238"/>
    </row>
    <row r="659" customFormat="false" ht="15" hidden="false" customHeight="false" outlineLevel="0" collapsed="false">
      <c r="A659" s="238"/>
      <c r="B659" s="453"/>
      <c r="C659" s="238"/>
      <c r="D659" s="347"/>
      <c r="E659" s="347"/>
      <c r="F659" s="486"/>
      <c r="G659" s="483"/>
      <c r="H659" s="486"/>
      <c r="I659" s="491"/>
      <c r="J659" s="238"/>
      <c r="K659" s="238"/>
      <c r="L659" s="238"/>
      <c r="M659" s="238"/>
      <c r="N659" s="491"/>
      <c r="O659" s="238"/>
      <c r="P659" s="238"/>
      <c r="Q659" s="238"/>
      <c r="R659" s="238"/>
      <c r="S659" s="238"/>
      <c r="T659" s="238"/>
      <c r="U659" s="238"/>
      <c r="V659" s="238"/>
      <c r="W659" s="238"/>
      <c r="X659" s="238"/>
      <c r="Y659" s="238"/>
      <c r="Z659" s="238"/>
      <c r="AA659" s="238"/>
      <c r="AB659" s="238"/>
      <c r="AC659" s="238"/>
      <c r="AD659" s="238"/>
    </row>
    <row r="660" customFormat="false" ht="15" hidden="false" customHeight="false" outlineLevel="0" collapsed="false">
      <c r="A660" s="238"/>
      <c r="B660" s="453"/>
      <c r="C660" s="238"/>
      <c r="D660" s="347"/>
      <c r="E660" s="347"/>
      <c r="F660" s="486"/>
      <c r="G660" s="483"/>
      <c r="H660" s="486"/>
      <c r="I660" s="491"/>
      <c r="J660" s="238"/>
      <c r="K660" s="238"/>
      <c r="L660" s="238"/>
      <c r="M660" s="238"/>
      <c r="N660" s="491"/>
      <c r="O660" s="238"/>
      <c r="P660" s="238"/>
      <c r="Q660" s="238"/>
      <c r="R660" s="238"/>
      <c r="S660" s="238"/>
      <c r="T660" s="238"/>
      <c r="U660" s="238"/>
      <c r="V660" s="238"/>
      <c r="W660" s="238"/>
      <c r="X660" s="238"/>
      <c r="Y660" s="238"/>
      <c r="Z660" s="238"/>
      <c r="AA660" s="238"/>
      <c r="AB660" s="238"/>
      <c r="AC660" s="238"/>
      <c r="AD660" s="238"/>
    </row>
    <row r="661" customFormat="false" ht="15" hidden="false" customHeight="false" outlineLevel="0" collapsed="false">
      <c r="A661" s="238"/>
      <c r="B661" s="453"/>
      <c r="C661" s="238"/>
      <c r="D661" s="347"/>
      <c r="E661" s="347"/>
      <c r="F661" s="486"/>
      <c r="G661" s="483"/>
      <c r="H661" s="486"/>
      <c r="I661" s="491"/>
      <c r="J661" s="238"/>
      <c r="K661" s="238"/>
      <c r="L661" s="238"/>
      <c r="M661" s="238"/>
      <c r="N661" s="491"/>
      <c r="O661" s="238"/>
      <c r="P661" s="238"/>
      <c r="Q661" s="238"/>
      <c r="R661" s="238"/>
      <c r="S661" s="238"/>
      <c r="T661" s="238"/>
      <c r="U661" s="238"/>
      <c r="V661" s="238"/>
      <c r="W661" s="238"/>
      <c r="X661" s="238"/>
      <c r="Y661" s="238"/>
      <c r="Z661" s="238"/>
      <c r="AA661" s="238"/>
      <c r="AB661" s="238"/>
      <c r="AC661" s="238"/>
      <c r="AD661" s="238"/>
    </row>
    <row r="662" customFormat="false" ht="15" hidden="false" customHeight="false" outlineLevel="0" collapsed="false">
      <c r="A662" s="238"/>
      <c r="B662" s="453"/>
      <c r="C662" s="238"/>
      <c r="D662" s="347"/>
      <c r="E662" s="347"/>
      <c r="F662" s="486"/>
      <c r="G662" s="483"/>
      <c r="H662" s="486"/>
      <c r="I662" s="491"/>
      <c r="J662" s="238"/>
      <c r="K662" s="238"/>
      <c r="L662" s="238"/>
      <c r="M662" s="238"/>
      <c r="N662" s="491"/>
      <c r="O662" s="238"/>
      <c r="P662" s="238"/>
      <c r="Q662" s="238"/>
      <c r="R662" s="238"/>
      <c r="S662" s="238"/>
      <c r="T662" s="238"/>
      <c r="U662" s="238"/>
      <c r="V662" s="238"/>
      <c r="W662" s="238"/>
      <c r="X662" s="238"/>
      <c r="Y662" s="238"/>
      <c r="Z662" s="238"/>
      <c r="AA662" s="238"/>
      <c r="AB662" s="238"/>
      <c r="AC662" s="238"/>
      <c r="AD662" s="238"/>
    </row>
    <row r="663" customFormat="false" ht="15" hidden="false" customHeight="false" outlineLevel="0" collapsed="false">
      <c r="A663" s="238"/>
      <c r="B663" s="453"/>
      <c r="C663" s="238"/>
      <c r="D663" s="347"/>
      <c r="E663" s="347"/>
      <c r="F663" s="486"/>
      <c r="G663" s="483"/>
      <c r="H663" s="486"/>
      <c r="I663" s="491"/>
      <c r="J663" s="238"/>
      <c r="K663" s="238"/>
      <c r="L663" s="238"/>
      <c r="M663" s="238"/>
      <c r="N663" s="491"/>
      <c r="O663" s="238"/>
      <c r="P663" s="238"/>
      <c r="Q663" s="238"/>
      <c r="R663" s="238"/>
      <c r="S663" s="238"/>
      <c r="T663" s="238"/>
      <c r="U663" s="238"/>
      <c r="V663" s="238"/>
      <c r="W663" s="238"/>
      <c r="X663" s="238"/>
      <c r="Y663" s="238"/>
      <c r="Z663" s="238"/>
      <c r="AA663" s="238"/>
      <c r="AB663" s="238"/>
      <c r="AC663" s="238"/>
      <c r="AD663" s="238"/>
    </row>
    <row r="664" customFormat="false" ht="15" hidden="false" customHeight="false" outlineLevel="0" collapsed="false">
      <c r="A664" s="238"/>
      <c r="B664" s="453"/>
      <c r="C664" s="238"/>
      <c r="D664" s="347"/>
      <c r="E664" s="347"/>
      <c r="F664" s="486"/>
      <c r="G664" s="483"/>
      <c r="H664" s="486"/>
      <c r="I664" s="491"/>
      <c r="J664" s="238"/>
      <c r="K664" s="238"/>
      <c r="L664" s="238"/>
      <c r="M664" s="238"/>
      <c r="N664" s="491"/>
      <c r="O664" s="238"/>
      <c r="P664" s="238"/>
      <c r="Q664" s="238"/>
      <c r="R664" s="238"/>
      <c r="S664" s="238"/>
      <c r="T664" s="238"/>
      <c r="U664" s="238"/>
      <c r="V664" s="238"/>
      <c r="W664" s="238"/>
      <c r="X664" s="238"/>
      <c r="Y664" s="238"/>
      <c r="Z664" s="238"/>
      <c r="AA664" s="238"/>
      <c r="AB664" s="238"/>
      <c r="AC664" s="238"/>
      <c r="AD664" s="238"/>
    </row>
    <row r="665" customFormat="false" ht="15" hidden="false" customHeight="false" outlineLevel="0" collapsed="false">
      <c r="A665" s="238"/>
      <c r="B665" s="453"/>
      <c r="C665" s="238"/>
      <c r="D665" s="347"/>
      <c r="E665" s="347"/>
      <c r="F665" s="486"/>
      <c r="G665" s="483"/>
      <c r="H665" s="486"/>
      <c r="I665" s="491"/>
      <c r="J665" s="238"/>
      <c r="K665" s="238"/>
      <c r="L665" s="238"/>
      <c r="M665" s="238"/>
      <c r="N665" s="491"/>
      <c r="O665" s="238"/>
      <c r="P665" s="238"/>
      <c r="Q665" s="238"/>
      <c r="R665" s="238"/>
      <c r="S665" s="238"/>
      <c r="T665" s="238"/>
      <c r="U665" s="238"/>
      <c r="V665" s="238"/>
      <c r="W665" s="238"/>
      <c r="X665" s="238"/>
      <c r="Y665" s="238"/>
      <c r="Z665" s="238"/>
      <c r="AA665" s="238"/>
      <c r="AB665" s="238"/>
      <c r="AC665" s="238"/>
      <c r="AD665" s="238"/>
    </row>
    <row r="666" customFormat="false" ht="15" hidden="false" customHeight="false" outlineLevel="0" collapsed="false">
      <c r="A666" s="238"/>
      <c r="B666" s="453"/>
      <c r="C666" s="238"/>
      <c r="D666" s="347"/>
      <c r="E666" s="347"/>
      <c r="F666" s="486"/>
      <c r="G666" s="483"/>
      <c r="H666" s="486"/>
      <c r="I666" s="491"/>
      <c r="J666" s="238"/>
      <c r="K666" s="238"/>
      <c r="L666" s="238"/>
      <c r="M666" s="238"/>
      <c r="N666" s="491"/>
      <c r="O666" s="238"/>
      <c r="P666" s="238"/>
      <c r="Q666" s="238"/>
      <c r="R666" s="238"/>
      <c r="S666" s="238"/>
      <c r="T666" s="238"/>
      <c r="U666" s="238"/>
      <c r="V666" s="238"/>
      <c r="W666" s="238"/>
      <c r="X666" s="238"/>
      <c r="Y666" s="238"/>
      <c r="Z666" s="238"/>
      <c r="AA666" s="238"/>
      <c r="AB666" s="238"/>
      <c r="AC666" s="238"/>
      <c r="AD666" s="238"/>
    </row>
    <row r="667" customFormat="false" ht="15" hidden="false" customHeight="false" outlineLevel="0" collapsed="false">
      <c r="A667" s="238"/>
      <c r="B667" s="453"/>
      <c r="C667" s="238"/>
      <c r="D667" s="347"/>
      <c r="E667" s="347"/>
      <c r="F667" s="486"/>
      <c r="G667" s="483"/>
      <c r="H667" s="486"/>
      <c r="I667" s="491"/>
      <c r="J667" s="238"/>
      <c r="K667" s="238"/>
      <c r="L667" s="238"/>
      <c r="M667" s="238"/>
      <c r="N667" s="491"/>
      <c r="O667" s="238"/>
      <c r="P667" s="238"/>
      <c r="Q667" s="238"/>
      <c r="R667" s="238"/>
      <c r="S667" s="238"/>
      <c r="T667" s="238"/>
      <c r="U667" s="238"/>
      <c r="V667" s="238"/>
      <c r="W667" s="238"/>
      <c r="X667" s="238"/>
      <c r="Y667" s="238"/>
      <c r="Z667" s="238"/>
      <c r="AA667" s="238"/>
      <c r="AB667" s="238"/>
      <c r="AC667" s="238"/>
      <c r="AD667" s="238"/>
    </row>
    <row r="668" customFormat="false" ht="15" hidden="false" customHeight="false" outlineLevel="0" collapsed="false">
      <c r="A668" s="238"/>
      <c r="B668" s="453"/>
      <c r="C668" s="238"/>
      <c r="D668" s="347"/>
      <c r="E668" s="347"/>
      <c r="F668" s="486"/>
      <c r="G668" s="483"/>
      <c r="H668" s="486"/>
      <c r="I668" s="491"/>
      <c r="J668" s="238"/>
      <c r="K668" s="238"/>
      <c r="L668" s="238"/>
      <c r="M668" s="238"/>
      <c r="N668" s="491"/>
      <c r="O668" s="238"/>
      <c r="P668" s="238"/>
      <c r="Q668" s="238"/>
      <c r="R668" s="238"/>
      <c r="S668" s="238"/>
      <c r="T668" s="238"/>
      <c r="U668" s="238"/>
      <c r="V668" s="238"/>
      <c r="W668" s="238"/>
      <c r="X668" s="238"/>
      <c r="Y668" s="238"/>
      <c r="Z668" s="238"/>
      <c r="AA668" s="238"/>
      <c r="AB668" s="238"/>
      <c r="AC668" s="238"/>
      <c r="AD668" s="238"/>
    </row>
    <row r="669" customFormat="false" ht="15" hidden="false" customHeight="false" outlineLevel="0" collapsed="false">
      <c r="A669" s="238"/>
      <c r="B669" s="453"/>
      <c r="C669" s="238"/>
      <c r="D669" s="347"/>
      <c r="E669" s="347"/>
      <c r="F669" s="486"/>
      <c r="G669" s="483"/>
      <c r="H669" s="486"/>
      <c r="I669" s="491"/>
      <c r="J669" s="238"/>
      <c r="K669" s="238"/>
      <c r="L669" s="238"/>
      <c r="M669" s="238"/>
      <c r="N669" s="491"/>
      <c r="O669" s="238"/>
      <c r="P669" s="238"/>
      <c r="Q669" s="238"/>
      <c r="R669" s="238"/>
      <c r="S669" s="238"/>
      <c r="T669" s="238"/>
      <c r="U669" s="238"/>
      <c r="V669" s="238"/>
      <c r="W669" s="238"/>
      <c r="X669" s="238"/>
      <c r="Y669" s="238"/>
      <c r="Z669" s="238"/>
      <c r="AA669" s="238"/>
      <c r="AB669" s="238"/>
      <c r="AC669" s="238"/>
      <c r="AD669" s="238"/>
    </row>
    <row r="670" customFormat="false" ht="15" hidden="false" customHeight="false" outlineLevel="0" collapsed="false">
      <c r="A670" s="238"/>
      <c r="B670" s="453"/>
      <c r="C670" s="238"/>
      <c r="D670" s="347"/>
      <c r="E670" s="347"/>
      <c r="F670" s="486"/>
      <c r="G670" s="483"/>
      <c r="H670" s="486"/>
      <c r="I670" s="491"/>
      <c r="J670" s="238"/>
      <c r="K670" s="238"/>
      <c r="L670" s="238"/>
      <c r="M670" s="238"/>
      <c r="N670" s="491"/>
      <c r="O670" s="238"/>
      <c r="P670" s="238"/>
      <c r="Q670" s="238"/>
      <c r="R670" s="238"/>
      <c r="S670" s="238"/>
      <c r="T670" s="238"/>
      <c r="U670" s="238"/>
      <c r="V670" s="238"/>
      <c r="W670" s="238"/>
      <c r="X670" s="238"/>
      <c r="Y670" s="238"/>
      <c r="Z670" s="238"/>
      <c r="AA670" s="238"/>
      <c r="AB670" s="238"/>
      <c r="AC670" s="238"/>
      <c r="AD670" s="238"/>
    </row>
    <row r="671" customFormat="false" ht="15" hidden="false" customHeight="false" outlineLevel="0" collapsed="false">
      <c r="A671" s="238"/>
      <c r="B671" s="453"/>
      <c r="C671" s="238"/>
      <c r="D671" s="347"/>
      <c r="E671" s="347"/>
      <c r="F671" s="486"/>
      <c r="G671" s="483"/>
      <c r="H671" s="486"/>
      <c r="I671" s="491"/>
      <c r="J671" s="238"/>
      <c r="K671" s="238"/>
      <c r="L671" s="238"/>
      <c r="M671" s="238"/>
      <c r="N671" s="491"/>
      <c r="O671" s="238"/>
      <c r="P671" s="238"/>
      <c r="Q671" s="238"/>
      <c r="R671" s="238"/>
      <c r="S671" s="238"/>
      <c r="T671" s="238"/>
      <c r="U671" s="238"/>
      <c r="V671" s="238"/>
      <c r="W671" s="238"/>
      <c r="X671" s="238"/>
      <c r="Y671" s="238"/>
      <c r="Z671" s="238"/>
      <c r="AA671" s="238"/>
      <c r="AB671" s="238"/>
      <c r="AC671" s="238"/>
      <c r="AD671" s="238"/>
    </row>
    <row r="672" customFormat="false" ht="15" hidden="false" customHeight="false" outlineLevel="0" collapsed="false">
      <c r="A672" s="238"/>
      <c r="B672" s="453"/>
      <c r="C672" s="238"/>
      <c r="D672" s="347"/>
      <c r="E672" s="347"/>
      <c r="F672" s="486"/>
      <c r="G672" s="483"/>
      <c r="H672" s="486"/>
      <c r="I672" s="491"/>
      <c r="J672" s="238"/>
      <c r="K672" s="238"/>
      <c r="L672" s="238"/>
      <c r="M672" s="238"/>
      <c r="N672" s="491"/>
      <c r="O672" s="238"/>
      <c r="P672" s="238"/>
      <c r="Q672" s="238"/>
      <c r="R672" s="238"/>
      <c r="S672" s="238"/>
      <c r="T672" s="238"/>
      <c r="U672" s="238"/>
      <c r="V672" s="238"/>
      <c r="W672" s="238"/>
      <c r="X672" s="238"/>
      <c r="Y672" s="238"/>
      <c r="Z672" s="238"/>
      <c r="AA672" s="238"/>
      <c r="AB672" s="238"/>
      <c r="AC672" s="238"/>
      <c r="AD672" s="238"/>
    </row>
    <row r="673" customFormat="false" ht="15" hidden="false" customHeight="false" outlineLevel="0" collapsed="false">
      <c r="A673" s="238"/>
      <c r="B673" s="453"/>
      <c r="C673" s="238"/>
      <c r="D673" s="347"/>
      <c r="E673" s="347"/>
      <c r="F673" s="486"/>
      <c r="G673" s="483"/>
      <c r="H673" s="486"/>
      <c r="I673" s="491"/>
      <c r="J673" s="238"/>
      <c r="K673" s="238"/>
      <c r="L673" s="238"/>
      <c r="M673" s="238"/>
      <c r="N673" s="491"/>
      <c r="O673" s="238"/>
      <c r="P673" s="238"/>
      <c r="Q673" s="238"/>
      <c r="R673" s="238"/>
      <c r="S673" s="238"/>
      <c r="T673" s="238"/>
      <c r="U673" s="238"/>
      <c r="V673" s="238"/>
      <c r="W673" s="238"/>
      <c r="X673" s="238"/>
      <c r="Y673" s="238"/>
      <c r="Z673" s="238"/>
      <c r="AA673" s="238"/>
      <c r="AB673" s="238"/>
      <c r="AC673" s="238"/>
      <c r="AD673" s="238"/>
    </row>
    <row r="674" customFormat="false" ht="15" hidden="false" customHeight="false" outlineLevel="0" collapsed="false">
      <c r="A674" s="238"/>
      <c r="B674" s="453"/>
      <c r="C674" s="238"/>
      <c r="D674" s="347"/>
      <c r="E674" s="347"/>
      <c r="F674" s="486"/>
      <c r="G674" s="483"/>
      <c r="H674" s="486"/>
      <c r="I674" s="491"/>
      <c r="J674" s="238"/>
      <c r="K674" s="238"/>
      <c r="L674" s="238"/>
      <c r="M674" s="238"/>
      <c r="N674" s="491"/>
      <c r="O674" s="238"/>
      <c r="P674" s="238"/>
      <c r="Q674" s="238"/>
      <c r="R674" s="238"/>
      <c r="S674" s="238"/>
      <c r="T674" s="238"/>
      <c r="U674" s="238"/>
      <c r="V674" s="238"/>
      <c r="W674" s="238"/>
      <c r="X674" s="238"/>
      <c r="Y674" s="238"/>
      <c r="Z674" s="238"/>
      <c r="AA674" s="238"/>
      <c r="AB674" s="238"/>
      <c r="AC674" s="238"/>
      <c r="AD674" s="238"/>
    </row>
    <row r="675" customFormat="false" ht="15" hidden="false" customHeight="false" outlineLevel="0" collapsed="false">
      <c r="A675" s="238"/>
      <c r="B675" s="453"/>
      <c r="C675" s="238"/>
      <c r="D675" s="347"/>
      <c r="E675" s="347"/>
      <c r="F675" s="486"/>
      <c r="G675" s="483"/>
      <c r="H675" s="486"/>
      <c r="I675" s="491"/>
      <c r="J675" s="238"/>
      <c r="K675" s="238"/>
      <c r="L675" s="238"/>
      <c r="M675" s="238"/>
      <c r="N675" s="491"/>
      <c r="O675" s="238"/>
      <c r="P675" s="238"/>
      <c r="Q675" s="238"/>
      <c r="R675" s="238"/>
      <c r="S675" s="238"/>
      <c r="T675" s="238"/>
      <c r="U675" s="238"/>
      <c r="V675" s="238"/>
      <c r="W675" s="238"/>
      <c r="X675" s="238"/>
      <c r="Y675" s="238"/>
      <c r="Z675" s="238"/>
      <c r="AA675" s="238"/>
      <c r="AB675" s="238"/>
      <c r="AC675" s="238"/>
      <c r="AD675" s="238"/>
    </row>
    <row r="676" customFormat="false" ht="15" hidden="false" customHeight="false" outlineLevel="0" collapsed="false">
      <c r="A676" s="238"/>
      <c r="B676" s="453"/>
      <c r="C676" s="238"/>
      <c r="D676" s="347"/>
      <c r="E676" s="347"/>
      <c r="F676" s="486"/>
      <c r="G676" s="483"/>
      <c r="H676" s="486"/>
      <c r="I676" s="491"/>
      <c r="J676" s="238"/>
      <c r="K676" s="238"/>
      <c r="L676" s="238"/>
      <c r="M676" s="238"/>
      <c r="N676" s="491"/>
      <c r="O676" s="238"/>
      <c r="P676" s="238"/>
      <c r="Q676" s="238"/>
      <c r="R676" s="238"/>
      <c r="S676" s="238"/>
      <c r="T676" s="238"/>
      <c r="U676" s="238"/>
      <c r="V676" s="238"/>
      <c r="W676" s="238"/>
      <c r="X676" s="238"/>
      <c r="Y676" s="238"/>
      <c r="Z676" s="238"/>
      <c r="AA676" s="238"/>
      <c r="AB676" s="238"/>
      <c r="AC676" s="238"/>
      <c r="AD676" s="238"/>
    </row>
    <row r="677" customFormat="false" ht="15" hidden="false" customHeight="false" outlineLevel="0" collapsed="false">
      <c r="A677" s="238"/>
      <c r="B677" s="453"/>
      <c r="C677" s="238"/>
      <c r="D677" s="347"/>
      <c r="E677" s="347"/>
      <c r="F677" s="486"/>
      <c r="G677" s="483"/>
      <c r="H677" s="486"/>
      <c r="I677" s="491"/>
      <c r="J677" s="238"/>
      <c r="K677" s="238"/>
      <c r="L677" s="238"/>
      <c r="M677" s="238"/>
      <c r="N677" s="491"/>
      <c r="O677" s="238"/>
      <c r="P677" s="238"/>
      <c r="Q677" s="238"/>
      <c r="R677" s="238"/>
      <c r="S677" s="238"/>
      <c r="T677" s="238"/>
      <c r="U677" s="238"/>
      <c r="V677" s="238"/>
      <c r="W677" s="238"/>
      <c r="X677" s="238"/>
      <c r="Y677" s="238"/>
      <c r="Z677" s="238"/>
      <c r="AA677" s="238"/>
      <c r="AB677" s="238"/>
      <c r="AC677" s="238"/>
      <c r="AD677" s="238"/>
    </row>
    <row r="678" customFormat="false" ht="15" hidden="false" customHeight="false" outlineLevel="0" collapsed="false">
      <c r="A678" s="238"/>
      <c r="B678" s="453"/>
      <c r="C678" s="238"/>
      <c r="D678" s="347"/>
      <c r="E678" s="347"/>
      <c r="F678" s="486"/>
      <c r="G678" s="483"/>
      <c r="H678" s="486"/>
      <c r="I678" s="491"/>
      <c r="J678" s="238"/>
      <c r="K678" s="238"/>
      <c r="L678" s="238"/>
      <c r="M678" s="238"/>
      <c r="N678" s="491"/>
      <c r="O678" s="238"/>
      <c r="P678" s="238"/>
      <c r="Q678" s="238"/>
      <c r="R678" s="238"/>
      <c r="S678" s="238"/>
      <c r="T678" s="238"/>
      <c r="U678" s="238"/>
      <c r="V678" s="238"/>
      <c r="W678" s="238"/>
      <c r="X678" s="238"/>
      <c r="Y678" s="238"/>
      <c r="Z678" s="238"/>
      <c r="AA678" s="238"/>
      <c r="AB678" s="238"/>
      <c r="AC678" s="238"/>
      <c r="AD678" s="238"/>
    </row>
    <row r="679" customFormat="false" ht="15" hidden="false" customHeight="false" outlineLevel="0" collapsed="false">
      <c r="A679" s="238"/>
      <c r="B679" s="453"/>
      <c r="C679" s="238"/>
      <c r="D679" s="347"/>
      <c r="E679" s="347"/>
      <c r="F679" s="486"/>
      <c r="G679" s="483"/>
      <c r="H679" s="486"/>
      <c r="I679" s="491"/>
      <c r="J679" s="238"/>
      <c r="K679" s="238"/>
      <c r="L679" s="238"/>
      <c r="M679" s="238"/>
      <c r="N679" s="491"/>
      <c r="O679" s="238"/>
      <c r="P679" s="238"/>
      <c r="Q679" s="238"/>
      <c r="R679" s="238"/>
      <c r="S679" s="238"/>
      <c r="T679" s="238"/>
      <c r="U679" s="238"/>
      <c r="V679" s="238"/>
      <c r="W679" s="238"/>
      <c r="X679" s="238"/>
      <c r="Y679" s="238"/>
      <c r="Z679" s="238"/>
      <c r="AA679" s="238"/>
      <c r="AB679" s="238"/>
      <c r="AC679" s="238"/>
      <c r="AD679" s="238"/>
    </row>
    <row r="680" customFormat="false" ht="15" hidden="false" customHeight="false" outlineLevel="0" collapsed="false">
      <c r="A680" s="238"/>
      <c r="B680" s="453"/>
      <c r="C680" s="238"/>
      <c r="D680" s="347"/>
      <c r="E680" s="347"/>
      <c r="F680" s="486"/>
      <c r="G680" s="483"/>
      <c r="H680" s="486"/>
      <c r="I680" s="491"/>
      <c r="J680" s="238"/>
      <c r="K680" s="238"/>
      <c r="L680" s="238"/>
      <c r="M680" s="238"/>
      <c r="N680" s="491"/>
      <c r="O680" s="238"/>
      <c r="P680" s="238"/>
      <c r="Q680" s="238"/>
      <c r="R680" s="238"/>
      <c r="S680" s="238"/>
      <c r="T680" s="238"/>
      <c r="U680" s="238"/>
      <c r="V680" s="238"/>
      <c r="W680" s="238"/>
      <c r="X680" s="238"/>
      <c r="Y680" s="238"/>
      <c r="Z680" s="238"/>
      <c r="AA680" s="238"/>
      <c r="AB680" s="238"/>
      <c r="AC680" s="238"/>
      <c r="AD680" s="238"/>
    </row>
    <row r="681" customFormat="false" ht="15" hidden="false" customHeight="false" outlineLevel="0" collapsed="false">
      <c r="A681" s="238"/>
      <c r="B681" s="453"/>
      <c r="C681" s="238"/>
      <c r="D681" s="347"/>
      <c r="E681" s="347"/>
      <c r="F681" s="486"/>
      <c r="G681" s="483"/>
      <c r="H681" s="486"/>
      <c r="I681" s="491"/>
      <c r="J681" s="238"/>
      <c r="K681" s="238"/>
      <c r="L681" s="238"/>
      <c r="M681" s="238"/>
      <c r="N681" s="491"/>
      <c r="O681" s="238"/>
      <c r="P681" s="238"/>
      <c r="Q681" s="238"/>
      <c r="R681" s="238"/>
      <c r="S681" s="238"/>
      <c r="T681" s="238"/>
      <c r="U681" s="238"/>
      <c r="V681" s="238"/>
      <c r="W681" s="238"/>
      <c r="X681" s="238"/>
      <c r="Y681" s="238"/>
      <c r="Z681" s="238"/>
      <c r="AA681" s="238"/>
      <c r="AB681" s="238"/>
      <c r="AC681" s="238"/>
      <c r="AD681" s="238"/>
    </row>
    <row r="682" customFormat="false" ht="15" hidden="false" customHeight="false" outlineLevel="0" collapsed="false">
      <c r="A682" s="238"/>
      <c r="B682" s="453"/>
      <c r="C682" s="238"/>
      <c r="D682" s="347"/>
      <c r="E682" s="347"/>
      <c r="F682" s="486"/>
      <c r="G682" s="483"/>
      <c r="H682" s="486"/>
      <c r="I682" s="491"/>
      <c r="J682" s="238"/>
      <c r="K682" s="238"/>
      <c r="L682" s="238"/>
      <c r="M682" s="238"/>
      <c r="N682" s="491"/>
      <c r="O682" s="238"/>
      <c r="P682" s="238"/>
      <c r="Q682" s="238"/>
      <c r="R682" s="238"/>
      <c r="S682" s="238"/>
      <c r="T682" s="238"/>
      <c r="U682" s="238"/>
      <c r="V682" s="238"/>
      <c r="W682" s="238"/>
      <c r="X682" s="238"/>
      <c r="Y682" s="238"/>
      <c r="Z682" s="238"/>
      <c r="AA682" s="238"/>
      <c r="AB682" s="238"/>
      <c r="AC682" s="238"/>
      <c r="AD682" s="238"/>
    </row>
    <row r="683" customFormat="false" ht="15" hidden="false" customHeight="false" outlineLevel="0" collapsed="false">
      <c r="A683" s="238"/>
      <c r="B683" s="453"/>
      <c r="C683" s="238"/>
      <c r="D683" s="347"/>
      <c r="E683" s="347"/>
      <c r="F683" s="486"/>
      <c r="G683" s="483"/>
      <c r="H683" s="486"/>
      <c r="I683" s="491"/>
      <c r="J683" s="238"/>
      <c r="K683" s="238"/>
      <c r="L683" s="238"/>
      <c r="M683" s="238"/>
      <c r="N683" s="491"/>
      <c r="O683" s="238"/>
      <c r="P683" s="238"/>
      <c r="Q683" s="238"/>
      <c r="R683" s="238"/>
      <c r="S683" s="238"/>
      <c r="T683" s="238"/>
      <c r="U683" s="238"/>
      <c r="V683" s="238"/>
      <c r="W683" s="238"/>
      <c r="X683" s="238"/>
      <c r="Y683" s="238"/>
      <c r="Z683" s="238"/>
      <c r="AA683" s="238"/>
      <c r="AB683" s="238"/>
      <c r="AC683" s="238"/>
      <c r="AD683" s="238"/>
    </row>
    <row r="684" customFormat="false" ht="15" hidden="false" customHeight="false" outlineLevel="0" collapsed="false">
      <c r="A684" s="238"/>
      <c r="B684" s="453"/>
      <c r="C684" s="238"/>
      <c r="D684" s="347"/>
      <c r="E684" s="347"/>
      <c r="F684" s="486"/>
      <c r="G684" s="483"/>
      <c r="H684" s="486"/>
      <c r="I684" s="491"/>
      <c r="J684" s="238"/>
      <c r="K684" s="238"/>
      <c r="L684" s="238"/>
      <c r="M684" s="238"/>
      <c r="N684" s="491"/>
      <c r="O684" s="238"/>
      <c r="P684" s="238"/>
      <c r="Q684" s="238"/>
      <c r="R684" s="238"/>
      <c r="S684" s="238"/>
      <c r="T684" s="238"/>
      <c r="U684" s="238"/>
      <c r="V684" s="238"/>
      <c r="W684" s="238"/>
      <c r="X684" s="238"/>
      <c r="Y684" s="238"/>
      <c r="Z684" s="238"/>
      <c r="AA684" s="238"/>
      <c r="AB684" s="238"/>
      <c r="AC684" s="238"/>
      <c r="AD684" s="238"/>
    </row>
    <row r="685" customFormat="false" ht="15" hidden="false" customHeight="false" outlineLevel="0" collapsed="false">
      <c r="A685" s="238"/>
      <c r="B685" s="453"/>
      <c r="C685" s="238"/>
      <c r="D685" s="347"/>
      <c r="E685" s="347"/>
      <c r="F685" s="486"/>
      <c r="G685" s="483"/>
      <c r="H685" s="486"/>
      <c r="I685" s="491"/>
      <c r="J685" s="238"/>
      <c r="K685" s="238"/>
      <c r="L685" s="238"/>
      <c r="M685" s="238"/>
      <c r="N685" s="491"/>
      <c r="O685" s="238"/>
      <c r="P685" s="238"/>
      <c r="Q685" s="238"/>
      <c r="R685" s="238"/>
      <c r="S685" s="238"/>
      <c r="T685" s="238"/>
      <c r="U685" s="238"/>
      <c r="V685" s="238"/>
      <c r="W685" s="238"/>
      <c r="X685" s="238"/>
      <c r="Y685" s="238"/>
      <c r="Z685" s="238"/>
      <c r="AA685" s="238"/>
      <c r="AB685" s="238"/>
      <c r="AC685" s="238"/>
      <c r="AD685" s="238"/>
    </row>
    <row r="686" customFormat="false" ht="15" hidden="false" customHeight="false" outlineLevel="0" collapsed="false">
      <c r="A686" s="238"/>
      <c r="B686" s="453"/>
      <c r="C686" s="238"/>
      <c r="D686" s="347"/>
      <c r="E686" s="347"/>
      <c r="F686" s="486"/>
      <c r="G686" s="483"/>
      <c r="H686" s="486"/>
      <c r="I686" s="491"/>
      <c r="J686" s="238"/>
      <c r="K686" s="238"/>
      <c r="L686" s="238"/>
      <c r="M686" s="238"/>
      <c r="N686" s="491"/>
      <c r="O686" s="238"/>
      <c r="P686" s="238"/>
      <c r="Q686" s="238"/>
      <c r="R686" s="238"/>
      <c r="S686" s="238"/>
      <c r="T686" s="238"/>
      <c r="U686" s="238"/>
      <c r="V686" s="238"/>
      <c r="W686" s="238"/>
      <c r="X686" s="238"/>
      <c r="Y686" s="238"/>
      <c r="Z686" s="238"/>
      <c r="AA686" s="238"/>
      <c r="AB686" s="238"/>
      <c r="AC686" s="238"/>
      <c r="AD686" s="238"/>
    </row>
    <row r="687" customFormat="false" ht="15" hidden="false" customHeight="false" outlineLevel="0" collapsed="false">
      <c r="A687" s="238"/>
      <c r="B687" s="453"/>
      <c r="C687" s="238"/>
      <c r="D687" s="347"/>
      <c r="E687" s="347"/>
      <c r="F687" s="486"/>
      <c r="G687" s="483"/>
      <c r="H687" s="486"/>
      <c r="I687" s="491"/>
      <c r="J687" s="238"/>
      <c r="K687" s="238"/>
      <c r="L687" s="238"/>
      <c r="M687" s="238"/>
      <c r="N687" s="491"/>
      <c r="O687" s="238"/>
      <c r="P687" s="238"/>
      <c r="Q687" s="238"/>
      <c r="R687" s="238"/>
      <c r="S687" s="238"/>
      <c r="T687" s="238"/>
      <c r="U687" s="238"/>
      <c r="V687" s="238"/>
      <c r="W687" s="238"/>
      <c r="X687" s="238"/>
      <c r="Y687" s="238"/>
      <c r="Z687" s="238"/>
      <c r="AA687" s="238"/>
      <c r="AB687" s="238"/>
      <c r="AC687" s="238"/>
      <c r="AD687" s="238"/>
    </row>
    <row r="688" customFormat="false" ht="15" hidden="false" customHeight="false" outlineLevel="0" collapsed="false">
      <c r="A688" s="238"/>
      <c r="B688" s="453"/>
      <c r="C688" s="238"/>
      <c r="D688" s="347"/>
      <c r="E688" s="347"/>
      <c r="F688" s="486"/>
      <c r="G688" s="483"/>
      <c r="H688" s="486"/>
      <c r="I688" s="491"/>
      <c r="J688" s="238"/>
      <c r="K688" s="238"/>
      <c r="L688" s="238"/>
      <c r="M688" s="238"/>
      <c r="N688" s="491"/>
      <c r="O688" s="238"/>
      <c r="P688" s="238"/>
      <c r="Q688" s="238"/>
      <c r="R688" s="238"/>
      <c r="S688" s="238"/>
      <c r="T688" s="238"/>
      <c r="U688" s="238"/>
      <c r="V688" s="238"/>
      <c r="W688" s="238"/>
      <c r="X688" s="238"/>
      <c r="Y688" s="238"/>
      <c r="Z688" s="238"/>
      <c r="AA688" s="238"/>
      <c r="AB688" s="238"/>
      <c r="AC688" s="238"/>
      <c r="AD688" s="238"/>
    </row>
    <row r="689" customFormat="false" ht="15" hidden="false" customHeight="false" outlineLevel="0" collapsed="false">
      <c r="A689" s="238"/>
      <c r="B689" s="453"/>
      <c r="C689" s="238"/>
      <c r="D689" s="347"/>
      <c r="E689" s="347"/>
      <c r="F689" s="486"/>
      <c r="G689" s="483"/>
      <c r="H689" s="486"/>
      <c r="I689" s="491"/>
      <c r="J689" s="238"/>
      <c r="K689" s="238"/>
      <c r="L689" s="238"/>
      <c r="M689" s="238"/>
      <c r="N689" s="491"/>
      <c r="O689" s="238"/>
      <c r="P689" s="238"/>
      <c r="Q689" s="238"/>
      <c r="R689" s="238"/>
      <c r="S689" s="238"/>
      <c r="T689" s="238"/>
      <c r="U689" s="238"/>
      <c r="V689" s="238"/>
      <c r="W689" s="238"/>
      <c r="X689" s="238"/>
      <c r="Y689" s="238"/>
      <c r="Z689" s="238"/>
      <c r="AA689" s="238"/>
      <c r="AB689" s="238"/>
      <c r="AC689" s="238"/>
      <c r="AD689" s="238"/>
    </row>
    <row r="690" customFormat="false" ht="15" hidden="false" customHeight="false" outlineLevel="0" collapsed="false">
      <c r="A690" s="238"/>
      <c r="B690" s="453"/>
      <c r="C690" s="238"/>
      <c r="D690" s="347"/>
      <c r="E690" s="347"/>
      <c r="F690" s="486"/>
      <c r="G690" s="483"/>
      <c r="H690" s="486"/>
      <c r="I690" s="491"/>
      <c r="J690" s="238"/>
      <c r="K690" s="238"/>
      <c r="L690" s="238"/>
      <c r="M690" s="238"/>
      <c r="N690" s="491"/>
      <c r="O690" s="238"/>
      <c r="P690" s="238"/>
      <c r="Q690" s="238"/>
      <c r="R690" s="238"/>
      <c r="S690" s="238"/>
      <c r="T690" s="238"/>
      <c r="U690" s="238"/>
      <c r="V690" s="238"/>
      <c r="W690" s="238"/>
      <c r="X690" s="238"/>
      <c r="Y690" s="238"/>
      <c r="Z690" s="238"/>
      <c r="AA690" s="238"/>
      <c r="AB690" s="238"/>
      <c r="AC690" s="238"/>
      <c r="AD690" s="238"/>
    </row>
    <row r="691" customFormat="false" ht="15" hidden="false" customHeight="false" outlineLevel="0" collapsed="false">
      <c r="A691" s="238"/>
      <c r="B691" s="453"/>
      <c r="C691" s="238"/>
      <c r="D691" s="347"/>
      <c r="E691" s="347"/>
      <c r="F691" s="486"/>
      <c r="G691" s="483"/>
      <c r="H691" s="486"/>
      <c r="I691" s="491"/>
      <c r="J691" s="238"/>
      <c r="K691" s="238"/>
      <c r="L691" s="238"/>
      <c r="M691" s="238"/>
      <c r="N691" s="491"/>
      <c r="O691" s="238"/>
      <c r="P691" s="238"/>
      <c r="Q691" s="238"/>
      <c r="R691" s="238"/>
      <c r="S691" s="238"/>
      <c r="T691" s="238"/>
      <c r="U691" s="238"/>
      <c r="V691" s="238"/>
      <c r="W691" s="238"/>
      <c r="X691" s="238"/>
      <c r="Y691" s="238"/>
      <c r="Z691" s="238"/>
      <c r="AA691" s="238"/>
      <c r="AB691" s="238"/>
      <c r="AC691" s="238"/>
      <c r="AD691" s="238"/>
    </row>
    <row r="692" customFormat="false" ht="15" hidden="false" customHeight="false" outlineLevel="0" collapsed="false">
      <c r="A692" s="238"/>
      <c r="B692" s="453"/>
      <c r="C692" s="238"/>
      <c r="D692" s="347"/>
      <c r="E692" s="347"/>
      <c r="F692" s="486"/>
      <c r="G692" s="483"/>
      <c r="H692" s="486"/>
      <c r="I692" s="491"/>
      <c r="J692" s="238"/>
      <c r="K692" s="238"/>
      <c r="L692" s="238"/>
      <c r="M692" s="238"/>
      <c r="N692" s="491"/>
      <c r="O692" s="238"/>
      <c r="P692" s="238"/>
      <c r="Q692" s="238"/>
      <c r="R692" s="238"/>
      <c r="S692" s="238"/>
      <c r="T692" s="238"/>
      <c r="U692" s="238"/>
      <c r="V692" s="238"/>
      <c r="W692" s="238"/>
      <c r="X692" s="238"/>
      <c r="Y692" s="238"/>
      <c r="Z692" s="238"/>
      <c r="AA692" s="238"/>
      <c r="AB692" s="238"/>
      <c r="AC692" s="238"/>
      <c r="AD692" s="238"/>
    </row>
    <row r="693" customFormat="false" ht="15" hidden="false" customHeight="false" outlineLevel="0" collapsed="false">
      <c r="A693" s="238"/>
      <c r="B693" s="453"/>
      <c r="C693" s="238"/>
      <c r="D693" s="347"/>
      <c r="E693" s="347"/>
      <c r="F693" s="486"/>
      <c r="G693" s="483"/>
      <c r="H693" s="486"/>
      <c r="I693" s="491"/>
      <c r="J693" s="238"/>
      <c r="K693" s="238"/>
      <c r="L693" s="238"/>
      <c r="M693" s="238"/>
      <c r="N693" s="491"/>
      <c r="O693" s="238"/>
      <c r="P693" s="238"/>
      <c r="Q693" s="238"/>
      <c r="R693" s="238"/>
      <c r="S693" s="238"/>
      <c r="T693" s="238"/>
      <c r="U693" s="238"/>
      <c r="V693" s="238"/>
      <c r="W693" s="238"/>
      <c r="X693" s="238"/>
      <c r="Y693" s="238"/>
      <c r="Z693" s="238"/>
      <c r="AA693" s="238"/>
      <c r="AB693" s="238"/>
      <c r="AC693" s="238"/>
      <c r="AD693" s="238"/>
    </row>
    <row r="694" customFormat="false" ht="15" hidden="false" customHeight="false" outlineLevel="0" collapsed="false">
      <c r="A694" s="238"/>
      <c r="B694" s="453"/>
      <c r="C694" s="238"/>
      <c r="D694" s="347"/>
      <c r="E694" s="347"/>
      <c r="F694" s="486"/>
      <c r="G694" s="483"/>
      <c r="H694" s="486"/>
      <c r="I694" s="491"/>
      <c r="J694" s="238"/>
      <c r="K694" s="238"/>
      <c r="L694" s="238"/>
      <c r="M694" s="238"/>
      <c r="N694" s="491"/>
      <c r="O694" s="238"/>
      <c r="P694" s="238"/>
      <c r="Q694" s="238"/>
      <c r="R694" s="238"/>
      <c r="S694" s="238"/>
      <c r="T694" s="238"/>
      <c r="U694" s="238"/>
      <c r="V694" s="238"/>
      <c r="W694" s="238"/>
      <c r="X694" s="238"/>
      <c r="Y694" s="238"/>
      <c r="Z694" s="238"/>
      <c r="AA694" s="238"/>
      <c r="AB694" s="238"/>
      <c r="AC694" s="238"/>
      <c r="AD694" s="238"/>
    </row>
    <row r="695" customFormat="false" ht="15" hidden="false" customHeight="false" outlineLevel="0" collapsed="false">
      <c r="A695" s="238"/>
      <c r="B695" s="453"/>
      <c r="C695" s="238"/>
      <c r="D695" s="347"/>
      <c r="E695" s="347"/>
      <c r="F695" s="486"/>
      <c r="G695" s="483"/>
      <c r="H695" s="486"/>
      <c r="I695" s="491"/>
      <c r="J695" s="238"/>
      <c r="K695" s="238"/>
      <c r="L695" s="238"/>
      <c r="M695" s="238"/>
      <c r="N695" s="491"/>
      <c r="O695" s="238"/>
      <c r="P695" s="238"/>
      <c r="Q695" s="238"/>
      <c r="R695" s="238"/>
      <c r="S695" s="238"/>
      <c r="T695" s="238"/>
      <c r="U695" s="238"/>
      <c r="V695" s="238"/>
      <c r="W695" s="238"/>
      <c r="X695" s="238"/>
      <c r="Y695" s="238"/>
      <c r="Z695" s="238"/>
      <c r="AA695" s="238"/>
      <c r="AB695" s="238"/>
      <c r="AC695" s="238"/>
      <c r="AD695" s="238"/>
    </row>
    <row r="696" customFormat="false" ht="15" hidden="false" customHeight="false" outlineLevel="0" collapsed="false">
      <c r="A696" s="238"/>
      <c r="B696" s="453"/>
      <c r="C696" s="238"/>
      <c r="D696" s="347"/>
      <c r="E696" s="347"/>
      <c r="F696" s="486"/>
      <c r="G696" s="483"/>
      <c r="H696" s="486"/>
      <c r="I696" s="491"/>
      <c r="J696" s="238"/>
      <c r="K696" s="238"/>
      <c r="L696" s="238"/>
      <c r="M696" s="238"/>
      <c r="N696" s="491"/>
      <c r="O696" s="238"/>
      <c r="P696" s="238"/>
      <c r="Q696" s="238"/>
      <c r="R696" s="238"/>
      <c r="S696" s="238"/>
      <c r="T696" s="238"/>
      <c r="U696" s="238"/>
      <c r="V696" s="238"/>
      <c r="W696" s="238"/>
      <c r="X696" s="238"/>
      <c r="Y696" s="238"/>
      <c r="Z696" s="238"/>
      <c r="AA696" s="238"/>
      <c r="AB696" s="238"/>
      <c r="AC696" s="238"/>
      <c r="AD696" s="238"/>
    </row>
    <row r="697" customFormat="false" ht="15" hidden="false" customHeight="false" outlineLevel="0" collapsed="false">
      <c r="A697" s="238"/>
      <c r="B697" s="453"/>
      <c r="C697" s="238"/>
      <c r="D697" s="347"/>
      <c r="E697" s="347"/>
      <c r="F697" s="486"/>
      <c r="G697" s="483"/>
      <c r="H697" s="486"/>
      <c r="I697" s="491"/>
      <c r="J697" s="238"/>
      <c r="K697" s="238"/>
      <c r="L697" s="238"/>
      <c r="M697" s="238"/>
      <c r="N697" s="491"/>
      <c r="O697" s="238"/>
      <c r="P697" s="238"/>
      <c r="Q697" s="238"/>
      <c r="R697" s="238"/>
      <c r="S697" s="238"/>
      <c r="T697" s="238"/>
      <c r="U697" s="238"/>
      <c r="V697" s="238"/>
      <c r="W697" s="238"/>
      <c r="X697" s="238"/>
      <c r="Y697" s="238"/>
      <c r="Z697" s="238"/>
      <c r="AA697" s="238"/>
      <c r="AB697" s="238"/>
      <c r="AC697" s="238"/>
      <c r="AD697" s="238"/>
    </row>
    <row r="698" customFormat="false" ht="15" hidden="false" customHeight="false" outlineLevel="0" collapsed="false">
      <c r="A698" s="238"/>
      <c r="B698" s="453"/>
      <c r="C698" s="238"/>
      <c r="D698" s="347"/>
      <c r="E698" s="347"/>
      <c r="F698" s="486"/>
      <c r="G698" s="483"/>
      <c r="H698" s="486"/>
      <c r="I698" s="491"/>
      <c r="J698" s="238"/>
      <c r="K698" s="238"/>
      <c r="L698" s="238"/>
      <c r="M698" s="238"/>
      <c r="N698" s="491"/>
      <c r="O698" s="238"/>
      <c r="P698" s="238"/>
      <c r="Q698" s="238"/>
      <c r="R698" s="238"/>
      <c r="S698" s="238"/>
      <c r="T698" s="238"/>
      <c r="U698" s="238"/>
      <c r="V698" s="238"/>
      <c r="W698" s="238"/>
      <c r="X698" s="238"/>
      <c r="Y698" s="238"/>
      <c r="Z698" s="238"/>
      <c r="AA698" s="238"/>
      <c r="AB698" s="238"/>
      <c r="AC698" s="238"/>
      <c r="AD698" s="238"/>
    </row>
    <row r="699" customFormat="false" ht="15" hidden="false" customHeight="false" outlineLevel="0" collapsed="false">
      <c r="A699" s="238"/>
      <c r="B699" s="453"/>
      <c r="C699" s="238"/>
      <c r="D699" s="347"/>
      <c r="E699" s="347"/>
      <c r="F699" s="486"/>
      <c r="G699" s="483"/>
      <c r="H699" s="486"/>
      <c r="I699" s="491"/>
      <c r="J699" s="238"/>
      <c r="K699" s="238"/>
      <c r="L699" s="238"/>
      <c r="M699" s="238"/>
      <c r="N699" s="491"/>
      <c r="O699" s="238"/>
      <c r="P699" s="238"/>
      <c r="Q699" s="238"/>
      <c r="R699" s="238"/>
      <c r="S699" s="238"/>
      <c r="T699" s="238"/>
      <c r="U699" s="238"/>
      <c r="V699" s="238"/>
      <c r="W699" s="238"/>
      <c r="X699" s="238"/>
      <c r="Y699" s="238"/>
      <c r="Z699" s="238"/>
      <c r="AA699" s="238"/>
      <c r="AB699" s="238"/>
      <c r="AC699" s="238"/>
      <c r="AD699" s="238"/>
    </row>
    <row r="700" customFormat="false" ht="15" hidden="false" customHeight="false" outlineLevel="0" collapsed="false">
      <c r="A700" s="238"/>
      <c r="B700" s="453"/>
      <c r="C700" s="238"/>
      <c r="D700" s="347"/>
      <c r="E700" s="347"/>
      <c r="F700" s="486"/>
      <c r="G700" s="483"/>
      <c r="H700" s="486"/>
      <c r="I700" s="491"/>
      <c r="J700" s="238"/>
      <c r="K700" s="238"/>
      <c r="L700" s="238"/>
      <c r="M700" s="238"/>
      <c r="N700" s="491"/>
      <c r="O700" s="238"/>
      <c r="P700" s="238"/>
      <c r="Q700" s="238"/>
      <c r="R700" s="238"/>
      <c r="S700" s="238"/>
      <c r="T700" s="238"/>
      <c r="U700" s="238"/>
      <c r="V700" s="238"/>
      <c r="W700" s="238"/>
      <c r="X700" s="238"/>
      <c r="Y700" s="238"/>
      <c r="Z700" s="238"/>
      <c r="AA700" s="238"/>
      <c r="AB700" s="238"/>
      <c r="AC700" s="238"/>
      <c r="AD700" s="238"/>
    </row>
    <row r="701" customFormat="false" ht="15" hidden="false" customHeight="false" outlineLevel="0" collapsed="false">
      <c r="A701" s="238"/>
      <c r="B701" s="453"/>
      <c r="C701" s="238"/>
      <c r="D701" s="347"/>
      <c r="E701" s="347"/>
      <c r="F701" s="486"/>
      <c r="G701" s="483"/>
      <c r="H701" s="486"/>
      <c r="I701" s="491"/>
      <c r="J701" s="238"/>
      <c r="K701" s="238"/>
      <c r="L701" s="238"/>
      <c r="M701" s="238"/>
      <c r="N701" s="491"/>
      <c r="O701" s="238"/>
      <c r="P701" s="238"/>
      <c r="Q701" s="238"/>
      <c r="R701" s="238"/>
      <c r="S701" s="238"/>
      <c r="T701" s="238"/>
      <c r="U701" s="238"/>
      <c r="V701" s="238"/>
      <c r="W701" s="238"/>
      <c r="X701" s="238"/>
      <c r="Y701" s="238"/>
      <c r="Z701" s="238"/>
      <c r="AA701" s="238"/>
      <c r="AB701" s="238"/>
      <c r="AC701" s="238"/>
      <c r="AD701" s="238"/>
    </row>
    <row r="702" customFormat="false" ht="15" hidden="false" customHeight="false" outlineLevel="0" collapsed="false">
      <c r="A702" s="238"/>
      <c r="B702" s="453"/>
      <c r="C702" s="238"/>
      <c r="D702" s="347"/>
      <c r="E702" s="347"/>
      <c r="F702" s="486"/>
      <c r="G702" s="483"/>
      <c r="H702" s="486"/>
      <c r="I702" s="491"/>
      <c r="J702" s="238"/>
      <c r="K702" s="238"/>
      <c r="L702" s="238"/>
      <c r="M702" s="238"/>
      <c r="N702" s="491"/>
      <c r="O702" s="238"/>
      <c r="P702" s="238"/>
      <c r="Q702" s="238"/>
      <c r="R702" s="238"/>
      <c r="S702" s="238"/>
      <c r="T702" s="238"/>
      <c r="U702" s="238"/>
      <c r="V702" s="238"/>
      <c r="W702" s="238"/>
      <c r="X702" s="238"/>
      <c r="Y702" s="238"/>
      <c r="Z702" s="238"/>
      <c r="AA702" s="238"/>
      <c r="AB702" s="238"/>
      <c r="AC702" s="238"/>
      <c r="AD702" s="238"/>
    </row>
    <row r="703" customFormat="false" ht="15" hidden="false" customHeight="false" outlineLevel="0" collapsed="false">
      <c r="A703" s="238"/>
      <c r="B703" s="453"/>
      <c r="C703" s="238"/>
      <c r="D703" s="347"/>
      <c r="E703" s="347"/>
      <c r="F703" s="486"/>
      <c r="G703" s="483"/>
      <c r="H703" s="486"/>
      <c r="I703" s="491"/>
      <c r="J703" s="238"/>
      <c r="K703" s="238"/>
      <c r="L703" s="238"/>
      <c r="M703" s="238"/>
      <c r="N703" s="491"/>
      <c r="O703" s="238"/>
      <c r="P703" s="238"/>
      <c r="Q703" s="238"/>
      <c r="R703" s="238"/>
      <c r="S703" s="238"/>
      <c r="T703" s="238"/>
      <c r="U703" s="238"/>
      <c r="V703" s="238"/>
      <c r="W703" s="238"/>
      <c r="X703" s="238"/>
      <c r="Y703" s="238"/>
      <c r="Z703" s="238"/>
      <c r="AA703" s="238"/>
      <c r="AB703" s="238"/>
      <c r="AC703" s="238"/>
      <c r="AD703" s="238"/>
    </row>
    <row r="704" customFormat="false" ht="15" hidden="false" customHeight="false" outlineLevel="0" collapsed="false">
      <c r="A704" s="238"/>
      <c r="B704" s="453"/>
      <c r="C704" s="238"/>
      <c r="D704" s="347"/>
      <c r="E704" s="347"/>
      <c r="F704" s="486"/>
      <c r="G704" s="483"/>
      <c r="H704" s="486"/>
      <c r="I704" s="491"/>
      <c r="J704" s="238"/>
      <c r="K704" s="238"/>
      <c r="L704" s="238"/>
      <c r="M704" s="238"/>
      <c r="N704" s="491"/>
      <c r="O704" s="238"/>
      <c r="P704" s="238"/>
      <c r="Q704" s="238"/>
      <c r="R704" s="238"/>
      <c r="S704" s="238"/>
      <c r="T704" s="238"/>
      <c r="U704" s="238"/>
      <c r="V704" s="238"/>
      <c r="W704" s="238"/>
      <c r="X704" s="238"/>
      <c r="Y704" s="238"/>
      <c r="Z704" s="238"/>
      <c r="AA704" s="238"/>
      <c r="AB704" s="238"/>
      <c r="AC704" s="238"/>
      <c r="AD704" s="238"/>
    </row>
    <row r="705" customFormat="false" ht="15" hidden="false" customHeight="false" outlineLevel="0" collapsed="false">
      <c r="A705" s="238"/>
      <c r="B705" s="453"/>
      <c r="C705" s="238"/>
      <c r="D705" s="347"/>
      <c r="E705" s="347"/>
      <c r="F705" s="486"/>
      <c r="G705" s="483"/>
      <c r="H705" s="486"/>
      <c r="I705" s="491"/>
      <c r="J705" s="238"/>
      <c r="K705" s="238"/>
      <c r="L705" s="238"/>
      <c r="M705" s="238"/>
      <c r="N705" s="491"/>
      <c r="O705" s="238"/>
      <c r="P705" s="238"/>
      <c r="Q705" s="238"/>
      <c r="R705" s="238"/>
      <c r="S705" s="238"/>
      <c r="T705" s="238"/>
      <c r="U705" s="238"/>
      <c r="V705" s="238"/>
      <c r="W705" s="238"/>
      <c r="X705" s="238"/>
      <c r="Y705" s="238"/>
      <c r="Z705" s="238"/>
      <c r="AA705" s="238"/>
      <c r="AB705" s="238"/>
      <c r="AC705" s="238"/>
      <c r="AD705" s="238"/>
    </row>
    <row r="706" customFormat="false" ht="15" hidden="false" customHeight="false" outlineLevel="0" collapsed="false">
      <c r="A706" s="238"/>
      <c r="B706" s="453"/>
      <c r="C706" s="238"/>
      <c r="D706" s="347"/>
      <c r="E706" s="347"/>
      <c r="F706" s="486"/>
      <c r="G706" s="483"/>
      <c r="H706" s="486"/>
      <c r="I706" s="491"/>
      <c r="J706" s="238"/>
      <c r="K706" s="238"/>
      <c r="L706" s="238"/>
      <c r="M706" s="238"/>
      <c r="N706" s="491"/>
      <c r="O706" s="238"/>
      <c r="P706" s="238"/>
      <c r="Q706" s="238"/>
      <c r="R706" s="238"/>
      <c r="S706" s="238"/>
      <c r="T706" s="238"/>
      <c r="U706" s="238"/>
      <c r="V706" s="238"/>
      <c r="W706" s="238"/>
      <c r="X706" s="238"/>
      <c r="Y706" s="238"/>
      <c r="Z706" s="238"/>
      <c r="AA706" s="238"/>
      <c r="AB706" s="238"/>
      <c r="AC706" s="238"/>
      <c r="AD706" s="238"/>
    </row>
    <row r="707" customFormat="false" ht="15" hidden="false" customHeight="false" outlineLevel="0" collapsed="false">
      <c r="A707" s="238"/>
      <c r="B707" s="453"/>
      <c r="C707" s="238"/>
      <c r="D707" s="347"/>
      <c r="E707" s="347"/>
      <c r="F707" s="486"/>
      <c r="G707" s="483"/>
      <c r="H707" s="486"/>
      <c r="I707" s="491"/>
      <c r="J707" s="238"/>
      <c r="K707" s="238"/>
      <c r="L707" s="238"/>
      <c r="M707" s="238"/>
      <c r="N707" s="491"/>
      <c r="O707" s="238"/>
      <c r="P707" s="238"/>
      <c r="Q707" s="238"/>
      <c r="R707" s="238"/>
      <c r="S707" s="238"/>
      <c r="T707" s="238"/>
      <c r="U707" s="238"/>
      <c r="V707" s="238"/>
      <c r="W707" s="238"/>
      <c r="X707" s="238"/>
      <c r="Y707" s="238"/>
      <c r="Z707" s="238"/>
      <c r="AA707" s="238"/>
      <c r="AB707" s="238"/>
      <c r="AC707" s="238"/>
      <c r="AD707" s="238"/>
    </row>
    <row r="708" customFormat="false" ht="15" hidden="false" customHeight="false" outlineLevel="0" collapsed="false">
      <c r="A708" s="238"/>
      <c r="B708" s="453"/>
      <c r="C708" s="238"/>
      <c r="D708" s="347"/>
      <c r="E708" s="347"/>
      <c r="F708" s="486"/>
      <c r="G708" s="483"/>
      <c r="H708" s="486"/>
      <c r="I708" s="491"/>
      <c r="J708" s="238"/>
      <c r="K708" s="238"/>
      <c r="L708" s="238"/>
      <c r="M708" s="238"/>
      <c r="N708" s="491"/>
      <c r="O708" s="238"/>
      <c r="P708" s="238"/>
      <c r="Q708" s="238"/>
      <c r="R708" s="238"/>
      <c r="S708" s="238"/>
      <c r="T708" s="238"/>
      <c r="U708" s="238"/>
      <c r="V708" s="238"/>
      <c r="W708" s="238"/>
      <c r="X708" s="238"/>
      <c r="Y708" s="238"/>
      <c r="Z708" s="238"/>
      <c r="AA708" s="238"/>
      <c r="AB708" s="238"/>
      <c r="AC708" s="238"/>
      <c r="AD708" s="238"/>
    </row>
    <row r="709" customFormat="false" ht="15" hidden="false" customHeight="false" outlineLevel="0" collapsed="false">
      <c r="A709" s="238"/>
      <c r="B709" s="453"/>
      <c r="C709" s="238"/>
      <c r="D709" s="347"/>
      <c r="E709" s="347"/>
      <c r="F709" s="486"/>
      <c r="G709" s="483"/>
      <c r="H709" s="486"/>
      <c r="I709" s="491"/>
      <c r="J709" s="238"/>
      <c r="K709" s="238"/>
      <c r="L709" s="238"/>
      <c r="M709" s="238"/>
      <c r="N709" s="491"/>
      <c r="O709" s="238"/>
      <c r="P709" s="238"/>
      <c r="Q709" s="238"/>
      <c r="R709" s="238"/>
      <c r="S709" s="238"/>
      <c r="T709" s="238"/>
      <c r="U709" s="238"/>
      <c r="V709" s="238"/>
      <c r="W709" s="238"/>
      <c r="X709" s="238"/>
      <c r="Y709" s="238"/>
      <c r="Z709" s="238"/>
      <c r="AA709" s="238"/>
      <c r="AB709" s="238"/>
      <c r="AC709" s="238"/>
      <c r="AD709" s="238"/>
    </row>
    <row r="710" customFormat="false" ht="15" hidden="false" customHeight="false" outlineLevel="0" collapsed="false">
      <c r="A710" s="238"/>
      <c r="B710" s="453"/>
      <c r="C710" s="238"/>
      <c r="D710" s="347"/>
      <c r="E710" s="347"/>
      <c r="F710" s="486"/>
      <c r="G710" s="483"/>
      <c r="H710" s="486"/>
      <c r="I710" s="491"/>
      <c r="J710" s="238"/>
      <c r="K710" s="238"/>
      <c r="L710" s="238"/>
      <c r="M710" s="238"/>
      <c r="N710" s="491"/>
      <c r="O710" s="238"/>
      <c r="P710" s="238"/>
      <c r="Q710" s="238"/>
      <c r="R710" s="238"/>
      <c r="S710" s="238"/>
      <c r="T710" s="238"/>
      <c r="U710" s="238"/>
      <c r="V710" s="238"/>
      <c r="W710" s="238"/>
      <c r="X710" s="238"/>
      <c r="Y710" s="238"/>
      <c r="Z710" s="238"/>
      <c r="AA710" s="238"/>
      <c r="AB710" s="238"/>
      <c r="AC710" s="238"/>
      <c r="AD710" s="238"/>
    </row>
    <row r="711" customFormat="false" ht="15" hidden="false" customHeight="false" outlineLevel="0" collapsed="false">
      <c r="A711" s="238"/>
      <c r="B711" s="453"/>
      <c r="C711" s="238"/>
      <c r="D711" s="347"/>
      <c r="E711" s="347"/>
      <c r="F711" s="486"/>
      <c r="G711" s="483"/>
      <c r="H711" s="486"/>
      <c r="I711" s="491"/>
      <c r="J711" s="238"/>
      <c r="K711" s="238"/>
      <c r="L711" s="238"/>
      <c r="M711" s="238"/>
      <c r="N711" s="491"/>
      <c r="O711" s="238"/>
      <c r="P711" s="238"/>
      <c r="Q711" s="238"/>
      <c r="R711" s="238"/>
      <c r="S711" s="238"/>
      <c r="T711" s="238"/>
      <c r="U711" s="238"/>
      <c r="V711" s="238"/>
      <c r="W711" s="238"/>
      <c r="X711" s="238"/>
      <c r="Y711" s="238"/>
      <c r="Z711" s="238"/>
      <c r="AA711" s="238"/>
      <c r="AB711" s="238"/>
      <c r="AC711" s="238"/>
      <c r="AD711" s="238"/>
    </row>
    <row r="712" customFormat="false" ht="15" hidden="false" customHeight="false" outlineLevel="0" collapsed="false">
      <c r="A712" s="238"/>
      <c r="B712" s="453"/>
      <c r="C712" s="238"/>
      <c r="D712" s="347"/>
      <c r="E712" s="347"/>
      <c r="F712" s="486"/>
      <c r="G712" s="483"/>
      <c r="H712" s="486"/>
      <c r="I712" s="491"/>
      <c r="J712" s="238"/>
      <c r="K712" s="238"/>
      <c r="L712" s="238"/>
      <c r="M712" s="238"/>
      <c r="N712" s="491"/>
      <c r="O712" s="238"/>
      <c r="P712" s="238"/>
      <c r="Q712" s="238"/>
      <c r="R712" s="238"/>
      <c r="S712" s="238"/>
      <c r="T712" s="238"/>
      <c r="U712" s="238"/>
      <c r="V712" s="238"/>
      <c r="W712" s="238"/>
      <c r="X712" s="238"/>
      <c r="Y712" s="238"/>
      <c r="Z712" s="238"/>
      <c r="AA712" s="238"/>
      <c r="AB712" s="238"/>
      <c r="AC712" s="238"/>
      <c r="AD712" s="238"/>
    </row>
    <row r="713" customFormat="false" ht="15" hidden="false" customHeight="false" outlineLevel="0" collapsed="false">
      <c r="A713" s="238"/>
      <c r="B713" s="453"/>
      <c r="C713" s="238"/>
      <c r="D713" s="347"/>
      <c r="E713" s="347"/>
      <c r="F713" s="486"/>
      <c r="G713" s="483"/>
      <c r="H713" s="486"/>
      <c r="I713" s="491"/>
      <c r="J713" s="238"/>
      <c r="K713" s="238"/>
      <c r="L713" s="238"/>
      <c r="M713" s="238"/>
      <c r="N713" s="491"/>
      <c r="O713" s="238"/>
      <c r="P713" s="238"/>
      <c r="Q713" s="238"/>
      <c r="R713" s="238"/>
      <c r="S713" s="238"/>
      <c r="T713" s="238"/>
      <c r="U713" s="238"/>
      <c r="V713" s="238"/>
      <c r="W713" s="238"/>
      <c r="X713" s="238"/>
      <c r="Y713" s="238"/>
      <c r="Z713" s="238"/>
      <c r="AA713" s="238"/>
      <c r="AB713" s="238"/>
      <c r="AC713" s="238"/>
      <c r="AD713" s="238"/>
    </row>
    <row r="714" customFormat="false" ht="15" hidden="false" customHeight="false" outlineLevel="0" collapsed="false">
      <c r="A714" s="238"/>
      <c r="B714" s="453"/>
      <c r="C714" s="238"/>
      <c r="D714" s="347"/>
      <c r="E714" s="347"/>
      <c r="F714" s="486"/>
      <c r="G714" s="483"/>
      <c r="H714" s="486"/>
      <c r="I714" s="491"/>
      <c r="J714" s="238"/>
      <c r="K714" s="238"/>
      <c r="L714" s="238"/>
      <c r="M714" s="238"/>
      <c r="N714" s="491"/>
      <c r="O714" s="238"/>
      <c r="P714" s="238"/>
      <c r="Q714" s="238"/>
      <c r="R714" s="238"/>
      <c r="S714" s="238"/>
      <c r="T714" s="238"/>
      <c r="U714" s="238"/>
      <c r="V714" s="238"/>
      <c r="W714" s="238"/>
      <c r="X714" s="238"/>
      <c r="Y714" s="238"/>
      <c r="Z714" s="238"/>
      <c r="AA714" s="238"/>
      <c r="AB714" s="238"/>
      <c r="AC714" s="238"/>
      <c r="AD714" s="238"/>
    </row>
    <row r="715" customFormat="false" ht="15" hidden="false" customHeight="false" outlineLevel="0" collapsed="false">
      <c r="A715" s="238"/>
      <c r="B715" s="453"/>
      <c r="C715" s="238"/>
      <c r="D715" s="347"/>
      <c r="E715" s="347"/>
      <c r="F715" s="486"/>
      <c r="G715" s="483"/>
      <c r="H715" s="486"/>
      <c r="I715" s="491"/>
      <c r="J715" s="238"/>
      <c r="K715" s="238"/>
      <c r="L715" s="238"/>
      <c r="M715" s="238"/>
      <c r="N715" s="491"/>
      <c r="O715" s="238"/>
      <c r="P715" s="238"/>
      <c r="Q715" s="238"/>
      <c r="R715" s="238"/>
      <c r="S715" s="238"/>
      <c r="T715" s="238"/>
      <c r="U715" s="238"/>
      <c r="V715" s="238"/>
      <c r="W715" s="238"/>
      <c r="X715" s="238"/>
      <c r="Y715" s="238"/>
      <c r="Z715" s="238"/>
      <c r="AA715" s="238"/>
      <c r="AB715" s="238"/>
      <c r="AC715" s="238"/>
      <c r="AD715" s="238"/>
    </row>
    <row r="716" customFormat="false" ht="15" hidden="false" customHeight="false" outlineLevel="0" collapsed="false">
      <c r="A716" s="238"/>
      <c r="B716" s="453"/>
      <c r="C716" s="238"/>
      <c r="D716" s="347"/>
      <c r="E716" s="347"/>
      <c r="F716" s="486"/>
      <c r="G716" s="483"/>
      <c r="H716" s="486"/>
      <c r="I716" s="491"/>
      <c r="J716" s="238"/>
      <c r="K716" s="238"/>
      <c r="L716" s="238"/>
      <c r="M716" s="238"/>
      <c r="N716" s="491"/>
      <c r="O716" s="238"/>
      <c r="P716" s="238"/>
      <c r="Q716" s="238"/>
      <c r="R716" s="238"/>
      <c r="S716" s="238"/>
      <c r="T716" s="238"/>
      <c r="U716" s="238"/>
      <c r="V716" s="238"/>
      <c r="W716" s="238"/>
      <c r="X716" s="238"/>
      <c r="Y716" s="238"/>
      <c r="Z716" s="238"/>
      <c r="AA716" s="238"/>
      <c r="AB716" s="238"/>
      <c r="AC716" s="238"/>
      <c r="AD716" s="238"/>
    </row>
    <row r="717" customFormat="false" ht="15" hidden="false" customHeight="false" outlineLevel="0" collapsed="false">
      <c r="A717" s="238"/>
      <c r="B717" s="453"/>
      <c r="C717" s="238"/>
      <c r="D717" s="347"/>
      <c r="E717" s="347"/>
      <c r="F717" s="486"/>
      <c r="G717" s="483"/>
      <c r="H717" s="486"/>
      <c r="I717" s="491"/>
      <c r="J717" s="238"/>
      <c r="K717" s="238"/>
      <c r="L717" s="238"/>
      <c r="M717" s="238"/>
      <c r="N717" s="491"/>
      <c r="O717" s="238"/>
      <c r="P717" s="238"/>
      <c r="Q717" s="238"/>
      <c r="R717" s="238"/>
      <c r="S717" s="238"/>
      <c r="T717" s="238"/>
      <c r="U717" s="238"/>
      <c r="V717" s="238"/>
      <c r="W717" s="238"/>
      <c r="X717" s="238"/>
      <c r="Y717" s="238"/>
      <c r="Z717" s="238"/>
      <c r="AA717" s="238"/>
      <c r="AB717" s="238"/>
      <c r="AC717" s="238"/>
      <c r="AD717" s="238"/>
    </row>
    <row r="718" customFormat="false" ht="15" hidden="false" customHeight="false" outlineLevel="0" collapsed="false">
      <c r="A718" s="238"/>
      <c r="B718" s="453"/>
      <c r="C718" s="238"/>
      <c r="D718" s="347"/>
      <c r="E718" s="347"/>
      <c r="F718" s="486"/>
      <c r="G718" s="483"/>
      <c r="H718" s="486"/>
      <c r="I718" s="491"/>
      <c r="J718" s="238"/>
      <c r="K718" s="238"/>
      <c r="L718" s="238"/>
      <c r="M718" s="238"/>
      <c r="N718" s="491"/>
      <c r="O718" s="238"/>
      <c r="P718" s="238"/>
      <c r="Q718" s="238"/>
      <c r="R718" s="238"/>
      <c r="S718" s="238"/>
      <c r="T718" s="238"/>
      <c r="U718" s="238"/>
      <c r="V718" s="238"/>
      <c r="W718" s="238"/>
      <c r="X718" s="238"/>
      <c r="Y718" s="238"/>
      <c r="Z718" s="238"/>
      <c r="AA718" s="238"/>
      <c r="AB718" s="238"/>
      <c r="AC718" s="238"/>
      <c r="AD718" s="238"/>
    </row>
    <row r="719" customFormat="false" ht="15" hidden="false" customHeight="false" outlineLevel="0" collapsed="false">
      <c r="A719" s="238"/>
      <c r="B719" s="453"/>
      <c r="C719" s="238"/>
      <c r="D719" s="347"/>
      <c r="E719" s="347"/>
      <c r="F719" s="486"/>
      <c r="G719" s="483"/>
      <c r="H719" s="486"/>
      <c r="I719" s="491"/>
      <c r="J719" s="238"/>
      <c r="K719" s="238"/>
      <c r="L719" s="238"/>
      <c r="M719" s="238"/>
      <c r="N719" s="491"/>
      <c r="O719" s="238"/>
      <c r="P719" s="238"/>
      <c r="Q719" s="238"/>
      <c r="R719" s="238"/>
      <c r="S719" s="238"/>
      <c r="T719" s="238"/>
      <c r="U719" s="238"/>
      <c r="V719" s="238"/>
      <c r="W719" s="238"/>
      <c r="X719" s="238"/>
      <c r="Y719" s="238"/>
      <c r="Z719" s="238"/>
      <c r="AA719" s="238"/>
      <c r="AB719" s="238"/>
      <c r="AC719" s="238"/>
      <c r="AD719" s="238"/>
    </row>
    <row r="720" customFormat="false" ht="15" hidden="false" customHeight="false" outlineLevel="0" collapsed="false">
      <c r="A720" s="238"/>
      <c r="B720" s="453"/>
      <c r="C720" s="238"/>
      <c r="D720" s="347"/>
      <c r="E720" s="347"/>
      <c r="F720" s="486"/>
      <c r="G720" s="483"/>
      <c r="H720" s="486"/>
      <c r="I720" s="491"/>
      <c r="J720" s="238"/>
      <c r="K720" s="238"/>
      <c r="L720" s="238"/>
      <c r="M720" s="238"/>
      <c r="N720" s="491"/>
      <c r="O720" s="238"/>
      <c r="P720" s="238"/>
      <c r="Q720" s="238"/>
      <c r="R720" s="238"/>
      <c r="S720" s="238"/>
      <c r="T720" s="238"/>
      <c r="U720" s="238"/>
      <c r="V720" s="238"/>
      <c r="W720" s="238"/>
      <c r="X720" s="238"/>
      <c r="Y720" s="238"/>
      <c r="Z720" s="238"/>
      <c r="AA720" s="238"/>
      <c r="AB720" s="238"/>
      <c r="AC720" s="238"/>
      <c r="AD720" s="238"/>
    </row>
    <row r="721" customFormat="false" ht="15" hidden="false" customHeight="false" outlineLevel="0" collapsed="false">
      <c r="A721" s="238"/>
      <c r="B721" s="453"/>
      <c r="C721" s="238"/>
      <c r="D721" s="347"/>
      <c r="E721" s="347"/>
      <c r="F721" s="486"/>
      <c r="G721" s="483"/>
      <c r="H721" s="486"/>
      <c r="I721" s="491"/>
      <c r="J721" s="238"/>
      <c r="K721" s="238"/>
      <c r="L721" s="238"/>
      <c r="M721" s="238"/>
      <c r="N721" s="491"/>
      <c r="O721" s="238"/>
      <c r="P721" s="238"/>
      <c r="Q721" s="238"/>
      <c r="R721" s="238"/>
      <c r="S721" s="238"/>
      <c r="T721" s="238"/>
      <c r="U721" s="238"/>
      <c r="V721" s="238"/>
      <c r="W721" s="238"/>
      <c r="X721" s="238"/>
      <c r="Y721" s="238"/>
      <c r="Z721" s="238"/>
      <c r="AA721" s="238"/>
      <c r="AB721" s="238"/>
      <c r="AC721" s="238"/>
      <c r="AD721" s="238"/>
    </row>
    <row r="722" customFormat="false" ht="15" hidden="false" customHeight="false" outlineLevel="0" collapsed="false">
      <c r="A722" s="238"/>
      <c r="B722" s="453"/>
      <c r="C722" s="238"/>
      <c r="D722" s="347"/>
      <c r="E722" s="347"/>
      <c r="F722" s="486"/>
      <c r="G722" s="483"/>
      <c r="H722" s="486"/>
      <c r="I722" s="491"/>
      <c r="J722" s="238"/>
      <c r="K722" s="238"/>
      <c r="L722" s="238"/>
      <c r="M722" s="238"/>
      <c r="N722" s="491"/>
      <c r="O722" s="238"/>
      <c r="P722" s="238"/>
      <c r="Q722" s="238"/>
      <c r="R722" s="238"/>
      <c r="S722" s="238"/>
      <c r="T722" s="238"/>
      <c r="U722" s="238"/>
      <c r="V722" s="238"/>
      <c r="W722" s="238"/>
      <c r="X722" s="238"/>
      <c r="Y722" s="238"/>
      <c r="Z722" s="238"/>
      <c r="AA722" s="238"/>
      <c r="AB722" s="238"/>
      <c r="AC722" s="238"/>
      <c r="AD722" s="238"/>
    </row>
    <row r="723" customFormat="false" ht="15" hidden="false" customHeight="false" outlineLevel="0" collapsed="false">
      <c r="A723" s="238"/>
      <c r="B723" s="453"/>
      <c r="C723" s="238"/>
      <c r="D723" s="347"/>
      <c r="E723" s="347"/>
      <c r="F723" s="486"/>
      <c r="G723" s="483"/>
      <c r="H723" s="486"/>
      <c r="I723" s="491"/>
      <c r="J723" s="238"/>
      <c r="K723" s="238"/>
      <c r="L723" s="238"/>
      <c r="M723" s="238"/>
      <c r="N723" s="491"/>
      <c r="O723" s="238"/>
      <c r="P723" s="238"/>
      <c r="Q723" s="238"/>
      <c r="R723" s="238"/>
      <c r="S723" s="238"/>
      <c r="T723" s="238"/>
      <c r="U723" s="238"/>
      <c r="V723" s="238"/>
      <c r="W723" s="238"/>
      <c r="X723" s="238"/>
      <c r="Y723" s="238"/>
      <c r="Z723" s="238"/>
      <c r="AA723" s="238"/>
      <c r="AB723" s="238"/>
      <c r="AC723" s="238"/>
      <c r="AD723" s="238"/>
    </row>
    <row r="724" customFormat="false" ht="15" hidden="false" customHeight="false" outlineLevel="0" collapsed="false">
      <c r="A724" s="238"/>
      <c r="B724" s="453"/>
      <c r="C724" s="238"/>
      <c r="D724" s="347"/>
      <c r="E724" s="347"/>
      <c r="F724" s="486"/>
      <c r="G724" s="483"/>
      <c r="H724" s="486"/>
      <c r="I724" s="491"/>
      <c r="J724" s="238"/>
      <c r="K724" s="238"/>
      <c r="L724" s="238"/>
      <c r="M724" s="238"/>
      <c r="N724" s="491"/>
      <c r="O724" s="238"/>
      <c r="P724" s="238"/>
      <c r="Q724" s="238"/>
      <c r="R724" s="238"/>
      <c r="S724" s="238"/>
      <c r="T724" s="238"/>
      <c r="U724" s="238"/>
      <c r="V724" s="238"/>
      <c r="W724" s="238"/>
      <c r="X724" s="238"/>
      <c r="Y724" s="238"/>
      <c r="Z724" s="238"/>
      <c r="AA724" s="238"/>
      <c r="AB724" s="238"/>
      <c r="AC724" s="238"/>
      <c r="AD724" s="238"/>
    </row>
    <row r="725" customFormat="false" ht="15" hidden="false" customHeight="false" outlineLevel="0" collapsed="false">
      <c r="A725" s="238"/>
      <c r="B725" s="453"/>
      <c r="C725" s="238"/>
      <c r="D725" s="347"/>
      <c r="E725" s="347"/>
      <c r="F725" s="486"/>
      <c r="G725" s="483"/>
      <c r="H725" s="486"/>
      <c r="I725" s="491"/>
      <c r="J725" s="238"/>
      <c r="K725" s="238"/>
      <c r="L725" s="238"/>
      <c r="M725" s="238"/>
      <c r="N725" s="491"/>
      <c r="O725" s="238"/>
      <c r="P725" s="238"/>
      <c r="Q725" s="238"/>
      <c r="R725" s="238"/>
      <c r="S725" s="238"/>
      <c r="T725" s="238"/>
      <c r="U725" s="238"/>
      <c r="V725" s="238"/>
      <c r="W725" s="238"/>
      <c r="X725" s="238"/>
      <c r="Y725" s="238"/>
      <c r="Z725" s="238"/>
      <c r="AA725" s="238"/>
      <c r="AB725" s="238"/>
      <c r="AC725" s="238"/>
      <c r="AD725" s="238"/>
    </row>
    <row r="726" customFormat="false" ht="15" hidden="false" customHeight="false" outlineLevel="0" collapsed="false">
      <c r="A726" s="238"/>
      <c r="B726" s="453"/>
      <c r="C726" s="238"/>
      <c r="D726" s="347"/>
      <c r="E726" s="347"/>
      <c r="F726" s="486"/>
      <c r="G726" s="483"/>
      <c r="H726" s="486"/>
      <c r="I726" s="491"/>
      <c r="J726" s="238"/>
      <c r="K726" s="238"/>
      <c r="L726" s="238"/>
      <c r="M726" s="238"/>
      <c r="N726" s="491"/>
      <c r="O726" s="238"/>
      <c r="P726" s="238"/>
      <c r="Q726" s="238"/>
      <c r="R726" s="238"/>
      <c r="S726" s="238"/>
      <c r="T726" s="238"/>
      <c r="U726" s="238"/>
      <c r="V726" s="238"/>
      <c r="W726" s="238"/>
      <c r="X726" s="238"/>
      <c r="Y726" s="238"/>
      <c r="Z726" s="238"/>
      <c r="AA726" s="238"/>
      <c r="AB726" s="238"/>
      <c r="AC726" s="238"/>
      <c r="AD726" s="238"/>
    </row>
    <row r="727" customFormat="false" ht="15" hidden="false" customHeight="false" outlineLevel="0" collapsed="false">
      <c r="A727" s="238"/>
      <c r="B727" s="453"/>
      <c r="C727" s="238"/>
      <c r="D727" s="347"/>
      <c r="E727" s="347"/>
      <c r="F727" s="486"/>
      <c r="G727" s="483"/>
      <c r="H727" s="486"/>
      <c r="I727" s="491"/>
      <c r="J727" s="238"/>
      <c r="K727" s="238"/>
      <c r="L727" s="238"/>
      <c r="M727" s="238"/>
      <c r="N727" s="491"/>
      <c r="O727" s="238"/>
      <c r="P727" s="238"/>
      <c r="Q727" s="238"/>
      <c r="R727" s="238"/>
      <c r="S727" s="238"/>
      <c r="T727" s="238"/>
      <c r="U727" s="238"/>
      <c r="V727" s="238"/>
      <c r="W727" s="238"/>
      <c r="X727" s="238"/>
      <c r="Y727" s="238"/>
      <c r="Z727" s="238"/>
      <c r="AA727" s="238"/>
      <c r="AB727" s="238"/>
      <c r="AC727" s="238"/>
      <c r="AD727" s="238"/>
    </row>
    <row r="728" customFormat="false" ht="15" hidden="false" customHeight="false" outlineLevel="0" collapsed="false">
      <c r="A728" s="238"/>
      <c r="B728" s="453"/>
      <c r="C728" s="238"/>
      <c r="D728" s="347"/>
      <c r="E728" s="347"/>
      <c r="F728" s="486"/>
      <c r="G728" s="483"/>
      <c r="H728" s="486"/>
      <c r="I728" s="491"/>
      <c r="J728" s="238"/>
      <c r="K728" s="238"/>
      <c r="L728" s="238"/>
      <c r="M728" s="238"/>
      <c r="N728" s="491"/>
      <c r="O728" s="238"/>
      <c r="P728" s="238"/>
      <c r="Q728" s="238"/>
      <c r="R728" s="238"/>
      <c r="S728" s="238"/>
      <c r="T728" s="238"/>
      <c r="U728" s="238"/>
      <c r="V728" s="238"/>
      <c r="W728" s="238"/>
      <c r="X728" s="238"/>
      <c r="Y728" s="238"/>
      <c r="Z728" s="238"/>
      <c r="AA728" s="238"/>
      <c r="AB728" s="238"/>
      <c r="AC728" s="238"/>
      <c r="AD728" s="238"/>
    </row>
    <row r="729" customFormat="false" ht="15" hidden="false" customHeight="false" outlineLevel="0" collapsed="false">
      <c r="A729" s="238"/>
      <c r="B729" s="453"/>
      <c r="C729" s="238"/>
      <c r="D729" s="347"/>
      <c r="E729" s="347"/>
      <c r="F729" s="486"/>
      <c r="G729" s="483"/>
      <c r="H729" s="486"/>
      <c r="I729" s="491"/>
      <c r="J729" s="238"/>
      <c r="K729" s="238"/>
      <c r="L729" s="238"/>
      <c r="M729" s="238"/>
      <c r="N729" s="491"/>
      <c r="O729" s="238"/>
      <c r="P729" s="238"/>
      <c r="Q729" s="238"/>
      <c r="R729" s="238"/>
      <c r="S729" s="238"/>
      <c r="T729" s="238"/>
      <c r="U729" s="238"/>
      <c r="V729" s="238"/>
      <c r="W729" s="238"/>
      <c r="X729" s="238"/>
      <c r="Y729" s="238"/>
      <c r="Z729" s="238"/>
      <c r="AA729" s="238"/>
      <c r="AB729" s="238"/>
      <c r="AC729" s="238"/>
      <c r="AD729" s="238"/>
    </row>
    <row r="730" customFormat="false" ht="15" hidden="false" customHeight="false" outlineLevel="0" collapsed="false">
      <c r="A730" s="238"/>
      <c r="B730" s="453"/>
      <c r="C730" s="238"/>
      <c r="D730" s="347"/>
      <c r="E730" s="347"/>
      <c r="F730" s="486"/>
      <c r="G730" s="483"/>
      <c r="H730" s="486"/>
      <c r="I730" s="491"/>
      <c r="J730" s="238"/>
      <c r="K730" s="238"/>
      <c r="L730" s="238"/>
      <c r="M730" s="238"/>
      <c r="N730" s="491"/>
      <c r="O730" s="238"/>
      <c r="P730" s="238"/>
      <c r="Q730" s="238"/>
      <c r="R730" s="238"/>
      <c r="S730" s="238"/>
      <c r="T730" s="238"/>
      <c r="U730" s="238"/>
      <c r="V730" s="238"/>
      <c r="W730" s="238"/>
      <c r="X730" s="238"/>
      <c r="Y730" s="238"/>
      <c r="Z730" s="238"/>
      <c r="AA730" s="238"/>
      <c r="AB730" s="238"/>
      <c r="AC730" s="238"/>
      <c r="AD730" s="238"/>
    </row>
    <row r="731" customFormat="false" ht="15" hidden="false" customHeight="false" outlineLevel="0" collapsed="false">
      <c r="A731" s="238"/>
      <c r="B731" s="453"/>
      <c r="C731" s="238"/>
      <c r="D731" s="347"/>
      <c r="E731" s="347"/>
      <c r="F731" s="486"/>
      <c r="G731" s="483"/>
      <c r="H731" s="486"/>
      <c r="I731" s="491"/>
      <c r="J731" s="238"/>
      <c r="K731" s="238"/>
      <c r="L731" s="238"/>
      <c r="M731" s="238"/>
      <c r="N731" s="491"/>
      <c r="O731" s="238"/>
      <c r="P731" s="238"/>
      <c r="Q731" s="238"/>
      <c r="R731" s="238"/>
      <c r="S731" s="238"/>
      <c r="T731" s="238"/>
      <c r="U731" s="238"/>
      <c r="V731" s="238"/>
      <c r="W731" s="238"/>
      <c r="X731" s="238"/>
      <c r="Y731" s="238"/>
      <c r="Z731" s="238"/>
      <c r="AA731" s="238"/>
      <c r="AB731" s="238"/>
      <c r="AC731" s="238"/>
      <c r="AD731" s="238"/>
    </row>
    <row r="732" customFormat="false" ht="15" hidden="false" customHeight="false" outlineLevel="0" collapsed="false">
      <c r="A732" s="238"/>
      <c r="B732" s="453"/>
      <c r="C732" s="238"/>
      <c r="D732" s="347"/>
      <c r="E732" s="347"/>
      <c r="F732" s="486"/>
      <c r="G732" s="483"/>
      <c r="H732" s="486"/>
      <c r="I732" s="491"/>
      <c r="J732" s="238"/>
      <c r="K732" s="238"/>
      <c r="L732" s="238"/>
      <c r="M732" s="238"/>
      <c r="N732" s="491"/>
      <c r="O732" s="238"/>
      <c r="P732" s="238"/>
      <c r="Q732" s="238"/>
      <c r="R732" s="238"/>
      <c r="S732" s="238"/>
      <c r="T732" s="238"/>
      <c r="U732" s="238"/>
      <c r="V732" s="238"/>
      <c r="W732" s="238"/>
      <c r="X732" s="238"/>
      <c r="Y732" s="238"/>
      <c r="Z732" s="238"/>
      <c r="AA732" s="238"/>
      <c r="AB732" s="238"/>
      <c r="AC732" s="238"/>
      <c r="AD732" s="238"/>
    </row>
    <row r="733" customFormat="false" ht="15" hidden="false" customHeight="false" outlineLevel="0" collapsed="false">
      <c r="A733" s="238"/>
      <c r="B733" s="453"/>
      <c r="C733" s="238"/>
      <c r="D733" s="347"/>
      <c r="E733" s="347"/>
      <c r="F733" s="486"/>
      <c r="G733" s="483"/>
      <c r="H733" s="486"/>
      <c r="I733" s="491"/>
      <c r="J733" s="238"/>
      <c r="K733" s="238"/>
      <c r="L733" s="238"/>
      <c r="M733" s="238"/>
      <c r="N733" s="491"/>
      <c r="O733" s="238"/>
      <c r="P733" s="238"/>
      <c r="Q733" s="238"/>
      <c r="R733" s="238"/>
      <c r="S733" s="238"/>
      <c r="T733" s="238"/>
      <c r="U733" s="238"/>
      <c r="V733" s="238"/>
      <c r="W733" s="238"/>
      <c r="X733" s="238"/>
      <c r="Y733" s="238"/>
      <c r="Z733" s="238"/>
      <c r="AA733" s="238"/>
      <c r="AB733" s="238"/>
      <c r="AC733" s="238"/>
      <c r="AD733" s="238"/>
    </row>
    <row r="734" customFormat="false" ht="15" hidden="false" customHeight="false" outlineLevel="0" collapsed="false">
      <c r="A734" s="238"/>
      <c r="B734" s="453"/>
      <c r="C734" s="238"/>
      <c r="D734" s="347"/>
      <c r="E734" s="347"/>
      <c r="F734" s="486"/>
      <c r="G734" s="483"/>
      <c r="H734" s="486"/>
      <c r="I734" s="491"/>
      <c r="J734" s="238"/>
      <c r="K734" s="238"/>
      <c r="L734" s="238"/>
      <c r="M734" s="238"/>
      <c r="N734" s="491"/>
      <c r="O734" s="238"/>
      <c r="P734" s="238"/>
      <c r="Q734" s="238"/>
      <c r="R734" s="238"/>
      <c r="S734" s="238"/>
      <c r="T734" s="238"/>
      <c r="U734" s="238"/>
      <c r="V734" s="238"/>
      <c r="W734" s="238"/>
      <c r="X734" s="238"/>
      <c r="Y734" s="238"/>
      <c r="Z734" s="238"/>
      <c r="AA734" s="238"/>
      <c r="AB734" s="238"/>
      <c r="AC734" s="238"/>
      <c r="AD734" s="238"/>
    </row>
    <row r="735" customFormat="false" ht="15" hidden="false" customHeight="false" outlineLevel="0" collapsed="false">
      <c r="A735" s="238"/>
      <c r="B735" s="453"/>
      <c r="C735" s="238"/>
      <c r="D735" s="347"/>
      <c r="E735" s="347"/>
      <c r="F735" s="486"/>
      <c r="G735" s="483"/>
      <c r="H735" s="486"/>
      <c r="I735" s="491"/>
      <c r="J735" s="238"/>
      <c r="K735" s="238"/>
      <c r="L735" s="238"/>
      <c r="M735" s="238"/>
      <c r="N735" s="491"/>
      <c r="O735" s="238"/>
      <c r="P735" s="238"/>
      <c r="Q735" s="238"/>
      <c r="R735" s="238"/>
      <c r="S735" s="238"/>
      <c r="T735" s="238"/>
      <c r="U735" s="238"/>
      <c r="V735" s="238"/>
      <c r="W735" s="238"/>
      <c r="X735" s="238"/>
      <c r="Y735" s="238"/>
      <c r="Z735" s="238"/>
      <c r="AA735" s="238"/>
      <c r="AB735" s="238"/>
      <c r="AC735" s="238"/>
      <c r="AD735" s="238"/>
    </row>
    <row r="736" customFormat="false" ht="15" hidden="false" customHeight="false" outlineLevel="0" collapsed="false">
      <c r="A736" s="238"/>
      <c r="B736" s="453"/>
      <c r="C736" s="238"/>
      <c r="D736" s="347"/>
      <c r="E736" s="347"/>
      <c r="F736" s="486"/>
      <c r="G736" s="483"/>
      <c r="H736" s="486"/>
      <c r="I736" s="491"/>
      <c r="J736" s="238"/>
      <c r="K736" s="238"/>
      <c r="L736" s="238"/>
      <c r="M736" s="238"/>
      <c r="N736" s="491"/>
      <c r="O736" s="238"/>
      <c r="P736" s="238"/>
      <c r="Q736" s="238"/>
      <c r="R736" s="238"/>
      <c r="S736" s="238"/>
      <c r="T736" s="238"/>
      <c r="U736" s="238"/>
      <c r="V736" s="238"/>
      <c r="W736" s="238"/>
      <c r="X736" s="238"/>
      <c r="Y736" s="238"/>
      <c r="Z736" s="238"/>
      <c r="AA736" s="238"/>
      <c r="AB736" s="238"/>
      <c r="AC736" s="238"/>
      <c r="AD736" s="238"/>
    </row>
    <row r="737" customFormat="false" ht="15" hidden="false" customHeight="false" outlineLevel="0" collapsed="false">
      <c r="A737" s="238"/>
      <c r="B737" s="453"/>
      <c r="C737" s="238"/>
      <c r="D737" s="347"/>
      <c r="E737" s="347"/>
      <c r="F737" s="486"/>
      <c r="G737" s="483"/>
      <c r="H737" s="486"/>
      <c r="I737" s="491"/>
      <c r="J737" s="238"/>
      <c r="K737" s="238"/>
      <c r="L737" s="238"/>
      <c r="M737" s="238"/>
      <c r="N737" s="491"/>
      <c r="O737" s="238"/>
      <c r="P737" s="238"/>
      <c r="Q737" s="238"/>
      <c r="R737" s="238"/>
      <c r="S737" s="238"/>
      <c r="T737" s="238"/>
      <c r="U737" s="238"/>
      <c r="V737" s="238"/>
      <c r="W737" s="238"/>
      <c r="X737" s="238"/>
      <c r="Y737" s="238"/>
      <c r="Z737" s="238"/>
      <c r="AA737" s="238"/>
      <c r="AB737" s="238"/>
      <c r="AC737" s="238"/>
      <c r="AD737" s="238"/>
    </row>
    <row r="738" customFormat="false" ht="15" hidden="false" customHeight="false" outlineLevel="0" collapsed="false">
      <c r="A738" s="238"/>
      <c r="B738" s="453"/>
      <c r="C738" s="238"/>
      <c r="D738" s="347"/>
      <c r="E738" s="347"/>
      <c r="F738" s="486"/>
      <c r="G738" s="483"/>
      <c r="H738" s="486"/>
      <c r="I738" s="491"/>
      <c r="J738" s="238"/>
      <c r="K738" s="238"/>
      <c r="L738" s="238"/>
      <c r="M738" s="238"/>
      <c r="N738" s="491"/>
      <c r="O738" s="238"/>
      <c r="P738" s="238"/>
      <c r="Q738" s="238"/>
      <c r="R738" s="238"/>
      <c r="S738" s="238"/>
      <c r="T738" s="238"/>
      <c r="U738" s="238"/>
      <c r="V738" s="238"/>
      <c r="W738" s="238"/>
      <c r="X738" s="238"/>
      <c r="Y738" s="238"/>
      <c r="Z738" s="238"/>
      <c r="AA738" s="238"/>
      <c r="AB738" s="238"/>
      <c r="AC738" s="238"/>
      <c r="AD738" s="238"/>
    </row>
    <row r="739" customFormat="false" ht="15" hidden="false" customHeight="false" outlineLevel="0" collapsed="false">
      <c r="A739" s="238"/>
      <c r="B739" s="453"/>
      <c r="C739" s="238"/>
      <c r="D739" s="347"/>
      <c r="E739" s="347"/>
      <c r="F739" s="486"/>
      <c r="G739" s="483"/>
      <c r="H739" s="486"/>
      <c r="I739" s="491"/>
      <c r="J739" s="238"/>
      <c r="K739" s="238"/>
      <c r="L739" s="238"/>
      <c r="M739" s="238"/>
      <c r="N739" s="491"/>
      <c r="O739" s="238"/>
      <c r="P739" s="238"/>
      <c r="Q739" s="238"/>
      <c r="R739" s="238"/>
      <c r="S739" s="238"/>
      <c r="T739" s="238"/>
      <c r="U739" s="238"/>
      <c r="V739" s="238"/>
      <c r="W739" s="238"/>
      <c r="X739" s="238"/>
      <c r="Y739" s="238"/>
      <c r="Z739" s="238"/>
      <c r="AA739" s="238"/>
      <c r="AB739" s="238"/>
      <c r="AC739" s="238"/>
      <c r="AD739" s="238"/>
    </row>
    <row r="740" customFormat="false" ht="15" hidden="false" customHeight="false" outlineLevel="0" collapsed="false">
      <c r="A740" s="238"/>
      <c r="B740" s="453"/>
      <c r="C740" s="238"/>
      <c r="D740" s="347"/>
      <c r="E740" s="347"/>
      <c r="F740" s="486"/>
      <c r="G740" s="483"/>
      <c r="H740" s="486"/>
      <c r="I740" s="491"/>
      <c r="J740" s="238"/>
      <c r="K740" s="238"/>
      <c r="L740" s="238"/>
      <c r="M740" s="238"/>
      <c r="N740" s="491"/>
      <c r="O740" s="238"/>
      <c r="P740" s="238"/>
      <c r="Q740" s="238"/>
      <c r="R740" s="238"/>
      <c r="S740" s="238"/>
      <c r="T740" s="238"/>
      <c r="U740" s="238"/>
      <c r="V740" s="238"/>
      <c r="W740" s="238"/>
      <c r="X740" s="238"/>
      <c r="Y740" s="238"/>
      <c r="Z740" s="238"/>
      <c r="AA740" s="238"/>
      <c r="AB740" s="238"/>
      <c r="AC740" s="238"/>
      <c r="AD740" s="238"/>
    </row>
    <row r="741" customFormat="false" ht="15" hidden="false" customHeight="false" outlineLevel="0" collapsed="false">
      <c r="A741" s="238"/>
      <c r="B741" s="453"/>
      <c r="C741" s="238"/>
      <c r="D741" s="347"/>
      <c r="E741" s="347"/>
      <c r="F741" s="486"/>
      <c r="G741" s="483"/>
      <c r="H741" s="486"/>
      <c r="I741" s="491"/>
      <c r="J741" s="238"/>
      <c r="K741" s="238"/>
      <c r="L741" s="238"/>
      <c r="M741" s="238"/>
      <c r="N741" s="491"/>
      <c r="O741" s="238"/>
      <c r="P741" s="238"/>
      <c r="Q741" s="238"/>
      <c r="R741" s="238"/>
      <c r="S741" s="238"/>
      <c r="T741" s="238"/>
      <c r="U741" s="238"/>
      <c r="V741" s="238"/>
      <c r="W741" s="238"/>
      <c r="X741" s="238"/>
      <c r="Y741" s="238"/>
      <c r="Z741" s="238"/>
      <c r="AA741" s="238"/>
      <c r="AB741" s="238"/>
      <c r="AC741" s="238"/>
      <c r="AD741" s="238"/>
    </row>
    <row r="742" customFormat="false" ht="15" hidden="false" customHeight="false" outlineLevel="0" collapsed="false">
      <c r="A742" s="238"/>
      <c r="B742" s="453"/>
      <c r="C742" s="238"/>
      <c r="D742" s="347"/>
      <c r="E742" s="347"/>
      <c r="F742" s="486"/>
      <c r="G742" s="483"/>
      <c r="H742" s="486"/>
      <c r="I742" s="491"/>
      <c r="J742" s="238"/>
      <c r="K742" s="238"/>
      <c r="L742" s="238"/>
      <c r="M742" s="238"/>
      <c r="N742" s="491"/>
      <c r="O742" s="238"/>
      <c r="P742" s="238"/>
      <c r="Q742" s="238"/>
      <c r="R742" s="238"/>
      <c r="S742" s="238"/>
      <c r="T742" s="238"/>
      <c r="U742" s="238"/>
      <c r="V742" s="238"/>
      <c r="W742" s="238"/>
      <c r="X742" s="238"/>
      <c r="Y742" s="238"/>
      <c r="Z742" s="238"/>
      <c r="AA742" s="238"/>
      <c r="AB742" s="238"/>
      <c r="AC742" s="238"/>
      <c r="AD742" s="238"/>
    </row>
    <row r="743" customFormat="false" ht="15" hidden="false" customHeight="false" outlineLevel="0" collapsed="false">
      <c r="A743" s="238"/>
      <c r="B743" s="453"/>
      <c r="C743" s="238"/>
      <c r="D743" s="347"/>
      <c r="E743" s="347"/>
      <c r="F743" s="486"/>
      <c r="G743" s="483"/>
      <c r="H743" s="486"/>
      <c r="I743" s="491"/>
      <c r="J743" s="238"/>
      <c r="K743" s="238"/>
      <c r="L743" s="238"/>
      <c r="M743" s="238"/>
      <c r="N743" s="491"/>
      <c r="O743" s="238"/>
      <c r="P743" s="238"/>
      <c r="Q743" s="238"/>
      <c r="R743" s="238"/>
      <c r="S743" s="238"/>
      <c r="T743" s="238"/>
      <c r="U743" s="238"/>
      <c r="V743" s="238"/>
      <c r="W743" s="238"/>
      <c r="X743" s="238"/>
      <c r="Y743" s="238"/>
      <c r="Z743" s="238"/>
      <c r="AA743" s="238"/>
      <c r="AB743" s="238"/>
      <c r="AC743" s="238"/>
      <c r="AD743" s="238"/>
    </row>
    <row r="744" customFormat="false" ht="15" hidden="false" customHeight="false" outlineLevel="0" collapsed="false">
      <c r="A744" s="238"/>
      <c r="B744" s="453"/>
      <c r="C744" s="238"/>
      <c r="D744" s="347"/>
      <c r="E744" s="347"/>
      <c r="F744" s="486"/>
      <c r="G744" s="483"/>
      <c r="H744" s="486"/>
      <c r="I744" s="491"/>
      <c r="J744" s="238"/>
      <c r="K744" s="238"/>
      <c r="L744" s="238"/>
      <c r="M744" s="238"/>
      <c r="N744" s="491"/>
      <c r="O744" s="238"/>
      <c r="P744" s="238"/>
      <c r="Q744" s="238"/>
      <c r="R744" s="238"/>
      <c r="S744" s="238"/>
      <c r="T744" s="238"/>
      <c r="U744" s="238"/>
      <c r="V744" s="238"/>
      <c r="W744" s="238"/>
      <c r="X744" s="238"/>
      <c r="Y744" s="238"/>
      <c r="Z744" s="238"/>
      <c r="AA744" s="238"/>
      <c r="AB744" s="238"/>
      <c r="AC744" s="238"/>
      <c r="AD744" s="238"/>
    </row>
    <row r="745" customFormat="false" ht="15" hidden="false" customHeight="false" outlineLevel="0" collapsed="false">
      <c r="A745" s="238"/>
      <c r="B745" s="453"/>
      <c r="C745" s="238"/>
      <c r="D745" s="347"/>
      <c r="E745" s="347"/>
      <c r="F745" s="486"/>
      <c r="G745" s="483"/>
      <c r="H745" s="486"/>
      <c r="I745" s="491"/>
      <c r="J745" s="238"/>
      <c r="K745" s="238"/>
      <c r="L745" s="238"/>
      <c r="M745" s="238"/>
      <c r="N745" s="491"/>
      <c r="O745" s="238"/>
      <c r="P745" s="238"/>
      <c r="Q745" s="238"/>
      <c r="R745" s="238"/>
      <c r="S745" s="238"/>
      <c r="T745" s="238"/>
      <c r="U745" s="238"/>
      <c r="V745" s="238"/>
      <c r="W745" s="238"/>
      <c r="X745" s="238"/>
      <c r="Y745" s="238"/>
      <c r="Z745" s="238"/>
      <c r="AA745" s="238"/>
      <c r="AB745" s="238"/>
      <c r="AC745" s="238"/>
      <c r="AD745" s="238"/>
    </row>
    <row r="746" customFormat="false" ht="15" hidden="false" customHeight="false" outlineLevel="0" collapsed="false">
      <c r="A746" s="238"/>
      <c r="B746" s="453"/>
      <c r="C746" s="238"/>
      <c r="D746" s="347"/>
      <c r="E746" s="347"/>
      <c r="F746" s="486"/>
      <c r="G746" s="483"/>
      <c r="H746" s="486"/>
      <c r="I746" s="491"/>
      <c r="J746" s="238"/>
      <c r="K746" s="238"/>
      <c r="L746" s="238"/>
      <c r="M746" s="238"/>
      <c r="N746" s="491"/>
      <c r="O746" s="238"/>
      <c r="P746" s="238"/>
      <c r="Q746" s="238"/>
      <c r="R746" s="238"/>
      <c r="S746" s="238"/>
      <c r="T746" s="238"/>
      <c r="U746" s="238"/>
      <c r="V746" s="238"/>
      <c r="W746" s="238"/>
      <c r="X746" s="238"/>
      <c r="Y746" s="238"/>
      <c r="Z746" s="238"/>
      <c r="AA746" s="238"/>
      <c r="AB746" s="238"/>
      <c r="AC746" s="238"/>
      <c r="AD746" s="238"/>
    </row>
    <row r="747" customFormat="false" ht="15" hidden="false" customHeight="false" outlineLevel="0" collapsed="false">
      <c r="A747" s="238"/>
      <c r="B747" s="453"/>
      <c r="C747" s="238"/>
      <c r="D747" s="347"/>
      <c r="E747" s="347"/>
      <c r="F747" s="486"/>
      <c r="G747" s="483"/>
      <c r="H747" s="486"/>
      <c r="I747" s="491"/>
      <c r="J747" s="238"/>
      <c r="K747" s="238"/>
      <c r="L747" s="238"/>
      <c r="M747" s="238"/>
      <c r="N747" s="491"/>
      <c r="O747" s="238"/>
      <c r="P747" s="238"/>
      <c r="Q747" s="238"/>
      <c r="R747" s="238"/>
      <c r="S747" s="238"/>
      <c r="T747" s="238"/>
      <c r="U747" s="238"/>
      <c r="V747" s="238"/>
      <c r="W747" s="238"/>
      <c r="X747" s="238"/>
      <c r="Y747" s="238"/>
      <c r="Z747" s="238"/>
      <c r="AA747" s="238"/>
      <c r="AB747" s="238"/>
      <c r="AC747" s="238"/>
      <c r="AD747" s="238"/>
    </row>
    <row r="748" customFormat="false" ht="15" hidden="false" customHeight="false" outlineLevel="0" collapsed="false">
      <c r="A748" s="238"/>
      <c r="B748" s="453"/>
      <c r="C748" s="238"/>
      <c r="D748" s="347"/>
      <c r="E748" s="347"/>
      <c r="F748" s="486"/>
      <c r="G748" s="483"/>
      <c r="H748" s="486"/>
      <c r="I748" s="491"/>
      <c r="J748" s="238"/>
      <c r="K748" s="238"/>
      <c r="L748" s="238"/>
      <c r="M748" s="238"/>
      <c r="N748" s="491"/>
      <c r="O748" s="238"/>
      <c r="P748" s="238"/>
      <c r="Q748" s="238"/>
      <c r="R748" s="238"/>
      <c r="S748" s="238"/>
      <c r="T748" s="238"/>
      <c r="U748" s="238"/>
      <c r="V748" s="238"/>
      <c r="W748" s="238"/>
      <c r="X748" s="238"/>
      <c r="Y748" s="238"/>
      <c r="Z748" s="238"/>
      <c r="AA748" s="238"/>
      <c r="AB748" s="238"/>
      <c r="AC748" s="238"/>
      <c r="AD748" s="238"/>
    </row>
    <row r="749" customFormat="false" ht="15" hidden="false" customHeight="false" outlineLevel="0" collapsed="false">
      <c r="A749" s="238"/>
      <c r="B749" s="453"/>
      <c r="C749" s="238"/>
      <c r="D749" s="347"/>
      <c r="E749" s="347"/>
      <c r="F749" s="486"/>
      <c r="G749" s="483"/>
      <c r="H749" s="486"/>
      <c r="I749" s="491"/>
      <c r="J749" s="238"/>
      <c r="K749" s="238"/>
      <c r="L749" s="238"/>
      <c r="M749" s="238"/>
      <c r="N749" s="491"/>
      <c r="O749" s="238"/>
      <c r="P749" s="238"/>
      <c r="Q749" s="238"/>
      <c r="R749" s="238"/>
      <c r="S749" s="238"/>
      <c r="T749" s="238"/>
      <c r="U749" s="238"/>
      <c r="V749" s="238"/>
      <c r="W749" s="238"/>
      <c r="X749" s="238"/>
      <c r="Y749" s="238"/>
      <c r="Z749" s="238"/>
      <c r="AA749" s="238"/>
      <c r="AB749" s="238"/>
      <c r="AC749" s="238"/>
      <c r="AD749" s="238"/>
    </row>
    <row r="750" customFormat="false" ht="15" hidden="false" customHeight="false" outlineLevel="0" collapsed="false">
      <c r="A750" s="238"/>
      <c r="B750" s="453"/>
      <c r="C750" s="238"/>
      <c r="D750" s="347"/>
      <c r="E750" s="347"/>
      <c r="F750" s="486"/>
      <c r="G750" s="483"/>
      <c r="H750" s="486"/>
      <c r="I750" s="491"/>
      <c r="J750" s="238"/>
      <c r="K750" s="238"/>
      <c r="L750" s="238"/>
      <c r="M750" s="238"/>
      <c r="N750" s="491"/>
      <c r="O750" s="238"/>
      <c r="P750" s="238"/>
      <c r="Q750" s="238"/>
      <c r="R750" s="238"/>
      <c r="S750" s="238"/>
      <c r="T750" s="238"/>
      <c r="U750" s="238"/>
      <c r="V750" s="238"/>
      <c r="W750" s="238"/>
      <c r="X750" s="238"/>
      <c r="Y750" s="238"/>
      <c r="Z750" s="238"/>
      <c r="AA750" s="238"/>
      <c r="AB750" s="238"/>
      <c r="AC750" s="238"/>
      <c r="AD750" s="238"/>
    </row>
    <row r="751" customFormat="false" ht="15" hidden="false" customHeight="false" outlineLevel="0" collapsed="false">
      <c r="A751" s="238"/>
      <c r="B751" s="453"/>
      <c r="C751" s="238"/>
      <c r="D751" s="347"/>
      <c r="E751" s="347"/>
      <c r="F751" s="486"/>
      <c r="G751" s="483"/>
      <c r="H751" s="486"/>
      <c r="I751" s="491"/>
      <c r="J751" s="238"/>
      <c r="K751" s="238"/>
      <c r="L751" s="238"/>
      <c r="M751" s="238"/>
      <c r="N751" s="491"/>
      <c r="O751" s="238"/>
      <c r="P751" s="238"/>
      <c r="Q751" s="238"/>
      <c r="R751" s="238"/>
      <c r="S751" s="238"/>
      <c r="T751" s="238"/>
      <c r="U751" s="238"/>
      <c r="V751" s="238"/>
      <c r="W751" s="238"/>
      <c r="X751" s="238"/>
      <c r="Y751" s="238"/>
      <c r="Z751" s="238"/>
      <c r="AA751" s="238"/>
      <c r="AB751" s="238"/>
      <c r="AC751" s="238"/>
      <c r="AD751" s="238"/>
    </row>
    <row r="752" customFormat="false" ht="15" hidden="false" customHeight="false" outlineLevel="0" collapsed="false">
      <c r="A752" s="238"/>
      <c r="B752" s="453"/>
      <c r="C752" s="238"/>
      <c r="D752" s="347"/>
      <c r="E752" s="347"/>
      <c r="F752" s="486"/>
      <c r="G752" s="483"/>
      <c r="H752" s="486"/>
      <c r="I752" s="491"/>
      <c r="J752" s="238"/>
      <c r="K752" s="238"/>
      <c r="L752" s="238"/>
      <c r="M752" s="238"/>
      <c r="N752" s="491"/>
      <c r="O752" s="238"/>
      <c r="P752" s="238"/>
      <c r="Q752" s="238"/>
      <c r="R752" s="238"/>
      <c r="S752" s="238"/>
      <c r="T752" s="238"/>
      <c r="U752" s="238"/>
      <c r="V752" s="238"/>
      <c r="W752" s="238"/>
      <c r="X752" s="238"/>
      <c r="Y752" s="238"/>
      <c r="Z752" s="238"/>
      <c r="AA752" s="238"/>
      <c r="AB752" s="238"/>
      <c r="AC752" s="238"/>
      <c r="AD752" s="238"/>
    </row>
    <row r="753" customFormat="false" ht="15" hidden="false" customHeight="false" outlineLevel="0" collapsed="false">
      <c r="A753" s="238"/>
      <c r="B753" s="453"/>
      <c r="C753" s="238"/>
      <c r="D753" s="347"/>
      <c r="E753" s="347"/>
      <c r="F753" s="486"/>
      <c r="G753" s="483"/>
      <c r="H753" s="486"/>
      <c r="I753" s="491"/>
      <c r="J753" s="238"/>
      <c r="K753" s="238"/>
      <c r="L753" s="238"/>
      <c r="M753" s="238"/>
      <c r="N753" s="491"/>
      <c r="O753" s="238"/>
      <c r="P753" s="238"/>
      <c r="Q753" s="238"/>
      <c r="R753" s="238"/>
      <c r="S753" s="238"/>
      <c r="T753" s="238"/>
      <c r="U753" s="238"/>
      <c r="V753" s="238"/>
      <c r="W753" s="238"/>
      <c r="X753" s="238"/>
      <c r="Y753" s="238"/>
      <c r="Z753" s="238"/>
      <c r="AA753" s="238"/>
      <c r="AB753" s="238"/>
      <c r="AC753" s="238"/>
      <c r="AD753" s="238"/>
    </row>
    <row r="754" customFormat="false" ht="15" hidden="false" customHeight="false" outlineLevel="0" collapsed="false">
      <c r="A754" s="238"/>
      <c r="B754" s="453"/>
      <c r="C754" s="238"/>
      <c r="D754" s="347"/>
      <c r="E754" s="347"/>
      <c r="F754" s="486"/>
      <c r="G754" s="483"/>
      <c r="H754" s="486"/>
      <c r="I754" s="491"/>
      <c r="J754" s="238"/>
      <c r="K754" s="238"/>
      <c r="L754" s="238"/>
      <c r="M754" s="238"/>
      <c r="N754" s="491"/>
      <c r="O754" s="238"/>
      <c r="P754" s="238"/>
      <c r="Q754" s="238"/>
      <c r="R754" s="238"/>
      <c r="S754" s="238"/>
      <c r="T754" s="238"/>
      <c r="U754" s="238"/>
      <c r="V754" s="238"/>
      <c r="W754" s="238"/>
      <c r="X754" s="238"/>
      <c r="Y754" s="238"/>
      <c r="Z754" s="238"/>
      <c r="AA754" s="238"/>
      <c r="AB754" s="238"/>
      <c r="AC754" s="238"/>
      <c r="AD754" s="238"/>
    </row>
    <row r="755" customFormat="false" ht="15" hidden="false" customHeight="false" outlineLevel="0" collapsed="false">
      <c r="A755" s="238"/>
      <c r="B755" s="453"/>
      <c r="C755" s="238"/>
      <c r="D755" s="347"/>
      <c r="E755" s="347"/>
      <c r="F755" s="486"/>
      <c r="G755" s="483"/>
      <c r="H755" s="486"/>
      <c r="I755" s="491"/>
      <c r="J755" s="238"/>
      <c r="K755" s="238"/>
      <c r="L755" s="238"/>
      <c r="M755" s="238"/>
      <c r="N755" s="491"/>
      <c r="O755" s="238"/>
      <c r="P755" s="238"/>
      <c r="Q755" s="238"/>
      <c r="R755" s="238"/>
      <c r="S755" s="238"/>
      <c r="T755" s="238"/>
      <c r="U755" s="238"/>
      <c r="V755" s="238"/>
      <c r="W755" s="238"/>
      <c r="X755" s="238"/>
      <c r="Y755" s="238"/>
      <c r="Z755" s="238"/>
      <c r="AA755" s="238"/>
      <c r="AB755" s="238"/>
      <c r="AC755" s="238"/>
      <c r="AD755" s="238"/>
    </row>
    <row r="756" customFormat="false" ht="15" hidden="false" customHeight="false" outlineLevel="0" collapsed="false">
      <c r="A756" s="238"/>
      <c r="B756" s="453"/>
      <c r="C756" s="238"/>
      <c r="D756" s="347"/>
      <c r="E756" s="347"/>
      <c r="F756" s="486"/>
      <c r="G756" s="483"/>
      <c r="H756" s="486"/>
      <c r="I756" s="491"/>
      <c r="J756" s="238"/>
      <c r="K756" s="238"/>
      <c r="L756" s="238"/>
      <c r="M756" s="238"/>
      <c r="N756" s="491"/>
      <c r="O756" s="238"/>
      <c r="P756" s="238"/>
      <c r="Q756" s="238"/>
      <c r="R756" s="238"/>
      <c r="S756" s="238"/>
      <c r="T756" s="238"/>
      <c r="U756" s="238"/>
      <c r="V756" s="238"/>
      <c r="W756" s="238"/>
      <c r="X756" s="238"/>
      <c r="Y756" s="238"/>
      <c r="Z756" s="238"/>
      <c r="AA756" s="238"/>
      <c r="AB756" s="238"/>
      <c r="AC756" s="238"/>
      <c r="AD756" s="238"/>
    </row>
    <row r="757" customFormat="false" ht="15" hidden="false" customHeight="false" outlineLevel="0" collapsed="false">
      <c r="A757" s="238"/>
      <c r="B757" s="453"/>
      <c r="C757" s="238"/>
      <c r="D757" s="347"/>
      <c r="E757" s="347"/>
      <c r="F757" s="486"/>
      <c r="G757" s="483"/>
      <c r="H757" s="486"/>
      <c r="I757" s="491"/>
      <c r="J757" s="238"/>
      <c r="K757" s="238"/>
      <c r="L757" s="238"/>
      <c r="M757" s="238"/>
      <c r="N757" s="491"/>
      <c r="O757" s="238"/>
      <c r="P757" s="238"/>
      <c r="Q757" s="238"/>
      <c r="R757" s="238"/>
      <c r="S757" s="238"/>
      <c r="T757" s="238"/>
      <c r="U757" s="238"/>
      <c r="V757" s="238"/>
      <c r="W757" s="238"/>
      <c r="X757" s="238"/>
      <c r="Y757" s="238"/>
      <c r="Z757" s="238"/>
      <c r="AA757" s="238"/>
      <c r="AB757" s="238"/>
      <c r="AC757" s="238"/>
      <c r="AD757" s="238"/>
    </row>
    <row r="758" customFormat="false" ht="15" hidden="false" customHeight="false" outlineLevel="0" collapsed="false">
      <c r="A758" s="238"/>
      <c r="B758" s="453"/>
      <c r="C758" s="238"/>
      <c r="D758" s="347"/>
      <c r="E758" s="347"/>
      <c r="F758" s="486"/>
      <c r="G758" s="483"/>
      <c r="H758" s="486"/>
      <c r="I758" s="491"/>
      <c r="J758" s="238"/>
      <c r="K758" s="238"/>
      <c r="L758" s="238"/>
      <c r="M758" s="238"/>
      <c r="N758" s="491"/>
      <c r="O758" s="238"/>
      <c r="P758" s="238"/>
      <c r="Q758" s="238"/>
      <c r="R758" s="238"/>
      <c r="S758" s="238"/>
      <c r="T758" s="238"/>
      <c r="U758" s="238"/>
      <c r="V758" s="238"/>
      <c r="W758" s="238"/>
      <c r="X758" s="238"/>
      <c r="Y758" s="238"/>
      <c r="Z758" s="238"/>
      <c r="AA758" s="238"/>
      <c r="AB758" s="238"/>
      <c r="AC758" s="238"/>
      <c r="AD758" s="238"/>
    </row>
    <row r="759" customFormat="false" ht="15" hidden="false" customHeight="false" outlineLevel="0" collapsed="false">
      <c r="A759" s="238"/>
      <c r="B759" s="453"/>
      <c r="C759" s="238"/>
      <c r="D759" s="347"/>
      <c r="E759" s="347"/>
      <c r="F759" s="486"/>
      <c r="G759" s="483"/>
      <c r="H759" s="486"/>
      <c r="I759" s="491"/>
      <c r="J759" s="238"/>
      <c r="K759" s="238"/>
      <c r="L759" s="238"/>
      <c r="M759" s="238"/>
      <c r="N759" s="491"/>
      <c r="O759" s="238"/>
      <c r="P759" s="238"/>
      <c r="Q759" s="238"/>
      <c r="R759" s="238"/>
      <c r="S759" s="238"/>
      <c r="T759" s="238"/>
      <c r="U759" s="238"/>
      <c r="V759" s="238"/>
      <c r="W759" s="238"/>
      <c r="X759" s="238"/>
      <c r="Y759" s="238"/>
      <c r="Z759" s="238"/>
      <c r="AA759" s="238"/>
      <c r="AB759" s="238"/>
      <c r="AC759" s="238"/>
      <c r="AD759" s="238"/>
    </row>
    <row r="760" customFormat="false" ht="15" hidden="false" customHeight="false" outlineLevel="0" collapsed="false">
      <c r="A760" s="238"/>
      <c r="B760" s="453"/>
      <c r="C760" s="238"/>
      <c r="D760" s="347"/>
      <c r="E760" s="347"/>
      <c r="F760" s="486"/>
      <c r="G760" s="483"/>
      <c r="H760" s="486"/>
      <c r="I760" s="491"/>
      <c r="J760" s="238"/>
      <c r="K760" s="238"/>
      <c r="L760" s="238"/>
      <c r="M760" s="238"/>
      <c r="N760" s="491"/>
      <c r="O760" s="238"/>
      <c r="P760" s="238"/>
      <c r="Q760" s="238"/>
      <c r="R760" s="238"/>
      <c r="S760" s="238"/>
      <c r="T760" s="238"/>
      <c r="U760" s="238"/>
      <c r="V760" s="238"/>
      <c r="W760" s="238"/>
      <c r="X760" s="238"/>
      <c r="Y760" s="238"/>
      <c r="Z760" s="238"/>
      <c r="AA760" s="238"/>
      <c r="AB760" s="238"/>
      <c r="AC760" s="238"/>
      <c r="AD760" s="238"/>
    </row>
    <row r="761" customFormat="false" ht="15" hidden="false" customHeight="false" outlineLevel="0" collapsed="false">
      <c r="A761" s="238"/>
      <c r="B761" s="453"/>
      <c r="C761" s="238"/>
      <c r="D761" s="347"/>
      <c r="E761" s="347"/>
      <c r="F761" s="486"/>
      <c r="G761" s="483"/>
      <c r="H761" s="486"/>
      <c r="I761" s="491"/>
      <c r="J761" s="238"/>
      <c r="K761" s="238"/>
      <c r="L761" s="238"/>
      <c r="M761" s="238"/>
      <c r="N761" s="491"/>
      <c r="O761" s="238"/>
      <c r="P761" s="238"/>
      <c r="Q761" s="238"/>
      <c r="R761" s="238"/>
      <c r="S761" s="238"/>
      <c r="T761" s="238"/>
      <c r="U761" s="238"/>
      <c r="V761" s="238"/>
      <c r="W761" s="238"/>
      <c r="X761" s="238"/>
      <c r="Y761" s="238"/>
      <c r="Z761" s="238"/>
      <c r="AA761" s="238"/>
      <c r="AB761" s="238"/>
      <c r="AC761" s="238"/>
      <c r="AD761" s="238"/>
    </row>
    <row r="762" customFormat="false" ht="15" hidden="false" customHeight="false" outlineLevel="0" collapsed="false">
      <c r="A762" s="238"/>
      <c r="B762" s="453"/>
      <c r="C762" s="238"/>
      <c r="D762" s="347"/>
      <c r="E762" s="347"/>
      <c r="F762" s="486"/>
      <c r="G762" s="483"/>
      <c r="H762" s="486"/>
      <c r="I762" s="491"/>
      <c r="J762" s="238"/>
      <c r="K762" s="238"/>
      <c r="L762" s="238"/>
      <c r="M762" s="238"/>
      <c r="N762" s="491"/>
      <c r="O762" s="238"/>
      <c r="P762" s="238"/>
      <c r="Q762" s="238"/>
      <c r="R762" s="238"/>
      <c r="S762" s="238"/>
      <c r="T762" s="238"/>
      <c r="U762" s="238"/>
      <c r="V762" s="238"/>
      <c r="W762" s="238"/>
      <c r="X762" s="238"/>
      <c r="Y762" s="238"/>
      <c r="Z762" s="238"/>
      <c r="AA762" s="238"/>
      <c r="AB762" s="238"/>
      <c r="AC762" s="238"/>
      <c r="AD762" s="238"/>
    </row>
    <row r="763" customFormat="false" ht="15" hidden="false" customHeight="false" outlineLevel="0" collapsed="false">
      <c r="A763" s="238"/>
      <c r="B763" s="453"/>
      <c r="C763" s="238"/>
      <c r="D763" s="347"/>
      <c r="E763" s="347"/>
      <c r="F763" s="486"/>
      <c r="G763" s="483"/>
      <c r="H763" s="486"/>
      <c r="I763" s="491"/>
      <c r="J763" s="238"/>
      <c r="K763" s="238"/>
      <c r="L763" s="238"/>
      <c r="M763" s="238"/>
      <c r="N763" s="491"/>
      <c r="O763" s="238"/>
      <c r="P763" s="238"/>
      <c r="Q763" s="238"/>
      <c r="R763" s="238"/>
      <c r="S763" s="238"/>
      <c r="T763" s="238"/>
      <c r="U763" s="238"/>
      <c r="V763" s="238"/>
      <c r="W763" s="238"/>
      <c r="X763" s="238"/>
      <c r="Y763" s="238"/>
      <c r="Z763" s="238"/>
      <c r="AA763" s="238"/>
      <c r="AB763" s="238"/>
      <c r="AC763" s="238"/>
      <c r="AD763" s="238"/>
    </row>
    <row r="764" customFormat="false" ht="15" hidden="false" customHeight="false" outlineLevel="0" collapsed="false">
      <c r="A764" s="238"/>
      <c r="B764" s="453"/>
      <c r="C764" s="238"/>
      <c r="D764" s="347"/>
      <c r="E764" s="347"/>
      <c r="F764" s="486"/>
      <c r="G764" s="483"/>
      <c r="H764" s="486"/>
      <c r="I764" s="491"/>
      <c r="J764" s="238"/>
      <c r="K764" s="238"/>
      <c r="L764" s="238"/>
      <c r="M764" s="238"/>
      <c r="N764" s="491"/>
      <c r="O764" s="238"/>
      <c r="P764" s="238"/>
      <c r="Q764" s="238"/>
      <c r="R764" s="238"/>
      <c r="S764" s="238"/>
      <c r="T764" s="238"/>
      <c r="U764" s="238"/>
      <c r="V764" s="238"/>
      <c r="W764" s="238"/>
      <c r="X764" s="238"/>
      <c r="Y764" s="238"/>
      <c r="Z764" s="238"/>
      <c r="AA764" s="238"/>
      <c r="AB764" s="238"/>
      <c r="AC764" s="238"/>
      <c r="AD764" s="238"/>
    </row>
    <row r="765" customFormat="false" ht="15" hidden="false" customHeight="false" outlineLevel="0" collapsed="false">
      <c r="A765" s="238"/>
      <c r="B765" s="453"/>
      <c r="C765" s="238"/>
      <c r="D765" s="347"/>
      <c r="E765" s="347"/>
      <c r="F765" s="486"/>
      <c r="G765" s="483"/>
      <c r="H765" s="486"/>
      <c r="I765" s="491"/>
      <c r="J765" s="238"/>
      <c r="K765" s="238"/>
      <c r="L765" s="238"/>
      <c r="M765" s="238"/>
      <c r="N765" s="491"/>
      <c r="O765" s="238"/>
      <c r="P765" s="238"/>
      <c r="Q765" s="238"/>
      <c r="R765" s="238"/>
      <c r="S765" s="238"/>
      <c r="T765" s="238"/>
      <c r="U765" s="238"/>
      <c r="V765" s="238"/>
      <c r="W765" s="238"/>
      <c r="X765" s="238"/>
      <c r="Y765" s="238"/>
      <c r="Z765" s="238"/>
      <c r="AA765" s="238"/>
      <c r="AB765" s="238"/>
      <c r="AC765" s="238"/>
      <c r="AD765" s="238"/>
    </row>
    <row r="766" customFormat="false" ht="15" hidden="false" customHeight="false" outlineLevel="0" collapsed="false">
      <c r="A766" s="238"/>
      <c r="B766" s="453"/>
      <c r="C766" s="238"/>
      <c r="D766" s="347"/>
      <c r="E766" s="347"/>
      <c r="F766" s="486"/>
      <c r="G766" s="483"/>
      <c r="H766" s="486"/>
      <c r="I766" s="491"/>
      <c r="J766" s="238"/>
      <c r="K766" s="238"/>
      <c r="L766" s="238"/>
      <c r="M766" s="238"/>
      <c r="N766" s="491"/>
      <c r="O766" s="238"/>
      <c r="P766" s="238"/>
      <c r="Q766" s="238"/>
      <c r="R766" s="238"/>
      <c r="S766" s="238"/>
      <c r="T766" s="238"/>
      <c r="U766" s="238"/>
      <c r="V766" s="238"/>
      <c r="W766" s="238"/>
      <c r="X766" s="238"/>
      <c r="Y766" s="238"/>
      <c r="Z766" s="238"/>
      <c r="AA766" s="238"/>
      <c r="AB766" s="238"/>
      <c r="AC766" s="238"/>
      <c r="AD766" s="238"/>
    </row>
    <row r="767" customFormat="false" ht="15" hidden="false" customHeight="false" outlineLevel="0" collapsed="false">
      <c r="A767" s="238"/>
      <c r="B767" s="453"/>
      <c r="C767" s="238"/>
      <c r="D767" s="347"/>
      <c r="E767" s="347"/>
      <c r="F767" s="486"/>
      <c r="G767" s="483"/>
      <c r="H767" s="486"/>
      <c r="I767" s="491"/>
      <c r="J767" s="238"/>
      <c r="K767" s="238"/>
      <c r="L767" s="238"/>
      <c r="M767" s="238"/>
      <c r="N767" s="491"/>
      <c r="O767" s="238"/>
      <c r="P767" s="238"/>
      <c r="Q767" s="238"/>
      <c r="R767" s="238"/>
      <c r="S767" s="238"/>
      <c r="T767" s="238"/>
      <c r="U767" s="238"/>
      <c r="V767" s="238"/>
      <c r="W767" s="238"/>
      <c r="X767" s="238"/>
      <c r="Y767" s="238"/>
      <c r="Z767" s="238"/>
      <c r="AA767" s="238"/>
      <c r="AB767" s="238"/>
      <c r="AC767" s="238"/>
      <c r="AD767" s="238"/>
    </row>
    <row r="768" customFormat="false" ht="15" hidden="false" customHeight="false" outlineLevel="0" collapsed="false">
      <c r="A768" s="238"/>
      <c r="B768" s="453"/>
      <c r="C768" s="238"/>
      <c r="D768" s="347"/>
      <c r="E768" s="347"/>
      <c r="F768" s="486"/>
      <c r="G768" s="483"/>
      <c r="H768" s="486"/>
      <c r="I768" s="491"/>
      <c r="J768" s="238"/>
      <c r="K768" s="238"/>
      <c r="L768" s="238"/>
      <c r="M768" s="238"/>
      <c r="N768" s="491"/>
      <c r="O768" s="238"/>
      <c r="P768" s="238"/>
      <c r="Q768" s="238"/>
      <c r="R768" s="238"/>
      <c r="S768" s="238"/>
      <c r="T768" s="238"/>
      <c r="U768" s="238"/>
      <c r="V768" s="238"/>
      <c r="W768" s="238"/>
      <c r="X768" s="238"/>
      <c r="Y768" s="238"/>
      <c r="Z768" s="238"/>
      <c r="AA768" s="238"/>
      <c r="AB768" s="238"/>
      <c r="AC768" s="238"/>
      <c r="AD768" s="238"/>
    </row>
    <row r="769" customFormat="false" ht="15" hidden="false" customHeight="false" outlineLevel="0" collapsed="false">
      <c r="A769" s="238"/>
      <c r="B769" s="453"/>
      <c r="C769" s="238"/>
      <c r="D769" s="347"/>
      <c r="E769" s="347"/>
      <c r="F769" s="486"/>
      <c r="G769" s="483"/>
      <c r="H769" s="486"/>
      <c r="I769" s="491"/>
      <c r="J769" s="238"/>
      <c r="K769" s="238"/>
      <c r="L769" s="238"/>
      <c r="M769" s="238"/>
      <c r="N769" s="491"/>
      <c r="O769" s="238"/>
      <c r="P769" s="238"/>
      <c r="Q769" s="238"/>
      <c r="R769" s="238"/>
      <c r="S769" s="238"/>
      <c r="T769" s="238"/>
      <c r="U769" s="238"/>
      <c r="V769" s="238"/>
      <c r="W769" s="238"/>
      <c r="X769" s="238"/>
      <c r="Y769" s="238"/>
      <c r="Z769" s="238"/>
      <c r="AA769" s="238"/>
      <c r="AB769" s="238"/>
      <c r="AC769" s="238"/>
      <c r="AD769" s="238"/>
    </row>
    <row r="770" customFormat="false" ht="15" hidden="false" customHeight="false" outlineLevel="0" collapsed="false">
      <c r="A770" s="238"/>
      <c r="B770" s="453"/>
      <c r="C770" s="238"/>
      <c r="D770" s="347"/>
      <c r="E770" s="347"/>
      <c r="F770" s="486"/>
      <c r="G770" s="483"/>
      <c r="H770" s="486"/>
      <c r="I770" s="491"/>
      <c r="J770" s="238"/>
      <c r="K770" s="238"/>
      <c r="L770" s="238"/>
      <c r="M770" s="238"/>
      <c r="N770" s="491"/>
      <c r="O770" s="238"/>
      <c r="P770" s="238"/>
      <c r="Q770" s="238"/>
      <c r="R770" s="238"/>
      <c r="S770" s="238"/>
      <c r="T770" s="238"/>
      <c r="U770" s="238"/>
      <c r="V770" s="238"/>
      <c r="W770" s="238"/>
      <c r="X770" s="238"/>
      <c r="Y770" s="238"/>
      <c r="Z770" s="238"/>
      <c r="AA770" s="238"/>
      <c r="AB770" s="238"/>
      <c r="AC770" s="238"/>
      <c r="AD770" s="238"/>
    </row>
    <row r="771" customFormat="false" ht="15" hidden="false" customHeight="false" outlineLevel="0" collapsed="false">
      <c r="A771" s="238"/>
      <c r="B771" s="453"/>
      <c r="C771" s="238"/>
      <c r="D771" s="347"/>
      <c r="E771" s="347"/>
      <c r="F771" s="486"/>
      <c r="G771" s="483"/>
      <c r="H771" s="486"/>
      <c r="I771" s="491"/>
      <c r="J771" s="238"/>
      <c r="K771" s="238"/>
      <c r="L771" s="238"/>
      <c r="M771" s="238"/>
      <c r="N771" s="491"/>
      <c r="O771" s="238"/>
      <c r="P771" s="238"/>
      <c r="Q771" s="238"/>
      <c r="R771" s="238"/>
      <c r="S771" s="238"/>
      <c r="T771" s="238"/>
      <c r="U771" s="238"/>
      <c r="V771" s="238"/>
      <c r="W771" s="238"/>
      <c r="X771" s="238"/>
      <c r="Y771" s="238"/>
      <c r="Z771" s="238"/>
      <c r="AA771" s="238"/>
      <c r="AB771" s="238"/>
      <c r="AC771" s="238"/>
      <c r="AD771" s="238"/>
    </row>
    <row r="772" customFormat="false" ht="15" hidden="false" customHeight="false" outlineLevel="0" collapsed="false">
      <c r="A772" s="238"/>
      <c r="B772" s="453"/>
      <c r="C772" s="238"/>
      <c r="D772" s="347"/>
      <c r="E772" s="347"/>
      <c r="F772" s="486"/>
      <c r="G772" s="483"/>
      <c r="H772" s="486"/>
      <c r="I772" s="491"/>
      <c r="J772" s="238"/>
      <c r="K772" s="238"/>
      <c r="L772" s="238"/>
      <c r="M772" s="238"/>
      <c r="N772" s="491"/>
      <c r="O772" s="238"/>
      <c r="P772" s="238"/>
      <c r="Q772" s="238"/>
      <c r="R772" s="238"/>
      <c r="S772" s="238"/>
      <c r="T772" s="238"/>
      <c r="U772" s="238"/>
      <c r="V772" s="238"/>
      <c r="W772" s="238"/>
      <c r="X772" s="238"/>
      <c r="Y772" s="238"/>
      <c r="Z772" s="238"/>
      <c r="AA772" s="238"/>
      <c r="AB772" s="238"/>
      <c r="AC772" s="238"/>
      <c r="AD772" s="238"/>
    </row>
    <row r="773" customFormat="false" ht="15" hidden="false" customHeight="false" outlineLevel="0" collapsed="false">
      <c r="A773" s="238"/>
      <c r="B773" s="453"/>
      <c r="C773" s="238"/>
      <c r="D773" s="347"/>
      <c r="E773" s="347"/>
      <c r="F773" s="486"/>
      <c r="G773" s="483"/>
      <c r="H773" s="486"/>
      <c r="I773" s="491"/>
      <c r="J773" s="238"/>
      <c r="K773" s="238"/>
      <c r="L773" s="238"/>
      <c r="M773" s="238"/>
      <c r="N773" s="491"/>
      <c r="O773" s="238"/>
      <c r="P773" s="238"/>
      <c r="Q773" s="238"/>
      <c r="R773" s="238"/>
      <c r="S773" s="238"/>
      <c r="T773" s="238"/>
      <c r="U773" s="238"/>
      <c r="V773" s="238"/>
      <c r="W773" s="238"/>
      <c r="X773" s="238"/>
      <c r="Y773" s="238"/>
      <c r="Z773" s="238"/>
      <c r="AA773" s="238"/>
      <c r="AB773" s="238"/>
      <c r="AC773" s="238"/>
      <c r="AD773" s="238"/>
    </row>
    <row r="774" customFormat="false" ht="15" hidden="false" customHeight="false" outlineLevel="0" collapsed="false">
      <c r="A774" s="238"/>
      <c r="B774" s="453"/>
      <c r="C774" s="238"/>
      <c r="D774" s="347"/>
      <c r="E774" s="347"/>
      <c r="F774" s="486"/>
      <c r="G774" s="483"/>
      <c r="H774" s="486"/>
      <c r="I774" s="491"/>
      <c r="J774" s="238"/>
      <c r="K774" s="238"/>
      <c r="L774" s="238"/>
      <c r="M774" s="238"/>
      <c r="N774" s="491"/>
      <c r="O774" s="238"/>
      <c r="P774" s="238"/>
      <c r="Q774" s="238"/>
      <c r="R774" s="238"/>
      <c r="S774" s="238"/>
      <c r="T774" s="238"/>
      <c r="U774" s="238"/>
      <c r="V774" s="238"/>
      <c r="W774" s="238"/>
      <c r="X774" s="238"/>
      <c r="Y774" s="238"/>
      <c r="Z774" s="238"/>
      <c r="AA774" s="238"/>
      <c r="AB774" s="238"/>
      <c r="AC774" s="238"/>
      <c r="AD774" s="238"/>
    </row>
    <row r="775" customFormat="false" ht="15" hidden="false" customHeight="false" outlineLevel="0" collapsed="false">
      <c r="A775" s="238"/>
      <c r="B775" s="453"/>
      <c r="C775" s="238"/>
      <c r="D775" s="347"/>
      <c r="E775" s="347"/>
      <c r="F775" s="486"/>
      <c r="G775" s="483"/>
      <c r="H775" s="486"/>
      <c r="I775" s="491"/>
      <c r="J775" s="238"/>
      <c r="K775" s="238"/>
      <c r="L775" s="238"/>
      <c r="M775" s="238"/>
      <c r="N775" s="491"/>
      <c r="O775" s="238"/>
      <c r="P775" s="238"/>
      <c r="Q775" s="238"/>
      <c r="R775" s="238"/>
      <c r="S775" s="238"/>
      <c r="T775" s="238"/>
      <c r="U775" s="238"/>
      <c r="V775" s="238"/>
      <c r="W775" s="238"/>
      <c r="X775" s="238"/>
      <c r="Y775" s="238"/>
      <c r="Z775" s="238"/>
      <c r="AA775" s="238"/>
      <c r="AB775" s="238"/>
      <c r="AC775" s="238"/>
      <c r="AD775" s="238"/>
    </row>
    <row r="776" customFormat="false" ht="15" hidden="false" customHeight="false" outlineLevel="0" collapsed="false">
      <c r="A776" s="238"/>
      <c r="B776" s="453"/>
      <c r="C776" s="238"/>
      <c r="D776" s="347"/>
      <c r="E776" s="347"/>
      <c r="F776" s="486"/>
      <c r="G776" s="483"/>
      <c r="H776" s="486"/>
      <c r="I776" s="491"/>
      <c r="J776" s="238"/>
      <c r="K776" s="238"/>
      <c r="L776" s="238"/>
      <c r="M776" s="238"/>
      <c r="N776" s="491"/>
      <c r="O776" s="238"/>
      <c r="P776" s="238"/>
      <c r="Q776" s="238"/>
      <c r="R776" s="238"/>
      <c r="S776" s="238"/>
      <c r="T776" s="238"/>
      <c r="U776" s="238"/>
      <c r="V776" s="238"/>
      <c r="W776" s="238"/>
      <c r="X776" s="238"/>
      <c r="Y776" s="238"/>
      <c r="Z776" s="238"/>
      <c r="AA776" s="238"/>
      <c r="AB776" s="238"/>
      <c r="AC776" s="238"/>
      <c r="AD776" s="238"/>
    </row>
    <row r="777" customFormat="false" ht="15" hidden="false" customHeight="false" outlineLevel="0" collapsed="false">
      <c r="A777" s="238"/>
      <c r="B777" s="453"/>
      <c r="C777" s="238"/>
      <c r="D777" s="347"/>
      <c r="E777" s="347"/>
      <c r="F777" s="486"/>
      <c r="G777" s="483"/>
      <c r="H777" s="486"/>
      <c r="I777" s="491"/>
      <c r="J777" s="238"/>
      <c r="K777" s="238"/>
      <c r="L777" s="238"/>
      <c r="M777" s="238"/>
      <c r="N777" s="491"/>
      <c r="O777" s="238"/>
      <c r="P777" s="238"/>
      <c r="Q777" s="238"/>
      <c r="R777" s="238"/>
      <c r="S777" s="238"/>
      <c r="T777" s="238"/>
      <c r="U777" s="238"/>
      <c r="V777" s="238"/>
      <c r="W777" s="238"/>
      <c r="X777" s="238"/>
      <c r="Y777" s="238"/>
      <c r="Z777" s="238"/>
      <c r="AA777" s="238"/>
      <c r="AB777" s="238"/>
      <c r="AC777" s="238"/>
      <c r="AD777" s="238"/>
    </row>
    <row r="778" customFormat="false" ht="15" hidden="false" customHeight="false" outlineLevel="0" collapsed="false">
      <c r="A778" s="238"/>
      <c r="B778" s="453"/>
      <c r="C778" s="238"/>
      <c r="D778" s="347"/>
      <c r="E778" s="347"/>
      <c r="F778" s="486"/>
      <c r="G778" s="483"/>
      <c r="H778" s="486"/>
      <c r="I778" s="491"/>
      <c r="J778" s="238"/>
      <c r="K778" s="238"/>
      <c r="L778" s="238"/>
      <c r="M778" s="238"/>
      <c r="N778" s="491"/>
      <c r="O778" s="238"/>
      <c r="P778" s="238"/>
      <c r="Q778" s="238"/>
      <c r="R778" s="238"/>
      <c r="S778" s="238"/>
      <c r="T778" s="238"/>
      <c r="U778" s="238"/>
      <c r="V778" s="238"/>
      <c r="W778" s="238"/>
      <c r="X778" s="238"/>
      <c r="Y778" s="238"/>
      <c r="Z778" s="238"/>
      <c r="AA778" s="238"/>
      <c r="AB778" s="238"/>
      <c r="AC778" s="238"/>
      <c r="AD778" s="238"/>
    </row>
    <row r="779" customFormat="false" ht="15" hidden="false" customHeight="false" outlineLevel="0" collapsed="false">
      <c r="A779" s="238"/>
      <c r="B779" s="453"/>
      <c r="C779" s="238"/>
      <c r="D779" s="347"/>
      <c r="E779" s="347"/>
      <c r="F779" s="486"/>
      <c r="G779" s="483"/>
      <c r="H779" s="486"/>
      <c r="I779" s="491"/>
      <c r="J779" s="238"/>
      <c r="K779" s="238"/>
      <c r="L779" s="238"/>
      <c r="M779" s="238"/>
      <c r="N779" s="491"/>
      <c r="O779" s="238"/>
      <c r="P779" s="238"/>
      <c r="Q779" s="238"/>
      <c r="R779" s="238"/>
      <c r="S779" s="238"/>
      <c r="T779" s="238"/>
      <c r="U779" s="238"/>
      <c r="V779" s="238"/>
      <c r="W779" s="238"/>
      <c r="X779" s="238"/>
      <c r="Y779" s="238"/>
      <c r="Z779" s="238"/>
      <c r="AA779" s="238"/>
      <c r="AB779" s="238"/>
      <c r="AC779" s="238"/>
      <c r="AD779" s="238"/>
    </row>
    <row r="780" customFormat="false" ht="15" hidden="false" customHeight="false" outlineLevel="0" collapsed="false">
      <c r="A780" s="238"/>
      <c r="B780" s="453"/>
      <c r="C780" s="238"/>
      <c r="D780" s="347"/>
      <c r="E780" s="347"/>
      <c r="F780" s="486"/>
      <c r="G780" s="483"/>
      <c r="H780" s="486"/>
      <c r="I780" s="491"/>
      <c r="J780" s="238"/>
      <c r="K780" s="238"/>
      <c r="L780" s="238"/>
      <c r="M780" s="238"/>
      <c r="N780" s="491"/>
      <c r="O780" s="238"/>
      <c r="P780" s="238"/>
      <c r="Q780" s="238"/>
      <c r="R780" s="238"/>
      <c r="S780" s="238"/>
      <c r="T780" s="238"/>
      <c r="U780" s="238"/>
      <c r="V780" s="238"/>
      <c r="W780" s="238"/>
      <c r="X780" s="238"/>
      <c r="Y780" s="238"/>
      <c r="Z780" s="238"/>
      <c r="AA780" s="238"/>
      <c r="AB780" s="238"/>
      <c r="AC780" s="238"/>
      <c r="AD780" s="238"/>
    </row>
    <row r="781" customFormat="false" ht="15" hidden="false" customHeight="false" outlineLevel="0" collapsed="false">
      <c r="A781" s="238"/>
      <c r="B781" s="453"/>
      <c r="C781" s="238"/>
      <c r="D781" s="347"/>
      <c r="E781" s="347"/>
      <c r="F781" s="486"/>
      <c r="G781" s="483"/>
      <c r="H781" s="486"/>
      <c r="I781" s="491"/>
      <c r="J781" s="238"/>
      <c r="K781" s="238"/>
      <c r="L781" s="238"/>
      <c r="M781" s="238"/>
      <c r="N781" s="491"/>
      <c r="O781" s="238"/>
      <c r="P781" s="238"/>
      <c r="Q781" s="238"/>
      <c r="R781" s="238"/>
      <c r="S781" s="238"/>
      <c r="T781" s="238"/>
      <c r="U781" s="238"/>
      <c r="V781" s="238"/>
      <c r="W781" s="238"/>
      <c r="X781" s="238"/>
      <c r="Y781" s="238"/>
      <c r="Z781" s="238"/>
      <c r="AA781" s="238"/>
      <c r="AB781" s="238"/>
      <c r="AC781" s="238"/>
      <c r="AD781" s="238"/>
    </row>
    <row r="782" customFormat="false" ht="15" hidden="false" customHeight="false" outlineLevel="0" collapsed="false">
      <c r="A782" s="238"/>
      <c r="B782" s="453"/>
      <c r="C782" s="238"/>
      <c r="D782" s="347"/>
      <c r="E782" s="347"/>
      <c r="F782" s="486"/>
      <c r="G782" s="483"/>
      <c r="H782" s="486"/>
      <c r="I782" s="491"/>
      <c r="J782" s="238"/>
      <c r="K782" s="238"/>
      <c r="L782" s="238"/>
      <c r="M782" s="238"/>
      <c r="N782" s="491"/>
      <c r="O782" s="238"/>
      <c r="P782" s="238"/>
      <c r="Q782" s="238"/>
      <c r="R782" s="238"/>
      <c r="S782" s="238"/>
      <c r="T782" s="238"/>
      <c r="U782" s="238"/>
      <c r="V782" s="238"/>
      <c r="W782" s="238"/>
      <c r="X782" s="238"/>
      <c r="Y782" s="238"/>
      <c r="Z782" s="238"/>
      <c r="AA782" s="238"/>
      <c r="AB782" s="238"/>
      <c r="AC782" s="238"/>
      <c r="AD782" s="238"/>
    </row>
    <row r="783" customFormat="false" ht="15" hidden="false" customHeight="false" outlineLevel="0" collapsed="false">
      <c r="A783" s="238"/>
      <c r="B783" s="453"/>
      <c r="C783" s="238"/>
      <c r="D783" s="347"/>
      <c r="E783" s="347"/>
      <c r="F783" s="486"/>
      <c r="G783" s="483"/>
      <c r="H783" s="486"/>
      <c r="I783" s="491"/>
      <c r="J783" s="238"/>
      <c r="K783" s="238"/>
      <c r="L783" s="238"/>
      <c r="M783" s="238"/>
      <c r="N783" s="491"/>
      <c r="O783" s="238"/>
      <c r="P783" s="238"/>
      <c r="Q783" s="238"/>
      <c r="R783" s="238"/>
      <c r="S783" s="238"/>
      <c r="T783" s="238"/>
      <c r="U783" s="238"/>
      <c r="V783" s="238"/>
      <c r="W783" s="238"/>
      <c r="X783" s="238"/>
      <c r="Y783" s="238"/>
      <c r="Z783" s="238"/>
      <c r="AA783" s="238"/>
      <c r="AB783" s="238"/>
      <c r="AC783" s="238"/>
      <c r="AD783" s="238"/>
    </row>
    <row r="784" customFormat="false" ht="15" hidden="false" customHeight="false" outlineLevel="0" collapsed="false">
      <c r="A784" s="238"/>
      <c r="B784" s="453"/>
      <c r="C784" s="238"/>
      <c r="D784" s="347"/>
      <c r="E784" s="347"/>
      <c r="F784" s="486"/>
      <c r="G784" s="483"/>
      <c r="H784" s="486"/>
      <c r="I784" s="491"/>
      <c r="J784" s="238"/>
      <c r="K784" s="238"/>
      <c r="L784" s="238"/>
      <c r="M784" s="238"/>
      <c r="N784" s="491"/>
      <c r="O784" s="238"/>
      <c r="P784" s="238"/>
      <c r="Q784" s="238"/>
      <c r="R784" s="238"/>
      <c r="S784" s="238"/>
      <c r="T784" s="238"/>
      <c r="U784" s="238"/>
      <c r="V784" s="238"/>
      <c r="W784" s="238"/>
      <c r="X784" s="238"/>
      <c r="Y784" s="238"/>
      <c r="Z784" s="238"/>
      <c r="AA784" s="238"/>
      <c r="AB784" s="238"/>
      <c r="AC784" s="238"/>
      <c r="AD784" s="238"/>
    </row>
    <row r="785" customFormat="false" ht="15" hidden="false" customHeight="false" outlineLevel="0" collapsed="false">
      <c r="A785" s="238"/>
      <c r="B785" s="453"/>
      <c r="C785" s="238"/>
      <c r="D785" s="347"/>
      <c r="E785" s="347"/>
      <c r="F785" s="486"/>
      <c r="G785" s="483"/>
      <c r="H785" s="486"/>
      <c r="I785" s="491"/>
      <c r="J785" s="238"/>
      <c r="K785" s="238"/>
      <c r="L785" s="238"/>
      <c r="M785" s="238"/>
      <c r="N785" s="491"/>
      <c r="O785" s="238"/>
      <c r="P785" s="238"/>
      <c r="Q785" s="238"/>
      <c r="R785" s="238"/>
      <c r="S785" s="238"/>
      <c r="T785" s="238"/>
      <c r="U785" s="238"/>
      <c r="V785" s="238"/>
      <c r="W785" s="238"/>
      <c r="X785" s="238"/>
      <c r="Y785" s="238"/>
      <c r="Z785" s="238"/>
      <c r="AA785" s="238"/>
      <c r="AB785" s="238"/>
      <c r="AC785" s="238"/>
      <c r="AD785" s="238"/>
    </row>
    <row r="786" customFormat="false" ht="15" hidden="false" customHeight="false" outlineLevel="0" collapsed="false">
      <c r="A786" s="238"/>
      <c r="B786" s="453"/>
      <c r="C786" s="238"/>
      <c r="D786" s="347"/>
      <c r="E786" s="347"/>
      <c r="F786" s="486"/>
      <c r="G786" s="483"/>
      <c r="H786" s="486"/>
      <c r="I786" s="491"/>
      <c r="J786" s="238"/>
      <c r="K786" s="238"/>
      <c r="L786" s="238"/>
      <c r="M786" s="238"/>
      <c r="N786" s="491"/>
      <c r="O786" s="238"/>
      <c r="P786" s="238"/>
      <c r="Q786" s="238"/>
      <c r="R786" s="238"/>
      <c r="S786" s="238"/>
      <c r="T786" s="238"/>
      <c r="U786" s="238"/>
      <c r="V786" s="238"/>
      <c r="W786" s="238"/>
      <c r="X786" s="238"/>
      <c r="Y786" s="238"/>
      <c r="Z786" s="238"/>
      <c r="AA786" s="238"/>
      <c r="AB786" s="238"/>
      <c r="AC786" s="238"/>
      <c r="AD786" s="238"/>
    </row>
    <row r="787" customFormat="false" ht="15" hidden="false" customHeight="false" outlineLevel="0" collapsed="false">
      <c r="A787" s="238"/>
      <c r="B787" s="453"/>
      <c r="C787" s="238"/>
      <c r="D787" s="347"/>
      <c r="E787" s="347"/>
      <c r="F787" s="486"/>
      <c r="G787" s="483"/>
      <c r="H787" s="486"/>
      <c r="I787" s="491"/>
      <c r="J787" s="238"/>
      <c r="K787" s="238"/>
      <c r="L787" s="238"/>
      <c r="M787" s="238"/>
      <c r="N787" s="491"/>
      <c r="O787" s="238"/>
      <c r="P787" s="238"/>
      <c r="Q787" s="238"/>
      <c r="R787" s="238"/>
      <c r="S787" s="238"/>
      <c r="T787" s="238"/>
      <c r="U787" s="238"/>
      <c r="V787" s="238"/>
      <c r="W787" s="238"/>
      <c r="X787" s="238"/>
      <c r="Y787" s="238"/>
      <c r="Z787" s="238"/>
      <c r="AA787" s="238"/>
      <c r="AB787" s="238"/>
      <c r="AC787" s="238"/>
      <c r="AD787" s="238"/>
    </row>
    <row r="788" customFormat="false" ht="15" hidden="false" customHeight="false" outlineLevel="0" collapsed="false">
      <c r="A788" s="238"/>
      <c r="B788" s="453"/>
      <c r="C788" s="238"/>
      <c r="D788" s="347"/>
      <c r="E788" s="347"/>
      <c r="F788" s="486"/>
      <c r="G788" s="483"/>
      <c r="H788" s="486"/>
      <c r="I788" s="491"/>
      <c r="J788" s="238"/>
      <c r="K788" s="238"/>
      <c r="L788" s="238"/>
      <c r="M788" s="238"/>
      <c r="N788" s="491"/>
      <c r="O788" s="238"/>
      <c r="P788" s="238"/>
      <c r="Q788" s="238"/>
      <c r="R788" s="238"/>
      <c r="S788" s="238"/>
      <c r="T788" s="238"/>
      <c r="U788" s="238"/>
      <c r="V788" s="238"/>
      <c r="W788" s="238"/>
      <c r="X788" s="238"/>
      <c r="Y788" s="238"/>
      <c r="Z788" s="238"/>
      <c r="AA788" s="238"/>
      <c r="AB788" s="238"/>
      <c r="AC788" s="238"/>
      <c r="AD788" s="238"/>
    </row>
    <row r="789" customFormat="false" ht="15" hidden="false" customHeight="false" outlineLevel="0" collapsed="false">
      <c r="A789" s="238"/>
      <c r="B789" s="453"/>
      <c r="C789" s="238"/>
      <c r="D789" s="347"/>
      <c r="E789" s="347"/>
      <c r="F789" s="486"/>
      <c r="G789" s="483"/>
      <c r="H789" s="486"/>
      <c r="I789" s="491"/>
      <c r="J789" s="238"/>
      <c r="K789" s="238"/>
      <c r="L789" s="238"/>
      <c r="M789" s="238"/>
      <c r="N789" s="491"/>
      <c r="O789" s="238"/>
      <c r="P789" s="238"/>
      <c r="Q789" s="238"/>
      <c r="R789" s="238"/>
      <c r="S789" s="238"/>
      <c r="T789" s="238"/>
      <c r="U789" s="238"/>
      <c r="V789" s="238"/>
      <c r="W789" s="238"/>
      <c r="X789" s="238"/>
      <c r="Y789" s="238"/>
      <c r="Z789" s="238"/>
      <c r="AA789" s="238"/>
      <c r="AB789" s="238"/>
      <c r="AC789" s="238"/>
      <c r="AD789" s="238"/>
    </row>
    <row r="790" customFormat="false" ht="15" hidden="false" customHeight="false" outlineLevel="0" collapsed="false">
      <c r="A790" s="238"/>
      <c r="B790" s="453"/>
      <c r="C790" s="238"/>
      <c r="D790" s="347"/>
      <c r="E790" s="347"/>
      <c r="F790" s="486"/>
      <c r="G790" s="483"/>
      <c r="H790" s="486"/>
      <c r="I790" s="491"/>
      <c r="J790" s="238"/>
      <c r="K790" s="238"/>
      <c r="L790" s="238"/>
      <c r="M790" s="238"/>
      <c r="N790" s="491"/>
      <c r="O790" s="238"/>
      <c r="P790" s="238"/>
      <c r="Q790" s="238"/>
      <c r="R790" s="238"/>
      <c r="S790" s="238"/>
      <c r="T790" s="238"/>
      <c r="U790" s="238"/>
      <c r="V790" s="238"/>
      <c r="W790" s="238"/>
      <c r="X790" s="238"/>
      <c r="Y790" s="238"/>
      <c r="Z790" s="238"/>
      <c r="AA790" s="238"/>
      <c r="AB790" s="238"/>
      <c r="AC790" s="238"/>
      <c r="AD790" s="238"/>
    </row>
    <row r="791" customFormat="false" ht="15" hidden="false" customHeight="false" outlineLevel="0" collapsed="false">
      <c r="A791" s="238"/>
      <c r="B791" s="453"/>
      <c r="C791" s="238"/>
      <c r="D791" s="347"/>
      <c r="E791" s="347"/>
      <c r="F791" s="486"/>
      <c r="G791" s="483"/>
      <c r="H791" s="486"/>
      <c r="I791" s="491"/>
      <c r="J791" s="238"/>
      <c r="K791" s="238"/>
      <c r="L791" s="238"/>
      <c r="M791" s="238"/>
      <c r="N791" s="491"/>
      <c r="O791" s="238"/>
      <c r="P791" s="238"/>
      <c r="Q791" s="238"/>
      <c r="R791" s="238"/>
      <c r="S791" s="238"/>
      <c r="T791" s="238"/>
      <c r="U791" s="238"/>
      <c r="V791" s="238"/>
      <c r="W791" s="238"/>
      <c r="X791" s="238"/>
      <c r="Y791" s="238"/>
      <c r="Z791" s="238"/>
      <c r="AA791" s="238"/>
      <c r="AB791" s="238"/>
      <c r="AC791" s="238"/>
      <c r="AD791" s="238"/>
    </row>
    <row r="792" customFormat="false" ht="15" hidden="false" customHeight="false" outlineLevel="0" collapsed="false">
      <c r="A792" s="238"/>
      <c r="B792" s="453"/>
      <c r="C792" s="238"/>
      <c r="D792" s="347"/>
      <c r="E792" s="347"/>
      <c r="F792" s="486"/>
      <c r="G792" s="483"/>
      <c r="H792" s="486"/>
      <c r="I792" s="491"/>
      <c r="J792" s="238"/>
      <c r="K792" s="238"/>
      <c r="L792" s="238"/>
      <c r="M792" s="238"/>
      <c r="N792" s="491"/>
      <c r="O792" s="238"/>
      <c r="P792" s="238"/>
      <c r="Q792" s="238"/>
      <c r="R792" s="238"/>
      <c r="S792" s="238"/>
      <c r="T792" s="238"/>
      <c r="U792" s="238"/>
      <c r="V792" s="238"/>
      <c r="W792" s="238"/>
      <c r="X792" s="238"/>
      <c r="Y792" s="238"/>
      <c r="Z792" s="238"/>
      <c r="AA792" s="238"/>
      <c r="AB792" s="238"/>
      <c r="AC792" s="238"/>
      <c r="AD792" s="238"/>
    </row>
    <row r="793" customFormat="false" ht="15" hidden="false" customHeight="false" outlineLevel="0" collapsed="false">
      <c r="A793" s="238"/>
      <c r="B793" s="453"/>
      <c r="C793" s="238"/>
      <c r="D793" s="347"/>
      <c r="E793" s="347"/>
      <c r="F793" s="486"/>
      <c r="G793" s="483"/>
      <c r="H793" s="486"/>
      <c r="I793" s="491"/>
      <c r="J793" s="238"/>
      <c r="K793" s="238"/>
      <c r="L793" s="238"/>
      <c r="M793" s="238"/>
      <c r="N793" s="491"/>
      <c r="O793" s="238"/>
      <c r="P793" s="238"/>
      <c r="Q793" s="238"/>
      <c r="R793" s="238"/>
      <c r="S793" s="238"/>
      <c r="T793" s="238"/>
      <c r="U793" s="238"/>
      <c r="V793" s="238"/>
      <c r="W793" s="238"/>
      <c r="X793" s="238"/>
      <c r="Y793" s="238"/>
      <c r="Z793" s="238"/>
      <c r="AA793" s="238"/>
      <c r="AB793" s="238"/>
      <c r="AC793" s="238"/>
      <c r="AD793" s="238"/>
    </row>
    <row r="794" customFormat="false" ht="15" hidden="false" customHeight="false" outlineLevel="0" collapsed="false">
      <c r="A794" s="238"/>
      <c r="B794" s="453"/>
      <c r="C794" s="238"/>
      <c r="D794" s="347"/>
      <c r="E794" s="347"/>
      <c r="F794" s="486"/>
      <c r="G794" s="483"/>
      <c r="H794" s="486"/>
      <c r="I794" s="491"/>
      <c r="J794" s="238"/>
      <c r="K794" s="238"/>
      <c r="L794" s="238"/>
      <c r="M794" s="238"/>
      <c r="N794" s="491"/>
      <c r="O794" s="238"/>
      <c r="P794" s="238"/>
      <c r="Q794" s="238"/>
      <c r="R794" s="238"/>
      <c r="S794" s="238"/>
      <c r="T794" s="238"/>
      <c r="U794" s="238"/>
      <c r="V794" s="238"/>
      <c r="W794" s="238"/>
      <c r="X794" s="238"/>
      <c r="Y794" s="238"/>
      <c r="Z794" s="238"/>
      <c r="AA794" s="238"/>
      <c r="AB794" s="238"/>
      <c r="AC794" s="238"/>
      <c r="AD794" s="238"/>
    </row>
    <row r="795" customFormat="false" ht="15" hidden="false" customHeight="false" outlineLevel="0" collapsed="false">
      <c r="A795" s="238"/>
      <c r="B795" s="453"/>
      <c r="C795" s="238"/>
      <c r="D795" s="347"/>
      <c r="E795" s="347"/>
      <c r="F795" s="486"/>
      <c r="G795" s="483"/>
      <c r="H795" s="486"/>
      <c r="I795" s="491"/>
      <c r="J795" s="238"/>
      <c r="K795" s="238"/>
      <c r="L795" s="238"/>
      <c r="M795" s="238"/>
      <c r="N795" s="491"/>
      <c r="O795" s="238"/>
      <c r="P795" s="238"/>
      <c r="Q795" s="238"/>
      <c r="R795" s="238"/>
      <c r="S795" s="238"/>
      <c r="T795" s="238"/>
      <c r="U795" s="238"/>
      <c r="V795" s="238"/>
      <c r="W795" s="238"/>
      <c r="X795" s="238"/>
      <c r="Y795" s="238"/>
      <c r="Z795" s="238"/>
      <c r="AA795" s="238"/>
      <c r="AB795" s="238"/>
      <c r="AC795" s="238"/>
      <c r="AD795" s="238"/>
    </row>
    <row r="796" customFormat="false" ht="15" hidden="false" customHeight="false" outlineLevel="0" collapsed="false">
      <c r="A796" s="238"/>
      <c r="B796" s="453"/>
      <c r="C796" s="238"/>
      <c r="D796" s="347"/>
      <c r="E796" s="347"/>
      <c r="F796" s="486"/>
      <c r="G796" s="483"/>
      <c r="H796" s="486"/>
      <c r="I796" s="491"/>
      <c r="J796" s="238"/>
      <c r="K796" s="238"/>
      <c r="L796" s="238"/>
      <c r="M796" s="238"/>
      <c r="N796" s="491"/>
      <c r="O796" s="238"/>
      <c r="P796" s="238"/>
      <c r="Q796" s="238"/>
      <c r="R796" s="238"/>
      <c r="S796" s="238"/>
      <c r="T796" s="238"/>
      <c r="U796" s="238"/>
      <c r="V796" s="238"/>
      <c r="W796" s="238"/>
      <c r="X796" s="238"/>
      <c r="Y796" s="238"/>
      <c r="Z796" s="238"/>
      <c r="AA796" s="238"/>
      <c r="AB796" s="238"/>
      <c r="AC796" s="238"/>
      <c r="AD796" s="238"/>
    </row>
    <row r="797" customFormat="false" ht="15" hidden="false" customHeight="false" outlineLevel="0" collapsed="false">
      <c r="A797" s="238"/>
      <c r="B797" s="453"/>
      <c r="C797" s="238"/>
      <c r="D797" s="347"/>
      <c r="E797" s="347"/>
      <c r="F797" s="486"/>
      <c r="G797" s="483"/>
      <c r="H797" s="486"/>
      <c r="I797" s="491"/>
      <c r="J797" s="238"/>
      <c r="K797" s="238"/>
      <c r="L797" s="238"/>
      <c r="M797" s="238"/>
      <c r="N797" s="491"/>
      <c r="O797" s="238"/>
      <c r="P797" s="238"/>
      <c r="Q797" s="238"/>
      <c r="R797" s="238"/>
      <c r="S797" s="238"/>
      <c r="T797" s="238"/>
      <c r="U797" s="238"/>
      <c r="V797" s="238"/>
      <c r="W797" s="238"/>
      <c r="X797" s="238"/>
      <c r="Y797" s="238"/>
      <c r="Z797" s="238"/>
      <c r="AA797" s="238"/>
      <c r="AB797" s="238"/>
      <c r="AC797" s="238"/>
      <c r="AD797" s="238"/>
    </row>
    <row r="798" customFormat="false" ht="15" hidden="false" customHeight="false" outlineLevel="0" collapsed="false">
      <c r="A798" s="238"/>
      <c r="B798" s="453"/>
      <c r="C798" s="238"/>
      <c r="D798" s="347"/>
      <c r="E798" s="347"/>
      <c r="F798" s="486"/>
      <c r="G798" s="483"/>
      <c r="H798" s="486"/>
      <c r="I798" s="491"/>
      <c r="J798" s="238"/>
      <c r="K798" s="238"/>
      <c r="L798" s="238"/>
      <c r="M798" s="238"/>
      <c r="N798" s="491"/>
      <c r="O798" s="238"/>
      <c r="P798" s="238"/>
      <c r="Q798" s="238"/>
      <c r="R798" s="238"/>
      <c r="S798" s="238"/>
      <c r="T798" s="238"/>
      <c r="U798" s="238"/>
      <c r="V798" s="238"/>
      <c r="W798" s="238"/>
      <c r="X798" s="238"/>
      <c r="Y798" s="238"/>
      <c r="Z798" s="238"/>
      <c r="AA798" s="238"/>
      <c r="AB798" s="238"/>
      <c r="AC798" s="238"/>
      <c r="AD798" s="238"/>
    </row>
    <row r="799" customFormat="false" ht="15" hidden="false" customHeight="false" outlineLevel="0" collapsed="false">
      <c r="A799" s="238"/>
      <c r="B799" s="453"/>
      <c r="C799" s="238"/>
      <c r="D799" s="347"/>
      <c r="E799" s="347"/>
      <c r="F799" s="486"/>
      <c r="G799" s="483"/>
      <c r="H799" s="486"/>
      <c r="I799" s="491"/>
      <c r="J799" s="238"/>
      <c r="K799" s="238"/>
      <c r="L799" s="238"/>
      <c r="M799" s="238"/>
      <c r="N799" s="491"/>
      <c r="O799" s="238"/>
      <c r="P799" s="238"/>
      <c r="Q799" s="238"/>
      <c r="R799" s="238"/>
      <c r="S799" s="238"/>
      <c r="T799" s="238"/>
      <c r="U799" s="238"/>
      <c r="V799" s="238"/>
      <c r="W799" s="238"/>
      <c r="X799" s="238"/>
      <c r="Y799" s="238"/>
      <c r="Z799" s="238"/>
      <c r="AA799" s="238"/>
      <c r="AB799" s="238"/>
      <c r="AC799" s="238"/>
      <c r="AD799" s="238"/>
    </row>
    <row r="800" customFormat="false" ht="15" hidden="false" customHeight="false" outlineLevel="0" collapsed="false">
      <c r="A800" s="238"/>
      <c r="B800" s="453"/>
      <c r="C800" s="238"/>
      <c r="D800" s="347"/>
      <c r="E800" s="347"/>
      <c r="F800" s="486"/>
      <c r="G800" s="483"/>
      <c r="H800" s="486"/>
      <c r="I800" s="491"/>
      <c r="J800" s="238"/>
      <c r="K800" s="238"/>
      <c r="L800" s="238"/>
      <c r="M800" s="238"/>
      <c r="N800" s="491"/>
      <c r="O800" s="238"/>
      <c r="P800" s="238"/>
      <c r="Q800" s="238"/>
      <c r="R800" s="238"/>
      <c r="S800" s="238"/>
      <c r="T800" s="238"/>
      <c r="U800" s="238"/>
      <c r="V800" s="238"/>
      <c r="W800" s="238"/>
      <c r="X800" s="238"/>
      <c r="Y800" s="238"/>
      <c r="Z800" s="238"/>
      <c r="AA800" s="238"/>
      <c r="AB800" s="238"/>
      <c r="AC800" s="238"/>
      <c r="AD800" s="238"/>
    </row>
    <row r="801" customFormat="false" ht="15" hidden="false" customHeight="false" outlineLevel="0" collapsed="false">
      <c r="A801" s="238"/>
      <c r="B801" s="453"/>
      <c r="C801" s="238"/>
      <c r="D801" s="347"/>
      <c r="E801" s="347"/>
      <c r="F801" s="486"/>
      <c r="G801" s="483"/>
      <c r="H801" s="486"/>
      <c r="I801" s="491"/>
      <c r="J801" s="238"/>
      <c r="K801" s="238"/>
      <c r="L801" s="238"/>
      <c r="M801" s="238"/>
      <c r="N801" s="491"/>
      <c r="O801" s="238"/>
      <c r="P801" s="238"/>
      <c r="Q801" s="238"/>
      <c r="R801" s="238"/>
      <c r="S801" s="238"/>
      <c r="T801" s="238"/>
      <c r="U801" s="238"/>
      <c r="V801" s="238"/>
      <c r="W801" s="238"/>
      <c r="X801" s="238"/>
      <c r="Y801" s="238"/>
      <c r="Z801" s="238"/>
      <c r="AA801" s="238"/>
      <c r="AB801" s="238"/>
      <c r="AC801" s="238"/>
      <c r="AD801" s="238"/>
    </row>
    <row r="802" customFormat="false" ht="15" hidden="false" customHeight="false" outlineLevel="0" collapsed="false">
      <c r="A802" s="238"/>
      <c r="B802" s="453"/>
      <c r="C802" s="238"/>
      <c r="D802" s="347"/>
      <c r="E802" s="347"/>
      <c r="F802" s="486"/>
      <c r="G802" s="483"/>
      <c r="H802" s="486"/>
      <c r="I802" s="491"/>
      <c r="J802" s="238"/>
      <c r="K802" s="238"/>
      <c r="L802" s="238"/>
      <c r="M802" s="238"/>
      <c r="N802" s="491"/>
      <c r="O802" s="238"/>
      <c r="P802" s="238"/>
      <c r="Q802" s="238"/>
      <c r="R802" s="238"/>
      <c r="S802" s="238"/>
      <c r="T802" s="238"/>
      <c r="U802" s="238"/>
      <c r="V802" s="238"/>
      <c r="W802" s="238"/>
      <c r="X802" s="238"/>
      <c r="Y802" s="238"/>
      <c r="Z802" s="238"/>
      <c r="AA802" s="238"/>
      <c r="AB802" s="238"/>
      <c r="AC802" s="238"/>
      <c r="AD802" s="238"/>
    </row>
    <row r="803" customFormat="false" ht="15" hidden="false" customHeight="false" outlineLevel="0" collapsed="false">
      <c r="A803" s="238"/>
      <c r="B803" s="453"/>
      <c r="C803" s="238"/>
      <c r="D803" s="347"/>
      <c r="E803" s="347"/>
      <c r="F803" s="486"/>
      <c r="G803" s="483"/>
      <c r="H803" s="486"/>
      <c r="I803" s="491"/>
      <c r="J803" s="238"/>
      <c r="K803" s="238"/>
      <c r="L803" s="238"/>
      <c r="M803" s="238"/>
      <c r="N803" s="491"/>
      <c r="O803" s="238"/>
      <c r="P803" s="238"/>
      <c r="Q803" s="238"/>
      <c r="R803" s="238"/>
      <c r="S803" s="238"/>
      <c r="T803" s="238"/>
      <c r="U803" s="238"/>
      <c r="V803" s="238"/>
      <c r="W803" s="238"/>
      <c r="X803" s="238"/>
      <c r="Y803" s="238"/>
      <c r="Z803" s="238"/>
      <c r="AA803" s="238"/>
      <c r="AB803" s="238"/>
      <c r="AC803" s="238"/>
      <c r="AD803" s="238"/>
    </row>
    <row r="804" customFormat="false" ht="15" hidden="false" customHeight="false" outlineLevel="0" collapsed="false">
      <c r="A804" s="238"/>
      <c r="B804" s="453"/>
      <c r="C804" s="238"/>
      <c r="D804" s="347"/>
      <c r="E804" s="347"/>
      <c r="F804" s="486"/>
      <c r="G804" s="483"/>
      <c r="H804" s="486"/>
      <c r="I804" s="491"/>
      <c r="J804" s="238"/>
      <c r="K804" s="238"/>
      <c r="L804" s="238"/>
      <c r="M804" s="238"/>
      <c r="N804" s="491"/>
      <c r="O804" s="238"/>
      <c r="P804" s="238"/>
      <c r="Q804" s="238"/>
      <c r="R804" s="238"/>
      <c r="S804" s="238"/>
      <c r="T804" s="238"/>
      <c r="U804" s="238"/>
      <c r="V804" s="238"/>
      <c r="W804" s="238"/>
      <c r="X804" s="238"/>
      <c r="Y804" s="238"/>
      <c r="Z804" s="238"/>
      <c r="AA804" s="238"/>
      <c r="AB804" s="238"/>
      <c r="AC804" s="238"/>
      <c r="AD804" s="238"/>
    </row>
    <row r="805" customFormat="false" ht="15" hidden="false" customHeight="false" outlineLevel="0" collapsed="false">
      <c r="A805" s="238"/>
      <c r="B805" s="453"/>
      <c r="C805" s="238"/>
      <c r="D805" s="347"/>
      <c r="E805" s="347"/>
      <c r="F805" s="486"/>
      <c r="G805" s="483"/>
      <c r="H805" s="486"/>
      <c r="I805" s="491"/>
      <c r="J805" s="238"/>
      <c r="K805" s="238"/>
      <c r="L805" s="238"/>
      <c r="M805" s="238"/>
      <c r="N805" s="491"/>
      <c r="O805" s="238"/>
      <c r="P805" s="238"/>
      <c r="Q805" s="238"/>
      <c r="R805" s="238"/>
      <c r="S805" s="238"/>
      <c r="T805" s="238"/>
      <c r="U805" s="238"/>
      <c r="V805" s="238"/>
      <c r="W805" s="238"/>
      <c r="X805" s="238"/>
      <c r="Y805" s="238"/>
      <c r="Z805" s="238"/>
      <c r="AA805" s="238"/>
      <c r="AB805" s="238"/>
      <c r="AC805" s="238"/>
      <c r="AD805" s="238"/>
    </row>
    <row r="806" customFormat="false" ht="15" hidden="false" customHeight="false" outlineLevel="0" collapsed="false">
      <c r="A806" s="238"/>
      <c r="B806" s="453"/>
      <c r="C806" s="238"/>
      <c r="D806" s="347"/>
      <c r="E806" s="347"/>
      <c r="F806" s="486"/>
      <c r="G806" s="483"/>
      <c r="H806" s="486"/>
      <c r="I806" s="491"/>
      <c r="J806" s="238"/>
      <c r="K806" s="238"/>
      <c r="L806" s="238"/>
      <c r="M806" s="238"/>
      <c r="N806" s="491"/>
      <c r="O806" s="238"/>
      <c r="P806" s="238"/>
      <c r="Q806" s="238"/>
      <c r="R806" s="238"/>
      <c r="S806" s="238"/>
      <c r="T806" s="238"/>
      <c r="U806" s="238"/>
      <c r="V806" s="238"/>
      <c r="W806" s="238"/>
      <c r="X806" s="238"/>
      <c r="Y806" s="238"/>
      <c r="Z806" s="238"/>
      <c r="AA806" s="238"/>
      <c r="AB806" s="238"/>
      <c r="AC806" s="238"/>
      <c r="AD806" s="238"/>
    </row>
    <row r="807" customFormat="false" ht="15" hidden="false" customHeight="false" outlineLevel="0" collapsed="false">
      <c r="A807" s="238"/>
      <c r="B807" s="453"/>
      <c r="C807" s="238"/>
      <c r="D807" s="347"/>
      <c r="E807" s="347"/>
      <c r="F807" s="486"/>
      <c r="G807" s="483"/>
      <c r="H807" s="486"/>
      <c r="I807" s="491"/>
      <c r="J807" s="238"/>
      <c r="K807" s="238"/>
      <c r="L807" s="238"/>
      <c r="M807" s="238"/>
      <c r="N807" s="491"/>
      <c r="O807" s="238"/>
      <c r="P807" s="238"/>
      <c r="Q807" s="238"/>
      <c r="R807" s="238"/>
      <c r="S807" s="238"/>
      <c r="T807" s="238"/>
      <c r="U807" s="238"/>
      <c r="V807" s="238"/>
      <c r="W807" s="238"/>
      <c r="X807" s="238"/>
      <c r="Y807" s="238"/>
      <c r="Z807" s="238"/>
      <c r="AA807" s="238"/>
      <c r="AB807" s="238"/>
      <c r="AC807" s="238"/>
      <c r="AD807" s="238"/>
    </row>
    <row r="808" customFormat="false" ht="15" hidden="false" customHeight="false" outlineLevel="0" collapsed="false">
      <c r="A808" s="238"/>
      <c r="B808" s="453"/>
      <c r="C808" s="238"/>
      <c r="D808" s="347"/>
      <c r="E808" s="347"/>
      <c r="F808" s="486"/>
      <c r="G808" s="483"/>
      <c r="H808" s="486"/>
      <c r="I808" s="491"/>
      <c r="J808" s="238"/>
      <c r="K808" s="238"/>
      <c r="L808" s="238"/>
      <c r="M808" s="238"/>
      <c r="N808" s="491"/>
      <c r="O808" s="238"/>
      <c r="P808" s="238"/>
      <c r="Q808" s="238"/>
      <c r="R808" s="238"/>
      <c r="S808" s="238"/>
      <c r="T808" s="238"/>
      <c r="U808" s="238"/>
      <c r="V808" s="238"/>
      <c r="W808" s="238"/>
      <c r="X808" s="238"/>
      <c r="Y808" s="238"/>
      <c r="Z808" s="238"/>
      <c r="AA808" s="238"/>
      <c r="AB808" s="238"/>
      <c r="AC808" s="238"/>
      <c r="AD808" s="238"/>
    </row>
    <row r="809" customFormat="false" ht="15" hidden="false" customHeight="false" outlineLevel="0" collapsed="false">
      <c r="A809" s="238"/>
      <c r="B809" s="453"/>
      <c r="C809" s="238"/>
      <c r="D809" s="347"/>
      <c r="E809" s="347"/>
      <c r="F809" s="486"/>
      <c r="G809" s="483"/>
      <c r="H809" s="486"/>
      <c r="I809" s="491"/>
      <c r="J809" s="238"/>
      <c r="K809" s="238"/>
      <c r="L809" s="238"/>
      <c r="M809" s="238"/>
      <c r="N809" s="491"/>
      <c r="O809" s="238"/>
      <c r="P809" s="238"/>
      <c r="Q809" s="238"/>
      <c r="R809" s="238"/>
      <c r="S809" s="238"/>
      <c r="T809" s="238"/>
      <c r="U809" s="238"/>
      <c r="V809" s="238"/>
      <c r="W809" s="238"/>
      <c r="X809" s="238"/>
      <c r="Y809" s="238"/>
      <c r="Z809" s="238"/>
      <c r="AA809" s="238"/>
      <c r="AB809" s="238"/>
      <c r="AC809" s="238"/>
      <c r="AD809" s="238"/>
    </row>
    <row r="810" customFormat="false" ht="15" hidden="false" customHeight="false" outlineLevel="0" collapsed="false">
      <c r="A810" s="238"/>
      <c r="B810" s="453"/>
      <c r="C810" s="238"/>
      <c r="D810" s="347"/>
      <c r="E810" s="347"/>
      <c r="F810" s="486"/>
      <c r="G810" s="483"/>
      <c r="H810" s="486"/>
      <c r="I810" s="491"/>
      <c r="J810" s="238"/>
      <c r="K810" s="238"/>
      <c r="L810" s="238"/>
      <c r="M810" s="238"/>
      <c r="N810" s="491"/>
      <c r="O810" s="238"/>
      <c r="P810" s="238"/>
      <c r="Q810" s="238"/>
      <c r="R810" s="238"/>
      <c r="S810" s="238"/>
      <c r="T810" s="238"/>
      <c r="U810" s="238"/>
      <c r="V810" s="238"/>
      <c r="W810" s="238"/>
      <c r="X810" s="238"/>
      <c r="Y810" s="238"/>
      <c r="Z810" s="238"/>
      <c r="AA810" s="238"/>
      <c r="AB810" s="238"/>
      <c r="AC810" s="238"/>
      <c r="AD810" s="238"/>
    </row>
    <row r="811" customFormat="false" ht="15" hidden="false" customHeight="false" outlineLevel="0" collapsed="false">
      <c r="A811" s="238"/>
      <c r="B811" s="453"/>
      <c r="C811" s="238"/>
      <c r="D811" s="347"/>
      <c r="E811" s="347"/>
      <c r="F811" s="486"/>
      <c r="G811" s="483"/>
      <c r="H811" s="486"/>
      <c r="I811" s="491"/>
      <c r="J811" s="238"/>
      <c r="K811" s="238"/>
      <c r="L811" s="238"/>
      <c r="M811" s="238"/>
      <c r="N811" s="491"/>
      <c r="O811" s="238"/>
      <c r="P811" s="238"/>
      <c r="Q811" s="238"/>
      <c r="R811" s="238"/>
      <c r="S811" s="238"/>
      <c r="T811" s="238"/>
      <c r="U811" s="238"/>
      <c r="V811" s="238"/>
      <c r="W811" s="238"/>
      <c r="X811" s="238"/>
      <c r="Y811" s="238"/>
      <c r="Z811" s="238"/>
      <c r="AA811" s="238"/>
      <c r="AB811" s="238"/>
      <c r="AC811" s="238"/>
      <c r="AD811" s="238"/>
    </row>
    <row r="812" customFormat="false" ht="15" hidden="false" customHeight="false" outlineLevel="0" collapsed="false">
      <c r="A812" s="238"/>
      <c r="B812" s="453"/>
      <c r="C812" s="238"/>
      <c r="D812" s="347"/>
      <c r="E812" s="347"/>
      <c r="F812" s="486"/>
      <c r="G812" s="483"/>
      <c r="H812" s="486"/>
      <c r="I812" s="491"/>
      <c r="J812" s="238"/>
      <c r="K812" s="238"/>
      <c r="L812" s="238"/>
      <c r="M812" s="238"/>
      <c r="N812" s="491"/>
      <c r="O812" s="238"/>
      <c r="P812" s="238"/>
      <c r="Q812" s="238"/>
      <c r="R812" s="238"/>
      <c r="S812" s="238"/>
      <c r="T812" s="238"/>
      <c r="U812" s="238"/>
      <c r="V812" s="238"/>
      <c r="W812" s="238"/>
      <c r="X812" s="238"/>
      <c r="Y812" s="238"/>
      <c r="Z812" s="238"/>
      <c r="AA812" s="238"/>
      <c r="AB812" s="238"/>
      <c r="AC812" s="238"/>
      <c r="AD812" s="238"/>
    </row>
    <row r="813" customFormat="false" ht="15" hidden="false" customHeight="false" outlineLevel="0" collapsed="false">
      <c r="A813" s="238"/>
      <c r="B813" s="453"/>
      <c r="C813" s="238"/>
      <c r="D813" s="347"/>
      <c r="E813" s="347"/>
      <c r="F813" s="486"/>
      <c r="G813" s="483"/>
      <c r="H813" s="486"/>
      <c r="I813" s="491"/>
      <c r="J813" s="238"/>
      <c r="K813" s="238"/>
      <c r="L813" s="238"/>
      <c r="M813" s="238"/>
      <c r="N813" s="491"/>
      <c r="O813" s="238"/>
      <c r="P813" s="238"/>
      <c r="Q813" s="238"/>
      <c r="R813" s="238"/>
      <c r="S813" s="238"/>
      <c r="T813" s="238"/>
      <c r="U813" s="238"/>
      <c r="V813" s="238"/>
      <c r="W813" s="238"/>
      <c r="X813" s="238"/>
      <c r="Y813" s="238"/>
      <c r="Z813" s="238"/>
      <c r="AA813" s="238"/>
      <c r="AB813" s="238"/>
      <c r="AC813" s="238"/>
      <c r="AD813" s="238"/>
    </row>
    <row r="814" customFormat="false" ht="15" hidden="false" customHeight="false" outlineLevel="0" collapsed="false">
      <c r="A814" s="238"/>
      <c r="B814" s="453"/>
      <c r="C814" s="238"/>
      <c r="D814" s="347"/>
      <c r="E814" s="347"/>
      <c r="F814" s="486"/>
      <c r="G814" s="483"/>
      <c r="H814" s="486"/>
      <c r="I814" s="491"/>
      <c r="J814" s="238"/>
      <c r="K814" s="238"/>
      <c r="L814" s="238"/>
      <c r="M814" s="238"/>
      <c r="N814" s="491"/>
      <c r="O814" s="238"/>
      <c r="P814" s="238"/>
      <c r="Q814" s="238"/>
      <c r="R814" s="238"/>
      <c r="S814" s="238"/>
      <c r="T814" s="238"/>
      <c r="U814" s="238"/>
      <c r="V814" s="238"/>
      <c r="W814" s="238"/>
      <c r="X814" s="238"/>
      <c r="Y814" s="238"/>
      <c r="Z814" s="238"/>
      <c r="AA814" s="238"/>
      <c r="AB814" s="238"/>
      <c r="AC814" s="238"/>
      <c r="AD814" s="238"/>
    </row>
    <row r="815" customFormat="false" ht="15" hidden="false" customHeight="false" outlineLevel="0" collapsed="false">
      <c r="A815" s="238"/>
      <c r="B815" s="453"/>
      <c r="C815" s="238"/>
      <c r="D815" s="347"/>
      <c r="E815" s="347"/>
      <c r="F815" s="486"/>
      <c r="G815" s="483"/>
      <c r="H815" s="486"/>
      <c r="I815" s="491"/>
      <c r="J815" s="238"/>
      <c r="K815" s="238"/>
      <c r="L815" s="238"/>
      <c r="M815" s="238"/>
      <c r="N815" s="491"/>
      <c r="O815" s="238"/>
      <c r="P815" s="238"/>
      <c r="Q815" s="238"/>
      <c r="R815" s="238"/>
      <c r="S815" s="238"/>
      <c r="T815" s="238"/>
      <c r="U815" s="238"/>
      <c r="V815" s="238"/>
      <c r="W815" s="238"/>
      <c r="X815" s="238"/>
      <c r="Y815" s="238"/>
      <c r="Z815" s="238"/>
      <c r="AA815" s="238"/>
      <c r="AB815" s="238"/>
      <c r="AC815" s="238"/>
      <c r="AD815" s="238"/>
    </row>
    <row r="816" customFormat="false" ht="15" hidden="false" customHeight="false" outlineLevel="0" collapsed="false">
      <c r="A816" s="238"/>
      <c r="B816" s="453"/>
      <c r="C816" s="238"/>
      <c r="D816" s="347"/>
      <c r="E816" s="347"/>
      <c r="F816" s="486"/>
      <c r="G816" s="483"/>
      <c r="H816" s="486"/>
      <c r="I816" s="491"/>
      <c r="J816" s="238"/>
      <c r="K816" s="238"/>
      <c r="L816" s="238"/>
      <c r="M816" s="238"/>
      <c r="N816" s="491"/>
      <c r="O816" s="238"/>
      <c r="P816" s="238"/>
      <c r="Q816" s="238"/>
      <c r="R816" s="238"/>
      <c r="S816" s="238"/>
      <c r="T816" s="238"/>
      <c r="U816" s="238"/>
      <c r="V816" s="238"/>
      <c r="W816" s="238"/>
      <c r="X816" s="238"/>
      <c r="Y816" s="238"/>
      <c r="Z816" s="238"/>
      <c r="AA816" s="238"/>
      <c r="AB816" s="238"/>
      <c r="AC816" s="238"/>
      <c r="AD816" s="238"/>
    </row>
    <row r="817" customFormat="false" ht="15" hidden="false" customHeight="false" outlineLevel="0" collapsed="false">
      <c r="A817" s="238"/>
      <c r="B817" s="453"/>
      <c r="C817" s="238"/>
      <c r="D817" s="347"/>
      <c r="E817" s="347"/>
      <c r="F817" s="486"/>
      <c r="G817" s="483"/>
      <c r="H817" s="486"/>
      <c r="I817" s="491"/>
      <c r="J817" s="238"/>
      <c r="K817" s="238"/>
      <c r="L817" s="238"/>
      <c r="M817" s="238"/>
      <c r="N817" s="491"/>
      <c r="O817" s="238"/>
      <c r="P817" s="238"/>
      <c r="Q817" s="238"/>
      <c r="R817" s="238"/>
      <c r="S817" s="238"/>
      <c r="T817" s="238"/>
      <c r="U817" s="238"/>
      <c r="V817" s="238"/>
      <c r="W817" s="238"/>
      <c r="X817" s="238"/>
      <c r="Y817" s="238"/>
      <c r="Z817" s="238"/>
      <c r="AA817" s="238"/>
      <c r="AB817" s="238"/>
      <c r="AC817" s="238"/>
      <c r="AD817" s="238"/>
    </row>
    <row r="818" customFormat="false" ht="15" hidden="false" customHeight="false" outlineLevel="0" collapsed="false">
      <c r="A818" s="238"/>
      <c r="B818" s="453"/>
      <c r="C818" s="238"/>
      <c r="D818" s="347"/>
      <c r="E818" s="347"/>
      <c r="F818" s="486"/>
      <c r="G818" s="483"/>
      <c r="H818" s="486"/>
      <c r="I818" s="491"/>
      <c r="J818" s="238"/>
      <c r="K818" s="238"/>
      <c r="L818" s="238"/>
      <c r="M818" s="238"/>
      <c r="N818" s="491"/>
      <c r="O818" s="238"/>
      <c r="P818" s="238"/>
      <c r="Q818" s="238"/>
      <c r="R818" s="238"/>
      <c r="S818" s="238"/>
      <c r="T818" s="238"/>
      <c r="U818" s="238"/>
      <c r="V818" s="238"/>
      <c r="W818" s="238"/>
      <c r="X818" s="238"/>
      <c r="Y818" s="238"/>
      <c r="Z818" s="238"/>
      <c r="AA818" s="238"/>
      <c r="AB818" s="238"/>
      <c r="AC818" s="238"/>
      <c r="AD818" s="238"/>
    </row>
    <row r="819" customFormat="false" ht="15" hidden="false" customHeight="false" outlineLevel="0" collapsed="false">
      <c r="A819" s="238"/>
      <c r="B819" s="453"/>
      <c r="C819" s="238"/>
      <c r="D819" s="347"/>
      <c r="E819" s="347"/>
      <c r="F819" s="486"/>
      <c r="G819" s="483"/>
      <c r="H819" s="486"/>
      <c r="I819" s="491"/>
      <c r="J819" s="238"/>
      <c r="K819" s="238"/>
      <c r="L819" s="238"/>
      <c r="M819" s="238"/>
      <c r="N819" s="491"/>
      <c r="O819" s="238"/>
      <c r="P819" s="238"/>
      <c r="Q819" s="238"/>
      <c r="R819" s="238"/>
      <c r="S819" s="238"/>
      <c r="T819" s="238"/>
      <c r="U819" s="238"/>
      <c r="V819" s="238"/>
      <c r="W819" s="238"/>
      <c r="X819" s="238"/>
      <c r="Y819" s="238"/>
      <c r="Z819" s="238"/>
      <c r="AA819" s="238"/>
      <c r="AB819" s="238"/>
      <c r="AC819" s="238"/>
      <c r="AD819" s="238"/>
    </row>
    <row r="820" customFormat="false" ht="15" hidden="false" customHeight="false" outlineLevel="0" collapsed="false">
      <c r="A820" s="238"/>
      <c r="B820" s="453"/>
      <c r="C820" s="238"/>
      <c r="D820" s="347"/>
      <c r="E820" s="347"/>
      <c r="F820" s="486"/>
      <c r="G820" s="483"/>
      <c r="H820" s="486"/>
      <c r="I820" s="491"/>
      <c r="J820" s="238"/>
      <c r="K820" s="238"/>
      <c r="L820" s="238"/>
      <c r="M820" s="238"/>
      <c r="N820" s="491"/>
      <c r="O820" s="238"/>
      <c r="P820" s="238"/>
      <c r="Q820" s="238"/>
      <c r="R820" s="238"/>
      <c r="S820" s="238"/>
      <c r="T820" s="238"/>
      <c r="U820" s="238"/>
      <c r="V820" s="238"/>
      <c r="W820" s="238"/>
      <c r="X820" s="238"/>
      <c r="Y820" s="238"/>
      <c r="Z820" s="238"/>
      <c r="AA820" s="238"/>
      <c r="AB820" s="238"/>
      <c r="AC820" s="238"/>
      <c r="AD820" s="238"/>
    </row>
    <row r="821" customFormat="false" ht="15" hidden="false" customHeight="false" outlineLevel="0" collapsed="false">
      <c r="A821" s="238"/>
      <c r="B821" s="453"/>
      <c r="C821" s="238"/>
      <c r="D821" s="347"/>
      <c r="E821" s="347"/>
      <c r="F821" s="486"/>
      <c r="G821" s="483"/>
      <c r="H821" s="486"/>
      <c r="I821" s="491"/>
      <c r="J821" s="238"/>
      <c r="K821" s="238"/>
      <c r="L821" s="238"/>
      <c r="M821" s="238"/>
      <c r="N821" s="491"/>
      <c r="O821" s="238"/>
      <c r="P821" s="238"/>
      <c r="Q821" s="238"/>
      <c r="R821" s="238"/>
      <c r="S821" s="238"/>
      <c r="T821" s="238"/>
      <c r="U821" s="238"/>
      <c r="V821" s="238"/>
      <c r="W821" s="238"/>
      <c r="X821" s="238"/>
      <c r="Y821" s="238"/>
      <c r="Z821" s="238"/>
      <c r="AA821" s="238"/>
      <c r="AB821" s="238"/>
      <c r="AC821" s="238"/>
      <c r="AD821" s="238"/>
    </row>
    <row r="822" customFormat="false" ht="15" hidden="false" customHeight="false" outlineLevel="0" collapsed="false">
      <c r="A822" s="238"/>
      <c r="B822" s="453"/>
      <c r="C822" s="238"/>
      <c r="D822" s="347"/>
      <c r="E822" s="347"/>
      <c r="F822" s="486"/>
      <c r="G822" s="483"/>
      <c r="H822" s="486"/>
      <c r="I822" s="491"/>
      <c r="J822" s="238"/>
      <c r="K822" s="238"/>
      <c r="L822" s="238"/>
      <c r="M822" s="238"/>
      <c r="N822" s="491"/>
      <c r="O822" s="238"/>
      <c r="P822" s="238"/>
      <c r="Q822" s="238"/>
      <c r="R822" s="238"/>
      <c r="S822" s="238"/>
      <c r="T822" s="238"/>
      <c r="U822" s="238"/>
      <c r="V822" s="238"/>
      <c r="W822" s="238"/>
      <c r="X822" s="238"/>
      <c r="Y822" s="238"/>
      <c r="Z822" s="238"/>
      <c r="AA822" s="238"/>
      <c r="AB822" s="238"/>
      <c r="AC822" s="238"/>
      <c r="AD822" s="238"/>
    </row>
    <row r="823" customFormat="false" ht="15" hidden="false" customHeight="false" outlineLevel="0" collapsed="false">
      <c r="A823" s="238"/>
      <c r="B823" s="453"/>
      <c r="C823" s="238"/>
      <c r="D823" s="347"/>
      <c r="E823" s="347"/>
      <c r="F823" s="486"/>
      <c r="G823" s="483"/>
      <c r="H823" s="486"/>
      <c r="I823" s="491"/>
      <c r="J823" s="238"/>
      <c r="K823" s="238"/>
      <c r="L823" s="238"/>
      <c r="M823" s="238"/>
      <c r="N823" s="491"/>
      <c r="O823" s="238"/>
      <c r="P823" s="238"/>
      <c r="Q823" s="238"/>
      <c r="R823" s="238"/>
      <c r="S823" s="238"/>
      <c r="T823" s="238"/>
      <c r="U823" s="238"/>
      <c r="V823" s="238"/>
      <c r="W823" s="238"/>
      <c r="X823" s="238"/>
      <c r="Y823" s="238"/>
      <c r="Z823" s="238"/>
      <c r="AA823" s="238"/>
      <c r="AB823" s="238"/>
      <c r="AC823" s="238"/>
      <c r="AD823" s="238"/>
    </row>
    <row r="824" customFormat="false" ht="15" hidden="false" customHeight="false" outlineLevel="0" collapsed="false">
      <c r="A824" s="238"/>
      <c r="B824" s="453"/>
      <c r="C824" s="238"/>
      <c r="D824" s="347"/>
      <c r="E824" s="347"/>
      <c r="F824" s="486"/>
      <c r="G824" s="483"/>
      <c r="H824" s="486"/>
      <c r="I824" s="491"/>
      <c r="J824" s="238"/>
      <c r="K824" s="238"/>
      <c r="L824" s="238"/>
      <c r="M824" s="238"/>
      <c r="N824" s="491"/>
      <c r="O824" s="238"/>
      <c r="P824" s="238"/>
      <c r="Q824" s="238"/>
      <c r="R824" s="238"/>
      <c r="S824" s="238"/>
      <c r="T824" s="238"/>
      <c r="U824" s="238"/>
      <c r="V824" s="238"/>
      <c r="W824" s="238"/>
      <c r="X824" s="238"/>
      <c r="Y824" s="238"/>
      <c r="Z824" s="238"/>
      <c r="AA824" s="238"/>
      <c r="AB824" s="238"/>
      <c r="AC824" s="238"/>
      <c r="AD824" s="238"/>
    </row>
    <row r="825" customFormat="false" ht="15" hidden="false" customHeight="false" outlineLevel="0" collapsed="false">
      <c r="A825" s="238"/>
      <c r="B825" s="453"/>
      <c r="C825" s="238"/>
      <c r="D825" s="347"/>
      <c r="E825" s="347"/>
      <c r="F825" s="486"/>
      <c r="G825" s="483"/>
      <c r="H825" s="486"/>
      <c r="I825" s="491"/>
      <c r="J825" s="238"/>
      <c r="K825" s="238"/>
      <c r="L825" s="238"/>
      <c r="M825" s="238"/>
      <c r="N825" s="491"/>
      <c r="O825" s="238"/>
      <c r="P825" s="238"/>
      <c r="Q825" s="238"/>
      <c r="R825" s="238"/>
      <c r="S825" s="238"/>
      <c r="T825" s="238"/>
      <c r="U825" s="238"/>
      <c r="V825" s="238"/>
      <c r="W825" s="238"/>
      <c r="X825" s="238"/>
      <c r="Y825" s="238"/>
      <c r="Z825" s="238"/>
      <c r="AA825" s="238"/>
      <c r="AB825" s="238"/>
      <c r="AC825" s="238"/>
      <c r="AD825" s="238"/>
    </row>
    <row r="826" customFormat="false" ht="15" hidden="false" customHeight="false" outlineLevel="0" collapsed="false">
      <c r="A826" s="238"/>
      <c r="B826" s="453"/>
      <c r="C826" s="238"/>
      <c r="D826" s="347"/>
      <c r="E826" s="347"/>
      <c r="F826" s="486"/>
      <c r="G826" s="483"/>
      <c r="H826" s="486"/>
      <c r="I826" s="491"/>
      <c r="J826" s="238"/>
      <c r="K826" s="238"/>
      <c r="L826" s="238"/>
      <c r="M826" s="238"/>
      <c r="N826" s="491"/>
      <c r="O826" s="238"/>
      <c r="P826" s="238"/>
      <c r="Q826" s="238"/>
      <c r="R826" s="238"/>
      <c r="S826" s="238"/>
      <c r="T826" s="238"/>
      <c r="U826" s="238"/>
      <c r="V826" s="238"/>
      <c r="W826" s="238"/>
      <c r="X826" s="238"/>
      <c r="Y826" s="238"/>
      <c r="Z826" s="238"/>
      <c r="AA826" s="238"/>
      <c r="AB826" s="238"/>
      <c r="AC826" s="238"/>
      <c r="AD826" s="238"/>
    </row>
    <row r="827" customFormat="false" ht="15" hidden="false" customHeight="false" outlineLevel="0" collapsed="false">
      <c r="A827" s="238"/>
      <c r="B827" s="453"/>
      <c r="C827" s="238"/>
      <c r="D827" s="347"/>
      <c r="E827" s="347"/>
      <c r="F827" s="486"/>
      <c r="G827" s="483"/>
      <c r="H827" s="486"/>
      <c r="I827" s="491"/>
      <c r="J827" s="238"/>
      <c r="K827" s="238"/>
      <c r="L827" s="238"/>
      <c r="M827" s="238"/>
      <c r="N827" s="491"/>
      <c r="O827" s="238"/>
      <c r="P827" s="238"/>
      <c r="Q827" s="238"/>
      <c r="R827" s="238"/>
      <c r="S827" s="238"/>
      <c r="T827" s="238"/>
      <c r="U827" s="238"/>
      <c r="V827" s="238"/>
      <c r="W827" s="238"/>
      <c r="X827" s="238"/>
      <c r="Y827" s="238"/>
      <c r="Z827" s="238"/>
      <c r="AA827" s="238"/>
      <c r="AB827" s="238"/>
      <c r="AC827" s="238"/>
      <c r="AD827" s="238"/>
    </row>
    <row r="828" customFormat="false" ht="15" hidden="false" customHeight="false" outlineLevel="0" collapsed="false">
      <c r="A828" s="238"/>
      <c r="B828" s="453"/>
      <c r="C828" s="238"/>
      <c r="D828" s="347"/>
      <c r="E828" s="347"/>
      <c r="F828" s="486"/>
      <c r="G828" s="483"/>
      <c r="H828" s="486"/>
      <c r="I828" s="491"/>
      <c r="J828" s="238"/>
      <c r="K828" s="238"/>
      <c r="L828" s="238"/>
      <c r="M828" s="238"/>
      <c r="N828" s="491"/>
      <c r="O828" s="238"/>
      <c r="P828" s="238"/>
      <c r="Q828" s="238"/>
      <c r="R828" s="238"/>
      <c r="S828" s="238"/>
      <c r="T828" s="238"/>
      <c r="U828" s="238"/>
      <c r="V828" s="238"/>
      <c r="W828" s="238"/>
      <c r="X828" s="238"/>
      <c r="Y828" s="238"/>
      <c r="Z828" s="238"/>
      <c r="AA828" s="238"/>
      <c r="AB828" s="238"/>
      <c r="AC828" s="238"/>
      <c r="AD828" s="238"/>
    </row>
    <row r="829" customFormat="false" ht="15" hidden="false" customHeight="false" outlineLevel="0" collapsed="false">
      <c r="A829" s="238"/>
      <c r="B829" s="453"/>
      <c r="C829" s="238"/>
      <c r="D829" s="347"/>
      <c r="E829" s="347"/>
      <c r="F829" s="486"/>
      <c r="G829" s="483"/>
      <c r="H829" s="486"/>
      <c r="I829" s="491"/>
      <c r="J829" s="238"/>
      <c r="K829" s="238"/>
      <c r="L829" s="238"/>
      <c r="M829" s="238"/>
      <c r="N829" s="491"/>
      <c r="O829" s="238"/>
      <c r="P829" s="238"/>
      <c r="Q829" s="238"/>
      <c r="R829" s="238"/>
      <c r="S829" s="238"/>
      <c r="T829" s="238"/>
      <c r="U829" s="238"/>
      <c r="V829" s="238"/>
      <c r="W829" s="238"/>
      <c r="X829" s="238"/>
      <c r="Y829" s="238"/>
      <c r="Z829" s="238"/>
      <c r="AA829" s="238"/>
      <c r="AB829" s="238"/>
      <c r="AC829" s="238"/>
      <c r="AD829" s="238"/>
    </row>
    <row r="830" customFormat="false" ht="15" hidden="false" customHeight="false" outlineLevel="0" collapsed="false">
      <c r="A830" s="238"/>
      <c r="B830" s="453"/>
      <c r="C830" s="238"/>
      <c r="D830" s="347"/>
      <c r="E830" s="347"/>
      <c r="F830" s="486"/>
      <c r="G830" s="483"/>
      <c r="H830" s="486"/>
      <c r="I830" s="491"/>
      <c r="J830" s="238"/>
      <c r="K830" s="238"/>
      <c r="L830" s="238"/>
      <c r="M830" s="238"/>
      <c r="N830" s="491"/>
      <c r="O830" s="238"/>
      <c r="P830" s="238"/>
      <c r="Q830" s="238"/>
      <c r="R830" s="238"/>
      <c r="S830" s="238"/>
      <c r="T830" s="238"/>
      <c r="U830" s="238"/>
      <c r="V830" s="238"/>
      <c r="W830" s="238"/>
      <c r="X830" s="238"/>
      <c r="Y830" s="238"/>
      <c r="Z830" s="238"/>
      <c r="AA830" s="238"/>
      <c r="AB830" s="238"/>
      <c r="AC830" s="238"/>
      <c r="AD830" s="238"/>
    </row>
    <row r="831" customFormat="false" ht="15" hidden="false" customHeight="false" outlineLevel="0" collapsed="false">
      <c r="A831" s="238"/>
      <c r="B831" s="453"/>
      <c r="C831" s="238"/>
      <c r="D831" s="347"/>
      <c r="E831" s="347"/>
      <c r="F831" s="486"/>
      <c r="G831" s="483"/>
      <c r="H831" s="486"/>
      <c r="I831" s="491"/>
      <c r="J831" s="238"/>
      <c r="K831" s="238"/>
      <c r="L831" s="238"/>
      <c r="M831" s="238"/>
      <c r="N831" s="491"/>
      <c r="O831" s="238"/>
      <c r="P831" s="238"/>
      <c r="Q831" s="238"/>
      <c r="R831" s="238"/>
      <c r="S831" s="238"/>
      <c r="T831" s="238"/>
      <c r="U831" s="238"/>
      <c r="V831" s="238"/>
      <c r="W831" s="238"/>
      <c r="X831" s="238"/>
      <c r="Y831" s="238"/>
      <c r="Z831" s="238"/>
      <c r="AA831" s="238"/>
      <c r="AB831" s="238"/>
      <c r="AC831" s="238"/>
      <c r="AD831" s="238"/>
    </row>
    <row r="832" customFormat="false" ht="15" hidden="false" customHeight="false" outlineLevel="0" collapsed="false">
      <c r="A832" s="238"/>
      <c r="B832" s="453"/>
      <c r="C832" s="238"/>
      <c r="D832" s="347"/>
      <c r="E832" s="347"/>
      <c r="F832" s="486"/>
      <c r="G832" s="483"/>
      <c r="H832" s="486"/>
      <c r="I832" s="491"/>
      <c r="J832" s="238"/>
      <c r="K832" s="238"/>
      <c r="L832" s="238"/>
      <c r="M832" s="238"/>
      <c r="N832" s="491"/>
      <c r="O832" s="238"/>
      <c r="P832" s="238"/>
      <c r="Q832" s="238"/>
      <c r="R832" s="238"/>
      <c r="S832" s="238"/>
      <c r="T832" s="238"/>
      <c r="U832" s="238"/>
      <c r="V832" s="238"/>
      <c r="W832" s="238"/>
      <c r="X832" s="238"/>
      <c r="Y832" s="238"/>
      <c r="Z832" s="238"/>
      <c r="AA832" s="238"/>
      <c r="AB832" s="238"/>
      <c r="AC832" s="238"/>
      <c r="AD832" s="238"/>
    </row>
    <row r="833" customFormat="false" ht="15" hidden="false" customHeight="false" outlineLevel="0" collapsed="false">
      <c r="A833" s="238"/>
      <c r="B833" s="453"/>
      <c r="C833" s="238"/>
      <c r="D833" s="347"/>
      <c r="E833" s="347"/>
      <c r="F833" s="486"/>
      <c r="G833" s="483"/>
      <c r="H833" s="486"/>
      <c r="I833" s="491"/>
      <c r="J833" s="238"/>
      <c r="K833" s="238"/>
      <c r="L833" s="238"/>
      <c r="M833" s="238"/>
      <c r="N833" s="491"/>
      <c r="O833" s="238"/>
      <c r="P833" s="238"/>
      <c r="Q833" s="238"/>
      <c r="R833" s="238"/>
      <c r="S833" s="238"/>
      <c r="T833" s="238"/>
      <c r="U833" s="238"/>
      <c r="V833" s="238"/>
      <c r="W833" s="238"/>
      <c r="X833" s="238"/>
      <c r="Y833" s="238"/>
      <c r="Z833" s="238"/>
      <c r="AA833" s="238"/>
      <c r="AB833" s="238"/>
      <c r="AC833" s="238"/>
      <c r="AD833" s="238"/>
    </row>
    <row r="834" customFormat="false" ht="15" hidden="false" customHeight="false" outlineLevel="0" collapsed="false">
      <c r="A834" s="238"/>
      <c r="B834" s="453"/>
      <c r="C834" s="238"/>
      <c r="D834" s="347"/>
      <c r="E834" s="347"/>
      <c r="F834" s="486"/>
      <c r="G834" s="483"/>
      <c r="H834" s="486"/>
      <c r="I834" s="491"/>
      <c r="J834" s="238"/>
      <c r="K834" s="238"/>
      <c r="L834" s="238"/>
      <c r="M834" s="238"/>
      <c r="N834" s="491"/>
      <c r="O834" s="238"/>
      <c r="P834" s="238"/>
      <c r="Q834" s="238"/>
      <c r="R834" s="238"/>
      <c r="S834" s="238"/>
      <c r="T834" s="238"/>
      <c r="U834" s="238"/>
      <c r="V834" s="238"/>
      <c r="W834" s="238"/>
      <c r="X834" s="238"/>
      <c r="Y834" s="238"/>
      <c r="Z834" s="238"/>
      <c r="AA834" s="238"/>
      <c r="AB834" s="238"/>
      <c r="AC834" s="238"/>
      <c r="AD834" s="238"/>
    </row>
    <row r="835" customFormat="false" ht="15" hidden="false" customHeight="false" outlineLevel="0" collapsed="false">
      <c r="A835" s="238"/>
      <c r="B835" s="453"/>
      <c r="C835" s="238"/>
      <c r="D835" s="347"/>
      <c r="E835" s="347"/>
      <c r="F835" s="486"/>
      <c r="G835" s="483"/>
      <c r="H835" s="486"/>
      <c r="I835" s="491"/>
      <c r="J835" s="238"/>
      <c r="K835" s="238"/>
      <c r="L835" s="238"/>
      <c r="M835" s="238"/>
      <c r="N835" s="491"/>
      <c r="O835" s="238"/>
      <c r="P835" s="238"/>
      <c r="Q835" s="238"/>
      <c r="R835" s="238"/>
      <c r="S835" s="238"/>
      <c r="T835" s="238"/>
      <c r="U835" s="238"/>
      <c r="V835" s="238"/>
      <c r="W835" s="238"/>
      <c r="X835" s="238"/>
      <c r="Y835" s="238"/>
      <c r="Z835" s="238"/>
      <c r="AA835" s="238"/>
      <c r="AB835" s="238"/>
      <c r="AC835" s="238"/>
      <c r="AD835" s="238"/>
    </row>
    <row r="836" customFormat="false" ht="15" hidden="false" customHeight="false" outlineLevel="0" collapsed="false">
      <c r="A836" s="238"/>
      <c r="B836" s="453"/>
      <c r="C836" s="238"/>
      <c r="D836" s="347"/>
      <c r="E836" s="347"/>
      <c r="F836" s="486"/>
      <c r="G836" s="483"/>
      <c r="H836" s="486"/>
      <c r="I836" s="491"/>
      <c r="J836" s="238"/>
      <c r="K836" s="238"/>
      <c r="L836" s="238"/>
      <c r="M836" s="238"/>
      <c r="N836" s="491"/>
      <c r="O836" s="238"/>
      <c r="P836" s="238"/>
      <c r="Q836" s="238"/>
      <c r="R836" s="238"/>
      <c r="S836" s="238"/>
      <c r="T836" s="238"/>
      <c r="U836" s="238"/>
      <c r="V836" s="238"/>
      <c r="W836" s="238"/>
      <c r="X836" s="238"/>
      <c r="Y836" s="238"/>
      <c r="Z836" s="238"/>
      <c r="AA836" s="238"/>
      <c r="AB836" s="238"/>
      <c r="AC836" s="238"/>
      <c r="AD836" s="238"/>
    </row>
    <row r="837" customFormat="false" ht="15" hidden="false" customHeight="false" outlineLevel="0" collapsed="false">
      <c r="A837" s="238"/>
      <c r="B837" s="453"/>
      <c r="C837" s="238"/>
      <c r="D837" s="347"/>
      <c r="E837" s="347"/>
      <c r="F837" s="486"/>
      <c r="G837" s="483"/>
      <c r="H837" s="486"/>
      <c r="I837" s="491"/>
      <c r="J837" s="238"/>
      <c r="K837" s="238"/>
      <c r="L837" s="238"/>
      <c r="M837" s="238"/>
      <c r="N837" s="491"/>
      <c r="O837" s="238"/>
      <c r="P837" s="238"/>
      <c r="Q837" s="238"/>
      <c r="R837" s="238"/>
      <c r="S837" s="238"/>
      <c r="T837" s="238"/>
      <c r="U837" s="238"/>
      <c r="V837" s="238"/>
      <c r="W837" s="238"/>
      <c r="X837" s="238"/>
      <c r="Y837" s="238"/>
      <c r="Z837" s="238"/>
      <c r="AA837" s="238"/>
      <c r="AB837" s="238"/>
      <c r="AC837" s="238"/>
      <c r="AD837" s="238"/>
    </row>
    <row r="838" customFormat="false" ht="15" hidden="false" customHeight="false" outlineLevel="0" collapsed="false">
      <c r="A838" s="238"/>
      <c r="B838" s="453"/>
      <c r="C838" s="238"/>
      <c r="D838" s="347"/>
      <c r="E838" s="347"/>
      <c r="F838" s="486"/>
      <c r="G838" s="483"/>
      <c r="H838" s="486"/>
      <c r="I838" s="491"/>
      <c r="J838" s="238"/>
      <c r="K838" s="238"/>
      <c r="L838" s="238"/>
      <c r="M838" s="238"/>
      <c r="N838" s="491"/>
      <c r="O838" s="238"/>
      <c r="P838" s="238"/>
      <c r="Q838" s="238"/>
      <c r="R838" s="238"/>
      <c r="S838" s="238"/>
      <c r="T838" s="238"/>
      <c r="U838" s="238"/>
      <c r="V838" s="238"/>
      <c r="W838" s="238"/>
      <c r="X838" s="238"/>
      <c r="Y838" s="238"/>
      <c r="Z838" s="238"/>
      <c r="AA838" s="238"/>
      <c r="AB838" s="238"/>
      <c r="AC838" s="238"/>
      <c r="AD838" s="238"/>
    </row>
    <row r="839" customFormat="false" ht="15" hidden="false" customHeight="false" outlineLevel="0" collapsed="false">
      <c r="A839" s="238"/>
      <c r="B839" s="453"/>
      <c r="C839" s="238"/>
      <c r="D839" s="347"/>
      <c r="E839" s="347"/>
      <c r="F839" s="486"/>
      <c r="G839" s="483"/>
      <c r="H839" s="486"/>
      <c r="I839" s="491"/>
      <c r="J839" s="238"/>
      <c r="K839" s="238"/>
      <c r="L839" s="238"/>
      <c r="M839" s="238"/>
      <c r="N839" s="491"/>
      <c r="O839" s="238"/>
      <c r="P839" s="238"/>
      <c r="Q839" s="238"/>
      <c r="R839" s="238"/>
      <c r="S839" s="238"/>
      <c r="T839" s="238"/>
      <c r="U839" s="238"/>
      <c r="V839" s="238"/>
      <c r="W839" s="238"/>
      <c r="X839" s="238"/>
      <c r="Y839" s="238"/>
      <c r="Z839" s="238"/>
      <c r="AA839" s="238"/>
      <c r="AB839" s="238"/>
      <c r="AC839" s="238"/>
      <c r="AD839" s="238"/>
    </row>
    <row r="840" customFormat="false" ht="15" hidden="false" customHeight="false" outlineLevel="0" collapsed="false">
      <c r="A840" s="238"/>
      <c r="B840" s="453"/>
      <c r="C840" s="238"/>
      <c r="D840" s="347"/>
      <c r="E840" s="347"/>
      <c r="F840" s="486"/>
      <c r="G840" s="483"/>
      <c r="H840" s="486"/>
      <c r="I840" s="491"/>
      <c r="J840" s="238"/>
      <c r="K840" s="238"/>
      <c r="L840" s="238"/>
      <c r="M840" s="238"/>
      <c r="N840" s="491"/>
      <c r="O840" s="238"/>
      <c r="P840" s="238"/>
      <c r="Q840" s="238"/>
      <c r="R840" s="238"/>
      <c r="S840" s="238"/>
      <c r="T840" s="238"/>
      <c r="U840" s="238"/>
      <c r="V840" s="238"/>
      <c r="W840" s="238"/>
      <c r="X840" s="238"/>
      <c r="Y840" s="238"/>
      <c r="Z840" s="238"/>
      <c r="AA840" s="238"/>
      <c r="AB840" s="238"/>
      <c r="AC840" s="238"/>
      <c r="AD840" s="238"/>
    </row>
    <row r="841" customFormat="false" ht="15" hidden="false" customHeight="false" outlineLevel="0" collapsed="false">
      <c r="A841" s="238"/>
      <c r="B841" s="453"/>
      <c r="C841" s="238"/>
      <c r="D841" s="347"/>
      <c r="E841" s="347"/>
      <c r="F841" s="486"/>
      <c r="G841" s="483"/>
      <c r="H841" s="486"/>
      <c r="I841" s="491"/>
      <c r="J841" s="238"/>
      <c r="K841" s="238"/>
      <c r="L841" s="238"/>
      <c r="M841" s="238"/>
      <c r="N841" s="491"/>
      <c r="O841" s="238"/>
      <c r="P841" s="238"/>
      <c r="Q841" s="238"/>
      <c r="R841" s="238"/>
      <c r="S841" s="238"/>
      <c r="T841" s="238"/>
      <c r="U841" s="238"/>
      <c r="V841" s="238"/>
      <c r="W841" s="238"/>
      <c r="X841" s="238"/>
      <c r="Y841" s="238"/>
      <c r="Z841" s="238"/>
      <c r="AA841" s="238"/>
      <c r="AB841" s="238"/>
      <c r="AC841" s="238"/>
      <c r="AD841" s="238"/>
    </row>
    <row r="842" customFormat="false" ht="15" hidden="false" customHeight="false" outlineLevel="0" collapsed="false">
      <c r="A842" s="238"/>
      <c r="B842" s="453"/>
      <c r="C842" s="238"/>
      <c r="D842" s="347"/>
      <c r="E842" s="347"/>
      <c r="F842" s="486"/>
      <c r="G842" s="483"/>
      <c r="H842" s="486"/>
      <c r="I842" s="491"/>
      <c r="J842" s="238"/>
      <c r="K842" s="238"/>
      <c r="L842" s="238"/>
      <c r="M842" s="238"/>
      <c r="N842" s="491"/>
      <c r="O842" s="238"/>
      <c r="P842" s="238"/>
      <c r="Q842" s="238"/>
      <c r="R842" s="238"/>
      <c r="S842" s="238"/>
      <c r="T842" s="238"/>
      <c r="U842" s="238"/>
      <c r="V842" s="238"/>
      <c r="W842" s="238"/>
      <c r="X842" s="238"/>
      <c r="Y842" s="238"/>
      <c r="Z842" s="238"/>
      <c r="AA842" s="238"/>
      <c r="AB842" s="238"/>
      <c r="AC842" s="238"/>
      <c r="AD842" s="238"/>
    </row>
    <row r="843" customFormat="false" ht="15" hidden="false" customHeight="false" outlineLevel="0" collapsed="false">
      <c r="A843" s="238"/>
      <c r="B843" s="453"/>
      <c r="C843" s="238"/>
      <c r="D843" s="347"/>
      <c r="E843" s="347"/>
      <c r="F843" s="486"/>
      <c r="G843" s="483"/>
      <c r="H843" s="486"/>
      <c r="I843" s="491"/>
      <c r="J843" s="238"/>
      <c r="K843" s="238"/>
      <c r="L843" s="238"/>
      <c r="M843" s="238"/>
      <c r="N843" s="491"/>
      <c r="O843" s="238"/>
      <c r="P843" s="238"/>
      <c r="Q843" s="238"/>
      <c r="R843" s="238"/>
      <c r="S843" s="238"/>
      <c r="T843" s="238"/>
      <c r="U843" s="238"/>
      <c r="V843" s="238"/>
      <c r="W843" s="238"/>
      <c r="X843" s="238"/>
      <c r="Y843" s="238"/>
      <c r="Z843" s="238"/>
      <c r="AA843" s="238"/>
      <c r="AB843" s="238"/>
      <c r="AC843" s="238"/>
      <c r="AD843" s="238"/>
    </row>
    <row r="844" customFormat="false" ht="15" hidden="false" customHeight="false" outlineLevel="0" collapsed="false">
      <c r="A844" s="238"/>
      <c r="B844" s="453"/>
      <c r="C844" s="238"/>
      <c r="D844" s="347"/>
      <c r="E844" s="347"/>
      <c r="F844" s="486"/>
      <c r="G844" s="483"/>
      <c r="H844" s="486"/>
      <c r="I844" s="491"/>
      <c r="J844" s="238"/>
      <c r="K844" s="238"/>
      <c r="L844" s="238"/>
      <c r="M844" s="238"/>
      <c r="N844" s="491"/>
      <c r="O844" s="238"/>
      <c r="P844" s="238"/>
      <c r="Q844" s="238"/>
      <c r="R844" s="238"/>
      <c r="S844" s="238"/>
      <c r="T844" s="238"/>
      <c r="U844" s="238"/>
      <c r="V844" s="238"/>
      <c r="W844" s="238"/>
      <c r="X844" s="238"/>
      <c r="Y844" s="238"/>
      <c r="Z844" s="238"/>
      <c r="AA844" s="238"/>
      <c r="AB844" s="238"/>
      <c r="AC844" s="238"/>
      <c r="AD844" s="238"/>
    </row>
    <row r="845" customFormat="false" ht="15" hidden="false" customHeight="false" outlineLevel="0" collapsed="false">
      <c r="A845" s="238"/>
      <c r="B845" s="453"/>
      <c r="C845" s="238"/>
      <c r="D845" s="347"/>
      <c r="E845" s="347"/>
      <c r="F845" s="486"/>
      <c r="G845" s="483"/>
      <c r="H845" s="486"/>
      <c r="I845" s="491"/>
      <c r="J845" s="238"/>
      <c r="K845" s="238"/>
      <c r="L845" s="238"/>
      <c r="M845" s="238"/>
      <c r="N845" s="491"/>
      <c r="O845" s="238"/>
      <c r="P845" s="238"/>
      <c r="Q845" s="238"/>
      <c r="R845" s="238"/>
      <c r="S845" s="238"/>
      <c r="T845" s="238"/>
      <c r="U845" s="238"/>
      <c r="V845" s="238"/>
      <c r="W845" s="238"/>
      <c r="X845" s="238"/>
      <c r="Y845" s="238"/>
      <c r="Z845" s="238"/>
      <c r="AA845" s="238"/>
      <c r="AB845" s="238"/>
      <c r="AC845" s="238"/>
      <c r="AD845" s="238"/>
    </row>
    <row r="846" customFormat="false" ht="15" hidden="false" customHeight="false" outlineLevel="0" collapsed="false">
      <c r="A846" s="238"/>
      <c r="B846" s="453"/>
      <c r="C846" s="238"/>
      <c r="D846" s="347"/>
      <c r="E846" s="347"/>
      <c r="F846" s="486"/>
      <c r="G846" s="483"/>
      <c r="H846" s="486"/>
      <c r="I846" s="491"/>
      <c r="J846" s="238"/>
      <c r="K846" s="238"/>
      <c r="L846" s="238"/>
      <c r="M846" s="238"/>
      <c r="N846" s="491"/>
      <c r="O846" s="238"/>
      <c r="P846" s="238"/>
      <c r="Q846" s="238"/>
      <c r="R846" s="238"/>
      <c r="S846" s="238"/>
      <c r="T846" s="238"/>
      <c r="U846" s="238"/>
      <c r="V846" s="238"/>
      <c r="W846" s="238"/>
      <c r="X846" s="238"/>
      <c r="Y846" s="238"/>
      <c r="Z846" s="238"/>
      <c r="AA846" s="238"/>
      <c r="AB846" s="238"/>
      <c r="AC846" s="238"/>
      <c r="AD846" s="238"/>
    </row>
    <row r="847" customFormat="false" ht="15" hidden="false" customHeight="false" outlineLevel="0" collapsed="false">
      <c r="A847" s="238"/>
      <c r="B847" s="453"/>
      <c r="C847" s="238"/>
      <c r="D847" s="347"/>
      <c r="E847" s="347"/>
      <c r="F847" s="486"/>
      <c r="G847" s="483"/>
      <c r="H847" s="486"/>
      <c r="I847" s="491"/>
      <c r="J847" s="238"/>
      <c r="K847" s="238"/>
      <c r="L847" s="238"/>
      <c r="M847" s="238"/>
      <c r="N847" s="491"/>
      <c r="O847" s="238"/>
      <c r="P847" s="238"/>
      <c r="Q847" s="238"/>
      <c r="R847" s="238"/>
      <c r="S847" s="238"/>
      <c r="T847" s="238"/>
      <c r="U847" s="238"/>
      <c r="V847" s="238"/>
      <c r="W847" s="238"/>
      <c r="X847" s="238"/>
      <c r="Y847" s="238"/>
      <c r="Z847" s="238"/>
      <c r="AA847" s="238"/>
      <c r="AB847" s="238"/>
      <c r="AC847" s="238"/>
      <c r="AD847" s="238"/>
    </row>
    <row r="848" customFormat="false" ht="15" hidden="false" customHeight="false" outlineLevel="0" collapsed="false">
      <c r="A848" s="238"/>
      <c r="B848" s="453"/>
      <c r="C848" s="238"/>
      <c r="D848" s="347"/>
      <c r="E848" s="347"/>
      <c r="F848" s="486"/>
      <c r="G848" s="483"/>
      <c r="H848" s="486"/>
      <c r="I848" s="491"/>
      <c r="J848" s="238"/>
      <c r="K848" s="238"/>
      <c r="L848" s="238"/>
      <c r="M848" s="238"/>
      <c r="N848" s="491"/>
      <c r="O848" s="238"/>
      <c r="P848" s="238"/>
      <c r="Q848" s="238"/>
      <c r="R848" s="238"/>
      <c r="S848" s="238"/>
      <c r="T848" s="238"/>
      <c r="U848" s="238"/>
      <c r="V848" s="238"/>
      <c r="W848" s="238"/>
      <c r="X848" s="238"/>
      <c r="Y848" s="238"/>
      <c r="Z848" s="238"/>
      <c r="AA848" s="238"/>
      <c r="AB848" s="238"/>
      <c r="AC848" s="238"/>
      <c r="AD848" s="238"/>
    </row>
    <row r="849" customFormat="false" ht="15" hidden="false" customHeight="false" outlineLevel="0" collapsed="false">
      <c r="A849" s="238"/>
      <c r="B849" s="453"/>
      <c r="C849" s="238"/>
      <c r="D849" s="347"/>
      <c r="E849" s="347"/>
      <c r="F849" s="486"/>
      <c r="G849" s="483"/>
      <c r="H849" s="486"/>
      <c r="I849" s="491"/>
      <c r="J849" s="238"/>
      <c r="K849" s="238"/>
      <c r="L849" s="238"/>
      <c r="M849" s="238"/>
      <c r="N849" s="491"/>
      <c r="O849" s="238"/>
      <c r="P849" s="238"/>
      <c r="Q849" s="238"/>
      <c r="R849" s="238"/>
      <c r="S849" s="238"/>
      <c r="T849" s="238"/>
      <c r="U849" s="238"/>
      <c r="V849" s="238"/>
      <c r="W849" s="238"/>
      <c r="X849" s="238"/>
      <c r="Y849" s="238"/>
      <c r="Z849" s="238"/>
      <c r="AA849" s="238"/>
      <c r="AB849" s="238"/>
      <c r="AC849" s="238"/>
      <c r="AD849" s="238"/>
    </row>
    <row r="850" customFormat="false" ht="15" hidden="false" customHeight="false" outlineLevel="0" collapsed="false">
      <c r="A850" s="238"/>
      <c r="B850" s="453"/>
      <c r="C850" s="238"/>
      <c r="D850" s="347"/>
      <c r="E850" s="347"/>
      <c r="F850" s="486"/>
      <c r="G850" s="483"/>
      <c r="H850" s="486"/>
      <c r="I850" s="491"/>
      <c r="J850" s="238"/>
      <c r="K850" s="238"/>
      <c r="L850" s="238"/>
      <c r="M850" s="238"/>
      <c r="N850" s="491"/>
      <c r="O850" s="238"/>
      <c r="P850" s="238"/>
      <c r="Q850" s="238"/>
      <c r="R850" s="238"/>
      <c r="S850" s="238"/>
      <c r="T850" s="238"/>
      <c r="U850" s="238"/>
      <c r="V850" s="238"/>
      <c r="W850" s="238"/>
      <c r="X850" s="238"/>
      <c r="Y850" s="238"/>
      <c r="Z850" s="238"/>
      <c r="AA850" s="238"/>
      <c r="AB850" s="238"/>
      <c r="AC850" s="238"/>
      <c r="AD850" s="238"/>
    </row>
    <row r="851" customFormat="false" ht="15" hidden="false" customHeight="false" outlineLevel="0" collapsed="false">
      <c r="A851" s="238"/>
      <c r="B851" s="453"/>
      <c r="C851" s="238"/>
      <c r="D851" s="347"/>
      <c r="E851" s="347"/>
      <c r="F851" s="486"/>
      <c r="G851" s="483"/>
      <c r="H851" s="486"/>
      <c r="I851" s="491"/>
      <c r="J851" s="238"/>
      <c r="K851" s="238"/>
      <c r="L851" s="238"/>
      <c r="M851" s="238"/>
      <c r="N851" s="491"/>
      <c r="O851" s="238"/>
      <c r="P851" s="238"/>
      <c r="Q851" s="238"/>
      <c r="R851" s="238"/>
      <c r="S851" s="238"/>
      <c r="T851" s="238"/>
      <c r="U851" s="238"/>
      <c r="V851" s="238"/>
      <c r="W851" s="238"/>
      <c r="X851" s="238"/>
      <c r="Y851" s="238"/>
      <c r="Z851" s="238"/>
      <c r="AA851" s="238"/>
      <c r="AB851" s="238"/>
      <c r="AC851" s="238"/>
      <c r="AD851" s="238"/>
    </row>
    <row r="852" customFormat="false" ht="15" hidden="false" customHeight="false" outlineLevel="0" collapsed="false">
      <c r="A852" s="238"/>
      <c r="B852" s="453"/>
      <c r="C852" s="238"/>
      <c r="D852" s="347"/>
      <c r="E852" s="347"/>
      <c r="F852" s="486"/>
      <c r="G852" s="483"/>
      <c r="H852" s="486"/>
      <c r="I852" s="491"/>
      <c r="J852" s="238"/>
      <c r="K852" s="238"/>
      <c r="L852" s="238"/>
      <c r="M852" s="238"/>
      <c r="N852" s="491"/>
      <c r="O852" s="238"/>
      <c r="P852" s="238"/>
      <c r="Q852" s="238"/>
      <c r="R852" s="238"/>
      <c r="S852" s="238"/>
      <c r="T852" s="238"/>
      <c r="U852" s="238"/>
      <c r="V852" s="238"/>
      <c r="W852" s="238"/>
      <c r="X852" s="238"/>
      <c r="Y852" s="238"/>
      <c r="Z852" s="238"/>
      <c r="AA852" s="238"/>
      <c r="AB852" s="238"/>
      <c r="AC852" s="238"/>
      <c r="AD852" s="238"/>
    </row>
    <row r="853" customFormat="false" ht="15" hidden="false" customHeight="false" outlineLevel="0" collapsed="false">
      <c r="A853" s="238"/>
      <c r="B853" s="453"/>
      <c r="C853" s="238"/>
      <c r="D853" s="347"/>
      <c r="E853" s="347"/>
      <c r="F853" s="486"/>
      <c r="G853" s="483"/>
      <c r="H853" s="486"/>
      <c r="I853" s="491"/>
      <c r="J853" s="238"/>
      <c r="K853" s="238"/>
      <c r="L853" s="238"/>
      <c r="M853" s="238"/>
      <c r="N853" s="491"/>
      <c r="O853" s="238"/>
      <c r="P853" s="238"/>
      <c r="Q853" s="238"/>
      <c r="R853" s="238"/>
      <c r="S853" s="238"/>
      <c r="T853" s="238"/>
      <c r="U853" s="238"/>
      <c r="V853" s="238"/>
      <c r="W853" s="238"/>
      <c r="X853" s="238"/>
      <c r="Y853" s="238"/>
      <c r="Z853" s="238"/>
      <c r="AA853" s="238"/>
      <c r="AB853" s="238"/>
      <c r="AC853" s="238"/>
      <c r="AD853" s="238"/>
    </row>
    <row r="854" customFormat="false" ht="15" hidden="false" customHeight="false" outlineLevel="0" collapsed="false">
      <c r="A854" s="238"/>
      <c r="B854" s="453"/>
      <c r="C854" s="238"/>
      <c r="D854" s="347"/>
      <c r="E854" s="347"/>
      <c r="F854" s="486"/>
      <c r="G854" s="483"/>
      <c r="H854" s="486"/>
      <c r="I854" s="491"/>
      <c r="J854" s="238"/>
      <c r="K854" s="238"/>
      <c r="L854" s="238"/>
      <c r="M854" s="238"/>
      <c r="N854" s="491"/>
      <c r="O854" s="238"/>
      <c r="P854" s="238"/>
      <c r="Q854" s="238"/>
      <c r="R854" s="238"/>
      <c r="S854" s="238"/>
      <c r="T854" s="238"/>
      <c r="U854" s="238"/>
      <c r="V854" s="238"/>
      <c r="W854" s="238"/>
      <c r="X854" s="238"/>
      <c r="Y854" s="238"/>
      <c r="Z854" s="238"/>
      <c r="AA854" s="238"/>
      <c r="AB854" s="238"/>
      <c r="AC854" s="238"/>
      <c r="AD854" s="238"/>
    </row>
    <row r="855" customFormat="false" ht="15" hidden="false" customHeight="false" outlineLevel="0" collapsed="false">
      <c r="A855" s="238"/>
      <c r="B855" s="453"/>
      <c r="C855" s="238"/>
      <c r="D855" s="347"/>
      <c r="E855" s="347"/>
      <c r="F855" s="486"/>
      <c r="G855" s="483"/>
      <c r="H855" s="486"/>
      <c r="I855" s="491"/>
      <c r="J855" s="238"/>
      <c r="K855" s="238"/>
      <c r="L855" s="238"/>
      <c r="M855" s="238"/>
      <c r="N855" s="491"/>
      <c r="O855" s="238"/>
      <c r="P855" s="238"/>
      <c r="Q855" s="238"/>
      <c r="R855" s="238"/>
      <c r="S855" s="238"/>
      <c r="T855" s="238"/>
      <c r="U855" s="238"/>
      <c r="V855" s="238"/>
      <c r="W855" s="238"/>
      <c r="X855" s="238"/>
      <c r="Y855" s="238"/>
      <c r="Z855" s="238"/>
      <c r="AA855" s="238"/>
      <c r="AB855" s="238"/>
      <c r="AC855" s="238"/>
      <c r="AD855" s="238"/>
    </row>
    <row r="856" customFormat="false" ht="15" hidden="false" customHeight="false" outlineLevel="0" collapsed="false">
      <c r="A856" s="238"/>
      <c r="B856" s="453"/>
      <c r="C856" s="238"/>
      <c r="D856" s="347"/>
      <c r="E856" s="347"/>
      <c r="F856" s="486"/>
      <c r="G856" s="483"/>
      <c r="H856" s="486"/>
      <c r="I856" s="491"/>
      <c r="J856" s="238"/>
      <c r="K856" s="238"/>
      <c r="L856" s="238"/>
      <c r="M856" s="238"/>
      <c r="N856" s="491"/>
      <c r="O856" s="238"/>
      <c r="P856" s="238"/>
      <c r="Q856" s="238"/>
      <c r="R856" s="238"/>
      <c r="S856" s="238"/>
      <c r="T856" s="238"/>
      <c r="U856" s="238"/>
      <c r="V856" s="238"/>
      <c r="W856" s="238"/>
      <c r="X856" s="238"/>
      <c r="Y856" s="238"/>
      <c r="Z856" s="238"/>
      <c r="AA856" s="238"/>
      <c r="AB856" s="238"/>
      <c r="AC856" s="238"/>
      <c r="AD856" s="238"/>
    </row>
    <row r="857" customFormat="false" ht="15" hidden="false" customHeight="false" outlineLevel="0" collapsed="false">
      <c r="A857" s="238"/>
      <c r="B857" s="453"/>
      <c r="C857" s="238"/>
      <c r="D857" s="347"/>
      <c r="E857" s="347"/>
      <c r="F857" s="486"/>
      <c r="G857" s="483"/>
      <c r="H857" s="486"/>
      <c r="I857" s="491"/>
      <c r="J857" s="238"/>
      <c r="K857" s="238"/>
      <c r="L857" s="238"/>
      <c r="M857" s="238"/>
      <c r="N857" s="491"/>
      <c r="O857" s="238"/>
      <c r="P857" s="238"/>
      <c r="Q857" s="238"/>
      <c r="R857" s="238"/>
      <c r="S857" s="238"/>
      <c r="T857" s="238"/>
      <c r="U857" s="238"/>
      <c r="V857" s="238"/>
      <c r="W857" s="238"/>
      <c r="X857" s="238"/>
      <c r="Y857" s="238"/>
      <c r="Z857" s="238"/>
      <c r="AA857" s="238"/>
      <c r="AB857" s="238"/>
      <c r="AC857" s="238"/>
      <c r="AD857" s="238"/>
    </row>
    <row r="858" customFormat="false" ht="15" hidden="false" customHeight="false" outlineLevel="0" collapsed="false">
      <c r="A858" s="238"/>
      <c r="B858" s="453"/>
      <c r="C858" s="238"/>
      <c r="D858" s="347"/>
      <c r="E858" s="347"/>
      <c r="F858" s="486"/>
      <c r="G858" s="483"/>
      <c r="H858" s="486"/>
      <c r="I858" s="491"/>
      <c r="J858" s="238"/>
      <c r="K858" s="238"/>
      <c r="L858" s="238"/>
      <c r="M858" s="238"/>
      <c r="N858" s="491"/>
      <c r="O858" s="238"/>
      <c r="P858" s="238"/>
      <c r="Q858" s="238"/>
      <c r="R858" s="238"/>
      <c r="S858" s="238"/>
      <c r="T858" s="238"/>
      <c r="U858" s="238"/>
      <c r="V858" s="238"/>
      <c r="W858" s="238"/>
      <c r="X858" s="238"/>
      <c r="Y858" s="238"/>
      <c r="Z858" s="238"/>
      <c r="AA858" s="238"/>
      <c r="AB858" s="238"/>
      <c r="AC858" s="238"/>
      <c r="AD858" s="238"/>
    </row>
    <row r="859" customFormat="false" ht="15" hidden="false" customHeight="false" outlineLevel="0" collapsed="false">
      <c r="A859" s="238"/>
      <c r="B859" s="453"/>
      <c r="C859" s="238"/>
      <c r="D859" s="347"/>
      <c r="E859" s="347"/>
      <c r="F859" s="486"/>
      <c r="G859" s="483"/>
      <c r="H859" s="486"/>
      <c r="I859" s="491"/>
      <c r="J859" s="238"/>
      <c r="K859" s="238"/>
      <c r="L859" s="238"/>
      <c r="M859" s="238"/>
      <c r="N859" s="491"/>
      <c r="O859" s="238"/>
      <c r="P859" s="238"/>
      <c r="Q859" s="238"/>
      <c r="R859" s="238"/>
      <c r="S859" s="238"/>
      <c r="T859" s="238"/>
      <c r="U859" s="238"/>
      <c r="V859" s="238"/>
      <c r="W859" s="238"/>
      <c r="X859" s="238"/>
      <c r="Y859" s="238"/>
      <c r="Z859" s="238"/>
      <c r="AA859" s="238"/>
      <c r="AB859" s="238"/>
      <c r="AC859" s="238"/>
      <c r="AD859" s="238"/>
    </row>
    <row r="860" customFormat="false" ht="15" hidden="false" customHeight="false" outlineLevel="0" collapsed="false">
      <c r="A860" s="238"/>
      <c r="B860" s="453"/>
      <c r="C860" s="238"/>
      <c r="D860" s="347"/>
      <c r="E860" s="347"/>
      <c r="F860" s="486"/>
      <c r="G860" s="483"/>
      <c r="H860" s="486"/>
      <c r="I860" s="491"/>
      <c r="J860" s="238"/>
      <c r="K860" s="238"/>
      <c r="L860" s="238"/>
      <c r="M860" s="238"/>
      <c r="N860" s="491"/>
      <c r="O860" s="238"/>
      <c r="P860" s="238"/>
      <c r="Q860" s="238"/>
      <c r="R860" s="238"/>
      <c r="S860" s="238"/>
      <c r="T860" s="238"/>
      <c r="U860" s="238"/>
      <c r="V860" s="238"/>
      <c r="W860" s="238"/>
      <c r="X860" s="238"/>
      <c r="Y860" s="238"/>
      <c r="Z860" s="238"/>
      <c r="AA860" s="238"/>
      <c r="AB860" s="238"/>
      <c r="AC860" s="238"/>
      <c r="AD860" s="238"/>
    </row>
    <row r="861" customFormat="false" ht="15" hidden="false" customHeight="false" outlineLevel="0" collapsed="false">
      <c r="A861" s="238"/>
      <c r="B861" s="453"/>
      <c r="C861" s="238"/>
      <c r="D861" s="347"/>
      <c r="E861" s="347"/>
      <c r="F861" s="486"/>
      <c r="G861" s="483"/>
      <c r="H861" s="486"/>
      <c r="I861" s="491"/>
      <c r="J861" s="238"/>
      <c r="K861" s="238"/>
      <c r="L861" s="238"/>
      <c r="M861" s="238"/>
      <c r="N861" s="491"/>
      <c r="O861" s="238"/>
      <c r="P861" s="238"/>
      <c r="Q861" s="238"/>
      <c r="R861" s="238"/>
      <c r="S861" s="238"/>
      <c r="T861" s="238"/>
      <c r="U861" s="238"/>
      <c r="V861" s="238"/>
      <c r="W861" s="238"/>
      <c r="X861" s="238"/>
      <c r="Y861" s="238"/>
      <c r="Z861" s="238"/>
      <c r="AA861" s="238"/>
      <c r="AB861" s="238"/>
      <c r="AC861" s="238"/>
      <c r="AD861" s="238"/>
    </row>
    <row r="862" customFormat="false" ht="15" hidden="false" customHeight="false" outlineLevel="0" collapsed="false">
      <c r="A862" s="238"/>
      <c r="B862" s="453"/>
      <c r="C862" s="238"/>
      <c r="D862" s="347"/>
      <c r="E862" s="347"/>
      <c r="F862" s="486"/>
      <c r="G862" s="483"/>
      <c r="H862" s="486"/>
      <c r="I862" s="491"/>
      <c r="J862" s="238"/>
      <c r="K862" s="238"/>
      <c r="L862" s="238"/>
      <c r="M862" s="238"/>
      <c r="N862" s="491"/>
      <c r="O862" s="238"/>
      <c r="P862" s="238"/>
      <c r="Q862" s="238"/>
      <c r="R862" s="238"/>
      <c r="S862" s="238"/>
      <c r="T862" s="238"/>
      <c r="U862" s="238"/>
      <c r="V862" s="238"/>
      <c r="W862" s="238"/>
      <c r="X862" s="238"/>
      <c r="Y862" s="238"/>
      <c r="Z862" s="238"/>
      <c r="AA862" s="238"/>
      <c r="AB862" s="238"/>
      <c r="AC862" s="238"/>
      <c r="AD862" s="238"/>
    </row>
    <row r="863" customFormat="false" ht="15" hidden="false" customHeight="false" outlineLevel="0" collapsed="false">
      <c r="A863" s="238"/>
      <c r="B863" s="453"/>
      <c r="C863" s="238"/>
      <c r="D863" s="347"/>
      <c r="E863" s="347"/>
      <c r="F863" s="486"/>
      <c r="G863" s="483"/>
      <c r="H863" s="486"/>
      <c r="I863" s="491"/>
      <c r="J863" s="238"/>
      <c r="K863" s="238"/>
      <c r="L863" s="238"/>
      <c r="M863" s="238"/>
      <c r="N863" s="491"/>
      <c r="O863" s="238"/>
      <c r="P863" s="238"/>
      <c r="Q863" s="238"/>
      <c r="R863" s="238"/>
      <c r="S863" s="238"/>
      <c r="T863" s="238"/>
      <c r="U863" s="238"/>
      <c r="V863" s="238"/>
      <c r="W863" s="238"/>
      <c r="X863" s="238"/>
      <c r="Y863" s="238"/>
      <c r="Z863" s="238"/>
      <c r="AA863" s="238"/>
      <c r="AB863" s="238"/>
      <c r="AC863" s="238"/>
      <c r="AD863" s="238"/>
    </row>
    <row r="864" customFormat="false" ht="15" hidden="false" customHeight="false" outlineLevel="0" collapsed="false">
      <c r="A864" s="238"/>
      <c r="B864" s="453"/>
      <c r="C864" s="238"/>
      <c r="D864" s="347"/>
      <c r="E864" s="347"/>
      <c r="F864" s="486"/>
      <c r="G864" s="483"/>
      <c r="H864" s="486"/>
      <c r="I864" s="491"/>
      <c r="J864" s="238"/>
      <c r="K864" s="238"/>
      <c r="L864" s="238"/>
      <c r="M864" s="238"/>
      <c r="N864" s="491"/>
      <c r="O864" s="238"/>
      <c r="P864" s="238"/>
      <c r="Q864" s="238"/>
      <c r="R864" s="238"/>
      <c r="S864" s="238"/>
      <c r="T864" s="238"/>
      <c r="U864" s="238"/>
      <c r="V864" s="238"/>
      <c r="W864" s="238"/>
      <c r="X864" s="238"/>
      <c r="Y864" s="238"/>
      <c r="Z864" s="238"/>
      <c r="AA864" s="238"/>
      <c r="AB864" s="238"/>
      <c r="AC864" s="238"/>
      <c r="AD864" s="238"/>
    </row>
    <row r="865" customFormat="false" ht="15" hidden="false" customHeight="false" outlineLevel="0" collapsed="false">
      <c r="A865" s="238"/>
      <c r="B865" s="453"/>
      <c r="C865" s="238"/>
      <c r="D865" s="347"/>
      <c r="E865" s="347"/>
      <c r="F865" s="486"/>
      <c r="G865" s="483"/>
      <c r="H865" s="486"/>
      <c r="I865" s="491"/>
      <c r="J865" s="238"/>
      <c r="K865" s="238"/>
      <c r="L865" s="238"/>
      <c r="M865" s="238"/>
      <c r="N865" s="491"/>
      <c r="O865" s="238"/>
      <c r="P865" s="238"/>
      <c r="Q865" s="238"/>
      <c r="R865" s="238"/>
      <c r="S865" s="238"/>
      <c r="T865" s="238"/>
      <c r="U865" s="238"/>
      <c r="V865" s="238"/>
      <c r="W865" s="238"/>
      <c r="X865" s="238"/>
      <c r="Y865" s="238"/>
      <c r="Z865" s="238"/>
      <c r="AA865" s="238"/>
      <c r="AB865" s="238"/>
      <c r="AC865" s="238"/>
      <c r="AD865" s="238"/>
    </row>
    <row r="866" customFormat="false" ht="15" hidden="false" customHeight="false" outlineLevel="0" collapsed="false">
      <c r="A866" s="238"/>
      <c r="B866" s="453"/>
      <c r="C866" s="238"/>
      <c r="D866" s="347"/>
      <c r="E866" s="347"/>
      <c r="F866" s="486"/>
      <c r="G866" s="483"/>
      <c r="H866" s="486"/>
      <c r="I866" s="491"/>
      <c r="J866" s="238"/>
      <c r="K866" s="238"/>
      <c r="L866" s="238"/>
      <c r="M866" s="238"/>
      <c r="N866" s="491"/>
      <c r="O866" s="238"/>
      <c r="P866" s="238"/>
      <c r="Q866" s="238"/>
      <c r="R866" s="238"/>
      <c r="S866" s="238"/>
      <c r="T866" s="238"/>
      <c r="U866" s="238"/>
      <c r="V866" s="238"/>
      <c r="W866" s="238"/>
      <c r="X866" s="238"/>
      <c r="Y866" s="238"/>
      <c r="Z866" s="238"/>
      <c r="AA866" s="238"/>
      <c r="AB866" s="238"/>
      <c r="AC866" s="238"/>
      <c r="AD866" s="238"/>
    </row>
    <row r="867" customFormat="false" ht="15" hidden="false" customHeight="false" outlineLevel="0" collapsed="false">
      <c r="A867" s="238"/>
      <c r="B867" s="453"/>
      <c r="C867" s="238"/>
      <c r="D867" s="347"/>
      <c r="E867" s="347"/>
      <c r="F867" s="486"/>
      <c r="G867" s="483"/>
      <c r="H867" s="486"/>
      <c r="I867" s="491"/>
      <c r="J867" s="238"/>
      <c r="K867" s="238"/>
      <c r="L867" s="238"/>
      <c r="M867" s="238"/>
      <c r="N867" s="491"/>
      <c r="O867" s="238"/>
      <c r="P867" s="238"/>
      <c r="Q867" s="238"/>
      <c r="R867" s="238"/>
      <c r="S867" s="238"/>
      <c r="T867" s="238"/>
      <c r="U867" s="238"/>
      <c r="V867" s="238"/>
      <c r="W867" s="238"/>
      <c r="X867" s="238"/>
      <c r="Y867" s="238"/>
      <c r="Z867" s="238"/>
      <c r="AA867" s="238"/>
      <c r="AB867" s="238"/>
      <c r="AC867" s="238"/>
      <c r="AD867" s="238"/>
    </row>
    <row r="868" customFormat="false" ht="15" hidden="false" customHeight="false" outlineLevel="0" collapsed="false">
      <c r="A868" s="238"/>
      <c r="B868" s="453"/>
      <c r="C868" s="238"/>
      <c r="D868" s="347"/>
      <c r="E868" s="347"/>
      <c r="F868" s="486"/>
      <c r="G868" s="483"/>
      <c r="H868" s="486"/>
      <c r="I868" s="491"/>
      <c r="J868" s="238"/>
      <c r="K868" s="238"/>
      <c r="L868" s="238"/>
      <c r="M868" s="238"/>
      <c r="N868" s="491"/>
      <c r="O868" s="238"/>
      <c r="P868" s="238"/>
      <c r="Q868" s="238"/>
      <c r="R868" s="238"/>
      <c r="S868" s="238"/>
      <c r="T868" s="238"/>
      <c r="U868" s="238"/>
      <c r="V868" s="238"/>
      <c r="W868" s="238"/>
      <c r="X868" s="238"/>
      <c r="Y868" s="238"/>
      <c r="Z868" s="238"/>
      <c r="AA868" s="238"/>
      <c r="AB868" s="238"/>
      <c r="AC868" s="238"/>
      <c r="AD868" s="238"/>
    </row>
    <row r="869" customFormat="false" ht="15" hidden="false" customHeight="false" outlineLevel="0" collapsed="false">
      <c r="A869" s="238"/>
      <c r="B869" s="453"/>
      <c r="C869" s="238"/>
      <c r="D869" s="347"/>
      <c r="E869" s="347"/>
      <c r="F869" s="486"/>
      <c r="G869" s="483"/>
      <c r="H869" s="486"/>
      <c r="I869" s="491"/>
      <c r="J869" s="238"/>
      <c r="K869" s="238"/>
      <c r="L869" s="238"/>
      <c r="M869" s="238"/>
      <c r="N869" s="491"/>
      <c r="O869" s="238"/>
      <c r="P869" s="238"/>
      <c r="Q869" s="238"/>
      <c r="R869" s="238"/>
      <c r="S869" s="238"/>
      <c r="T869" s="238"/>
      <c r="U869" s="238"/>
      <c r="V869" s="238"/>
      <c r="W869" s="238"/>
      <c r="X869" s="238"/>
      <c r="Y869" s="238"/>
      <c r="Z869" s="238"/>
      <c r="AA869" s="238"/>
      <c r="AB869" s="238"/>
      <c r="AC869" s="238"/>
      <c r="AD869" s="238"/>
    </row>
    <row r="870" customFormat="false" ht="15" hidden="false" customHeight="false" outlineLevel="0" collapsed="false">
      <c r="A870" s="238"/>
      <c r="B870" s="453"/>
      <c r="C870" s="238"/>
      <c r="D870" s="347"/>
      <c r="E870" s="347"/>
      <c r="F870" s="486"/>
      <c r="G870" s="483"/>
      <c r="H870" s="486"/>
      <c r="I870" s="491"/>
      <c r="J870" s="238"/>
      <c r="K870" s="238"/>
      <c r="L870" s="238"/>
      <c r="M870" s="238"/>
      <c r="N870" s="491"/>
      <c r="O870" s="238"/>
      <c r="P870" s="238"/>
      <c r="Q870" s="238"/>
      <c r="R870" s="238"/>
      <c r="S870" s="238"/>
      <c r="T870" s="238"/>
      <c r="U870" s="238"/>
      <c r="V870" s="238"/>
      <c r="W870" s="238"/>
      <c r="X870" s="238"/>
      <c r="Y870" s="238"/>
      <c r="Z870" s="238"/>
      <c r="AA870" s="238"/>
      <c r="AB870" s="238"/>
      <c r="AC870" s="238"/>
      <c r="AD870" s="238"/>
    </row>
    <row r="871" customFormat="false" ht="15" hidden="false" customHeight="false" outlineLevel="0" collapsed="false">
      <c r="A871" s="238"/>
      <c r="B871" s="453"/>
      <c r="C871" s="238"/>
      <c r="D871" s="347"/>
      <c r="E871" s="347"/>
      <c r="F871" s="486"/>
      <c r="G871" s="483"/>
      <c r="H871" s="486"/>
      <c r="I871" s="491"/>
      <c r="J871" s="238"/>
      <c r="K871" s="238"/>
      <c r="L871" s="238"/>
      <c r="M871" s="238"/>
      <c r="N871" s="491"/>
      <c r="O871" s="238"/>
      <c r="P871" s="238"/>
      <c r="Q871" s="238"/>
      <c r="R871" s="238"/>
      <c r="S871" s="238"/>
      <c r="T871" s="238"/>
      <c r="U871" s="238"/>
      <c r="V871" s="238"/>
      <c r="W871" s="238"/>
      <c r="X871" s="238"/>
      <c r="Y871" s="238"/>
      <c r="Z871" s="238"/>
      <c r="AA871" s="238"/>
      <c r="AB871" s="238"/>
      <c r="AC871" s="238"/>
      <c r="AD871" s="238"/>
    </row>
    <row r="872" customFormat="false" ht="15" hidden="false" customHeight="false" outlineLevel="0" collapsed="false">
      <c r="A872" s="238"/>
      <c r="B872" s="453"/>
      <c r="C872" s="238"/>
      <c r="D872" s="347"/>
      <c r="E872" s="347"/>
      <c r="F872" s="486"/>
      <c r="G872" s="483"/>
      <c r="H872" s="486"/>
      <c r="I872" s="491"/>
      <c r="J872" s="238"/>
      <c r="K872" s="238"/>
      <c r="L872" s="238"/>
      <c r="M872" s="238"/>
      <c r="N872" s="491"/>
      <c r="O872" s="238"/>
      <c r="P872" s="238"/>
      <c r="Q872" s="238"/>
      <c r="R872" s="238"/>
      <c r="S872" s="238"/>
      <c r="T872" s="238"/>
      <c r="U872" s="238"/>
      <c r="V872" s="238"/>
      <c r="W872" s="238"/>
      <c r="X872" s="238"/>
      <c r="Y872" s="238"/>
      <c r="Z872" s="238"/>
      <c r="AA872" s="238"/>
      <c r="AB872" s="238"/>
      <c r="AC872" s="238"/>
      <c r="AD872" s="238"/>
    </row>
    <row r="873" customFormat="false" ht="15" hidden="false" customHeight="false" outlineLevel="0" collapsed="false">
      <c r="A873" s="238"/>
      <c r="B873" s="453"/>
      <c r="C873" s="238"/>
      <c r="D873" s="347"/>
      <c r="E873" s="347"/>
      <c r="F873" s="486"/>
      <c r="G873" s="483"/>
      <c r="H873" s="486"/>
      <c r="I873" s="491"/>
      <c r="J873" s="238"/>
      <c r="K873" s="238"/>
      <c r="L873" s="238"/>
      <c r="M873" s="238"/>
      <c r="N873" s="491"/>
      <c r="O873" s="238"/>
      <c r="P873" s="238"/>
      <c r="Q873" s="238"/>
      <c r="R873" s="238"/>
      <c r="S873" s="238"/>
      <c r="T873" s="238"/>
      <c r="U873" s="238"/>
      <c r="V873" s="238"/>
      <c r="W873" s="238"/>
      <c r="X873" s="238"/>
      <c r="Y873" s="238"/>
      <c r="Z873" s="238"/>
      <c r="AA873" s="238"/>
      <c r="AB873" s="238"/>
      <c r="AC873" s="238"/>
      <c r="AD873" s="238"/>
    </row>
    <row r="874" customFormat="false" ht="15" hidden="false" customHeight="false" outlineLevel="0" collapsed="false">
      <c r="A874" s="238"/>
      <c r="B874" s="453"/>
      <c r="C874" s="238"/>
      <c r="D874" s="347"/>
      <c r="E874" s="347"/>
      <c r="F874" s="486"/>
      <c r="G874" s="483"/>
      <c r="H874" s="486"/>
      <c r="I874" s="491"/>
      <c r="J874" s="238"/>
      <c r="K874" s="238"/>
      <c r="L874" s="238"/>
      <c r="M874" s="238"/>
      <c r="N874" s="491"/>
      <c r="O874" s="238"/>
      <c r="P874" s="238"/>
      <c r="Q874" s="238"/>
      <c r="R874" s="238"/>
      <c r="S874" s="238"/>
      <c r="T874" s="238"/>
      <c r="U874" s="238"/>
      <c r="V874" s="238"/>
      <c r="W874" s="238"/>
      <c r="X874" s="238"/>
      <c r="Y874" s="238"/>
      <c r="Z874" s="238"/>
      <c r="AA874" s="238"/>
      <c r="AB874" s="238"/>
      <c r="AC874" s="238"/>
      <c r="AD874" s="238"/>
    </row>
    <row r="875" customFormat="false" ht="15" hidden="false" customHeight="false" outlineLevel="0" collapsed="false">
      <c r="A875" s="238"/>
      <c r="B875" s="453"/>
      <c r="C875" s="238"/>
      <c r="D875" s="347"/>
      <c r="E875" s="347"/>
      <c r="F875" s="486"/>
      <c r="G875" s="483"/>
      <c r="H875" s="486"/>
      <c r="I875" s="491"/>
      <c r="J875" s="238"/>
      <c r="K875" s="238"/>
      <c r="L875" s="238"/>
      <c r="M875" s="238"/>
      <c r="N875" s="491"/>
      <c r="O875" s="238"/>
      <c r="P875" s="238"/>
      <c r="Q875" s="238"/>
      <c r="R875" s="238"/>
      <c r="S875" s="238"/>
      <c r="T875" s="238"/>
      <c r="U875" s="238"/>
      <c r="V875" s="238"/>
      <c r="W875" s="238"/>
      <c r="X875" s="238"/>
      <c r="Y875" s="238"/>
      <c r="Z875" s="238"/>
      <c r="AA875" s="238"/>
      <c r="AB875" s="238"/>
      <c r="AC875" s="238"/>
      <c r="AD875" s="238"/>
    </row>
    <row r="876" customFormat="false" ht="15" hidden="false" customHeight="false" outlineLevel="0" collapsed="false">
      <c r="A876" s="238"/>
      <c r="B876" s="453"/>
      <c r="C876" s="238"/>
      <c r="D876" s="347"/>
      <c r="E876" s="347"/>
      <c r="F876" s="486"/>
      <c r="G876" s="483"/>
      <c r="H876" s="486"/>
      <c r="I876" s="491"/>
      <c r="J876" s="238"/>
      <c r="K876" s="238"/>
      <c r="L876" s="238"/>
      <c r="M876" s="238"/>
      <c r="N876" s="491"/>
      <c r="O876" s="238"/>
      <c r="P876" s="238"/>
      <c r="Q876" s="238"/>
      <c r="R876" s="238"/>
      <c r="S876" s="238"/>
      <c r="T876" s="238"/>
      <c r="U876" s="238"/>
      <c r="V876" s="238"/>
      <c r="W876" s="238"/>
      <c r="X876" s="238"/>
      <c r="Y876" s="238"/>
      <c r="Z876" s="238"/>
      <c r="AA876" s="238"/>
      <c r="AB876" s="238"/>
      <c r="AC876" s="238"/>
      <c r="AD876" s="238"/>
    </row>
    <row r="877" customFormat="false" ht="15" hidden="false" customHeight="false" outlineLevel="0" collapsed="false">
      <c r="A877" s="238"/>
      <c r="B877" s="453"/>
      <c r="C877" s="238"/>
      <c r="D877" s="347"/>
      <c r="E877" s="347"/>
      <c r="F877" s="486"/>
      <c r="G877" s="483"/>
      <c r="H877" s="486"/>
      <c r="I877" s="491"/>
      <c r="J877" s="238"/>
      <c r="K877" s="238"/>
      <c r="L877" s="238"/>
      <c r="M877" s="238"/>
      <c r="N877" s="491"/>
      <c r="O877" s="238"/>
      <c r="P877" s="238"/>
      <c r="Q877" s="238"/>
      <c r="R877" s="238"/>
      <c r="S877" s="238"/>
      <c r="T877" s="238"/>
      <c r="U877" s="238"/>
      <c r="V877" s="238"/>
      <c r="W877" s="238"/>
      <c r="X877" s="238"/>
      <c r="Y877" s="238"/>
      <c r="Z877" s="238"/>
      <c r="AA877" s="238"/>
      <c r="AB877" s="238"/>
      <c r="AC877" s="238"/>
      <c r="AD877" s="238"/>
    </row>
    <row r="878" customFormat="false" ht="15" hidden="false" customHeight="false" outlineLevel="0" collapsed="false">
      <c r="A878" s="238"/>
      <c r="B878" s="453"/>
      <c r="C878" s="238"/>
      <c r="D878" s="347"/>
      <c r="E878" s="347"/>
      <c r="F878" s="486"/>
      <c r="G878" s="483"/>
      <c r="H878" s="486"/>
      <c r="I878" s="491"/>
      <c r="J878" s="238"/>
      <c r="K878" s="238"/>
      <c r="L878" s="238"/>
      <c r="M878" s="238"/>
      <c r="N878" s="491"/>
      <c r="O878" s="238"/>
      <c r="P878" s="238"/>
      <c r="Q878" s="238"/>
      <c r="R878" s="238"/>
      <c r="S878" s="238"/>
      <c r="T878" s="238"/>
      <c r="U878" s="238"/>
      <c r="V878" s="238"/>
      <c r="W878" s="238"/>
      <c r="X878" s="238"/>
      <c r="Y878" s="238"/>
      <c r="Z878" s="238"/>
      <c r="AA878" s="238"/>
      <c r="AB878" s="238"/>
      <c r="AC878" s="238"/>
      <c r="AD878" s="238"/>
    </row>
    <row r="879" customFormat="false" ht="15" hidden="false" customHeight="false" outlineLevel="0" collapsed="false">
      <c r="A879" s="238"/>
      <c r="B879" s="453"/>
      <c r="C879" s="238"/>
      <c r="D879" s="347"/>
      <c r="E879" s="347"/>
      <c r="F879" s="486"/>
      <c r="G879" s="483"/>
      <c r="H879" s="486"/>
      <c r="I879" s="491"/>
      <c r="J879" s="238"/>
      <c r="K879" s="238"/>
      <c r="L879" s="238"/>
      <c r="M879" s="238"/>
      <c r="N879" s="491"/>
      <c r="O879" s="238"/>
      <c r="P879" s="238"/>
      <c r="Q879" s="238"/>
      <c r="R879" s="238"/>
      <c r="S879" s="238"/>
      <c r="T879" s="238"/>
      <c r="U879" s="238"/>
      <c r="V879" s="238"/>
      <c r="W879" s="238"/>
      <c r="X879" s="238"/>
      <c r="Y879" s="238"/>
      <c r="Z879" s="238"/>
      <c r="AA879" s="238"/>
      <c r="AB879" s="238"/>
      <c r="AC879" s="238"/>
      <c r="AD879" s="238"/>
    </row>
    <row r="880" customFormat="false" ht="15" hidden="false" customHeight="false" outlineLevel="0" collapsed="false">
      <c r="A880" s="238"/>
      <c r="B880" s="453"/>
      <c r="C880" s="238"/>
      <c r="D880" s="347"/>
      <c r="E880" s="347"/>
      <c r="F880" s="486"/>
      <c r="G880" s="483"/>
      <c r="H880" s="486"/>
      <c r="I880" s="491"/>
      <c r="J880" s="238"/>
      <c r="K880" s="238"/>
      <c r="L880" s="238"/>
      <c r="M880" s="238"/>
      <c r="N880" s="491"/>
      <c r="O880" s="238"/>
      <c r="P880" s="238"/>
      <c r="Q880" s="238"/>
      <c r="R880" s="238"/>
      <c r="S880" s="238"/>
      <c r="T880" s="238"/>
      <c r="U880" s="238"/>
      <c r="V880" s="238"/>
      <c r="W880" s="238"/>
      <c r="X880" s="238"/>
      <c r="Y880" s="238"/>
      <c r="Z880" s="238"/>
      <c r="AA880" s="238"/>
      <c r="AB880" s="238"/>
      <c r="AC880" s="238"/>
      <c r="AD880" s="238"/>
    </row>
    <row r="881" customFormat="false" ht="15" hidden="false" customHeight="false" outlineLevel="0" collapsed="false">
      <c r="A881" s="238"/>
      <c r="B881" s="453"/>
      <c r="C881" s="238"/>
      <c r="D881" s="347"/>
      <c r="E881" s="347"/>
      <c r="F881" s="486"/>
      <c r="G881" s="483"/>
      <c r="H881" s="486"/>
      <c r="I881" s="491"/>
      <c r="J881" s="238"/>
      <c r="K881" s="238"/>
      <c r="L881" s="238"/>
      <c r="M881" s="238"/>
      <c r="N881" s="491"/>
      <c r="O881" s="238"/>
      <c r="P881" s="238"/>
      <c r="Q881" s="238"/>
      <c r="R881" s="238"/>
      <c r="S881" s="238"/>
      <c r="T881" s="238"/>
      <c r="U881" s="238"/>
      <c r="V881" s="238"/>
      <c r="W881" s="238"/>
      <c r="X881" s="238"/>
      <c r="Y881" s="238"/>
      <c r="Z881" s="238"/>
      <c r="AA881" s="238"/>
      <c r="AB881" s="238"/>
      <c r="AC881" s="238"/>
      <c r="AD881" s="238"/>
    </row>
    <row r="882" customFormat="false" ht="15" hidden="false" customHeight="false" outlineLevel="0" collapsed="false">
      <c r="A882" s="238"/>
      <c r="B882" s="453"/>
      <c r="C882" s="238"/>
      <c r="D882" s="347"/>
      <c r="E882" s="347"/>
      <c r="F882" s="486"/>
      <c r="G882" s="483"/>
      <c r="H882" s="486"/>
      <c r="I882" s="491"/>
      <c r="J882" s="238"/>
      <c r="K882" s="238"/>
      <c r="L882" s="238"/>
      <c r="M882" s="238"/>
      <c r="N882" s="491"/>
      <c r="O882" s="238"/>
      <c r="P882" s="238"/>
      <c r="Q882" s="238"/>
      <c r="R882" s="238"/>
      <c r="S882" s="238"/>
      <c r="T882" s="238"/>
      <c r="U882" s="238"/>
      <c r="V882" s="238"/>
      <c r="W882" s="238"/>
      <c r="X882" s="238"/>
      <c r="Y882" s="238"/>
      <c r="Z882" s="238"/>
      <c r="AA882" s="238"/>
      <c r="AB882" s="238"/>
      <c r="AC882" s="238"/>
      <c r="AD882" s="238"/>
    </row>
    <row r="883" customFormat="false" ht="15" hidden="false" customHeight="false" outlineLevel="0" collapsed="false">
      <c r="A883" s="238"/>
      <c r="B883" s="453"/>
      <c r="C883" s="238"/>
      <c r="D883" s="347"/>
      <c r="E883" s="347"/>
      <c r="F883" s="486"/>
      <c r="G883" s="483"/>
      <c r="H883" s="486"/>
      <c r="I883" s="491"/>
      <c r="J883" s="238"/>
      <c r="K883" s="238"/>
      <c r="L883" s="238"/>
      <c r="M883" s="238"/>
      <c r="N883" s="491"/>
      <c r="O883" s="238"/>
      <c r="P883" s="238"/>
      <c r="Q883" s="238"/>
      <c r="R883" s="238"/>
      <c r="S883" s="238"/>
      <c r="T883" s="238"/>
      <c r="U883" s="238"/>
      <c r="V883" s="238"/>
      <c r="W883" s="238"/>
      <c r="X883" s="238"/>
      <c r="Y883" s="238"/>
      <c r="Z883" s="238"/>
      <c r="AA883" s="238"/>
      <c r="AB883" s="238"/>
      <c r="AC883" s="238"/>
      <c r="AD883" s="238"/>
    </row>
    <row r="884" customFormat="false" ht="15" hidden="false" customHeight="false" outlineLevel="0" collapsed="false">
      <c r="A884" s="238"/>
      <c r="B884" s="453"/>
      <c r="C884" s="238"/>
      <c r="D884" s="347"/>
      <c r="E884" s="347"/>
      <c r="F884" s="486"/>
      <c r="G884" s="483"/>
      <c r="H884" s="486"/>
      <c r="I884" s="491"/>
      <c r="J884" s="238"/>
      <c r="K884" s="238"/>
      <c r="L884" s="238"/>
      <c r="M884" s="238"/>
      <c r="N884" s="491"/>
      <c r="O884" s="238"/>
      <c r="P884" s="238"/>
      <c r="Q884" s="238"/>
      <c r="R884" s="238"/>
      <c r="S884" s="238"/>
      <c r="T884" s="238"/>
      <c r="U884" s="238"/>
      <c r="V884" s="238"/>
      <c r="W884" s="238"/>
      <c r="X884" s="238"/>
      <c r="Y884" s="238"/>
      <c r="Z884" s="238"/>
      <c r="AA884" s="238"/>
      <c r="AB884" s="238"/>
      <c r="AC884" s="238"/>
      <c r="AD884" s="238"/>
    </row>
    <row r="885" customFormat="false" ht="15" hidden="false" customHeight="false" outlineLevel="0" collapsed="false">
      <c r="A885" s="238"/>
      <c r="B885" s="453"/>
      <c r="C885" s="238"/>
      <c r="D885" s="347"/>
      <c r="E885" s="347"/>
      <c r="F885" s="486"/>
      <c r="G885" s="483"/>
      <c r="H885" s="486"/>
      <c r="I885" s="491"/>
      <c r="J885" s="238"/>
      <c r="K885" s="238"/>
      <c r="L885" s="238"/>
      <c r="M885" s="238"/>
      <c r="N885" s="491"/>
      <c r="O885" s="238"/>
      <c r="P885" s="238"/>
      <c r="Q885" s="238"/>
      <c r="R885" s="238"/>
      <c r="S885" s="238"/>
      <c r="T885" s="238"/>
      <c r="U885" s="238"/>
      <c r="V885" s="238"/>
      <c r="W885" s="238"/>
      <c r="X885" s="238"/>
      <c r="Y885" s="238"/>
      <c r="Z885" s="238"/>
      <c r="AA885" s="238"/>
      <c r="AB885" s="238"/>
      <c r="AC885" s="238"/>
      <c r="AD885" s="238"/>
    </row>
    <row r="886" customFormat="false" ht="15" hidden="false" customHeight="false" outlineLevel="0" collapsed="false">
      <c r="A886" s="238"/>
      <c r="B886" s="453"/>
      <c r="C886" s="238"/>
      <c r="D886" s="347"/>
      <c r="E886" s="347"/>
      <c r="F886" s="486"/>
      <c r="G886" s="483"/>
      <c r="H886" s="486"/>
      <c r="I886" s="491"/>
      <c r="J886" s="238"/>
      <c r="K886" s="238"/>
      <c r="L886" s="238"/>
      <c r="M886" s="238"/>
      <c r="N886" s="491"/>
      <c r="O886" s="238"/>
      <c r="P886" s="238"/>
      <c r="Q886" s="238"/>
      <c r="R886" s="238"/>
      <c r="S886" s="238"/>
      <c r="T886" s="238"/>
      <c r="U886" s="238"/>
      <c r="V886" s="238"/>
      <c r="W886" s="238"/>
      <c r="X886" s="238"/>
      <c r="Y886" s="238"/>
      <c r="Z886" s="238"/>
      <c r="AA886" s="238"/>
      <c r="AB886" s="238"/>
      <c r="AC886" s="238"/>
      <c r="AD886" s="238"/>
    </row>
    <row r="887" customFormat="false" ht="15" hidden="false" customHeight="false" outlineLevel="0" collapsed="false">
      <c r="A887" s="238"/>
      <c r="B887" s="453"/>
      <c r="C887" s="238"/>
      <c r="D887" s="347"/>
      <c r="E887" s="347"/>
      <c r="F887" s="486"/>
      <c r="G887" s="483"/>
      <c r="H887" s="486"/>
      <c r="I887" s="491"/>
      <c r="J887" s="238"/>
      <c r="K887" s="238"/>
      <c r="L887" s="238"/>
      <c r="M887" s="238"/>
      <c r="N887" s="491"/>
      <c r="O887" s="238"/>
      <c r="P887" s="238"/>
      <c r="Q887" s="238"/>
      <c r="R887" s="238"/>
      <c r="S887" s="238"/>
      <c r="T887" s="238"/>
      <c r="U887" s="238"/>
      <c r="V887" s="238"/>
      <c r="W887" s="238"/>
      <c r="X887" s="238"/>
      <c r="Y887" s="238"/>
      <c r="Z887" s="238"/>
      <c r="AA887" s="238"/>
      <c r="AB887" s="238"/>
      <c r="AC887" s="238"/>
      <c r="AD887" s="238"/>
    </row>
    <row r="888" customFormat="false" ht="15" hidden="false" customHeight="false" outlineLevel="0" collapsed="false">
      <c r="A888" s="238"/>
      <c r="B888" s="453"/>
      <c r="C888" s="238"/>
      <c r="D888" s="347"/>
      <c r="E888" s="347"/>
      <c r="F888" s="486"/>
      <c r="G888" s="483"/>
      <c r="H888" s="486"/>
      <c r="I888" s="491"/>
      <c r="J888" s="238"/>
      <c r="K888" s="238"/>
      <c r="L888" s="238"/>
      <c r="M888" s="238"/>
      <c r="N888" s="491"/>
      <c r="O888" s="238"/>
      <c r="P888" s="238"/>
      <c r="Q888" s="238"/>
      <c r="R888" s="238"/>
      <c r="S888" s="238"/>
      <c r="T888" s="238"/>
      <c r="U888" s="238"/>
      <c r="V888" s="238"/>
      <c r="W888" s="238"/>
      <c r="X888" s="238"/>
      <c r="Y888" s="238"/>
      <c r="Z888" s="238"/>
      <c r="AA888" s="238"/>
      <c r="AB888" s="238"/>
      <c r="AC888" s="238"/>
      <c r="AD888" s="238"/>
    </row>
    <row r="889" customFormat="false" ht="15" hidden="false" customHeight="false" outlineLevel="0" collapsed="false">
      <c r="A889" s="238"/>
      <c r="B889" s="453"/>
      <c r="C889" s="238"/>
      <c r="D889" s="347"/>
      <c r="E889" s="347"/>
      <c r="F889" s="486"/>
      <c r="G889" s="483"/>
      <c r="H889" s="486"/>
      <c r="I889" s="491"/>
      <c r="J889" s="238"/>
      <c r="K889" s="238"/>
      <c r="L889" s="238"/>
      <c r="M889" s="238"/>
      <c r="N889" s="491"/>
      <c r="O889" s="238"/>
      <c r="P889" s="238"/>
      <c r="Q889" s="238"/>
      <c r="R889" s="238"/>
      <c r="S889" s="238"/>
      <c r="T889" s="238"/>
      <c r="U889" s="238"/>
      <c r="V889" s="238"/>
      <c r="W889" s="238"/>
      <c r="X889" s="238"/>
      <c r="Y889" s="238"/>
      <c r="Z889" s="238"/>
      <c r="AA889" s="238"/>
      <c r="AB889" s="238"/>
      <c r="AC889" s="238"/>
      <c r="AD889" s="238"/>
    </row>
    <row r="890" customFormat="false" ht="15" hidden="false" customHeight="false" outlineLevel="0" collapsed="false">
      <c r="A890" s="238"/>
      <c r="B890" s="453"/>
      <c r="C890" s="238"/>
      <c r="D890" s="347"/>
      <c r="E890" s="347"/>
      <c r="F890" s="486"/>
      <c r="G890" s="483"/>
      <c r="H890" s="486"/>
      <c r="I890" s="491"/>
      <c r="J890" s="238"/>
      <c r="K890" s="238"/>
      <c r="L890" s="238"/>
      <c r="M890" s="238"/>
      <c r="N890" s="491"/>
      <c r="O890" s="238"/>
      <c r="P890" s="238"/>
      <c r="Q890" s="238"/>
      <c r="R890" s="238"/>
      <c r="S890" s="238"/>
      <c r="T890" s="238"/>
      <c r="U890" s="238"/>
      <c r="V890" s="238"/>
      <c r="W890" s="238"/>
      <c r="X890" s="238"/>
      <c r="Y890" s="238"/>
      <c r="Z890" s="238"/>
      <c r="AA890" s="238"/>
      <c r="AB890" s="238"/>
      <c r="AC890" s="238"/>
      <c r="AD890" s="238"/>
    </row>
    <row r="891" customFormat="false" ht="15" hidden="false" customHeight="false" outlineLevel="0" collapsed="false">
      <c r="A891" s="238"/>
      <c r="B891" s="453"/>
      <c r="C891" s="238"/>
      <c r="D891" s="347"/>
      <c r="E891" s="347"/>
      <c r="F891" s="486"/>
      <c r="G891" s="483"/>
      <c r="H891" s="486"/>
      <c r="I891" s="491"/>
      <c r="J891" s="238"/>
      <c r="K891" s="238"/>
      <c r="L891" s="238"/>
      <c r="M891" s="238"/>
      <c r="N891" s="491"/>
      <c r="O891" s="238"/>
      <c r="P891" s="238"/>
      <c r="Q891" s="238"/>
      <c r="R891" s="238"/>
      <c r="S891" s="238"/>
      <c r="T891" s="238"/>
      <c r="U891" s="238"/>
      <c r="V891" s="238"/>
      <c r="W891" s="238"/>
      <c r="X891" s="238"/>
      <c r="Y891" s="238"/>
      <c r="Z891" s="238"/>
      <c r="AA891" s="238"/>
      <c r="AB891" s="238"/>
      <c r="AC891" s="238"/>
      <c r="AD891" s="238"/>
    </row>
    <row r="892" customFormat="false" ht="15" hidden="false" customHeight="false" outlineLevel="0" collapsed="false">
      <c r="A892" s="238"/>
      <c r="B892" s="453"/>
      <c r="C892" s="238"/>
      <c r="D892" s="347"/>
      <c r="E892" s="347"/>
      <c r="F892" s="486"/>
      <c r="G892" s="483"/>
      <c r="H892" s="486"/>
      <c r="I892" s="491"/>
      <c r="J892" s="238"/>
      <c r="K892" s="238"/>
      <c r="L892" s="238"/>
      <c r="M892" s="238"/>
      <c r="N892" s="491"/>
      <c r="O892" s="238"/>
      <c r="P892" s="238"/>
      <c r="Q892" s="238"/>
      <c r="R892" s="238"/>
      <c r="S892" s="238"/>
      <c r="T892" s="238"/>
      <c r="U892" s="238"/>
      <c r="V892" s="238"/>
      <c r="W892" s="238"/>
      <c r="X892" s="238"/>
      <c r="Y892" s="238"/>
      <c r="Z892" s="238"/>
      <c r="AA892" s="238"/>
      <c r="AB892" s="238"/>
      <c r="AC892" s="238"/>
      <c r="AD892" s="238"/>
    </row>
    <row r="893" customFormat="false" ht="15" hidden="false" customHeight="false" outlineLevel="0" collapsed="false">
      <c r="A893" s="238"/>
      <c r="B893" s="453"/>
      <c r="C893" s="238"/>
      <c r="D893" s="347"/>
      <c r="E893" s="347"/>
      <c r="F893" s="486"/>
      <c r="G893" s="483"/>
      <c r="H893" s="486"/>
      <c r="I893" s="491"/>
      <c r="J893" s="238"/>
      <c r="K893" s="238"/>
      <c r="L893" s="238"/>
      <c r="M893" s="238"/>
      <c r="N893" s="491"/>
      <c r="O893" s="238"/>
      <c r="P893" s="238"/>
      <c r="Q893" s="238"/>
      <c r="R893" s="238"/>
      <c r="S893" s="238"/>
      <c r="T893" s="238"/>
      <c r="U893" s="238"/>
      <c r="V893" s="238"/>
      <c r="W893" s="238"/>
      <c r="X893" s="238"/>
      <c r="Y893" s="238"/>
      <c r="Z893" s="238"/>
      <c r="AA893" s="238"/>
      <c r="AB893" s="238"/>
      <c r="AC893" s="238"/>
      <c r="AD893" s="238"/>
    </row>
    <row r="894" customFormat="false" ht="15" hidden="false" customHeight="false" outlineLevel="0" collapsed="false">
      <c r="A894" s="238"/>
      <c r="B894" s="453"/>
      <c r="C894" s="238"/>
      <c r="D894" s="347"/>
      <c r="E894" s="347"/>
      <c r="F894" s="486"/>
      <c r="G894" s="483"/>
      <c r="H894" s="486"/>
      <c r="I894" s="491"/>
      <c r="J894" s="238"/>
      <c r="K894" s="238"/>
      <c r="L894" s="238"/>
      <c r="M894" s="238"/>
      <c r="N894" s="491"/>
      <c r="O894" s="238"/>
      <c r="P894" s="238"/>
      <c r="Q894" s="238"/>
      <c r="R894" s="238"/>
      <c r="S894" s="238"/>
      <c r="T894" s="238"/>
      <c r="U894" s="238"/>
      <c r="V894" s="238"/>
      <c r="W894" s="238"/>
      <c r="X894" s="238"/>
      <c r="Y894" s="238"/>
      <c r="Z894" s="238"/>
      <c r="AA894" s="238"/>
      <c r="AB894" s="238"/>
      <c r="AC894" s="238"/>
      <c r="AD894" s="238"/>
    </row>
    <row r="895" customFormat="false" ht="15" hidden="false" customHeight="false" outlineLevel="0" collapsed="false">
      <c r="A895" s="238"/>
      <c r="B895" s="453"/>
      <c r="C895" s="238"/>
      <c r="D895" s="347"/>
      <c r="E895" s="347"/>
      <c r="F895" s="486"/>
      <c r="G895" s="483"/>
      <c r="H895" s="486"/>
      <c r="I895" s="491"/>
      <c r="J895" s="238"/>
      <c r="K895" s="238"/>
      <c r="L895" s="238"/>
      <c r="M895" s="238"/>
      <c r="N895" s="491"/>
      <c r="O895" s="238"/>
      <c r="P895" s="238"/>
      <c r="Q895" s="238"/>
      <c r="R895" s="238"/>
      <c r="S895" s="238"/>
      <c r="T895" s="238"/>
      <c r="U895" s="238"/>
      <c r="V895" s="238"/>
      <c r="W895" s="238"/>
      <c r="X895" s="238"/>
      <c r="Y895" s="238"/>
      <c r="Z895" s="238"/>
      <c r="AA895" s="238"/>
      <c r="AB895" s="238"/>
      <c r="AC895" s="238"/>
      <c r="AD895" s="238"/>
    </row>
    <row r="896" customFormat="false" ht="15" hidden="false" customHeight="false" outlineLevel="0" collapsed="false">
      <c r="A896" s="238"/>
      <c r="B896" s="453"/>
      <c r="C896" s="238"/>
      <c r="D896" s="347"/>
      <c r="E896" s="347"/>
      <c r="F896" s="486"/>
      <c r="G896" s="483"/>
      <c r="H896" s="486"/>
      <c r="I896" s="491"/>
      <c r="J896" s="238"/>
      <c r="K896" s="238"/>
      <c r="L896" s="238"/>
      <c r="M896" s="238"/>
      <c r="N896" s="491"/>
      <c r="O896" s="238"/>
      <c r="P896" s="238"/>
      <c r="Q896" s="238"/>
      <c r="R896" s="238"/>
      <c r="S896" s="238"/>
      <c r="T896" s="238"/>
      <c r="U896" s="238"/>
      <c r="V896" s="238"/>
      <c r="W896" s="238"/>
      <c r="X896" s="238"/>
      <c r="Y896" s="238"/>
      <c r="Z896" s="238"/>
      <c r="AA896" s="238"/>
      <c r="AB896" s="238"/>
      <c r="AC896" s="238"/>
      <c r="AD896" s="238"/>
    </row>
    <row r="897" customFormat="false" ht="15" hidden="false" customHeight="false" outlineLevel="0" collapsed="false">
      <c r="A897" s="238"/>
      <c r="B897" s="453"/>
      <c r="C897" s="238"/>
      <c r="D897" s="347"/>
      <c r="E897" s="347"/>
      <c r="F897" s="486"/>
      <c r="G897" s="483"/>
      <c r="H897" s="486"/>
      <c r="I897" s="491"/>
      <c r="J897" s="238"/>
      <c r="K897" s="238"/>
      <c r="L897" s="238"/>
      <c r="M897" s="238"/>
      <c r="N897" s="491"/>
      <c r="O897" s="238"/>
      <c r="P897" s="238"/>
      <c r="Q897" s="238"/>
      <c r="R897" s="238"/>
      <c r="S897" s="238"/>
      <c r="T897" s="238"/>
      <c r="U897" s="238"/>
      <c r="V897" s="238"/>
      <c r="W897" s="238"/>
      <c r="X897" s="238"/>
      <c r="Y897" s="238"/>
      <c r="Z897" s="238"/>
      <c r="AA897" s="238"/>
      <c r="AB897" s="238"/>
      <c r="AC897" s="238"/>
      <c r="AD897" s="238"/>
    </row>
    <row r="898" customFormat="false" ht="15" hidden="false" customHeight="false" outlineLevel="0" collapsed="false">
      <c r="A898" s="238"/>
      <c r="B898" s="453"/>
      <c r="C898" s="238"/>
      <c r="D898" s="347"/>
      <c r="E898" s="347"/>
      <c r="F898" s="486"/>
      <c r="G898" s="483"/>
      <c r="H898" s="486"/>
      <c r="I898" s="491"/>
      <c r="J898" s="238"/>
      <c r="K898" s="238"/>
      <c r="L898" s="238"/>
      <c r="M898" s="238"/>
      <c r="N898" s="491"/>
      <c r="O898" s="238"/>
      <c r="P898" s="238"/>
      <c r="Q898" s="238"/>
      <c r="R898" s="238"/>
      <c r="S898" s="238"/>
      <c r="T898" s="238"/>
      <c r="U898" s="238"/>
      <c r="V898" s="238"/>
      <c r="W898" s="238"/>
      <c r="X898" s="238"/>
      <c r="Y898" s="238"/>
      <c r="Z898" s="238"/>
      <c r="AA898" s="238"/>
      <c r="AB898" s="238"/>
      <c r="AC898" s="238"/>
      <c r="AD898" s="238"/>
    </row>
    <row r="899" customFormat="false" ht="15" hidden="false" customHeight="false" outlineLevel="0" collapsed="false">
      <c r="A899" s="238"/>
      <c r="B899" s="453"/>
      <c r="C899" s="238"/>
      <c r="D899" s="347"/>
      <c r="E899" s="347"/>
      <c r="F899" s="486"/>
      <c r="G899" s="483"/>
      <c r="H899" s="486"/>
      <c r="I899" s="491"/>
      <c r="J899" s="238"/>
      <c r="K899" s="238"/>
      <c r="L899" s="238"/>
      <c r="M899" s="238"/>
      <c r="N899" s="491"/>
      <c r="O899" s="238"/>
      <c r="P899" s="238"/>
      <c r="Q899" s="238"/>
      <c r="R899" s="238"/>
      <c r="S899" s="238"/>
      <c r="T899" s="238"/>
      <c r="U899" s="238"/>
      <c r="V899" s="238"/>
      <c r="W899" s="238"/>
      <c r="X899" s="238"/>
      <c r="Y899" s="238"/>
      <c r="Z899" s="238"/>
      <c r="AA899" s="238"/>
      <c r="AB899" s="238"/>
      <c r="AC899" s="238"/>
      <c r="AD899" s="238"/>
    </row>
    <row r="900" customFormat="false" ht="15" hidden="false" customHeight="false" outlineLevel="0" collapsed="false">
      <c r="A900" s="238"/>
      <c r="B900" s="453"/>
      <c r="C900" s="238"/>
      <c r="D900" s="347"/>
      <c r="E900" s="347"/>
      <c r="F900" s="486"/>
      <c r="G900" s="483"/>
      <c r="H900" s="486"/>
      <c r="I900" s="491"/>
      <c r="J900" s="238"/>
      <c r="K900" s="238"/>
      <c r="L900" s="238"/>
      <c r="M900" s="238"/>
      <c r="N900" s="491"/>
      <c r="O900" s="238"/>
      <c r="P900" s="238"/>
      <c r="Q900" s="238"/>
      <c r="R900" s="238"/>
      <c r="S900" s="238"/>
      <c r="T900" s="238"/>
      <c r="U900" s="238"/>
      <c r="V900" s="238"/>
      <c r="W900" s="238"/>
      <c r="X900" s="238"/>
      <c r="Y900" s="238"/>
      <c r="Z900" s="238"/>
      <c r="AA900" s="238"/>
      <c r="AB900" s="238"/>
      <c r="AC900" s="238"/>
      <c r="AD900" s="238"/>
    </row>
    <row r="901" customFormat="false" ht="15" hidden="false" customHeight="false" outlineLevel="0" collapsed="false">
      <c r="A901" s="238"/>
      <c r="B901" s="453"/>
      <c r="C901" s="238"/>
      <c r="D901" s="347"/>
      <c r="E901" s="347"/>
      <c r="F901" s="486"/>
      <c r="G901" s="483"/>
      <c r="H901" s="486"/>
      <c r="I901" s="491"/>
      <c r="J901" s="238"/>
      <c r="K901" s="238"/>
      <c r="L901" s="238"/>
      <c r="M901" s="238"/>
      <c r="N901" s="491"/>
      <c r="O901" s="238"/>
      <c r="P901" s="238"/>
      <c r="Q901" s="238"/>
      <c r="R901" s="238"/>
      <c r="S901" s="238"/>
      <c r="T901" s="238"/>
      <c r="U901" s="238"/>
      <c r="V901" s="238"/>
      <c r="W901" s="238"/>
      <c r="X901" s="238"/>
      <c r="Y901" s="238"/>
      <c r="Z901" s="238"/>
      <c r="AA901" s="238"/>
      <c r="AB901" s="238"/>
      <c r="AC901" s="238"/>
      <c r="AD901" s="238"/>
    </row>
    <row r="902" customFormat="false" ht="15" hidden="false" customHeight="false" outlineLevel="0" collapsed="false">
      <c r="A902" s="238"/>
      <c r="B902" s="453"/>
      <c r="C902" s="238"/>
      <c r="D902" s="347"/>
      <c r="E902" s="347"/>
      <c r="F902" s="486"/>
      <c r="G902" s="483"/>
      <c r="H902" s="486"/>
      <c r="I902" s="491"/>
      <c r="J902" s="238"/>
      <c r="K902" s="238"/>
      <c r="L902" s="238"/>
      <c r="M902" s="238"/>
      <c r="N902" s="491"/>
      <c r="O902" s="238"/>
      <c r="P902" s="238"/>
      <c r="Q902" s="238"/>
      <c r="R902" s="238"/>
      <c r="S902" s="238"/>
      <c r="T902" s="238"/>
      <c r="U902" s="238"/>
      <c r="V902" s="238"/>
      <c r="W902" s="238"/>
      <c r="X902" s="238"/>
      <c r="Y902" s="238"/>
      <c r="Z902" s="238"/>
      <c r="AA902" s="238"/>
      <c r="AB902" s="238"/>
      <c r="AC902" s="238"/>
      <c r="AD902" s="238"/>
    </row>
    <row r="903" customFormat="false" ht="15" hidden="false" customHeight="false" outlineLevel="0" collapsed="false">
      <c r="A903" s="238"/>
      <c r="B903" s="453"/>
      <c r="C903" s="238"/>
      <c r="D903" s="347"/>
      <c r="E903" s="347"/>
      <c r="F903" s="486"/>
      <c r="G903" s="483"/>
      <c r="H903" s="486"/>
      <c r="I903" s="491"/>
      <c r="J903" s="238"/>
      <c r="K903" s="238"/>
      <c r="L903" s="238"/>
      <c r="M903" s="238"/>
      <c r="N903" s="491"/>
      <c r="O903" s="238"/>
      <c r="P903" s="238"/>
      <c r="Q903" s="238"/>
      <c r="R903" s="238"/>
      <c r="S903" s="238"/>
      <c r="T903" s="238"/>
      <c r="U903" s="238"/>
      <c r="V903" s="238"/>
      <c r="W903" s="238"/>
      <c r="X903" s="238"/>
      <c r="Y903" s="238"/>
      <c r="Z903" s="238"/>
      <c r="AA903" s="238"/>
      <c r="AB903" s="238"/>
      <c r="AC903" s="238"/>
      <c r="AD903" s="238"/>
    </row>
    <row r="904" customFormat="false" ht="15" hidden="false" customHeight="false" outlineLevel="0" collapsed="false">
      <c r="A904" s="238"/>
      <c r="B904" s="453"/>
      <c r="C904" s="238"/>
      <c r="D904" s="347"/>
      <c r="E904" s="347"/>
      <c r="F904" s="486"/>
      <c r="G904" s="483"/>
      <c r="H904" s="486"/>
      <c r="I904" s="491"/>
      <c r="J904" s="238"/>
      <c r="K904" s="238"/>
      <c r="L904" s="238"/>
      <c r="M904" s="238"/>
      <c r="N904" s="491"/>
      <c r="O904" s="238"/>
      <c r="P904" s="238"/>
      <c r="Q904" s="238"/>
      <c r="R904" s="238"/>
      <c r="S904" s="238"/>
      <c r="T904" s="238"/>
      <c r="U904" s="238"/>
      <c r="V904" s="238"/>
      <c r="W904" s="238"/>
      <c r="X904" s="238"/>
      <c r="Y904" s="238"/>
      <c r="Z904" s="238"/>
      <c r="AA904" s="238"/>
      <c r="AB904" s="238"/>
      <c r="AC904" s="238"/>
      <c r="AD904" s="238"/>
    </row>
    <row r="905" customFormat="false" ht="15" hidden="false" customHeight="false" outlineLevel="0" collapsed="false">
      <c r="A905" s="238"/>
      <c r="B905" s="453"/>
      <c r="C905" s="238"/>
      <c r="D905" s="347"/>
      <c r="E905" s="347"/>
      <c r="F905" s="486"/>
      <c r="G905" s="483"/>
      <c r="H905" s="486"/>
      <c r="I905" s="491"/>
      <c r="J905" s="238"/>
      <c r="K905" s="238"/>
      <c r="L905" s="238"/>
      <c r="M905" s="238"/>
      <c r="N905" s="491"/>
      <c r="O905" s="238"/>
      <c r="P905" s="238"/>
      <c r="Q905" s="238"/>
      <c r="R905" s="238"/>
      <c r="S905" s="238"/>
      <c r="T905" s="238"/>
      <c r="U905" s="238"/>
      <c r="V905" s="238"/>
      <c r="W905" s="238"/>
      <c r="X905" s="238"/>
      <c r="Y905" s="238"/>
      <c r="Z905" s="238"/>
      <c r="AA905" s="238"/>
      <c r="AB905" s="238"/>
      <c r="AC905" s="238"/>
      <c r="AD905" s="238"/>
    </row>
    <row r="906" customFormat="false" ht="15" hidden="false" customHeight="false" outlineLevel="0" collapsed="false">
      <c r="A906" s="238"/>
      <c r="B906" s="453"/>
      <c r="C906" s="238"/>
      <c r="D906" s="347"/>
      <c r="E906" s="347"/>
      <c r="F906" s="486"/>
      <c r="G906" s="483"/>
      <c r="H906" s="486"/>
      <c r="I906" s="491"/>
      <c r="J906" s="238"/>
      <c r="K906" s="238"/>
      <c r="L906" s="238"/>
      <c r="M906" s="238"/>
      <c r="N906" s="491"/>
      <c r="O906" s="238"/>
      <c r="P906" s="238"/>
      <c r="Q906" s="238"/>
      <c r="R906" s="238"/>
      <c r="S906" s="238"/>
      <c r="T906" s="238"/>
      <c r="U906" s="238"/>
      <c r="V906" s="238"/>
      <c r="W906" s="238"/>
      <c r="X906" s="238"/>
      <c r="Y906" s="238"/>
      <c r="Z906" s="238"/>
      <c r="AA906" s="238"/>
      <c r="AB906" s="238"/>
      <c r="AC906" s="238"/>
      <c r="AD906" s="238"/>
    </row>
    <row r="907" customFormat="false" ht="15" hidden="false" customHeight="false" outlineLevel="0" collapsed="false">
      <c r="A907" s="238"/>
      <c r="B907" s="453"/>
      <c r="C907" s="238"/>
      <c r="D907" s="347"/>
      <c r="E907" s="347"/>
      <c r="F907" s="486"/>
      <c r="G907" s="483"/>
      <c r="H907" s="486"/>
      <c r="I907" s="491"/>
      <c r="J907" s="238"/>
      <c r="K907" s="238"/>
      <c r="L907" s="238"/>
      <c r="M907" s="238"/>
      <c r="N907" s="491"/>
      <c r="O907" s="238"/>
      <c r="P907" s="238"/>
      <c r="Q907" s="238"/>
      <c r="R907" s="238"/>
      <c r="S907" s="238"/>
      <c r="T907" s="238"/>
      <c r="U907" s="238"/>
      <c r="V907" s="238"/>
      <c r="W907" s="238"/>
      <c r="X907" s="238"/>
      <c r="Y907" s="238"/>
      <c r="Z907" s="238"/>
      <c r="AA907" s="238"/>
      <c r="AB907" s="238"/>
      <c r="AC907" s="238"/>
      <c r="AD907" s="238"/>
    </row>
    <row r="908" customFormat="false" ht="15" hidden="false" customHeight="false" outlineLevel="0" collapsed="false">
      <c r="A908" s="238"/>
      <c r="B908" s="453"/>
      <c r="C908" s="238"/>
      <c r="D908" s="347"/>
      <c r="E908" s="347"/>
      <c r="F908" s="486"/>
      <c r="G908" s="483"/>
      <c r="H908" s="486"/>
      <c r="I908" s="491"/>
      <c r="J908" s="238"/>
      <c r="K908" s="238"/>
      <c r="L908" s="238"/>
      <c r="M908" s="238"/>
      <c r="N908" s="491"/>
      <c r="O908" s="238"/>
      <c r="P908" s="238"/>
      <c r="Q908" s="238"/>
      <c r="R908" s="238"/>
      <c r="S908" s="238"/>
      <c r="T908" s="238"/>
      <c r="U908" s="238"/>
      <c r="V908" s="238"/>
      <c r="W908" s="238"/>
      <c r="X908" s="238"/>
      <c r="Y908" s="238"/>
      <c r="Z908" s="238"/>
      <c r="AA908" s="238"/>
      <c r="AB908" s="238"/>
      <c r="AC908" s="238"/>
      <c r="AD908" s="238"/>
    </row>
    <row r="909" customFormat="false" ht="15" hidden="false" customHeight="false" outlineLevel="0" collapsed="false">
      <c r="A909" s="238"/>
      <c r="B909" s="453"/>
      <c r="C909" s="238"/>
      <c r="D909" s="347"/>
      <c r="E909" s="347"/>
      <c r="F909" s="486"/>
      <c r="G909" s="483"/>
      <c r="H909" s="486"/>
      <c r="I909" s="491"/>
      <c r="J909" s="238"/>
      <c r="K909" s="238"/>
      <c r="L909" s="238"/>
      <c r="M909" s="238"/>
      <c r="N909" s="491"/>
      <c r="O909" s="238"/>
      <c r="P909" s="238"/>
      <c r="Q909" s="238"/>
      <c r="R909" s="238"/>
      <c r="S909" s="238"/>
      <c r="T909" s="238"/>
      <c r="U909" s="238"/>
      <c r="V909" s="238"/>
      <c r="W909" s="238"/>
      <c r="X909" s="238"/>
      <c r="Y909" s="238"/>
      <c r="Z909" s="238"/>
      <c r="AA909" s="238"/>
      <c r="AB909" s="238"/>
      <c r="AC909" s="238"/>
      <c r="AD909" s="238"/>
    </row>
    <row r="910" customFormat="false" ht="15" hidden="false" customHeight="false" outlineLevel="0" collapsed="false">
      <c r="A910" s="238"/>
      <c r="B910" s="453"/>
      <c r="C910" s="238"/>
      <c r="D910" s="347"/>
      <c r="E910" s="347"/>
      <c r="F910" s="486"/>
      <c r="G910" s="483"/>
      <c r="H910" s="486"/>
      <c r="I910" s="491"/>
      <c r="J910" s="238"/>
      <c r="K910" s="238"/>
      <c r="L910" s="238"/>
      <c r="M910" s="238"/>
      <c r="N910" s="491"/>
      <c r="O910" s="238"/>
      <c r="P910" s="238"/>
      <c r="Q910" s="238"/>
      <c r="R910" s="238"/>
      <c r="S910" s="238"/>
      <c r="T910" s="238"/>
      <c r="U910" s="238"/>
      <c r="V910" s="238"/>
      <c r="W910" s="238"/>
      <c r="X910" s="238"/>
      <c r="Y910" s="238"/>
      <c r="Z910" s="238"/>
      <c r="AA910" s="238"/>
      <c r="AB910" s="238"/>
      <c r="AC910" s="238"/>
      <c r="AD910" s="238"/>
    </row>
    <row r="911" customFormat="false" ht="15" hidden="false" customHeight="false" outlineLevel="0" collapsed="false">
      <c r="A911" s="238"/>
      <c r="B911" s="453"/>
      <c r="C911" s="238"/>
      <c r="D911" s="347"/>
      <c r="E911" s="347"/>
      <c r="F911" s="486"/>
      <c r="G911" s="483"/>
      <c r="H911" s="486"/>
      <c r="I911" s="491"/>
      <c r="J911" s="238"/>
      <c r="K911" s="238"/>
      <c r="L911" s="238"/>
      <c r="M911" s="238"/>
      <c r="N911" s="491"/>
      <c r="O911" s="238"/>
      <c r="P911" s="238"/>
      <c r="Q911" s="238"/>
      <c r="R911" s="238"/>
      <c r="S911" s="238"/>
      <c r="T911" s="238"/>
      <c r="U911" s="238"/>
      <c r="V911" s="238"/>
      <c r="W911" s="238"/>
      <c r="X911" s="238"/>
      <c r="Y911" s="238"/>
      <c r="Z911" s="238"/>
      <c r="AA911" s="238"/>
      <c r="AB911" s="238"/>
      <c r="AC911" s="238"/>
      <c r="AD911" s="238"/>
    </row>
    <row r="912" customFormat="false" ht="15" hidden="false" customHeight="false" outlineLevel="0" collapsed="false">
      <c r="A912" s="238"/>
      <c r="B912" s="453"/>
      <c r="C912" s="238"/>
      <c r="D912" s="347"/>
      <c r="E912" s="347"/>
      <c r="F912" s="486"/>
      <c r="G912" s="483"/>
      <c r="H912" s="486"/>
      <c r="I912" s="491"/>
      <c r="J912" s="238"/>
      <c r="K912" s="238"/>
      <c r="L912" s="238"/>
      <c r="M912" s="238"/>
      <c r="N912" s="491"/>
      <c r="O912" s="238"/>
      <c r="P912" s="238"/>
      <c r="Q912" s="238"/>
      <c r="R912" s="238"/>
      <c r="S912" s="238"/>
      <c r="T912" s="238"/>
      <c r="U912" s="238"/>
      <c r="V912" s="238"/>
      <c r="W912" s="238"/>
      <c r="X912" s="238"/>
      <c r="Y912" s="238"/>
      <c r="Z912" s="238"/>
      <c r="AA912" s="238"/>
      <c r="AB912" s="238"/>
      <c r="AC912" s="238"/>
      <c r="AD912" s="238"/>
    </row>
    <row r="913" customFormat="false" ht="15" hidden="false" customHeight="false" outlineLevel="0" collapsed="false">
      <c r="A913" s="238"/>
      <c r="B913" s="453"/>
      <c r="C913" s="238"/>
      <c r="D913" s="347"/>
      <c r="E913" s="347"/>
      <c r="F913" s="486"/>
      <c r="G913" s="483"/>
      <c r="H913" s="486"/>
      <c r="I913" s="491"/>
      <c r="J913" s="238"/>
      <c r="K913" s="238"/>
      <c r="L913" s="238"/>
      <c r="M913" s="238"/>
      <c r="N913" s="491"/>
      <c r="O913" s="238"/>
      <c r="P913" s="238"/>
      <c r="Q913" s="238"/>
      <c r="R913" s="238"/>
      <c r="S913" s="238"/>
      <c r="T913" s="238"/>
      <c r="U913" s="238"/>
      <c r="V913" s="238"/>
      <c r="W913" s="238"/>
      <c r="X913" s="238"/>
      <c r="Y913" s="238"/>
      <c r="Z913" s="238"/>
      <c r="AA913" s="238"/>
      <c r="AB913" s="238"/>
      <c r="AC913" s="238"/>
      <c r="AD913" s="238"/>
    </row>
    <row r="914" customFormat="false" ht="15" hidden="false" customHeight="false" outlineLevel="0" collapsed="false">
      <c r="A914" s="238"/>
      <c r="B914" s="453"/>
      <c r="C914" s="238"/>
      <c r="D914" s="347"/>
      <c r="E914" s="347"/>
      <c r="F914" s="486"/>
      <c r="G914" s="483"/>
      <c r="H914" s="486"/>
      <c r="I914" s="491"/>
      <c r="J914" s="238"/>
      <c r="K914" s="238"/>
      <c r="L914" s="238"/>
      <c r="M914" s="238"/>
      <c r="N914" s="491"/>
      <c r="O914" s="238"/>
      <c r="P914" s="238"/>
      <c r="Q914" s="238"/>
      <c r="R914" s="238"/>
      <c r="S914" s="238"/>
      <c r="T914" s="238"/>
      <c r="U914" s="238"/>
      <c r="V914" s="238"/>
      <c r="W914" s="238"/>
      <c r="X914" s="238"/>
      <c r="Y914" s="238"/>
      <c r="Z914" s="238"/>
      <c r="AA914" s="238"/>
      <c r="AB914" s="238"/>
      <c r="AC914" s="238"/>
      <c r="AD914" s="238"/>
    </row>
    <row r="915" customFormat="false" ht="15" hidden="false" customHeight="false" outlineLevel="0" collapsed="false">
      <c r="A915" s="238"/>
      <c r="B915" s="453"/>
      <c r="C915" s="238"/>
      <c r="D915" s="347"/>
      <c r="E915" s="347"/>
      <c r="F915" s="486"/>
      <c r="G915" s="483"/>
      <c r="H915" s="486"/>
      <c r="I915" s="491"/>
      <c r="J915" s="238"/>
      <c r="K915" s="238"/>
      <c r="L915" s="238"/>
      <c r="M915" s="238"/>
      <c r="N915" s="491"/>
      <c r="O915" s="238"/>
      <c r="P915" s="238"/>
      <c r="Q915" s="238"/>
      <c r="R915" s="238"/>
      <c r="S915" s="238"/>
      <c r="T915" s="238"/>
      <c r="U915" s="238"/>
      <c r="V915" s="238"/>
      <c r="W915" s="238"/>
      <c r="X915" s="238"/>
      <c r="Y915" s="238"/>
      <c r="Z915" s="238"/>
      <c r="AA915" s="238"/>
      <c r="AB915" s="238"/>
      <c r="AC915" s="238"/>
      <c r="AD915" s="238"/>
    </row>
    <row r="916" customFormat="false" ht="15" hidden="false" customHeight="false" outlineLevel="0" collapsed="false">
      <c r="A916" s="238"/>
      <c r="B916" s="453"/>
      <c r="C916" s="238"/>
      <c r="D916" s="347"/>
      <c r="E916" s="347"/>
      <c r="F916" s="486"/>
      <c r="G916" s="483"/>
      <c r="H916" s="486"/>
      <c r="I916" s="491"/>
      <c r="J916" s="238"/>
      <c r="K916" s="238"/>
      <c r="L916" s="238"/>
      <c r="M916" s="238"/>
      <c r="N916" s="491"/>
      <c r="O916" s="238"/>
      <c r="P916" s="238"/>
      <c r="Q916" s="238"/>
      <c r="R916" s="238"/>
      <c r="S916" s="238"/>
      <c r="T916" s="238"/>
      <c r="U916" s="238"/>
      <c r="V916" s="238"/>
      <c r="W916" s="238"/>
      <c r="X916" s="238"/>
      <c r="Y916" s="238"/>
      <c r="Z916" s="238"/>
      <c r="AA916" s="238"/>
      <c r="AB916" s="238"/>
      <c r="AC916" s="238"/>
      <c r="AD916" s="238"/>
    </row>
    <row r="917" customFormat="false" ht="15" hidden="false" customHeight="false" outlineLevel="0" collapsed="false">
      <c r="A917" s="238"/>
      <c r="B917" s="453"/>
      <c r="C917" s="238"/>
      <c r="D917" s="347"/>
      <c r="E917" s="347"/>
      <c r="F917" s="486"/>
      <c r="G917" s="483"/>
      <c r="H917" s="486"/>
      <c r="I917" s="491"/>
      <c r="J917" s="238"/>
      <c r="K917" s="238"/>
      <c r="L917" s="238"/>
      <c r="M917" s="238"/>
      <c r="N917" s="491"/>
      <c r="O917" s="238"/>
      <c r="P917" s="238"/>
      <c r="Q917" s="238"/>
      <c r="R917" s="238"/>
      <c r="S917" s="238"/>
      <c r="T917" s="238"/>
      <c r="U917" s="238"/>
      <c r="V917" s="238"/>
      <c r="W917" s="238"/>
      <c r="X917" s="238"/>
      <c r="Y917" s="238"/>
      <c r="Z917" s="238"/>
      <c r="AA917" s="238"/>
      <c r="AB917" s="238"/>
      <c r="AC917" s="238"/>
      <c r="AD917" s="238"/>
    </row>
    <row r="918" customFormat="false" ht="15" hidden="false" customHeight="false" outlineLevel="0" collapsed="false">
      <c r="A918" s="238"/>
      <c r="B918" s="453"/>
      <c r="C918" s="238"/>
      <c r="D918" s="347"/>
      <c r="E918" s="347"/>
      <c r="F918" s="486"/>
      <c r="G918" s="483"/>
      <c r="H918" s="486"/>
      <c r="I918" s="491"/>
      <c r="J918" s="238"/>
      <c r="K918" s="238"/>
      <c r="L918" s="238"/>
      <c r="M918" s="238"/>
      <c r="N918" s="491"/>
      <c r="O918" s="238"/>
      <c r="P918" s="238"/>
      <c r="Q918" s="238"/>
      <c r="R918" s="238"/>
      <c r="S918" s="238"/>
      <c r="T918" s="238"/>
      <c r="U918" s="238"/>
      <c r="V918" s="238"/>
      <c r="W918" s="238"/>
      <c r="X918" s="238"/>
      <c r="Y918" s="238"/>
      <c r="Z918" s="238"/>
      <c r="AA918" s="238"/>
      <c r="AB918" s="238"/>
      <c r="AC918" s="238"/>
      <c r="AD918" s="238"/>
    </row>
    <row r="919" customFormat="false" ht="15" hidden="false" customHeight="false" outlineLevel="0" collapsed="false">
      <c r="A919" s="238"/>
      <c r="B919" s="453"/>
      <c r="C919" s="238"/>
      <c r="D919" s="347"/>
      <c r="E919" s="347"/>
      <c r="F919" s="486"/>
      <c r="G919" s="483"/>
      <c r="H919" s="486"/>
      <c r="I919" s="491"/>
      <c r="J919" s="238"/>
      <c r="K919" s="238"/>
      <c r="L919" s="238"/>
      <c r="M919" s="238"/>
      <c r="N919" s="491"/>
      <c r="O919" s="238"/>
      <c r="P919" s="238"/>
      <c r="Q919" s="238"/>
      <c r="R919" s="238"/>
      <c r="S919" s="238"/>
      <c r="T919" s="238"/>
      <c r="U919" s="238"/>
      <c r="V919" s="238"/>
      <c r="W919" s="238"/>
      <c r="X919" s="238"/>
      <c r="Y919" s="238"/>
      <c r="Z919" s="238"/>
      <c r="AA919" s="238"/>
      <c r="AB919" s="238"/>
      <c r="AC919" s="238"/>
      <c r="AD919" s="238"/>
    </row>
    <row r="920" customFormat="false" ht="15" hidden="false" customHeight="false" outlineLevel="0" collapsed="false">
      <c r="A920" s="238"/>
      <c r="B920" s="453"/>
      <c r="C920" s="238"/>
      <c r="D920" s="347"/>
      <c r="E920" s="347"/>
      <c r="F920" s="486"/>
      <c r="G920" s="483"/>
      <c r="H920" s="486"/>
      <c r="I920" s="491"/>
      <c r="J920" s="238"/>
      <c r="K920" s="238"/>
      <c r="L920" s="238"/>
      <c r="M920" s="238"/>
      <c r="N920" s="491"/>
      <c r="O920" s="238"/>
      <c r="P920" s="238"/>
      <c r="Q920" s="238"/>
      <c r="R920" s="238"/>
      <c r="S920" s="238"/>
      <c r="T920" s="238"/>
      <c r="U920" s="238"/>
      <c r="V920" s="238"/>
      <c r="W920" s="238"/>
      <c r="X920" s="238"/>
      <c r="Y920" s="238"/>
      <c r="Z920" s="238"/>
      <c r="AA920" s="238"/>
      <c r="AB920" s="238"/>
      <c r="AC920" s="238"/>
      <c r="AD920" s="238"/>
    </row>
    <row r="921" customFormat="false" ht="15" hidden="false" customHeight="false" outlineLevel="0" collapsed="false">
      <c r="A921" s="238"/>
      <c r="B921" s="453"/>
      <c r="C921" s="238"/>
      <c r="D921" s="347"/>
      <c r="E921" s="347"/>
      <c r="F921" s="486"/>
      <c r="G921" s="483"/>
      <c r="H921" s="486"/>
      <c r="I921" s="491"/>
      <c r="J921" s="238"/>
      <c r="K921" s="238"/>
      <c r="L921" s="238"/>
      <c r="M921" s="238"/>
      <c r="N921" s="491"/>
      <c r="O921" s="238"/>
      <c r="P921" s="238"/>
      <c r="Q921" s="238"/>
      <c r="R921" s="238"/>
      <c r="S921" s="238"/>
      <c r="T921" s="238"/>
      <c r="U921" s="238"/>
      <c r="V921" s="238"/>
      <c r="W921" s="238"/>
      <c r="X921" s="238"/>
      <c r="Y921" s="238"/>
      <c r="Z921" s="238"/>
      <c r="AA921" s="238"/>
      <c r="AB921" s="238"/>
      <c r="AC921" s="238"/>
      <c r="AD921" s="238"/>
    </row>
    <row r="922" customFormat="false" ht="15" hidden="false" customHeight="false" outlineLevel="0" collapsed="false">
      <c r="A922" s="238"/>
      <c r="B922" s="453"/>
      <c r="C922" s="238"/>
      <c r="D922" s="347"/>
      <c r="E922" s="347"/>
      <c r="F922" s="486"/>
      <c r="G922" s="483"/>
      <c r="H922" s="486"/>
      <c r="I922" s="491"/>
      <c r="J922" s="238"/>
      <c r="K922" s="238"/>
      <c r="L922" s="238"/>
      <c r="M922" s="238"/>
      <c r="N922" s="491"/>
      <c r="O922" s="238"/>
      <c r="P922" s="238"/>
      <c r="Q922" s="238"/>
      <c r="R922" s="238"/>
      <c r="S922" s="238"/>
      <c r="T922" s="238"/>
      <c r="U922" s="238"/>
      <c r="V922" s="238"/>
      <c r="W922" s="238"/>
      <c r="X922" s="238"/>
      <c r="Y922" s="238"/>
      <c r="Z922" s="238"/>
      <c r="AA922" s="238"/>
      <c r="AB922" s="238"/>
      <c r="AC922" s="238"/>
      <c r="AD922" s="238"/>
    </row>
    <row r="923" customFormat="false" ht="15" hidden="false" customHeight="false" outlineLevel="0" collapsed="false">
      <c r="A923" s="238"/>
      <c r="B923" s="453"/>
      <c r="C923" s="238"/>
      <c r="D923" s="347"/>
      <c r="E923" s="347"/>
      <c r="F923" s="486"/>
      <c r="G923" s="483"/>
      <c r="H923" s="486"/>
      <c r="I923" s="491"/>
      <c r="J923" s="238"/>
      <c r="K923" s="238"/>
      <c r="L923" s="238"/>
      <c r="M923" s="238"/>
      <c r="N923" s="491"/>
      <c r="O923" s="238"/>
      <c r="P923" s="238"/>
      <c r="Q923" s="238"/>
      <c r="R923" s="238"/>
      <c r="S923" s="238"/>
      <c r="T923" s="238"/>
      <c r="U923" s="238"/>
      <c r="V923" s="238"/>
      <c r="W923" s="238"/>
      <c r="X923" s="238"/>
      <c r="Y923" s="238"/>
      <c r="Z923" s="238"/>
      <c r="AA923" s="238"/>
      <c r="AB923" s="238"/>
      <c r="AC923" s="238"/>
      <c r="AD923" s="238"/>
    </row>
    <row r="924" customFormat="false" ht="15" hidden="false" customHeight="false" outlineLevel="0" collapsed="false">
      <c r="A924" s="238"/>
      <c r="B924" s="453"/>
      <c r="C924" s="238"/>
      <c r="D924" s="347"/>
      <c r="E924" s="347"/>
      <c r="F924" s="486"/>
      <c r="G924" s="483"/>
      <c r="H924" s="486"/>
      <c r="I924" s="491"/>
      <c r="J924" s="238"/>
      <c r="K924" s="238"/>
      <c r="L924" s="238"/>
      <c r="M924" s="238"/>
      <c r="N924" s="491"/>
      <c r="O924" s="238"/>
      <c r="P924" s="238"/>
      <c r="Q924" s="238"/>
      <c r="R924" s="238"/>
      <c r="S924" s="238"/>
      <c r="T924" s="238"/>
      <c r="U924" s="238"/>
      <c r="V924" s="238"/>
      <c r="W924" s="238"/>
      <c r="X924" s="238"/>
      <c r="Y924" s="238"/>
      <c r="Z924" s="238"/>
      <c r="AA924" s="238"/>
      <c r="AB924" s="238"/>
      <c r="AC924" s="238"/>
      <c r="AD924" s="238"/>
    </row>
    <row r="925" customFormat="false" ht="15" hidden="false" customHeight="false" outlineLevel="0" collapsed="false">
      <c r="A925" s="238"/>
      <c r="B925" s="453"/>
      <c r="C925" s="238"/>
      <c r="D925" s="347"/>
      <c r="E925" s="347"/>
      <c r="F925" s="486"/>
      <c r="G925" s="483"/>
      <c r="H925" s="486"/>
      <c r="I925" s="491"/>
      <c r="J925" s="238"/>
      <c r="K925" s="238"/>
      <c r="L925" s="238"/>
      <c r="M925" s="238"/>
      <c r="N925" s="491"/>
      <c r="O925" s="238"/>
      <c r="P925" s="238"/>
      <c r="Q925" s="238"/>
      <c r="R925" s="238"/>
      <c r="S925" s="238"/>
      <c r="T925" s="238"/>
      <c r="U925" s="238"/>
      <c r="V925" s="238"/>
      <c r="W925" s="238"/>
      <c r="X925" s="238"/>
      <c r="Y925" s="238"/>
      <c r="Z925" s="238"/>
      <c r="AA925" s="238"/>
      <c r="AB925" s="238"/>
      <c r="AC925" s="238"/>
      <c r="AD925" s="238"/>
    </row>
    <row r="926" customFormat="false" ht="15" hidden="false" customHeight="false" outlineLevel="0" collapsed="false">
      <c r="A926" s="238"/>
      <c r="B926" s="453"/>
      <c r="C926" s="238"/>
      <c r="D926" s="347"/>
      <c r="E926" s="347"/>
      <c r="F926" s="486"/>
      <c r="G926" s="483"/>
      <c r="H926" s="486"/>
      <c r="I926" s="491"/>
      <c r="J926" s="238"/>
      <c r="K926" s="238"/>
      <c r="L926" s="238"/>
      <c r="M926" s="238"/>
      <c r="N926" s="491"/>
      <c r="O926" s="238"/>
      <c r="P926" s="238"/>
      <c r="Q926" s="238"/>
      <c r="R926" s="238"/>
      <c r="S926" s="238"/>
      <c r="T926" s="238"/>
      <c r="U926" s="238"/>
      <c r="V926" s="238"/>
      <c r="W926" s="238"/>
      <c r="X926" s="238"/>
      <c r="Y926" s="238"/>
      <c r="Z926" s="238"/>
      <c r="AA926" s="238"/>
      <c r="AB926" s="238"/>
      <c r="AC926" s="238"/>
      <c r="AD926" s="238"/>
    </row>
    <row r="927" customFormat="false" ht="15" hidden="false" customHeight="false" outlineLevel="0" collapsed="false">
      <c r="A927" s="238"/>
      <c r="B927" s="453"/>
      <c r="C927" s="238"/>
      <c r="D927" s="347"/>
      <c r="E927" s="347"/>
      <c r="F927" s="486"/>
      <c r="G927" s="483"/>
      <c r="H927" s="486"/>
      <c r="I927" s="491"/>
      <c r="J927" s="238"/>
      <c r="K927" s="238"/>
      <c r="L927" s="238"/>
      <c r="M927" s="238"/>
      <c r="N927" s="491"/>
      <c r="O927" s="238"/>
      <c r="P927" s="238"/>
      <c r="Q927" s="238"/>
      <c r="R927" s="238"/>
      <c r="S927" s="238"/>
      <c r="T927" s="238"/>
      <c r="U927" s="238"/>
      <c r="V927" s="238"/>
      <c r="W927" s="238"/>
      <c r="X927" s="238"/>
      <c r="Y927" s="238"/>
      <c r="Z927" s="238"/>
      <c r="AA927" s="238"/>
      <c r="AB927" s="238"/>
      <c r="AC927" s="238"/>
      <c r="AD927" s="238"/>
    </row>
    <row r="928" customFormat="false" ht="15" hidden="false" customHeight="false" outlineLevel="0" collapsed="false">
      <c r="A928" s="238"/>
      <c r="B928" s="453"/>
      <c r="C928" s="238"/>
      <c r="D928" s="347"/>
      <c r="E928" s="347"/>
      <c r="F928" s="486"/>
      <c r="G928" s="483"/>
      <c r="H928" s="486"/>
      <c r="I928" s="491"/>
      <c r="J928" s="238"/>
      <c r="K928" s="238"/>
      <c r="L928" s="238"/>
      <c r="M928" s="238"/>
      <c r="N928" s="491"/>
      <c r="O928" s="238"/>
      <c r="P928" s="238"/>
      <c r="Q928" s="238"/>
      <c r="R928" s="238"/>
      <c r="S928" s="238"/>
      <c r="T928" s="238"/>
      <c r="U928" s="238"/>
      <c r="V928" s="238"/>
      <c r="W928" s="238"/>
      <c r="X928" s="238"/>
      <c r="Y928" s="238"/>
      <c r="Z928" s="238"/>
      <c r="AA928" s="238"/>
      <c r="AB928" s="238"/>
      <c r="AC928" s="238"/>
      <c r="AD928" s="238"/>
    </row>
    <row r="929" customFormat="false" ht="15" hidden="false" customHeight="false" outlineLevel="0" collapsed="false">
      <c r="A929" s="238"/>
      <c r="B929" s="453"/>
      <c r="C929" s="238"/>
      <c r="D929" s="347"/>
      <c r="E929" s="347"/>
      <c r="F929" s="486"/>
      <c r="G929" s="483"/>
      <c r="H929" s="486"/>
      <c r="I929" s="491"/>
      <c r="J929" s="238"/>
      <c r="K929" s="238"/>
      <c r="L929" s="238"/>
      <c r="M929" s="238"/>
      <c r="N929" s="491"/>
      <c r="O929" s="238"/>
      <c r="P929" s="238"/>
      <c r="Q929" s="238"/>
      <c r="R929" s="238"/>
      <c r="S929" s="238"/>
      <c r="T929" s="238"/>
      <c r="U929" s="238"/>
      <c r="V929" s="238"/>
      <c r="W929" s="238"/>
      <c r="X929" s="238"/>
      <c r="Y929" s="238"/>
      <c r="Z929" s="238"/>
      <c r="AA929" s="238"/>
      <c r="AB929" s="238"/>
      <c r="AC929" s="238"/>
      <c r="AD929" s="238"/>
    </row>
    <row r="930" customFormat="false" ht="15" hidden="false" customHeight="false" outlineLevel="0" collapsed="false">
      <c r="A930" s="238"/>
      <c r="B930" s="453"/>
      <c r="C930" s="238"/>
      <c r="D930" s="347"/>
      <c r="E930" s="347"/>
      <c r="F930" s="486"/>
      <c r="G930" s="483"/>
      <c r="H930" s="486"/>
      <c r="I930" s="491"/>
      <c r="J930" s="238"/>
      <c r="K930" s="238"/>
      <c r="L930" s="238"/>
      <c r="M930" s="238"/>
      <c r="N930" s="491"/>
      <c r="O930" s="238"/>
      <c r="P930" s="238"/>
      <c r="Q930" s="238"/>
      <c r="R930" s="238"/>
      <c r="S930" s="238"/>
      <c r="T930" s="238"/>
      <c r="U930" s="238"/>
      <c r="V930" s="238"/>
      <c r="W930" s="238"/>
      <c r="X930" s="238"/>
      <c r="Y930" s="238"/>
      <c r="Z930" s="238"/>
      <c r="AA930" s="238"/>
      <c r="AB930" s="238"/>
      <c r="AC930" s="238"/>
      <c r="AD930" s="238"/>
    </row>
    <row r="931" customFormat="false" ht="15" hidden="false" customHeight="false" outlineLevel="0" collapsed="false">
      <c r="A931" s="238"/>
      <c r="B931" s="453"/>
      <c r="C931" s="238"/>
      <c r="D931" s="347"/>
      <c r="E931" s="347"/>
      <c r="F931" s="486"/>
      <c r="G931" s="483"/>
      <c r="H931" s="486"/>
      <c r="I931" s="491"/>
      <c r="J931" s="238"/>
      <c r="K931" s="238"/>
      <c r="L931" s="238"/>
      <c r="M931" s="238"/>
      <c r="N931" s="491"/>
      <c r="O931" s="238"/>
      <c r="P931" s="238"/>
      <c r="Q931" s="238"/>
      <c r="R931" s="238"/>
      <c r="S931" s="238"/>
      <c r="T931" s="238"/>
      <c r="U931" s="238"/>
      <c r="V931" s="238"/>
      <c r="W931" s="238"/>
      <c r="X931" s="238"/>
      <c r="Y931" s="238"/>
      <c r="Z931" s="238"/>
      <c r="AA931" s="238"/>
      <c r="AB931" s="238"/>
      <c r="AC931" s="238"/>
      <c r="AD931" s="238"/>
    </row>
    <row r="932" customFormat="false" ht="15" hidden="false" customHeight="false" outlineLevel="0" collapsed="false">
      <c r="A932" s="238"/>
      <c r="B932" s="453"/>
      <c r="C932" s="238"/>
      <c r="D932" s="347"/>
      <c r="E932" s="347"/>
      <c r="F932" s="486"/>
      <c r="G932" s="483"/>
      <c r="H932" s="486"/>
      <c r="I932" s="491"/>
      <c r="J932" s="238"/>
      <c r="K932" s="238"/>
      <c r="L932" s="238"/>
      <c r="M932" s="238"/>
      <c r="N932" s="491"/>
      <c r="O932" s="238"/>
      <c r="P932" s="238"/>
      <c r="Q932" s="238"/>
      <c r="R932" s="238"/>
      <c r="S932" s="238"/>
      <c r="T932" s="238"/>
      <c r="U932" s="238"/>
      <c r="V932" s="238"/>
      <c r="W932" s="238"/>
      <c r="X932" s="238"/>
      <c r="Y932" s="238"/>
      <c r="Z932" s="238"/>
      <c r="AA932" s="238"/>
      <c r="AB932" s="238"/>
      <c r="AC932" s="238"/>
      <c r="AD932" s="238"/>
    </row>
    <row r="933" customFormat="false" ht="15" hidden="false" customHeight="false" outlineLevel="0" collapsed="false">
      <c r="A933" s="238"/>
      <c r="B933" s="453"/>
      <c r="C933" s="238"/>
      <c r="D933" s="347"/>
      <c r="E933" s="347"/>
      <c r="F933" s="486"/>
      <c r="G933" s="483"/>
      <c r="H933" s="486"/>
      <c r="I933" s="491"/>
      <c r="J933" s="238"/>
      <c r="K933" s="238"/>
      <c r="L933" s="238"/>
      <c r="M933" s="238"/>
      <c r="N933" s="491"/>
      <c r="O933" s="238"/>
      <c r="P933" s="238"/>
      <c r="Q933" s="238"/>
      <c r="R933" s="238"/>
      <c r="S933" s="238"/>
      <c r="T933" s="238"/>
      <c r="U933" s="238"/>
      <c r="V933" s="238"/>
      <c r="W933" s="238"/>
      <c r="X933" s="238"/>
      <c r="Y933" s="238"/>
      <c r="Z933" s="238"/>
      <c r="AA933" s="238"/>
      <c r="AB933" s="238"/>
      <c r="AC933" s="238"/>
      <c r="AD933" s="238"/>
    </row>
    <row r="934" customFormat="false" ht="15" hidden="false" customHeight="false" outlineLevel="0" collapsed="false">
      <c r="A934" s="238"/>
      <c r="B934" s="453"/>
      <c r="C934" s="238"/>
      <c r="D934" s="347"/>
      <c r="E934" s="347"/>
      <c r="F934" s="486"/>
      <c r="G934" s="483"/>
      <c r="H934" s="486"/>
      <c r="I934" s="491"/>
      <c r="J934" s="238"/>
      <c r="K934" s="238"/>
      <c r="L934" s="238"/>
      <c r="M934" s="238"/>
      <c r="N934" s="491"/>
      <c r="O934" s="238"/>
      <c r="P934" s="238"/>
      <c r="Q934" s="238"/>
      <c r="R934" s="238"/>
      <c r="S934" s="238"/>
      <c r="T934" s="238"/>
      <c r="U934" s="238"/>
      <c r="V934" s="238"/>
      <c r="W934" s="238"/>
      <c r="X934" s="238"/>
      <c r="Y934" s="238"/>
      <c r="Z934" s="238"/>
      <c r="AA934" s="238"/>
      <c r="AB934" s="238"/>
      <c r="AC934" s="238"/>
      <c r="AD934" s="238"/>
    </row>
    <row r="935" customFormat="false" ht="15" hidden="false" customHeight="false" outlineLevel="0" collapsed="false">
      <c r="A935" s="238"/>
      <c r="B935" s="453"/>
      <c r="C935" s="238"/>
      <c r="D935" s="347"/>
      <c r="E935" s="347"/>
      <c r="F935" s="486"/>
      <c r="G935" s="483"/>
      <c r="H935" s="486"/>
      <c r="I935" s="491"/>
      <c r="J935" s="238"/>
      <c r="K935" s="238"/>
      <c r="L935" s="238"/>
      <c r="M935" s="238"/>
      <c r="N935" s="491"/>
      <c r="O935" s="238"/>
      <c r="P935" s="238"/>
      <c r="Q935" s="238"/>
      <c r="R935" s="238"/>
      <c r="S935" s="238"/>
      <c r="T935" s="238"/>
      <c r="U935" s="238"/>
      <c r="V935" s="238"/>
      <c r="W935" s="238"/>
      <c r="X935" s="238"/>
      <c r="Y935" s="238"/>
      <c r="Z935" s="238"/>
      <c r="AA935" s="238"/>
      <c r="AB935" s="238"/>
      <c r="AC935" s="238"/>
      <c r="AD935" s="238"/>
    </row>
    <row r="936" customFormat="false" ht="15" hidden="false" customHeight="false" outlineLevel="0" collapsed="false">
      <c r="A936" s="238"/>
      <c r="B936" s="453"/>
      <c r="C936" s="238"/>
      <c r="D936" s="347"/>
      <c r="E936" s="347"/>
      <c r="F936" s="486"/>
      <c r="G936" s="483"/>
      <c r="H936" s="486"/>
      <c r="I936" s="491"/>
      <c r="J936" s="238"/>
      <c r="K936" s="238"/>
      <c r="L936" s="238"/>
      <c r="M936" s="238"/>
      <c r="N936" s="491"/>
      <c r="O936" s="238"/>
      <c r="P936" s="238"/>
      <c r="Q936" s="238"/>
      <c r="R936" s="238"/>
      <c r="S936" s="238"/>
      <c r="T936" s="238"/>
      <c r="U936" s="238"/>
      <c r="V936" s="238"/>
      <c r="W936" s="238"/>
      <c r="X936" s="238"/>
      <c r="Y936" s="238"/>
      <c r="Z936" s="238"/>
      <c r="AA936" s="238"/>
      <c r="AB936" s="238"/>
      <c r="AC936" s="238"/>
      <c r="AD936" s="238"/>
    </row>
    <row r="937" customFormat="false" ht="15" hidden="false" customHeight="false" outlineLevel="0" collapsed="false">
      <c r="A937" s="238"/>
      <c r="B937" s="453"/>
      <c r="C937" s="238"/>
      <c r="D937" s="347"/>
      <c r="E937" s="347"/>
      <c r="F937" s="486"/>
      <c r="G937" s="483"/>
      <c r="H937" s="486"/>
      <c r="I937" s="491"/>
      <c r="J937" s="238"/>
      <c r="K937" s="238"/>
      <c r="L937" s="238"/>
      <c r="M937" s="238"/>
      <c r="N937" s="491"/>
      <c r="O937" s="238"/>
      <c r="P937" s="238"/>
      <c r="Q937" s="238"/>
      <c r="R937" s="238"/>
      <c r="S937" s="238"/>
      <c r="T937" s="238"/>
      <c r="U937" s="238"/>
      <c r="V937" s="238"/>
      <c r="W937" s="238"/>
      <c r="X937" s="238"/>
      <c r="Y937" s="238"/>
      <c r="Z937" s="238"/>
      <c r="AA937" s="238"/>
      <c r="AB937" s="238"/>
      <c r="AC937" s="238"/>
      <c r="AD937" s="238"/>
    </row>
    <row r="938" customFormat="false" ht="15" hidden="false" customHeight="false" outlineLevel="0" collapsed="false">
      <c r="A938" s="238"/>
      <c r="B938" s="453"/>
      <c r="C938" s="238"/>
      <c r="D938" s="347"/>
      <c r="E938" s="347"/>
      <c r="F938" s="486"/>
      <c r="G938" s="483"/>
      <c r="H938" s="486"/>
      <c r="I938" s="491"/>
      <c r="J938" s="238"/>
      <c r="K938" s="238"/>
      <c r="L938" s="238"/>
      <c r="M938" s="238"/>
      <c r="N938" s="491"/>
      <c r="O938" s="238"/>
      <c r="P938" s="238"/>
      <c r="Q938" s="238"/>
      <c r="R938" s="238"/>
      <c r="S938" s="238"/>
      <c r="T938" s="238"/>
      <c r="U938" s="238"/>
      <c r="V938" s="238"/>
      <c r="W938" s="238"/>
      <c r="X938" s="238"/>
      <c r="Y938" s="238"/>
      <c r="Z938" s="238"/>
      <c r="AA938" s="238"/>
      <c r="AB938" s="238"/>
      <c r="AC938" s="238"/>
      <c r="AD938" s="238"/>
    </row>
    <row r="939" customFormat="false" ht="15" hidden="false" customHeight="false" outlineLevel="0" collapsed="false">
      <c r="A939" s="238"/>
      <c r="B939" s="453"/>
      <c r="C939" s="238"/>
      <c r="D939" s="347"/>
      <c r="E939" s="347"/>
      <c r="F939" s="486"/>
      <c r="G939" s="483"/>
      <c r="H939" s="486"/>
      <c r="I939" s="491"/>
      <c r="J939" s="238"/>
      <c r="K939" s="238"/>
      <c r="L939" s="238"/>
      <c r="M939" s="238"/>
      <c r="N939" s="491"/>
      <c r="O939" s="238"/>
      <c r="P939" s="238"/>
      <c r="Q939" s="238"/>
      <c r="R939" s="238"/>
      <c r="S939" s="238"/>
      <c r="T939" s="238"/>
      <c r="U939" s="238"/>
      <c r="V939" s="238"/>
      <c r="W939" s="238"/>
      <c r="X939" s="238"/>
      <c r="Y939" s="238"/>
      <c r="Z939" s="238"/>
      <c r="AA939" s="238"/>
      <c r="AB939" s="238"/>
      <c r="AC939" s="238"/>
      <c r="AD939" s="238"/>
    </row>
    <row r="940" customFormat="false" ht="15" hidden="false" customHeight="false" outlineLevel="0" collapsed="false">
      <c r="A940" s="238"/>
      <c r="B940" s="453"/>
      <c r="C940" s="238"/>
      <c r="D940" s="347"/>
      <c r="E940" s="347"/>
      <c r="F940" s="486"/>
      <c r="G940" s="483"/>
      <c r="H940" s="486"/>
      <c r="I940" s="491"/>
      <c r="J940" s="238"/>
      <c r="K940" s="238"/>
      <c r="L940" s="238"/>
      <c r="M940" s="238"/>
      <c r="N940" s="491"/>
      <c r="O940" s="238"/>
      <c r="P940" s="238"/>
      <c r="Q940" s="238"/>
      <c r="R940" s="238"/>
      <c r="S940" s="238"/>
      <c r="T940" s="238"/>
      <c r="U940" s="238"/>
      <c r="V940" s="238"/>
      <c r="W940" s="238"/>
      <c r="X940" s="238"/>
      <c r="Y940" s="238"/>
      <c r="Z940" s="238"/>
      <c r="AA940" s="238"/>
      <c r="AB940" s="238"/>
      <c r="AC940" s="238"/>
      <c r="AD940" s="238"/>
    </row>
    <row r="941" customFormat="false" ht="15" hidden="false" customHeight="false" outlineLevel="0" collapsed="false">
      <c r="A941" s="238"/>
      <c r="B941" s="453"/>
      <c r="C941" s="238"/>
      <c r="D941" s="347"/>
      <c r="E941" s="347"/>
      <c r="F941" s="486"/>
      <c r="G941" s="483"/>
      <c r="H941" s="486"/>
      <c r="I941" s="491"/>
      <c r="J941" s="238"/>
      <c r="K941" s="238"/>
      <c r="L941" s="238"/>
      <c r="M941" s="238"/>
      <c r="N941" s="491"/>
      <c r="O941" s="238"/>
      <c r="P941" s="238"/>
      <c r="Q941" s="238"/>
      <c r="R941" s="238"/>
      <c r="S941" s="238"/>
      <c r="T941" s="238"/>
      <c r="U941" s="238"/>
      <c r="V941" s="238"/>
      <c r="W941" s="238"/>
      <c r="X941" s="238"/>
      <c r="Y941" s="238"/>
      <c r="Z941" s="238"/>
      <c r="AA941" s="238"/>
      <c r="AB941" s="238"/>
      <c r="AC941" s="238"/>
      <c r="AD941" s="238"/>
    </row>
    <row r="942" customFormat="false" ht="15" hidden="false" customHeight="false" outlineLevel="0" collapsed="false">
      <c r="A942" s="238"/>
      <c r="B942" s="453"/>
      <c r="C942" s="238"/>
      <c r="D942" s="347"/>
      <c r="E942" s="347"/>
      <c r="F942" s="486"/>
      <c r="G942" s="483"/>
      <c r="H942" s="486"/>
      <c r="I942" s="491"/>
      <c r="J942" s="238"/>
      <c r="K942" s="238"/>
      <c r="L942" s="238"/>
      <c r="M942" s="238"/>
      <c r="N942" s="491"/>
      <c r="O942" s="238"/>
      <c r="P942" s="238"/>
      <c r="Q942" s="238"/>
      <c r="R942" s="238"/>
      <c r="S942" s="238"/>
      <c r="T942" s="238"/>
      <c r="U942" s="238"/>
      <c r="V942" s="238"/>
      <c r="W942" s="238"/>
      <c r="X942" s="238"/>
      <c r="Y942" s="238"/>
      <c r="Z942" s="238"/>
      <c r="AA942" s="238"/>
      <c r="AB942" s="238"/>
      <c r="AC942" s="238"/>
      <c r="AD942" s="238"/>
    </row>
    <row r="943" customFormat="false" ht="15" hidden="false" customHeight="false" outlineLevel="0" collapsed="false">
      <c r="A943" s="238"/>
      <c r="B943" s="453"/>
      <c r="C943" s="238"/>
      <c r="D943" s="347"/>
      <c r="E943" s="347"/>
      <c r="F943" s="486"/>
      <c r="G943" s="483"/>
      <c r="H943" s="486"/>
      <c r="I943" s="491"/>
      <c r="J943" s="238"/>
      <c r="K943" s="238"/>
      <c r="L943" s="238"/>
      <c r="M943" s="238"/>
      <c r="N943" s="491"/>
      <c r="O943" s="238"/>
      <c r="P943" s="238"/>
      <c r="Q943" s="238"/>
      <c r="R943" s="238"/>
      <c r="S943" s="238"/>
      <c r="T943" s="238"/>
      <c r="U943" s="238"/>
      <c r="V943" s="238"/>
      <c r="W943" s="238"/>
      <c r="X943" s="238"/>
      <c r="Y943" s="238"/>
      <c r="Z943" s="238"/>
      <c r="AA943" s="238"/>
      <c r="AB943" s="238"/>
      <c r="AC943" s="238"/>
      <c r="AD943" s="238"/>
    </row>
    <row r="944" customFormat="false" ht="15" hidden="false" customHeight="false" outlineLevel="0" collapsed="false">
      <c r="A944" s="238"/>
      <c r="B944" s="453"/>
      <c r="C944" s="238"/>
      <c r="D944" s="347"/>
      <c r="E944" s="347"/>
      <c r="F944" s="486"/>
      <c r="G944" s="483"/>
      <c r="H944" s="486"/>
      <c r="I944" s="491"/>
      <c r="J944" s="238"/>
      <c r="K944" s="238"/>
      <c r="L944" s="238"/>
      <c r="M944" s="238"/>
      <c r="N944" s="491"/>
      <c r="O944" s="238"/>
      <c r="P944" s="238"/>
      <c r="Q944" s="238"/>
      <c r="R944" s="238"/>
      <c r="S944" s="238"/>
      <c r="T944" s="238"/>
      <c r="U944" s="238"/>
      <c r="V944" s="238"/>
      <c r="W944" s="238"/>
      <c r="X944" s="238"/>
      <c r="Y944" s="238"/>
      <c r="Z944" s="238"/>
      <c r="AA944" s="238"/>
      <c r="AB944" s="238"/>
      <c r="AC944" s="238"/>
      <c r="AD944" s="238"/>
    </row>
    <row r="945" customFormat="false" ht="15" hidden="false" customHeight="false" outlineLevel="0" collapsed="false">
      <c r="A945" s="238"/>
      <c r="B945" s="453"/>
      <c r="C945" s="238"/>
      <c r="D945" s="347"/>
      <c r="E945" s="347"/>
      <c r="F945" s="486"/>
      <c r="G945" s="483"/>
      <c r="H945" s="486"/>
      <c r="I945" s="491"/>
      <c r="J945" s="238"/>
      <c r="K945" s="238"/>
      <c r="L945" s="238"/>
      <c r="M945" s="238"/>
      <c r="N945" s="491"/>
      <c r="O945" s="238"/>
      <c r="P945" s="238"/>
      <c r="Q945" s="238"/>
      <c r="R945" s="238"/>
      <c r="S945" s="238"/>
      <c r="T945" s="238"/>
      <c r="U945" s="238"/>
      <c r="V945" s="238"/>
      <c r="W945" s="238"/>
      <c r="X945" s="238"/>
      <c r="Y945" s="238"/>
      <c r="Z945" s="238"/>
      <c r="AA945" s="238"/>
      <c r="AB945" s="238"/>
      <c r="AC945" s="238"/>
      <c r="AD945" s="238"/>
    </row>
    <row r="946" customFormat="false" ht="15" hidden="false" customHeight="false" outlineLevel="0" collapsed="false">
      <c r="A946" s="238"/>
      <c r="B946" s="453"/>
      <c r="C946" s="238"/>
      <c r="D946" s="347"/>
      <c r="E946" s="347"/>
      <c r="F946" s="486"/>
      <c r="G946" s="483"/>
      <c r="H946" s="486"/>
      <c r="I946" s="491"/>
      <c r="J946" s="238"/>
      <c r="K946" s="238"/>
      <c r="L946" s="238"/>
      <c r="M946" s="238"/>
      <c r="N946" s="491"/>
      <c r="O946" s="238"/>
      <c r="P946" s="238"/>
      <c r="Q946" s="238"/>
      <c r="R946" s="238"/>
      <c r="S946" s="238"/>
      <c r="T946" s="238"/>
      <c r="U946" s="238"/>
      <c r="V946" s="238"/>
      <c r="W946" s="238"/>
      <c r="X946" s="238"/>
      <c r="Y946" s="238"/>
      <c r="Z946" s="238"/>
      <c r="AA946" s="238"/>
      <c r="AB946" s="238"/>
      <c r="AC946" s="238"/>
      <c r="AD946" s="238"/>
    </row>
    <row r="947" customFormat="false" ht="15" hidden="false" customHeight="false" outlineLevel="0" collapsed="false">
      <c r="A947" s="238"/>
      <c r="B947" s="453"/>
      <c r="C947" s="238"/>
      <c r="D947" s="347"/>
      <c r="E947" s="347"/>
      <c r="F947" s="486"/>
      <c r="G947" s="483"/>
      <c r="H947" s="486"/>
      <c r="I947" s="491"/>
      <c r="J947" s="238"/>
      <c r="K947" s="238"/>
      <c r="L947" s="238"/>
      <c r="M947" s="238"/>
      <c r="N947" s="491"/>
      <c r="O947" s="238"/>
      <c r="P947" s="238"/>
      <c r="Q947" s="238"/>
      <c r="R947" s="238"/>
      <c r="S947" s="238"/>
      <c r="T947" s="238"/>
      <c r="U947" s="238"/>
      <c r="V947" s="238"/>
      <c r="W947" s="238"/>
      <c r="X947" s="238"/>
      <c r="Y947" s="238"/>
      <c r="Z947" s="238"/>
      <c r="AA947" s="238"/>
      <c r="AB947" s="238"/>
      <c r="AC947" s="238"/>
      <c r="AD947" s="238"/>
    </row>
    <row r="948" customFormat="false" ht="15" hidden="false" customHeight="false" outlineLevel="0" collapsed="false">
      <c r="A948" s="238"/>
      <c r="B948" s="453"/>
      <c r="C948" s="238"/>
      <c r="D948" s="347"/>
      <c r="E948" s="347"/>
      <c r="F948" s="486"/>
      <c r="G948" s="483"/>
      <c r="H948" s="486"/>
      <c r="I948" s="491"/>
      <c r="J948" s="238"/>
      <c r="K948" s="238"/>
      <c r="L948" s="238"/>
      <c r="M948" s="238"/>
      <c r="N948" s="491"/>
      <c r="O948" s="238"/>
      <c r="P948" s="238"/>
      <c r="Q948" s="238"/>
      <c r="R948" s="238"/>
      <c r="S948" s="238"/>
      <c r="T948" s="238"/>
      <c r="U948" s="238"/>
      <c r="V948" s="238"/>
      <c r="W948" s="238"/>
      <c r="X948" s="238"/>
      <c r="Y948" s="238"/>
      <c r="Z948" s="238"/>
      <c r="AA948" s="238"/>
      <c r="AB948" s="238"/>
      <c r="AC948" s="238"/>
      <c r="AD948" s="238"/>
    </row>
    <row r="949" customFormat="false" ht="15" hidden="false" customHeight="false" outlineLevel="0" collapsed="false">
      <c r="A949" s="238"/>
      <c r="B949" s="453"/>
      <c r="C949" s="238"/>
      <c r="D949" s="347"/>
      <c r="E949" s="347"/>
      <c r="F949" s="486"/>
      <c r="G949" s="483"/>
      <c r="H949" s="486"/>
      <c r="I949" s="491"/>
      <c r="J949" s="238"/>
      <c r="K949" s="238"/>
      <c r="L949" s="238"/>
      <c r="M949" s="238"/>
      <c r="N949" s="491"/>
      <c r="O949" s="238"/>
      <c r="P949" s="238"/>
      <c r="Q949" s="238"/>
      <c r="R949" s="238"/>
      <c r="S949" s="238"/>
      <c r="T949" s="238"/>
      <c r="U949" s="238"/>
      <c r="V949" s="238"/>
      <c r="W949" s="238"/>
      <c r="X949" s="238"/>
      <c r="Y949" s="238"/>
      <c r="Z949" s="238"/>
      <c r="AA949" s="238"/>
      <c r="AB949" s="238"/>
      <c r="AC949" s="238"/>
      <c r="AD949" s="238"/>
    </row>
    <row r="950" customFormat="false" ht="15" hidden="false" customHeight="false" outlineLevel="0" collapsed="false">
      <c r="A950" s="238"/>
      <c r="B950" s="453"/>
      <c r="C950" s="238"/>
      <c r="D950" s="347"/>
      <c r="E950" s="347"/>
      <c r="F950" s="486"/>
      <c r="G950" s="483"/>
      <c r="H950" s="486"/>
      <c r="I950" s="491"/>
      <c r="J950" s="238"/>
      <c r="K950" s="238"/>
      <c r="L950" s="238"/>
      <c r="M950" s="238"/>
      <c r="N950" s="491"/>
      <c r="O950" s="238"/>
      <c r="P950" s="238"/>
      <c r="Q950" s="238"/>
      <c r="R950" s="238"/>
      <c r="S950" s="238"/>
      <c r="T950" s="238"/>
      <c r="U950" s="238"/>
      <c r="V950" s="238"/>
      <c r="W950" s="238"/>
      <c r="X950" s="238"/>
      <c r="Y950" s="238"/>
      <c r="Z950" s="238"/>
      <c r="AA950" s="238"/>
      <c r="AB950" s="238"/>
      <c r="AC950" s="238"/>
      <c r="AD950" s="238"/>
    </row>
    <row r="951" customFormat="false" ht="15" hidden="false" customHeight="false" outlineLevel="0" collapsed="false">
      <c r="A951" s="238"/>
      <c r="B951" s="453"/>
      <c r="C951" s="238"/>
      <c r="D951" s="347"/>
      <c r="E951" s="347"/>
      <c r="F951" s="486"/>
      <c r="G951" s="483"/>
      <c r="H951" s="486"/>
      <c r="I951" s="491"/>
      <c r="J951" s="238"/>
      <c r="K951" s="238"/>
      <c r="L951" s="238"/>
      <c r="M951" s="238"/>
      <c r="N951" s="491"/>
      <c r="O951" s="238"/>
      <c r="P951" s="238"/>
      <c r="Q951" s="238"/>
      <c r="R951" s="238"/>
      <c r="S951" s="238"/>
      <c r="T951" s="238"/>
      <c r="U951" s="238"/>
      <c r="V951" s="238"/>
      <c r="W951" s="238"/>
      <c r="X951" s="238"/>
      <c r="Y951" s="238"/>
      <c r="Z951" s="238"/>
      <c r="AA951" s="238"/>
      <c r="AB951" s="238"/>
      <c r="AC951" s="238"/>
      <c r="AD951" s="238"/>
    </row>
    <row r="952" customFormat="false" ht="15" hidden="false" customHeight="false" outlineLevel="0" collapsed="false">
      <c r="A952" s="238"/>
      <c r="B952" s="453"/>
      <c r="C952" s="238"/>
      <c r="D952" s="347"/>
      <c r="E952" s="347"/>
      <c r="F952" s="486"/>
      <c r="G952" s="483"/>
      <c r="H952" s="486"/>
      <c r="I952" s="491"/>
      <c r="J952" s="238"/>
      <c r="K952" s="238"/>
      <c r="L952" s="238"/>
      <c r="M952" s="238"/>
      <c r="N952" s="491"/>
      <c r="O952" s="238"/>
      <c r="P952" s="238"/>
      <c r="Q952" s="238"/>
      <c r="R952" s="238"/>
      <c r="S952" s="238"/>
      <c r="T952" s="238"/>
      <c r="U952" s="238"/>
      <c r="V952" s="238"/>
      <c r="W952" s="238"/>
      <c r="X952" s="238"/>
      <c r="Y952" s="238"/>
      <c r="Z952" s="238"/>
      <c r="AA952" s="238"/>
      <c r="AB952" s="238"/>
      <c r="AC952" s="238"/>
      <c r="AD952" s="238"/>
    </row>
    <row r="953" customFormat="false" ht="15" hidden="false" customHeight="false" outlineLevel="0" collapsed="false">
      <c r="A953" s="238"/>
      <c r="B953" s="453"/>
      <c r="C953" s="238"/>
      <c r="D953" s="347"/>
      <c r="E953" s="347"/>
      <c r="F953" s="486"/>
      <c r="G953" s="483"/>
      <c r="H953" s="486"/>
      <c r="I953" s="491"/>
      <c r="J953" s="238"/>
      <c r="K953" s="238"/>
      <c r="L953" s="238"/>
      <c r="M953" s="238"/>
      <c r="N953" s="491"/>
      <c r="O953" s="238"/>
      <c r="P953" s="238"/>
      <c r="Q953" s="238"/>
      <c r="R953" s="238"/>
      <c r="S953" s="238"/>
      <c r="T953" s="238"/>
      <c r="U953" s="238"/>
      <c r="V953" s="238"/>
      <c r="W953" s="238"/>
      <c r="X953" s="238"/>
      <c r="Y953" s="238"/>
      <c r="Z953" s="238"/>
      <c r="AA953" s="238"/>
      <c r="AB953" s="238"/>
      <c r="AC953" s="238"/>
      <c r="AD953" s="238"/>
    </row>
    <row r="954" customFormat="false" ht="15" hidden="false" customHeight="false" outlineLevel="0" collapsed="false">
      <c r="A954" s="238"/>
      <c r="B954" s="453"/>
      <c r="C954" s="238"/>
      <c r="D954" s="347"/>
      <c r="E954" s="347"/>
      <c r="F954" s="486"/>
      <c r="G954" s="483"/>
      <c r="H954" s="486"/>
      <c r="I954" s="491"/>
      <c r="J954" s="238"/>
      <c r="K954" s="238"/>
      <c r="L954" s="238"/>
      <c r="M954" s="238"/>
      <c r="N954" s="491"/>
      <c r="O954" s="238"/>
      <c r="P954" s="238"/>
      <c r="Q954" s="238"/>
      <c r="R954" s="238"/>
      <c r="S954" s="238"/>
      <c r="T954" s="238"/>
      <c r="U954" s="238"/>
      <c r="V954" s="238"/>
      <c r="W954" s="238"/>
      <c r="X954" s="238"/>
      <c r="Y954" s="238"/>
      <c r="Z954" s="238"/>
      <c r="AA954" s="238"/>
      <c r="AB954" s="238"/>
      <c r="AC954" s="238"/>
      <c r="AD954" s="238"/>
    </row>
    <row r="955" customFormat="false" ht="15" hidden="false" customHeight="false" outlineLevel="0" collapsed="false">
      <c r="A955" s="238"/>
      <c r="B955" s="453"/>
      <c r="C955" s="238"/>
      <c r="D955" s="347"/>
      <c r="E955" s="347"/>
      <c r="F955" s="486"/>
      <c r="G955" s="483"/>
      <c r="H955" s="486"/>
      <c r="I955" s="491"/>
      <c r="J955" s="238"/>
      <c r="K955" s="238"/>
      <c r="L955" s="238"/>
      <c r="M955" s="238"/>
      <c r="N955" s="491"/>
      <c r="O955" s="238"/>
      <c r="P955" s="238"/>
      <c r="Q955" s="238"/>
      <c r="R955" s="238"/>
      <c r="S955" s="238"/>
      <c r="T955" s="238"/>
      <c r="U955" s="238"/>
      <c r="V955" s="238"/>
      <c r="W955" s="238"/>
      <c r="X955" s="238"/>
      <c r="Y955" s="238"/>
      <c r="Z955" s="238"/>
      <c r="AA955" s="238"/>
      <c r="AB955" s="238"/>
      <c r="AC955" s="238"/>
      <c r="AD955" s="238"/>
    </row>
    <row r="956" customFormat="false" ht="15" hidden="false" customHeight="false" outlineLevel="0" collapsed="false">
      <c r="A956" s="238"/>
      <c r="B956" s="453"/>
      <c r="C956" s="238"/>
      <c r="D956" s="347"/>
      <c r="E956" s="347"/>
      <c r="F956" s="486"/>
      <c r="G956" s="483"/>
      <c r="H956" s="486"/>
      <c r="I956" s="491"/>
      <c r="J956" s="238"/>
      <c r="K956" s="238"/>
      <c r="L956" s="238"/>
      <c r="M956" s="238"/>
      <c r="N956" s="491"/>
      <c r="O956" s="238"/>
      <c r="P956" s="238"/>
      <c r="Q956" s="238"/>
      <c r="R956" s="238"/>
      <c r="S956" s="238"/>
      <c r="T956" s="238"/>
      <c r="U956" s="238"/>
      <c r="V956" s="238"/>
      <c r="W956" s="238"/>
      <c r="X956" s="238"/>
      <c r="Y956" s="238"/>
      <c r="Z956" s="238"/>
      <c r="AA956" s="238"/>
      <c r="AB956" s="238"/>
      <c r="AC956" s="238"/>
      <c r="AD956" s="238"/>
    </row>
    <row r="957" customFormat="false" ht="15" hidden="false" customHeight="false" outlineLevel="0" collapsed="false">
      <c r="A957" s="238"/>
      <c r="B957" s="453"/>
      <c r="C957" s="238"/>
      <c r="D957" s="347"/>
      <c r="E957" s="347"/>
      <c r="F957" s="486"/>
      <c r="G957" s="483"/>
      <c r="H957" s="486"/>
      <c r="I957" s="491"/>
      <c r="J957" s="238"/>
      <c r="K957" s="238"/>
      <c r="L957" s="238"/>
      <c r="M957" s="238"/>
      <c r="N957" s="491"/>
      <c r="O957" s="238"/>
      <c r="P957" s="238"/>
      <c r="Q957" s="238"/>
      <c r="R957" s="238"/>
      <c r="S957" s="238"/>
      <c r="T957" s="238"/>
      <c r="U957" s="238"/>
      <c r="V957" s="238"/>
      <c r="W957" s="238"/>
      <c r="X957" s="238"/>
      <c r="Y957" s="238"/>
      <c r="Z957" s="238"/>
      <c r="AA957" s="238"/>
      <c r="AB957" s="238"/>
      <c r="AC957" s="238"/>
      <c r="AD957" s="238"/>
    </row>
    <row r="958" customFormat="false" ht="15" hidden="false" customHeight="false" outlineLevel="0" collapsed="false">
      <c r="A958" s="238"/>
      <c r="B958" s="453"/>
      <c r="C958" s="238"/>
      <c r="D958" s="347"/>
      <c r="E958" s="347"/>
      <c r="F958" s="486"/>
      <c r="G958" s="483"/>
      <c r="H958" s="486"/>
      <c r="I958" s="491"/>
      <c r="J958" s="238"/>
      <c r="K958" s="238"/>
      <c r="L958" s="238"/>
      <c r="M958" s="238"/>
      <c r="N958" s="491"/>
      <c r="O958" s="238"/>
      <c r="P958" s="238"/>
      <c r="Q958" s="238"/>
      <c r="R958" s="238"/>
      <c r="S958" s="238"/>
      <c r="T958" s="238"/>
      <c r="U958" s="238"/>
      <c r="V958" s="238"/>
      <c r="W958" s="238"/>
      <c r="X958" s="238"/>
      <c r="Y958" s="238"/>
      <c r="Z958" s="238"/>
      <c r="AA958" s="238"/>
      <c r="AB958" s="238"/>
      <c r="AC958" s="238"/>
      <c r="AD958" s="238"/>
    </row>
    <row r="959" customFormat="false" ht="15" hidden="false" customHeight="false" outlineLevel="0" collapsed="false">
      <c r="A959" s="238"/>
      <c r="B959" s="453"/>
      <c r="C959" s="238"/>
      <c r="D959" s="347"/>
      <c r="E959" s="347"/>
      <c r="F959" s="486"/>
      <c r="G959" s="483"/>
      <c r="H959" s="486"/>
      <c r="I959" s="491"/>
      <c r="J959" s="238"/>
      <c r="K959" s="238"/>
      <c r="L959" s="238"/>
      <c r="M959" s="238"/>
      <c r="N959" s="491"/>
      <c r="O959" s="238"/>
      <c r="P959" s="238"/>
      <c r="Q959" s="238"/>
      <c r="R959" s="238"/>
      <c r="S959" s="238"/>
      <c r="T959" s="238"/>
      <c r="U959" s="238"/>
      <c r="V959" s="238"/>
      <c r="W959" s="238"/>
      <c r="X959" s="238"/>
      <c r="Y959" s="238"/>
      <c r="Z959" s="238"/>
      <c r="AA959" s="238"/>
      <c r="AB959" s="238"/>
      <c r="AC959" s="238"/>
      <c r="AD959" s="238"/>
    </row>
    <row r="960" customFormat="false" ht="15" hidden="false" customHeight="false" outlineLevel="0" collapsed="false">
      <c r="A960" s="238"/>
      <c r="B960" s="453"/>
      <c r="C960" s="238"/>
      <c r="D960" s="347"/>
      <c r="E960" s="347"/>
      <c r="F960" s="486"/>
      <c r="G960" s="483"/>
      <c r="H960" s="486"/>
      <c r="I960" s="491"/>
      <c r="J960" s="238"/>
      <c r="K960" s="238"/>
      <c r="L960" s="238"/>
      <c r="M960" s="238"/>
      <c r="N960" s="491"/>
      <c r="O960" s="238"/>
      <c r="P960" s="238"/>
      <c r="Q960" s="238"/>
      <c r="R960" s="238"/>
      <c r="S960" s="238"/>
      <c r="T960" s="238"/>
      <c r="U960" s="238"/>
      <c r="V960" s="238"/>
      <c r="W960" s="238"/>
      <c r="X960" s="238"/>
      <c r="Y960" s="238"/>
      <c r="Z960" s="238"/>
      <c r="AA960" s="238"/>
      <c r="AB960" s="238"/>
      <c r="AC960" s="238"/>
      <c r="AD960" s="238"/>
    </row>
    <row r="961" customFormat="false" ht="15" hidden="false" customHeight="false" outlineLevel="0" collapsed="false">
      <c r="A961" s="238"/>
      <c r="B961" s="453"/>
      <c r="C961" s="238"/>
      <c r="D961" s="347"/>
      <c r="E961" s="347"/>
      <c r="F961" s="486"/>
      <c r="G961" s="483"/>
      <c r="H961" s="486"/>
      <c r="I961" s="491"/>
      <c r="J961" s="238"/>
      <c r="K961" s="238"/>
      <c r="L961" s="238"/>
      <c r="M961" s="238"/>
      <c r="N961" s="491"/>
      <c r="O961" s="238"/>
      <c r="P961" s="238"/>
      <c r="Q961" s="238"/>
      <c r="R961" s="238"/>
      <c r="S961" s="238"/>
      <c r="T961" s="238"/>
      <c r="U961" s="238"/>
      <c r="V961" s="238"/>
      <c r="W961" s="238"/>
      <c r="X961" s="238"/>
      <c r="Y961" s="238"/>
      <c r="Z961" s="238"/>
      <c r="AA961" s="238"/>
      <c r="AB961" s="238"/>
      <c r="AC961" s="238"/>
      <c r="AD961" s="238"/>
    </row>
    <row r="962" customFormat="false" ht="15" hidden="false" customHeight="false" outlineLevel="0" collapsed="false">
      <c r="A962" s="238"/>
      <c r="B962" s="453"/>
      <c r="C962" s="238"/>
      <c r="D962" s="347"/>
      <c r="E962" s="347"/>
      <c r="F962" s="486"/>
      <c r="G962" s="483"/>
      <c r="H962" s="486"/>
      <c r="I962" s="491"/>
      <c r="J962" s="238"/>
      <c r="K962" s="238"/>
      <c r="L962" s="238"/>
      <c r="M962" s="238"/>
      <c r="N962" s="491"/>
      <c r="O962" s="238"/>
      <c r="P962" s="238"/>
      <c r="Q962" s="238"/>
      <c r="R962" s="238"/>
      <c r="S962" s="238"/>
      <c r="T962" s="238"/>
      <c r="U962" s="238"/>
      <c r="V962" s="238"/>
      <c r="W962" s="238"/>
      <c r="X962" s="238"/>
      <c r="Y962" s="238"/>
      <c r="Z962" s="238"/>
      <c r="AA962" s="238"/>
      <c r="AB962" s="238"/>
      <c r="AC962" s="238"/>
      <c r="AD962" s="238"/>
    </row>
    <row r="963" customFormat="false" ht="15" hidden="false" customHeight="false" outlineLevel="0" collapsed="false">
      <c r="A963" s="238"/>
      <c r="B963" s="453"/>
      <c r="C963" s="238"/>
      <c r="D963" s="347"/>
      <c r="E963" s="347"/>
      <c r="F963" s="486"/>
      <c r="G963" s="483"/>
      <c r="H963" s="486"/>
      <c r="I963" s="491"/>
      <c r="J963" s="238"/>
      <c r="K963" s="238"/>
      <c r="L963" s="238"/>
      <c r="M963" s="238"/>
      <c r="N963" s="491"/>
      <c r="O963" s="238"/>
      <c r="P963" s="238"/>
      <c r="Q963" s="238"/>
      <c r="R963" s="238"/>
      <c r="S963" s="238"/>
      <c r="T963" s="238"/>
      <c r="U963" s="238"/>
      <c r="V963" s="238"/>
      <c r="W963" s="238"/>
      <c r="X963" s="238"/>
      <c r="Y963" s="238"/>
      <c r="Z963" s="238"/>
      <c r="AA963" s="238"/>
      <c r="AB963" s="238"/>
      <c r="AC963" s="238"/>
      <c r="AD963" s="238"/>
    </row>
    <row r="964" customFormat="false" ht="15" hidden="false" customHeight="false" outlineLevel="0" collapsed="false">
      <c r="A964" s="238"/>
      <c r="B964" s="453"/>
      <c r="C964" s="238"/>
      <c r="D964" s="347"/>
      <c r="E964" s="347"/>
      <c r="F964" s="486"/>
      <c r="G964" s="483"/>
      <c r="H964" s="486"/>
      <c r="I964" s="491"/>
      <c r="J964" s="238"/>
      <c r="K964" s="238"/>
      <c r="L964" s="238"/>
      <c r="M964" s="238"/>
      <c r="N964" s="491"/>
      <c r="O964" s="238"/>
      <c r="P964" s="238"/>
      <c r="Q964" s="238"/>
      <c r="R964" s="238"/>
      <c r="S964" s="238"/>
      <c r="T964" s="238"/>
      <c r="U964" s="238"/>
      <c r="V964" s="238"/>
      <c r="W964" s="238"/>
      <c r="X964" s="238"/>
      <c r="Y964" s="238"/>
      <c r="Z964" s="238"/>
      <c r="AA964" s="238"/>
      <c r="AB964" s="238"/>
      <c r="AC964" s="238"/>
      <c r="AD964" s="238"/>
    </row>
    <row r="965" customFormat="false" ht="15" hidden="false" customHeight="false" outlineLevel="0" collapsed="false">
      <c r="A965" s="238"/>
      <c r="B965" s="453"/>
      <c r="C965" s="238"/>
      <c r="D965" s="347"/>
      <c r="E965" s="347"/>
      <c r="F965" s="486"/>
      <c r="G965" s="483"/>
      <c r="H965" s="486"/>
      <c r="I965" s="491"/>
      <c r="J965" s="238"/>
      <c r="K965" s="238"/>
      <c r="L965" s="238"/>
      <c r="M965" s="238"/>
      <c r="N965" s="491"/>
      <c r="O965" s="238"/>
      <c r="P965" s="238"/>
      <c r="Q965" s="238"/>
      <c r="R965" s="238"/>
      <c r="S965" s="238"/>
      <c r="T965" s="238"/>
      <c r="U965" s="238"/>
      <c r="V965" s="238"/>
      <c r="W965" s="238"/>
      <c r="X965" s="238"/>
      <c r="Y965" s="238"/>
      <c r="Z965" s="238"/>
      <c r="AA965" s="238"/>
      <c r="AB965" s="238"/>
      <c r="AC965" s="238"/>
      <c r="AD965" s="238"/>
    </row>
    <row r="966" customFormat="false" ht="15" hidden="false" customHeight="false" outlineLevel="0" collapsed="false">
      <c r="A966" s="238"/>
      <c r="B966" s="453"/>
      <c r="C966" s="238"/>
      <c r="D966" s="347"/>
      <c r="E966" s="347"/>
      <c r="F966" s="486"/>
      <c r="G966" s="483"/>
      <c r="H966" s="486"/>
      <c r="I966" s="491"/>
      <c r="J966" s="238"/>
      <c r="K966" s="238"/>
      <c r="L966" s="238"/>
      <c r="M966" s="238"/>
      <c r="N966" s="491"/>
      <c r="O966" s="238"/>
      <c r="P966" s="238"/>
      <c r="Q966" s="238"/>
      <c r="R966" s="238"/>
      <c r="S966" s="238"/>
      <c r="T966" s="238"/>
      <c r="U966" s="238"/>
      <c r="V966" s="238"/>
      <c r="W966" s="238"/>
      <c r="X966" s="238"/>
      <c r="Y966" s="238"/>
      <c r="Z966" s="238"/>
      <c r="AA966" s="238"/>
      <c r="AB966" s="238"/>
      <c r="AC966" s="238"/>
      <c r="AD966" s="238"/>
    </row>
    <row r="967" customFormat="false" ht="15" hidden="false" customHeight="false" outlineLevel="0" collapsed="false">
      <c r="A967" s="238"/>
      <c r="B967" s="453"/>
      <c r="C967" s="238"/>
      <c r="D967" s="347"/>
      <c r="E967" s="347"/>
      <c r="F967" s="486"/>
      <c r="G967" s="483"/>
      <c r="H967" s="486"/>
      <c r="I967" s="491"/>
      <c r="J967" s="238"/>
      <c r="K967" s="238"/>
      <c r="L967" s="238"/>
      <c r="M967" s="238"/>
      <c r="N967" s="491"/>
      <c r="O967" s="238"/>
      <c r="P967" s="238"/>
      <c r="Q967" s="238"/>
      <c r="R967" s="238"/>
      <c r="S967" s="238"/>
      <c r="T967" s="238"/>
      <c r="U967" s="238"/>
      <c r="V967" s="238"/>
      <c r="W967" s="238"/>
      <c r="X967" s="238"/>
      <c r="Y967" s="238"/>
      <c r="Z967" s="238"/>
      <c r="AA967" s="238"/>
      <c r="AB967" s="238"/>
      <c r="AC967" s="238"/>
      <c r="AD967" s="238"/>
    </row>
    <row r="968" customFormat="false" ht="15" hidden="false" customHeight="false" outlineLevel="0" collapsed="false">
      <c r="A968" s="238"/>
      <c r="B968" s="453"/>
      <c r="C968" s="238"/>
      <c r="D968" s="347"/>
      <c r="E968" s="347"/>
      <c r="F968" s="486"/>
      <c r="G968" s="483"/>
      <c r="H968" s="486"/>
      <c r="I968" s="491"/>
      <c r="J968" s="238"/>
      <c r="K968" s="238"/>
      <c r="L968" s="238"/>
      <c r="M968" s="238"/>
      <c r="N968" s="491"/>
      <c r="O968" s="238"/>
      <c r="P968" s="238"/>
      <c r="Q968" s="238"/>
      <c r="R968" s="238"/>
      <c r="S968" s="238"/>
      <c r="T968" s="238"/>
      <c r="U968" s="238"/>
      <c r="V968" s="238"/>
      <c r="W968" s="238"/>
      <c r="X968" s="238"/>
      <c r="Y968" s="238"/>
      <c r="Z968" s="238"/>
      <c r="AA968" s="238"/>
      <c r="AB968" s="238"/>
      <c r="AC968" s="238"/>
      <c r="AD968" s="238"/>
    </row>
    <row r="969" customFormat="false" ht="15" hidden="false" customHeight="false" outlineLevel="0" collapsed="false">
      <c r="A969" s="238"/>
      <c r="B969" s="453"/>
      <c r="C969" s="238"/>
      <c r="D969" s="347"/>
      <c r="E969" s="347"/>
      <c r="F969" s="486"/>
      <c r="G969" s="483"/>
      <c r="H969" s="486"/>
      <c r="I969" s="491"/>
      <c r="J969" s="238"/>
      <c r="K969" s="238"/>
      <c r="L969" s="238"/>
      <c r="M969" s="238"/>
      <c r="N969" s="491"/>
      <c r="O969" s="238"/>
      <c r="P969" s="238"/>
      <c r="Q969" s="238"/>
      <c r="R969" s="238"/>
      <c r="S969" s="238"/>
      <c r="T969" s="238"/>
      <c r="U969" s="238"/>
      <c r="V969" s="238"/>
      <c r="W969" s="238"/>
      <c r="X969" s="238"/>
      <c r="Y969" s="238"/>
      <c r="Z969" s="238"/>
      <c r="AA969" s="238"/>
      <c r="AB969" s="238"/>
      <c r="AC969" s="238"/>
      <c r="AD969" s="238"/>
    </row>
    <row r="970" customFormat="false" ht="15" hidden="false" customHeight="false" outlineLevel="0" collapsed="false">
      <c r="A970" s="238"/>
      <c r="B970" s="453"/>
      <c r="C970" s="238"/>
      <c r="D970" s="347"/>
      <c r="E970" s="347"/>
      <c r="F970" s="486"/>
      <c r="G970" s="483"/>
      <c r="H970" s="486"/>
      <c r="I970" s="491"/>
      <c r="J970" s="238"/>
      <c r="K970" s="238"/>
      <c r="L970" s="238"/>
      <c r="M970" s="238"/>
      <c r="N970" s="491"/>
      <c r="O970" s="238"/>
      <c r="P970" s="238"/>
      <c r="Q970" s="238"/>
      <c r="R970" s="238"/>
      <c r="S970" s="238"/>
      <c r="T970" s="238"/>
      <c r="U970" s="238"/>
      <c r="V970" s="238"/>
      <c r="W970" s="238"/>
      <c r="X970" s="238"/>
      <c r="Y970" s="238"/>
      <c r="Z970" s="238"/>
      <c r="AA970" s="238"/>
      <c r="AB970" s="238"/>
      <c r="AC970" s="238"/>
      <c r="AD970" s="238"/>
    </row>
    <row r="971" customFormat="false" ht="15" hidden="false" customHeight="false" outlineLevel="0" collapsed="false">
      <c r="A971" s="238"/>
      <c r="B971" s="453"/>
      <c r="C971" s="238"/>
      <c r="D971" s="347"/>
      <c r="E971" s="347"/>
      <c r="F971" s="486"/>
      <c r="G971" s="483"/>
      <c r="H971" s="486"/>
      <c r="I971" s="491"/>
      <c r="J971" s="238"/>
      <c r="K971" s="238"/>
      <c r="L971" s="238"/>
      <c r="M971" s="238"/>
      <c r="N971" s="491"/>
      <c r="O971" s="238"/>
      <c r="P971" s="238"/>
      <c r="Q971" s="238"/>
      <c r="R971" s="238"/>
      <c r="S971" s="238"/>
      <c r="T971" s="238"/>
      <c r="U971" s="238"/>
      <c r="V971" s="238"/>
      <c r="W971" s="238"/>
      <c r="X971" s="238"/>
      <c r="Y971" s="238"/>
      <c r="Z971" s="238"/>
      <c r="AA971" s="238"/>
      <c r="AB971" s="238"/>
      <c r="AC971" s="238"/>
      <c r="AD971" s="238"/>
    </row>
    <row r="972" customFormat="false" ht="15" hidden="false" customHeight="false" outlineLevel="0" collapsed="false">
      <c r="A972" s="238"/>
      <c r="B972" s="453"/>
      <c r="C972" s="238"/>
      <c r="D972" s="347"/>
      <c r="E972" s="347"/>
      <c r="F972" s="486"/>
      <c r="G972" s="483"/>
      <c r="H972" s="486"/>
      <c r="I972" s="491"/>
      <c r="J972" s="238"/>
      <c r="K972" s="238"/>
      <c r="L972" s="238"/>
      <c r="M972" s="238"/>
      <c r="N972" s="491"/>
      <c r="O972" s="238"/>
      <c r="P972" s="238"/>
      <c r="Q972" s="238"/>
      <c r="R972" s="238"/>
      <c r="S972" s="238"/>
      <c r="T972" s="238"/>
      <c r="U972" s="238"/>
      <c r="V972" s="238"/>
      <c r="W972" s="238"/>
      <c r="X972" s="238"/>
      <c r="Y972" s="238"/>
      <c r="Z972" s="238"/>
      <c r="AA972" s="238"/>
      <c r="AB972" s="238"/>
      <c r="AC972" s="238"/>
      <c r="AD972" s="238"/>
    </row>
    <row r="973" customFormat="false" ht="15" hidden="false" customHeight="false" outlineLevel="0" collapsed="false">
      <c r="A973" s="238"/>
      <c r="B973" s="453"/>
      <c r="C973" s="238"/>
      <c r="D973" s="347"/>
      <c r="E973" s="347"/>
      <c r="F973" s="486"/>
      <c r="G973" s="483"/>
      <c r="H973" s="486"/>
      <c r="I973" s="491"/>
      <c r="J973" s="238"/>
      <c r="K973" s="238"/>
      <c r="L973" s="238"/>
      <c r="M973" s="238"/>
      <c r="N973" s="491"/>
      <c r="O973" s="238"/>
      <c r="P973" s="238"/>
      <c r="Q973" s="238"/>
      <c r="R973" s="238"/>
      <c r="S973" s="238"/>
      <c r="T973" s="238"/>
      <c r="U973" s="238"/>
      <c r="V973" s="238"/>
      <c r="W973" s="238"/>
      <c r="X973" s="238"/>
      <c r="Y973" s="238"/>
      <c r="Z973" s="238"/>
      <c r="AA973" s="238"/>
      <c r="AB973" s="238"/>
      <c r="AC973" s="238"/>
      <c r="AD973" s="238"/>
    </row>
    <row r="974" customFormat="false" ht="15" hidden="false" customHeight="false" outlineLevel="0" collapsed="false">
      <c r="A974" s="238"/>
      <c r="B974" s="453"/>
      <c r="C974" s="238"/>
      <c r="D974" s="347"/>
      <c r="E974" s="347"/>
      <c r="F974" s="486"/>
      <c r="G974" s="483"/>
      <c r="H974" s="486"/>
      <c r="I974" s="491"/>
      <c r="J974" s="238"/>
      <c r="K974" s="238"/>
      <c r="L974" s="238"/>
      <c r="M974" s="238"/>
      <c r="N974" s="491"/>
      <c r="O974" s="238"/>
      <c r="P974" s="238"/>
      <c r="Q974" s="238"/>
      <c r="R974" s="238"/>
      <c r="S974" s="238"/>
      <c r="T974" s="238"/>
      <c r="U974" s="238"/>
      <c r="V974" s="238"/>
      <c r="W974" s="238"/>
      <c r="X974" s="238"/>
      <c r="Y974" s="238"/>
      <c r="Z974" s="238"/>
      <c r="AA974" s="238"/>
      <c r="AB974" s="238"/>
      <c r="AC974" s="238"/>
      <c r="AD974" s="238"/>
    </row>
    <row r="975" customFormat="false" ht="15" hidden="false" customHeight="false" outlineLevel="0" collapsed="false">
      <c r="A975" s="238"/>
      <c r="B975" s="453"/>
      <c r="C975" s="238"/>
      <c r="D975" s="347"/>
      <c r="E975" s="347"/>
      <c r="F975" s="486"/>
      <c r="G975" s="483"/>
      <c r="H975" s="486"/>
      <c r="I975" s="491"/>
      <c r="J975" s="238"/>
      <c r="K975" s="238"/>
      <c r="L975" s="238"/>
      <c r="M975" s="238"/>
      <c r="N975" s="491"/>
      <c r="O975" s="238"/>
      <c r="P975" s="238"/>
      <c r="Q975" s="238"/>
      <c r="R975" s="238"/>
      <c r="S975" s="238"/>
      <c r="T975" s="238"/>
      <c r="U975" s="238"/>
      <c r="V975" s="238"/>
      <c r="W975" s="238"/>
      <c r="X975" s="238"/>
      <c r="Y975" s="238"/>
      <c r="Z975" s="238"/>
      <c r="AA975" s="238"/>
      <c r="AB975" s="238"/>
      <c r="AC975" s="238"/>
      <c r="AD975" s="238"/>
    </row>
    <row r="976" customFormat="false" ht="15" hidden="false" customHeight="false" outlineLevel="0" collapsed="false">
      <c r="A976" s="238"/>
      <c r="B976" s="453"/>
      <c r="C976" s="238"/>
      <c r="D976" s="347"/>
      <c r="E976" s="347"/>
      <c r="F976" s="486"/>
      <c r="G976" s="483"/>
      <c r="H976" s="486"/>
      <c r="I976" s="491"/>
      <c r="J976" s="238"/>
      <c r="K976" s="238"/>
      <c r="L976" s="238"/>
      <c r="M976" s="238"/>
      <c r="N976" s="491"/>
      <c r="O976" s="238"/>
      <c r="P976" s="238"/>
      <c r="Q976" s="238"/>
      <c r="R976" s="238"/>
      <c r="S976" s="238"/>
      <c r="T976" s="238"/>
      <c r="U976" s="238"/>
      <c r="V976" s="238"/>
      <c r="W976" s="238"/>
      <c r="X976" s="238"/>
      <c r="Y976" s="238"/>
      <c r="Z976" s="238"/>
      <c r="AA976" s="238"/>
      <c r="AB976" s="238"/>
      <c r="AC976" s="238"/>
      <c r="AD976" s="238"/>
    </row>
    <row r="977" customFormat="false" ht="15" hidden="false" customHeight="false" outlineLevel="0" collapsed="false">
      <c r="A977" s="238"/>
      <c r="B977" s="453"/>
      <c r="C977" s="238"/>
      <c r="D977" s="347"/>
      <c r="E977" s="347"/>
      <c r="F977" s="486"/>
      <c r="G977" s="483"/>
      <c r="H977" s="486"/>
      <c r="I977" s="491"/>
      <c r="J977" s="238"/>
      <c r="K977" s="238"/>
      <c r="L977" s="238"/>
      <c r="M977" s="238"/>
      <c r="N977" s="491"/>
      <c r="O977" s="238"/>
      <c r="P977" s="238"/>
      <c r="Q977" s="238"/>
      <c r="R977" s="238"/>
      <c r="S977" s="238"/>
      <c r="T977" s="238"/>
      <c r="U977" s="238"/>
      <c r="V977" s="238"/>
      <c r="W977" s="238"/>
      <c r="X977" s="238"/>
      <c r="Y977" s="238"/>
      <c r="Z977" s="238"/>
      <c r="AA977" s="238"/>
      <c r="AB977" s="238"/>
      <c r="AC977" s="238"/>
      <c r="AD977" s="238"/>
    </row>
    <row r="978" customFormat="false" ht="15" hidden="false" customHeight="false" outlineLevel="0" collapsed="false">
      <c r="A978" s="238"/>
      <c r="B978" s="453"/>
      <c r="C978" s="238"/>
      <c r="D978" s="347"/>
      <c r="E978" s="347"/>
      <c r="F978" s="486"/>
      <c r="G978" s="483"/>
      <c r="H978" s="486"/>
      <c r="I978" s="491"/>
      <c r="J978" s="238"/>
      <c r="K978" s="238"/>
      <c r="L978" s="238"/>
      <c r="M978" s="238"/>
      <c r="N978" s="491"/>
      <c r="O978" s="238"/>
      <c r="P978" s="238"/>
      <c r="Q978" s="238"/>
      <c r="R978" s="238"/>
      <c r="S978" s="238"/>
      <c r="T978" s="238"/>
      <c r="U978" s="238"/>
      <c r="V978" s="238"/>
      <c r="W978" s="238"/>
      <c r="X978" s="238"/>
      <c r="Y978" s="238"/>
      <c r="Z978" s="238"/>
      <c r="AA978" s="238"/>
      <c r="AB978" s="238"/>
      <c r="AC978" s="238"/>
      <c r="AD978" s="238"/>
    </row>
    <row r="979" customFormat="false" ht="15" hidden="false" customHeight="false" outlineLevel="0" collapsed="false">
      <c r="A979" s="238"/>
      <c r="B979" s="453"/>
      <c r="C979" s="238"/>
      <c r="D979" s="347"/>
      <c r="E979" s="347"/>
      <c r="F979" s="486"/>
      <c r="G979" s="483"/>
      <c r="H979" s="486"/>
      <c r="I979" s="491"/>
      <c r="J979" s="238"/>
      <c r="K979" s="238"/>
      <c r="L979" s="238"/>
      <c r="M979" s="238"/>
      <c r="N979" s="491"/>
      <c r="O979" s="238"/>
      <c r="P979" s="238"/>
      <c r="Q979" s="238"/>
      <c r="R979" s="238"/>
      <c r="S979" s="238"/>
      <c r="T979" s="238"/>
      <c r="U979" s="238"/>
      <c r="V979" s="238"/>
      <c r="W979" s="238"/>
      <c r="X979" s="238"/>
      <c r="Y979" s="238"/>
      <c r="Z979" s="238"/>
      <c r="AA979" s="238"/>
      <c r="AB979" s="238"/>
      <c r="AC979" s="238"/>
      <c r="AD979" s="238"/>
    </row>
    <row r="980" customFormat="false" ht="15" hidden="false" customHeight="false" outlineLevel="0" collapsed="false">
      <c r="A980" s="238"/>
      <c r="B980" s="453"/>
      <c r="C980" s="238"/>
      <c r="D980" s="347"/>
      <c r="E980" s="347"/>
      <c r="F980" s="486"/>
      <c r="G980" s="483"/>
      <c r="H980" s="486"/>
      <c r="I980" s="491"/>
      <c r="J980" s="238"/>
      <c r="K980" s="238"/>
      <c r="L980" s="238"/>
      <c r="M980" s="238"/>
      <c r="N980" s="491"/>
      <c r="O980" s="238"/>
      <c r="P980" s="238"/>
      <c r="Q980" s="238"/>
      <c r="R980" s="238"/>
      <c r="S980" s="238"/>
      <c r="T980" s="238"/>
      <c r="U980" s="238"/>
      <c r="V980" s="238"/>
      <c r="W980" s="238"/>
      <c r="X980" s="238"/>
      <c r="Y980" s="238"/>
      <c r="Z980" s="238"/>
      <c r="AA980" s="238"/>
      <c r="AB980" s="238"/>
      <c r="AC980" s="238"/>
      <c r="AD980" s="238"/>
    </row>
    <row r="981" customFormat="false" ht="15" hidden="false" customHeight="false" outlineLevel="0" collapsed="false">
      <c r="A981" s="238"/>
      <c r="B981" s="453"/>
      <c r="C981" s="238"/>
      <c r="D981" s="347"/>
      <c r="E981" s="347"/>
      <c r="F981" s="486"/>
      <c r="G981" s="483"/>
      <c r="H981" s="486"/>
      <c r="I981" s="491"/>
      <c r="J981" s="238"/>
      <c r="K981" s="238"/>
      <c r="L981" s="238"/>
      <c r="M981" s="238"/>
      <c r="N981" s="491"/>
      <c r="O981" s="238"/>
      <c r="P981" s="238"/>
      <c r="Q981" s="238"/>
      <c r="R981" s="238"/>
      <c r="S981" s="238"/>
      <c r="T981" s="238"/>
      <c r="U981" s="238"/>
      <c r="V981" s="238"/>
      <c r="W981" s="238"/>
      <c r="X981" s="238"/>
      <c r="Y981" s="238"/>
      <c r="Z981" s="238"/>
      <c r="AA981" s="238"/>
      <c r="AB981" s="238"/>
      <c r="AC981" s="238"/>
      <c r="AD981" s="238"/>
    </row>
    <row r="982" customFormat="false" ht="15" hidden="false" customHeight="false" outlineLevel="0" collapsed="false">
      <c r="A982" s="238"/>
      <c r="B982" s="453"/>
      <c r="C982" s="238"/>
      <c r="D982" s="347"/>
      <c r="E982" s="347"/>
      <c r="F982" s="486"/>
      <c r="G982" s="483"/>
      <c r="H982" s="486"/>
      <c r="I982" s="491"/>
      <c r="J982" s="238"/>
      <c r="K982" s="238"/>
      <c r="L982" s="238"/>
      <c r="M982" s="238"/>
      <c r="N982" s="491"/>
      <c r="O982" s="238"/>
      <c r="P982" s="238"/>
      <c r="Q982" s="238"/>
      <c r="R982" s="238"/>
      <c r="S982" s="238"/>
      <c r="T982" s="238"/>
      <c r="U982" s="238"/>
      <c r="V982" s="238"/>
      <c r="W982" s="238"/>
      <c r="X982" s="238"/>
      <c r="Y982" s="238"/>
      <c r="Z982" s="238"/>
      <c r="AA982" s="238"/>
      <c r="AB982" s="238"/>
      <c r="AC982" s="238"/>
      <c r="AD982" s="238"/>
    </row>
    <row r="983" customFormat="false" ht="15" hidden="false" customHeight="false" outlineLevel="0" collapsed="false">
      <c r="A983" s="238"/>
      <c r="B983" s="453"/>
      <c r="C983" s="238"/>
      <c r="D983" s="347"/>
      <c r="E983" s="347"/>
      <c r="F983" s="486"/>
      <c r="G983" s="483"/>
      <c r="H983" s="486"/>
      <c r="I983" s="491"/>
      <c r="J983" s="238"/>
      <c r="K983" s="238"/>
      <c r="L983" s="238"/>
      <c r="M983" s="238"/>
      <c r="N983" s="491"/>
      <c r="O983" s="238"/>
      <c r="P983" s="238"/>
      <c r="Q983" s="238"/>
      <c r="R983" s="238"/>
      <c r="S983" s="238"/>
      <c r="T983" s="238"/>
      <c r="U983" s="238"/>
      <c r="V983" s="238"/>
      <c r="W983" s="238"/>
      <c r="X983" s="238"/>
      <c r="Y983" s="238"/>
      <c r="Z983" s="238"/>
      <c r="AA983" s="238"/>
      <c r="AB983" s="238"/>
      <c r="AC983" s="238"/>
      <c r="AD983" s="238"/>
    </row>
    <row r="984" customFormat="false" ht="15" hidden="false" customHeight="false" outlineLevel="0" collapsed="false">
      <c r="A984" s="238"/>
      <c r="B984" s="453"/>
      <c r="C984" s="238"/>
      <c r="D984" s="347"/>
      <c r="E984" s="347"/>
      <c r="F984" s="486"/>
      <c r="G984" s="483"/>
      <c r="H984" s="486"/>
      <c r="I984" s="491"/>
      <c r="J984" s="238"/>
      <c r="K984" s="238"/>
      <c r="L984" s="238"/>
      <c r="M984" s="238"/>
      <c r="N984" s="491"/>
      <c r="O984" s="238"/>
      <c r="P984" s="238"/>
      <c r="Q984" s="238"/>
      <c r="R984" s="238"/>
      <c r="S984" s="238"/>
      <c r="T984" s="238"/>
      <c r="U984" s="238"/>
      <c r="V984" s="238"/>
      <c r="W984" s="238"/>
      <c r="X984" s="238"/>
      <c r="Y984" s="238"/>
      <c r="Z984" s="238"/>
      <c r="AA984" s="238"/>
      <c r="AB984" s="238"/>
      <c r="AC984" s="238"/>
      <c r="AD984" s="238"/>
    </row>
    <row r="985" customFormat="false" ht="15" hidden="false" customHeight="false" outlineLevel="0" collapsed="false">
      <c r="A985" s="238"/>
      <c r="B985" s="453"/>
      <c r="C985" s="238"/>
      <c r="D985" s="347"/>
      <c r="E985" s="347"/>
      <c r="F985" s="486"/>
      <c r="G985" s="483"/>
      <c r="H985" s="486"/>
      <c r="I985" s="491"/>
      <c r="J985" s="238"/>
      <c r="K985" s="238"/>
      <c r="L985" s="238"/>
      <c r="M985" s="238"/>
      <c r="N985" s="491"/>
      <c r="O985" s="238"/>
      <c r="P985" s="238"/>
      <c r="Q985" s="238"/>
      <c r="R985" s="238"/>
      <c r="S985" s="238"/>
      <c r="T985" s="238"/>
      <c r="U985" s="238"/>
      <c r="V985" s="238"/>
      <c r="W985" s="238"/>
      <c r="X985" s="238"/>
      <c r="Y985" s="238"/>
      <c r="Z985" s="238"/>
      <c r="AA985" s="238"/>
      <c r="AB985" s="238"/>
      <c r="AC985" s="238"/>
      <c r="AD985" s="238"/>
    </row>
    <row r="986" customFormat="false" ht="15" hidden="false" customHeight="false" outlineLevel="0" collapsed="false">
      <c r="A986" s="238"/>
      <c r="B986" s="453"/>
      <c r="C986" s="238"/>
      <c r="D986" s="347"/>
      <c r="E986" s="347"/>
      <c r="F986" s="486"/>
      <c r="G986" s="483"/>
      <c r="H986" s="486"/>
      <c r="I986" s="491"/>
      <c r="J986" s="238"/>
      <c r="K986" s="238"/>
      <c r="L986" s="238"/>
      <c r="M986" s="238"/>
      <c r="N986" s="491"/>
      <c r="O986" s="238"/>
      <c r="P986" s="238"/>
      <c r="Q986" s="238"/>
      <c r="R986" s="238"/>
      <c r="S986" s="238"/>
      <c r="T986" s="238"/>
      <c r="U986" s="238"/>
      <c r="V986" s="238"/>
      <c r="W986" s="238"/>
      <c r="X986" s="238"/>
      <c r="Y986" s="238"/>
      <c r="Z986" s="238"/>
      <c r="AA986" s="238"/>
      <c r="AB986" s="238"/>
      <c r="AC986" s="238"/>
      <c r="AD986" s="238"/>
    </row>
    <row r="987" customFormat="false" ht="15" hidden="false" customHeight="false" outlineLevel="0" collapsed="false">
      <c r="A987" s="238"/>
      <c r="B987" s="453"/>
      <c r="C987" s="238"/>
      <c r="D987" s="347"/>
      <c r="E987" s="347"/>
      <c r="F987" s="486"/>
      <c r="G987" s="483"/>
      <c r="H987" s="486"/>
      <c r="I987" s="491"/>
      <c r="J987" s="238"/>
      <c r="K987" s="238"/>
      <c r="L987" s="238"/>
      <c r="M987" s="238"/>
      <c r="N987" s="491"/>
      <c r="O987" s="238"/>
      <c r="P987" s="238"/>
      <c r="Q987" s="238"/>
      <c r="R987" s="238"/>
      <c r="S987" s="238"/>
      <c r="T987" s="238"/>
      <c r="U987" s="238"/>
      <c r="V987" s="238"/>
      <c r="W987" s="238"/>
      <c r="X987" s="238"/>
      <c r="Y987" s="238"/>
      <c r="Z987" s="238"/>
      <c r="AA987" s="238"/>
      <c r="AB987" s="238"/>
      <c r="AC987" s="238"/>
      <c r="AD987" s="238"/>
    </row>
    <row r="988" customFormat="false" ht="15" hidden="false" customHeight="false" outlineLevel="0" collapsed="false">
      <c r="A988" s="238"/>
      <c r="B988" s="453"/>
      <c r="C988" s="238"/>
      <c r="D988" s="347"/>
      <c r="E988" s="347"/>
      <c r="F988" s="486"/>
      <c r="G988" s="483"/>
      <c r="H988" s="486"/>
      <c r="I988" s="491"/>
      <c r="J988" s="238"/>
      <c r="K988" s="238"/>
      <c r="L988" s="238"/>
      <c r="M988" s="238"/>
      <c r="N988" s="491"/>
      <c r="O988" s="238"/>
      <c r="P988" s="238"/>
      <c r="Q988" s="238"/>
      <c r="R988" s="238"/>
      <c r="S988" s="238"/>
      <c r="T988" s="238"/>
      <c r="U988" s="238"/>
      <c r="V988" s="238"/>
      <c r="W988" s="238"/>
      <c r="X988" s="238"/>
      <c r="Y988" s="238"/>
      <c r="Z988" s="238"/>
      <c r="AA988" s="238"/>
      <c r="AB988" s="238"/>
      <c r="AC988" s="238"/>
      <c r="AD988" s="238"/>
    </row>
    <row r="989" customFormat="false" ht="15" hidden="false" customHeight="false" outlineLevel="0" collapsed="false">
      <c r="A989" s="238"/>
      <c r="B989" s="453"/>
      <c r="C989" s="238"/>
      <c r="D989" s="347"/>
      <c r="E989" s="347"/>
      <c r="F989" s="486"/>
      <c r="G989" s="483"/>
      <c r="H989" s="486"/>
      <c r="I989" s="491"/>
      <c r="J989" s="238"/>
      <c r="K989" s="238"/>
      <c r="L989" s="238"/>
      <c r="M989" s="238"/>
      <c r="N989" s="491"/>
      <c r="O989" s="238"/>
      <c r="P989" s="238"/>
      <c r="Q989" s="238"/>
      <c r="R989" s="238"/>
      <c r="S989" s="238"/>
      <c r="T989" s="238"/>
      <c r="U989" s="238"/>
      <c r="V989" s="238"/>
      <c r="W989" s="238"/>
      <c r="X989" s="238"/>
      <c r="Y989" s="238"/>
      <c r="Z989" s="238"/>
      <c r="AA989" s="238"/>
      <c r="AB989" s="238"/>
      <c r="AC989" s="238"/>
      <c r="AD989" s="238"/>
    </row>
    <row r="990" customFormat="false" ht="15" hidden="false" customHeight="false" outlineLevel="0" collapsed="false">
      <c r="A990" s="238"/>
      <c r="B990" s="453"/>
      <c r="C990" s="238"/>
      <c r="D990" s="347"/>
      <c r="E990" s="347"/>
      <c r="F990" s="486"/>
      <c r="G990" s="483"/>
      <c r="H990" s="486"/>
      <c r="I990" s="491"/>
      <c r="J990" s="238"/>
      <c r="K990" s="238"/>
      <c r="L990" s="238"/>
      <c r="M990" s="238"/>
      <c r="N990" s="491"/>
      <c r="O990" s="238"/>
      <c r="P990" s="238"/>
      <c r="Q990" s="238"/>
      <c r="R990" s="238"/>
      <c r="S990" s="238"/>
      <c r="T990" s="238"/>
      <c r="U990" s="238"/>
      <c r="V990" s="238"/>
      <c r="W990" s="238"/>
      <c r="X990" s="238"/>
      <c r="Y990" s="238"/>
      <c r="Z990" s="238"/>
      <c r="AA990" s="238"/>
      <c r="AB990" s="238"/>
      <c r="AC990" s="238"/>
      <c r="AD990" s="238"/>
    </row>
    <row r="991" customFormat="false" ht="15" hidden="false" customHeight="false" outlineLevel="0" collapsed="false">
      <c r="A991" s="238"/>
      <c r="B991" s="453"/>
      <c r="C991" s="238"/>
      <c r="D991" s="347"/>
      <c r="E991" s="347"/>
      <c r="F991" s="486"/>
      <c r="G991" s="483"/>
      <c r="H991" s="486"/>
      <c r="I991" s="491"/>
      <c r="J991" s="238"/>
      <c r="K991" s="238"/>
      <c r="L991" s="238"/>
      <c r="M991" s="238"/>
      <c r="N991" s="491"/>
      <c r="O991" s="238"/>
      <c r="P991" s="238"/>
      <c r="Q991" s="238"/>
      <c r="R991" s="238"/>
      <c r="S991" s="238"/>
      <c r="T991" s="238"/>
      <c r="U991" s="238"/>
      <c r="V991" s="238"/>
      <c r="W991" s="238"/>
      <c r="X991" s="238"/>
      <c r="Y991" s="238"/>
      <c r="Z991" s="238"/>
      <c r="AA991" s="238"/>
      <c r="AB991" s="238"/>
      <c r="AC991" s="238"/>
      <c r="AD991" s="238"/>
    </row>
    <row r="992" customFormat="false" ht="15" hidden="false" customHeight="false" outlineLevel="0" collapsed="false">
      <c r="A992" s="238"/>
      <c r="B992" s="453"/>
      <c r="C992" s="238"/>
      <c r="D992" s="347"/>
      <c r="E992" s="347"/>
      <c r="F992" s="486"/>
      <c r="G992" s="483"/>
      <c r="H992" s="486"/>
      <c r="I992" s="491"/>
      <c r="J992" s="238"/>
      <c r="K992" s="238"/>
      <c r="L992" s="238"/>
      <c r="M992" s="238"/>
      <c r="N992" s="491"/>
      <c r="O992" s="238"/>
      <c r="P992" s="238"/>
      <c r="Q992" s="238"/>
      <c r="R992" s="238"/>
      <c r="S992" s="238"/>
      <c r="T992" s="238"/>
      <c r="U992" s="238"/>
      <c r="V992" s="238"/>
      <c r="W992" s="238"/>
      <c r="X992" s="238"/>
      <c r="Y992" s="238"/>
      <c r="Z992" s="238"/>
      <c r="AA992" s="238"/>
      <c r="AB992" s="238"/>
      <c r="AC992" s="238"/>
      <c r="AD992" s="238"/>
    </row>
    <row r="993" customFormat="false" ht="15" hidden="false" customHeight="false" outlineLevel="0" collapsed="false">
      <c r="A993" s="238"/>
      <c r="B993" s="453"/>
      <c r="C993" s="238"/>
      <c r="D993" s="347"/>
      <c r="E993" s="347"/>
      <c r="F993" s="486"/>
      <c r="G993" s="483"/>
      <c r="H993" s="486"/>
      <c r="I993" s="491"/>
      <c r="J993" s="238"/>
      <c r="K993" s="238"/>
      <c r="L993" s="238"/>
      <c r="M993" s="238"/>
      <c r="N993" s="491"/>
      <c r="O993" s="238"/>
      <c r="P993" s="238"/>
      <c r="Q993" s="238"/>
      <c r="R993" s="238"/>
      <c r="S993" s="238"/>
      <c r="T993" s="238"/>
      <c r="U993" s="238"/>
      <c r="V993" s="238"/>
      <c r="W993" s="238"/>
      <c r="X993" s="238"/>
      <c r="Y993" s="238"/>
      <c r="Z993" s="238"/>
      <c r="AA993" s="238"/>
      <c r="AB993" s="238"/>
      <c r="AC993" s="238"/>
      <c r="AD993" s="238"/>
    </row>
    <row r="994" customFormat="false" ht="15" hidden="false" customHeight="false" outlineLevel="0" collapsed="false">
      <c r="A994" s="238"/>
      <c r="B994" s="453"/>
      <c r="C994" s="238"/>
      <c r="D994" s="347"/>
      <c r="E994" s="347"/>
      <c r="F994" s="486"/>
      <c r="G994" s="483"/>
      <c r="H994" s="486"/>
      <c r="I994" s="491"/>
      <c r="J994" s="238"/>
      <c r="K994" s="238"/>
      <c r="L994" s="238"/>
      <c r="M994" s="238"/>
      <c r="N994" s="491"/>
      <c r="O994" s="238"/>
      <c r="P994" s="238"/>
      <c r="Q994" s="238"/>
      <c r="R994" s="238"/>
      <c r="S994" s="238"/>
      <c r="T994" s="238"/>
      <c r="U994" s="238"/>
      <c r="V994" s="238"/>
      <c r="W994" s="238"/>
      <c r="X994" s="238"/>
      <c r="Y994" s="238"/>
      <c r="Z994" s="238"/>
      <c r="AA994" s="238"/>
      <c r="AB994" s="238"/>
      <c r="AC994" s="238"/>
      <c r="AD994" s="238"/>
    </row>
    <row r="995" customFormat="false" ht="15" hidden="false" customHeight="false" outlineLevel="0" collapsed="false">
      <c r="A995" s="238"/>
      <c r="B995" s="453"/>
      <c r="C995" s="238"/>
      <c r="D995" s="347"/>
      <c r="E995" s="347"/>
      <c r="F995" s="486"/>
      <c r="G995" s="483"/>
      <c r="H995" s="486"/>
      <c r="I995" s="491"/>
      <c r="J995" s="238"/>
      <c r="K995" s="238"/>
      <c r="L995" s="238"/>
      <c r="M995" s="238"/>
      <c r="N995" s="491"/>
      <c r="O995" s="238"/>
      <c r="P995" s="238"/>
      <c r="Q995" s="238"/>
      <c r="R995" s="238"/>
      <c r="S995" s="238"/>
      <c r="T995" s="238"/>
      <c r="U995" s="238"/>
      <c r="V995" s="238"/>
      <c r="W995" s="238"/>
      <c r="X995" s="238"/>
      <c r="Y995" s="238"/>
      <c r="Z995" s="238"/>
      <c r="AA995" s="238"/>
      <c r="AB995" s="238"/>
      <c r="AC995" s="238"/>
      <c r="AD995" s="238"/>
    </row>
    <row r="996" customFormat="false" ht="15" hidden="false" customHeight="false" outlineLevel="0" collapsed="false">
      <c r="A996" s="238"/>
      <c r="B996" s="453"/>
      <c r="C996" s="238"/>
      <c r="D996" s="347"/>
      <c r="E996" s="502"/>
      <c r="F996" s="347"/>
      <c r="G996" s="490"/>
      <c r="H996" s="238"/>
      <c r="I996" s="238"/>
      <c r="J996" s="238"/>
      <c r="K996" s="238"/>
      <c r="L996" s="238"/>
      <c r="M996" s="238"/>
      <c r="N996" s="238"/>
      <c r="O996" s="238"/>
      <c r="P996" s="238"/>
      <c r="Q996" s="238"/>
      <c r="R996" s="238"/>
      <c r="S996" s="238"/>
      <c r="T996" s="238"/>
      <c r="U996" s="238"/>
      <c r="V996" s="238"/>
      <c r="W996" s="238"/>
      <c r="X996" s="238"/>
      <c r="Y996" s="238"/>
      <c r="Z996" s="238"/>
      <c r="AA996" s="238"/>
      <c r="AB996" s="238"/>
      <c r="AC996" s="1"/>
      <c r="AD996" s="1"/>
    </row>
    <row r="997" customFormat="false" ht="15" hidden="false" customHeight="false" outlineLevel="0" collapsed="false">
      <c r="A997" s="238"/>
      <c r="B997" s="453"/>
      <c r="C997" s="238"/>
      <c r="D997" s="347"/>
      <c r="E997" s="502"/>
      <c r="F997" s="347"/>
      <c r="G997" s="490"/>
      <c r="H997" s="238"/>
      <c r="I997" s="238"/>
      <c r="J997" s="238"/>
      <c r="K997" s="238"/>
      <c r="L997" s="238"/>
      <c r="M997" s="238"/>
      <c r="N997" s="238"/>
      <c r="O997" s="238"/>
      <c r="P997" s="238"/>
      <c r="Q997" s="238"/>
      <c r="R997" s="238"/>
      <c r="S997" s="238"/>
      <c r="T997" s="238"/>
      <c r="U997" s="238"/>
      <c r="V997" s="238"/>
      <c r="W997" s="238"/>
      <c r="X997" s="238"/>
      <c r="Y997" s="238"/>
      <c r="Z997" s="238"/>
      <c r="AA997" s="238"/>
      <c r="AB997" s="238"/>
      <c r="AC997" s="1"/>
      <c r="AD997" s="1"/>
    </row>
    <row r="998" customFormat="false" ht="15" hidden="false" customHeight="false" outlineLevel="0" collapsed="false">
      <c r="A998" s="238"/>
      <c r="B998" s="453"/>
      <c r="C998" s="238"/>
      <c r="D998" s="347"/>
      <c r="E998" s="502"/>
      <c r="F998" s="347"/>
      <c r="G998" s="490"/>
      <c r="H998" s="238"/>
      <c r="I998" s="238"/>
      <c r="J998" s="238"/>
      <c r="K998" s="238"/>
      <c r="L998" s="238"/>
      <c r="M998" s="238"/>
      <c r="N998" s="238"/>
      <c r="O998" s="238"/>
      <c r="P998" s="238"/>
      <c r="Q998" s="238"/>
      <c r="R998" s="238"/>
      <c r="S998" s="238"/>
      <c r="T998" s="238"/>
      <c r="U998" s="238"/>
      <c r="V998" s="238"/>
      <c r="W998" s="238"/>
      <c r="X998" s="238"/>
      <c r="Y998" s="238"/>
      <c r="Z998" s="238"/>
      <c r="AA998" s="238"/>
      <c r="AB998" s="238"/>
      <c r="AC998" s="1"/>
      <c r="AD998" s="1"/>
    </row>
    <row r="999" customFormat="false" ht="15" hidden="false" customHeight="false" outlineLevel="0" collapsed="false">
      <c r="A999" s="238"/>
      <c r="B999" s="453"/>
      <c r="C999" s="238"/>
      <c r="D999" s="347"/>
      <c r="E999" s="502"/>
      <c r="F999" s="347"/>
      <c r="G999" s="490"/>
      <c r="H999" s="238"/>
      <c r="I999" s="238"/>
      <c r="J999" s="238"/>
      <c r="K999" s="238"/>
      <c r="L999" s="238"/>
      <c r="M999" s="238"/>
      <c r="N999" s="238"/>
      <c r="O999" s="238"/>
      <c r="P999" s="238"/>
      <c r="Q999" s="238"/>
      <c r="R999" s="238"/>
      <c r="S999" s="238"/>
      <c r="T999" s="238"/>
      <c r="U999" s="238"/>
      <c r="V999" s="238"/>
      <c r="W999" s="238"/>
      <c r="X999" s="238"/>
      <c r="Y999" s="238"/>
      <c r="Z999" s="238"/>
      <c r="AA999" s="238"/>
      <c r="AB999" s="238"/>
      <c r="AC999" s="1"/>
      <c r="AD999" s="1"/>
    </row>
    <row r="1000" customFormat="false" ht="15" hidden="false" customHeight="false" outlineLevel="0" collapsed="false">
      <c r="A1000" s="238"/>
      <c r="B1000" s="238"/>
      <c r="C1000" s="238"/>
      <c r="D1000" s="238"/>
      <c r="E1000" s="503"/>
      <c r="F1000" s="238"/>
      <c r="G1000" s="301"/>
      <c r="H1000" s="238"/>
      <c r="I1000" s="238"/>
      <c r="J1000" s="238"/>
      <c r="K1000" s="238"/>
      <c r="L1000" s="238"/>
      <c r="M1000" s="238"/>
      <c r="N1000" s="238"/>
      <c r="O1000" s="238"/>
      <c r="P1000" s="238"/>
      <c r="Q1000" s="238"/>
      <c r="R1000" s="238"/>
      <c r="S1000" s="238"/>
      <c r="T1000" s="238"/>
      <c r="U1000" s="238"/>
      <c r="V1000" s="238"/>
      <c r="W1000" s="238"/>
      <c r="X1000" s="238"/>
      <c r="Y1000" s="238"/>
      <c r="Z1000" s="238"/>
      <c r="AA1000" s="238"/>
      <c r="AB1000" s="1"/>
      <c r="AC1000" s="1"/>
      <c r="AD1000" s="1"/>
    </row>
    <row r="1001" customFormat="false" ht="15" hidden="false" customHeight="false" outlineLevel="0" collapsed="false">
      <c r="A1001" s="238"/>
      <c r="B1001" s="238"/>
      <c r="C1001" s="238"/>
      <c r="D1001" s="238"/>
      <c r="E1001" s="503"/>
      <c r="F1001" s="238"/>
      <c r="G1001" s="301"/>
      <c r="H1001" s="238"/>
      <c r="I1001" s="238"/>
      <c r="J1001" s="238"/>
      <c r="K1001" s="238"/>
      <c r="L1001" s="238"/>
      <c r="M1001" s="238"/>
      <c r="N1001" s="238"/>
      <c r="O1001" s="238"/>
      <c r="P1001" s="238"/>
      <c r="Q1001" s="238"/>
      <c r="R1001" s="238"/>
      <c r="S1001" s="238"/>
      <c r="T1001" s="238"/>
      <c r="U1001" s="238"/>
      <c r="V1001" s="238"/>
      <c r="W1001" s="238"/>
      <c r="X1001" s="238"/>
      <c r="Y1001" s="238"/>
      <c r="Z1001" s="238"/>
      <c r="AA1001" s="238"/>
      <c r="AB1001" s="1"/>
      <c r="AC1001" s="1"/>
      <c r="AD1001" s="1"/>
    </row>
    <row r="1002" customFormat="false" ht="15" hidden="false" customHeight="false" outlineLevel="0" collapsed="false">
      <c r="A1002" s="238"/>
      <c r="B1002" s="238"/>
      <c r="C1002" s="238"/>
      <c r="D1002" s="238"/>
      <c r="E1002" s="503"/>
      <c r="F1002" s="238"/>
      <c r="G1002" s="301"/>
      <c r="H1002" s="238"/>
      <c r="I1002" s="238"/>
      <c r="J1002" s="238"/>
      <c r="K1002" s="238"/>
      <c r="L1002" s="238"/>
      <c r="M1002" s="238"/>
      <c r="N1002" s="238"/>
      <c r="O1002" s="238"/>
      <c r="P1002" s="238"/>
      <c r="Q1002" s="238"/>
      <c r="R1002" s="238"/>
      <c r="S1002" s="238"/>
      <c r="T1002" s="238"/>
      <c r="U1002" s="238"/>
      <c r="V1002" s="238"/>
      <c r="W1002" s="238"/>
      <c r="X1002" s="238"/>
      <c r="Y1002" s="238"/>
      <c r="Z1002" s="238"/>
      <c r="AA1002" s="238"/>
      <c r="AB1002" s="1"/>
      <c r="AC1002" s="1"/>
      <c r="AD1002" s="1"/>
    </row>
    <row r="1003" customFormat="false" ht="15" hidden="false" customHeight="false" outlineLevel="0" collapsed="false">
      <c r="A1003" s="238"/>
      <c r="B1003" s="238"/>
      <c r="C1003" s="238"/>
      <c r="D1003" s="238"/>
      <c r="E1003" s="503"/>
      <c r="F1003" s="238"/>
      <c r="G1003" s="301"/>
      <c r="H1003" s="238"/>
      <c r="I1003" s="238"/>
      <c r="J1003" s="238"/>
      <c r="K1003" s="238"/>
      <c r="L1003" s="238"/>
      <c r="M1003" s="238"/>
      <c r="N1003" s="238"/>
      <c r="O1003" s="238"/>
      <c r="P1003" s="238"/>
      <c r="Q1003" s="238"/>
      <c r="R1003" s="238"/>
      <c r="S1003" s="238"/>
      <c r="T1003" s="238"/>
      <c r="U1003" s="238"/>
      <c r="V1003" s="238"/>
      <c r="W1003" s="238"/>
      <c r="X1003" s="238"/>
      <c r="Y1003" s="238"/>
      <c r="Z1003" s="238"/>
      <c r="AA1003" s="238"/>
      <c r="AB1003" s="1"/>
      <c r="AC1003" s="1"/>
      <c r="AD1003" s="1"/>
    </row>
    <row r="1004" customFormat="false" ht="15" hidden="false" customHeight="false" outlineLevel="0" collapsed="false">
      <c r="A1004" s="238"/>
      <c r="B1004" s="238"/>
      <c r="C1004" s="238"/>
      <c r="D1004" s="238"/>
      <c r="E1004" s="503"/>
      <c r="F1004" s="238"/>
      <c r="G1004" s="301"/>
      <c r="H1004" s="238"/>
      <c r="I1004" s="238"/>
      <c r="J1004" s="238"/>
      <c r="K1004" s="238"/>
      <c r="L1004" s="238"/>
      <c r="M1004" s="238"/>
      <c r="N1004" s="238"/>
      <c r="O1004" s="238"/>
      <c r="P1004" s="238"/>
      <c r="Q1004" s="238"/>
      <c r="R1004" s="238"/>
      <c r="S1004" s="238"/>
      <c r="T1004" s="238"/>
      <c r="U1004" s="238"/>
      <c r="V1004" s="238"/>
      <c r="W1004" s="238"/>
      <c r="X1004" s="238"/>
      <c r="Y1004" s="238"/>
      <c r="Z1004" s="238"/>
      <c r="AA1004" s="238"/>
      <c r="AB1004" s="1"/>
      <c r="AC1004" s="1"/>
      <c r="AD1004" s="1"/>
    </row>
    <row r="1005" customFormat="false" ht="15" hidden="false" customHeight="false" outlineLevel="0" collapsed="false">
      <c r="A1005" s="238"/>
      <c r="B1005" s="238"/>
      <c r="C1005" s="238"/>
      <c r="D1005" s="238"/>
      <c r="E1005" s="503"/>
      <c r="F1005" s="238"/>
      <c r="G1005" s="301"/>
      <c r="H1005" s="238"/>
      <c r="I1005" s="238"/>
      <c r="J1005" s="238"/>
      <c r="K1005" s="238"/>
      <c r="L1005" s="238"/>
      <c r="M1005" s="238"/>
      <c r="N1005" s="238"/>
      <c r="O1005" s="238"/>
      <c r="P1005" s="238"/>
      <c r="Q1005" s="238"/>
      <c r="R1005" s="238"/>
      <c r="S1005" s="238"/>
      <c r="T1005" s="238"/>
      <c r="U1005" s="238"/>
      <c r="V1005" s="238"/>
      <c r="W1005" s="238"/>
      <c r="X1005" s="238"/>
      <c r="Y1005" s="238"/>
      <c r="Z1005" s="238"/>
      <c r="AA1005" s="238"/>
      <c r="AB1005" s="1"/>
      <c r="AC1005" s="1"/>
      <c r="AD1005" s="1"/>
    </row>
    <row r="1006" customFormat="false" ht="15" hidden="false" customHeight="false" outlineLevel="0" collapsed="false">
      <c r="A1006" s="238"/>
      <c r="B1006" s="238"/>
      <c r="C1006" s="238"/>
      <c r="D1006" s="238"/>
      <c r="E1006" s="503"/>
      <c r="F1006" s="238"/>
      <c r="G1006" s="301"/>
      <c r="H1006" s="238"/>
      <c r="I1006" s="238"/>
      <c r="J1006" s="238"/>
      <c r="K1006" s="238"/>
      <c r="L1006" s="238"/>
      <c r="M1006" s="238"/>
      <c r="N1006" s="238"/>
      <c r="O1006" s="238"/>
      <c r="P1006" s="238"/>
      <c r="Q1006" s="238"/>
      <c r="R1006" s="238"/>
      <c r="S1006" s="238"/>
      <c r="T1006" s="238"/>
      <c r="U1006" s="238"/>
      <c r="V1006" s="238"/>
      <c r="W1006" s="238"/>
      <c r="X1006" s="238"/>
      <c r="Y1006" s="238"/>
      <c r="Z1006" s="238"/>
      <c r="AA1006" s="238"/>
      <c r="AB1006" s="1"/>
      <c r="AC1006" s="1"/>
      <c r="AD1006" s="1"/>
    </row>
    <row r="1007" customFormat="false" ht="15" hidden="false" customHeight="false" outlineLevel="0" collapsed="false">
      <c r="A1007" s="238"/>
      <c r="B1007" s="238"/>
      <c r="C1007" s="238"/>
      <c r="D1007" s="238"/>
      <c r="E1007" s="503"/>
      <c r="F1007" s="238"/>
      <c r="G1007" s="301"/>
      <c r="H1007" s="238"/>
      <c r="I1007" s="238"/>
      <c r="J1007" s="238"/>
      <c r="K1007" s="238"/>
      <c r="L1007" s="238"/>
      <c r="M1007" s="238"/>
      <c r="N1007" s="238"/>
      <c r="O1007" s="238"/>
      <c r="P1007" s="238"/>
      <c r="Q1007" s="238"/>
      <c r="R1007" s="238"/>
      <c r="S1007" s="238"/>
      <c r="T1007" s="238"/>
      <c r="U1007" s="238"/>
      <c r="V1007" s="238"/>
      <c r="W1007" s="238"/>
      <c r="X1007" s="238"/>
      <c r="Y1007" s="238"/>
      <c r="Z1007" s="238"/>
      <c r="AA1007" s="238"/>
      <c r="AB1007" s="1"/>
      <c r="AC1007" s="1"/>
      <c r="AD1007" s="1"/>
    </row>
    <row r="1008" customFormat="false" ht="15" hidden="false" customHeight="false" outlineLevel="0" collapsed="false">
      <c r="A1008" s="238"/>
      <c r="B1008" s="238"/>
      <c r="C1008" s="238"/>
      <c r="D1008" s="238"/>
      <c r="E1008" s="503"/>
      <c r="F1008" s="238"/>
      <c r="G1008" s="301"/>
      <c r="H1008" s="238"/>
      <c r="I1008" s="238"/>
      <c r="J1008" s="238"/>
      <c r="K1008" s="238"/>
      <c r="L1008" s="238"/>
      <c r="M1008" s="238"/>
      <c r="N1008" s="238"/>
      <c r="O1008" s="238"/>
      <c r="P1008" s="238"/>
      <c r="Q1008" s="238"/>
      <c r="R1008" s="238"/>
      <c r="S1008" s="238"/>
      <c r="T1008" s="238"/>
      <c r="U1008" s="238"/>
      <c r="V1008" s="238"/>
      <c r="W1008" s="238"/>
      <c r="X1008" s="238"/>
      <c r="Y1008" s="238"/>
      <c r="Z1008" s="238"/>
      <c r="AA1008" s="238"/>
      <c r="AB1008" s="1"/>
      <c r="AC1008" s="1"/>
      <c r="AD1008" s="1"/>
    </row>
    <row r="1009" customFormat="false" ht="15" hidden="false" customHeight="false" outlineLevel="0" collapsed="false">
      <c r="A1009" s="238"/>
      <c r="B1009" s="238"/>
      <c r="C1009" s="238"/>
      <c r="D1009" s="238"/>
      <c r="E1009" s="503"/>
      <c r="F1009" s="238"/>
      <c r="G1009" s="301"/>
      <c r="H1009" s="238"/>
      <c r="I1009" s="238"/>
      <c r="J1009" s="238"/>
      <c r="K1009" s="238"/>
      <c r="L1009" s="238"/>
      <c r="M1009" s="238"/>
      <c r="N1009" s="238"/>
      <c r="O1009" s="238"/>
      <c r="P1009" s="238"/>
      <c r="Q1009" s="238"/>
      <c r="R1009" s="238"/>
      <c r="S1009" s="238"/>
      <c r="T1009" s="238"/>
      <c r="U1009" s="238"/>
      <c r="V1009" s="238"/>
      <c r="W1009" s="238"/>
      <c r="X1009" s="238"/>
      <c r="Y1009" s="238"/>
      <c r="Z1009" s="238"/>
      <c r="AA1009" s="238"/>
      <c r="AB1009" s="1"/>
      <c r="AC1009" s="1"/>
      <c r="AD1009" s="1"/>
    </row>
    <row r="1010" customFormat="false" ht="15" hidden="false" customHeight="false" outlineLevel="0" collapsed="false">
      <c r="A1010" s="238"/>
      <c r="B1010" s="238"/>
      <c r="C1010" s="238"/>
      <c r="D1010" s="238"/>
      <c r="E1010" s="503"/>
      <c r="F1010" s="238"/>
      <c r="G1010" s="301"/>
      <c r="H1010" s="238"/>
      <c r="I1010" s="238"/>
      <c r="J1010" s="238"/>
      <c r="K1010" s="238"/>
      <c r="L1010" s="238"/>
      <c r="M1010" s="238"/>
      <c r="N1010" s="238"/>
      <c r="O1010" s="238"/>
      <c r="P1010" s="238"/>
      <c r="Q1010" s="238"/>
      <c r="R1010" s="238"/>
      <c r="S1010" s="238"/>
      <c r="T1010" s="238"/>
      <c r="U1010" s="238"/>
      <c r="V1010" s="238"/>
      <c r="W1010" s="238"/>
      <c r="X1010" s="238"/>
      <c r="Y1010" s="238"/>
      <c r="Z1010" s="238"/>
      <c r="AA1010" s="238"/>
      <c r="AB1010" s="1"/>
      <c r="AC1010" s="1"/>
      <c r="AD1010" s="1"/>
    </row>
    <row r="1011" customFormat="false" ht="15" hidden="false" customHeight="false" outlineLevel="0" collapsed="false">
      <c r="A1011" s="238"/>
      <c r="B1011" s="238"/>
      <c r="C1011" s="238"/>
      <c r="D1011" s="238"/>
      <c r="E1011" s="503"/>
      <c r="F1011" s="238"/>
      <c r="G1011" s="301"/>
      <c r="H1011" s="238"/>
      <c r="I1011" s="238"/>
      <c r="J1011" s="238"/>
      <c r="K1011" s="238"/>
      <c r="L1011" s="238"/>
      <c r="M1011" s="238"/>
      <c r="N1011" s="238"/>
      <c r="O1011" s="238"/>
      <c r="P1011" s="238"/>
      <c r="Q1011" s="238"/>
      <c r="R1011" s="238"/>
      <c r="S1011" s="238"/>
      <c r="T1011" s="238"/>
      <c r="U1011" s="238"/>
      <c r="V1011" s="238"/>
      <c r="W1011" s="238"/>
      <c r="X1011" s="238"/>
      <c r="Y1011" s="238"/>
      <c r="Z1011" s="238"/>
      <c r="AA1011" s="238"/>
      <c r="AB1011" s="1"/>
      <c r="AC1011" s="1"/>
      <c r="AD1011" s="1"/>
    </row>
    <row r="1012" customFormat="false" ht="15" hidden="false" customHeight="false" outlineLevel="0" collapsed="false">
      <c r="A1012" s="238"/>
      <c r="B1012" s="238"/>
      <c r="C1012" s="238"/>
      <c r="D1012" s="238"/>
      <c r="E1012" s="503"/>
      <c r="F1012" s="238"/>
      <c r="G1012" s="301"/>
      <c r="H1012" s="238"/>
      <c r="I1012" s="238"/>
      <c r="J1012" s="238"/>
      <c r="K1012" s="238"/>
      <c r="L1012" s="238"/>
      <c r="M1012" s="238"/>
      <c r="N1012" s="238"/>
      <c r="O1012" s="238"/>
      <c r="P1012" s="238"/>
      <c r="Q1012" s="238"/>
      <c r="R1012" s="238"/>
      <c r="S1012" s="238"/>
      <c r="T1012" s="238"/>
      <c r="U1012" s="238"/>
      <c r="V1012" s="238"/>
      <c r="W1012" s="238"/>
      <c r="X1012" s="238"/>
      <c r="Y1012" s="238"/>
      <c r="Z1012" s="238"/>
      <c r="AA1012" s="238"/>
      <c r="AB1012" s="1"/>
      <c r="AC1012" s="1"/>
      <c r="AD1012" s="1"/>
    </row>
    <row r="1013" customFormat="false" ht="15" hidden="false" customHeight="false" outlineLevel="0" collapsed="false">
      <c r="A1013" s="238"/>
      <c r="B1013" s="238"/>
      <c r="C1013" s="238"/>
      <c r="D1013" s="238"/>
      <c r="E1013" s="503"/>
      <c r="F1013" s="238"/>
      <c r="G1013" s="301"/>
      <c r="H1013" s="238"/>
      <c r="I1013" s="238"/>
      <c r="J1013" s="238"/>
      <c r="K1013" s="238"/>
      <c r="L1013" s="238"/>
      <c r="M1013" s="238"/>
      <c r="N1013" s="238"/>
      <c r="O1013" s="238"/>
      <c r="P1013" s="238"/>
      <c r="Q1013" s="238"/>
      <c r="R1013" s="238"/>
      <c r="S1013" s="238"/>
      <c r="T1013" s="238"/>
      <c r="U1013" s="238"/>
      <c r="V1013" s="238"/>
      <c r="W1013" s="238"/>
      <c r="X1013" s="238"/>
      <c r="Y1013" s="238"/>
      <c r="Z1013" s="238"/>
      <c r="AA1013" s="238"/>
      <c r="AB1013" s="1"/>
      <c r="AC1013" s="1"/>
      <c r="AD1013" s="1"/>
    </row>
    <row r="1014" customFormat="false" ht="15" hidden="false" customHeight="false" outlineLevel="0" collapsed="false">
      <c r="A1014" s="238"/>
      <c r="B1014" s="238"/>
      <c r="C1014" s="238"/>
      <c r="D1014" s="238"/>
      <c r="E1014" s="503"/>
      <c r="F1014" s="238"/>
      <c r="G1014" s="301"/>
      <c r="H1014" s="238"/>
      <c r="I1014" s="238"/>
      <c r="J1014" s="238"/>
      <c r="K1014" s="238"/>
      <c r="L1014" s="238"/>
      <c r="M1014" s="238"/>
      <c r="N1014" s="238"/>
      <c r="O1014" s="238"/>
      <c r="P1014" s="238"/>
      <c r="Q1014" s="238"/>
      <c r="R1014" s="238"/>
      <c r="S1014" s="238"/>
      <c r="T1014" s="238"/>
      <c r="U1014" s="238"/>
      <c r="V1014" s="238"/>
      <c r="W1014" s="238"/>
      <c r="X1014" s="238"/>
      <c r="Y1014" s="238"/>
      <c r="Z1014" s="238"/>
      <c r="AA1014" s="238"/>
      <c r="AB1014" s="1"/>
      <c r="AC1014" s="1"/>
      <c r="AD1014" s="1"/>
    </row>
    <row r="1015" customFormat="false" ht="15" hidden="false" customHeight="false" outlineLevel="0" collapsed="false">
      <c r="A1015" s="238"/>
      <c r="B1015" s="238"/>
      <c r="C1015" s="238"/>
      <c r="D1015" s="238"/>
      <c r="E1015" s="503"/>
      <c r="F1015" s="238"/>
      <c r="G1015" s="301"/>
      <c r="H1015" s="238"/>
      <c r="I1015" s="238"/>
      <c r="J1015" s="238"/>
      <c r="K1015" s="238"/>
      <c r="L1015" s="238"/>
      <c r="M1015" s="238"/>
      <c r="N1015" s="238"/>
      <c r="O1015" s="238"/>
      <c r="P1015" s="238"/>
      <c r="Q1015" s="238"/>
      <c r="R1015" s="238"/>
      <c r="S1015" s="238"/>
      <c r="T1015" s="238"/>
      <c r="U1015" s="238"/>
      <c r="V1015" s="238"/>
      <c r="W1015" s="238"/>
      <c r="X1015" s="238"/>
      <c r="Y1015" s="238"/>
      <c r="Z1015" s="238"/>
      <c r="AA1015" s="238"/>
      <c r="AB1015" s="1"/>
      <c r="AC1015" s="1"/>
      <c r="AD1015" s="1"/>
    </row>
    <row r="1016" customFormat="false" ht="15" hidden="false" customHeight="false" outlineLevel="0" collapsed="false">
      <c r="A1016" s="238"/>
      <c r="B1016" s="238"/>
      <c r="C1016" s="238"/>
      <c r="D1016" s="238"/>
      <c r="E1016" s="503"/>
      <c r="F1016" s="238"/>
      <c r="G1016" s="301"/>
      <c r="H1016" s="238"/>
      <c r="I1016" s="238"/>
      <c r="J1016" s="238"/>
      <c r="K1016" s="238"/>
      <c r="L1016" s="238"/>
      <c r="M1016" s="238"/>
      <c r="N1016" s="238"/>
      <c r="O1016" s="238"/>
      <c r="P1016" s="238"/>
      <c r="Q1016" s="238"/>
      <c r="R1016" s="238"/>
      <c r="S1016" s="238"/>
      <c r="T1016" s="238"/>
      <c r="U1016" s="238"/>
      <c r="V1016" s="238"/>
      <c r="W1016" s="238"/>
      <c r="X1016" s="238"/>
      <c r="Y1016" s="238"/>
      <c r="Z1016" s="238"/>
      <c r="AA1016" s="238"/>
      <c r="AB1016" s="1"/>
      <c r="AC1016" s="1"/>
      <c r="AD1016" s="1"/>
    </row>
    <row r="1017" customFormat="false" ht="15" hidden="false" customHeight="false" outlineLevel="0" collapsed="false">
      <c r="A1017" s="238"/>
      <c r="B1017" s="453"/>
      <c r="C1017" s="238"/>
      <c r="D1017" s="347"/>
      <c r="E1017" s="502"/>
      <c r="F1017" s="491"/>
      <c r="G1017" s="301"/>
      <c r="H1017" s="238"/>
      <c r="I1017" s="238"/>
      <c r="J1017" s="238"/>
      <c r="K1017" s="238"/>
      <c r="L1017" s="238"/>
      <c r="M1017" s="238"/>
      <c r="N1017" s="238"/>
      <c r="O1017" s="238"/>
      <c r="P1017" s="238"/>
      <c r="Q1017" s="238"/>
      <c r="R1017" s="238"/>
      <c r="S1017" s="238"/>
      <c r="T1017" s="238"/>
      <c r="U1017" s="238"/>
      <c r="V1017" s="238"/>
      <c r="W1017" s="238"/>
      <c r="X1017" s="238"/>
      <c r="Y1017" s="238"/>
      <c r="Z1017" s="238"/>
      <c r="AA1017" s="1"/>
      <c r="AB1017" s="1"/>
      <c r="AC1017" s="1"/>
      <c r="AD1017" s="1"/>
    </row>
    <row r="1018" customFormat="false" ht="15" hidden="false" customHeight="false" outlineLevel="0" collapsed="false">
      <c r="A1018" s="238"/>
      <c r="B1018" s="453"/>
      <c r="C1018" s="238"/>
      <c r="D1018" s="347"/>
      <c r="E1018" s="502"/>
      <c r="F1018" s="491"/>
      <c r="G1018" s="301"/>
      <c r="H1018" s="238"/>
      <c r="I1018" s="238"/>
      <c r="J1018" s="238"/>
      <c r="K1018" s="238"/>
      <c r="L1018" s="238"/>
      <c r="M1018" s="238"/>
      <c r="N1018" s="238"/>
      <c r="O1018" s="238"/>
      <c r="P1018" s="238"/>
      <c r="Q1018" s="238"/>
      <c r="R1018" s="238"/>
      <c r="S1018" s="238"/>
      <c r="T1018" s="238"/>
      <c r="U1018" s="238"/>
      <c r="V1018" s="238"/>
      <c r="W1018" s="238"/>
      <c r="X1018" s="238"/>
      <c r="Y1018" s="238"/>
      <c r="Z1018" s="238"/>
      <c r="AA1018" s="1"/>
      <c r="AB1018" s="1"/>
      <c r="AC1018" s="1"/>
      <c r="AD1018" s="1"/>
    </row>
    <row r="1019" customFormat="false" ht="15" hidden="false" customHeight="false" outlineLevel="0" collapsed="false">
      <c r="A1019" s="238"/>
      <c r="B1019" s="453"/>
      <c r="C1019" s="238"/>
      <c r="D1019" s="347"/>
      <c r="E1019" s="502"/>
      <c r="F1019" s="491"/>
      <c r="G1019" s="301"/>
      <c r="H1019" s="238"/>
      <c r="I1019" s="238"/>
      <c r="J1019" s="238"/>
      <c r="K1019" s="238"/>
      <c r="L1019" s="238"/>
      <c r="M1019" s="238"/>
      <c r="N1019" s="238"/>
      <c r="O1019" s="238"/>
      <c r="P1019" s="238"/>
      <c r="Q1019" s="238"/>
      <c r="R1019" s="238"/>
      <c r="S1019" s="238"/>
      <c r="T1019" s="238"/>
      <c r="U1019" s="238"/>
      <c r="V1019" s="238"/>
      <c r="W1019" s="238"/>
      <c r="X1019" s="238"/>
      <c r="Y1019" s="238"/>
      <c r="Z1019" s="238"/>
      <c r="AA1019" s="1"/>
      <c r="AB1019" s="1"/>
      <c r="AC1019" s="1"/>
      <c r="AD1019" s="1"/>
    </row>
    <row r="1020" customFormat="false" ht="15" hidden="false" customHeight="false" outlineLevel="0" collapsed="false">
      <c r="A1020" s="238"/>
      <c r="B1020" s="453"/>
      <c r="C1020" s="238"/>
      <c r="D1020" s="347"/>
      <c r="E1020" s="502"/>
      <c r="F1020" s="491"/>
      <c r="G1020" s="301"/>
      <c r="H1020" s="238"/>
      <c r="I1020" s="238"/>
      <c r="J1020" s="238"/>
      <c r="K1020" s="238"/>
      <c r="L1020" s="238"/>
      <c r="M1020" s="238"/>
      <c r="N1020" s="238"/>
      <c r="O1020" s="238"/>
      <c r="P1020" s="238"/>
      <c r="Q1020" s="238"/>
      <c r="R1020" s="238"/>
      <c r="S1020" s="238"/>
      <c r="T1020" s="238"/>
      <c r="U1020" s="238"/>
      <c r="V1020" s="238"/>
      <c r="W1020" s="238"/>
      <c r="X1020" s="238"/>
      <c r="Y1020" s="238"/>
      <c r="Z1020" s="238"/>
      <c r="AA1020" s="1"/>
      <c r="AB1020" s="1"/>
      <c r="AC1020" s="1"/>
      <c r="AD1020" s="1"/>
    </row>
    <row r="1021" customFormat="false" ht="15" hidden="false" customHeight="false" outlineLevel="0" collapsed="false">
      <c r="A1021" s="238"/>
      <c r="B1021" s="453"/>
      <c r="C1021" s="238"/>
      <c r="D1021" s="347"/>
      <c r="E1021" s="502"/>
      <c r="F1021" s="491"/>
      <c r="G1021" s="301"/>
      <c r="H1021" s="238"/>
      <c r="I1021" s="238"/>
      <c r="J1021" s="238"/>
      <c r="K1021" s="238"/>
      <c r="L1021" s="238"/>
      <c r="M1021" s="238"/>
      <c r="N1021" s="238"/>
      <c r="O1021" s="238"/>
      <c r="P1021" s="238"/>
      <c r="Q1021" s="238"/>
      <c r="R1021" s="238"/>
      <c r="S1021" s="238"/>
      <c r="T1021" s="238"/>
      <c r="U1021" s="238"/>
      <c r="V1021" s="238"/>
      <c r="W1021" s="238"/>
      <c r="X1021" s="238"/>
      <c r="Y1021" s="238"/>
      <c r="Z1021" s="238"/>
      <c r="AA1021" s="1"/>
      <c r="AB1021" s="1"/>
      <c r="AC1021" s="1"/>
      <c r="AD1021" s="1"/>
    </row>
    <row r="1022" customFormat="false" ht="15" hidden="false" customHeight="false" outlineLevel="0" collapsed="false">
      <c r="A1022" s="238"/>
      <c r="B1022" s="453"/>
      <c r="C1022" s="238"/>
      <c r="D1022" s="347"/>
      <c r="E1022" s="502"/>
      <c r="F1022" s="491"/>
      <c r="G1022" s="301"/>
      <c r="H1022" s="238"/>
      <c r="I1022" s="238"/>
      <c r="J1022" s="238"/>
      <c r="K1022" s="238"/>
      <c r="L1022" s="238"/>
      <c r="M1022" s="238"/>
      <c r="N1022" s="238"/>
      <c r="O1022" s="238"/>
      <c r="P1022" s="238"/>
      <c r="Q1022" s="238"/>
      <c r="R1022" s="238"/>
      <c r="S1022" s="238"/>
      <c r="T1022" s="238"/>
      <c r="U1022" s="238"/>
      <c r="V1022" s="238"/>
      <c r="W1022" s="238"/>
      <c r="X1022" s="238"/>
      <c r="Y1022" s="238"/>
      <c r="Z1022" s="238"/>
      <c r="AA1022" s="1"/>
      <c r="AB1022" s="1"/>
      <c r="AC1022" s="1"/>
      <c r="AD1022" s="1"/>
    </row>
    <row r="1023" customFormat="false" ht="15" hidden="false" customHeight="false" outlineLevel="0" collapsed="false">
      <c r="A1023" s="238"/>
      <c r="B1023" s="453"/>
      <c r="C1023" s="238"/>
      <c r="D1023" s="347"/>
      <c r="E1023" s="502"/>
      <c r="F1023" s="491"/>
      <c r="G1023" s="301"/>
      <c r="H1023" s="238"/>
      <c r="I1023" s="238"/>
      <c r="J1023" s="238"/>
      <c r="K1023" s="238"/>
      <c r="L1023" s="238"/>
      <c r="M1023" s="238"/>
      <c r="N1023" s="238"/>
      <c r="O1023" s="238"/>
      <c r="P1023" s="238"/>
      <c r="Q1023" s="238"/>
      <c r="R1023" s="238"/>
      <c r="S1023" s="238"/>
      <c r="T1023" s="238"/>
      <c r="U1023" s="238"/>
      <c r="V1023" s="238"/>
      <c r="W1023" s="238"/>
      <c r="X1023" s="238"/>
      <c r="Y1023" s="238"/>
      <c r="Z1023" s="238"/>
      <c r="AA1023" s="1"/>
      <c r="AB1023" s="1"/>
      <c r="AC1023" s="1"/>
      <c r="AD1023" s="1"/>
    </row>
    <row r="1024" customFormat="false" ht="15" hidden="false" customHeight="false" outlineLevel="0" collapsed="false">
      <c r="A1024" s="238"/>
      <c r="B1024" s="453"/>
      <c r="C1024" s="238"/>
      <c r="D1024" s="347"/>
      <c r="E1024" s="502"/>
      <c r="F1024" s="491"/>
      <c r="G1024" s="301"/>
      <c r="H1024" s="238"/>
      <c r="I1024" s="238"/>
      <c r="J1024" s="238"/>
      <c r="K1024" s="238"/>
      <c r="L1024" s="238"/>
      <c r="M1024" s="238"/>
      <c r="N1024" s="238"/>
      <c r="O1024" s="238"/>
      <c r="P1024" s="238"/>
      <c r="Q1024" s="238"/>
      <c r="R1024" s="238"/>
      <c r="S1024" s="238"/>
      <c r="T1024" s="238"/>
      <c r="U1024" s="238"/>
      <c r="V1024" s="238"/>
      <c r="W1024" s="238"/>
      <c r="X1024" s="238"/>
      <c r="Y1024" s="238"/>
      <c r="Z1024" s="238"/>
      <c r="AA1024" s="1"/>
      <c r="AB1024" s="1"/>
      <c r="AC1024" s="1"/>
      <c r="AD1024" s="1"/>
    </row>
    <row r="1025" customFormat="false" ht="15" hidden="false" customHeight="false" outlineLevel="0" collapsed="false">
      <c r="A1025" s="238"/>
      <c r="B1025" s="453"/>
      <c r="C1025" s="238"/>
      <c r="D1025" s="347"/>
      <c r="E1025" s="502"/>
      <c r="F1025" s="491"/>
      <c r="G1025" s="301"/>
      <c r="H1025" s="238"/>
      <c r="I1025" s="238"/>
      <c r="J1025" s="238"/>
      <c r="K1025" s="238"/>
      <c r="L1025" s="238"/>
      <c r="M1025" s="238"/>
      <c r="N1025" s="238"/>
      <c r="O1025" s="238"/>
      <c r="P1025" s="238"/>
      <c r="Q1025" s="238"/>
      <c r="R1025" s="238"/>
      <c r="S1025" s="238"/>
      <c r="T1025" s="238"/>
      <c r="U1025" s="238"/>
      <c r="V1025" s="238"/>
      <c r="W1025" s="238"/>
      <c r="X1025" s="238"/>
      <c r="Y1025" s="238"/>
      <c r="Z1025" s="238"/>
      <c r="AA1025" s="1"/>
      <c r="AB1025" s="1"/>
      <c r="AC1025" s="1"/>
      <c r="AD1025" s="1"/>
    </row>
    <row r="1026" customFormat="false" ht="15" hidden="false" customHeight="false" outlineLevel="0" collapsed="false">
      <c r="A1026" s="238"/>
      <c r="B1026" s="453"/>
      <c r="C1026" s="238"/>
      <c r="D1026" s="347"/>
      <c r="E1026" s="502"/>
      <c r="F1026" s="491"/>
      <c r="G1026" s="301"/>
      <c r="H1026" s="238"/>
      <c r="I1026" s="238"/>
      <c r="J1026" s="238"/>
      <c r="K1026" s="238"/>
      <c r="L1026" s="238"/>
      <c r="M1026" s="238"/>
      <c r="N1026" s="238"/>
      <c r="O1026" s="238"/>
      <c r="P1026" s="238"/>
      <c r="Q1026" s="238"/>
      <c r="R1026" s="238"/>
      <c r="S1026" s="238"/>
      <c r="T1026" s="238"/>
      <c r="U1026" s="238"/>
      <c r="V1026" s="238"/>
      <c r="W1026" s="238"/>
      <c r="X1026" s="238"/>
      <c r="Y1026" s="238"/>
      <c r="Z1026" s="238"/>
      <c r="AA1026" s="1"/>
      <c r="AB1026" s="1"/>
      <c r="AC1026" s="1"/>
      <c r="AD1026" s="1"/>
    </row>
    <row r="1027" customFormat="false" ht="15" hidden="false" customHeight="false" outlineLevel="0" collapsed="false">
      <c r="A1027" s="238"/>
      <c r="B1027" s="453"/>
      <c r="C1027" s="238"/>
      <c r="D1027" s="347"/>
      <c r="E1027" s="502"/>
      <c r="F1027" s="491"/>
      <c r="G1027" s="301"/>
      <c r="H1027" s="238"/>
      <c r="I1027" s="238"/>
      <c r="J1027" s="238"/>
      <c r="K1027" s="238"/>
      <c r="L1027" s="238"/>
      <c r="M1027" s="238"/>
      <c r="N1027" s="238"/>
      <c r="O1027" s="238"/>
      <c r="P1027" s="238"/>
      <c r="Q1027" s="238"/>
      <c r="R1027" s="238"/>
      <c r="S1027" s="238"/>
      <c r="T1027" s="238"/>
      <c r="U1027" s="238"/>
      <c r="V1027" s="238"/>
      <c r="W1027" s="238"/>
      <c r="X1027" s="238"/>
      <c r="Y1027" s="238"/>
      <c r="Z1027" s="238"/>
      <c r="AA1027" s="1"/>
      <c r="AB1027" s="1"/>
      <c r="AC1027" s="1"/>
      <c r="AD1027" s="1"/>
    </row>
    <row r="1028" customFormat="false" ht="15" hidden="false" customHeight="false" outlineLevel="0" collapsed="false">
      <c r="A1028" s="238"/>
      <c r="B1028" s="453"/>
      <c r="C1028" s="238"/>
      <c r="D1028" s="347"/>
      <c r="E1028" s="502"/>
      <c r="F1028" s="491"/>
      <c r="G1028" s="301"/>
      <c r="H1028" s="238"/>
      <c r="I1028" s="238"/>
      <c r="J1028" s="238"/>
      <c r="K1028" s="238"/>
      <c r="L1028" s="238"/>
      <c r="M1028" s="238"/>
      <c r="N1028" s="238"/>
      <c r="O1028" s="238"/>
      <c r="P1028" s="238"/>
      <c r="Q1028" s="238"/>
      <c r="R1028" s="238"/>
      <c r="S1028" s="238"/>
      <c r="T1028" s="238"/>
      <c r="U1028" s="238"/>
      <c r="V1028" s="238"/>
      <c r="W1028" s="238"/>
      <c r="X1028" s="238"/>
      <c r="Y1028" s="238"/>
      <c r="Z1028" s="238"/>
      <c r="AA1028" s="1"/>
      <c r="AB1028" s="1"/>
      <c r="AC1028" s="1"/>
      <c r="AD1028" s="1"/>
    </row>
    <row r="1029" customFormat="false" ht="15" hidden="false" customHeight="false" outlineLevel="0" collapsed="false">
      <c r="A1029" s="238"/>
      <c r="B1029" s="453"/>
      <c r="C1029" s="238"/>
      <c r="D1029" s="347"/>
      <c r="E1029" s="502"/>
      <c r="F1029" s="491"/>
      <c r="G1029" s="301"/>
      <c r="H1029" s="238"/>
      <c r="I1029" s="238"/>
      <c r="J1029" s="238"/>
      <c r="K1029" s="238"/>
      <c r="L1029" s="238"/>
      <c r="M1029" s="238"/>
      <c r="N1029" s="238"/>
      <c r="O1029" s="238"/>
      <c r="P1029" s="238"/>
      <c r="Q1029" s="238"/>
      <c r="R1029" s="238"/>
      <c r="S1029" s="238"/>
      <c r="T1029" s="238"/>
      <c r="U1029" s="238"/>
      <c r="V1029" s="238"/>
      <c r="W1029" s="238"/>
      <c r="X1029" s="238"/>
      <c r="Y1029" s="238"/>
      <c r="Z1029" s="238"/>
      <c r="AA1029" s="1"/>
      <c r="AB1029" s="1"/>
      <c r="AC1029" s="1"/>
      <c r="AD1029" s="1"/>
    </row>
    <row r="1030" customFormat="false" ht="15" hidden="false" customHeight="false" outlineLevel="0" collapsed="false">
      <c r="A1030" s="238"/>
      <c r="B1030" s="453"/>
      <c r="C1030" s="238"/>
      <c r="D1030" s="347"/>
      <c r="E1030" s="502"/>
      <c r="F1030" s="491"/>
      <c r="G1030" s="301"/>
      <c r="H1030" s="238"/>
      <c r="I1030" s="238"/>
      <c r="J1030" s="238"/>
      <c r="K1030" s="238"/>
      <c r="L1030" s="238"/>
      <c r="M1030" s="238"/>
      <c r="N1030" s="238"/>
      <c r="O1030" s="238"/>
      <c r="P1030" s="238"/>
      <c r="Q1030" s="238"/>
      <c r="R1030" s="238"/>
      <c r="S1030" s="238"/>
      <c r="T1030" s="238"/>
      <c r="U1030" s="238"/>
      <c r="V1030" s="238"/>
      <c r="W1030" s="238"/>
      <c r="X1030" s="238"/>
      <c r="Y1030" s="238"/>
      <c r="Z1030" s="238"/>
      <c r="AA1030" s="1"/>
      <c r="AB1030" s="1"/>
      <c r="AC1030" s="1"/>
      <c r="AD1030" s="1"/>
    </row>
    <row r="1031" customFormat="false" ht="15" hidden="false" customHeight="false" outlineLevel="0" collapsed="false">
      <c r="A1031" s="238"/>
      <c r="B1031" s="453"/>
      <c r="C1031" s="238"/>
      <c r="D1031" s="347"/>
      <c r="E1031" s="502"/>
      <c r="F1031" s="491"/>
      <c r="G1031" s="301"/>
      <c r="H1031" s="238"/>
      <c r="I1031" s="238"/>
      <c r="J1031" s="238"/>
      <c r="K1031" s="238"/>
      <c r="L1031" s="238"/>
      <c r="M1031" s="238"/>
      <c r="N1031" s="238"/>
      <c r="O1031" s="238"/>
      <c r="P1031" s="238"/>
      <c r="Q1031" s="238"/>
      <c r="R1031" s="238"/>
      <c r="S1031" s="238"/>
      <c r="T1031" s="238"/>
      <c r="U1031" s="238"/>
      <c r="V1031" s="238"/>
      <c r="W1031" s="238"/>
      <c r="X1031" s="238"/>
      <c r="Y1031" s="238"/>
      <c r="Z1031" s="238"/>
      <c r="AA1031" s="1"/>
      <c r="AB1031" s="1"/>
      <c r="AC1031" s="1"/>
      <c r="AD1031" s="1"/>
    </row>
    <row r="1032" customFormat="false" ht="15" hidden="false" customHeight="false" outlineLevel="0" collapsed="false">
      <c r="A1032" s="238"/>
      <c r="B1032" s="453"/>
      <c r="C1032" s="238"/>
      <c r="D1032" s="347"/>
      <c r="E1032" s="502"/>
      <c r="F1032" s="491"/>
      <c r="G1032" s="301"/>
      <c r="H1032" s="238"/>
      <c r="I1032" s="238"/>
      <c r="J1032" s="238"/>
      <c r="K1032" s="453"/>
      <c r="L1032" s="238"/>
      <c r="M1032" s="238"/>
      <c r="N1032" s="238"/>
      <c r="O1032" s="238"/>
      <c r="P1032" s="238"/>
      <c r="Q1032" s="238"/>
      <c r="R1032" s="238"/>
      <c r="S1032" s="238"/>
      <c r="T1032" s="238"/>
      <c r="U1032" s="238"/>
      <c r="V1032" s="238"/>
      <c r="W1032" s="238"/>
      <c r="X1032" s="238"/>
      <c r="Y1032" s="1"/>
      <c r="Z1032" s="1"/>
      <c r="AA1032" s="1"/>
      <c r="AB1032" s="1"/>
      <c r="AC1032" s="1"/>
      <c r="AD1032" s="1"/>
    </row>
    <row r="1033" customFormat="false" ht="15" hidden="false" customHeight="false" outlineLevel="0" collapsed="false">
      <c r="A1033" s="238"/>
      <c r="B1033" s="453"/>
      <c r="C1033" s="238"/>
      <c r="D1033" s="347"/>
      <c r="E1033" s="502"/>
      <c r="F1033" s="491"/>
      <c r="G1033" s="301"/>
      <c r="H1033" s="238"/>
      <c r="I1033" s="238"/>
      <c r="J1033" s="238"/>
      <c r="K1033" s="453"/>
      <c r="L1033" s="238"/>
      <c r="M1033" s="238"/>
      <c r="N1033" s="238"/>
      <c r="O1033" s="238"/>
      <c r="P1033" s="238"/>
      <c r="Q1033" s="238"/>
      <c r="R1033" s="238"/>
      <c r="S1033" s="238"/>
      <c r="T1033" s="238"/>
      <c r="U1033" s="238"/>
      <c r="V1033" s="238"/>
      <c r="W1033" s="238"/>
      <c r="X1033" s="238"/>
      <c r="Y1033" s="1"/>
      <c r="Z1033" s="1"/>
      <c r="AA1033" s="1"/>
      <c r="AB1033" s="1"/>
      <c r="AC1033" s="1"/>
      <c r="AD1033" s="1"/>
    </row>
    <row r="1034" customFormat="false" ht="15" hidden="false" customHeight="false" outlineLevel="0" collapsed="false">
      <c r="A1034" s="238"/>
      <c r="B1034" s="453"/>
      <c r="C1034" s="238"/>
      <c r="D1034" s="347"/>
      <c r="E1034" s="502"/>
      <c r="F1034" s="491"/>
      <c r="G1034" s="301"/>
      <c r="H1034" s="238"/>
      <c r="I1034" s="238"/>
      <c r="J1034" s="238"/>
      <c r="K1034" s="453"/>
      <c r="L1034" s="238"/>
      <c r="M1034" s="238"/>
      <c r="N1034" s="238"/>
      <c r="O1034" s="238"/>
      <c r="P1034" s="238"/>
      <c r="Q1034" s="238"/>
      <c r="R1034" s="238"/>
      <c r="S1034" s="238"/>
      <c r="T1034" s="238"/>
      <c r="U1034" s="238"/>
      <c r="V1034" s="238"/>
      <c r="W1034" s="238"/>
      <c r="X1034" s="238"/>
      <c r="Y1034" s="1"/>
      <c r="Z1034" s="1"/>
      <c r="AA1034" s="1"/>
      <c r="AB1034" s="1"/>
      <c r="AC1034" s="1"/>
      <c r="AD1034" s="1"/>
    </row>
    <row r="1035" customFormat="false" ht="15" hidden="false" customHeight="false" outlineLevel="0" collapsed="false">
      <c r="A1035" s="238"/>
      <c r="B1035" s="453"/>
      <c r="C1035" s="238"/>
      <c r="D1035" s="347"/>
      <c r="E1035" s="502"/>
      <c r="F1035" s="491"/>
      <c r="G1035" s="301"/>
      <c r="H1035" s="238"/>
      <c r="I1035" s="238"/>
      <c r="J1035" s="238"/>
      <c r="K1035" s="453"/>
      <c r="L1035" s="238"/>
      <c r="M1035" s="238"/>
      <c r="N1035" s="238"/>
      <c r="O1035" s="238"/>
      <c r="P1035" s="238"/>
      <c r="Q1035" s="238"/>
      <c r="R1035" s="238"/>
      <c r="S1035" s="238"/>
      <c r="T1035" s="238"/>
      <c r="U1035" s="238"/>
      <c r="V1035" s="238"/>
      <c r="W1035" s="238"/>
      <c r="X1035" s="238"/>
      <c r="Y1035" s="1"/>
      <c r="Z1035" s="1"/>
      <c r="AA1035" s="1"/>
      <c r="AB1035" s="1"/>
      <c r="AC1035" s="1"/>
      <c r="AD1035" s="1"/>
    </row>
    <row r="1036" customFormat="false" ht="15" hidden="false" customHeight="false" outlineLevel="0" collapsed="false">
      <c r="A1036" s="238"/>
      <c r="B1036" s="453"/>
      <c r="C1036" s="238"/>
      <c r="D1036" s="347"/>
      <c r="E1036" s="502"/>
      <c r="F1036" s="491"/>
      <c r="G1036" s="301"/>
      <c r="H1036" s="238"/>
      <c r="I1036" s="238"/>
      <c r="J1036" s="238"/>
      <c r="K1036" s="453"/>
      <c r="L1036" s="238"/>
      <c r="M1036" s="238"/>
      <c r="N1036" s="238"/>
      <c r="O1036" s="238"/>
      <c r="P1036" s="238"/>
      <c r="Q1036" s="238"/>
      <c r="R1036" s="238"/>
      <c r="S1036" s="238"/>
      <c r="T1036" s="238"/>
      <c r="U1036" s="238"/>
      <c r="V1036" s="238"/>
      <c r="W1036" s="238"/>
      <c r="X1036" s="238"/>
      <c r="Y1036" s="1"/>
      <c r="Z1036" s="1"/>
      <c r="AA1036" s="1"/>
      <c r="AB1036" s="1"/>
      <c r="AC1036" s="1"/>
      <c r="AD1036" s="1"/>
    </row>
    <row r="1037" customFormat="false" ht="15" hidden="false" customHeight="false" outlineLevel="0" collapsed="false">
      <c r="A1037" s="238"/>
      <c r="B1037" s="453"/>
      <c r="C1037" s="238"/>
      <c r="D1037" s="347"/>
      <c r="E1037" s="502"/>
      <c r="F1037" s="491"/>
      <c r="G1037" s="301"/>
      <c r="H1037" s="238"/>
      <c r="I1037" s="238"/>
      <c r="J1037" s="238"/>
      <c r="K1037" s="453"/>
      <c r="L1037" s="238"/>
      <c r="M1037" s="238"/>
      <c r="N1037" s="238"/>
      <c r="O1037" s="238"/>
      <c r="P1037" s="238"/>
      <c r="Q1037" s="238"/>
      <c r="R1037" s="238"/>
      <c r="S1037" s="238"/>
      <c r="T1037" s="238"/>
      <c r="U1037" s="238"/>
      <c r="V1037" s="238"/>
      <c r="W1037" s="238"/>
      <c r="X1037" s="238"/>
      <c r="Y1037" s="1"/>
      <c r="Z1037" s="1"/>
      <c r="AA1037" s="1"/>
      <c r="AB1037" s="1"/>
      <c r="AC1037" s="1"/>
      <c r="AD1037" s="1"/>
    </row>
    <row r="1038" customFormat="false" ht="15" hidden="false" customHeight="false" outlineLevel="0" collapsed="false">
      <c r="A1038" s="238"/>
      <c r="B1038" s="453"/>
      <c r="C1038" s="238"/>
      <c r="D1038" s="347"/>
      <c r="E1038" s="502"/>
      <c r="F1038" s="491"/>
      <c r="G1038" s="301"/>
      <c r="H1038" s="238"/>
      <c r="I1038" s="238"/>
      <c r="J1038" s="238"/>
      <c r="K1038" s="453"/>
      <c r="L1038" s="238"/>
      <c r="M1038" s="238"/>
      <c r="N1038" s="238"/>
      <c r="O1038" s="238"/>
      <c r="P1038" s="238"/>
      <c r="Q1038" s="238"/>
      <c r="R1038" s="238"/>
      <c r="S1038" s="238"/>
      <c r="T1038" s="238"/>
      <c r="U1038" s="238"/>
      <c r="V1038" s="238"/>
      <c r="W1038" s="238"/>
      <c r="X1038" s="238"/>
      <c r="Y1038" s="1"/>
      <c r="Z1038" s="1"/>
      <c r="AA1038" s="1"/>
      <c r="AB1038" s="1"/>
      <c r="AC1038" s="1"/>
      <c r="AD1038" s="1"/>
    </row>
    <row r="1039" customFormat="false" ht="15" hidden="false" customHeight="false" outlineLevel="0" collapsed="false">
      <c r="A1039" s="238"/>
      <c r="B1039" s="453"/>
      <c r="C1039" s="238"/>
      <c r="D1039" s="347"/>
      <c r="E1039" s="502"/>
      <c r="F1039" s="491"/>
      <c r="G1039" s="301"/>
      <c r="H1039" s="238"/>
      <c r="I1039" s="238"/>
      <c r="J1039" s="238"/>
      <c r="K1039" s="453"/>
      <c r="L1039" s="238"/>
      <c r="M1039" s="238"/>
      <c r="N1039" s="238"/>
      <c r="O1039" s="238"/>
      <c r="P1039" s="238"/>
      <c r="Q1039" s="238"/>
      <c r="R1039" s="238"/>
      <c r="S1039" s="238"/>
      <c r="T1039" s="238"/>
      <c r="U1039" s="238"/>
      <c r="V1039" s="238"/>
      <c r="W1039" s="238"/>
      <c r="X1039" s="238"/>
      <c r="Y1039" s="1"/>
      <c r="Z1039" s="1"/>
      <c r="AA1039" s="1"/>
      <c r="AB1039" s="1"/>
      <c r="AC1039" s="1"/>
      <c r="AD1039" s="1"/>
    </row>
    <row r="1040" customFormat="false" ht="15" hidden="false" customHeight="false" outlineLevel="0" collapsed="false">
      <c r="A1040" s="238"/>
      <c r="B1040" s="453"/>
      <c r="C1040" s="238"/>
      <c r="D1040" s="347"/>
      <c r="E1040" s="502"/>
      <c r="F1040" s="491"/>
      <c r="G1040" s="301"/>
      <c r="H1040" s="238"/>
      <c r="I1040" s="238"/>
      <c r="J1040" s="238"/>
      <c r="K1040" s="453"/>
      <c r="L1040" s="238"/>
      <c r="M1040" s="238"/>
      <c r="N1040" s="238"/>
      <c r="O1040" s="238"/>
      <c r="P1040" s="238"/>
      <c r="Q1040" s="238"/>
      <c r="R1040" s="238"/>
      <c r="S1040" s="238"/>
      <c r="T1040" s="238"/>
      <c r="U1040" s="238"/>
      <c r="V1040" s="238"/>
      <c r="W1040" s="238"/>
      <c r="X1040" s="238"/>
      <c r="Y1040" s="1"/>
      <c r="Z1040" s="1"/>
      <c r="AA1040" s="1"/>
      <c r="AB1040" s="1"/>
      <c r="AC1040" s="1"/>
      <c r="AD1040" s="1"/>
    </row>
    <row r="1041" customFormat="false" ht="15" hidden="false" customHeight="false" outlineLevel="0" collapsed="false">
      <c r="A1041" s="238"/>
      <c r="B1041" s="453"/>
      <c r="C1041" s="238"/>
      <c r="D1041" s="347"/>
      <c r="E1041" s="502"/>
      <c r="F1041" s="491"/>
      <c r="G1041" s="301"/>
      <c r="H1041" s="238"/>
      <c r="I1041" s="238"/>
      <c r="J1041" s="238"/>
      <c r="K1041" s="453"/>
      <c r="L1041" s="238"/>
      <c r="M1041" s="238"/>
      <c r="N1041" s="238"/>
      <c r="O1041" s="238"/>
      <c r="P1041" s="238"/>
      <c r="Q1041" s="238"/>
      <c r="R1041" s="238"/>
      <c r="S1041" s="238"/>
      <c r="T1041" s="238"/>
      <c r="U1041" s="238"/>
      <c r="V1041" s="238"/>
      <c r="W1041" s="238"/>
      <c r="X1041" s="238"/>
      <c r="Y1041" s="1"/>
      <c r="Z1041" s="1"/>
      <c r="AA1041" s="1"/>
      <c r="AB1041" s="1"/>
      <c r="AC1041" s="1"/>
      <c r="AD1041" s="1"/>
    </row>
    <row r="1042" customFormat="false" ht="15" hidden="false" customHeight="false" outlineLevel="0" collapsed="false">
      <c r="A1042" s="238"/>
      <c r="B1042" s="453"/>
      <c r="C1042" s="238"/>
      <c r="D1042" s="347"/>
      <c r="E1042" s="502"/>
      <c r="F1042" s="491"/>
      <c r="G1042" s="301"/>
      <c r="H1042" s="238"/>
      <c r="I1042" s="238"/>
      <c r="J1042" s="238"/>
      <c r="K1042" s="453"/>
      <c r="L1042" s="238"/>
      <c r="M1042" s="238"/>
      <c r="N1042" s="238"/>
      <c r="O1042" s="238"/>
      <c r="P1042" s="238"/>
      <c r="Q1042" s="238"/>
      <c r="R1042" s="238"/>
      <c r="S1042" s="238"/>
      <c r="T1042" s="238"/>
      <c r="U1042" s="238"/>
      <c r="V1042" s="238"/>
      <c r="W1042" s="238"/>
      <c r="X1042" s="238"/>
      <c r="Y1042" s="1"/>
      <c r="Z1042" s="1"/>
      <c r="AA1042" s="1"/>
      <c r="AB1042" s="1"/>
      <c r="AC1042" s="1"/>
      <c r="AD1042" s="1"/>
    </row>
    <row r="1043" customFormat="false" ht="15" hidden="false" customHeight="false" outlineLevel="0" collapsed="false">
      <c r="A1043" s="238"/>
      <c r="B1043" s="453"/>
      <c r="C1043" s="238"/>
      <c r="D1043" s="347"/>
      <c r="E1043" s="502"/>
      <c r="F1043" s="491"/>
      <c r="G1043" s="301"/>
      <c r="H1043" s="238"/>
      <c r="I1043" s="238"/>
      <c r="J1043" s="238"/>
      <c r="K1043" s="453"/>
      <c r="L1043" s="238"/>
      <c r="M1043" s="238"/>
      <c r="N1043" s="238"/>
      <c r="O1043" s="238"/>
      <c r="P1043" s="238"/>
      <c r="Q1043" s="238"/>
      <c r="R1043" s="238"/>
      <c r="S1043" s="238"/>
      <c r="T1043" s="238"/>
      <c r="U1043" s="238"/>
      <c r="V1043" s="238"/>
      <c r="W1043" s="238"/>
      <c r="X1043" s="238"/>
      <c r="Y1043" s="1"/>
      <c r="Z1043" s="1"/>
      <c r="AA1043" s="1"/>
      <c r="AB1043" s="1"/>
      <c r="AC1043" s="1"/>
      <c r="AD1043" s="1"/>
    </row>
    <row r="1044" customFormat="false" ht="15" hidden="false" customHeight="false" outlineLevel="0" collapsed="false">
      <c r="A1044" s="238"/>
      <c r="B1044" s="453"/>
      <c r="C1044" s="238"/>
      <c r="D1044" s="347"/>
      <c r="E1044" s="502"/>
      <c r="F1044" s="491"/>
      <c r="G1044" s="301"/>
      <c r="H1044" s="238"/>
      <c r="I1044" s="238"/>
      <c r="J1044" s="238"/>
      <c r="K1044" s="453"/>
      <c r="L1044" s="238"/>
      <c r="M1044" s="238"/>
      <c r="N1044" s="238"/>
      <c r="O1044" s="238"/>
      <c r="P1044" s="238"/>
      <c r="Q1044" s="238"/>
      <c r="R1044" s="238"/>
      <c r="S1044" s="238"/>
      <c r="T1044" s="238"/>
      <c r="U1044" s="238"/>
      <c r="V1044" s="238"/>
      <c r="W1044" s="238"/>
      <c r="X1044" s="238"/>
      <c r="Y1044" s="1"/>
      <c r="Z1044" s="1"/>
      <c r="AA1044" s="1"/>
      <c r="AB1044" s="1"/>
      <c r="AC1044" s="1"/>
      <c r="AD1044" s="1"/>
    </row>
    <row r="1045" customFormat="false" ht="15" hidden="false" customHeight="false" outlineLevel="0" collapsed="false">
      <c r="A1045" s="238"/>
      <c r="B1045" s="453"/>
      <c r="C1045" s="238"/>
      <c r="D1045" s="347"/>
      <c r="E1045" s="502"/>
      <c r="F1045" s="491"/>
      <c r="G1045" s="301"/>
      <c r="H1045" s="238"/>
      <c r="I1045" s="238"/>
      <c r="J1045" s="238"/>
      <c r="K1045" s="453"/>
      <c r="L1045" s="238"/>
      <c r="M1045" s="238"/>
      <c r="N1045" s="238"/>
      <c r="O1045" s="238"/>
      <c r="P1045" s="238"/>
      <c r="Q1045" s="238"/>
      <c r="R1045" s="238"/>
      <c r="S1045" s="238"/>
      <c r="T1045" s="238"/>
      <c r="U1045" s="238"/>
      <c r="V1045" s="238"/>
      <c r="W1045" s="238"/>
      <c r="X1045" s="238"/>
      <c r="Y1045" s="1"/>
      <c r="Z1045" s="1"/>
      <c r="AA1045" s="1"/>
      <c r="AB1045" s="1"/>
      <c r="AC1045" s="1"/>
      <c r="AD1045" s="1"/>
    </row>
    <row r="1046" customFormat="false" ht="15" hidden="false" customHeight="false" outlineLevel="0" collapsed="false">
      <c r="A1046" s="238"/>
      <c r="B1046" s="453"/>
      <c r="C1046" s="238"/>
      <c r="D1046" s="347"/>
      <c r="E1046" s="502"/>
      <c r="F1046" s="491"/>
      <c r="G1046" s="301"/>
      <c r="H1046" s="238"/>
      <c r="I1046" s="238"/>
      <c r="J1046" s="238"/>
      <c r="K1046" s="453"/>
      <c r="L1046" s="238"/>
      <c r="M1046" s="238"/>
      <c r="N1046" s="238"/>
      <c r="O1046" s="238"/>
      <c r="P1046" s="238"/>
      <c r="Q1046" s="238"/>
      <c r="R1046" s="238"/>
      <c r="S1046" s="238"/>
      <c r="T1046" s="238"/>
      <c r="U1046" s="238"/>
      <c r="V1046" s="238"/>
      <c r="W1046" s="238"/>
      <c r="X1046" s="238"/>
      <c r="Y1046" s="1"/>
      <c r="Z1046" s="1"/>
      <c r="AA1046" s="1"/>
      <c r="AB1046" s="1"/>
      <c r="AC1046" s="1"/>
      <c r="AD1046" s="1"/>
    </row>
    <row r="1047" customFormat="false" ht="15" hidden="false" customHeight="false" outlineLevel="0" collapsed="false">
      <c r="A1047" s="238"/>
      <c r="B1047" s="453"/>
      <c r="C1047" s="238"/>
      <c r="D1047" s="347"/>
      <c r="E1047" s="502"/>
      <c r="F1047" s="491"/>
      <c r="G1047" s="301"/>
      <c r="H1047" s="238"/>
      <c r="I1047" s="238"/>
      <c r="J1047" s="238"/>
      <c r="K1047" s="453"/>
      <c r="L1047" s="238"/>
      <c r="M1047" s="238"/>
      <c r="N1047" s="238"/>
      <c r="O1047" s="238"/>
      <c r="P1047" s="238"/>
      <c r="Q1047" s="238"/>
      <c r="R1047" s="238"/>
      <c r="S1047" s="238"/>
      <c r="T1047" s="238"/>
      <c r="U1047" s="238"/>
      <c r="V1047" s="238"/>
      <c r="W1047" s="238"/>
      <c r="X1047" s="238"/>
      <c r="Y1047" s="1"/>
      <c r="Z1047" s="1"/>
      <c r="AA1047" s="1"/>
      <c r="AB1047" s="1"/>
      <c r="AC1047" s="1"/>
      <c r="AD1047" s="1"/>
    </row>
    <row r="1048" customFormat="false" ht="15" hidden="false" customHeight="false" outlineLevel="0" collapsed="false">
      <c r="A1048" s="238"/>
      <c r="B1048" s="453"/>
      <c r="C1048" s="238"/>
      <c r="D1048" s="347"/>
      <c r="E1048" s="502"/>
      <c r="F1048" s="491"/>
      <c r="G1048" s="301"/>
      <c r="H1048" s="238"/>
      <c r="I1048" s="238"/>
      <c r="J1048" s="238"/>
      <c r="K1048" s="453"/>
      <c r="L1048" s="238"/>
      <c r="M1048" s="238"/>
      <c r="N1048" s="238"/>
      <c r="O1048" s="238"/>
      <c r="P1048" s="238"/>
      <c r="Q1048" s="238"/>
      <c r="R1048" s="238"/>
      <c r="S1048" s="238"/>
      <c r="T1048" s="238"/>
      <c r="U1048" s="238"/>
      <c r="V1048" s="238"/>
      <c r="W1048" s="238"/>
      <c r="X1048" s="238"/>
      <c r="Y1048" s="1"/>
      <c r="Z1048" s="1"/>
      <c r="AA1048" s="1"/>
      <c r="AB1048" s="1"/>
      <c r="AC1048" s="1"/>
      <c r="AD1048" s="1"/>
    </row>
    <row r="1049" customFormat="false" ht="15" hidden="false" customHeight="false" outlineLevel="0" collapsed="false">
      <c r="A1049" s="238"/>
      <c r="B1049" s="453"/>
      <c r="C1049" s="238"/>
      <c r="D1049" s="347"/>
      <c r="E1049" s="502"/>
      <c r="F1049" s="491"/>
      <c r="G1049" s="301"/>
      <c r="H1049" s="238"/>
      <c r="I1049" s="238"/>
      <c r="J1049" s="238"/>
      <c r="K1049" s="453"/>
      <c r="L1049" s="238"/>
      <c r="M1049" s="238"/>
      <c r="N1049" s="238"/>
      <c r="O1049" s="238"/>
      <c r="P1049" s="238"/>
      <c r="Q1049" s="238"/>
      <c r="R1049" s="238"/>
      <c r="S1049" s="238"/>
      <c r="T1049" s="238"/>
      <c r="U1049" s="238"/>
      <c r="V1049" s="238"/>
      <c r="W1049" s="238"/>
      <c r="X1049" s="238"/>
      <c r="Y1049" s="1"/>
      <c r="Z1049" s="1"/>
      <c r="AA1049" s="1"/>
      <c r="AB1049" s="1"/>
      <c r="AC1049" s="1"/>
      <c r="AD1049" s="1"/>
    </row>
    <row r="1050" customFormat="false" ht="15" hidden="false" customHeight="false" outlineLevel="0" collapsed="false">
      <c r="A1050" s="238"/>
      <c r="B1050" s="453"/>
      <c r="C1050" s="238"/>
      <c r="D1050" s="347"/>
      <c r="E1050" s="502"/>
      <c r="F1050" s="491"/>
      <c r="G1050" s="301"/>
      <c r="H1050" s="238"/>
      <c r="I1050" s="238"/>
      <c r="J1050" s="238"/>
      <c r="K1050" s="453"/>
      <c r="L1050" s="238"/>
      <c r="M1050" s="238"/>
      <c r="N1050" s="238"/>
      <c r="O1050" s="238"/>
      <c r="P1050" s="238"/>
      <c r="Q1050" s="238"/>
      <c r="R1050" s="238"/>
      <c r="S1050" s="238"/>
      <c r="T1050" s="238"/>
      <c r="U1050" s="238"/>
      <c r="V1050" s="238"/>
      <c r="W1050" s="238"/>
      <c r="X1050" s="238"/>
      <c r="Y1050" s="1"/>
      <c r="Z1050" s="1"/>
      <c r="AA1050" s="1"/>
      <c r="AB1050" s="1"/>
      <c r="AC1050" s="1"/>
      <c r="AD1050" s="1"/>
    </row>
    <row r="1051" customFormat="false" ht="15" hidden="false" customHeight="false" outlineLevel="0" collapsed="false">
      <c r="A1051" s="238"/>
      <c r="B1051" s="453"/>
      <c r="C1051" s="238"/>
      <c r="D1051" s="347"/>
      <c r="E1051" s="502"/>
      <c r="F1051" s="491"/>
      <c r="G1051" s="301"/>
      <c r="H1051" s="238"/>
      <c r="I1051" s="238"/>
      <c r="J1051" s="238"/>
      <c r="K1051" s="453"/>
      <c r="L1051" s="238"/>
      <c r="M1051" s="238"/>
      <c r="N1051" s="238"/>
      <c r="O1051" s="238"/>
      <c r="P1051" s="238"/>
      <c r="Q1051" s="238"/>
      <c r="R1051" s="238"/>
      <c r="S1051" s="238"/>
      <c r="T1051" s="238"/>
      <c r="U1051" s="238"/>
      <c r="V1051" s="238"/>
      <c r="W1051" s="238"/>
      <c r="X1051" s="238"/>
      <c r="Y1051" s="1"/>
      <c r="Z1051" s="1"/>
      <c r="AA1051" s="1"/>
      <c r="AB1051" s="1"/>
      <c r="AC1051" s="1"/>
      <c r="AD1051" s="1"/>
    </row>
    <row r="1052" customFormat="false" ht="15" hidden="false" customHeight="false" outlineLevel="0" collapsed="false">
      <c r="A1052" s="238"/>
      <c r="B1052" s="453"/>
      <c r="C1052" s="238"/>
      <c r="D1052" s="347"/>
      <c r="E1052" s="502"/>
      <c r="F1052" s="491"/>
      <c r="G1052" s="301"/>
      <c r="H1052" s="238"/>
      <c r="I1052" s="238"/>
      <c r="J1052" s="238"/>
      <c r="K1052" s="453"/>
      <c r="L1052" s="238"/>
      <c r="M1052" s="238"/>
      <c r="N1052" s="238"/>
      <c r="O1052" s="238"/>
      <c r="P1052" s="238"/>
      <c r="Q1052" s="238"/>
      <c r="R1052" s="238"/>
      <c r="S1052" s="238"/>
      <c r="T1052" s="238"/>
      <c r="U1052" s="238"/>
      <c r="V1052" s="238"/>
      <c r="W1052" s="238"/>
      <c r="X1052" s="238"/>
      <c r="Y1052" s="1"/>
      <c r="Z1052" s="1"/>
      <c r="AA1052" s="1"/>
      <c r="AB1052" s="1"/>
      <c r="AC1052" s="1"/>
      <c r="AD1052" s="1"/>
    </row>
    <row r="1053" customFormat="false" ht="15" hidden="false" customHeight="false" outlineLevel="0" collapsed="false">
      <c r="A1053" s="238"/>
      <c r="B1053" s="453"/>
      <c r="C1053" s="238"/>
      <c r="D1053" s="347"/>
      <c r="E1053" s="502"/>
      <c r="F1053" s="491"/>
      <c r="G1053" s="301"/>
      <c r="H1053" s="238"/>
      <c r="I1053" s="238"/>
      <c r="J1053" s="238"/>
      <c r="K1053" s="453"/>
      <c r="L1053" s="238"/>
      <c r="M1053" s="238"/>
      <c r="N1053" s="238"/>
      <c r="O1053" s="238"/>
      <c r="P1053" s="238"/>
      <c r="Q1053" s="238"/>
      <c r="R1053" s="238"/>
      <c r="S1053" s="238"/>
      <c r="T1053" s="238"/>
      <c r="U1053" s="238"/>
      <c r="V1053" s="238"/>
      <c r="W1053" s="238"/>
      <c r="X1053" s="238"/>
      <c r="Y1053" s="1"/>
      <c r="Z1053" s="1"/>
      <c r="AA1053" s="1"/>
      <c r="AB1053" s="1"/>
      <c r="AC1053" s="1"/>
      <c r="AD1053" s="1"/>
    </row>
    <row r="1054" customFormat="false" ht="15" hidden="false" customHeight="false" outlineLevel="0" collapsed="false">
      <c r="A1054" s="238"/>
      <c r="B1054" s="453"/>
      <c r="C1054" s="238"/>
      <c r="D1054" s="347"/>
      <c r="E1054" s="502"/>
      <c r="F1054" s="491"/>
      <c r="G1054" s="301"/>
      <c r="H1054" s="238"/>
      <c r="I1054" s="238"/>
      <c r="J1054" s="238"/>
      <c r="K1054" s="453"/>
      <c r="L1054" s="238"/>
      <c r="M1054" s="238"/>
      <c r="N1054" s="238"/>
      <c r="O1054" s="238"/>
      <c r="P1054" s="238"/>
      <c r="Q1054" s="238"/>
      <c r="R1054" s="238"/>
      <c r="S1054" s="238"/>
      <c r="T1054" s="238"/>
      <c r="U1054" s="238"/>
      <c r="V1054" s="238"/>
      <c r="W1054" s="238"/>
      <c r="X1054" s="238"/>
      <c r="Y1054" s="1"/>
      <c r="Z1054" s="1"/>
      <c r="AA1054" s="1"/>
      <c r="AB1054" s="1"/>
      <c r="AC1054" s="1"/>
      <c r="AD1054" s="1"/>
    </row>
    <row r="1055" customFormat="false" ht="15" hidden="false" customHeight="false" outlineLevel="0" collapsed="false">
      <c r="A1055" s="238"/>
      <c r="B1055" s="453"/>
      <c r="C1055" s="238"/>
      <c r="D1055" s="347"/>
      <c r="E1055" s="502"/>
      <c r="F1055" s="491"/>
      <c r="G1055" s="301"/>
      <c r="H1055" s="238"/>
      <c r="I1055" s="238"/>
      <c r="J1055" s="238"/>
      <c r="K1055" s="453"/>
      <c r="L1055" s="238"/>
      <c r="M1055" s="238"/>
      <c r="N1055" s="238"/>
      <c r="O1055" s="238"/>
      <c r="P1055" s="238"/>
      <c r="Q1055" s="238"/>
      <c r="R1055" s="238"/>
      <c r="S1055" s="238"/>
      <c r="T1055" s="238"/>
      <c r="U1055" s="238"/>
      <c r="V1055" s="238"/>
      <c r="W1055" s="238"/>
      <c r="X1055" s="238"/>
      <c r="Y1055" s="1"/>
      <c r="Z1055" s="1"/>
      <c r="AA1055" s="1"/>
      <c r="AB1055" s="1"/>
      <c r="AC1055" s="1"/>
      <c r="AD1055" s="1"/>
    </row>
    <row r="1056" customFormat="false" ht="15" hidden="false" customHeight="false" outlineLevel="0" collapsed="false">
      <c r="A1056" s="238"/>
      <c r="B1056" s="453"/>
      <c r="C1056" s="238"/>
      <c r="D1056" s="347"/>
      <c r="E1056" s="502"/>
      <c r="F1056" s="491"/>
      <c r="G1056" s="301"/>
      <c r="H1056" s="238"/>
      <c r="I1056" s="238"/>
      <c r="J1056" s="238"/>
      <c r="K1056" s="453"/>
      <c r="L1056" s="238"/>
      <c r="M1056" s="238"/>
      <c r="N1056" s="238"/>
      <c r="O1056" s="238"/>
      <c r="P1056" s="238"/>
      <c r="Q1056" s="238"/>
      <c r="R1056" s="238"/>
      <c r="S1056" s="238"/>
      <c r="T1056" s="238"/>
      <c r="U1056" s="238"/>
      <c r="V1056" s="238"/>
      <c r="W1056" s="238"/>
      <c r="X1056" s="238"/>
      <c r="Y1056" s="1"/>
      <c r="Z1056" s="1"/>
      <c r="AA1056" s="1"/>
      <c r="AB1056" s="1"/>
      <c r="AC1056" s="1"/>
      <c r="AD1056" s="1"/>
    </row>
    <row r="1057" customFormat="false" ht="15" hidden="false" customHeight="false" outlineLevel="0" collapsed="false">
      <c r="A1057" s="238"/>
      <c r="B1057" s="453"/>
      <c r="C1057" s="238"/>
      <c r="D1057" s="347"/>
      <c r="E1057" s="502"/>
      <c r="F1057" s="491"/>
      <c r="G1057" s="301"/>
      <c r="H1057" s="238"/>
      <c r="I1057" s="238"/>
      <c r="J1057" s="238"/>
      <c r="K1057" s="453"/>
      <c r="L1057" s="238"/>
      <c r="M1057" s="238"/>
      <c r="N1057" s="238"/>
      <c r="O1057" s="238"/>
      <c r="P1057" s="238"/>
      <c r="Q1057" s="238"/>
      <c r="R1057" s="238"/>
      <c r="S1057" s="238"/>
      <c r="T1057" s="238"/>
      <c r="U1057" s="238"/>
      <c r="V1057" s="238"/>
      <c r="W1057" s="238"/>
      <c r="X1057" s="238"/>
      <c r="Y1057" s="1"/>
      <c r="Z1057" s="1"/>
      <c r="AA1057" s="1"/>
      <c r="AB1057" s="1"/>
      <c r="AC1057" s="1"/>
      <c r="AD1057" s="1"/>
    </row>
    <row r="1058" customFormat="false" ht="15" hidden="false" customHeight="false" outlineLevel="0" collapsed="false">
      <c r="A1058" s="238"/>
      <c r="B1058" s="453"/>
      <c r="C1058" s="238"/>
      <c r="D1058" s="347"/>
      <c r="E1058" s="502"/>
      <c r="F1058" s="491"/>
      <c r="G1058" s="301"/>
      <c r="H1058" s="238"/>
      <c r="I1058" s="238"/>
      <c r="J1058" s="238"/>
      <c r="K1058" s="453"/>
      <c r="L1058" s="238"/>
      <c r="M1058" s="238"/>
      <c r="N1058" s="238"/>
      <c r="O1058" s="238"/>
      <c r="P1058" s="238"/>
      <c r="Q1058" s="238"/>
      <c r="R1058" s="238"/>
      <c r="S1058" s="238"/>
      <c r="T1058" s="238"/>
      <c r="U1058" s="238"/>
      <c r="V1058" s="238"/>
      <c r="W1058" s="238"/>
      <c r="X1058" s="238"/>
      <c r="Y1058" s="1"/>
      <c r="Z1058" s="1"/>
      <c r="AA1058" s="1"/>
      <c r="AB1058" s="1"/>
      <c r="AC1058" s="1"/>
      <c r="AD1058" s="1"/>
    </row>
    <row r="1059" customFormat="false" ht="15" hidden="false" customHeight="false" outlineLevel="0" collapsed="false">
      <c r="A1059" s="238"/>
      <c r="B1059" s="453"/>
      <c r="C1059" s="238"/>
      <c r="D1059" s="347"/>
      <c r="E1059" s="502"/>
      <c r="F1059" s="491"/>
      <c r="G1059" s="301"/>
      <c r="H1059" s="238"/>
      <c r="I1059" s="238"/>
      <c r="J1059" s="238"/>
      <c r="K1059" s="453"/>
      <c r="L1059" s="238"/>
      <c r="M1059" s="238"/>
      <c r="N1059" s="238"/>
      <c r="O1059" s="238"/>
      <c r="P1059" s="238"/>
      <c r="Q1059" s="238"/>
      <c r="R1059" s="238"/>
      <c r="S1059" s="238"/>
      <c r="T1059" s="238"/>
      <c r="U1059" s="238"/>
      <c r="V1059" s="238"/>
      <c r="W1059" s="238"/>
      <c r="X1059" s="238"/>
      <c r="Y1059" s="1"/>
      <c r="Z1059" s="1"/>
      <c r="AA1059" s="1"/>
      <c r="AB1059" s="1"/>
      <c r="AC1059" s="1"/>
      <c r="AD1059" s="1"/>
    </row>
    <row r="1060" customFormat="false" ht="15" hidden="false" customHeight="false" outlineLevel="0" collapsed="false">
      <c r="A1060" s="238"/>
      <c r="B1060" s="453"/>
      <c r="C1060" s="238"/>
      <c r="D1060" s="347"/>
      <c r="E1060" s="502"/>
      <c r="F1060" s="491"/>
      <c r="G1060" s="301"/>
      <c r="H1060" s="238"/>
      <c r="I1060" s="238"/>
      <c r="J1060" s="238"/>
      <c r="K1060" s="453"/>
      <c r="L1060" s="238"/>
      <c r="M1060" s="238"/>
      <c r="N1060" s="238"/>
      <c r="O1060" s="238"/>
      <c r="P1060" s="238"/>
      <c r="Q1060" s="238"/>
      <c r="R1060" s="238"/>
      <c r="S1060" s="238"/>
      <c r="T1060" s="238"/>
      <c r="U1060" s="238"/>
      <c r="V1060" s="238"/>
      <c r="W1060" s="238"/>
      <c r="X1060" s="238"/>
      <c r="Y1060" s="1"/>
      <c r="Z1060" s="1"/>
      <c r="AA1060" s="1"/>
      <c r="AB1060" s="1"/>
      <c r="AC1060" s="1"/>
      <c r="AD1060" s="1"/>
    </row>
    <row r="1061" customFormat="false" ht="15" hidden="false" customHeight="false" outlineLevel="0" collapsed="false">
      <c r="A1061" s="238"/>
      <c r="B1061" s="453"/>
      <c r="C1061" s="238"/>
      <c r="D1061" s="347"/>
      <c r="E1061" s="502"/>
      <c r="F1061" s="491"/>
      <c r="G1061" s="301"/>
      <c r="H1061" s="238"/>
      <c r="I1061" s="238"/>
      <c r="J1061" s="238"/>
      <c r="K1061" s="453"/>
      <c r="L1061" s="238"/>
      <c r="M1061" s="238"/>
      <c r="N1061" s="238"/>
      <c r="O1061" s="238"/>
      <c r="P1061" s="238"/>
      <c r="Q1061" s="238"/>
      <c r="R1061" s="238"/>
      <c r="S1061" s="238"/>
      <c r="T1061" s="238"/>
      <c r="U1061" s="238"/>
      <c r="V1061" s="238"/>
      <c r="W1061" s="238"/>
      <c r="X1061" s="238"/>
      <c r="Y1061" s="1"/>
      <c r="Z1061" s="1"/>
      <c r="AA1061" s="1"/>
      <c r="AB1061" s="1"/>
      <c r="AC1061" s="1"/>
      <c r="AD1061" s="1"/>
    </row>
    <row r="1062" customFormat="false" ht="15" hidden="false" customHeight="false" outlineLevel="0" collapsed="false">
      <c r="A1062" s="238"/>
      <c r="B1062" s="453"/>
      <c r="C1062" s="238"/>
      <c r="D1062" s="347"/>
      <c r="E1062" s="502"/>
      <c r="F1062" s="491"/>
      <c r="G1062" s="301"/>
      <c r="H1062" s="238"/>
      <c r="I1062" s="238"/>
      <c r="J1062" s="238"/>
      <c r="K1062" s="453"/>
      <c r="L1062" s="238"/>
      <c r="M1062" s="238"/>
      <c r="N1062" s="238"/>
      <c r="O1062" s="238"/>
      <c r="P1062" s="238"/>
      <c r="Q1062" s="238"/>
      <c r="R1062" s="238"/>
      <c r="S1062" s="238"/>
      <c r="T1062" s="238"/>
      <c r="U1062" s="238"/>
      <c r="V1062" s="238"/>
      <c r="W1062" s="238"/>
      <c r="X1062" s="238"/>
      <c r="Y1062" s="1"/>
      <c r="Z1062" s="1"/>
      <c r="AA1062" s="1"/>
      <c r="AB1062" s="1"/>
      <c r="AC1062" s="1"/>
      <c r="AD1062" s="1"/>
    </row>
    <row r="1063" customFormat="false" ht="15" hidden="false" customHeight="false" outlineLevel="0" collapsed="false">
      <c r="A1063" s="238"/>
      <c r="B1063" s="453"/>
      <c r="C1063" s="238"/>
      <c r="D1063" s="347"/>
      <c r="E1063" s="502"/>
      <c r="F1063" s="491"/>
      <c r="G1063" s="301"/>
      <c r="H1063" s="238"/>
      <c r="I1063" s="238"/>
      <c r="J1063" s="238"/>
      <c r="K1063" s="453"/>
      <c r="L1063" s="238"/>
      <c r="M1063" s="238"/>
      <c r="N1063" s="238"/>
      <c r="O1063" s="238"/>
      <c r="P1063" s="238"/>
      <c r="Q1063" s="238"/>
      <c r="R1063" s="238"/>
      <c r="S1063" s="238"/>
      <c r="T1063" s="238"/>
      <c r="U1063" s="238"/>
      <c r="V1063" s="238"/>
      <c r="W1063" s="238"/>
      <c r="X1063" s="238"/>
      <c r="Y1063" s="1"/>
      <c r="Z1063" s="1"/>
      <c r="AA1063" s="1"/>
      <c r="AB1063" s="1"/>
      <c r="AC1063" s="1"/>
      <c r="AD1063" s="1"/>
    </row>
    <row r="1064" customFormat="false" ht="15" hidden="false" customHeight="false" outlineLevel="0" collapsed="false">
      <c r="A1064" s="238"/>
      <c r="B1064" s="453"/>
      <c r="C1064" s="238"/>
      <c r="D1064" s="347"/>
      <c r="E1064" s="502"/>
      <c r="F1064" s="491"/>
      <c r="G1064" s="301"/>
      <c r="H1064" s="238"/>
      <c r="I1064" s="238"/>
      <c r="J1064" s="238"/>
      <c r="K1064" s="453"/>
      <c r="L1064" s="238"/>
      <c r="M1064" s="238"/>
      <c r="N1064" s="238"/>
      <c r="O1064" s="238"/>
      <c r="P1064" s="238"/>
      <c r="Q1064" s="238"/>
      <c r="R1064" s="238"/>
      <c r="S1064" s="238"/>
      <c r="T1064" s="238"/>
      <c r="U1064" s="238"/>
      <c r="V1064" s="238"/>
      <c r="W1064" s="238"/>
      <c r="X1064" s="238"/>
      <c r="Y1064" s="1"/>
      <c r="Z1064" s="1"/>
      <c r="AA1064" s="1"/>
      <c r="AB1064" s="1"/>
      <c r="AC1064" s="1"/>
      <c r="AD1064" s="1"/>
    </row>
    <row r="1065" customFormat="false" ht="15" hidden="false" customHeight="false" outlineLevel="0" collapsed="false">
      <c r="A1065" s="238"/>
      <c r="B1065" s="453"/>
      <c r="C1065" s="238"/>
      <c r="D1065" s="347"/>
      <c r="E1065" s="502"/>
      <c r="F1065" s="491"/>
      <c r="G1065" s="301"/>
      <c r="H1065" s="238"/>
      <c r="I1065" s="238"/>
      <c r="J1065" s="238"/>
      <c r="K1065" s="453"/>
      <c r="L1065" s="238"/>
      <c r="M1065" s="238"/>
      <c r="N1065" s="238"/>
      <c r="O1065" s="238"/>
      <c r="P1065" s="238"/>
      <c r="Q1065" s="238"/>
      <c r="R1065" s="238"/>
      <c r="S1065" s="238"/>
      <c r="T1065" s="238"/>
      <c r="U1065" s="238"/>
      <c r="V1065" s="238"/>
      <c r="W1065" s="238"/>
      <c r="X1065" s="238"/>
      <c r="Y1065" s="1"/>
      <c r="Z1065" s="1"/>
      <c r="AA1065" s="1"/>
      <c r="AB1065" s="1"/>
      <c r="AC1065" s="1"/>
      <c r="AD1065" s="1"/>
    </row>
    <row r="1066" customFormat="false" ht="15" hidden="false" customHeight="false" outlineLevel="0" collapsed="false">
      <c r="A1066" s="238"/>
      <c r="B1066" s="453"/>
      <c r="C1066" s="238"/>
      <c r="D1066" s="347"/>
      <c r="E1066" s="502"/>
      <c r="F1066" s="491"/>
      <c r="G1066" s="301"/>
      <c r="H1066" s="238"/>
      <c r="I1066" s="238"/>
      <c r="J1066" s="238"/>
      <c r="K1066" s="453"/>
      <c r="L1066" s="238"/>
      <c r="M1066" s="238"/>
      <c r="N1066" s="238"/>
      <c r="O1066" s="238"/>
      <c r="P1066" s="238"/>
      <c r="Q1066" s="238"/>
      <c r="R1066" s="238"/>
      <c r="S1066" s="238"/>
      <c r="T1066" s="238"/>
      <c r="U1066" s="238"/>
      <c r="V1066" s="238"/>
      <c r="W1066" s="238"/>
      <c r="X1066" s="238"/>
      <c r="Y1066" s="1"/>
      <c r="Z1066" s="1"/>
      <c r="AA1066" s="1"/>
      <c r="AB1066" s="1"/>
      <c r="AC1066" s="1"/>
      <c r="AD1066" s="1"/>
    </row>
    <row r="1067" customFormat="false" ht="15" hidden="false" customHeight="false" outlineLevel="0" collapsed="false">
      <c r="A1067" s="238"/>
      <c r="B1067" s="453"/>
      <c r="C1067" s="238"/>
      <c r="D1067" s="347"/>
      <c r="E1067" s="502"/>
      <c r="F1067" s="491"/>
      <c r="G1067" s="301"/>
      <c r="H1067" s="238"/>
      <c r="I1067" s="238"/>
      <c r="J1067" s="238"/>
      <c r="K1067" s="453"/>
      <c r="L1067" s="238"/>
      <c r="M1067" s="238"/>
      <c r="N1067" s="238"/>
      <c r="O1067" s="238"/>
      <c r="P1067" s="238"/>
      <c r="Q1067" s="238"/>
      <c r="R1067" s="238"/>
      <c r="S1067" s="238"/>
      <c r="T1067" s="238"/>
      <c r="U1067" s="238"/>
      <c r="V1067" s="238"/>
      <c r="W1067" s="238"/>
      <c r="X1067" s="238"/>
      <c r="Y1067" s="1"/>
      <c r="Z1067" s="1"/>
      <c r="AA1067" s="1"/>
      <c r="AB1067" s="1"/>
      <c r="AC1067" s="1"/>
      <c r="AD1067" s="1"/>
    </row>
    <row r="1068" customFormat="false" ht="15" hidden="false" customHeight="false" outlineLevel="0" collapsed="false">
      <c r="A1068" s="238"/>
      <c r="B1068" s="453"/>
      <c r="C1068" s="238"/>
      <c r="D1068" s="347"/>
      <c r="E1068" s="502"/>
      <c r="F1068" s="491"/>
      <c r="G1068" s="301"/>
      <c r="H1068" s="238"/>
      <c r="I1068" s="238"/>
      <c r="J1068" s="238"/>
      <c r="K1068" s="453"/>
      <c r="L1068" s="238"/>
      <c r="M1068" s="238"/>
      <c r="N1068" s="238"/>
      <c r="O1068" s="238"/>
      <c r="P1068" s="238"/>
      <c r="Q1068" s="238"/>
      <c r="R1068" s="238"/>
      <c r="S1068" s="238"/>
      <c r="T1068" s="238"/>
      <c r="U1068" s="238"/>
      <c r="V1068" s="238"/>
      <c r="W1068" s="238"/>
      <c r="X1068" s="238"/>
      <c r="Y1068" s="1"/>
      <c r="Z1068" s="1"/>
      <c r="AA1068" s="1"/>
      <c r="AB1068" s="1"/>
      <c r="AC1068" s="1"/>
      <c r="AD1068" s="1"/>
    </row>
    <row r="1069" customFormat="false" ht="15" hidden="false" customHeight="false" outlineLevel="0" collapsed="false">
      <c r="A1069" s="238"/>
      <c r="B1069" s="453"/>
      <c r="C1069" s="238"/>
      <c r="D1069" s="347"/>
      <c r="E1069" s="502"/>
      <c r="F1069" s="491"/>
      <c r="G1069" s="301"/>
      <c r="H1069" s="238"/>
      <c r="I1069" s="238"/>
      <c r="J1069" s="238"/>
      <c r="K1069" s="453"/>
      <c r="L1069" s="238"/>
      <c r="M1069" s="238"/>
      <c r="N1069" s="238"/>
      <c r="O1069" s="238"/>
      <c r="P1069" s="238"/>
      <c r="Q1069" s="238"/>
      <c r="R1069" s="238"/>
      <c r="S1069" s="238"/>
      <c r="T1069" s="238"/>
      <c r="U1069" s="238"/>
      <c r="V1069" s="238"/>
      <c r="W1069" s="238"/>
      <c r="X1069" s="238"/>
      <c r="Y1069" s="1"/>
      <c r="Z1069" s="1"/>
      <c r="AA1069" s="1"/>
      <c r="AB1069" s="1"/>
      <c r="AC1069" s="1"/>
      <c r="AD1069" s="1"/>
    </row>
    <row r="1070" customFormat="false" ht="15" hidden="false" customHeight="false" outlineLevel="0" collapsed="false">
      <c r="A1070" s="238"/>
      <c r="B1070" s="453"/>
      <c r="C1070" s="238"/>
      <c r="D1070" s="347"/>
      <c r="E1070" s="502"/>
      <c r="F1070" s="491"/>
      <c r="G1070" s="301"/>
      <c r="H1070" s="238"/>
      <c r="I1070" s="238"/>
      <c r="J1070" s="238"/>
      <c r="K1070" s="453"/>
      <c r="L1070" s="238"/>
      <c r="M1070" s="238"/>
      <c r="N1070" s="238"/>
      <c r="O1070" s="238"/>
      <c r="P1070" s="238"/>
      <c r="Q1070" s="238"/>
      <c r="R1070" s="238"/>
      <c r="S1070" s="238"/>
      <c r="T1070" s="238"/>
      <c r="U1070" s="238"/>
      <c r="V1070" s="238"/>
      <c r="W1070" s="238"/>
      <c r="X1070" s="238"/>
      <c r="Y1070" s="1"/>
      <c r="Z1070" s="1"/>
      <c r="AA1070" s="1"/>
      <c r="AB1070" s="1"/>
      <c r="AC1070" s="1"/>
      <c r="AD1070" s="1"/>
    </row>
    <row r="1071" customFormat="false" ht="15" hidden="false" customHeight="false" outlineLevel="0" collapsed="false">
      <c r="A1071" s="238"/>
      <c r="B1071" s="453"/>
      <c r="C1071" s="238"/>
      <c r="D1071" s="347"/>
      <c r="E1071" s="502"/>
      <c r="F1071" s="491"/>
      <c r="G1071" s="301"/>
      <c r="H1071" s="238"/>
      <c r="I1071" s="238"/>
      <c r="J1071" s="238"/>
      <c r="K1071" s="453"/>
      <c r="L1071" s="238"/>
      <c r="M1071" s="238"/>
      <c r="N1071" s="238"/>
      <c r="O1071" s="238"/>
      <c r="P1071" s="238"/>
      <c r="Q1071" s="238"/>
      <c r="R1071" s="238"/>
      <c r="S1071" s="238"/>
      <c r="T1071" s="238"/>
      <c r="U1071" s="238"/>
      <c r="V1071" s="238"/>
      <c r="W1071" s="238"/>
      <c r="X1071" s="238"/>
      <c r="Y1071" s="1"/>
      <c r="Z1071" s="1"/>
      <c r="AA1071" s="1"/>
      <c r="AB1071" s="1"/>
      <c r="AC1071" s="1"/>
      <c r="AD1071" s="1"/>
    </row>
    <row r="1072" customFormat="false" ht="15" hidden="false" customHeight="false" outlineLevel="0" collapsed="false">
      <c r="A1072" s="238"/>
      <c r="B1072" s="453"/>
      <c r="C1072" s="238"/>
      <c r="D1072" s="347"/>
      <c r="E1072" s="502"/>
      <c r="F1072" s="491"/>
      <c r="G1072" s="301"/>
      <c r="H1072" s="238"/>
      <c r="I1072" s="238"/>
      <c r="J1072" s="238"/>
      <c r="K1072" s="453"/>
      <c r="L1072" s="238"/>
      <c r="M1072" s="238"/>
      <c r="N1072" s="238"/>
      <c r="O1072" s="238"/>
      <c r="P1072" s="238"/>
      <c r="Q1072" s="238"/>
      <c r="R1072" s="238"/>
      <c r="S1072" s="238"/>
      <c r="T1072" s="238"/>
      <c r="U1072" s="238"/>
      <c r="V1072" s="238"/>
      <c r="W1072" s="238"/>
      <c r="X1072" s="238"/>
      <c r="Y1072" s="1"/>
      <c r="Z1072" s="1"/>
      <c r="AA1072" s="1"/>
      <c r="AB1072" s="1"/>
      <c r="AC1072" s="1"/>
      <c r="AD1072" s="1"/>
    </row>
    <row r="1073" customFormat="false" ht="15" hidden="false" customHeight="false" outlineLevel="0" collapsed="false">
      <c r="A1073" s="238"/>
      <c r="B1073" s="453"/>
      <c r="C1073" s="238"/>
      <c r="D1073" s="347"/>
      <c r="E1073" s="502"/>
      <c r="F1073" s="491"/>
      <c r="G1073" s="301"/>
      <c r="H1073" s="238"/>
      <c r="I1073" s="238"/>
      <c r="J1073" s="238"/>
      <c r="K1073" s="453"/>
      <c r="L1073" s="238"/>
      <c r="M1073" s="238"/>
      <c r="N1073" s="238"/>
      <c r="O1073" s="238"/>
      <c r="P1073" s="238"/>
      <c r="Q1073" s="238"/>
      <c r="R1073" s="238"/>
      <c r="S1073" s="238"/>
      <c r="T1073" s="238"/>
      <c r="U1073" s="238"/>
      <c r="V1073" s="238"/>
      <c r="W1073" s="238"/>
      <c r="X1073" s="238"/>
      <c r="Y1073" s="1"/>
      <c r="Z1073" s="1"/>
      <c r="AA1073" s="1"/>
      <c r="AB1073" s="1"/>
      <c r="AC1073" s="1"/>
      <c r="AD1073" s="1"/>
    </row>
    <row r="1074" customFormat="false" ht="15" hidden="false" customHeight="false" outlineLevel="0" collapsed="false">
      <c r="A1074" s="238"/>
      <c r="B1074" s="453"/>
      <c r="C1074" s="238"/>
      <c r="D1074" s="347"/>
      <c r="E1074" s="502"/>
      <c r="F1074" s="491"/>
      <c r="G1074" s="301"/>
      <c r="H1074" s="238"/>
      <c r="I1074" s="238"/>
      <c r="J1074" s="238"/>
      <c r="K1074" s="453"/>
      <c r="L1074" s="238"/>
      <c r="M1074" s="238"/>
      <c r="N1074" s="238"/>
      <c r="O1074" s="238"/>
      <c r="P1074" s="238"/>
      <c r="Q1074" s="238"/>
      <c r="R1074" s="238"/>
      <c r="S1074" s="238"/>
      <c r="T1074" s="238"/>
      <c r="U1074" s="238"/>
      <c r="V1074" s="238"/>
      <c r="W1074" s="238"/>
      <c r="X1074" s="238"/>
      <c r="Y1074" s="1"/>
      <c r="Z1074" s="1"/>
      <c r="AA1074" s="1"/>
      <c r="AB1074" s="1"/>
      <c r="AC1074" s="1"/>
      <c r="AD1074" s="1"/>
    </row>
    <row r="1075" customFormat="false" ht="15" hidden="false" customHeight="false" outlineLevel="0" collapsed="false">
      <c r="A1075" s="238"/>
      <c r="B1075" s="453"/>
      <c r="C1075" s="238"/>
      <c r="D1075" s="347"/>
      <c r="E1075" s="502"/>
      <c r="F1075" s="491"/>
      <c r="G1075" s="301"/>
      <c r="H1075" s="238"/>
      <c r="I1075" s="238"/>
      <c r="J1075" s="238"/>
      <c r="K1075" s="453"/>
      <c r="L1075" s="238"/>
      <c r="M1075" s="238"/>
      <c r="N1075" s="238"/>
      <c r="O1075" s="238"/>
      <c r="P1075" s="238"/>
      <c r="Q1075" s="238"/>
      <c r="R1075" s="238"/>
      <c r="S1075" s="238"/>
      <c r="T1075" s="238"/>
      <c r="U1075" s="238"/>
      <c r="V1075" s="238"/>
      <c r="W1075" s="238"/>
      <c r="X1075" s="238"/>
      <c r="Y1075" s="1"/>
      <c r="Z1075" s="1"/>
      <c r="AA1075" s="1"/>
      <c r="AB1075" s="1"/>
      <c r="AC1075" s="1"/>
      <c r="AD1075" s="1"/>
    </row>
    <row r="1076" customFormat="false" ht="15" hidden="false" customHeight="false" outlineLevel="0" collapsed="false">
      <c r="A1076" s="238"/>
      <c r="B1076" s="453"/>
      <c r="C1076" s="238"/>
      <c r="D1076" s="347"/>
      <c r="E1076" s="502"/>
      <c r="F1076" s="491"/>
      <c r="G1076" s="301"/>
      <c r="H1076" s="238"/>
      <c r="I1076" s="238"/>
      <c r="J1076" s="238"/>
      <c r="K1076" s="453"/>
      <c r="L1076" s="238"/>
      <c r="M1076" s="238"/>
      <c r="N1076" s="238"/>
      <c r="O1076" s="238"/>
      <c r="P1076" s="238"/>
      <c r="Q1076" s="238"/>
      <c r="R1076" s="238"/>
      <c r="S1076" s="238"/>
      <c r="T1076" s="238"/>
      <c r="U1076" s="238"/>
      <c r="V1076" s="238"/>
      <c r="W1076" s="238"/>
      <c r="X1076" s="238"/>
      <c r="Y1076" s="1"/>
      <c r="Z1076" s="1"/>
      <c r="AA1076" s="1"/>
      <c r="AB1076" s="1"/>
      <c r="AC1076" s="1"/>
      <c r="AD1076" s="1"/>
    </row>
    <row r="1077" customFormat="false" ht="15" hidden="false" customHeight="false" outlineLevel="0" collapsed="false">
      <c r="A1077" s="238"/>
      <c r="B1077" s="453"/>
      <c r="C1077" s="238"/>
      <c r="D1077" s="347"/>
      <c r="E1077" s="502"/>
      <c r="F1077" s="491"/>
      <c r="G1077" s="301"/>
      <c r="H1077" s="238"/>
      <c r="I1077" s="238"/>
      <c r="J1077" s="238"/>
      <c r="K1077" s="453"/>
      <c r="L1077" s="238"/>
      <c r="M1077" s="238"/>
      <c r="N1077" s="238"/>
      <c r="O1077" s="238"/>
      <c r="P1077" s="238"/>
      <c r="Q1077" s="238"/>
      <c r="R1077" s="238"/>
      <c r="S1077" s="238"/>
      <c r="T1077" s="238"/>
      <c r="U1077" s="238"/>
      <c r="V1077" s="238"/>
      <c r="W1077" s="238"/>
      <c r="X1077" s="238"/>
      <c r="Y1077" s="1"/>
      <c r="Z1077" s="1"/>
      <c r="AA1077" s="1"/>
      <c r="AB1077" s="1"/>
      <c r="AC1077" s="1"/>
      <c r="AD1077" s="1"/>
    </row>
    <row r="1078" customFormat="false" ht="15" hidden="false" customHeight="false" outlineLevel="0" collapsed="false">
      <c r="A1078" s="238"/>
      <c r="B1078" s="453"/>
      <c r="C1078" s="238"/>
      <c r="D1078" s="347"/>
      <c r="E1078" s="502"/>
      <c r="F1078" s="491"/>
      <c r="G1078" s="301"/>
      <c r="H1078" s="238"/>
      <c r="I1078" s="238"/>
      <c r="J1078" s="238"/>
      <c r="K1078" s="453"/>
      <c r="L1078" s="238"/>
      <c r="M1078" s="238"/>
      <c r="N1078" s="238"/>
      <c r="O1078" s="238"/>
      <c r="P1078" s="238"/>
      <c r="Q1078" s="238"/>
      <c r="R1078" s="238"/>
      <c r="S1078" s="238"/>
      <c r="T1078" s="238"/>
      <c r="U1078" s="238"/>
      <c r="V1078" s="238"/>
      <c r="W1078" s="238"/>
      <c r="X1078" s="238"/>
      <c r="Y1078" s="1"/>
      <c r="Z1078" s="1"/>
      <c r="AA1078" s="1"/>
      <c r="AB1078" s="1"/>
      <c r="AC1078" s="1"/>
      <c r="AD1078" s="1"/>
    </row>
    <row r="1079" customFormat="false" ht="15" hidden="false" customHeight="false" outlineLevel="0" collapsed="false">
      <c r="A1079" s="238"/>
      <c r="B1079" s="453"/>
      <c r="C1079" s="238"/>
      <c r="D1079" s="347"/>
      <c r="E1079" s="502"/>
      <c r="F1079" s="491"/>
      <c r="G1079" s="301"/>
      <c r="H1079" s="238"/>
      <c r="I1079" s="238"/>
      <c r="J1079" s="238"/>
      <c r="K1079" s="453"/>
      <c r="L1079" s="238"/>
      <c r="M1079" s="238"/>
      <c r="N1079" s="238"/>
      <c r="O1079" s="238"/>
      <c r="P1079" s="238"/>
      <c r="Q1079" s="238"/>
      <c r="R1079" s="238"/>
      <c r="S1079" s="238"/>
      <c r="T1079" s="238"/>
      <c r="U1079" s="238"/>
      <c r="V1079" s="238"/>
      <c r="W1079" s="238"/>
      <c r="X1079" s="238"/>
      <c r="Y1079" s="1"/>
      <c r="Z1079" s="1"/>
      <c r="AA1079" s="1"/>
      <c r="AB1079" s="1"/>
      <c r="AC1079" s="1"/>
      <c r="AD1079" s="1"/>
    </row>
    <row r="1080" customFormat="false" ht="15" hidden="false" customHeight="false" outlineLevel="0" collapsed="false">
      <c r="A1080" s="238"/>
      <c r="B1080" s="453"/>
      <c r="C1080" s="238"/>
      <c r="D1080" s="347"/>
      <c r="E1080" s="502"/>
      <c r="F1080" s="491"/>
      <c r="G1080" s="301"/>
      <c r="H1080" s="238"/>
      <c r="I1080" s="238"/>
      <c r="J1080" s="238"/>
      <c r="K1080" s="453"/>
      <c r="L1080" s="238"/>
      <c r="M1080" s="238"/>
      <c r="N1080" s="238"/>
      <c r="O1080" s="238"/>
      <c r="P1080" s="238"/>
      <c r="Q1080" s="238"/>
      <c r="R1080" s="238"/>
      <c r="S1080" s="238"/>
      <c r="T1080" s="238"/>
      <c r="U1080" s="238"/>
      <c r="V1080" s="238"/>
      <c r="W1080" s="238"/>
      <c r="X1080" s="238"/>
      <c r="Y1080" s="1"/>
      <c r="Z1080" s="1"/>
      <c r="AA1080" s="1"/>
      <c r="AB1080" s="1"/>
      <c r="AC1080" s="1"/>
      <c r="AD1080" s="1"/>
    </row>
    <row r="1081" customFormat="false" ht="15" hidden="false" customHeight="false" outlineLevel="0" collapsed="false">
      <c r="A1081" s="238"/>
      <c r="B1081" s="453"/>
      <c r="C1081" s="238"/>
      <c r="D1081" s="347"/>
      <c r="E1081" s="502"/>
      <c r="F1081" s="491"/>
      <c r="G1081" s="301"/>
      <c r="H1081" s="238"/>
      <c r="I1081" s="238"/>
      <c r="J1081" s="238"/>
      <c r="K1081" s="453"/>
      <c r="L1081" s="238"/>
      <c r="M1081" s="238"/>
      <c r="N1081" s="238"/>
      <c r="O1081" s="238"/>
      <c r="P1081" s="238"/>
      <c r="Q1081" s="238"/>
      <c r="R1081" s="238"/>
      <c r="S1081" s="238"/>
      <c r="T1081" s="238"/>
      <c r="U1081" s="238"/>
      <c r="V1081" s="238"/>
      <c r="W1081" s="238"/>
      <c r="X1081" s="238"/>
      <c r="Y1081" s="1"/>
      <c r="Z1081" s="1"/>
      <c r="AA1081" s="1"/>
      <c r="AB1081" s="1"/>
      <c r="AC1081" s="1"/>
      <c r="AD1081" s="1"/>
    </row>
    <row r="1082" customFormat="false" ht="15" hidden="false" customHeight="false" outlineLevel="0" collapsed="false">
      <c r="A1082" s="238"/>
      <c r="B1082" s="453"/>
      <c r="C1082" s="238"/>
      <c r="D1082" s="347"/>
      <c r="E1082" s="502"/>
      <c r="F1082" s="491"/>
      <c r="G1082" s="301"/>
      <c r="H1082" s="238"/>
      <c r="I1082" s="238"/>
      <c r="J1082" s="238"/>
      <c r="K1082" s="453"/>
      <c r="L1082" s="238"/>
      <c r="M1082" s="238"/>
      <c r="N1082" s="238"/>
      <c r="O1082" s="238"/>
      <c r="P1082" s="238"/>
      <c r="Q1082" s="238"/>
      <c r="R1082" s="238"/>
      <c r="S1082" s="238"/>
      <c r="T1082" s="238"/>
      <c r="U1082" s="238"/>
      <c r="V1082" s="238"/>
      <c r="W1082" s="238"/>
      <c r="X1082" s="238"/>
      <c r="Y1082" s="1"/>
      <c r="Z1082" s="1"/>
      <c r="AA1082" s="1"/>
      <c r="AB1082" s="1"/>
      <c r="AC1082" s="1"/>
      <c r="AD1082" s="1"/>
    </row>
    <row r="1083" customFormat="false" ht="15" hidden="false" customHeight="false" outlineLevel="0" collapsed="false">
      <c r="A1083" s="238"/>
      <c r="B1083" s="453"/>
      <c r="C1083" s="238"/>
      <c r="D1083" s="347"/>
      <c r="E1083" s="502"/>
      <c r="F1083" s="491"/>
      <c r="G1083" s="301"/>
      <c r="H1083" s="238"/>
      <c r="I1083" s="238"/>
      <c r="J1083" s="238"/>
      <c r="K1083" s="453"/>
      <c r="L1083" s="238"/>
      <c r="M1083" s="238"/>
      <c r="N1083" s="238"/>
      <c r="O1083" s="238"/>
      <c r="P1083" s="238"/>
      <c r="Q1083" s="238"/>
      <c r="R1083" s="238"/>
      <c r="S1083" s="238"/>
      <c r="T1083" s="238"/>
      <c r="U1083" s="238"/>
      <c r="V1083" s="238"/>
      <c r="W1083" s="238"/>
      <c r="X1083" s="238"/>
      <c r="Y1083" s="1"/>
      <c r="Z1083" s="1"/>
      <c r="AA1083" s="1"/>
      <c r="AB1083" s="1"/>
      <c r="AC1083" s="1"/>
      <c r="AD1083" s="1"/>
    </row>
    <row r="1084" customFormat="false" ht="15" hidden="false" customHeight="false" outlineLevel="0" collapsed="false">
      <c r="A1084" s="238"/>
      <c r="B1084" s="453"/>
      <c r="C1084" s="238"/>
      <c r="D1084" s="347"/>
      <c r="E1084" s="502"/>
      <c r="F1084" s="491"/>
      <c r="G1084" s="301"/>
      <c r="H1084" s="238"/>
      <c r="I1084" s="238"/>
      <c r="J1084" s="238"/>
      <c r="K1084" s="453"/>
      <c r="L1084" s="238"/>
      <c r="M1084" s="238"/>
      <c r="N1084" s="238"/>
      <c r="O1084" s="238"/>
      <c r="P1084" s="238"/>
      <c r="Q1084" s="238"/>
      <c r="R1084" s="238"/>
      <c r="S1084" s="238"/>
      <c r="T1084" s="238"/>
      <c r="U1084" s="238"/>
      <c r="V1084" s="238"/>
      <c r="W1084" s="238"/>
      <c r="X1084" s="238"/>
      <c r="Y1084" s="1"/>
      <c r="Z1084" s="1"/>
      <c r="AA1084" s="1"/>
      <c r="AB1084" s="1"/>
      <c r="AC1084" s="1"/>
      <c r="AD1084" s="1"/>
    </row>
    <row r="1085" customFormat="false" ht="15" hidden="false" customHeight="false" outlineLevel="0" collapsed="false">
      <c r="A1085" s="238"/>
      <c r="B1085" s="453"/>
      <c r="C1085" s="238"/>
      <c r="D1085" s="347"/>
      <c r="E1085" s="502"/>
      <c r="F1085" s="491"/>
      <c r="G1085" s="301"/>
      <c r="H1085" s="238"/>
      <c r="I1085" s="238"/>
      <c r="J1085" s="238"/>
      <c r="K1085" s="453"/>
      <c r="L1085" s="238"/>
      <c r="M1085" s="238"/>
      <c r="N1085" s="238"/>
      <c r="O1085" s="238"/>
      <c r="P1085" s="238"/>
      <c r="Q1085" s="238"/>
      <c r="R1085" s="238"/>
      <c r="S1085" s="238"/>
      <c r="T1085" s="238"/>
      <c r="U1085" s="238"/>
      <c r="V1085" s="238"/>
      <c r="W1085" s="238"/>
      <c r="X1085" s="238"/>
      <c r="Y1085" s="1"/>
      <c r="Z1085" s="1"/>
      <c r="AA1085" s="1"/>
      <c r="AB1085" s="1"/>
      <c r="AC1085" s="1"/>
      <c r="AD1085" s="1"/>
    </row>
    <row r="1086" customFormat="false" ht="15" hidden="false" customHeight="false" outlineLevel="0" collapsed="false">
      <c r="A1086" s="238"/>
      <c r="B1086" s="453"/>
      <c r="C1086" s="238"/>
      <c r="D1086" s="347"/>
      <c r="E1086" s="502"/>
      <c r="F1086" s="491"/>
      <c r="G1086" s="301"/>
      <c r="H1086" s="238"/>
      <c r="I1086" s="238"/>
      <c r="J1086" s="238"/>
      <c r="K1086" s="453"/>
      <c r="L1086" s="238"/>
      <c r="M1086" s="238"/>
      <c r="N1086" s="238"/>
      <c r="O1086" s="238"/>
      <c r="P1086" s="238"/>
      <c r="Q1086" s="238"/>
      <c r="R1086" s="238"/>
      <c r="S1086" s="238"/>
      <c r="T1086" s="238"/>
      <c r="U1086" s="238"/>
      <c r="V1086" s="238"/>
      <c r="W1086" s="238"/>
      <c r="X1086" s="238"/>
      <c r="Y1086" s="1"/>
      <c r="Z1086" s="1"/>
      <c r="AA1086" s="1"/>
      <c r="AB1086" s="1"/>
      <c r="AC1086" s="1"/>
      <c r="AD1086" s="1"/>
    </row>
    <row r="1087" customFormat="false" ht="15" hidden="false" customHeight="false" outlineLevel="0" collapsed="false">
      <c r="A1087" s="238"/>
      <c r="B1087" s="453"/>
      <c r="C1087" s="238"/>
      <c r="D1087" s="347"/>
      <c r="E1087" s="502"/>
      <c r="F1087" s="491"/>
      <c r="G1087" s="301"/>
      <c r="H1087" s="238"/>
      <c r="I1087" s="238"/>
      <c r="J1087" s="238"/>
      <c r="K1087" s="453"/>
      <c r="L1087" s="238"/>
      <c r="M1087" s="238"/>
      <c r="N1087" s="238"/>
      <c r="O1087" s="238"/>
      <c r="P1087" s="238"/>
      <c r="Q1087" s="238"/>
      <c r="R1087" s="238"/>
      <c r="S1087" s="238"/>
      <c r="T1087" s="238"/>
      <c r="U1087" s="238"/>
      <c r="V1087" s="238"/>
      <c r="W1087" s="238"/>
      <c r="X1087" s="238"/>
      <c r="Y1087" s="1"/>
      <c r="Z1087" s="1"/>
      <c r="AA1087" s="1"/>
      <c r="AB1087" s="1"/>
      <c r="AC1087" s="1"/>
      <c r="AD1087" s="1"/>
    </row>
    <row r="1088" customFormat="false" ht="15" hidden="false" customHeight="false" outlineLevel="0" collapsed="false">
      <c r="A1088" s="238"/>
      <c r="B1088" s="453"/>
      <c r="C1088" s="238"/>
      <c r="D1088" s="347"/>
      <c r="E1088" s="502"/>
      <c r="F1088" s="491"/>
      <c r="G1088" s="301"/>
      <c r="H1088" s="238"/>
      <c r="I1088" s="238"/>
      <c r="J1088" s="238"/>
      <c r="K1088" s="453"/>
      <c r="L1088" s="238"/>
      <c r="M1088" s="238"/>
      <c r="N1088" s="238"/>
      <c r="O1088" s="238"/>
      <c r="P1088" s="238"/>
      <c r="Q1088" s="238"/>
      <c r="R1088" s="238"/>
      <c r="S1088" s="238"/>
      <c r="T1088" s="238"/>
      <c r="U1088" s="238"/>
      <c r="V1088" s="238"/>
      <c r="W1088" s="238"/>
      <c r="X1088" s="238"/>
      <c r="Y1088" s="1"/>
      <c r="Z1088" s="1"/>
      <c r="AA1088" s="1"/>
      <c r="AB1088" s="1"/>
      <c r="AC1088" s="1"/>
      <c r="AD1088" s="1"/>
    </row>
    <row r="1089" customFormat="false" ht="15" hidden="false" customHeight="false" outlineLevel="0" collapsed="false">
      <c r="A1089" s="238"/>
      <c r="B1089" s="453"/>
      <c r="C1089" s="238"/>
      <c r="D1089" s="347"/>
      <c r="E1089" s="502"/>
      <c r="F1089" s="491"/>
      <c r="G1089" s="301"/>
      <c r="H1089" s="238"/>
      <c r="I1089" s="238"/>
      <c r="J1089" s="238"/>
      <c r="K1089" s="453"/>
      <c r="L1089" s="238"/>
      <c r="M1089" s="238"/>
      <c r="N1089" s="238"/>
      <c r="O1089" s="238"/>
      <c r="P1089" s="238"/>
      <c r="Q1089" s="238"/>
      <c r="R1089" s="238"/>
      <c r="S1089" s="238"/>
      <c r="T1089" s="238"/>
      <c r="U1089" s="238"/>
      <c r="V1089" s="238"/>
      <c r="W1089" s="238"/>
      <c r="X1089" s="238"/>
      <c r="Y1089" s="1"/>
      <c r="Z1089" s="1"/>
      <c r="AA1089" s="1"/>
      <c r="AB1089" s="1"/>
      <c r="AC1089" s="1"/>
      <c r="AD1089" s="1"/>
    </row>
    <row r="1090" customFormat="false" ht="15" hidden="false" customHeight="false" outlineLevel="0" collapsed="false">
      <c r="A1090" s="238"/>
      <c r="B1090" s="453"/>
      <c r="C1090" s="238"/>
      <c r="D1090" s="347"/>
      <c r="E1090" s="502"/>
      <c r="F1090" s="491"/>
      <c r="G1090" s="301"/>
      <c r="H1090" s="238"/>
      <c r="I1090" s="238"/>
      <c r="J1090" s="238"/>
      <c r="K1090" s="453"/>
      <c r="L1090" s="238"/>
      <c r="M1090" s="238"/>
      <c r="N1090" s="238"/>
      <c r="O1090" s="238"/>
      <c r="P1090" s="238"/>
      <c r="Q1090" s="238"/>
      <c r="R1090" s="238"/>
      <c r="S1090" s="238"/>
      <c r="T1090" s="238"/>
      <c r="U1090" s="238"/>
      <c r="V1090" s="238"/>
      <c r="W1090" s="238"/>
      <c r="X1090" s="238"/>
      <c r="Y1090" s="1"/>
      <c r="Z1090" s="1"/>
      <c r="AA1090" s="1"/>
      <c r="AB1090" s="1"/>
      <c r="AC1090" s="1"/>
      <c r="AD1090" s="1"/>
    </row>
    <row r="1091" customFormat="false" ht="15" hidden="false" customHeight="false" outlineLevel="0" collapsed="false">
      <c r="A1091" s="238"/>
      <c r="B1091" s="453"/>
      <c r="C1091" s="238"/>
      <c r="D1091" s="347"/>
      <c r="E1091" s="502"/>
      <c r="F1091" s="491"/>
      <c r="G1091" s="301"/>
      <c r="H1091" s="238"/>
      <c r="I1091" s="238"/>
      <c r="J1091" s="238"/>
      <c r="K1091" s="453"/>
      <c r="L1091" s="238"/>
      <c r="M1091" s="238"/>
      <c r="N1091" s="238"/>
      <c r="O1091" s="238"/>
      <c r="P1091" s="238"/>
      <c r="Q1091" s="238"/>
      <c r="R1091" s="238"/>
      <c r="S1091" s="238"/>
      <c r="T1091" s="238"/>
      <c r="U1091" s="238"/>
      <c r="V1091" s="238"/>
      <c r="W1091" s="238"/>
      <c r="X1091" s="238"/>
      <c r="Y1091" s="1"/>
      <c r="Z1091" s="1"/>
      <c r="AA1091" s="1"/>
      <c r="AB1091" s="1"/>
      <c r="AC1091" s="1"/>
      <c r="AD1091" s="1"/>
    </row>
    <row r="1092" customFormat="false" ht="15" hidden="false" customHeight="false" outlineLevel="0" collapsed="false">
      <c r="A1092" s="238"/>
      <c r="B1092" s="453"/>
      <c r="C1092" s="238"/>
      <c r="D1092" s="347"/>
      <c r="E1092" s="502"/>
      <c r="F1092" s="491"/>
      <c r="G1092" s="301"/>
      <c r="H1092" s="238"/>
      <c r="I1092" s="238"/>
      <c r="J1092" s="238"/>
      <c r="K1092" s="453"/>
      <c r="L1092" s="238"/>
      <c r="M1092" s="238"/>
      <c r="N1092" s="238"/>
      <c r="O1092" s="238"/>
      <c r="P1092" s="238"/>
      <c r="Q1092" s="238"/>
      <c r="R1092" s="238"/>
      <c r="S1092" s="238"/>
      <c r="T1092" s="238"/>
      <c r="U1092" s="238"/>
      <c r="V1092" s="238"/>
      <c r="W1092" s="238"/>
      <c r="X1092" s="238"/>
      <c r="Y1092" s="1"/>
      <c r="Z1092" s="1"/>
      <c r="AA1092" s="1"/>
      <c r="AB1092" s="1"/>
      <c r="AC1092" s="1"/>
      <c r="AD1092" s="1"/>
    </row>
    <row r="1093" customFormat="false" ht="15" hidden="false" customHeight="false" outlineLevel="0" collapsed="false">
      <c r="A1093" s="238"/>
      <c r="B1093" s="453"/>
      <c r="C1093" s="238"/>
      <c r="D1093" s="347"/>
      <c r="E1093" s="502"/>
      <c r="F1093" s="491"/>
      <c r="G1093" s="301"/>
      <c r="H1093" s="238"/>
      <c r="I1093" s="238"/>
      <c r="J1093" s="238"/>
      <c r="K1093" s="453"/>
      <c r="L1093" s="238"/>
      <c r="M1093" s="238"/>
      <c r="N1093" s="238"/>
      <c r="O1093" s="238"/>
      <c r="P1093" s="238"/>
      <c r="Q1093" s="238"/>
      <c r="R1093" s="238"/>
      <c r="S1093" s="238"/>
      <c r="T1093" s="238"/>
      <c r="U1093" s="238"/>
      <c r="V1093" s="238"/>
      <c r="W1093" s="238"/>
      <c r="X1093" s="238"/>
      <c r="Y1093" s="1"/>
      <c r="Z1093" s="1"/>
      <c r="AA1093" s="1"/>
      <c r="AB1093" s="1"/>
      <c r="AC1093" s="1"/>
      <c r="AD1093" s="1"/>
    </row>
    <row r="1094" customFormat="false" ht="15" hidden="false" customHeight="false" outlineLevel="0" collapsed="false">
      <c r="A1094" s="238"/>
      <c r="B1094" s="453"/>
      <c r="C1094" s="238"/>
      <c r="D1094" s="347"/>
      <c r="E1094" s="502"/>
      <c r="F1094" s="491"/>
      <c r="G1094" s="301"/>
      <c r="H1094" s="238"/>
      <c r="I1094" s="238"/>
      <c r="J1094" s="238"/>
      <c r="K1094" s="453"/>
      <c r="L1094" s="238"/>
      <c r="M1094" s="238"/>
      <c r="N1094" s="238"/>
      <c r="O1094" s="238"/>
      <c r="P1094" s="238"/>
      <c r="Q1094" s="238"/>
      <c r="R1094" s="238"/>
      <c r="S1094" s="238"/>
      <c r="T1094" s="238"/>
      <c r="U1094" s="238"/>
      <c r="V1094" s="238"/>
      <c r="W1094" s="238"/>
      <c r="X1094" s="238"/>
      <c r="Y1094" s="1"/>
      <c r="Z1094" s="1"/>
      <c r="AA1094" s="1"/>
      <c r="AB1094" s="1"/>
      <c r="AC1094" s="1"/>
      <c r="AD1094" s="1"/>
    </row>
    <row r="1095" customFormat="false" ht="15" hidden="false" customHeight="false" outlineLevel="0" collapsed="false">
      <c r="A1095" s="238"/>
      <c r="B1095" s="453"/>
      <c r="C1095" s="238"/>
      <c r="D1095" s="347"/>
      <c r="E1095" s="502"/>
      <c r="F1095" s="491"/>
      <c r="G1095" s="301"/>
      <c r="H1095" s="238"/>
      <c r="I1095" s="238"/>
      <c r="J1095" s="238"/>
      <c r="K1095" s="453"/>
      <c r="L1095" s="238"/>
      <c r="M1095" s="238"/>
      <c r="N1095" s="238"/>
      <c r="O1095" s="238"/>
      <c r="P1095" s="238"/>
      <c r="Q1095" s="238"/>
      <c r="R1095" s="238"/>
      <c r="S1095" s="238"/>
      <c r="T1095" s="238"/>
      <c r="U1095" s="238"/>
      <c r="V1095" s="238"/>
      <c r="W1095" s="238"/>
      <c r="X1095" s="238"/>
      <c r="Y1095" s="1"/>
      <c r="Z1095" s="1"/>
      <c r="AA1095" s="1"/>
      <c r="AB1095" s="1"/>
      <c r="AC1095" s="1"/>
      <c r="AD1095" s="1"/>
    </row>
    <row r="1096" customFormat="false" ht="15" hidden="false" customHeight="false" outlineLevel="0" collapsed="false">
      <c r="A1096" s="238"/>
      <c r="B1096" s="453"/>
      <c r="C1096" s="238"/>
      <c r="D1096" s="347"/>
      <c r="E1096" s="502"/>
      <c r="F1096" s="491"/>
      <c r="G1096" s="301"/>
      <c r="H1096" s="238"/>
      <c r="I1096" s="238"/>
      <c r="J1096" s="238"/>
      <c r="K1096" s="453"/>
      <c r="L1096" s="238"/>
      <c r="M1096" s="238"/>
      <c r="N1096" s="238"/>
      <c r="O1096" s="238"/>
      <c r="P1096" s="238"/>
      <c r="Q1096" s="238"/>
      <c r="R1096" s="238"/>
      <c r="S1096" s="238"/>
      <c r="T1096" s="238"/>
      <c r="U1096" s="238"/>
      <c r="V1096" s="238"/>
      <c r="W1096" s="238"/>
      <c r="X1096" s="238"/>
      <c r="Y1096" s="1"/>
      <c r="Z1096" s="1"/>
      <c r="AA1096" s="1"/>
      <c r="AB1096" s="1"/>
      <c r="AC1096" s="1"/>
      <c r="AD1096" s="1"/>
    </row>
    <row r="1097" customFormat="false" ht="15" hidden="false" customHeight="false" outlineLevel="0" collapsed="false">
      <c r="A1097" s="238"/>
      <c r="B1097" s="453"/>
      <c r="C1097" s="238"/>
      <c r="D1097" s="347"/>
      <c r="E1097" s="502"/>
      <c r="F1097" s="491"/>
      <c r="G1097" s="301"/>
      <c r="H1097" s="238"/>
      <c r="I1097" s="238"/>
      <c r="J1097" s="238"/>
      <c r="K1097" s="453"/>
      <c r="L1097" s="238"/>
      <c r="M1097" s="238"/>
      <c r="N1097" s="238"/>
      <c r="O1097" s="238"/>
      <c r="P1097" s="238"/>
      <c r="Q1097" s="238"/>
      <c r="R1097" s="238"/>
      <c r="S1097" s="238"/>
      <c r="T1097" s="238"/>
      <c r="U1097" s="238"/>
      <c r="V1097" s="238"/>
      <c r="W1097" s="238"/>
      <c r="X1097" s="238"/>
      <c r="Y1097" s="1"/>
      <c r="Z1097" s="1"/>
      <c r="AA1097" s="1"/>
      <c r="AB1097" s="1"/>
      <c r="AC1097" s="1"/>
      <c r="AD1097" s="1"/>
    </row>
    <row r="1098" customFormat="false" ht="15" hidden="false" customHeight="false" outlineLevel="0" collapsed="false">
      <c r="A1098" s="238"/>
      <c r="B1098" s="453"/>
      <c r="C1098" s="238"/>
      <c r="D1098" s="347"/>
      <c r="E1098" s="502"/>
      <c r="F1098" s="491"/>
      <c r="G1098" s="301"/>
      <c r="H1098" s="238"/>
      <c r="I1098" s="238"/>
      <c r="J1098" s="238"/>
      <c r="K1098" s="453"/>
      <c r="L1098" s="238"/>
      <c r="M1098" s="238"/>
      <c r="N1098" s="238"/>
      <c r="O1098" s="238"/>
      <c r="P1098" s="238"/>
      <c r="Q1098" s="238"/>
      <c r="R1098" s="238"/>
      <c r="S1098" s="238"/>
      <c r="T1098" s="238"/>
      <c r="U1098" s="238"/>
      <c r="V1098" s="238"/>
      <c r="W1098" s="238"/>
      <c r="X1098" s="238"/>
      <c r="Y1098" s="1"/>
      <c r="Z1098" s="1"/>
      <c r="AA1098" s="1"/>
      <c r="AB1098" s="1"/>
      <c r="AC1098" s="1"/>
      <c r="AD1098" s="1"/>
    </row>
    <row r="1099" customFormat="false" ht="15" hidden="false" customHeight="false" outlineLevel="0" collapsed="false">
      <c r="A1099" s="238"/>
      <c r="B1099" s="453"/>
      <c r="C1099" s="238"/>
      <c r="D1099" s="347"/>
      <c r="E1099" s="502"/>
      <c r="F1099" s="491"/>
      <c r="G1099" s="301"/>
      <c r="H1099" s="238"/>
      <c r="I1099" s="238"/>
      <c r="J1099" s="238"/>
      <c r="K1099" s="453"/>
      <c r="L1099" s="238"/>
      <c r="M1099" s="238"/>
      <c r="N1099" s="238"/>
      <c r="O1099" s="238"/>
      <c r="P1099" s="238"/>
      <c r="Q1099" s="238"/>
      <c r="R1099" s="238"/>
      <c r="S1099" s="238"/>
      <c r="T1099" s="238"/>
      <c r="U1099" s="238"/>
      <c r="V1099" s="238"/>
      <c r="W1099" s="238"/>
      <c r="X1099" s="238"/>
      <c r="Y1099" s="1"/>
      <c r="Z1099" s="1"/>
      <c r="AA1099" s="1"/>
      <c r="AB1099" s="1"/>
      <c r="AC1099" s="1"/>
      <c r="AD1099" s="1"/>
    </row>
    <row r="1100" customFormat="false" ht="15" hidden="false" customHeight="false" outlineLevel="0" collapsed="false">
      <c r="A1100" s="238"/>
      <c r="B1100" s="453"/>
      <c r="C1100" s="238"/>
      <c r="D1100" s="347"/>
      <c r="E1100" s="502"/>
      <c r="F1100" s="491"/>
      <c r="G1100" s="301"/>
      <c r="H1100" s="238"/>
      <c r="I1100" s="238"/>
      <c r="J1100" s="238"/>
      <c r="K1100" s="453"/>
      <c r="L1100" s="238"/>
      <c r="M1100" s="238"/>
      <c r="N1100" s="238"/>
      <c r="O1100" s="238"/>
      <c r="P1100" s="238"/>
      <c r="Q1100" s="238"/>
      <c r="R1100" s="238"/>
      <c r="S1100" s="238"/>
      <c r="T1100" s="238"/>
      <c r="U1100" s="238"/>
      <c r="V1100" s="238"/>
      <c r="W1100" s="238"/>
      <c r="X1100" s="238"/>
      <c r="Y1100" s="1"/>
      <c r="Z1100" s="1"/>
      <c r="AA1100" s="1"/>
      <c r="AB1100" s="1"/>
      <c r="AC1100" s="1"/>
      <c r="AD1100" s="1"/>
    </row>
    <row r="1101" customFormat="false" ht="15" hidden="false" customHeight="false" outlineLevel="0" collapsed="false">
      <c r="A1101" s="238"/>
      <c r="B1101" s="453"/>
      <c r="C1101" s="238"/>
      <c r="D1101" s="347"/>
      <c r="E1101" s="502"/>
      <c r="F1101" s="491"/>
      <c r="G1101" s="301"/>
      <c r="H1101" s="238"/>
      <c r="I1101" s="238"/>
      <c r="J1101" s="238"/>
      <c r="K1101" s="453"/>
      <c r="L1101" s="238"/>
      <c r="M1101" s="238"/>
      <c r="N1101" s="238"/>
      <c r="O1101" s="238"/>
      <c r="P1101" s="238"/>
      <c r="Q1101" s="238"/>
      <c r="R1101" s="238"/>
      <c r="S1101" s="238"/>
      <c r="T1101" s="238"/>
      <c r="U1101" s="238"/>
      <c r="V1101" s="238"/>
      <c r="W1101" s="238"/>
      <c r="X1101" s="238"/>
      <c r="Y1101" s="1"/>
      <c r="Z1101" s="1"/>
      <c r="AA1101" s="1"/>
      <c r="AB1101" s="1"/>
      <c r="AC1101" s="1"/>
      <c r="AD1101" s="1"/>
    </row>
    <row r="1102" customFormat="false" ht="15" hidden="false" customHeight="false" outlineLevel="0" collapsed="false">
      <c r="A1102" s="238"/>
      <c r="B1102" s="453"/>
      <c r="C1102" s="238"/>
      <c r="D1102" s="347"/>
      <c r="E1102" s="502"/>
      <c r="F1102" s="491"/>
      <c r="G1102" s="301"/>
      <c r="H1102" s="238"/>
      <c r="I1102" s="238"/>
      <c r="J1102" s="238"/>
      <c r="K1102" s="453"/>
      <c r="L1102" s="238"/>
      <c r="M1102" s="238"/>
      <c r="N1102" s="238"/>
      <c r="O1102" s="238"/>
      <c r="P1102" s="238"/>
      <c r="Q1102" s="238"/>
      <c r="R1102" s="238"/>
      <c r="S1102" s="238"/>
      <c r="T1102" s="238"/>
      <c r="U1102" s="238"/>
      <c r="V1102" s="238"/>
      <c r="W1102" s="238"/>
      <c r="X1102" s="238"/>
      <c r="Y1102" s="1"/>
      <c r="Z1102" s="1"/>
      <c r="AA1102" s="1"/>
      <c r="AB1102" s="1"/>
      <c r="AC1102" s="1"/>
      <c r="AD1102" s="1"/>
    </row>
    <row r="1103" customFormat="false" ht="15" hidden="false" customHeight="false" outlineLevel="0" collapsed="false">
      <c r="A1103" s="238"/>
      <c r="B1103" s="453"/>
      <c r="C1103" s="238"/>
      <c r="D1103" s="347"/>
      <c r="E1103" s="502"/>
      <c r="F1103" s="491"/>
      <c r="G1103" s="301"/>
      <c r="H1103" s="238"/>
      <c r="I1103" s="238"/>
      <c r="J1103" s="238"/>
      <c r="K1103" s="453"/>
      <c r="L1103" s="238"/>
      <c r="M1103" s="238"/>
      <c r="N1103" s="238"/>
      <c r="O1103" s="238"/>
      <c r="P1103" s="238"/>
      <c r="Q1103" s="238"/>
      <c r="R1103" s="238"/>
      <c r="S1103" s="238"/>
      <c r="T1103" s="238"/>
      <c r="U1103" s="238"/>
      <c r="V1103" s="238"/>
      <c r="W1103" s="238"/>
      <c r="X1103" s="238"/>
      <c r="Y1103" s="1"/>
      <c r="Z1103" s="1"/>
      <c r="AA1103" s="1"/>
      <c r="AB1103" s="1"/>
      <c r="AC1103" s="1"/>
      <c r="AD1103" s="1"/>
    </row>
    <row r="1104" customFormat="false" ht="15" hidden="false" customHeight="false" outlineLevel="0" collapsed="false">
      <c r="A1104" s="238"/>
      <c r="B1104" s="453"/>
      <c r="C1104" s="238"/>
      <c r="D1104" s="347"/>
      <c r="E1104" s="502"/>
      <c r="F1104" s="491"/>
      <c r="G1104" s="301"/>
      <c r="H1104" s="238"/>
      <c r="I1104" s="238"/>
      <c r="J1104" s="238"/>
      <c r="K1104" s="453"/>
      <c r="L1104" s="238"/>
      <c r="M1104" s="238"/>
      <c r="N1104" s="238"/>
      <c r="O1104" s="238"/>
      <c r="P1104" s="238"/>
      <c r="Q1104" s="238"/>
      <c r="R1104" s="238"/>
      <c r="S1104" s="238"/>
      <c r="T1104" s="238"/>
      <c r="U1104" s="238"/>
      <c r="V1104" s="238"/>
      <c r="W1104" s="238"/>
      <c r="X1104" s="238"/>
      <c r="Y1104" s="1"/>
      <c r="Z1104" s="1"/>
      <c r="AA1104" s="1"/>
      <c r="AB1104" s="1"/>
      <c r="AC1104" s="1"/>
      <c r="AD1104" s="1"/>
    </row>
    <row r="1105" customFormat="false" ht="15" hidden="false" customHeight="false" outlineLevel="0" collapsed="false">
      <c r="A1105" s="238"/>
      <c r="B1105" s="453"/>
      <c r="C1105" s="238"/>
      <c r="D1105" s="347"/>
      <c r="E1105" s="502"/>
      <c r="F1105" s="491"/>
      <c r="G1105" s="301"/>
      <c r="H1105" s="238"/>
      <c r="I1105" s="238"/>
      <c r="J1105" s="238"/>
      <c r="K1105" s="453"/>
      <c r="L1105" s="238"/>
      <c r="M1105" s="238"/>
      <c r="N1105" s="238"/>
      <c r="O1105" s="238"/>
      <c r="P1105" s="238"/>
      <c r="Q1105" s="238"/>
      <c r="R1105" s="238"/>
      <c r="S1105" s="238"/>
      <c r="T1105" s="238"/>
      <c r="U1105" s="238"/>
      <c r="V1105" s="238"/>
      <c r="W1105" s="238"/>
      <c r="X1105" s="238"/>
      <c r="Y1105" s="1"/>
      <c r="Z1105" s="1"/>
      <c r="AA1105" s="1"/>
      <c r="AB1105" s="1"/>
      <c r="AC1105" s="1"/>
      <c r="AD1105" s="1"/>
    </row>
    <row r="1106" customFormat="false" ht="15" hidden="false" customHeight="false" outlineLevel="0" collapsed="false">
      <c r="A1106" s="238"/>
      <c r="B1106" s="453"/>
      <c r="C1106" s="238"/>
      <c r="D1106" s="347"/>
      <c r="E1106" s="502"/>
      <c r="F1106" s="491"/>
      <c r="G1106" s="301"/>
      <c r="H1106" s="238"/>
      <c r="I1106" s="238"/>
      <c r="J1106" s="238"/>
      <c r="K1106" s="453"/>
      <c r="L1106" s="238"/>
      <c r="M1106" s="238"/>
      <c r="N1106" s="238"/>
      <c r="O1106" s="238"/>
      <c r="P1106" s="238"/>
      <c r="Q1106" s="238"/>
      <c r="R1106" s="238"/>
      <c r="S1106" s="238"/>
      <c r="T1106" s="238"/>
      <c r="U1106" s="238"/>
      <c r="V1106" s="238"/>
      <c r="W1106" s="238"/>
      <c r="X1106" s="238"/>
      <c r="Y1106" s="1"/>
      <c r="Z1106" s="1"/>
      <c r="AA1106" s="1"/>
      <c r="AB1106" s="1"/>
      <c r="AC1106" s="1"/>
      <c r="AD1106" s="1"/>
    </row>
    <row r="1107" customFormat="false" ht="15" hidden="false" customHeight="false" outlineLevel="0" collapsed="false">
      <c r="A1107" s="238"/>
      <c r="B1107" s="453"/>
      <c r="C1107" s="238"/>
      <c r="D1107" s="347"/>
      <c r="E1107" s="502"/>
      <c r="F1107" s="491"/>
      <c r="G1107" s="301"/>
      <c r="H1107" s="238"/>
      <c r="I1107" s="238"/>
      <c r="J1107" s="238"/>
      <c r="K1107" s="453"/>
      <c r="L1107" s="238"/>
      <c r="M1107" s="238"/>
      <c r="N1107" s="238"/>
      <c r="O1107" s="238"/>
      <c r="P1107" s="238"/>
      <c r="Q1107" s="238"/>
      <c r="R1107" s="238"/>
      <c r="S1107" s="238"/>
      <c r="T1107" s="238"/>
      <c r="U1107" s="238"/>
      <c r="V1107" s="238"/>
      <c r="W1107" s="238"/>
      <c r="X1107" s="238"/>
      <c r="Y1107" s="1"/>
      <c r="Z1107" s="1"/>
      <c r="AA1107" s="1"/>
      <c r="AB1107" s="1"/>
      <c r="AC1107" s="1"/>
      <c r="AD1107" s="1"/>
    </row>
    <row r="1108" customFormat="false" ht="15" hidden="false" customHeight="false" outlineLevel="0" collapsed="false">
      <c r="A1108" s="238"/>
      <c r="B1108" s="453"/>
      <c r="C1108" s="238"/>
      <c r="D1108" s="347"/>
      <c r="E1108" s="502"/>
      <c r="F1108" s="491"/>
      <c r="G1108" s="301"/>
      <c r="H1108" s="238"/>
      <c r="I1108" s="238"/>
      <c r="J1108" s="238"/>
      <c r="K1108" s="453"/>
      <c r="L1108" s="238"/>
      <c r="M1108" s="238"/>
      <c r="N1108" s="238"/>
      <c r="O1108" s="238"/>
      <c r="P1108" s="238"/>
      <c r="Q1108" s="238"/>
      <c r="R1108" s="238"/>
      <c r="S1108" s="238"/>
      <c r="T1108" s="238"/>
      <c r="U1108" s="238"/>
      <c r="V1108" s="238"/>
      <c r="W1108" s="238"/>
      <c r="X1108" s="238"/>
      <c r="Y1108" s="1"/>
      <c r="Z1108" s="1"/>
      <c r="AA1108" s="1"/>
      <c r="AB1108" s="1"/>
      <c r="AC1108" s="1"/>
      <c r="AD1108" s="1"/>
    </row>
    <row r="1109" customFormat="false" ht="15" hidden="false" customHeight="false" outlineLevel="0" collapsed="false">
      <c r="A1109" s="238"/>
      <c r="B1109" s="453"/>
      <c r="C1109" s="238"/>
      <c r="D1109" s="347"/>
      <c r="E1109" s="502"/>
      <c r="F1109" s="491"/>
      <c r="G1109" s="301"/>
      <c r="H1109" s="238"/>
      <c r="I1109" s="238"/>
      <c r="J1109" s="238"/>
      <c r="K1109" s="453"/>
      <c r="L1109" s="238"/>
      <c r="M1109" s="238"/>
      <c r="N1109" s="238"/>
      <c r="O1109" s="238"/>
      <c r="P1109" s="238"/>
      <c r="Q1109" s="238"/>
      <c r="R1109" s="238"/>
      <c r="S1109" s="238"/>
      <c r="T1109" s="238"/>
      <c r="U1109" s="238"/>
      <c r="V1109" s="238"/>
      <c r="W1109" s="238"/>
      <c r="X1109" s="238"/>
      <c r="Y1109" s="1"/>
      <c r="Z1109" s="1"/>
      <c r="AA1109" s="1"/>
      <c r="AB1109" s="1"/>
      <c r="AC1109" s="1"/>
      <c r="AD1109" s="1"/>
    </row>
    <row r="1110" customFormat="false" ht="15" hidden="false" customHeight="false" outlineLevel="0" collapsed="false">
      <c r="A1110" s="238"/>
      <c r="B1110" s="453"/>
      <c r="C1110" s="238"/>
      <c r="D1110" s="347"/>
      <c r="E1110" s="502"/>
      <c r="F1110" s="491"/>
      <c r="G1110" s="301"/>
      <c r="H1110" s="238"/>
      <c r="I1110" s="238"/>
      <c r="J1110" s="238"/>
      <c r="K1110" s="453"/>
      <c r="L1110" s="238"/>
      <c r="M1110" s="238"/>
      <c r="N1110" s="238"/>
      <c r="O1110" s="238"/>
      <c r="P1110" s="238"/>
      <c r="Q1110" s="238"/>
      <c r="R1110" s="238"/>
      <c r="S1110" s="238"/>
      <c r="T1110" s="238"/>
      <c r="U1110" s="238"/>
      <c r="V1110" s="238"/>
      <c r="W1110" s="238"/>
      <c r="X1110" s="238"/>
      <c r="Y1110" s="1"/>
      <c r="Z1110" s="1"/>
      <c r="AA1110" s="1"/>
      <c r="AB1110" s="1"/>
      <c r="AC1110" s="1"/>
      <c r="AD1110" s="1"/>
    </row>
    <row r="1111" customFormat="false" ht="15" hidden="false" customHeight="false" outlineLevel="0" collapsed="false">
      <c r="A1111" s="238"/>
      <c r="B1111" s="453"/>
      <c r="C1111" s="238"/>
      <c r="D1111" s="347"/>
      <c r="E1111" s="502"/>
      <c r="F1111" s="491"/>
      <c r="G1111" s="301"/>
      <c r="H1111" s="238"/>
      <c r="I1111" s="238"/>
      <c r="J1111" s="238"/>
      <c r="K1111" s="453"/>
      <c r="L1111" s="238"/>
      <c r="M1111" s="238"/>
      <c r="N1111" s="238"/>
      <c r="O1111" s="238"/>
      <c r="P1111" s="238"/>
      <c r="Q1111" s="238"/>
      <c r="R1111" s="238"/>
      <c r="S1111" s="238"/>
      <c r="T1111" s="238"/>
      <c r="U1111" s="238"/>
      <c r="V1111" s="238"/>
      <c r="W1111" s="238"/>
      <c r="X1111" s="238"/>
      <c r="Y1111" s="1"/>
      <c r="Z1111" s="1"/>
      <c r="AA1111" s="1"/>
      <c r="AB1111" s="1"/>
      <c r="AC1111" s="1"/>
      <c r="AD1111" s="1"/>
    </row>
    <row r="1112" customFormat="false" ht="15" hidden="false" customHeight="false" outlineLevel="0" collapsed="false">
      <c r="A1112" s="238"/>
      <c r="B1112" s="453"/>
      <c r="C1112" s="238"/>
      <c r="D1112" s="347"/>
      <c r="E1112" s="502"/>
      <c r="F1112" s="491"/>
      <c r="G1112" s="301"/>
      <c r="H1112" s="238"/>
      <c r="I1112" s="238"/>
      <c r="J1112" s="238"/>
      <c r="K1112" s="453"/>
      <c r="L1112" s="238"/>
      <c r="M1112" s="238"/>
      <c r="N1112" s="238"/>
      <c r="O1112" s="238"/>
      <c r="P1112" s="238"/>
      <c r="Q1112" s="238"/>
      <c r="R1112" s="238"/>
      <c r="S1112" s="238"/>
      <c r="T1112" s="238"/>
      <c r="U1112" s="238"/>
      <c r="V1112" s="238"/>
      <c r="W1112" s="238"/>
      <c r="X1112" s="238"/>
      <c r="Y1112" s="1"/>
      <c r="Z1112" s="1"/>
      <c r="AA1112" s="1"/>
      <c r="AB1112" s="1"/>
      <c r="AC1112" s="1"/>
      <c r="AD1112" s="1"/>
    </row>
    <row r="1113" customFormat="false" ht="15" hidden="false" customHeight="false" outlineLevel="0" collapsed="false">
      <c r="A1113" s="238"/>
      <c r="B1113" s="453"/>
      <c r="C1113" s="238"/>
      <c r="D1113" s="347"/>
      <c r="E1113" s="502"/>
      <c r="F1113" s="491"/>
      <c r="G1113" s="301"/>
      <c r="H1113" s="238"/>
      <c r="I1113" s="238"/>
      <c r="J1113" s="238"/>
      <c r="K1113" s="453"/>
      <c r="L1113" s="238"/>
      <c r="M1113" s="238"/>
      <c r="N1113" s="238"/>
      <c r="O1113" s="238"/>
      <c r="P1113" s="238"/>
      <c r="Q1113" s="238"/>
      <c r="R1113" s="238"/>
      <c r="S1113" s="238"/>
      <c r="T1113" s="238"/>
      <c r="U1113" s="238"/>
      <c r="V1113" s="238"/>
      <c r="W1113" s="238"/>
      <c r="X1113" s="238"/>
      <c r="Y1113" s="1"/>
      <c r="Z1113" s="1"/>
      <c r="AA1113" s="1"/>
      <c r="AB1113" s="1"/>
      <c r="AC1113" s="1"/>
      <c r="AD1113" s="1"/>
    </row>
    <row r="1114" customFormat="false" ht="15" hidden="false" customHeight="false" outlineLevel="0" collapsed="false">
      <c r="A1114" s="238"/>
      <c r="B1114" s="453"/>
      <c r="C1114" s="238"/>
      <c r="D1114" s="347"/>
      <c r="E1114" s="502"/>
      <c r="F1114" s="491"/>
      <c r="G1114" s="301"/>
      <c r="H1114" s="238"/>
      <c r="I1114" s="238"/>
      <c r="J1114" s="238"/>
      <c r="K1114" s="453"/>
      <c r="L1114" s="238"/>
      <c r="M1114" s="238"/>
      <c r="N1114" s="238"/>
      <c r="O1114" s="238"/>
      <c r="P1114" s="238"/>
      <c r="Q1114" s="238"/>
      <c r="R1114" s="238"/>
      <c r="S1114" s="238"/>
      <c r="T1114" s="238"/>
      <c r="U1114" s="238"/>
      <c r="V1114" s="238"/>
      <c r="W1114" s="238"/>
      <c r="X1114" s="238"/>
      <c r="Y1114" s="1"/>
      <c r="Z1114" s="1"/>
      <c r="AA1114" s="1"/>
      <c r="AB1114" s="1"/>
      <c r="AC1114" s="1"/>
      <c r="AD1114" s="1"/>
    </row>
    <row r="1115" customFormat="false" ht="15" hidden="false" customHeight="false" outlineLevel="0" collapsed="false">
      <c r="A1115" s="238"/>
      <c r="B1115" s="453"/>
      <c r="C1115" s="238"/>
      <c r="D1115" s="347"/>
      <c r="E1115" s="502"/>
      <c r="F1115" s="491"/>
      <c r="G1115" s="301"/>
      <c r="H1115" s="238"/>
      <c r="I1115" s="238"/>
      <c r="J1115" s="238"/>
      <c r="K1115" s="453"/>
      <c r="L1115" s="238"/>
      <c r="M1115" s="238"/>
      <c r="N1115" s="238"/>
      <c r="O1115" s="238"/>
      <c r="P1115" s="238"/>
      <c r="Q1115" s="238"/>
      <c r="R1115" s="238"/>
      <c r="S1115" s="238"/>
      <c r="T1115" s="238"/>
      <c r="U1115" s="238"/>
      <c r="V1115" s="238"/>
      <c r="W1115" s="238"/>
      <c r="X1115" s="238"/>
      <c r="Y1115" s="1"/>
      <c r="Z1115" s="1"/>
      <c r="AA1115" s="1"/>
      <c r="AB1115" s="1"/>
      <c r="AC1115" s="1"/>
      <c r="AD1115" s="1"/>
    </row>
    <row r="1116" customFormat="false" ht="15" hidden="false" customHeight="false" outlineLevel="0" collapsed="false">
      <c r="A1116" s="238"/>
      <c r="B1116" s="453"/>
      <c r="C1116" s="238"/>
      <c r="D1116" s="347"/>
      <c r="E1116" s="502"/>
      <c r="F1116" s="491"/>
      <c r="G1116" s="301"/>
      <c r="H1116" s="238"/>
      <c r="I1116" s="238"/>
      <c r="J1116" s="238"/>
      <c r="K1116" s="453"/>
      <c r="L1116" s="238"/>
      <c r="M1116" s="238"/>
      <c r="N1116" s="238"/>
      <c r="O1116" s="238"/>
      <c r="P1116" s="238"/>
      <c r="Q1116" s="238"/>
      <c r="R1116" s="238"/>
      <c r="S1116" s="238"/>
      <c r="T1116" s="238"/>
      <c r="U1116" s="238"/>
      <c r="V1116" s="238"/>
      <c r="W1116" s="238"/>
      <c r="X1116" s="238"/>
      <c r="Y1116" s="1"/>
      <c r="Z1116" s="1"/>
      <c r="AA1116" s="1"/>
      <c r="AB1116" s="1"/>
      <c r="AC1116" s="1"/>
      <c r="AD1116" s="1"/>
    </row>
    <row r="1117" customFormat="false" ht="15" hidden="false" customHeight="false" outlineLevel="0" collapsed="false">
      <c r="A1117" s="238"/>
      <c r="B1117" s="453"/>
      <c r="C1117" s="238"/>
      <c r="D1117" s="347"/>
      <c r="E1117" s="502"/>
      <c r="F1117" s="491"/>
      <c r="G1117" s="301"/>
      <c r="H1117" s="238"/>
      <c r="I1117" s="238"/>
      <c r="J1117" s="238"/>
      <c r="K1117" s="453"/>
      <c r="L1117" s="238"/>
      <c r="M1117" s="238"/>
      <c r="N1117" s="238"/>
      <c r="O1117" s="238"/>
      <c r="P1117" s="238"/>
      <c r="Q1117" s="238"/>
      <c r="R1117" s="238"/>
      <c r="S1117" s="238"/>
      <c r="T1117" s="238"/>
      <c r="U1117" s="238"/>
      <c r="V1117" s="238"/>
      <c r="W1117" s="238"/>
      <c r="X1117" s="238"/>
      <c r="Y1117" s="1"/>
      <c r="Z1117" s="1"/>
      <c r="AA1117" s="1"/>
      <c r="AB1117" s="1"/>
      <c r="AC1117" s="1"/>
      <c r="AD1117" s="1"/>
    </row>
    <row r="1118" customFormat="false" ht="15" hidden="false" customHeight="false" outlineLevel="0" collapsed="false">
      <c r="A1118" s="238"/>
      <c r="B1118" s="453"/>
      <c r="C1118" s="238"/>
      <c r="D1118" s="347"/>
      <c r="E1118" s="502"/>
      <c r="F1118" s="491"/>
      <c r="G1118" s="301"/>
      <c r="H1118" s="238"/>
      <c r="I1118" s="238"/>
      <c r="J1118" s="238"/>
      <c r="K1118" s="453"/>
      <c r="L1118" s="238"/>
      <c r="M1118" s="238"/>
      <c r="N1118" s="238"/>
      <c r="O1118" s="238"/>
      <c r="P1118" s="238"/>
      <c r="Q1118" s="238"/>
      <c r="R1118" s="238"/>
      <c r="S1118" s="238"/>
      <c r="T1118" s="238"/>
      <c r="U1118" s="238"/>
      <c r="V1118" s="238"/>
      <c r="W1118" s="238"/>
      <c r="X1118" s="238"/>
      <c r="Y1118" s="1"/>
      <c r="Z1118" s="1"/>
      <c r="AA1118" s="1"/>
      <c r="AB1118" s="1"/>
      <c r="AC1118" s="1"/>
      <c r="AD1118" s="1"/>
    </row>
    <row r="1119" customFormat="false" ht="15" hidden="false" customHeight="false" outlineLevel="0" collapsed="false">
      <c r="A1119" s="238"/>
      <c r="B1119" s="453"/>
      <c r="C1119" s="238"/>
      <c r="D1119" s="347"/>
      <c r="E1119" s="502"/>
      <c r="F1119" s="491"/>
      <c r="G1119" s="301"/>
      <c r="H1119" s="238"/>
      <c r="I1119" s="238"/>
      <c r="J1119" s="238"/>
      <c r="K1119" s="453"/>
      <c r="L1119" s="238"/>
      <c r="M1119" s="238"/>
      <c r="N1119" s="238"/>
      <c r="O1119" s="238"/>
      <c r="P1119" s="238"/>
      <c r="Q1119" s="238"/>
      <c r="R1119" s="238"/>
      <c r="S1119" s="238"/>
      <c r="T1119" s="238"/>
      <c r="U1119" s="238"/>
      <c r="V1119" s="238"/>
      <c r="W1119" s="238"/>
      <c r="X1119" s="238"/>
      <c r="Y1119" s="1"/>
      <c r="Z1119" s="1"/>
      <c r="AA1119" s="1"/>
      <c r="AB1119" s="1"/>
      <c r="AC1119" s="1"/>
      <c r="AD1119"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9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4.86"/>
    <col collapsed="false" customWidth="true" hidden="false" outlineLevel="0" max="2" min="2" style="1" width="63.29"/>
    <col collapsed="false" customWidth="true" hidden="false" outlineLevel="0" max="3" min="3" style="1" width="23.14"/>
    <col collapsed="false" customWidth="true" hidden="false" outlineLevel="0" max="4" min="4" style="1" width="15.29"/>
    <col collapsed="false" customWidth="true" hidden="false" outlineLevel="0" max="6" min="5" style="1" width="10.42"/>
  </cols>
  <sheetData>
    <row r="1" customFormat="false" ht="15" hidden="false" customHeight="false" outlineLevel="0" collapsed="false">
      <c r="A1" s="292" t="s">
        <v>1703</v>
      </c>
      <c r="B1" s="292" t="s">
        <v>1377</v>
      </c>
      <c r="C1" s="292" t="s">
        <v>1704</v>
      </c>
      <c r="D1" s="351" t="s">
        <v>257</v>
      </c>
      <c r="G1" s="1"/>
      <c r="H1" s="1"/>
      <c r="I1" s="1"/>
      <c r="J1" s="1"/>
      <c r="K1" s="1"/>
      <c r="L1" s="1"/>
      <c r="M1" s="1"/>
      <c r="N1" s="1"/>
      <c r="O1" s="1"/>
      <c r="P1" s="1"/>
      <c r="Q1" s="1"/>
      <c r="R1" s="1"/>
      <c r="S1" s="1"/>
      <c r="T1" s="1"/>
      <c r="U1" s="1"/>
      <c r="V1" s="1"/>
      <c r="W1" s="1"/>
      <c r="X1" s="1"/>
      <c r="Y1" s="1"/>
      <c r="Z1" s="1"/>
    </row>
    <row r="2" customFormat="false" ht="15" hidden="false" customHeight="false" outlineLevel="0" collapsed="false">
      <c r="A2" s="1" t="n">
        <v>1</v>
      </c>
      <c r="B2" s="454" t="s">
        <v>2259</v>
      </c>
      <c r="C2" s="1" t="n">
        <v>0</v>
      </c>
      <c r="D2" s="150" t="s">
        <v>89</v>
      </c>
      <c r="G2" s="1"/>
      <c r="H2" s="1"/>
      <c r="I2" s="1"/>
      <c r="J2" s="1"/>
      <c r="K2" s="1"/>
      <c r="L2" s="1"/>
      <c r="M2" s="1"/>
      <c r="N2" s="1"/>
      <c r="O2" s="1"/>
      <c r="P2" s="1"/>
      <c r="Q2" s="1"/>
      <c r="R2" s="1"/>
      <c r="S2" s="1"/>
      <c r="T2" s="1"/>
      <c r="U2" s="1"/>
      <c r="V2" s="1"/>
      <c r="W2" s="1"/>
      <c r="X2" s="1"/>
      <c r="Y2" s="1"/>
      <c r="Z2" s="1"/>
    </row>
    <row r="3" customFormat="false" ht="15" hidden="false" customHeight="false" outlineLevel="0" collapsed="false">
      <c r="A3" s="1" t="n">
        <v>2</v>
      </c>
      <c r="B3" s="454" t="s">
        <v>2260</v>
      </c>
      <c r="C3" s="1" t="n">
        <v>4</v>
      </c>
      <c r="D3" s="150" t="s">
        <v>89</v>
      </c>
      <c r="G3" s="1"/>
      <c r="H3" s="1"/>
      <c r="I3" s="1"/>
      <c r="J3" s="1"/>
      <c r="K3" s="1"/>
      <c r="L3" s="1"/>
      <c r="M3" s="1"/>
      <c r="N3" s="1"/>
      <c r="O3" s="1"/>
      <c r="P3" s="1"/>
      <c r="Q3" s="1"/>
      <c r="R3" s="1"/>
      <c r="S3" s="1"/>
      <c r="T3" s="1"/>
      <c r="U3" s="1"/>
      <c r="V3" s="1"/>
      <c r="W3" s="1"/>
      <c r="X3" s="1"/>
      <c r="Y3" s="1"/>
      <c r="Z3" s="1"/>
    </row>
    <row r="4" customFormat="false" ht="15.75" hidden="false" customHeight="true" outlineLevel="0" collapsed="false">
      <c r="A4" s="1" t="n">
        <v>3</v>
      </c>
      <c r="B4" s="454" t="s">
        <v>2261</v>
      </c>
      <c r="C4" s="1" t="n">
        <v>4</v>
      </c>
      <c r="D4" s="150" t="s">
        <v>89</v>
      </c>
      <c r="G4" s="1"/>
      <c r="H4" s="1"/>
      <c r="I4" s="1"/>
      <c r="J4" s="1"/>
      <c r="K4" s="1"/>
      <c r="L4" s="1"/>
      <c r="M4" s="1"/>
      <c r="N4" s="1"/>
      <c r="O4" s="1"/>
      <c r="P4" s="1"/>
      <c r="Q4" s="1"/>
      <c r="R4" s="1"/>
      <c r="S4" s="1"/>
      <c r="T4" s="1"/>
      <c r="U4" s="1"/>
      <c r="V4" s="1"/>
      <c r="W4" s="1"/>
      <c r="X4" s="1"/>
      <c r="Y4" s="1"/>
      <c r="Z4" s="1"/>
    </row>
    <row r="5" customFormat="false" ht="15.75" hidden="false" customHeight="true" outlineLevel="0" collapsed="false">
      <c r="A5" s="1" t="n">
        <v>4</v>
      </c>
      <c r="B5" s="1" t="s">
        <v>2262</v>
      </c>
      <c r="C5" s="1" t="n">
        <v>16</v>
      </c>
      <c r="D5" s="150" t="s">
        <v>89</v>
      </c>
      <c r="G5" s="1"/>
      <c r="H5" s="1"/>
      <c r="I5" s="1"/>
      <c r="J5" s="1"/>
      <c r="K5" s="1"/>
      <c r="L5" s="1"/>
      <c r="M5" s="1"/>
      <c r="N5" s="1"/>
      <c r="O5" s="1"/>
      <c r="P5" s="1"/>
      <c r="Q5" s="1"/>
      <c r="R5" s="1"/>
      <c r="S5" s="1"/>
      <c r="T5" s="1"/>
      <c r="U5" s="1"/>
      <c r="V5" s="1"/>
      <c r="W5" s="1"/>
      <c r="X5" s="1"/>
      <c r="Y5" s="1"/>
      <c r="Z5" s="1"/>
    </row>
    <row r="6" customFormat="false" ht="15.75" hidden="false" customHeight="true" outlineLevel="0" collapsed="false">
      <c r="A6" s="1" t="n">
        <v>5</v>
      </c>
      <c r="B6" s="1" t="s">
        <v>2263</v>
      </c>
      <c r="C6" s="1" t="n">
        <v>6</v>
      </c>
      <c r="D6" s="150" t="s">
        <v>89</v>
      </c>
      <c r="G6" s="1"/>
      <c r="H6" s="1"/>
      <c r="I6" s="1"/>
      <c r="J6" s="1"/>
      <c r="K6" s="1"/>
      <c r="L6" s="1"/>
      <c r="M6" s="1"/>
      <c r="N6" s="1"/>
      <c r="O6" s="1"/>
      <c r="P6" s="1"/>
      <c r="Q6" s="1"/>
      <c r="R6" s="1"/>
      <c r="S6" s="1"/>
      <c r="T6" s="1"/>
      <c r="U6" s="1"/>
      <c r="V6" s="1"/>
      <c r="W6" s="1"/>
      <c r="X6" s="1"/>
      <c r="Y6" s="1"/>
      <c r="Z6" s="1"/>
    </row>
    <row r="7" customFormat="false" ht="15.75" hidden="false" customHeight="true" outlineLevel="0" collapsed="false">
      <c r="A7" s="1" t="n">
        <v>6</v>
      </c>
      <c r="B7" s="454" t="s">
        <v>2183</v>
      </c>
      <c r="C7" s="1" t="n">
        <v>5</v>
      </c>
      <c r="D7" s="150" t="s">
        <v>2264</v>
      </c>
      <c r="G7" s="1"/>
      <c r="H7" s="1"/>
      <c r="I7" s="1"/>
      <c r="J7" s="1"/>
      <c r="K7" s="1"/>
      <c r="L7" s="1"/>
      <c r="M7" s="1"/>
      <c r="N7" s="1"/>
      <c r="O7" s="1"/>
      <c r="P7" s="1"/>
      <c r="Q7" s="1"/>
      <c r="R7" s="1"/>
      <c r="S7" s="1"/>
      <c r="T7" s="1"/>
      <c r="U7" s="1"/>
      <c r="V7" s="1"/>
      <c r="W7" s="1"/>
      <c r="X7" s="1"/>
      <c r="Y7" s="1"/>
      <c r="Z7" s="1"/>
    </row>
    <row r="8" customFormat="false" ht="15.75" hidden="false" customHeight="true" outlineLevel="0" collapsed="false">
      <c r="A8" s="1" t="n">
        <v>7</v>
      </c>
      <c r="B8" s="454" t="s">
        <v>2151</v>
      </c>
      <c r="C8" s="1" t="n">
        <v>2</v>
      </c>
      <c r="D8" s="150" t="s">
        <v>2265</v>
      </c>
      <c r="G8" s="1"/>
      <c r="H8" s="1"/>
      <c r="I8" s="1"/>
      <c r="J8" s="1"/>
      <c r="K8" s="1"/>
      <c r="L8" s="1"/>
      <c r="M8" s="1"/>
      <c r="N8" s="1"/>
      <c r="O8" s="1"/>
      <c r="P8" s="1"/>
      <c r="Q8" s="1"/>
      <c r="R8" s="1"/>
      <c r="S8" s="1"/>
      <c r="T8" s="1"/>
      <c r="U8" s="1"/>
      <c r="V8" s="1"/>
      <c r="W8" s="1"/>
      <c r="X8" s="1"/>
      <c r="Y8" s="1"/>
      <c r="Z8" s="1"/>
    </row>
    <row r="9" customFormat="false" ht="15.75" hidden="false" customHeight="true" outlineLevel="0" collapsed="false">
      <c r="A9" s="1" t="n">
        <v>8</v>
      </c>
      <c r="B9" s="454" t="s">
        <v>2266</v>
      </c>
      <c r="C9" s="1" t="n">
        <v>2</v>
      </c>
      <c r="D9" s="150" t="s">
        <v>2267</v>
      </c>
      <c r="G9" s="1"/>
      <c r="H9" s="1"/>
      <c r="I9" s="1"/>
      <c r="J9" s="1"/>
      <c r="K9" s="1"/>
      <c r="L9" s="1"/>
      <c r="M9" s="1"/>
      <c r="N9" s="1"/>
      <c r="O9" s="1"/>
      <c r="P9" s="1"/>
      <c r="Q9" s="1"/>
      <c r="R9" s="1"/>
      <c r="S9" s="1"/>
      <c r="T9" s="1"/>
      <c r="U9" s="1"/>
      <c r="V9" s="1"/>
      <c r="W9" s="1"/>
      <c r="X9" s="1"/>
      <c r="Y9" s="1"/>
      <c r="Z9" s="1"/>
    </row>
    <row r="10" customFormat="false" ht="15.75" hidden="false" customHeight="true" outlineLevel="0" collapsed="false">
      <c r="A10" s="1" t="n">
        <v>9</v>
      </c>
      <c r="B10" s="454" t="s">
        <v>2268</v>
      </c>
      <c r="C10" s="1" t="n">
        <v>4</v>
      </c>
      <c r="D10" s="150" t="s">
        <v>2269</v>
      </c>
      <c r="G10" s="1"/>
      <c r="H10" s="1"/>
      <c r="I10" s="1"/>
      <c r="J10" s="1"/>
      <c r="K10" s="1"/>
      <c r="L10" s="1"/>
      <c r="M10" s="1"/>
      <c r="N10" s="1"/>
      <c r="O10" s="1"/>
      <c r="P10" s="1"/>
      <c r="Q10" s="1"/>
      <c r="R10" s="1"/>
      <c r="S10" s="1"/>
      <c r="T10" s="1"/>
      <c r="U10" s="1"/>
      <c r="V10" s="1"/>
      <c r="W10" s="1"/>
      <c r="X10" s="1"/>
      <c r="Y10" s="1"/>
      <c r="Z10" s="1"/>
    </row>
    <row r="11" customFormat="false" ht="15.75" hidden="false" customHeight="true" outlineLevel="0" collapsed="false">
      <c r="A11" s="1" t="n">
        <v>10</v>
      </c>
      <c r="B11" s="1" t="s">
        <v>2185</v>
      </c>
      <c r="C11" s="1" t="n">
        <v>6</v>
      </c>
      <c r="D11" s="150" t="s">
        <v>2270</v>
      </c>
      <c r="G11" s="1"/>
      <c r="H11" s="1"/>
      <c r="I11" s="1"/>
      <c r="J11" s="1"/>
      <c r="K11" s="1"/>
      <c r="L11" s="1"/>
      <c r="M11" s="1"/>
      <c r="N11" s="1"/>
      <c r="O11" s="1"/>
      <c r="P11" s="1"/>
      <c r="Q11" s="1"/>
      <c r="R11" s="1"/>
      <c r="S11" s="1"/>
      <c r="T11" s="1"/>
      <c r="U11" s="1"/>
      <c r="V11" s="1"/>
      <c r="W11" s="1"/>
      <c r="X11" s="1"/>
      <c r="Y11" s="1"/>
      <c r="Z11" s="1"/>
    </row>
    <row r="12" customFormat="false" ht="15.75" hidden="false" customHeight="true" outlineLevel="0" collapsed="false">
      <c r="A12" s="1" t="n">
        <v>11</v>
      </c>
      <c r="B12" s="1" t="s">
        <v>2271</v>
      </c>
      <c r="C12" s="1" t="n">
        <v>8</v>
      </c>
      <c r="D12" s="150" t="s">
        <v>2272</v>
      </c>
      <c r="G12" s="1"/>
      <c r="H12" s="1"/>
      <c r="I12" s="1"/>
      <c r="J12" s="1"/>
      <c r="K12" s="1"/>
      <c r="L12" s="1"/>
      <c r="M12" s="1"/>
      <c r="N12" s="1"/>
      <c r="O12" s="1"/>
      <c r="P12" s="1"/>
      <c r="Q12" s="1"/>
      <c r="R12" s="1"/>
      <c r="S12" s="1"/>
      <c r="T12" s="1"/>
      <c r="U12" s="1"/>
      <c r="V12" s="1"/>
      <c r="W12" s="1"/>
      <c r="X12" s="1"/>
      <c r="Y12" s="1"/>
      <c r="Z12" s="1"/>
    </row>
    <row r="13" customFormat="false" ht="15.75" hidden="false" customHeight="true" outlineLevel="0" collapsed="false">
      <c r="A13" s="1" t="n">
        <v>12</v>
      </c>
      <c r="B13" s="1" t="s">
        <v>2273</v>
      </c>
      <c r="C13" s="1" t="n">
        <v>1</v>
      </c>
      <c r="D13" s="150" t="s">
        <v>2274</v>
      </c>
      <c r="G13" s="1"/>
      <c r="H13" s="1"/>
      <c r="I13" s="1"/>
      <c r="J13" s="1"/>
      <c r="K13" s="1"/>
      <c r="L13" s="1"/>
      <c r="M13" s="1"/>
      <c r="N13" s="1"/>
      <c r="O13" s="1"/>
      <c r="P13" s="1"/>
      <c r="Q13" s="1"/>
      <c r="R13" s="1"/>
      <c r="S13" s="1"/>
      <c r="T13" s="1"/>
      <c r="U13" s="1"/>
      <c r="V13" s="1"/>
      <c r="W13" s="1"/>
      <c r="X13" s="1"/>
      <c r="Y13" s="1"/>
      <c r="Z13" s="1"/>
    </row>
    <row r="14" customFormat="false" ht="15.75" hidden="false" customHeight="true" outlineLevel="0" collapsed="false">
      <c r="A14" s="1" t="n">
        <v>13</v>
      </c>
      <c r="B14" s="1" t="s">
        <v>2156</v>
      </c>
      <c r="C14" s="1" t="n">
        <v>1</v>
      </c>
      <c r="D14" s="150" t="s">
        <v>140</v>
      </c>
      <c r="G14" s="1"/>
      <c r="H14" s="1"/>
      <c r="I14" s="1"/>
      <c r="J14" s="1"/>
      <c r="K14" s="1"/>
      <c r="L14" s="1"/>
      <c r="M14" s="1"/>
      <c r="N14" s="1"/>
      <c r="O14" s="1"/>
      <c r="P14" s="1"/>
      <c r="Q14" s="1"/>
      <c r="R14" s="1"/>
      <c r="S14" s="1"/>
      <c r="T14" s="1"/>
      <c r="U14" s="1"/>
      <c r="V14" s="1"/>
      <c r="W14" s="1"/>
      <c r="X14" s="1"/>
      <c r="Y14" s="1"/>
      <c r="Z14" s="1"/>
    </row>
    <row r="15" customFormat="false" ht="15.75" hidden="false" customHeight="true" outlineLevel="0" collapsed="false">
      <c r="A15" s="1" t="n">
        <v>14</v>
      </c>
      <c r="B15" s="1" t="s">
        <v>2275</v>
      </c>
      <c r="C15" s="1" t="n">
        <v>2</v>
      </c>
      <c r="D15" s="150" t="s">
        <v>89</v>
      </c>
      <c r="G15" s="1"/>
      <c r="H15" s="1"/>
      <c r="I15" s="1"/>
      <c r="J15" s="1"/>
      <c r="K15" s="1"/>
      <c r="L15" s="1"/>
      <c r="M15" s="1"/>
      <c r="N15" s="1"/>
      <c r="O15" s="1"/>
      <c r="P15" s="1"/>
      <c r="Q15" s="1"/>
      <c r="R15" s="1"/>
      <c r="S15" s="1"/>
      <c r="T15" s="1"/>
      <c r="U15" s="1"/>
      <c r="V15" s="1"/>
      <c r="W15" s="1"/>
      <c r="X15" s="1"/>
      <c r="Y15" s="1"/>
      <c r="Z15" s="1"/>
    </row>
    <row r="16" customFormat="false" ht="15.75" hidden="false" customHeight="true" outlineLevel="0" collapsed="false">
      <c r="A16" s="1" t="n">
        <v>15</v>
      </c>
      <c r="B16" s="1" t="s">
        <v>2236</v>
      </c>
      <c r="C16" s="1" t="n">
        <v>1</v>
      </c>
      <c r="D16" s="150" t="s">
        <v>2276</v>
      </c>
      <c r="G16" s="1"/>
      <c r="H16" s="1"/>
      <c r="I16" s="1"/>
      <c r="J16" s="1"/>
      <c r="K16" s="1"/>
      <c r="L16" s="1"/>
      <c r="M16" s="1"/>
      <c r="N16" s="1"/>
      <c r="O16" s="1"/>
      <c r="P16" s="1"/>
      <c r="Q16" s="1"/>
      <c r="R16" s="1"/>
      <c r="S16" s="1"/>
      <c r="T16" s="1"/>
      <c r="U16" s="1"/>
      <c r="V16" s="1"/>
      <c r="W16" s="1"/>
      <c r="X16" s="1"/>
      <c r="Y16" s="1"/>
      <c r="Z16" s="1"/>
    </row>
    <row r="17" customFormat="false" ht="15.75" hidden="false" customHeight="true" outlineLevel="0" collapsed="false">
      <c r="A17" s="1" t="n">
        <v>16</v>
      </c>
      <c r="B17" s="1" t="s">
        <v>2159</v>
      </c>
      <c r="C17" s="1" t="n">
        <v>2</v>
      </c>
      <c r="D17" s="150" t="s">
        <v>2277</v>
      </c>
      <c r="G17" s="1"/>
      <c r="H17" s="1"/>
      <c r="I17" s="1"/>
      <c r="J17" s="1"/>
      <c r="K17" s="1"/>
      <c r="L17" s="1"/>
      <c r="M17" s="1"/>
      <c r="N17" s="1"/>
      <c r="O17" s="1"/>
      <c r="P17" s="1"/>
      <c r="Q17" s="1"/>
      <c r="R17" s="1"/>
      <c r="S17" s="1"/>
      <c r="T17" s="1"/>
      <c r="U17" s="1"/>
      <c r="V17" s="1"/>
      <c r="W17" s="1"/>
      <c r="X17" s="1"/>
      <c r="Y17" s="1"/>
      <c r="Z17" s="1"/>
    </row>
    <row r="18" customFormat="false" ht="15.75" hidden="false" customHeight="true" outlineLevel="0" collapsed="false">
      <c r="A18" s="1" t="n">
        <v>17</v>
      </c>
      <c r="B18" s="1" t="s">
        <v>2278</v>
      </c>
      <c r="C18" s="1" t="n">
        <v>4</v>
      </c>
      <c r="D18" s="150" t="s">
        <v>2279</v>
      </c>
      <c r="G18" s="1"/>
      <c r="H18" s="1"/>
      <c r="I18" s="1"/>
      <c r="J18" s="1"/>
      <c r="K18" s="1"/>
      <c r="L18" s="1"/>
      <c r="M18" s="1"/>
      <c r="N18" s="1"/>
      <c r="O18" s="1"/>
      <c r="P18" s="1"/>
      <c r="Q18" s="1"/>
      <c r="R18" s="1"/>
      <c r="S18" s="1"/>
      <c r="T18" s="1"/>
      <c r="U18" s="1"/>
      <c r="V18" s="1"/>
      <c r="W18" s="1"/>
      <c r="X18" s="1"/>
      <c r="Y18" s="1"/>
      <c r="Z18" s="1"/>
    </row>
    <row r="19" customFormat="false" ht="15.75" hidden="false" customHeight="true" outlineLevel="0" collapsed="false">
      <c r="A19" s="1" t="n">
        <v>18</v>
      </c>
      <c r="B19" s="1" t="s">
        <v>2280</v>
      </c>
      <c r="C19" s="1" t="n">
        <v>4</v>
      </c>
      <c r="D19" s="150" t="s">
        <v>2281</v>
      </c>
      <c r="G19" s="1"/>
      <c r="H19" s="1"/>
      <c r="I19" s="1"/>
      <c r="J19" s="1"/>
      <c r="K19" s="1"/>
      <c r="L19" s="1"/>
      <c r="M19" s="1"/>
      <c r="N19" s="1"/>
      <c r="O19" s="1"/>
      <c r="P19" s="1"/>
      <c r="Q19" s="1"/>
      <c r="R19" s="1"/>
      <c r="S19" s="1"/>
      <c r="T19" s="1"/>
      <c r="U19" s="1"/>
      <c r="V19" s="1"/>
      <c r="W19" s="1"/>
      <c r="X19" s="1"/>
      <c r="Y19" s="1"/>
      <c r="Z19" s="1"/>
    </row>
    <row r="20" customFormat="false" ht="15.75" hidden="false" customHeight="true" outlineLevel="0" collapsed="false">
      <c r="A20" s="1" t="n">
        <v>19</v>
      </c>
      <c r="B20" s="1" t="s">
        <v>2180</v>
      </c>
      <c r="C20" s="1" t="n">
        <v>1</v>
      </c>
      <c r="D20" s="150" t="s">
        <v>2282</v>
      </c>
      <c r="G20" s="1"/>
      <c r="H20" s="1"/>
      <c r="I20" s="1"/>
      <c r="J20" s="1"/>
      <c r="K20" s="1"/>
      <c r="L20" s="1"/>
      <c r="M20" s="1"/>
      <c r="N20" s="1"/>
      <c r="O20" s="1"/>
      <c r="P20" s="1"/>
      <c r="Q20" s="1"/>
      <c r="R20" s="1"/>
      <c r="S20" s="1"/>
      <c r="T20" s="1"/>
      <c r="U20" s="1"/>
      <c r="V20" s="1"/>
      <c r="W20" s="1"/>
      <c r="X20" s="1"/>
      <c r="Y20" s="1"/>
      <c r="Z20" s="1"/>
    </row>
    <row r="21" customFormat="false" ht="15.75" hidden="false" customHeight="true" outlineLevel="0" collapsed="false">
      <c r="A21" s="1" t="n">
        <v>20</v>
      </c>
      <c r="B21" s="1" t="s">
        <v>2245</v>
      </c>
      <c r="C21" s="1" t="n">
        <v>2</v>
      </c>
      <c r="D21" s="150" t="s">
        <v>2283</v>
      </c>
      <c r="G21" s="1"/>
      <c r="H21" s="1"/>
      <c r="I21" s="1"/>
      <c r="J21" s="1"/>
      <c r="K21" s="1"/>
      <c r="L21" s="1"/>
      <c r="M21" s="1"/>
      <c r="N21" s="1"/>
      <c r="O21" s="1"/>
      <c r="P21" s="1"/>
      <c r="Q21" s="1"/>
      <c r="R21" s="1"/>
      <c r="S21" s="1"/>
      <c r="T21" s="1"/>
      <c r="U21" s="1"/>
      <c r="V21" s="1"/>
      <c r="W21" s="1"/>
      <c r="X21" s="1"/>
      <c r="Y21" s="1"/>
      <c r="Z21" s="1"/>
    </row>
    <row r="22" customFormat="false" ht="15.75" hidden="false" customHeight="true" outlineLevel="0" collapsed="false">
      <c r="A22" s="1" t="n">
        <v>21</v>
      </c>
      <c r="B22" s="1" t="s">
        <v>2284</v>
      </c>
      <c r="C22" s="1" t="n">
        <v>4</v>
      </c>
      <c r="D22" s="150" t="s">
        <v>2285</v>
      </c>
      <c r="G22" s="1"/>
      <c r="H22" s="1"/>
      <c r="I22" s="1"/>
      <c r="J22" s="1"/>
      <c r="K22" s="1"/>
      <c r="L22" s="1"/>
      <c r="M22" s="1"/>
      <c r="N22" s="1"/>
      <c r="O22" s="1"/>
      <c r="P22" s="1"/>
      <c r="Q22" s="1"/>
      <c r="R22" s="1"/>
      <c r="S22" s="1"/>
      <c r="T22" s="1"/>
      <c r="U22" s="1"/>
      <c r="V22" s="1"/>
      <c r="W22" s="1"/>
      <c r="X22" s="1"/>
      <c r="Y22" s="1"/>
      <c r="Z22" s="1"/>
    </row>
    <row r="23" customFormat="false" ht="15.75" hidden="false" customHeight="true" outlineLevel="0" collapsed="false">
      <c r="A23" s="1" t="n">
        <v>22</v>
      </c>
      <c r="B23" s="1" t="s">
        <v>2286</v>
      </c>
      <c r="C23" s="1" t="n">
        <v>2</v>
      </c>
      <c r="D23" s="150" t="s">
        <v>89</v>
      </c>
      <c r="G23" s="1"/>
      <c r="H23" s="1"/>
      <c r="I23" s="1"/>
      <c r="J23" s="1"/>
      <c r="K23" s="1"/>
      <c r="L23" s="1"/>
      <c r="M23" s="1"/>
      <c r="N23" s="1"/>
      <c r="O23" s="1"/>
      <c r="P23" s="1"/>
      <c r="Q23" s="1"/>
      <c r="R23" s="1"/>
      <c r="S23" s="1"/>
      <c r="T23" s="1"/>
      <c r="U23" s="1"/>
      <c r="V23" s="1"/>
      <c r="W23" s="1"/>
      <c r="X23" s="1"/>
      <c r="Y23" s="1"/>
      <c r="Z23" s="1"/>
    </row>
    <row r="24" customFormat="false" ht="15.75" hidden="false" customHeight="true" outlineLevel="0" collapsed="false">
      <c r="A24" s="1" t="n">
        <v>23</v>
      </c>
      <c r="B24" s="1" t="s">
        <v>2161</v>
      </c>
      <c r="C24" s="1" t="n">
        <v>4</v>
      </c>
      <c r="D24" s="150" t="s">
        <v>2287</v>
      </c>
      <c r="G24" s="1"/>
      <c r="H24" s="1"/>
      <c r="I24" s="1"/>
      <c r="J24" s="1"/>
      <c r="K24" s="1"/>
      <c r="L24" s="1"/>
      <c r="M24" s="1"/>
      <c r="N24" s="1"/>
      <c r="O24" s="1"/>
      <c r="P24" s="1"/>
      <c r="Q24" s="1"/>
      <c r="R24" s="1"/>
      <c r="S24" s="1"/>
      <c r="T24" s="1"/>
      <c r="U24" s="1"/>
      <c r="V24" s="1"/>
      <c r="W24" s="1"/>
      <c r="X24" s="1"/>
      <c r="Y24" s="1"/>
      <c r="Z24" s="1"/>
    </row>
    <row r="25" customFormat="false" ht="15.75" hidden="false" customHeight="true" outlineLevel="0" collapsed="false">
      <c r="A25" s="1" t="n">
        <v>24</v>
      </c>
      <c r="B25" s="1" t="s">
        <v>2163</v>
      </c>
      <c r="C25" s="1" t="n">
        <v>4</v>
      </c>
      <c r="D25" s="150" t="s">
        <v>2288</v>
      </c>
      <c r="G25" s="1"/>
      <c r="H25" s="1"/>
      <c r="I25" s="1"/>
      <c r="J25" s="1"/>
      <c r="K25" s="1"/>
      <c r="L25" s="1"/>
      <c r="M25" s="1"/>
      <c r="N25" s="1"/>
      <c r="O25" s="1"/>
      <c r="P25" s="1"/>
      <c r="Q25" s="1"/>
      <c r="R25" s="1"/>
      <c r="S25" s="1"/>
      <c r="T25" s="1"/>
      <c r="U25" s="1"/>
      <c r="V25" s="1"/>
      <c r="W25" s="1"/>
      <c r="X25" s="1"/>
      <c r="Y25" s="1"/>
      <c r="Z25" s="1"/>
    </row>
    <row r="26" customFormat="false" ht="15.75" hidden="false" customHeight="true" outlineLevel="0" collapsed="false">
      <c r="A26" s="1" t="n">
        <v>25</v>
      </c>
      <c r="B26" s="1" t="s">
        <v>2171</v>
      </c>
      <c r="C26" s="1" t="n">
        <v>4</v>
      </c>
      <c r="D26" s="150" t="s">
        <v>2289</v>
      </c>
      <c r="G26" s="1"/>
      <c r="H26" s="1"/>
      <c r="I26" s="1"/>
      <c r="J26" s="1"/>
      <c r="K26" s="1"/>
      <c r="L26" s="1"/>
      <c r="M26" s="1"/>
      <c r="N26" s="1"/>
      <c r="O26" s="1"/>
      <c r="P26" s="1"/>
      <c r="Q26" s="1"/>
      <c r="R26" s="1"/>
      <c r="S26" s="1"/>
      <c r="T26" s="1"/>
      <c r="U26" s="1"/>
      <c r="V26" s="1"/>
      <c r="W26" s="1"/>
      <c r="X26" s="1"/>
      <c r="Y26" s="1"/>
      <c r="Z26" s="1"/>
    </row>
    <row r="27" customFormat="false" ht="15.75" hidden="false" customHeight="true" outlineLevel="0" collapsed="false">
      <c r="A27" s="1" t="n">
        <v>26</v>
      </c>
      <c r="B27" s="1" t="s">
        <v>2290</v>
      </c>
      <c r="C27" s="352" t="n">
        <v>16</v>
      </c>
      <c r="D27" s="150" t="s">
        <v>89</v>
      </c>
      <c r="G27" s="1"/>
      <c r="H27" s="1"/>
      <c r="I27" s="1"/>
      <c r="J27" s="1"/>
      <c r="K27" s="1"/>
      <c r="L27" s="1"/>
      <c r="M27" s="1"/>
      <c r="N27" s="1"/>
      <c r="O27" s="1"/>
      <c r="P27" s="1"/>
      <c r="Q27" s="1"/>
      <c r="R27" s="1"/>
      <c r="S27" s="1"/>
      <c r="T27" s="1"/>
      <c r="U27" s="1"/>
      <c r="V27" s="1"/>
      <c r="W27" s="1"/>
      <c r="X27" s="1"/>
      <c r="Y27" s="1"/>
      <c r="Z27" s="1"/>
    </row>
    <row r="28" customFormat="false" ht="15.75" hidden="false" customHeight="true" outlineLevel="0" collapsed="false">
      <c r="A28" s="1" t="n">
        <v>27</v>
      </c>
      <c r="B28" s="1" t="s">
        <v>2291</v>
      </c>
      <c r="C28" s="352" t="n">
        <v>8</v>
      </c>
      <c r="D28" s="150" t="s">
        <v>89</v>
      </c>
      <c r="G28" s="1"/>
      <c r="H28" s="1"/>
      <c r="I28" s="1"/>
      <c r="J28" s="1"/>
      <c r="K28" s="1"/>
      <c r="L28" s="1"/>
      <c r="M28" s="1"/>
      <c r="N28" s="1"/>
      <c r="O28" s="1"/>
      <c r="P28" s="1"/>
      <c r="Q28" s="1"/>
      <c r="R28" s="1"/>
      <c r="S28" s="1"/>
      <c r="T28" s="1"/>
      <c r="U28" s="1"/>
      <c r="V28" s="1"/>
      <c r="W28" s="1"/>
      <c r="X28" s="1"/>
      <c r="Y28" s="1"/>
      <c r="Z28" s="1"/>
    </row>
    <row r="29" customFormat="false" ht="15.75" hidden="false" customHeight="true" outlineLevel="0" collapsed="false">
      <c r="A29" s="1" t="n">
        <v>28</v>
      </c>
      <c r="B29" s="1" t="s">
        <v>2292</v>
      </c>
      <c r="C29" s="352" t="n">
        <v>4</v>
      </c>
      <c r="D29" s="150" t="s">
        <v>89</v>
      </c>
      <c r="G29" s="1"/>
      <c r="H29" s="1"/>
      <c r="I29" s="1"/>
      <c r="J29" s="1"/>
      <c r="K29" s="1"/>
      <c r="L29" s="1"/>
      <c r="M29" s="1"/>
      <c r="N29" s="1"/>
      <c r="O29" s="1"/>
      <c r="P29" s="1"/>
      <c r="Q29" s="1"/>
      <c r="R29" s="1"/>
      <c r="S29" s="1"/>
      <c r="T29" s="1"/>
      <c r="U29" s="1"/>
      <c r="V29" s="1"/>
      <c r="W29" s="1"/>
      <c r="X29" s="1"/>
      <c r="Y29" s="1"/>
      <c r="Z29" s="1"/>
    </row>
    <row r="30" customFormat="false" ht="15.75" hidden="false" customHeight="true" outlineLevel="0" collapsed="false">
      <c r="A30" s="1" t="n">
        <v>29</v>
      </c>
      <c r="B30" s="1" t="s">
        <v>2293</v>
      </c>
      <c r="C30" s="1" t="n">
        <v>1</v>
      </c>
      <c r="D30" s="150" t="s">
        <v>89</v>
      </c>
      <c r="G30" s="1"/>
      <c r="H30" s="1"/>
      <c r="I30" s="1"/>
      <c r="J30" s="1"/>
      <c r="K30" s="1"/>
      <c r="L30" s="1"/>
      <c r="M30" s="1"/>
      <c r="N30" s="1"/>
      <c r="O30" s="1"/>
      <c r="P30" s="1"/>
      <c r="Q30" s="1"/>
      <c r="R30" s="1"/>
      <c r="S30" s="1"/>
      <c r="T30" s="1"/>
      <c r="U30" s="1"/>
      <c r="V30" s="1"/>
      <c r="W30" s="1"/>
      <c r="X30" s="1"/>
      <c r="Y30" s="1"/>
      <c r="Z30" s="1"/>
    </row>
    <row r="31" customFormat="false" ht="15.75" hidden="false" customHeight="true" outlineLevel="0" collapsed="false">
      <c r="A31" s="1" t="n">
        <v>30</v>
      </c>
      <c r="B31" s="1" t="s">
        <v>2154</v>
      </c>
      <c r="C31" s="352" t="n">
        <v>2</v>
      </c>
      <c r="D31" s="150" t="s">
        <v>2294</v>
      </c>
      <c r="G31" s="1"/>
      <c r="H31" s="1"/>
      <c r="I31" s="1"/>
      <c r="J31" s="1"/>
      <c r="K31" s="1"/>
      <c r="L31" s="1"/>
      <c r="M31" s="1"/>
      <c r="N31" s="1"/>
      <c r="O31" s="1"/>
      <c r="P31" s="1"/>
      <c r="Q31" s="1"/>
      <c r="R31" s="1"/>
      <c r="S31" s="1"/>
      <c r="T31" s="1"/>
      <c r="U31" s="1"/>
      <c r="V31" s="1"/>
      <c r="W31" s="1"/>
      <c r="X31" s="1"/>
      <c r="Y31" s="1"/>
      <c r="Z31" s="1"/>
    </row>
    <row r="32" customFormat="false" ht="15.75" hidden="false" customHeight="true" outlineLevel="0" collapsed="false">
      <c r="A32" s="1" t="n">
        <v>31</v>
      </c>
      <c r="B32" s="1" t="s">
        <v>202</v>
      </c>
      <c r="C32" s="352" t="n">
        <v>4</v>
      </c>
      <c r="D32" s="150" t="s">
        <v>89</v>
      </c>
      <c r="G32" s="1"/>
      <c r="H32" s="1"/>
      <c r="I32" s="1"/>
      <c r="J32" s="1"/>
      <c r="K32" s="1"/>
      <c r="L32" s="1"/>
      <c r="M32" s="1"/>
      <c r="N32" s="1"/>
      <c r="O32" s="1"/>
      <c r="P32" s="1"/>
      <c r="Q32" s="1"/>
      <c r="R32" s="1"/>
      <c r="S32" s="1"/>
      <c r="T32" s="1"/>
      <c r="U32" s="1"/>
      <c r="V32" s="1"/>
      <c r="W32" s="1"/>
      <c r="X32" s="1"/>
      <c r="Y32" s="1"/>
      <c r="Z32" s="1"/>
    </row>
    <row r="33" customFormat="false" ht="15.75" hidden="false" customHeight="true" outlineLevel="0" collapsed="false">
      <c r="A33" s="1" t="n">
        <v>32</v>
      </c>
      <c r="B33" s="454" t="s">
        <v>2207</v>
      </c>
      <c r="C33" s="1" t="n">
        <v>2</v>
      </c>
      <c r="D33" s="150" t="s">
        <v>2295</v>
      </c>
      <c r="G33" s="1"/>
      <c r="H33" s="1"/>
      <c r="I33" s="1"/>
      <c r="J33" s="1"/>
      <c r="K33" s="1"/>
      <c r="L33" s="1"/>
      <c r="M33" s="1"/>
      <c r="N33" s="1"/>
      <c r="O33" s="1"/>
      <c r="P33" s="1"/>
      <c r="Q33" s="1"/>
      <c r="R33" s="1"/>
      <c r="S33" s="1"/>
      <c r="T33" s="1"/>
      <c r="U33" s="1"/>
      <c r="V33" s="1"/>
      <c r="W33" s="1"/>
      <c r="X33" s="1"/>
      <c r="Y33" s="1"/>
      <c r="Z33" s="1"/>
    </row>
    <row r="34" customFormat="false" ht="15.75" hidden="false" customHeight="true" outlineLevel="0" collapsed="false">
      <c r="A34" s="1" t="n">
        <v>33</v>
      </c>
      <c r="B34" s="454" t="s">
        <v>2168</v>
      </c>
      <c r="C34" s="1" t="n">
        <v>1</v>
      </c>
      <c r="D34" s="150" t="s">
        <v>2296</v>
      </c>
      <c r="G34" s="1"/>
      <c r="H34" s="1"/>
      <c r="I34" s="1"/>
      <c r="J34" s="1"/>
      <c r="K34" s="1"/>
      <c r="L34" s="1"/>
      <c r="M34" s="1"/>
      <c r="N34" s="1"/>
      <c r="O34" s="1"/>
      <c r="P34" s="1"/>
      <c r="Q34" s="1"/>
      <c r="R34" s="1"/>
      <c r="S34" s="1"/>
      <c r="T34" s="1"/>
      <c r="U34" s="1"/>
      <c r="V34" s="1"/>
      <c r="W34" s="1"/>
      <c r="X34" s="1"/>
      <c r="Y34" s="1"/>
      <c r="Z34" s="1"/>
    </row>
    <row r="35" customFormat="false" ht="15.75" hidden="false" customHeight="true" outlineLevel="0" collapsed="false">
      <c r="A35" s="1" t="n">
        <v>34</v>
      </c>
      <c r="B35" s="454" t="s">
        <v>2165</v>
      </c>
      <c r="C35" s="1" t="n">
        <v>2</v>
      </c>
      <c r="D35" s="1" t="s">
        <v>2297</v>
      </c>
      <c r="G35" s="1"/>
      <c r="H35" s="1"/>
      <c r="I35" s="1"/>
      <c r="J35" s="1"/>
      <c r="K35" s="1"/>
      <c r="L35" s="1"/>
      <c r="M35" s="1"/>
      <c r="N35" s="1"/>
      <c r="O35" s="1"/>
      <c r="P35" s="1"/>
      <c r="Q35" s="1"/>
      <c r="R35" s="1"/>
      <c r="S35" s="1"/>
      <c r="T35" s="1"/>
      <c r="U35" s="1"/>
      <c r="V35" s="1"/>
      <c r="W35" s="1"/>
      <c r="X35" s="1"/>
      <c r="Y35" s="1"/>
      <c r="Z35" s="1"/>
    </row>
    <row r="36" customFormat="false" ht="15.75" hidden="false" customHeight="true" outlineLevel="0" collapsed="false">
      <c r="A36" s="1" t="n">
        <v>35</v>
      </c>
      <c r="B36" s="454" t="s">
        <v>2201</v>
      </c>
      <c r="C36" s="1" t="n">
        <v>1</v>
      </c>
      <c r="D36" s="1" t="s">
        <v>2298</v>
      </c>
      <c r="G36" s="1"/>
      <c r="H36" s="1"/>
      <c r="I36" s="1"/>
      <c r="J36" s="1"/>
      <c r="K36" s="1"/>
      <c r="L36" s="1"/>
      <c r="M36" s="1"/>
      <c r="N36" s="1"/>
      <c r="O36" s="1"/>
      <c r="P36" s="1"/>
      <c r="Q36" s="1"/>
      <c r="R36" s="1"/>
      <c r="S36" s="1"/>
      <c r="T36" s="1"/>
      <c r="U36" s="1"/>
      <c r="V36" s="1"/>
      <c r="W36" s="1"/>
      <c r="X36" s="1"/>
      <c r="Y36" s="1"/>
      <c r="Z36" s="1"/>
    </row>
    <row r="37" customFormat="false" ht="15.75" hidden="false" customHeight="true" outlineLevel="0" collapsed="false">
      <c r="B37" s="454"/>
      <c r="G37" s="1"/>
      <c r="H37" s="1"/>
      <c r="I37" s="1"/>
      <c r="J37" s="1"/>
      <c r="K37" s="1"/>
      <c r="L37" s="1"/>
      <c r="M37" s="1"/>
      <c r="N37" s="1"/>
      <c r="O37" s="1"/>
      <c r="P37" s="1"/>
      <c r="Q37" s="1"/>
      <c r="R37" s="1"/>
      <c r="S37" s="1"/>
      <c r="T37" s="1"/>
      <c r="U37" s="1"/>
      <c r="V37" s="1"/>
      <c r="W37" s="1"/>
      <c r="X37" s="1"/>
      <c r="Y37" s="1"/>
      <c r="Z37" s="1"/>
    </row>
    <row r="38" customFormat="false" ht="15.75" hidden="false" customHeight="true" outlineLevel="0" collapsed="false">
      <c r="B38" s="454"/>
      <c r="G38" s="1"/>
      <c r="H38" s="1"/>
      <c r="I38" s="1"/>
      <c r="J38" s="1"/>
      <c r="K38" s="1"/>
      <c r="L38" s="1"/>
      <c r="M38" s="1"/>
      <c r="N38" s="1"/>
      <c r="O38" s="1"/>
      <c r="P38" s="1"/>
      <c r="Q38" s="1"/>
      <c r="R38" s="1"/>
      <c r="S38" s="1"/>
      <c r="T38" s="1"/>
      <c r="U38" s="1"/>
      <c r="V38" s="1"/>
      <c r="W38" s="1"/>
      <c r="X38" s="1"/>
      <c r="Y38" s="1"/>
      <c r="Z38" s="1"/>
    </row>
    <row r="39" customFormat="false" ht="15.75" hidden="false" customHeight="true" outlineLevel="0" collapsed="false">
      <c r="B39" s="454"/>
      <c r="G39" s="1"/>
      <c r="H39" s="1"/>
      <c r="I39" s="1"/>
      <c r="J39" s="1"/>
      <c r="K39" s="1"/>
      <c r="L39" s="1"/>
      <c r="M39" s="1"/>
      <c r="N39" s="1"/>
      <c r="O39" s="1"/>
      <c r="P39" s="1"/>
      <c r="Q39" s="1"/>
      <c r="R39" s="1"/>
      <c r="S39" s="1"/>
      <c r="T39" s="1"/>
      <c r="U39" s="1"/>
      <c r="V39" s="1"/>
      <c r="W39" s="1"/>
      <c r="X39" s="1"/>
      <c r="Y39" s="1"/>
      <c r="Z39" s="1"/>
    </row>
    <row r="40" customFormat="false" ht="15.75" hidden="false" customHeight="true" outlineLevel="0" collapsed="false">
      <c r="B40" s="454"/>
      <c r="G40" s="1"/>
      <c r="H40" s="1"/>
      <c r="I40" s="1"/>
      <c r="J40" s="1"/>
      <c r="K40" s="1"/>
      <c r="L40" s="1"/>
      <c r="M40" s="1"/>
      <c r="N40" s="1"/>
      <c r="O40" s="1"/>
      <c r="P40" s="1"/>
      <c r="Q40" s="1"/>
      <c r="R40" s="1"/>
      <c r="S40" s="1"/>
      <c r="T40" s="1"/>
      <c r="U40" s="1"/>
      <c r="V40" s="1"/>
      <c r="W40" s="1"/>
      <c r="X40" s="1"/>
      <c r="Y40" s="1"/>
      <c r="Z40" s="1"/>
    </row>
    <row r="41" customFormat="false" ht="15.75" hidden="false" customHeight="true" outlineLevel="0" collapsed="false">
      <c r="B41" s="454"/>
      <c r="G41" s="1"/>
      <c r="H41" s="1"/>
      <c r="I41" s="1"/>
      <c r="J41" s="1"/>
      <c r="K41" s="1"/>
      <c r="L41" s="1"/>
      <c r="M41" s="1"/>
      <c r="N41" s="1"/>
      <c r="O41" s="1"/>
      <c r="P41" s="1"/>
      <c r="Q41" s="1"/>
      <c r="R41" s="1"/>
      <c r="S41" s="1"/>
      <c r="T41" s="1"/>
      <c r="U41" s="1"/>
      <c r="V41" s="1"/>
      <c r="W41" s="1"/>
      <c r="X41" s="1"/>
      <c r="Y41" s="1"/>
      <c r="Z41" s="1"/>
    </row>
    <row r="42" customFormat="false" ht="15.75" hidden="false" customHeight="true" outlineLevel="0" collapsed="false">
      <c r="B42" s="454"/>
      <c r="G42" s="1"/>
      <c r="H42" s="1"/>
      <c r="I42" s="1"/>
      <c r="J42" s="1"/>
      <c r="K42" s="1"/>
      <c r="L42" s="1"/>
      <c r="M42" s="1"/>
      <c r="N42" s="1"/>
      <c r="O42" s="1"/>
      <c r="P42" s="1"/>
      <c r="Q42" s="1"/>
      <c r="R42" s="1"/>
      <c r="S42" s="1"/>
      <c r="T42" s="1"/>
      <c r="U42" s="1"/>
      <c r="V42" s="1"/>
      <c r="W42" s="1"/>
      <c r="X42" s="1"/>
      <c r="Y42" s="1"/>
      <c r="Z42" s="1"/>
    </row>
    <row r="43" customFormat="false" ht="15.75" hidden="false" customHeight="true" outlineLevel="0" collapsed="false">
      <c r="B43" s="454"/>
      <c r="G43" s="1"/>
      <c r="H43" s="1"/>
      <c r="I43" s="1"/>
      <c r="J43" s="1"/>
      <c r="K43" s="1"/>
      <c r="L43" s="1"/>
      <c r="M43" s="1"/>
      <c r="N43" s="1"/>
      <c r="O43" s="1"/>
      <c r="P43" s="1"/>
      <c r="Q43" s="1"/>
      <c r="R43" s="1"/>
      <c r="S43" s="1"/>
      <c r="T43" s="1"/>
      <c r="U43" s="1"/>
      <c r="V43" s="1"/>
      <c r="W43" s="1"/>
      <c r="X43" s="1"/>
      <c r="Y43" s="1"/>
      <c r="Z43" s="1"/>
    </row>
    <row r="44" customFormat="false" ht="15.75" hidden="false" customHeight="true" outlineLevel="0" collapsed="false">
      <c r="B44" s="454"/>
      <c r="G44" s="1"/>
      <c r="H44" s="1"/>
      <c r="I44" s="1"/>
      <c r="J44" s="1"/>
      <c r="K44" s="1"/>
      <c r="L44" s="1"/>
      <c r="M44" s="1"/>
      <c r="N44" s="1"/>
      <c r="O44" s="1"/>
      <c r="P44" s="1"/>
      <c r="Q44" s="1"/>
      <c r="R44" s="1"/>
      <c r="S44" s="1"/>
      <c r="T44" s="1"/>
      <c r="U44" s="1"/>
      <c r="V44" s="1"/>
      <c r="W44" s="1"/>
      <c r="X44" s="1"/>
      <c r="Y44" s="1"/>
      <c r="Z44" s="1"/>
    </row>
    <row r="45" customFormat="false" ht="15.75" hidden="false" customHeight="true" outlineLevel="0" collapsed="false">
      <c r="B45" s="454"/>
      <c r="G45" s="1"/>
      <c r="H45" s="1"/>
      <c r="I45" s="1"/>
      <c r="J45" s="1"/>
      <c r="K45" s="1"/>
      <c r="L45" s="1"/>
      <c r="M45" s="1"/>
      <c r="N45" s="1"/>
      <c r="O45" s="1"/>
      <c r="P45" s="1"/>
      <c r="Q45" s="1"/>
      <c r="R45" s="1"/>
      <c r="S45" s="1"/>
      <c r="T45" s="1"/>
      <c r="U45" s="1"/>
      <c r="V45" s="1"/>
      <c r="W45" s="1"/>
      <c r="X45" s="1"/>
      <c r="Y45" s="1"/>
      <c r="Z45" s="1"/>
    </row>
    <row r="46" customFormat="false" ht="15.75" hidden="false" customHeight="true" outlineLevel="0" collapsed="false">
      <c r="B46" s="454"/>
      <c r="G46" s="1"/>
      <c r="H46" s="1"/>
      <c r="I46" s="1"/>
      <c r="J46" s="1"/>
      <c r="K46" s="1"/>
      <c r="L46" s="1"/>
      <c r="M46" s="1"/>
      <c r="N46" s="1"/>
      <c r="O46" s="1"/>
      <c r="P46" s="1"/>
      <c r="Q46" s="1"/>
      <c r="R46" s="1"/>
      <c r="S46" s="1"/>
      <c r="T46" s="1"/>
      <c r="U46" s="1"/>
      <c r="V46" s="1"/>
      <c r="W46" s="1"/>
      <c r="X46" s="1"/>
      <c r="Y46" s="1"/>
      <c r="Z46" s="1"/>
    </row>
    <row r="47" customFormat="false" ht="15.75" hidden="false" customHeight="true" outlineLevel="0" collapsed="false">
      <c r="B47" s="454"/>
      <c r="G47" s="1"/>
      <c r="H47" s="1"/>
      <c r="I47" s="1"/>
      <c r="J47" s="1"/>
      <c r="K47" s="1"/>
      <c r="L47" s="1"/>
      <c r="M47" s="1"/>
      <c r="N47" s="1"/>
      <c r="O47" s="1"/>
      <c r="P47" s="1"/>
      <c r="Q47" s="1"/>
      <c r="R47" s="1"/>
      <c r="S47" s="1"/>
      <c r="T47" s="1"/>
      <c r="U47" s="1"/>
      <c r="V47" s="1"/>
      <c r="W47" s="1"/>
      <c r="X47" s="1"/>
      <c r="Y47" s="1"/>
      <c r="Z47" s="1"/>
    </row>
    <row r="48" customFormat="false" ht="15.75" hidden="false" customHeight="true" outlineLevel="0" collapsed="false">
      <c r="B48" s="454"/>
      <c r="G48" s="1"/>
      <c r="H48" s="1"/>
      <c r="I48" s="1"/>
      <c r="J48" s="1"/>
      <c r="K48" s="1"/>
      <c r="L48" s="1"/>
      <c r="M48" s="1"/>
      <c r="N48" s="1"/>
      <c r="O48" s="1"/>
      <c r="P48" s="1"/>
      <c r="Q48" s="1"/>
      <c r="R48" s="1"/>
      <c r="S48" s="1"/>
      <c r="T48" s="1"/>
      <c r="U48" s="1"/>
      <c r="V48" s="1"/>
      <c r="W48" s="1"/>
      <c r="X48" s="1"/>
      <c r="Y48" s="1"/>
      <c r="Z48" s="1"/>
    </row>
    <row r="49" customFormat="false" ht="15.75" hidden="false" customHeight="true" outlineLevel="0" collapsed="false">
      <c r="B49" s="454"/>
      <c r="G49" s="1"/>
      <c r="H49" s="1"/>
      <c r="I49" s="1"/>
      <c r="J49" s="1"/>
      <c r="K49" s="1"/>
      <c r="L49" s="1"/>
      <c r="M49" s="1"/>
      <c r="N49" s="1"/>
      <c r="O49" s="1"/>
      <c r="P49" s="1"/>
      <c r="Q49" s="1"/>
      <c r="R49" s="1"/>
      <c r="S49" s="1"/>
      <c r="T49" s="1"/>
      <c r="U49" s="1"/>
      <c r="V49" s="1"/>
      <c r="W49" s="1"/>
      <c r="X49" s="1"/>
      <c r="Y49" s="1"/>
      <c r="Z49" s="1"/>
    </row>
    <row r="50" customFormat="false" ht="15.75" hidden="false" customHeight="true" outlineLevel="0" collapsed="false">
      <c r="B50" s="454"/>
      <c r="G50" s="1"/>
      <c r="H50" s="1"/>
      <c r="I50" s="1"/>
      <c r="J50" s="1"/>
      <c r="K50" s="1"/>
      <c r="L50" s="1"/>
      <c r="M50" s="1"/>
      <c r="N50" s="1"/>
      <c r="O50" s="1"/>
      <c r="P50" s="1"/>
      <c r="Q50" s="1"/>
      <c r="R50" s="1"/>
      <c r="S50" s="1"/>
      <c r="T50" s="1"/>
      <c r="U50" s="1"/>
      <c r="V50" s="1"/>
      <c r="W50" s="1"/>
      <c r="X50" s="1"/>
      <c r="Y50" s="1"/>
      <c r="Z50" s="1"/>
    </row>
    <row r="51" customFormat="false" ht="15.75" hidden="false" customHeight="true" outlineLevel="0" collapsed="false">
      <c r="B51" s="454"/>
      <c r="G51" s="1"/>
      <c r="H51" s="1"/>
      <c r="I51" s="1"/>
      <c r="J51" s="1"/>
      <c r="K51" s="1"/>
      <c r="L51" s="1"/>
      <c r="M51" s="1"/>
      <c r="N51" s="1"/>
      <c r="O51" s="1"/>
      <c r="P51" s="1"/>
      <c r="Q51" s="1"/>
      <c r="R51" s="1"/>
      <c r="S51" s="1"/>
      <c r="T51" s="1"/>
      <c r="U51" s="1"/>
      <c r="V51" s="1"/>
      <c r="W51" s="1"/>
      <c r="X51" s="1"/>
      <c r="Y51" s="1"/>
      <c r="Z51" s="1"/>
    </row>
    <row r="52" customFormat="false" ht="15.75" hidden="false" customHeight="true" outlineLevel="0" collapsed="false">
      <c r="B52" s="454"/>
      <c r="G52" s="1"/>
      <c r="H52" s="1"/>
      <c r="I52" s="1"/>
      <c r="J52" s="1"/>
      <c r="K52" s="1"/>
      <c r="L52" s="1"/>
      <c r="M52" s="1"/>
      <c r="N52" s="1"/>
      <c r="O52" s="1"/>
      <c r="P52" s="1"/>
      <c r="Q52" s="1"/>
      <c r="R52" s="1"/>
      <c r="S52" s="1"/>
      <c r="T52" s="1"/>
      <c r="U52" s="1"/>
      <c r="V52" s="1"/>
      <c r="W52" s="1"/>
      <c r="X52" s="1"/>
      <c r="Y52" s="1"/>
      <c r="Z52" s="1"/>
    </row>
    <row r="53" customFormat="false" ht="15.75" hidden="false" customHeight="true" outlineLevel="0" collapsed="false">
      <c r="B53" s="454"/>
      <c r="G53" s="1"/>
      <c r="H53" s="1"/>
      <c r="I53" s="1"/>
      <c r="J53" s="1"/>
      <c r="K53" s="1"/>
      <c r="L53" s="1"/>
      <c r="M53" s="1"/>
      <c r="N53" s="1"/>
      <c r="O53" s="1"/>
      <c r="P53" s="1"/>
      <c r="Q53" s="1"/>
      <c r="R53" s="1"/>
      <c r="S53" s="1"/>
      <c r="T53" s="1"/>
      <c r="U53" s="1"/>
      <c r="V53" s="1"/>
      <c r="W53" s="1"/>
      <c r="X53" s="1"/>
      <c r="Y53" s="1"/>
      <c r="Z53" s="1"/>
    </row>
    <row r="54" customFormat="false" ht="15.75" hidden="false" customHeight="true" outlineLevel="0" collapsed="false">
      <c r="B54" s="454"/>
      <c r="G54" s="1"/>
      <c r="H54" s="1"/>
      <c r="I54" s="1"/>
      <c r="J54" s="1"/>
      <c r="K54" s="1"/>
      <c r="L54" s="1"/>
      <c r="M54" s="1"/>
      <c r="N54" s="1"/>
      <c r="O54" s="1"/>
      <c r="P54" s="1"/>
      <c r="Q54" s="1"/>
      <c r="R54" s="1"/>
      <c r="S54" s="1"/>
      <c r="T54" s="1"/>
      <c r="U54" s="1"/>
      <c r="V54" s="1"/>
      <c r="W54" s="1"/>
      <c r="X54" s="1"/>
      <c r="Y54" s="1"/>
      <c r="Z54" s="1"/>
    </row>
    <row r="55" customFormat="false" ht="15.75" hidden="false" customHeight="true" outlineLevel="0" collapsed="false">
      <c r="B55" s="454"/>
      <c r="G55" s="1"/>
      <c r="H55" s="1"/>
      <c r="I55" s="1"/>
      <c r="J55" s="1"/>
      <c r="K55" s="1"/>
      <c r="L55" s="1"/>
      <c r="M55" s="1"/>
      <c r="N55" s="1"/>
      <c r="O55" s="1"/>
      <c r="P55" s="1"/>
      <c r="Q55" s="1"/>
      <c r="R55" s="1"/>
      <c r="S55" s="1"/>
      <c r="T55" s="1"/>
      <c r="U55" s="1"/>
      <c r="V55" s="1"/>
      <c r="W55" s="1"/>
      <c r="X55" s="1"/>
      <c r="Y55" s="1"/>
      <c r="Z55" s="1"/>
    </row>
    <row r="56" customFormat="false" ht="15.75" hidden="false" customHeight="true" outlineLevel="0" collapsed="false">
      <c r="B56" s="454"/>
      <c r="G56" s="1"/>
      <c r="H56" s="1"/>
      <c r="I56" s="1"/>
      <c r="J56" s="1"/>
      <c r="K56" s="1"/>
      <c r="L56" s="1"/>
      <c r="M56" s="1"/>
      <c r="N56" s="1"/>
      <c r="O56" s="1"/>
      <c r="P56" s="1"/>
      <c r="Q56" s="1"/>
      <c r="R56" s="1"/>
      <c r="S56" s="1"/>
      <c r="T56" s="1"/>
      <c r="U56" s="1"/>
      <c r="V56" s="1"/>
      <c r="W56" s="1"/>
      <c r="X56" s="1"/>
      <c r="Y56" s="1"/>
      <c r="Z56" s="1"/>
    </row>
    <row r="57" customFormat="false" ht="15.75" hidden="false" customHeight="true" outlineLevel="0" collapsed="false">
      <c r="B57" s="454"/>
      <c r="G57" s="1"/>
      <c r="H57" s="1"/>
      <c r="I57" s="1"/>
      <c r="J57" s="1"/>
      <c r="K57" s="1"/>
      <c r="L57" s="1"/>
      <c r="M57" s="1"/>
      <c r="N57" s="1"/>
      <c r="O57" s="1"/>
      <c r="P57" s="1"/>
      <c r="Q57" s="1"/>
      <c r="R57" s="1"/>
      <c r="S57" s="1"/>
      <c r="T57" s="1"/>
      <c r="U57" s="1"/>
      <c r="V57" s="1"/>
      <c r="W57" s="1"/>
      <c r="X57" s="1"/>
      <c r="Y57" s="1"/>
      <c r="Z57" s="1"/>
    </row>
    <row r="58" customFormat="false" ht="15.75" hidden="false" customHeight="true" outlineLevel="0" collapsed="false">
      <c r="B58" s="454"/>
      <c r="G58" s="1"/>
      <c r="H58" s="1"/>
      <c r="I58" s="1"/>
      <c r="J58" s="1"/>
      <c r="K58" s="1"/>
      <c r="L58" s="1"/>
      <c r="M58" s="1"/>
      <c r="N58" s="1"/>
      <c r="O58" s="1"/>
      <c r="P58" s="1"/>
      <c r="Q58" s="1"/>
      <c r="R58" s="1"/>
      <c r="S58" s="1"/>
      <c r="T58" s="1"/>
      <c r="U58" s="1"/>
      <c r="V58" s="1"/>
      <c r="W58" s="1"/>
      <c r="X58" s="1"/>
      <c r="Y58" s="1"/>
      <c r="Z58" s="1"/>
    </row>
    <row r="59" customFormat="false" ht="15.75" hidden="false" customHeight="true" outlineLevel="0" collapsed="false">
      <c r="B59" s="454"/>
      <c r="G59" s="1"/>
      <c r="H59" s="1"/>
      <c r="I59" s="1"/>
      <c r="J59" s="1"/>
      <c r="K59" s="1"/>
      <c r="L59" s="1"/>
      <c r="M59" s="1"/>
      <c r="N59" s="1"/>
      <c r="O59" s="1"/>
      <c r="P59" s="1"/>
      <c r="Q59" s="1"/>
      <c r="R59" s="1"/>
      <c r="S59" s="1"/>
      <c r="T59" s="1"/>
      <c r="U59" s="1"/>
      <c r="V59" s="1"/>
      <c r="W59" s="1"/>
      <c r="X59" s="1"/>
      <c r="Y59" s="1"/>
      <c r="Z59" s="1"/>
    </row>
    <row r="60" customFormat="false" ht="15.75" hidden="false" customHeight="true" outlineLevel="0" collapsed="false">
      <c r="B60" s="454"/>
      <c r="G60" s="1"/>
      <c r="H60" s="1"/>
      <c r="I60" s="1"/>
      <c r="J60" s="1"/>
      <c r="K60" s="1"/>
      <c r="L60" s="1"/>
      <c r="M60" s="1"/>
      <c r="N60" s="1"/>
      <c r="O60" s="1"/>
      <c r="P60" s="1"/>
      <c r="Q60" s="1"/>
      <c r="R60" s="1"/>
      <c r="S60" s="1"/>
      <c r="T60" s="1"/>
      <c r="U60" s="1"/>
      <c r="V60" s="1"/>
      <c r="W60" s="1"/>
      <c r="X60" s="1"/>
      <c r="Y60" s="1"/>
      <c r="Z60" s="1"/>
    </row>
    <row r="61" customFormat="false" ht="15.75" hidden="false" customHeight="true" outlineLevel="0" collapsed="false">
      <c r="B61" s="454"/>
      <c r="G61" s="1"/>
      <c r="H61" s="1"/>
      <c r="I61" s="1"/>
      <c r="J61" s="1"/>
      <c r="K61" s="1"/>
      <c r="L61" s="1"/>
      <c r="M61" s="1"/>
      <c r="N61" s="1"/>
      <c r="O61" s="1"/>
      <c r="P61" s="1"/>
      <c r="Q61" s="1"/>
      <c r="R61" s="1"/>
      <c r="S61" s="1"/>
      <c r="T61" s="1"/>
      <c r="U61" s="1"/>
      <c r="V61" s="1"/>
      <c r="W61" s="1"/>
      <c r="X61" s="1"/>
      <c r="Y61" s="1"/>
      <c r="Z61" s="1"/>
    </row>
    <row r="62" customFormat="false" ht="15.75" hidden="false" customHeight="true" outlineLevel="0" collapsed="false">
      <c r="B62" s="454"/>
      <c r="G62" s="1"/>
      <c r="H62" s="1"/>
      <c r="I62" s="1"/>
      <c r="J62" s="1"/>
      <c r="K62" s="1"/>
      <c r="L62" s="1"/>
      <c r="M62" s="1"/>
      <c r="N62" s="1"/>
      <c r="O62" s="1"/>
      <c r="P62" s="1"/>
      <c r="Q62" s="1"/>
      <c r="R62" s="1"/>
      <c r="S62" s="1"/>
      <c r="T62" s="1"/>
      <c r="U62" s="1"/>
      <c r="V62" s="1"/>
      <c r="W62" s="1"/>
      <c r="X62" s="1"/>
      <c r="Y62" s="1"/>
      <c r="Z62" s="1"/>
    </row>
    <row r="63" customFormat="false" ht="15.75" hidden="false" customHeight="true" outlineLevel="0" collapsed="false">
      <c r="B63" s="454"/>
      <c r="G63" s="1"/>
      <c r="H63" s="1"/>
      <c r="I63" s="1"/>
      <c r="J63" s="1"/>
      <c r="K63" s="1"/>
      <c r="L63" s="1"/>
      <c r="M63" s="1"/>
      <c r="N63" s="1"/>
      <c r="O63" s="1"/>
      <c r="P63" s="1"/>
      <c r="Q63" s="1"/>
      <c r="R63" s="1"/>
      <c r="S63" s="1"/>
      <c r="T63" s="1"/>
      <c r="U63" s="1"/>
      <c r="V63" s="1"/>
      <c r="W63" s="1"/>
      <c r="X63" s="1"/>
      <c r="Y63" s="1"/>
      <c r="Z63" s="1"/>
    </row>
    <row r="64" customFormat="false" ht="15.75" hidden="false" customHeight="true" outlineLevel="0" collapsed="false">
      <c r="B64" s="454"/>
      <c r="G64" s="1"/>
      <c r="H64" s="1"/>
      <c r="I64" s="1"/>
      <c r="J64" s="1"/>
      <c r="K64" s="1"/>
      <c r="L64" s="1"/>
      <c r="M64" s="1"/>
      <c r="N64" s="1"/>
      <c r="O64" s="1"/>
      <c r="P64" s="1"/>
      <c r="Q64" s="1"/>
      <c r="R64" s="1"/>
      <c r="S64" s="1"/>
      <c r="T64" s="1"/>
      <c r="U64" s="1"/>
      <c r="V64" s="1"/>
      <c r="W64" s="1"/>
      <c r="X64" s="1"/>
      <c r="Y64" s="1"/>
      <c r="Z64" s="1"/>
    </row>
    <row r="65" customFormat="false" ht="15.75" hidden="false" customHeight="true" outlineLevel="0" collapsed="false">
      <c r="B65" s="454"/>
      <c r="G65" s="1"/>
      <c r="H65" s="1"/>
      <c r="I65" s="1"/>
      <c r="J65" s="1"/>
      <c r="K65" s="1"/>
      <c r="L65" s="1"/>
      <c r="M65" s="1"/>
      <c r="N65" s="1"/>
      <c r="O65" s="1"/>
      <c r="P65" s="1"/>
      <c r="Q65" s="1"/>
      <c r="R65" s="1"/>
      <c r="S65" s="1"/>
      <c r="T65" s="1"/>
      <c r="U65" s="1"/>
      <c r="V65" s="1"/>
      <c r="W65" s="1"/>
      <c r="X65" s="1"/>
      <c r="Y65" s="1"/>
      <c r="Z65" s="1"/>
    </row>
    <row r="66" customFormat="false" ht="15.75" hidden="false" customHeight="true" outlineLevel="0" collapsed="false">
      <c r="B66" s="454"/>
      <c r="G66" s="1"/>
      <c r="H66" s="1"/>
      <c r="I66" s="1"/>
      <c r="J66" s="1"/>
      <c r="K66" s="1"/>
      <c r="L66" s="1"/>
      <c r="M66" s="1"/>
      <c r="N66" s="1"/>
      <c r="O66" s="1"/>
      <c r="P66" s="1"/>
      <c r="Q66" s="1"/>
      <c r="R66" s="1"/>
      <c r="S66" s="1"/>
      <c r="T66" s="1"/>
      <c r="U66" s="1"/>
      <c r="V66" s="1"/>
      <c r="W66" s="1"/>
      <c r="X66" s="1"/>
      <c r="Y66" s="1"/>
      <c r="Z66" s="1"/>
    </row>
    <row r="67" customFormat="false" ht="15.75" hidden="false" customHeight="true" outlineLevel="0" collapsed="false">
      <c r="B67" s="454"/>
      <c r="G67" s="1"/>
      <c r="H67" s="1"/>
      <c r="I67" s="1"/>
      <c r="J67" s="1"/>
      <c r="K67" s="1"/>
      <c r="L67" s="1"/>
      <c r="M67" s="1"/>
      <c r="N67" s="1"/>
      <c r="O67" s="1"/>
      <c r="P67" s="1"/>
      <c r="Q67" s="1"/>
      <c r="R67" s="1"/>
      <c r="S67" s="1"/>
      <c r="T67" s="1"/>
      <c r="U67" s="1"/>
      <c r="V67" s="1"/>
      <c r="W67" s="1"/>
      <c r="X67" s="1"/>
      <c r="Y67" s="1"/>
      <c r="Z67" s="1"/>
    </row>
    <row r="68" customFormat="false" ht="15.75" hidden="false" customHeight="true" outlineLevel="0" collapsed="false">
      <c r="B68" s="454"/>
      <c r="G68" s="1"/>
      <c r="H68" s="1"/>
      <c r="I68" s="1"/>
      <c r="J68" s="1"/>
      <c r="K68" s="1"/>
      <c r="L68" s="1"/>
      <c r="M68" s="1"/>
      <c r="N68" s="1"/>
      <c r="O68" s="1"/>
      <c r="P68" s="1"/>
      <c r="Q68" s="1"/>
      <c r="R68" s="1"/>
      <c r="S68" s="1"/>
      <c r="T68" s="1"/>
      <c r="U68" s="1"/>
      <c r="V68" s="1"/>
      <c r="W68" s="1"/>
      <c r="X68" s="1"/>
      <c r="Y68" s="1"/>
      <c r="Z68" s="1"/>
    </row>
    <row r="69" customFormat="false" ht="15.75" hidden="false" customHeight="true" outlineLevel="0" collapsed="false">
      <c r="B69" s="454"/>
      <c r="G69" s="1"/>
      <c r="H69" s="1"/>
      <c r="I69" s="1"/>
      <c r="J69" s="1"/>
      <c r="K69" s="1"/>
      <c r="L69" s="1"/>
      <c r="M69" s="1"/>
      <c r="N69" s="1"/>
      <c r="O69" s="1"/>
      <c r="P69" s="1"/>
      <c r="Q69" s="1"/>
      <c r="R69" s="1"/>
      <c r="S69" s="1"/>
      <c r="T69" s="1"/>
      <c r="U69" s="1"/>
      <c r="V69" s="1"/>
      <c r="W69" s="1"/>
      <c r="X69" s="1"/>
      <c r="Y69" s="1"/>
      <c r="Z69" s="1"/>
    </row>
    <row r="70" customFormat="false" ht="15.75" hidden="false" customHeight="true" outlineLevel="0" collapsed="false">
      <c r="B70" s="454"/>
      <c r="G70" s="1"/>
      <c r="H70" s="1"/>
      <c r="I70" s="1"/>
      <c r="J70" s="1"/>
      <c r="K70" s="1"/>
      <c r="L70" s="1"/>
      <c r="M70" s="1"/>
      <c r="N70" s="1"/>
      <c r="O70" s="1"/>
      <c r="P70" s="1"/>
      <c r="Q70" s="1"/>
      <c r="R70" s="1"/>
      <c r="S70" s="1"/>
      <c r="T70" s="1"/>
      <c r="U70" s="1"/>
      <c r="V70" s="1"/>
      <c r="W70" s="1"/>
      <c r="X70" s="1"/>
      <c r="Y70" s="1"/>
      <c r="Z70" s="1"/>
    </row>
    <row r="71" customFormat="false" ht="15.75" hidden="false" customHeight="true" outlineLevel="0" collapsed="false">
      <c r="B71" s="454"/>
      <c r="G71" s="1"/>
      <c r="H71" s="1"/>
      <c r="I71" s="1"/>
      <c r="J71" s="1"/>
      <c r="K71" s="1"/>
      <c r="L71" s="1"/>
      <c r="M71" s="1"/>
      <c r="N71" s="1"/>
      <c r="O71" s="1"/>
      <c r="P71" s="1"/>
      <c r="Q71" s="1"/>
      <c r="R71" s="1"/>
      <c r="S71" s="1"/>
      <c r="T71" s="1"/>
      <c r="U71" s="1"/>
      <c r="V71" s="1"/>
      <c r="W71" s="1"/>
      <c r="X71" s="1"/>
      <c r="Y71" s="1"/>
      <c r="Z71" s="1"/>
    </row>
    <row r="72" customFormat="false" ht="15.75" hidden="false" customHeight="true" outlineLevel="0" collapsed="false">
      <c r="B72" s="454"/>
      <c r="G72" s="1"/>
      <c r="H72" s="1"/>
      <c r="I72" s="1"/>
      <c r="J72" s="1"/>
      <c r="K72" s="1"/>
      <c r="L72" s="1"/>
      <c r="M72" s="1"/>
      <c r="N72" s="1"/>
      <c r="O72" s="1"/>
      <c r="P72" s="1"/>
      <c r="Q72" s="1"/>
      <c r="R72" s="1"/>
      <c r="S72" s="1"/>
      <c r="T72" s="1"/>
      <c r="U72" s="1"/>
      <c r="V72" s="1"/>
      <c r="W72" s="1"/>
      <c r="X72" s="1"/>
      <c r="Y72" s="1"/>
      <c r="Z72" s="1"/>
    </row>
    <row r="73" customFormat="false" ht="15.75" hidden="false" customHeight="true" outlineLevel="0" collapsed="false">
      <c r="B73" s="454"/>
      <c r="G73" s="1"/>
      <c r="H73" s="1"/>
      <c r="I73" s="1"/>
      <c r="J73" s="1"/>
      <c r="K73" s="1"/>
      <c r="L73" s="1"/>
      <c r="M73" s="1"/>
      <c r="N73" s="1"/>
      <c r="O73" s="1"/>
      <c r="P73" s="1"/>
      <c r="Q73" s="1"/>
      <c r="R73" s="1"/>
      <c r="S73" s="1"/>
      <c r="T73" s="1"/>
      <c r="U73" s="1"/>
      <c r="V73" s="1"/>
      <c r="W73" s="1"/>
      <c r="X73" s="1"/>
      <c r="Y73" s="1"/>
      <c r="Z73" s="1"/>
    </row>
    <row r="74" customFormat="false" ht="15.75" hidden="false" customHeight="true" outlineLevel="0" collapsed="false">
      <c r="B74" s="454"/>
      <c r="G74" s="1"/>
      <c r="H74" s="1"/>
      <c r="I74" s="1"/>
      <c r="J74" s="1"/>
      <c r="K74" s="1"/>
      <c r="L74" s="1"/>
      <c r="M74" s="1"/>
      <c r="N74" s="1"/>
      <c r="O74" s="1"/>
      <c r="P74" s="1"/>
      <c r="Q74" s="1"/>
      <c r="R74" s="1"/>
      <c r="S74" s="1"/>
      <c r="T74" s="1"/>
      <c r="U74" s="1"/>
      <c r="V74" s="1"/>
      <c r="W74" s="1"/>
      <c r="X74" s="1"/>
      <c r="Y74" s="1"/>
      <c r="Z74" s="1"/>
    </row>
    <row r="75" customFormat="false" ht="15.75" hidden="false" customHeight="true" outlineLevel="0" collapsed="false">
      <c r="B75" s="454"/>
      <c r="G75" s="1"/>
      <c r="H75" s="1"/>
      <c r="I75" s="1"/>
      <c r="J75" s="1"/>
      <c r="K75" s="1"/>
      <c r="L75" s="1"/>
      <c r="M75" s="1"/>
      <c r="N75" s="1"/>
      <c r="O75" s="1"/>
      <c r="P75" s="1"/>
      <c r="Q75" s="1"/>
      <c r="R75" s="1"/>
      <c r="S75" s="1"/>
      <c r="T75" s="1"/>
      <c r="U75" s="1"/>
      <c r="V75" s="1"/>
      <c r="W75" s="1"/>
      <c r="X75" s="1"/>
      <c r="Y75" s="1"/>
      <c r="Z75" s="1"/>
    </row>
    <row r="76" customFormat="false" ht="15.75" hidden="false" customHeight="true" outlineLevel="0" collapsed="false">
      <c r="B76" s="454"/>
      <c r="G76" s="1"/>
      <c r="H76" s="1"/>
      <c r="I76" s="1"/>
      <c r="J76" s="1"/>
      <c r="K76" s="1"/>
      <c r="L76" s="1"/>
      <c r="M76" s="1"/>
      <c r="N76" s="1"/>
      <c r="O76" s="1"/>
      <c r="P76" s="1"/>
      <c r="Q76" s="1"/>
      <c r="R76" s="1"/>
      <c r="S76" s="1"/>
      <c r="T76" s="1"/>
      <c r="U76" s="1"/>
      <c r="V76" s="1"/>
      <c r="W76" s="1"/>
      <c r="X76" s="1"/>
      <c r="Y76" s="1"/>
      <c r="Z76" s="1"/>
    </row>
    <row r="77" customFormat="false" ht="15.75" hidden="false" customHeight="true" outlineLevel="0" collapsed="false">
      <c r="B77" s="454"/>
      <c r="G77" s="1"/>
      <c r="H77" s="1"/>
      <c r="I77" s="1"/>
      <c r="J77" s="1"/>
      <c r="K77" s="1"/>
      <c r="L77" s="1"/>
      <c r="M77" s="1"/>
      <c r="N77" s="1"/>
      <c r="O77" s="1"/>
      <c r="P77" s="1"/>
      <c r="Q77" s="1"/>
      <c r="R77" s="1"/>
      <c r="S77" s="1"/>
      <c r="T77" s="1"/>
      <c r="U77" s="1"/>
      <c r="V77" s="1"/>
      <c r="W77" s="1"/>
      <c r="X77" s="1"/>
      <c r="Y77" s="1"/>
      <c r="Z77" s="1"/>
    </row>
    <row r="78" customFormat="false" ht="15.75" hidden="false" customHeight="true" outlineLevel="0" collapsed="false">
      <c r="B78" s="454"/>
      <c r="G78" s="1"/>
      <c r="H78" s="1"/>
      <c r="I78" s="1"/>
      <c r="J78" s="1"/>
      <c r="K78" s="1"/>
      <c r="L78" s="1"/>
      <c r="M78" s="1"/>
      <c r="N78" s="1"/>
      <c r="O78" s="1"/>
      <c r="P78" s="1"/>
      <c r="Q78" s="1"/>
      <c r="R78" s="1"/>
      <c r="S78" s="1"/>
      <c r="T78" s="1"/>
      <c r="U78" s="1"/>
      <c r="V78" s="1"/>
      <c r="W78" s="1"/>
      <c r="X78" s="1"/>
      <c r="Y78" s="1"/>
      <c r="Z78" s="1"/>
    </row>
    <row r="79" customFormat="false" ht="15.75" hidden="false" customHeight="true" outlineLevel="0" collapsed="false">
      <c r="B79" s="454"/>
      <c r="G79" s="1"/>
      <c r="H79" s="1"/>
      <c r="I79" s="1"/>
      <c r="J79" s="1"/>
      <c r="K79" s="1"/>
      <c r="L79" s="1"/>
      <c r="M79" s="1"/>
      <c r="N79" s="1"/>
      <c r="O79" s="1"/>
      <c r="P79" s="1"/>
      <c r="Q79" s="1"/>
      <c r="R79" s="1"/>
      <c r="S79" s="1"/>
      <c r="T79" s="1"/>
      <c r="U79" s="1"/>
      <c r="V79" s="1"/>
      <c r="W79" s="1"/>
      <c r="X79" s="1"/>
      <c r="Y79" s="1"/>
      <c r="Z79" s="1"/>
    </row>
    <row r="80" customFormat="false" ht="15.75" hidden="false" customHeight="true" outlineLevel="0" collapsed="false">
      <c r="B80" s="454"/>
      <c r="G80" s="1"/>
      <c r="H80" s="1"/>
      <c r="I80" s="1"/>
      <c r="J80" s="1"/>
      <c r="K80" s="1"/>
      <c r="L80" s="1"/>
      <c r="M80" s="1"/>
      <c r="N80" s="1"/>
      <c r="O80" s="1"/>
      <c r="P80" s="1"/>
      <c r="Q80" s="1"/>
      <c r="R80" s="1"/>
      <c r="S80" s="1"/>
      <c r="T80" s="1"/>
      <c r="U80" s="1"/>
      <c r="V80" s="1"/>
      <c r="W80" s="1"/>
      <c r="X80" s="1"/>
      <c r="Y80" s="1"/>
      <c r="Z80" s="1"/>
    </row>
    <row r="81" customFormat="false" ht="15.75" hidden="false" customHeight="true" outlineLevel="0" collapsed="false">
      <c r="B81" s="454"/>
      <c r="G81" s="1"/>
      <c r="H81" s="1"/>
      <c r="I81" s="1"/>
      <c r="J81" s="1"/>
      <c r="K81" s="1"/>
      <c r="L81" s="1"/>
      <c r="M81" s="1"/>
      <c r="N81" s="1"/>
      <c r="O81" s="1"/>
      <c r="P81" s="1"/>
      <c r="Q81" s="1"/>
      <c r="R81" s="1"/>
      <c r="S81" s="1"/>
      <c r="T81" s="1"/>
      <c r="U81" s="1"/>
      <c r="V81" s="1"/>
      <c r="W81" s="1"/>
      <c r="X81" s="1"/>
      <c r="Y81" s="1"/>
      <c r="Z81" s="1"/>
    </row>
    <row r="82" customFormat="false" ht="15.75" hidden="false" customHeight="true" outlineLevel="0" collapsed="false">
      <c r="B82" s="454"/>
      <c r="G82" s="1"/>
      <c r="H82" s="1"/>
      <c r="I82" s="1"/>
      <c r="J82" s="1"/>
      <c r="K82" s="1"/>
      <c r="L82" s="1"/>
      <c r="M82" s="1"/>
      <c r="N82" s="1"/>
      <c r="O82" s="1"/>
      <c r="P82" s="1"/>
      <c r="Q82" s="1"/>
      <c r="R82" s="1"/>
      <c r="S82" s="1"/>
      <c r="T82" s="1"/>
      <c r="U82" s="1"/>
      <c r="V82" s="1"/>
      <c r="W82" s="1"/>
      <c r="X82" s="1"/>
      <c r="Y82" s="1"/>
      <c r="Z82" s="1"/>
    </row>
    <row r="83" customFormat="false" ht="15.75" hidden="false" customHeight="true" outlineLevel="0" collapsed="false">
      <c r="B83" s="454"/>
      <c r="G83" s="1"/>
      <c r="H83" s="1"/>
      <c r="I83" s="1"/>
      <c r="J83" s="1"/>
      <c r="K83" s="1"/>
      <c r="L83" s="1"/>
      <c r="M83" s="1"/>
      <c r="N83" s="1"/>
      <c r="O83" s="1"/>
      <c r="P83" s="1"/>
      <c r="Q83" s="1"/>
      <c r="R83" s="1"/>
      <c r="S83" s="1"/>
      <c r="T83" s="1"/>
      <c r="U83" s="1"/>
      <c r="V83" s="1"/>
      <c r="W83" s="1"/>
      <c r="X83" s="1"/>
      <c r="Y83" s="1"/>
      <c r="Z83" s="1"/>
    </row>
    <row r="84" customFormat="false" ht="15.75" hidden="false" customHeight="true" outlineLevel="0" collapsed="false">
      <c r="B84" s="454"/>
      <c r="G84" s="1"/>
      <c r="H84" s="1"/>
      <c r="I84" s="1"/>
      <c r="J84" s="1"/>
      <c r="K84" s="1"/>
      <c r="L84" s="1"/>
      <c r="M84" s="1"/>
      <c r="N84" s="1"/>
      <c r="O84" s="1"/>
      <c r="P84" s="1"/>
      <c r="Q84" s="1"/>
      <c r="R84" s="1"/>
      <c r="S84" s="1"/>
      <c r="T84" s="1"/>
      <c r="U84" s="1"/>
      <c r="V84" s="1"/>
      <c r="W84" s="1"/>
      <c r="X84" s="1"/>
      <c r="Y84" s="1"/>
      <c r="Z84" s="1"/>
    </row>
    <row r="85" customFormat="false" ht="15.75" hidden="false" customHeight="true" outlineLevel="0" collapsed="false">
      <c r="B85" s="454"/>
      <c r="G85" s="1"/>
      <c r="H85" s="1"/>
      <c r="I85" s="1"/>
      <c r="J85" s="1"/>
      <c r="K85" s="1"/>
      <c r="L85" s="1"/>
      <c r="M85" s="1"/>
      <c r="N85" s="1"/>
      <c r="O85" s="1"/>
      <c r="P85" s="1"/>
      <c r="Q85" s="1"/>
      <c r="R85" s="1"/>
      <c r="S85" s="1"/>
      <c r="T85" s="1"/>
      <c r="U85" s="1"/>
      <c r="V85" s="1"/>
      <c r="W85" s="1"/>
      <c r="X85" s="1"/>
      <c r="Y85" s="1"/>
      <c r="Z85" s="1"/>
    </row>
    <row r="86" customFormat="false" ht="15.75" hidden="false" customHeight="true" outlineLevel="0" collapsed="false">
      <c r="B86" s="454"/>
      <c r="G86" s="1"/>
      <c r="H86" s="1"/>
      <c r="I86" s="1"/>
      <c r="J86" s="1"/>
      <c r="K86" s="1"/>
      <c r="L86" s="1"/>
      <c r="M86" s="1"/>
      <c r="N86" s="1"/>
      <c r="O86" s="1"/>
      <c r="P86" s="1"/>
      <c r="Q86" s="1"/>
      <c r="R86" s="1"/>
      <c r="S86" s="1"/>
      <c r="T86" s="1"/>
      <c r="U86" s="1"/>
      <c r="V86" s="1"/>
      <c r="W86" s="1"/>
      <c r="X86" s="1"/>
      <c r="Y86" s="1"/>
      <c r="Z86" s="1"/>
    </row>
    <row r="87" customFormat="false" ht="15.75" hidden="false" customHeight="true" outlineLevel="0" collapsed="false">
      <c r="B87" s="454"/>
      <c r="G87" s="1"/>
      <c r="H87" s="1"/>
      <c r="I87" s="1"/>
      <c r="J87" s="1"/>
      <c r="K87" s="1"/>
      <c r="L87" s="1"/>
      <c r="M87" s="1"/>
      <c r="N87" s="1"/>
      <c r="O87" s="1"/>
      <c r="P87" s="1"/>
      <c r="Q87" s="1"/>
      <c r="R87" s="1"/>
      <c r="S87" s="1"/>
      <c r="T87" s="1"/>
      <c r="U87" s="1"/>
      <c r="V87" s="1"/>
      <c r="W87" s="1"/>
      <c r="X87" s="1"/>
      <c r="Y87" s="1"/>
      <c r="Z87" s="1"/>
    </row>
    <row r="88" customFormat="false" ht="15.75" hidden="false" customHeight="true" outlineLevel="0" collapsed="false">
      <c r="B88" s="454"/>
      <c r="G88" s="1"/>
      <c r="H88" s="1"/>
      <c r="I88" s="1"/>
      <c r="J88" s="1"/>
      <c r="K88" s="1"/>
      <c r="L88" s="1"/>
      <c r="M88" s="1"/>
      <c r="N88" s="1"/>
      <c r="O88" s="1"/>
      <c r="P88" s="1"/>
      <c r="Q88" s="1"/>
      <c r="R88" s="1"/>
      <c r="S88" s="1"/>
      <c r="T88" s="1"/>
      <c r="U88" s="1"/>
      <c r="V88" s="1"/>
      <c r="W88" s="1"/>
      <c r="X88" s="1"/>
      <c r="Y88" s="1"/>
      <c r="Z88" s="1"/>
    </row>
    <row r="89" customFormat="false" ht="15.75" hidden="false" customHeight="true" outlineLevel="0" collapsed="false">
      <c r="B89" s="454"/>
      <c r="G89" s="1"/>
      <c r="H89" s="1"/>
      <c r="I89" s="1"/>
      <c r="J89" s="1"/>
      <c r="K89" s="1"/>
      <c r="L89" s="1"/>
      <c r="M89" s="1"/>
      <c r="N89" s="1"/>
      <c r="O89" s="1"/>
      <c r="P89" s="1"/>
      <c r="Q89" s="1"/>
      <c r="R89" s="1"/>
      <c r="S89" s="1"/>
      <c r="T89" s="1"/>
      <c r="U89" s="1"/>
      <c r="V89" s="1"/>
      <c r="W89" s="1"/>
      <c r="X89" s="1"/>
      <c r="Y89" s="1"/>
      <c r="Z89" s="1"/>
    </row>
    <row r="90" customFormat="false" ht="15.75" hidden="false" customHeight="true" outlineLevel="0" collapsed="false">
      <c r="B90" s="454"/>
      <c r="G90" s="1"/>
      <c r="H90" s="1"/>
      <c r="I90" s="1"/>
      <c r="J90" s="1"/>
      <c r="K90" s="1"/>
      <c r="L90" s="1"/>
      <c r="M90" s="1"/>
      <c r="N90" s="1"/>
      <c r="O90" s="1"/>
      <c r="P90" s="1"/>
      <c r="Q90" s="1"/>
      <c r="R90" s="1"/>
      <c r="S90" s="1"/>
      <c r="T90" s="1"/>
      <c r="U90" s="1"/>
      <c r="V90" s="1"/>
      <c r="W90" s="1"/>
      <c r="X90" s="1"/>
      <c r="Y90" s="1"/>
      <c r="Z90" s="1"/>
    </row>
    <row r="91" customFormat="false" ht="15.75" hidden="false" customHeight="true" outlineLevel="0" collapsed="false">
      <c r="B91" s="454"/>
      <c r="G91" s="1"/>
      <c r="H91" s="1"/>
      <c r="I91" s="1"/>
      <c r="J91" s="1"/>
      <c r="K91" s="1"/>
      <c r="L91" s="1"/>
      <c r="M91" s="1"/>
      <c r="N91" s="1"/>
      <c r="O91" s="1"/>
      <c r="P91" s="1"/>
      <c r="Q91" s="1"/>
      <c r="R91" s="1"/>
      <c r="S91" s="1"/>
      <c r="T91" s="1"/>
      <c r="U91" s="1"/>
      <c r="V91" s="1"/>
      <c r="W91" s="1"/>
      <c r="X91" s="1"/>
      <c r="Y91" s="1"/>
      <c r="Z91" s="1"/>
    </row>
    <row r="92" customFormat="false" ht="15.75" hidden="false" customHeight="true" outlineLevel="0" collapsed="false">
      <c r="B92" s="454"/>
      <c r="G92" s="1"/>
      <c r="H92" s="1"/>
      <c r="I92" s="1"/>
      <c r="J92" s="1"/>
      <c r="K92" s="1"/>
      <c r="L92" s="1"/>
      <c r="M92" s="1"/>
      <c r="N92" s="1"/>
      <c r="O92" s="1"/>
      <c r="P92" s="1"/>
      <c r="Q92" s="1"/>
      <c r="R92" s="1"/>
      <c r="S92" s="1"/>
      <c r="T92" s="1"/>
      <c r="U92" s="1"/>
      <c r="V92" s="1"/>
      <c r="W92" s="1"/>
      <c r="X92" s="1"/>
      <c r="Y92" s="1"/>
      <c r="Z92" s="1"/>
    </row>
    <row r="93" customFormat="false" ht="15.75" hidden="false" customHeight="true" outlineLevel="0" collapsed="false">
      <c r="B93" s="454"/>
      <c r="G93" s="1"/>
      <c r="H93" s="1"/>
      <c r="I93" s="1"/>
      <c r="J93" s="1"/>
      <c r="K93" s="1"/>
      <c r="L93" s="1"/>
      <c r="M93" s="1"/>
      <c r="N93" s="1"/>
      <c r="O93" s="1"/>
      <c r="P93" s="1"/>
      <c r="Q93" s="1"/>
      <c r="R93" s="1"/>
      <c r="S93" s="1"/>
      <c r="T93" s="1"/>
      <c r="U93" s="1"/>
      <c r="V93" s="1"/>
      <c r="W93" s="1"/>
      <c r="X93" s="1"/>
      <c r="Y93" s="1"/>
      <c r="Z93" s="1"/>
    </row>
    <row r="94" customFormat="false" ht="15.75" hidden="false" customHeight="true" outlineLevel="0" collapsed="false">
      <c r="B94" s="454"/>
      <c r="G94" s="1"/>
      <c r="H94" s="1"/>
      <c r="I94" s="1"/>
      <c r="J94" s="1"/>
      <c r="K94" s="1"/>
      <c r="L94" s="1"/>
      <c r="M94" s="1"/>
      <c r="N94" s="1"/>
      <c r="O94" s="1"/>
      <c r="P94" s="1"/>
      <c r="Q94" s="1"/>
      <c r="R94" s="1"/>
      <c r="S94" s="1"/>
      <c r="T94" s="1"/>
      <c r="U94" s="1"/>
      <c r="V94" s="1"/>
      <c r="W94" s="1"/>
      <c r="X94" s="1"/>
      <c r="Y94" s="1"/>
      <c r="Z94" s="1"/>
    </row>
    <row r="95" customFormat="false" ht="15.75" hidden="false" customHeight="true" outlineLevel="0" collapsed="false">
      <c r="B95" s="454"/>
      <c r="G95" s="1"/>
      <c r="H95" s="1"/>
      <c r="I95" s="1"/>
      <c r="J95" s="1"/>
      <c r="K95" s="1"/>
      <c r="L95" s="1"/>
      <c r="M95" s="1"/>
      <c r="N95" s="1"/>
      <c r="O95" s="1"/>
      <c r="P95" s="1"/>
      <c r="Q95" s="1"/>
      <c r="R95" s="1"/>
      <c r="S95" s="1"/>
      <c r="T95" s="1"/>
      <c r="U95" s="1"/>
      <c r="V95" s="1"/>
      <c r="W95" s="1"/>
      <c r="X95" s="1"/>
      <c r="Y95" s="1"/>
      <c r="Z95" s="1"/>
    </row>
    <row r="96" customFormat="false" ht="15.75" hidden="false" customHeight="true" outlineLevel="0" collapsed="false">
      <c r="B96" s="454"/>
      <c r="G96" s="1"/>
      <c r="H96" s="1"/>
      <c r="I96" s="1"/>
      <c r="J96" s="1"/>
      <c r="K96" s="1"/>
      <c r="L96" s="1"/>
      <c r="M96" s="1"/>
      <c r="N96" s="1"/>
      <c r="O96" s="1"/>
      <c r="P96" s="1"/>
      <c r="Q96" s="1"/>
      <c r="R96" s="1"/>
      <c r="S96" s="1"/>
      <c r="T96" s="1"/>
      <c r="U96" s="1"/>
      <c r="V96" s="1"/>
      <c r="W96" s="1"/>
      <c r="X96" s="1"/>
      <c r="Y96" s="1"/>
      <c r="Z96" s="1"/>
    </row>
    <row r="97" customFormat="false" ht="15.75" hidden="false" customHeight="true" outlineLevel="0" collapsed="false">
      <c r="B97" s="454"/>
      <c r="G97" s="1"/>
      <c r="H97" s="1"/>
      <c r="I97" s="1"/>
      <c r="J97" s="1"/>
      <c r="K97" s="1"/>
      <c r="L97" s="1"/>
      <c r="M97" s="1"/>
      <c r="N97" s="1"/>
      <c r="O97" s="1"/>
      <c r="P97" s="1"/>
      <c r="Q97" s="1"/>
      <c r="R97" s="1"/>
      <c r="S97" s="1"/>
      <c r="T97" s="1"/>
      <c r="U97" s="1"/>
      <c r="V97" s="1"/>
      <c r="W97" s="1"/>
      <c r="X97" s="1"/>
      <c r="Y97" s="1"/>
      <c r="Z97" s="1"/>
    </row>
    <row r="98" customFormat="false" ht="15.75" hidden="false" customHeight="true" outlineLevel="0" collapsed="false">
      <c r="B98" s="454"/>
      <c r="G98" s="1"/>
      <c r="H98" s="1"/>
      <c r="I98" s="1"/>
      <c r="J98" s="1"/>
      <c r="K98" s="1"/>
      <c r="L98" s="1"/>
      <c r="M98" s="1"/>
      <c r="N98" s="1"/>
      <c r="O98" s="1"/>
      <c r="P98" s="1"/>
      <c r="Q98" s="1"/>
      <c r="R98" s="1"/>
      <c r="S98" s="1"/>
      <c r="T98" s="1"/>
      <c r="U98" s="1"/>
      <c r="V98" s="1"/>
      <c r="W98" s="1"/>
      <c r="X98" s="1"/>
      <c r="Y98" s="1"/>
      <c r="Z98" s="1"/>
    </row>
    <row r="99" customFormat="false" ht="15.75" hidden="false" customHeight="true" outlineLevel="0" collapsed="false">
      <c r="B99" s="454"/>
      <c r="G99" s="1"/>
      <c r="H99" s="1"/>
      <c r="I99" s="1"/>
      <c r="J99" s="1"/>
      <c r="K99" s="1"/>
      <c r="L99" s="1"/>
      <c r="M99" s="1"/>
      <c r="N99" s="1"/>
      <c r="O99" s="1"/>
      <c r="P99" s="1"/>
      <c r="Q99" s="1"/>
      <c r="R99" s="1"/>
      <c r="S99" s="1"/>
      <c r="T99" s="1"/>
      <c r="U99" s="1"/>
      <c r="V99" s="1"/>
      <c r="W99" s="1"/>
      <c r="X99" s="1"/>
      <c r="Y99" s="1"/>
      <c r="Z99" s="1"/>
    </row>
    <row r="100" customFormat="false" ht="15.75" hidden="false" customHeight="true" outlineLevel="0" collapsed="false">
      <c r="B100" s="454"/>
      <c r="G100" s="1"/>
      <c r="H100" s="1"/>
      <c r="I100" s="1"/>
      <c r="J100" s="1"/>
      <c r="K100" s="1"/>
      <c r="L100" s="1"/>
      <c r="M100" s="1"/>
      <c r="N100" s="1"/>
      <c r="O100" s="1"/>
      <c r="P100" s="1"/>
      <c r="Q100" s="1"/>
      <c r="R100" s="1"/>
      <c r="S100" s="1"/>
      <c r="T100" s="1"/>
      <c r="U100" s="1"/>
      <c r="V100" s="1"/>
      <c r="W100" s="1"/>
      <c r="X100" s="1"/>
      <c r="Y100" s="1"/>
      <c r="Z100" s="1"/>
    </row>
    <row r="101" customFormat="false" ht="15.75" hidden="false" customHeight="true" outlineLevel="0" collapsed="false">
      <c r="B101" s="454"/>
      <c r="G101" s="1"/>
      <c r="H101" s="1"/>
      <c r="I101" s="1"/>
      <c r="J101" s="1"/>
      <c r="K101" s="1"/>
      <c r="L101" s="1"/>
      <c r="M101" s="1"/>
      <c r="N101" s="1"/>
      <c r="O101" s="1"/>
      <c r="P101" s="1"/>
      <c r="Q101" s="1"/>
      <c r="R101" s="1"/>
      <c r="S101" s="1"/>
      <c r="T101" s="1"/>
      <c r="U101" s="1"/>
      <c r="V101" s="1"/>
      <c r="W101" s="1"/>
      <c r="X101" s="1"/>
      <c r="Y101" s="1"/>
      <c r="Z101" s="1"/>
    </row>
    <row r="102" customFormat="false" ht="15.75" hidden="false" customHeight="true" outlineLevel="0" collapsed="false">
      <c r="B102" s="454"/>
      <c r="G102" s="1"/>
      <c r="H102" s="1"/>
      <c r="I102" s="1"/>
      <c r="J102" s="1"/>
      <c r="K102" s="1"/>
      <c r="L102" s="1"/>
      <c r="M102" s="1"/>
      <c r="N102" s="1"/>
      <c r="O102" s="1"/>
      <c r="P102" s="1"/>
      <c r="Q102" s="1"/>
      <c r="R102" s="1"/>
      <c r="S102" s="1"/>
      <c r="T102" s="1"/>
      <c r="U102" s="1"/>
      <c r="V102" s="1"/>
      <c r="W102" s="1"/>
      <c r="X102" s="1"/>
      <c r="Y102" s="1"/>
      <c r="Z102" s="1"/>
    </row>
    <row r="103" customFormat="false" ht="15.75" hidden="false" customHeight="true" outlineLevel="0" collapsed="false">
      <c r="B103" s="454"/>
      <c r="G103" s="1"/>
      <c r="H103" s="1"/>
      <c r="I103" s="1"/>
      <c r="J103" s="1"/>
      <c r="K103" s="1"/>
      <c r="L103" s="1"/>
      <c r="M103" s="1"/>
      <c r="N103" s="1"/>
      <c r="O103" s="1"/>
      <c r="P103" s="1"/>
      <c r="Q103" s="1"/>
      <c r="R103" s="1"/>
      <c r="S103" s="1"/>
      <c r="T103" s="1"/>
      <c r="U103" s="1"/>
      <c r="V103" s="1"/>
      <c r="W103" s="1"/>
      <c r="X103" s="1"/>
      <c r="Y103" s="1"/>
      <c r="Z103" s="1"/>
    </row>
    <row r="104" customFormat="false" ht="15.75" hidden="false" customHeight="true" outlineLevel="0" collapsed="false">
      <c r="B104" s="454"/>
      <c r="G104" s="1"/>
      <c r="H104" s="1"/>
      <c r="I104" s="1"/>
      <c r="J104" s="1"/>
      <c r="K104" s="1"/>
      <c r="L104" s="1"/>
      <c r="M104" s="1"/>
      <c r="N104" s="1"/>
      <c r="O104" s="1"/>
      <c r="P104" s="1"/>
      <c r="Q104" s="1"/>
      <c r="R104" s="1"/>
      <c r="S104" s="1"/>
      <c r="T104" s="1"/>
      <c r="U104" s="1"/>
      <c r="V104" s="1"/>
      <c r="W104" s="1"/>
      <c r="X104" s="1"/>
      <c r="Y104" s="1"/>
      <c r="Z104" s="1"/>
    </row>
    <row r="105" customFormat="false" ht="15.75" hidden="false" customHeight="true" outlineLevel="0" collapsed="false">
      <c r="B105" s="454"/>
      <c r="G105" s="1"/>
      <c r="H105" s="1"/>
      <c r="I105" s="1"/>
      <c r="J105" s="1"/>
      <c r="K105" s="1"/>
      <c r="L105" s="1"/>
      <c r="M105" s="1"/>
      <c r="N105" s="1"/>
      <c r="O105" s="1"/>
      <c r="P105" s="1"/>
      <c r="Q105" s="1"/>
      <c r="R105" s="1"/>
      <c r="S105" s="1"/>
      <c r="T105" s="1"/>
      <c r="U105" s="1"/>
      <c r="V105" s="1"/>
      <c r="W105" s="1"/>
      <c r="X105" s="1"/>
      <c r="Y105" s="1"/>
      <c r="Z105" s="1"/>
    </row>
    <row r="106" customFormat="false" ht="15.75" hidden="false" customHeight="true" outlineLevel="0" collapsed="false">
      <c r="B106" s="454"/>
      <c r="G106" s="1"/>
      <c r="H106" s="1"/>
      <c r="I106" s="1"/>
      <c r="J106" s="1"/>
      <c r="K106" s="1"/>
      <c r="L106" s="1"/>
      <c r="M106" s="1"/>
      <c r="N106" s="1"/>
      <c r="O106" s="1"/>
      <c r="P106" s="1"/>
      <c r="Q106" s="1"/>
      <c r="R106" s="1"/>
      <c r="S106" s="1"/>
      <c r="T106" s="1"/>
      <c r="U106" s="1"/>
      <c r="V106" s="1"/>
      <c r="W106" s="1"/>
      <c r="X106" s="1"/>
      <c r="Y106" s="1"/>
      <c r="Z106" s="1"/>
    </row>
    <row r="107" customFormat="false" ht="15.75" hidden="false" customHeight="true" outlineLevel="0" collapsed="false">
      <c r="B107" s="454"/>
      <c r="G107" s="1"/>
      <c r="H107" s="1"/>
      <c r="I107" s="1"/>
      <c r="J107" s="1"/>
      <c r="K107" s="1"/>
      <c r="L107" s="1"/>
      <c r="M107" s="1"/>
      <c r="N107" s="1"/>
      <c r="O107" s="1"/>
      <c r="P107" s="1"/>
      <c r="Q107" s="1"/>
      <c r="R107" s="1"/>
      <c r="S107" s="1"/>
      <c r="T107" s="1"/>
      <c r="U107" s="1"/>
      <c r="V107" s="1"/>
      <c r="W107" s="1"/>
      <c r="X107" s="1"/>
      <c r="Y107" s="1"/>
      <c r="Z107" s="1"/>
    </row>
    <row r="108" customFormat="false" ht="15.75" hidden="false" customHeight="true" outlineLevel="0" collapsed="false">
      <c r="B108" s="454"/>
      <c r="G108" s="1"/>
      <c r="H108" s="1"/>
      <c r="I108" s="1"/>
      <c r="J108" s="1"/>
      <c r="K108" s="1"/>
      <c r="L108" s="1"/>
      <c r="M108" s="1"/>
      <c r="N108" s="1"/>
      <c r="O108" s="1"/>
      <c r="P108" s="1"/>
      <c r="Q108" s="1"/>
      <c r="R108" s="1"/>
      <c r="S108" s="1"/>
      <c r="T108" s="1"/>
      <c r="U108" s="1"/>
      <c r="V108" s="1"/>
      <c r="W108" s="1"/>
      <c r="X108" s="1"/>
      <c r="Y108" s="1"/>
      <c r="Z108" s="1"/>
    </row>
    <row r="109" customFormat="false" ht="15.75" hidden="false" customHeight="true" outlineLevel="0" collapsed="false">
      <c r="B109" s="454"/>
      <c r="G109" s="1"/>
      <c r="H109" s="1"/>
      <c r="I109" s="1"/>
      <c r="J109" s="1"/>
      <c r="K109" s="1"/>
      <c r="L109" s="1"/>
      <c r="M109" s="1"/>
      <c r="N109" s="1"/>
      <c r="O109" s="1"/>
      <c r="P109" s="1"/>
      <c r="Q109" s="1"/>
      <c r="R109" s="1"/>
      <c r="S109" s="1"/>
      <c r="T109" s="1"/>
      <c r="U109" s="1"/>
      <c r="V109" s="1"/>
      <c r="W109" s="1"/>
      <c r="X109" s="1"/>
      <c r="Y109" s="1"/>
      <c r="Z109" s="1"/>
    </row>
    <row r="110" customFormat="false" ht="15.75" hidden="false" customHeight="true" outlineLevel="0" collapsed="false">
      <c r="B110" s="454"/>
      <c r="G110" s="1"/>
      <c r="H110" s="1"/>
      <c r="I110" s="1"/>
      <c r="J110" s="1"/>
      <c r="K110" s="1"/>
      <c r="L110" s="1"/>
      <c r="M110" s="1"/>
      <c r="N110" s="1"/>
      <c r="O110" s="1"/>
      <c r="P110" s="1"/>
      <c r="Q110" s="1"/>
      <c r="R110" s="1"/>
      <c r="S110" s="1"/>
      <c r="T110" s="1"/>
      <c r="U110" s="1"/>
      <c r="V110" s="1"/>
      <c r="W110" s="1"/>
      <c r="X110" s="1"/>
      <c r="Y110" s="1"/>
      <c r="Z110" s="1"/>
    </row>
    <row r="111" customFormat="false" ht="15.75" hidden="false" customHeight="true" outlineLevel="0" collapsed="false">
      <c r="B111" s="454"/>
      <c r="G111" s="1"/>
      <c r="H111" s="1"/>
      <c r="I111" s="1"/>
      <c r="J111" s="1"/>
      <c r="K111" s="1"/>
      <c r="L111" s="1"/>
      <c r="M111" s="1"/>
      <c r="N111" s="1"/>
      <c r="O111" s="1"/>
      <c r="P111" s="1"/>
      <c r="Q111" s="1"/>
      <c r="R111" s="1"/>
      <c r="S111" s="1"/>
      <c r="T111" s="1"/>
      <c r="U111" s="1"/>
      <c r="V111" s="1"/>
      <c r="W111" s="1"/>
      <c r="X111" s="1"/>
      <c r="Y111" s="1"/>
      <c r="Z111" s="1"/>
    </row>
    <row r="112" customFormat="false" ht="15.75" hidden="false" customHeight="true" outlineLevel="0" collapsed="false">
      <c r="B112" s="454"/>
      <c r="G112" s="1"/>
      <c r="H112" s="1"/>
      <c r="I112" s="1"/>
      <c r="J112" s="1"/>
      <c r="K112" s="1"/>
      <c r="L112" s="1"/>
      <c r="M112" s="1"/>
      <c r="N112" s="1"/>
      <c r="O112" s="1"/>
      <c r="P112" s="1"/>
      <c r="Q112" s="1"/>
      <c r="R112" s="1"/>
      <c r="S112" s="1"/>
      <c r="T112" s="1"/>
      <c r="U112" s="1"/>
      <c r="V112" s="1"/>
      <c r="W112" s="1"/>
      <c r="X112" s="1"/>
      <c r="Y112" s="1"/>
      <c r="Z112" s="1"/>
    </row>
    <row r="113" customFormat="false" ht="15.75" hidden="false" customHeight="true" outlineLevel="0" collapsed="false">
      <c r="B113" s="454"/>
      <c r="G113" s="1"/>
      <c r="H113" s="1"/>
      <c r="I113" s="1"/>
      <c r="J113" s="1"/>
      <c r="K113" s="1"/>
      <c r="L113" s="1"/>
      <c r="M113" s="1"/>
      <c r="N113" s="1"/>
      <c r="O113" s="1"/>
      <c r="P113" s="1"/>
      <c r="Q113" s="1"/>
      <c r="R113" s="1"/>
      <c r="S113" s="1"/>
      <c r="T113" s="1"/>
      <c r="U113" s="1"/>
      <c r="V113" s="1"/>
      <c r="W113" s="1"/>
      <c r="X113" s="1"/>
      <c r="Y113" s="1"/>
      <c r="Z113" s="1"/>
    </row>
    <row r="114" customFormat="false" ht="15.75" hidden="false" customHeight="true" outlineLevel="0" collapsed="false">
      <c r="B114" s="454"/>
      <c r="G114" s="1"/>
      <c r="H114" s="1"/>
      <c r="I114" s="1"/>
      <c r="J114" s="1"/>
      <c r="K114" s="1"/>
      <c r="L114" s="1"/>
      <c r="M114" s="1"/>
      <c r="N114" s="1"/>
      <c r="O114" s="1"/>
      <c r="P114" s="1"/>
      <c r="Q114" s="1"/>
      <c r="R114" s="1"/>
      <c r="S114" s="1"/>
      <c r="T114" s="1"/>
      <c r="U114" s="1"/>
      <c r="V114" s="1"/>
      <c r="W114" s="1"/>
      <c r="X114" s="1"/>
      <c r="Y114" s="1"/>
      <c r="Z114" s="1"/>
    </row>
    <row r="115" customFormat="false" ht="15.75" hidden="false" customHeight="true" outlineLevel="0" collapsed="false">
      <c r="B115" s="454"/>
      <c r="G115" s="1"/>
      <c r="H115" s="1"/>
      <c r="I115" s="1"/>
      <c r="J115" s="1"/>
      <c r="K115" s="1"/>
      <c r="L115" s="1"/>
      <c r="M115" s="1"/>
      <c r="N115" s="1"/>
      <c r="O115" s="1"/>
      <c r="P115" s="1"/>
      <c r="Q115" s="1"/>
      <c r="R115" s="1"/>
      <c r="S115" s="1"/>
      <c r="T115" s="1"/>
      <c r="U115" s="1"/>
      <c r="V115" s="1"/>
      <c r="W115" s="1"/>
      <c r="X115" s="1"/>
      <c r="Y115" s="1"/>
      <c r="Z115" s="1"/>
    </row>
    <row r="116" customFormat="false" ht="15.75" hidden="false" customHeight="true" outlineLevel="0" collapsed="false">
      <c r="B116" s="454"/>
      <c r="G116" s="1"/>
      <c r="H116" s="1"/>
      <c r="I116" s="1"/>
      <c r="J116" s="1"/>
      <c r="K116" s="1"/>
      <c r="L116" s="1"/>
      <c r="M116" s="1"/>
      <c r="N116" s="1"/>
      <c r="O116" s="1"/>
      <c r="P116" s="1"/>
      <c r="Q116" s="1"/>
      <c r="R116" s="1"/>
      <c r="S116" s="1"/>
      <c r="T116" s="1"/>
      <c r="U116" s="1"/>
      <c r="V116" s="1"/>
      <c r="W116" s="1"/>
      <c r="X116" s="1"/>
      <c r="Y116" s="1"/>
      <c r="Z116" s="1"/>
    </row>
    <row r="117" customFormat="false" ht="15.75" hidden="false" customHeight="true" outlineLevel="0" collapsed="false">
      <c r="B117" s="454"/>
      <c r="G117" s="1"/>
      <c r="H117" s="1"/>
      <c r="I117" s="1"/>
      <c r="J117" s="1"/>
      <c r="K117" s="1"/>
      <c r="L117" s="1"/>
      <c r="M117" s="1"/>
      <c r="N117" s="1"/>
      <c r="O117" s="1"/>
      <c r="P117" s="1"/>
      <c r="Q117" s="1"/>
      <c r="R117" s="1"/>
      <c r="S117" s="1"/>
      <c r="T117" s="1"/>
      <c r="U117" s="1"/>
      <c r="V117" s="1"/>
      <c r="W117" s="1"/>
      <c r="X117" s="1"/>
      <c r="Y117" s="1"/>
      <c r="Z117" s="1"/>
    </row>
    <row r="118" customFormat="false" ht="15.75" hidden="false" customHeight="true" outlineLevel="0" collapsed="false">
      <c r="B118" s="454"/>
      <c r="G118" s="1"/>
      <c r="H118" s="1"/>
      <c r="I118" s="1"/>
      <c r="J118" s="1"/>
      <c r="K118" s="1"/>
      <c r="L118" s="1"/>
      <c r="M118" s="1"/>
      <c r="N118" s="1"/>
      <c r="O118" s="1"/>
      <c r="P118" s="1"/>
      <c r="Q118" s="1"/>
      <c r="R118" s="1"/>
      <c r="S118" s="1"/>
      <c r="T118" s="1"/>
      <c r="U118" s="1"/>
      <c r="V118" s="1"/>
      <c r="W118" s="1"/>
      <c r="X118" s="1"/>
      <c r="Y118" s="1"/>
      <c r="Z118" s="1"/>
    </row>
    <row r="119" customFormat="false" ht="15.75" hidden="false" customHeight="true" outlineLevel="0" collapsed="false">
      <c r="B119" s="454"/>
      <c r="G119" s="1"/>
      <c r="H119" s="1"/>
      <c r="I119" s="1"/>
      <c r="J119" s="1"/>
      <c r="K119" s="1"/>
      <c r="L119" s="1"/>
      <c r="M119" s="1"/>
      <c r="N119" s="1"/>
      <c r="O119" s="1"/>
      <c r="P119" s="1"/>
      <c r="Q119" s="1"/>
      <c r="R119" s="1"/>
      <c r="S119" s="1"/>
      <c r="T119" s="1"/>
      <c r="U119" s="1"/>
      <c r="V119" s="1"/>
      <c r="W119" s="1"/>
      <c r="X119" s="1"/>
      <c r="Y119" s="1"/>
      <c r="Z119" s="1"/>
    </row>
    <row r="120" customFormat="false" ht="15.75" hidden="false" customHeight="true" outlineLevel="0" collapsed="false">
      <c r="B120" s="454"/>
      <c r="G120" s="1"/>
      <c r="H120" s="1"/>
      <c r="I120" s="1"/>
      <c r="J120" s="1"/>
      <c r="K120" s="1"/>
      <c r="L120" s="1"/>
      <c r="M120" s="1"/>
      <c r="N120" s="1"/>
      <c r="O120" s="1"/>
      <c r="P120" s="1"/>
      <c r="Q120" s="1"/>
      <c r="R120" s="1"/>
      <c r="S120" s="1"/>
      <c r="T120" s="1"/>
      <c r="U120" s="1"/>
      <c r="V120" s="1"/>
      <c r="W120" s="1"/>
      <c r="X120" s="1"/>
      <c r="Y120" s="1"/>
      <c r="Z120" s="1"/>
    </row>
    <row r="121" customFormat="false" ht="15.75" hidden="false" customHeight="true" outlineLevel="0" collapsed="false">
      <c r="B121" s="454"/>
      <c r="G121" s="1"/>
      <c r="H121" s="1"/>
      <c r="I121" s="1"/>
      <c r="J121" s="1"/>
      <c r="K121" s="1"/>
      <c r="L121" s="1"/>
      <c r="M121" s="1"/>
      <c r="N121" s="1"/>
      <c r="O121" s="1"/>
      <c r="P121" s="1"/>
      <c r="Q121" s="1"/>
      <c r="R121" s="1"/>
      <c r="S121" s="1"/>
      <c r="T121" s="1"/>
      <c r="U121" s="1"/>
      <c r="V121" s="1"/>
      <c r="W121" s="1"/>
      <c r="X121" s="1"/>
      <c r="Y121" s="1"/>
      <c r="Z121" s="1"/>
    </row>
    <row r="122" customFormat="false" ht="15.75" hidden="false" customHeight="true" outlineLevel="0" collapsed="false">
      <c r="B122" s="454"/>
      <c r="G122" s="1"/>
      <c r="H122" s="1"/>
      <c r="I122" s="1"/>
      <c r="J122" s="1"/>
      <c r="K122" s="1"/>
      <c r="L122" s="1"/>
      <c r="M122" s="1"/>
      <c r="N122" s="1"/>
      <c r="O122" s="1"/>
      <c r="P122" s="1"/>
      <c r="Q122" s="1"/>
      <c r="R122" s="1"/>
      <c r="S122" s="1"/>
      <c r="T122" s="1"/>
      <c r="U122" s="1"/>
      <c r="V122" s="1"/>
      <c r="W122" s="1"/>
      <c r="X122" s="1"/>
      <c r="Y122" s="1"/>
      <c r="Z122" s="1"/>
    </row>
    <row r="123" customFormat="false" ht="15.75" hidden="false" customHeight="true" outlineLevel="0" collapsed="false">
      <c r="B123" s="454"/>
      <c r="G123" s="1"/>
      <c r="H123" s="1"/>
      <c r="I123" s="1"/>
      <c r="J123" s="1"/>
      <c r="K123" s="1"/>
      <c r="L123" s="1"/>
      <c r="M123" s="1"/>
      <c r="N123" s="1"/>
      <c r="O123" s="1"/>
      <c r="P123" s="1"/>
      <c r="Q123" s="1"/>
      <c r="R123" s="1"/>
      <c r="S123" s="1"/>
      <c r="T123" s="1"/>
      <c r="U123" s="1"/>
      <c r="V123" s="1"/>
      <c r="W123" s="1"/>
      <c r="X123" s="1"/>
      <c r="Y123" s="1"/>
      <c r="Z123" s="1"/>
    </row>
    <row r="124" customFormat="false" ht="15.75" hidden="false" customHeight="true" outlineLevel="0" collapsed="false">
      <c r="B124" s="454"/>
      <c r="G124" s="1"/>
      <c r="H124" s="1"/>
      <c r="I124" s="1"/>
      <c r="J124" s="1"/>
      <c r="K124" s="1"/>
      <c r="L124" s="1"/>
      <c r="M124" s="1"/>
      <c r="N124" s="1"/>
      <c r="O124" s="1"/>
      <c r="P124" s="1"/>
      <c r="Q124" s="1"/>
      <c r="R124" s="1"/>
      <c r="S124" s="1"/>
      <c r="T124" s="1"/>
      <c r="U124" s="1"/>
      <c r="V124" s="1"/>
      <c r="W124" s="1"/>
      <c r="X124" s="1"/>
      <c r="Y124" s="1"/>
      <c r="Z124" s="1"/>
    </row>
    <row r="125" customFormat="false" ht="15.75" hidden="false" customHeight="true" outlineLevel="0" collapsed="false">
      <c r="B125" s="454"/>
      <c r="G125" s="1"/>
      <c r="H125" s="1"/>
      <c r="I125" s="1"/>
      <c r="J125" s="1"/>
      <c r="K125" s="1"/>
      <c r="L125" s="1"/>
      <c r="M125" s="1"/>
      <c r="N125" s="1"/>
      <c r="O125" s="1"/>
      <c r="P125" s="1"/>
      <c r="Q125" s="1"/>
      <c r="R125" s="1"/>
      <c r="S125" s="1"/>
      <c r="T125" s="1"/>
      <c r="U125" s="1"/>
      <c r="V125" s="1"/>
      <c r="W125" s="1"/>
      <c r="X125" s="1"/>
      <c r="Y125" s="1"/>
      <c r="Z125" s="1"/>
    </row>
    <row r="126" customFormat="false" ht="15.75" hidden="false" customHeight="true" outlineLevel="0" collapsed="false">
      <c r="B126" s="454"/>
      <c r="G126" s="1"/>
      <c r="H126" s="1"/>
      <c r="I126" s="1"/>
      <c r="J126" s="1"/>
      <c r="K126" s="1"/>
      <c r="L126" s="1"/>
      <c r="M126" s="1"/>
      <c r="N126" s="1"/>
      <c r="O126" s="1"/>
      <c r="P126" s="1"/>
      <c r="Q126" s="1"/>
      <c r="R126" s="1"/>
      <c r="S126" s="1"/>
      <c r="T126" s="1"/>
      <c r="U126" s="1"/>
      <c r="V126" s="1"/>
      <c r="W126" s="1"/>
      <c r="X126" s="1"/>
      <c r="Y126" s="1"/>
      <c r="Z126" s="1"/>
    </row>
    <row r="127" customFormat="false" ht="15.75" hidden="false" customHeight="true" outlineLevel="0" collapsed="false">
      <c r="B127" s="454"/>
      <c r="G127" s="1"/>
      <c r="H127" s="1"/>
      <c r="I127" s="1"/>
      <c r="J127" s="1"/>
      <c r="K127" s="1"/>
      <c r="L127" s="1"/>
      <c r="M127" s="1"/>
      <c r="N127" s="1"/>
      <c r="O127" s="1"/>
      <c r="P127" s="1"/>
      <c r="Q127" s="1"/>
      <c r="R127" s="1"/>
      <c r="S127" s="1"/>
      <c r="T127" s="1"/>
      <c r="U127" s="1"/>
      <c r="V127" s="1"/>
      <c r="W127" s="1"/>
      <c r="X127" s="1"/>
      <c r="Y127" s="1"/>
      <c r="Z127" s="1"/>
    </row>
    <row r="128" customFormat="false" ht="15.75" hidden="false" customHeight="true" outlineLevel="0" collapsed="false">
      <c r="B128" s="454"/>
      <c r="G128" s="1"/>
      <c r="H128" s="1"/>
      <c r="I128" s="1"/>
      <c r="J128" s="1"/>
      <c r="K128" s="1"/>
      <c r="L128" s="1"/>
      <c r="M128" s="1"/>
      <c r="N128" s="1"/>
      <c r="O128" s="1"/>
      <c r="P128" s="1"/>
      <c r="Q128" s="1"/>
      <c r="R128" s="1"/>
      <c r="S128" s="1"/>
      <c r="T128" s="1"/>
      <c r="U128" s="1"/>
      <c r="V128" s="1"/>
      <c r="W128" s="1"/>
      <c r="X128" s="1"/>
      <c r="Y128" s="1"/>
      <c r="Z128" s="1"/>
    </row>
    <row r="129" customFormat="false" ht="15.75" hidden="false" customHeight="true" outlineLevel="0" collapsed="false">
      <c r="B129" s="454"/>
      <c r="G129" s="1"/>
      <c r="H129" s="1"/>
      <c r="I129" s="1"/>
      <c r="J129" s="1"/>
      <c r="K129" s="1"/>
      <c r="L129" s="1"/>
      <c r="M129" s="1"/>
      <c r="N129" s="1"/>
      <c r="O129" s="1"/>
      <c r="P129" s="1"/>
      <c r="Q129" s="1"/>
      <c r="R129" s="1"/>
      <c r="S129" s="1"/>
      <c r="T129" s="1"/>
      <c r="U129" s="1"/>
      <c r="V129" s="1"/>
      <c r="W129" s="1"/>
      <c r="X129" s="1"/>
      <c r="Y129" s="1"/>
      <c r="Z129" s="1"/>
    </row>
    <row r="130" customFormat="false" ht="15.75" hidden="false" customHeight="true" outlineLevel="0" collapsed="false">
      <c r="B130" s="454"/>
      <c r="G130" s="1"/>
      <c r="H130" s="1"/>
      <c r="I130" s="1"/>
      <c r="J130" s="1"/>
      <c r="K130" s="1"/>
      <c r="L130" s="1"/>
      <c r="M130" s="1"/>
      <c r="N130" s="1"/>
      <c r="O130" s="1"/>
      <c r="P130" s="1"/>
      <c r="Q130" s="1"/>
      <c r="R130" s="1"/>
      <c r="S130" s="1"/>
      <c r="T130" s="1"/>
      <c r="U130" s="1"/>
      <c r="V130" s="1"/>
      <c r="W130" s="1"/>
      <c r="X130" s="1"/>
      <c r="Y130" s="1"/>
      <c r="Z130" s="1"/>
    </row>
    <row r="131" customFormat="false" ht="15.75" hidden="false" customHeight="true" outlineLevel="0" collapsed="false">
      <c r="B131" s="454"/>
      <c r="G131" s="1"/>
      <c r="H131" s="1"/>
      <c r="I131" s="1"/>
      <c r="J131" s="1"/>
      <c r="K131" s="1"/>
      <c r="L131" s="1"/>
      <c r="M131" s="1"/>
      <c r="N131" s="1"/>
      <c r="O131" s="1"/>
      <c r="P131" s="1"/>
      <c r="Q131" s="1"/>
      <c r="R131" s="1"/>
      <c r="S131" s="1"/>
      <c r="T131" s="1"/>
      <c r="U131" s="1"/>
      <c r="V131" s="1"/>
      <c r="W131" s="1"/>
      <c r="X131" s="1"/>
      <c r="Y131" s="1"/>
      <c r="Z131" s="1"/>
    </row>
    <row r="132" customFormat="false" ht="15.75" hidden="false" customHeight="true" outlineLevel="0" collapsed="false">
      <c r="B132" s="454"/>
      <c r="G132" s="1"/>
      <c r="H132" s="1"/>
      <c r="I132" s="1"/>
      <c r="J132" s="1"/>
      <c r="K132" s="1"/>
      <c r="L132" s="1"/>
      <c r="M132" s="1"/>
      <c r="N132" s="1"/>
      <c r="O132" s="1"/>
      <c r="P132" s="1"/>
      <c r="Q132" s="1"/>
      <c r="R132" s="1"/>
      <c r="S132" s="1"/>
      <c r="T132" s="1"/>
      <c r="U132" s="1"/>
      <c r="V132" s="1"/>
      <c r="W132" s="1"/>
      <c r="X132" s="1"/>
      <c r="Y132" s="1"/>
      <c r="Z132" s="1"/>
    </row>
    <row r="133" customFormat="false" ht="15.75" hidden="false" customHeight="true" outlineLevel="0" collapsed="false">
      <c r="B133" s="454"/>
      <c r="G133" s="1"/>
      <c r="H133" s="1"/>
      <c r="I133" s="1"/>
      <c r="J133" s="1"/>
      <c r="K133" s="1"/>
      <c r="L133" s="1"/>
      <c r="M133" s="1"/>
      <c r="N133" s="1"/>
      <c r="O133" s="1"/>
      <c r="P133" s="1"/>
      <c r="Q133" s="1"/>
      <c r="R133" s="1"/>
      <c r="S133" s="1"/>
      <c r="T133" s="1"/>
      <c r="U133" s="1"/>
      <c r="V133" s="1"/>
      <c r="W133" s="1"/>
      <c r="X133" s="1"/>
      <c r="Y133" s="1"/>
      <c r="Z133" s="1"/>
    </row>
    <row r="134" customFormat="false" ht="15.75" hidden="false" customHeight="true" outlineLevel="0" collapsed="false">
      <c r="B134" s="454"/>
      <c r="G134" s="1"/>
      <c r="H134" s="1"/>
      <c r="I134" s="1"/>
      <c r="J134" s="1"/>
      <c r="K134" s="1"/>
      <c r="L134" s="1"/>
      <c r="M134" s="1"/>
      <c r="N134" s="1"/>
      <c r="O134" s="1"/>
      <c r="P134" s="1"/>
      <c r="Q134" s="1"/>
      <c r="R134" s="1"/>
      <c r="S134" s="1"/>
      <c r="T134" s="1"/>
      <c r="U134" s="1"/>
      <c r="V134" s="1"/>
      <c r="W134" s="1"/>
      <c r="X134" s="1"/>
      <c r="Y134" s="1"/>
      <c r="Z134" s="1"/>
    </row>
    <row r="135" customFormat="false" ht="15.75" hidden="false" customHeight="true" outlineLevel="0" collapsed="false">
      <c r="B135" s="454"/>
      <c r="G135" s="1"/>
      <c r="H135" s="1"/>
      <c r="I135" s="1"/>
      <c r="J135" s="1"/>
      <c r="K135" s="1"/>
      <c r="L135" s="1"/>
      <c r="M135" s="1"/>
      <c r="N135" s="1"/>
      <c r="O135" s="1"/>
      <c r="P135" s="1"/>
      <c r="Q135" s="1"/>
      <c r="R135" s="1"/>
      <c r="S135" s="1"/>
      <c r="T135" s="1"/>
      <c r="U135" s="1"/>
      <c r="V135" s="1"/>
      <c r="W135" s="1"/>
      <c r="X135" s="1"/>
      <c r="Y135" s="1"/>
      <c r="Z135" s="1"/>
    </row>
    <row r="136" customFormat="false" ht="15.75" hidden="false" customHeight="true" outlineLevel="0" collapsed="false">
      <c r="B136" s="454"/>
      <c r="G136" s="1"/>
      <c r="H136" s="1"/>
      <c r="I136" s="1"/>
      <c r="J136" s="1"/>
      <c r="K136" s="1"/>
      <c r="L136" s="1"/>
      <c r="M136" s="1"/>
      <c r="N136" s="1"/>
      <c r="O136" s="1"/>
      <c r="P136" s="1"/>
      <c r="Q136" s="1"/>
      <c r="R136" s="1"/>
      <c r="S136" s="1"/>
      <c r="T136" s="1"/>
      <c r="U136" s="1"/>
      <c r="V136" s="1"/>
      <c r="W136" s="1"/>
      <c r="X136" s="1"/>
      <c r="Y136" s="1"/>
      <c r="Z136" s="1"/>
    </row>
    <row r="137" customFormat="false" ht="15.75" hidden="false" customHeight="true" outlineLevel="0" collapsed="false">
      <c r="B137" s="454"/>
      <c r="G137" s="1"/>
      <c r="H137" s="1"/>
      <c r="I137" s="1"/>
      <c r="J137" s="1"/>
      <c r="K137" s="1"/>
      <c r="L137" s="1"/>
      <c r="M137" s="1"/>
      <c r="N137" s="1"/>
      <c r="O137" s="1"/>
      <c r="P137" s="1"/>
      <c r="Q137" s="1"/>
      <c r="R137" s="1"/>
      <c r="S137" s="1"/>
      <c r="T137" s="1"/>
      <c r="U137" s="1"/>
      <c r="V137" s="1"/>
      <c r="W137" s="1"/>
      <c r="X137" s="1"/>
      <c r="Y137" s="1"/>
      <c r="Z137" s="1"/>
    </row>
    <row r="138" customFormat="false" ht="15.75" hidden="false" customHeight="true" outlineLevel="0" collapsed="false">
      <c r="B138" s="454"/>
      <c r="G138" s="1"/>
      <c r="H138" s="1"/>
      <c r="I138" s="1"/>
      <c r="J138" s="1"/>
      <c r="K138" s="1"/>
      <c r="L138" s="1"/>
      <c r="M138" s="1"/>
      <c r="N138" s="1"/>
      <c r="O138" s="1"/>
      <c r="P138" s="1"/>
      <c r="Q138" s="1"/>
      <c r="R138" s="1"/>
      <c r="S138" s="1"/>
      <c r="T138" s="1"/>
      <c r="U138" s="1"/>
      <c r="V138" s="1"/>
      <c r="W138" s="1"/>
      <c r="X138" s="1"/>
      <c r="Y138" s="1"/>
      <c r="Z138" s="1"/>
    </row>
    <row r="139" customFormat="false" ht="15.75" hidden="false" customHeight="true" outlineLevel="0" collapsed="false">
      <c r="B139" s="454"/>
      <c r="G139" s="1"/>
      <c r="H139" s="1"/>
      <c r="I139" s="1"/>
      <c r="J139" s="1"/>
      <c r="K139" s="1"/>
      <c r="L139" s="1"/>
      <c r="M139" s="1"/>
      <c r="N139" s="1"/>
      <c r="O139" s="1"/>
      <c r="P139" s="1"/>
      <c r="Q139" s="1"/>
      <c r="R139" s="1"/>
      <c r="S139" s="1"/>
      <c r="T139" s="1"/>
      <c r="U139" s="1"/>
      <c r="V139" s="1"/>
      <c r="W139" s="1"/>
      <c r="X139" s="1"/>
      <c r="Y139" s="1"/>
      <c r="Z139" s="1"/>
    </row>
    <row r="140" customFormat="false" ht="15.75" hidden="false" customHeight="true" outlineLevel="0" collapsed="false">
      <c r="B140" s="454"/>
      <c r="G140" s="1"/>
      <c r="H140" s="1"/>
      <c r="I140" s="1"/>
      <c r="J140" s="1"/>
      <c r="K140" s="1"/>
      <c r="L140" s="1"/>
      <c r="M140" s="1"/>
      <c r="N140" s="1"/>
      <c r="O140" s="1"/>
      <c r="P140" s="1"/>
      <c r="Q140" s="1"/>
      <c r="R140" s="1"/>
      <c r="S140" s="1"/>
      <c r="T140" s="1"/>
      <c r="U140" s="1"/>
      <c r="V140" s="1"/>
      <c r="W140" s="1"/>
      <c r="X140" s="1"/>
      <c r="Y140" s="1"/>
      <c r="Z140" s="1"/>
    </row>
    <row r="141" customFormat="false" ht="15.75" hidden="false" customHeight="true" outlineLevel="0" collapsed="false">
      <c r="B141" s="454"/>
      <c r="G141" s="1"/>
      <c r="H141" s="1"/>
      <c r="I141" s="1"/>
      <c r="J141" s="1"/>
      <c r="K141" s="1"/>
      <c r="L141" s="1"/>
      <c r="M141" s="1"/>
      <c r="N141" s="1"/>
      <c r="O141" s="1"/>
      <c r="P141" s="1"/>
      <c r="Q141" s="1"/>
      <c r="R141" s="1"/>
      <c r="S141" s="1"/>
      <c r="T141" s="1"/>
      <c r="U141" s="1"/>
      <c r="V141" s="1"/>
      <c r="W141" s="1"/>
      <c r="X141" s="1"/>
      <c r="Y141" s="1"/>
      <c r="Z141" s="1"/>
    </row>
    <row r="142" customFormat="false" ht="15.75" hidden="false" customHeight="true" outlineLevel="0" collapsed="false">
      <c r="B142" s="454"/>
      <c r="G142" s="1"/>
      <c r="H142" s="1"/>
      <c r="I142" s="1"/>
      <c r="J142" s="1"/>
      <c r="K142" s="1"/>
      <c r="L142" s="1"/>
      <c r="M142" s="1"/>
      <c r="N142" s="1"/>
      <c r="O142" s="1"/>
      <c r="P142" s="1"/>
      <c r="Q142" s="1"/>
      <c r="R142" s="1"/>
      <c r="S142" s="1"/>
      <c r="T142" s="1"/>
      <c r="U142" s="1"/>
      <c r="V142" s="1"/>
      <c r="W142" s="1"/>
      <c r="X142" s="1"/>
      <c r="Y142" s="1"/>
      <c r="Z142" s="1"/>
    </row>
    <row r="143" customFormat="false" ht="15.75" hidden="false" customHeight="true" outlineLevel="0" collapsed="false">
      <c r="B143" s="454"/>
      <c r="G143" s="1"/>
      <c r="H143" s="1"/>
      <c r="I143" s="1"/>
      <c r="J143" s="1"/>
      <c r="K143" s="1"/>
      <c r="L143" s="1"/>
      <c r="M143" s="1"/>
      <c r="N143" s="1"/>
      <c r="O143" s="1"/>
      <c r="P143" s="1"/>
      <c r="Q143" s="1"/>
      <c r="R143" s="1"/>
      <c r="S143" s="1"/>
      <c r="T143" s="1"/>
      <c r="U143" s="1"/>
      <c r="V143" s="1"/>
      <c r="W143" s="1"/>
      <c r="X143" s="1"/>
      <c r="Y143" s="1"/>
      <c r="Z143" s="1"/>
    </row>
    <row r="144" customFormat="false" ht="15.75" hidden="false" customHeight="true" outlineLevel="0" collapsed="false">
      <c r="B144" s="454"/>
      <c r="G144" s="1"/>
      <c r="H144" s="1"/>
      <c r="I144" s="1"/>
      <c r="J144" s="1"/>
      <c r="K144" s="1"/>
      <c r="L144" s="1"/>
      <c r="M144" s="1"/>
      <c r="N144" s="1"/>
      <c r="O144" s="1"/>
      <c r="P144" s="1"/>
      <c r="Q144" s="1"/>
      <c r="R144" s="1"/>
      <c r="S144" s="1"/>
      <c r="T144" s="1"/>
      <c r="U144" s="1"/>
      <c r="V144" s="1"/>
      <c r="W144" s="1"/>
      <c r="X144" s="1"/>
      <c r="Y144" s="1"/>
      <c r="Z144" s="1"/>
    </row>
    <row r="145" customFormat="false" ht="15.75" hidden="false" customHeight="true" outlineLevel="0" collapsed="false">
      <c r="B145" s="454"/>
      <c r="G145" s="1"/>
      <c r="H145" s="1"/>
      <c r="I145" s="1"/>
      <c r="J145" s="1"/>
      <c r="K145" s="1"/>
      <c r="L145" s="1"/>
      <c r="M145" s="1"/>
      <c r="N145" s="1"/>
      <c r="O145" s="1"/>
      <c r="P145" s="1"/>
      <c r="Q145" s="1"/>
      <c r="R145" s="1"/>
      <c r="S145" s="1"/>
      <c r="T145" s="1"/>
      <c r="U145" s="1"/>
      <c r="V145" s="1"/>
      <c r="W145" s="1"/>
      <c r="X145" s="1"/>
      <c r="Y145" s="1"/>
      <c r="Z145" s="1"/>
    </row>
    <row r="146" customFormat="false" ht="15.75" hidden="false" customHeight="true" outlineLevel="0" collapsed="false">
      <c r="B146" s="454"/>
      <c r="G146" s="1"/>
      <c r="H146" s="1"/>
      <c r="I146" s="1"/>
      <c r="J146" s="1"/>
      <c r="K146" s="1"/>
      <c r="L146" s="1"/>
      <c r="M146" s="1"/>
      <c r="N146" s="1"/>
      <c r="O146" s="1"/>
      <c r="P146" s="1"/>
      <c r="Q146" s="1"/>
      <c r="R146" s="1"/>
      <c r="S146" s="1"/>
      <c r="T146" s="1"/>
      <c r="U146" s="1"/>
      <c r="V146" s="1"/>
      <c r="W146" s="1"/>
      <c r="X146" s="1"/>
      <c r="Y146" s="1"/>
      <c r="Z146" s="1"/>
    </row>
    <row r="147" customFormat="false" ht="15.75" hidden="false" customHeight="true" outlineLevel="0" collapsed="false">
      <c r="B147" s="454"/>
      <c r="G147" s="1"/>
      <c r="H147" s="1"/>
      <c r="I147" s="1"/>
      <c r="J147" s="1"/>
      <c r="K147" s="1"/>
      <c r="L147" s="1"/>
      <c r="M147" s="1"/>
      <c r="N147" s="1"/>
      <c r="O147" s="1"/>
      <c r="P147" s="1"/>
      <c r="Q147" s="1"/>
      <c r="R147" s="1"/>
      <c r="S147" s="1"/>
      <c r="T147" s="1"/>
      <c r="U147" s="1"/>
      <c r="V147" s="1"/>
      <c r="W147" s="1"/>
      <c r="X147" s="1"/>
      <c r="Y147" s="1"/>
      <c r="Z147" s="1"/>
    </row>
    <row r="148" customFormat="false" ht="15.75" hidden="false" customHeight="true" outlineLevel="0" collapsed="false">
      <c r="B148" s="454"/>
      <c r="G148" s="1"/>
      <c r="H148" s="1"/>
      <c r="I148" s="1"/>
      <c r="J148" s="1"/>
      <c r="K148" s="1"/>
      <c r="L148" s="1"/>
      <c r="M148" s="1"/>
      <c r="N148" s="1"/>
      <c r="O148" s="1"/>
      <c r="P148" s="1"/>
      <c r="Q148" s="1"/>
      <c r="R148" s="1"/>
      <c r="S148" s="1"/>
      <c r="T148" s="1"/>
      <c r="U148" s="1"/>
      <c r="V148" s="1"/>
      <c r="W148" s="1"/>
      <c r="X148" s="1"/>
      <c r="Y148" s="1"/>
      <c r="Z148" s="1"/>
    </row>
    <row r="149" customFormat="false" ht="15.75" hidden="false" customHeight="true" outlineLevel="0" collapsed="false">
      <c r="B149" s="454"/>
      <c r="G149" s="1"/>
      <c r="H149" s="1"/>
      <c r="I149" s="1"/>
      <c r="J149" s="1"/>
      <c r="K149" s="1"/>
      <c r="L149" s="1"/>
      <c r="M149" s="1"/>
      <c r="N149" s="1"/>
      <c r="O149" s="1"/>
      <c r="P149" s="1"/>
      <c r="Q149" s="1"/>
      <c r="R149" s="1"/>
      <c r="S149" s="1"/>
      <c r="T149" s="1"/>
      <c r="U149" s="1"/>
      <c r="V149" s="1"/>
      <c r="W149" s="1"/>
      <c r="X149" s="1"/>
      <c r="Y149" s="1"/>
      <c r="Z149" s="1"/>
    </row>
    <row r="150" customFormat="false" ht="15.75" hidden="false" customHeight="true" outlineLevel="0" collapsed="false">
      <c r="B150" s="454"/>
      <c r="G150" s="1"/>
      <c r="H150" s="1"/>
      <c r="I150" s="1"/>
      <c r="J150" s="1"/>
      <c r="K150" s="1"/>
      <c r="L150" s="1"/>
      <c r="M150" s="1"/>
      <c r="N150" s="1"/>
      <c r="O150" s="1"/>
      <c r="P150" s="1"/>
      <c r="Q150" s="1"/>
      <c r="R150" s="1"/>
      <c r="S150" s="1"/>
      <c r="T150" s="1"/>
      <c r="U150" s="1"/>
      <c r="V150" s="1"/>
      <c r="W150" s="1"/>
      <c r="X150" s="1"/>
      <c r="Y150" s="1"/>
      <c r="Z150" s="1"/>
    </row>
    <row r="151" customFormat="false" ht="15.75" hidden="false" customHeight="true" outlineLevel="0" collapsed="false">
      <c r="B151" s="454"/>
      <c r="G151" s="1"/>
      <c r="H151" s="1"/>
      <c r="I151" s="1"/>
      <c r="J151" s="1"/>
      <c r="K151" s="1"/>
      <c r="L151" s="1"/>
      <c r="M151" s="1"/>
      <c r="N151" s="1"/>
      <c r="O151" s="1"/>
      <c r="P151" s="1"/>
      <c r="Q151" s="1"/>
      <c r="R151" s="1"/>
      <c r="S151" s="1"/>
      <c r="T151" s="1"/>
      <c r="U151" s="1"/>
      <c r="V151" s="1"/>
      <c r="W151" s="1"/>
      <c r="X151" s="1"/>
      <c r="Y151" s="1"/>
      <c r="Z151" s="1"/>
    </row>
    <row r="152" customFormat="false" ht="15.75" hidden="false" customHeight="true" outlineLevel="0" collapsed="false">
      <c r="B152" s="454"/>
      <c r="G152" s="1"/>
      <c r="H152" s="1"/>
      <c r="I152" s="1"/>
      <c r="J152" s="1"/>
      <c r="K152" s="1"/>
      <c r="L152" s="1"/>
      <c r="M152" s="1"/>
      <c r="N152" s="1"/>
      <c r="O152" s="1"/>
      <c r="P152" s="1"/>
      <c r="Q152" s="1"/>
      <c r="R152" s="1"/>
      <c r="S152" s="1"/>
      <c r="T152" s="1"/>
      <c r="U152" s="1"/>
      <c r="V152" s="1"/>
      <c r="W152" s="1"/>
      <c r="X152" s="1"/>
      <c r="Y152" s="1"/>
      <c r="Z152" s="1"/>
    </row>
    <row r="153" customFormat="false" ht="15.75" hidden="false" customHeight="true" outlineLevel="0" collapsed="false">
      <c r="B153" s="454"/>
      <c r="G153" s="1"/>
      <c r="H153" s="1"/>
      <c r="I153" s="1"/>
      <c r="J153" s="1"/>
      <c r="K153" s="1"/>
      <c r="L153" s="1"/>
      <c r="M153" s="1"/>
      <c r="N153" s="1"/>
      <c r="O153" s="1"/>
      <c r="P153" s="1"/>
      <c r="Q153" s="1"/>
      <c r="R153" s="1"/>
      <c r="S153" s="1"/>
      <c r="T153" s="1"/>
      <c r="U153" s="1"/>
      <c r="V153" s="1"/>
      <c r="W153" s="1"/>
      <c r="X153" s="1"/>
      <c r="Y153" s="1"/>
      <c r="Z153" s="1"/>
    </row>
    <row r="154" customFormat="false" ht="15.75" hidden="false" customHeight="true" outlineLevel="0" collapsed="false">
      <c r="B154" s="454"/>
      <c r="G154" s="1"/>
      <c r="H154" s="1"/>
      <c r="I154" s="1"/>
      <c r="J154" s="1"/>
      <c r="K154" s="1"/>
      <c r="L154" s="1"/>
      <c r="M154" s="1"/>
      <c r="N154" s="1"/>
      <c r="O154" s="1"/>
      <c r="P154" s="1"/>
      <c r="Q154" s="1"/>
      <c r="R154" s="1"/>
      <c r="S154" s="1"/>
      <c r="T154" s="1"/>
      <c r="U154" s="1"/>
      <c r="V154" s="1"/>
      <c r="W154" s="1"/>
      <c r="X154" s="1"/>
      <c r="Y154" s="1"/>
      <c r="Z154" s="1"/>
    </row>
    <row r="155" customFormat="false" ht="15.75" hidden="false" customHeight="true" outlineLevel="0" collapsed="false">
      <c r="B155" s="454"/>
      <c r="G155" s="1"/>
      <c r="H155" s="1"/>
      <c r="I155" s="1"/>
      <c r="J155" s="1"/>
      <c r="K155" s="1"/>
      <c r="L155" s="1"/>
      <c r="M155" s="1"/>
      <c r="N155" s="1"/>
      <c r="O155" s="1"/>
      <c r="P155" s="1"/>
      <c r="Q155" s="1"/>
      <c r="R155" s="1"/>
      <c r="S155" s="1"/>
      <c r="T155" s="1"/>
      <c r="U155" s="1"/>
      <c r="V155" s="1"/>
      <c r="W155" s="1"/>
      <c r="X155" s="1"/>
      <c r="Y155" s="1"/>
      <c r="Z155" s="1"/>
    </row>
    <row r="156" customFormat="false" ht="15.75" hidden="false" customHeight="true" outlineLevel="0" collapsed="false">
      <c r="B156" s="454"/>
      <c r="G156" s="1"/>
      <c r="H156" s="1"/>
      <c r="I156" s="1"/>
      <c r="J156" s="1"/>
      <c r="K156" s="1"/>
      <c r="L156" s="1"/>
      <c r="M156" s="1"/>
      <c r="N156" s="1"/>
      <c r="O156" s="1"/>
      <c r="P156" s="1"/>
      <c r="Q156" s="1"/>
      <c r="R156" s="1"/>
      <c r="S156" s="1"/>
      <c r="T156" s="1"/>
      <c r="U156" s="1"/>
      <c r="V156" s="1"/>
      <c r="W156" s="1"/>
      <c r="X156" s="1"/>
      <c r="Y156" s="1"/>
      <c r="Z156" s="1"/>
    </row>
    <row r="157" customFormat="false" ht="15.75" hidden="false" customHeight="true" outlineLevel="0" collapsed="false">
      <c r="B157" s="454"/>
      <c r="G157" s="1"/>
      <c r="H157" s="1"/>
      <c r="I157" s="1"/>
      <c r="J157" s="1"/>
      <c r="K157" s="1"/>
      <c r="L157" s="1"/>
      <c r="M157" s="1"/>
      <c r="N157" s="1"/>
      <c r="O157" s="1"/>
      <c r="P157" s="1"/>
      <c r="Q157" s="1"/>
      <c r="R157" s="1"/>
      <c r="S157" s="1"/>
      <c r="T157" s="1"/>
      <c r="U157" s="1"/>
      <c r="V157" s="1"/>
      <c r="W157" s="1"/>
      <c r="X157" s="1"/>
      <c r="Y157" s="1"/>
      <c r="Z157" s="1"/>
    </row>
    <row r="158" customFormat="false" ht="15.75" hidden="false" customHeight="true" outlineLevel="0" collapsed="false">
      <c r="B158" s="454"/>
      <c r="G158" s="1"/>
      <c r="H158" s="1"/>
      <c r="I158" s="1"/>
      <c r="J158" s="1"/>
      <c r="K158" s="1"/>
      <c r="L158" s="1"/>
      <c r="M158" s="1"/>
      <c r="N158" s="1"/>
      <c r="O158" s="1"/>
      <c r="P158" s="1"/>
      <c r="Q158" s="1"/>
      <c r="R158" s="1"/>
      <c r="S158" s="1"/>
      <c r="T158" s="1"/>
      <c r="U158" s="1"/>
      <c r="V158" s="1"/>
      <c r="W158" s="1"/>
      <c r="X158" s="1"/>
      <c r="Y158" s="1"/>
      <c r="Z158" s="1"/>
    </row>
    <row r="159" customFormat="false" ht="15.75" hidden="false" customHeight="true" outlineLevel="0" collapsed="false">
      <c r="B159" s="454"/>
      <c r="G159" s="1"/>
      <c r="H159" s="1"/>
      <c r="I159" s="1"/>
      <c r="J159" s="1"/>
      <c r="K159" s="1"/>
      <c r="L159" s="1"/>
      <c r="M159" s="1"/>
      <c r="N159" s="1"/>
      <c r="O159" s="1"/>
      <c r="P159" s="1"/>
      <c r="Q159" s="1"/>
      <c r="R159" s="1"/>
      <c r="S159" s="1"/>
      <c r="T159" s="1"/>
      <c r="U159" s="1"/>
      <c r="V159" s="1"/>
      <c r="W159" s="1"/>
      <c r="X159" s="1"/>
      <c r="Y159" s="1"/>
      <c r="Z159" s="1"/>
    </row>
    <row r="160" customFormat="false" ht="15.75" hidden="false" customHeight="true" outlineLevel="0" collapsed="false">
      <c r="B160" s="454"/>
      <c r="G160" s="1"/>
      <c r="H160" s="1"/>
      <c r="I160" s="1"/>
      <c r="J160" s="1"/>
      <c r="K160" s="1"/>
      <c r="L160" s="1"/>
      <c r="M160" s="1"/>
      <c r="N160" s="1"/>
      <c r="O160" s="1"/>
      <c r="P160" s="1"/>
      <c r="Q160" s="1"/>
      <c r="R160" s="1"/>
      <c r="S160" s="1"/>
      <c r="T160" s="1"/>
      <c r="U160" s="1"/>
      <c r="V160" s="1"/>
      <c r="W160" s="1"/>
      <c r="X160" s="1"/>
      <c r="Y160" s="1"/>
      <c r="Z160" s="1"/>
    </row>
    <row r="161" customFormat="false" ht="15.75" hidden="false" customHeight="true" outlineLevel="0" collapsed="false">
      <c r="B161" s="454"/>
      <c r="G161" s="1"/>
      <c r="H161" s="1"/>
      <c r="I161" s="1"/>
      <c r="J161" s="1"/>
      <c r="K161" s="1"/>
      <c r="L161" s="1"/>
      <c r="M161" s="1"/>
      <c r="N161" s="1"/>
      <c r="O161" s="1"/>
      <c r="P161" s="1"/>
      <c r="Q161" s="1"/>
      <c r="R161" s="1"/>
      <c r="S161" s="1"/>
      <c r="T161" s="1"/>
      <c r="U161" s="1"/>
      <c r="V161" s="1"/>
      <c r="W161" s="1"/>
      <c r="X161" s="1"/>
      <c r="Y161" s="1"/>
      <c r="Z161" s="1"/>
    </row>
    <row r="162" customFormat="false" ht="15.75" hidden="false" customHeight="true" outlineLevel="0" collapsed="false">
      <c r="B162" s="454"/>
      <c r="G162" s="1"/>
      <c r="H162" s="1"/>
      <c r="I162" s="1"/>
      <c r="J162" s="1"/>
      <c r="K162" s="1"/>
      <c r="L162" s="1"/>
      <c r="M162" s="1"/>
      <c r="N162" s="1"/>
      <c r="O162" s="1"/>
      <c r="P162" s="1"/>
      <c r="Q162" s="1"/>
      <c r="R162" s="1"/>
      <c r="S162" s="1"/>
      <c r="T162" s="1"/>
      <c r="U162" s="1"/>
      <c r="V162" s="1"/>
      <c r="W162" s="1"/>
      <c r="X162" s="1"/>
      <c r="Y162" s="1"/>
      <c r="Z162" s="1"/>
    </row>
    <row r="163" customFormat="false" ht="15.75" hidden="false" customHeight="true" outlineLevel="0" collapsed="false">
      <c r="B163" s="454"/>
      <c r="G163" s="1"/>
      <c r="H163" s="1"/>
      <c r="I163" s="1"/>
      <c r="J163" s="1"/>
      <c r="K163" s="1"/>
      <c r="L163" s="1"/>
      <c r="M163" s="1"/>
      <c r="N163" s="1"/>
      <c r="O163" s="1"/>
      <c r="P163" s="1"/>
      <c r="Q163" s="1"/>
      <c r="R163" s="1"/>
      <c r="S163" s="1"/>
      <c r="T163" s="1"/>
      <c r="U163" s="1"/>
      <c r="V163" s="1"/>
      <c r="W163" s="1"/>
      <c r="X163" s="1"/>
      <c r="Y163" s="1"/>
      <c r="Z163" s="1"/>
    </row>
    <row r="164" customFormat="false" ht="15.75" hidden="false" customHeight="true" outlineLevel="0" collapsed="false">
      <c r="B164" s="454"/>
      <c r="G164" s="1"/>
      <c r="H164" s="1"/>
      <c r="I164" s="1"/>
      <c r="J164" s="1"/>
      <c r="K164" s="1"/>
      <c r="L164" s="1"/>
      <c r="M164" s="1"/>
      <c r="N164" s="1"/>
      <c r="O164" s="1"/>
      <c r="P164" s="1"/>
      <c r="Q164" s="1"/>
      <c r="R164" s="1"/>
      <c r="S164" s="1"/>
      <c r="T164" s="1"/>
      <c r="U164" s="1"/>
      <c r="V164" s="1"/>
      <c r="W164" s="1"/>
      <c r="X164" s="1"/>
      <c r="Y164" s="1"/>
      <c r="Z164" s="1"/>
    </row>
    <row r="165" customFormat="false" ht="15.75" hidden="false" customHeight="true" outlineLevel="0" collapsed="false">
      <c r="B165" s="454"/>
      <c r="G165" s="1"/>
      <c r="H165" s="1"/>
      <c r="I165" s="1"/>
      <c r="J165" s="1"/>
      <c r="K165" s="1"/>
      <c r="L165" s="1"/>
      <c r="M165" s="1"/>
      <c r="N165" s="1"/>
      <c r="O165" s="1"/>
      <c r="P165" s="1"/>
      <c r="Q165" s="1"/>
      <c r="R165" s="1"/>
      <c r="S165" s="1"/>
      <c r="T165" s="1"/>
      <c r="U165" s="1"/>
      <c r="V165" s="1"/>
      <c r="W165" s="1"/>
      <c r="X165" s="1"/>
      <c r="Y165" s="1"/>
      <c r="Z165" s="1"/>
    </row>
    <row r="166" customFormat="false" ht="15.75" hidden="false" customHeight="true" outlineLevel="0" collapsed="false">
      <c r="B166" s="454"/>
      <c r="G166" s="1"/>
      <c r="H166" s="1"/>
      <c r="I166" s="1"/>
      <c r="J166" s="1"/>
      <c r="K166" s="1"/>
      <c r="L166" s="1"/>
      <c r="M166" s="1"/>
      <c r="N166" s="1"/>
      <c r="O166" s="1"/>
      <c r="P166" s="1"/>
      <c r="Q166" s="1"/>
      <c r="R166" s="1"/>
      <c r="S166" s="1"/>
      <c r="T166" s="1"/>
      <c r="U166" s="1"/>
      <c r="V166" s="1"/>
      <c r="W166" s="1"/>
      <c r="X166" s="1"/>
      <c r="Y166" s="1"/>
      <c r="Z166" s="1"/>
    </row>
    <row r="167" customFormat="false" ht="15.75" hidden="false" customHeight="true" outlineLevel="0" collapsed="false">
      <c r="B167" s="454"/>
      <c r="G167" s="1"/>
      <c r="H167" s="1"/>
      <c r="I167" s="1"/>
      <c r="J167" s="1"/>
      <c r="K167" s="1"/>
      <c r="L167" s="1"/>
      <c r="M167" s="1"/>
      <c r="N167" s="1"/>
      <c r="O167" s="1"/>
      <c r="P167" s="1"/>
      <c r="Q167" s="1"/>
      <c r="R167" s="1"/>
      <c r="S167" s="1"/>
      <c r="T167" s="1"/>
      <c r="U167" s="1"/>
      <c r="V167" s="1"/>
      <c r="W167" s="1"/>
      <c r="X167" s="1"/>
      <c r="Y167" s="1"/>
      <c r="Z167" s="1"/>
    </row>
    <row r="168" customFormat="false" ht="15.75" hidden="false" customHeight="true" outlineLevel="0" collapsed="false">
      <c r="B168" s="454"/>
      <c r="G168" s="1"/>
      <c r="H168" s="1"/>
      <c r="I168" s="1"/>
      <c r="J168" s="1"/>
      <c r="K168" s="1"/>
      <c r="L168" s="1"/>
      <c r="M168" s="1"/>
      <c r="N168" s="1"/>
      <c r="O168" s="1"/>
      <c r="P168" s="1"/>
      <c r="Q168" s="1"/>
      <c r="R168" s="1"/>
      <c r="S168" s="1"/>
      <c r="T168" s="1"/>
      <c r="U168" s="1"/>
      <c r="V168" s="1"/>
      <c r="W168" s="1"/>
      <c r="X168" s="1"/>
      <c r="Y168" s="1"/>
      <c r="Z168" s="1"/>
    </row>
    <row r="169" customFormat="false" ht="15.75" hidden="false" customHeight="true" outlineLevel="0" collapsed="false">
      <c r="B169" s="454"/>
      <c r="G169" s="1"/>
      <c r="H169" s="1"/>
      <c r="I169" s="1"/>
      <c r="J169" s="1"/>
      <c r="K169" s="1"/>
      <c r="L169" s="1"/>
      <c r="M169" s="1"/>
      <c r="N169" s="1"/>
      <c r="O169" s="1"/>
      <c r="P169" s="1"/>
      <c r="Q169" s="1"/>
      <c r="R169" s="1"/>
      <c r="S169" s="1"/>
      <c r="T169" s="1"/>
      <c r="U169" s="1"/>
      <c r="V169" s="1"/>
      <c r="W169" s="1"/>
      <c r="X169" s="1"/>
      <c r="Y169" s="1"/>
      <c r="Z169" s="1"/>
    </row>
    <row r="170" customFormat="false" ht="15.75" hidden="false" customHeight="true" outlineLevel="0" collapsed="false">
      <c r="B170" s="454"/>
      <c r="G170" s="1"/>
      <c r="H170" s="1"/>
      <c r="I170" s="1"/>
      <c r="J170" s="1"/>
      <c r="K170" s="1"/>
      <c r="L170" s="1"/>
      <c r="M170" s="1"/>
      <c r="N170" s="1"/>
      <c r="O170" s="1"/>
      <c r="P170" s="1"/>
      <c r="Q170" s="1"/>
      <c r="R170" s="1"/>
      <c r="S170" s="1"/>
      <c r="T170" s="1"/>
      <c r="U170" s="1"/>
      <c r="V170" s="1"/>
      <c r="W170" s="1"/>
      <c r="X170" s="1"/>
      <c r="Y170" s="1"/>
      <c r="Z170" s="1"/>
    </row>
    <row r="171" customFormat="false" ht="15.75" hidden="false" customHeight="true" outlineLevel="0" collapsed="false">
      <c r="B171" s="454"/>
      <c r="G171" s="1"/>
      <c r="H171" s="1"/>
      <c r="I171" s="1"/>
      <c r="J171" s="1"/>
      <c r="K171" s="1"/>
      <c r="L171" s="1"/>
      <c r="M171" s="1"/>
      <c r="N171" s="1"/>
      <c r="O171" s="1"/>
      <c r="P171" s="1"/>
      <c r="Q171" s="1"/>
      <c r="R171" s="1"/>
      <c r="S171" s="1"/>
      <c r="T171" s="1"/>
      <c r="U171" s="1"/>
      <c r="V171" s="1"/>
      <c r="W171" s="1"/>
      <c r="X171" s="1"/>
      <c r="Y171" s="1"/>
      <c r="Z171" s="1"/>
    </row>
    <row r="172" customFormat="false" ht="15.75" hidden="false" customHeight="true" outlineLevel="0" collapsed="false">
      <c r="B172" s="454"/>
      <c r="G172" s="1"/>
      <c r="H172" s="1"/>
      <c r="I172" s="1"/>
      <c r="J172" s="1"/>
      <c r="K172" s="1"/>
      <c r="L172" s="1"/>
      <c r="M172" s="1"/>
      <c r="N172" s="1"/>
      <c r="O172" s="1"/>
      <c r="P172" s="1"/>
      <c r="Q172" s="1"/>
      <c r="R172" s="1"/>
      <c r="S172" s="1"/>
      <c r="T172" s="1"/>
      <c r="U172" s="1"/>
      <c r="V172" s="1"/>
      <c r="W172" s="1"/>
      <c r="X172" s="1"/>
      <c r="Y172" s="1"/>
      <c r="Z172" s="1"/>
    </row>
    <row r="173" customFormat="false" ht="15.75" hidden="false" customHeight="true" outlineLevel="0" collapsed="false">
      <c r="B173" s="454"/>
      <c r="G173" s="1"/>
      <c r="H173" s="1"/>
      <c r="I173" s="1"/>
      <c r="J173" s="1"/>
      <c r="K173" s="1"/>
      <c r="L173" s="1"/>
      <c r="M173" s="1"/>
      <c r="N173" s="1"/>
      <c r="O173" s="1"/>
      <c r="P173" s="1"/>
      <c r="Q173" s="1"/>
      <c r="R173" s="1"/>
      <c r="S173" s="1"/>
      <c r="T173" s="1"/>
      <c r="U173" s="1"/>
      <c r="V173" s="1"/>
      <c r="W173" s="1"/>
      <c r="X173" s="1"/>
      <c r="Y173" s="1"/>
      <c r="Z173" s="1"/>
    </row>
    <row r="174" customFormat="false" ht="15.75" hidden="false" customHeight="true" outlineLevel="0" collapsed="false">
      <c r="B174" s="454"/>
      <c r="G174" s="1"/>
      <c r="H174" s="1"/>
      <c r="I174" s="1"/>
      <c r="J174" s="1"/>
      <c r="K174" s="1"/>
      <c r="L174" s="1"/>
      <c r="M174" s="1"/>
      <c r="N174" s="1"/>
      <c r="O174" s="1"/>
      <c r="P174" s="1"/>
      <c r="Q174" s="1"/>
      <c r="R174" s="1"/>
      <c r="S174" s="1"/>
      <c r="T174" s="1"/>
      <c r="U174" s="1"/>
      <c r="V174" s="1"/>
      <c r="W174" s="1"/>
      <c r="X174" s="1"/>
      <c r="Y174" s="1"/>
      <c r="Z174" s="1"/>
    </row>
    <row r="175" customFormat="false" ht="15.75" hidden="false" customHeight="true" outlineLevel="0" collapsed="false">
      <c r="B175" s="454"/>
      <c r="G175" s="1"/>
      <c r="H175" s="1"/>
      <c r="I175" s="1"/>
      <c r="J175" s="1"/>
      <c r="K175" s="1"/>
      <c r="L175" s="1"/>
      <c r="M175" s="1"/>
      <c r="N175" s="1"/>
      <c r="O175" s="1"/>
      <c r="P175" s="1"/>
      <c r="Q175" s="1"/>
      <c r="R175" s="1"/>
      <c r="S175" s="1"/>
      <c r="T175" s="1"/>
      <c r="U175" s="1"/>
      <c r="V175" s="1"/>
      <c r="W175" s="1"/>
      <c r="X175" s="1"/>
      <c r="Y175" s="1"/>
      <c r="Z175" s="1"/>
    </row>
    <row r="176" customFormat="false" ht="15.75" hidden="false" customHeight="true" outlineLevel="0" collapsed="false">
      <c r="B176" s="454"/>
      <c r="G176" s="1"/>
      <c r="H176" s="1"/>
      <c r="I176" s="1"/>
      <c r="J176" s="1"/>
      <c r="K176" s="1"/>
      <c r="L176" s="1"/>
      <c r="M176" s="1"/>
      <c r="N176" s="1"/>
      <c r="O176" s="1"/>
      <c r="P176" s="1"/>
      <c r="Q176" s="1"/>
      <c r="R176" s="1"/>
      <c r="S176" s="1"/>
      <c r="T176" s="1"/>
      <c r="U176" s="1"/>
      <c r="V176" s="1"/>
      <c r="W176" s="1"/>
      <c r="X176" s="1"/>
      <c r="Y176" s="1"/>
      <c r="Z176" s="1"/>
    </row>
    <row r="177" customFormat="false" ht="15.75" hidden="false" customHeight="true" outlineLevel="0" collapsed="false">
      <c r="B177" s="454"/>
      <c r="G177" s="1"/>
      <c r="H177" s="1"/>
      <c r="I177" s="1"/>
      <c r="J177" s="1"/>
      <c r="K177" s="1"/>
      <c r="L177" s="1"/>
      <c r="M177" s="1"/>
      <c r="N177" s="1"/>
      <c r="O177" s="1"/>
      <c r="P177" s="1"/>
      <c r="Q177" s="1"/>
      <c r="R177" s="1"/>
      <c r="S177" s="1"/>
      <c r="T177" s="1"/>
      <c r="U177" s="1"/>
      <c r="V177" s="1"/>
      <c r="W177" s="1"/>
      <c r="X177" s="1"/>
      <c r="Y177" s="1"/>
      <c r="Z177" s="1"/>
    </row>
    <row r="178" customFormat="false" ht="15.75" hidden="false" customHeight="true" outlineLevel="0" collapsed="false">
      <c r="B178" s="454"/>
      <c r="G178" s="1"/>
      <c r="H178" s="1"/>
      <c r="I178" s="1"/>
      <c r="J178" s="1"/>
      <c r="K178" s="1"/>
      <c r="L178" s="1"/>
      <c r="M178" s="1"/>
      <c r="N178" s="1"/>
      <c r="O178" s="1"/>
      <c r="P178" s="1"/>
      <c r="Q178" s="1"/>
      <c r="R178" s="1"/>
      <c r="S178" s="1"/>
      <c r="T178" s="1"/>
      <c r="U178" s="1"/>
      <c r="V178" s="1"/>
      <c r="W178" s="1"/>
      <c r="X178" s="1"/>
      <c r="Y178" s="1"/>
      <c r="Z178" s="1"/>
    </row>
    <row r="179" customFormat="false" ht="15.75" hidden="false" customHeight="true" outlineLevel="0" collapsed="false">
      <c r="B179" s="454"/>
      <c r="G179" s="1"/>
      <c r="H179" s="1"/>
      <c r="I179" s="1"/>
      <c r="J179" s="1"/>
      <c r="K179" s="1"/>
      <c r="L179" s="1"/>
      <c r="M179" s="1"/>
      <c r="N179" s="1"/>
      <c r="O179" s="1"/>
      <c r="P179" s="1"/>
      <c r="Q179" s="1"/>
      <c r="R179" s="1"/>
      <c r="S179" s="1"/>
      <c r="T179" s="1"/>
      <c r="U179" s="1"/>
      <c r="V179" s="1"/>
      <c r="W179" s="1"/>
      <c r="X179" s="1"/>
      <c r="Y179" s="1"/>
      <c r="Z179" s="1"/>
    </row>
    <row r="180" customFormat="false" ht="15.75" hidden="false" customHeight="true" outlineLevel="0" collapsed="false">
      <c r="B180" s="454"/>
      <c r="G180" s="1"/>
      <c r="H180" s="1"/>
      <c r="I180" s="1"/>
      <c r="J180" s="1"/>
      <c r="K180" s="1"/>
      <c r="L180" s="1"/>
      <c r="M180" s="1"/>
      <c r="N180" s="1"/>
      <c r="O180" s="1"/>
      <c r="P180" s="1"/>
      <c r="Q180" s="1"/>
      <c r="R180" s="1"/>
      <c r="S180" s="1"/>
      <c r="T180" s="1"/>
      <c r="U180" s="1"/>
      <c r="V180" s="1"/>
      <c r="W180" s="1"/>
      <c r="X180" s="1"/>
      <c r="Y180" s="1"/>
      <c r="Z180" s="1"/>
    </row>
    <row r="181" customFormat="false" ht="15.75" hidden="false" customHeight="true" outlineLevel="0" collapsed="false">
      <c r="B181" s="454"/>
      <c r="G181" s="1"/>
      <c r="H181" s="1"/>
      <c r="I181" s="1"/>
      <c r="J181" s="1"/>
      <c r="K181" s="1"/>
      <c r="L181" s="1"/>
      <c r="M181" s="1"/>
      <c r="N181" s="1"/>
      <c r="O181" s="1"/>
      <c r="P181" s="1"/>
      <c r="Q181" s="1"/>
      <c r="R181" s="1"/>
      <c r="S181" s="1"/>
      <c r="T181" s="1"/>
      <c r="U181" s="1"/>
      <c r="V181" s="1"/>
      <c r="W181" s="1"/>
      <c r="X181" s="1"/>
      <c r="Y181" s="1"/>
      <c r="Z181" s="1"/>
    </row>
    <row r="182" customFormat="false" ht="15.75" hidden="false" customHeight="true" outlineLevel="0" collapsed="false">
      <c r="B182" s="454"/>
      <c r="G182" s="1"/>
      <c r="H182" s="1"/>
      <c r="I182" s="1"/>
      <c r="J182" s="1"/>
      <c r="K182" s="1"/>
      <c r="L182" s="1"/>
      <c r="M182" s="1"/>
      <c r="N182" s="1"/>
      <c r="O182" s="1"/>
      <c r="P182" s="1"/>
      <c r="Q182" s="1"/>
      <c r="R182" s="1"/>
      <c r="S182" s="1"/>
      <c r="T182" s="1"/>
      <c r="U182" s="1"/>
      <c r="V182" s="1"/>
      <c r="W182" s="1"/>
      <c r="X182" s="1"/>
      <c r="Y182" s="1"/>
      <c r="Z182" s="1"/>
    </row>
    <row r="183" customFormat="false" ht="15.75" hidden="false" customHeight="true" outlineLevel="0" collapsed="false">
      <c r="B183" s="454"/>
      <c r="G183" s="1"/>
      <c r="H183" s="1"/>
      <c r="I183" s="1"/>
      <c r="J183" s="1"/>
      <c r="K183" s="1"/>
      <c r="L183" s="1"/>
      <c r="M183" s="1"/>
      <c r="N183" s="1"/>
      <c r="O183" s="1"/>
      <c r="P183" s="1"/>
      <c r="Q183" s="1"/>
      <c r="R183" s="1"/>
      <c r="S183" s="1"/>
      <c r="T183" s="1"/>
      <c r="U183" s="1"/>
      <c r="V183" s="1"/>
      <c r="W183" s="1"/>
      <c r="X183" s="1"/>
      <c r="Y183" s="1"/>
      <c r="Z183" s="1"/>
    </row>
    <row r="184" customFormat="false" ht="15.75" hidden="false" customHeight="true" outlineLevel="0" collapsed="false">
      <c r="B184" s="454"/>
      <c r="G184" s="1"/>
      <c r="H184" s="1"/>
      <c r="I184" s="1"/>
      <c r="J184" s="1"/>
      <c r="K184" s="1"/>
      <c r="L184" s="1"/>
      <c r="M184" s="1"/>
      <c r="N184" s="1"/>
      <c r="O184" s="1"/>
      <c r="P184" s="1"/>
      <c r="Q184" s="1"/>
      <c r="R184" s="1"/>
      <c r="S184" s="1"/>
      <c r="T184" s="1"/>
      <c r="U184" s="1"/>
      <c r="V184" s="1"/>
      <c r="W184" s="1"/>
      <c r="X184" s="1"/>
      <c r="Y184" s="1"/>
      <c r="Z184" s="1"/>
    </row>
    <row r="185" customFormat="false" ht="15.75" hidden="false" customHeight="true" outlineLevel="0" collapsed="false">
      <c r="B185" s="454"/>
      <c r="G185" s="1"/>
      <c r="H185" s="1"/>
      <c r="I185" s="1"/>
      <c r="J185" s="1"/>
      <c r="K185" s="1"/>
      <c r="L185" s="1"/>
      <c r="M185" s="1"/>
      <c r="N185" s="1"/>
      <c r="O185" s="1"/>
      <c r="P185" s="1"/>
      <c r="Q185" s="1"/>
      <c r="R185" s="1"/>
      <c r="S185" s="1"/>
      <c r="T185" s="1"/>
      <c r="U185" s="1"/>
      <c r="V185" s="1"/>
      <c r="W185" s="1"/>
      <c r="X185" s="1"/>
      <c r="Y185" s="1"/>
      <c r="Z185" s="1"/>
    </row>
    <row r="186" customFormat="false" ht="15.75" hidden="false" customHeight="true" outlineLevel="0" collapsed="false">
      <c r="B186" s="454"/>
      <c r="G186" s="1"/>
      <c r="H186" s="1"/>
      <c r="I186" s="1"/>
      <c r="J186" s="1"/>
      <c r="K186" s="1"/>
      <c r="L186" s="1"/>
      <c r="M186" s="1"/>
      <c r="N186" s="1"/>
      <c r="O186" s="1"/>
      <c r="P186" s="1"/>
      <c r="Q186" s="1"/>
      <c r="R186" s="1"/>
      <c r="S186" s="1"/>
      <c r="T186" s="1"/>
      <c r="U186" s="1"/>
      <c r="V186" s="1"/>
      <c r="W186" s="1"/>
      <c r="X186" s="1"/>
      <c r="Y186" s="1"/>
      <c r="Z186" s="1"/>
    </row>
    <row r="187" customFormat="false" ht="15.75" hidden="false" customHeight="true" outlineLevel="0" collapsed="false">
      <c r="B187" s="454"/>
      <c r="G187" s="1"/>
      <c r="H187" s="1"/>
      <c r="I187" s="1"/>
      <c r="J187" s="1"/>
      <c r="K187" s="1"/>
      <c r="L187" s="1"/>
      <c r="M187" s="1"/>
      <c r="N187" s="1"/>
      <c r="O187" s="1"/>
      <c r="P187" s="1"/>
      <c r="Q187" s="1"/>
      <c r="R187" s="1"/>
      <c r="S187" s="1"/>
      <c r="T187" s="1"/>
      <c r="U187" s="1"/>
      <c r="V187" s="1"/>
      <c r="W187" s="1"/>
      <c r="X187" s="1"/>
      <c r="Y187" s="1"/>
      <c r="Z187" s="1"/>
    </row>
    <row r="188" customFormat="false" ht="15.75" hidden="false" customHeight="true" outlineLevel="0" collapsed="false">
      <c r="B188" s="454"/>
      <c r="G188" s="1"/>
      <c r="H188" s="1"/>
      <c r="I188" s="1"/>
      <c r="J188" s="1"/>
      <c r="K188" s="1"/>
      <c r="L188" s="1"/>
      <c r="M188" s="1"/>
      <c r="N188" s="1"/>
      <c r="O188" s="1"/>
      <c r="P188" s="1"/>
      <c r="Q188" s="1"/>
      <c r="R188" s="1"/>
      <c r="S188" s="1"/>
      <c r="T188" s="1"/>
      <c r="U188" s="1"/>
      <c r="V188" s="1"/>
      <c r="W188" s="1"/>
      <c r="X188" s="1"/>
      <c r="Y188" s="1"/>
      <c r="Z188" s="1"/>
    </row>
    <row r="189" customFormat="false" ht="15.75" hidden="false" customHeight="true" outlineLevel="0" collapsed="false">
      <c r="B189" s="454"/>
      <c r="G189" s="1"/>
      <c r="H189" s="1"/>
      <c r="I189" s="1"/>
      <c r="J189" s="1"/>
      <c r="K189" s="1"/>
      <c r="L189" s="1"/>
      <c r="M189" s="1"/>
      <c r="N189" s="1"/>
      <c r="O189" s="1"/>
      <c r="P189" s="1"/>
      <c r="Q189" s="1"/>
      <c r="R189" s="1"/>
      <c r="S189" s="1"/>
      <c r="T189" s="1"/>
      <c r="U189" s="1"/>
      <c r="V189" s="1"/>
      <c r="W189" s="1"/>
      <c r="X189" s="1"/>
      <c r="Y189" s="1"/>
      <c r="Z189" s="1"/>
    </row>
    <row r="190" customFormat="false" ht="15.75" hidden="false" customHeight="true" outlineLevel="0" collapsed="false">
      <c r="B190" s="454"/>
      <c r="G190" s="1"/>
      <c r="H190" s="1"/>
      <c r="I190" s="1"/>
      <c r="J190" s="1"/>
      <c r="K190" s="1"/>
      <c r="L190" s="1"/>
      <c r="M190" s="1"/>
      <c r="N190" s="1"/>
      <c r="O190" s="1"/>
      <c r="P190" s="1"/>
      <c r="Q190" s="1"/>
      <c r="R190" s="1"/>
      <c r="S190" s="1"/>
      <c r="T190" s="1"/>
      <c r="U190" s="1"/>
      <c r="V190" s="1"/>
      <c r="W190" s="1"/>
      <c r="X190" s="1"/>
      <c r="Y190" s="1"/>
      <c r="Z190" s="1"/>
    </row>
    <row r="191" customFormat="false" ht="15.75" hidden="false" customHeight="true" outlineLevel="0" collapsed="false">
      <c r="B191" s="454"/>
      <c r="G191" s="1"/>
      <c r="H191" s="1"/>
      <c r="I191" s="1"/>
      <c r="J191" s="1"/>
      <c r="K191" s="1"/>
      <c r="L191" s="1"/>
      <c r="M191" s="1"/>
      <c r="N191" s="1"/>
      <c r="O191" s="1"/>
      <c r="P191" s="1"/>
      <c r="Q191" s="1"/>
      <c r="R191" s="1"/>
      <c r="S191" s="1"/>
      <c r="T191" s="1"/>
      <c r="U191" s="1"/>
      <c r="V191" s="1"/>
      <c r="W191" s="1"/>
      <c r="X191" s="1"/>
      <c r="Y191" s="1"/>
      <c r="Z191" s="1"/>
    </row>
    <row r="192" customFormat="false" ht="15.75" hidden="false" customHeight="true" outlineLevel="0" collapsed="false">
      <c r="B192" s="454"/>
      <c r="G192" s="1"/>
      <c r="H192" s="1"/>
      <c r="I192" s="1"/>
      <c r="J192" s="1"/>
      <c r="K192" s="1"/>
      <c r="L192" s="1"/>
      <c r="M192" s="1"/>
      <c r="N192" s="1"/>
      <c r="O192" s="1"/>
      <c r="P192" s="1"/>
      <c r="Q192" s="1"/>
      <c r="R192" s="1"/>
      <c r="S192" s="1"/>
      <c r="T192" s="1"/>
      <c r="U192" s="1"/>
      <c r="V192" s="1"/>
      <c r="W192" s="1"/>
      <c r="X192" s="1"/>
      <c r="Y192" s="1"/>
      <c r="Z192" s="1"/>
    </row>
    <row r="193" customFormat="false" ht="15.75" hidden="false" customHeight="true" outlineLevel="0" collapsed="false">
      <c r="B193" s="454"/>
      <c r="G193" s="1"/>
      <c r="H193" s="1"/>
      <c r="I193" s="1"/>
      <c r="J193" s="1"/>
      <c r="K193" s="1"/>
      <c r="L193" s="1"/>
      <c r="M193" s="1"/>
      <c r="N193" s="1"/>
      <c r="O193" s="1"/>
      <c r="P193" s="1"/>
      <c r="Q193" s="1"/>
      <c r="R193" s="1"/>
      <c r="S193" s="1"/>
      <c r="T193" s="1"/>
      <c r="U193" s="1"/>
      <c r="V193" s="1"/>
      <c r="W193" s="1"/>
      <c r="X193" s="1"/>
      <c r="Y193" s="1"/>
      <c r="Z193" s="1"/>
    </row>
    <row r="194" customFormat="false" ht="15.75" hidden="false" customHeight="true" outlineLevel="0" collapsed="false">
      <c r="B194" s="454"/>
      <c r="G194" s="1"/>
      <c r="H194" s="1"/>
      <c r="I194" s="1"/>
      <c r="J194" s="1"/>
      <c r="K194" s="1"/>
      <c r="L194" s="1"/>
      <c r="M194" s="1"/>
      <c r="N194" s="1"/>
      <c r="O194" s="1"/>
      <c r="P194" s="1"/>
      <c r="Q194" s="1"/>
      <c r="R194" s="1"/>
      <c r="S194" s="1"/>
      <c r="T194" s="1"/>
      <c r="U194" s="1"/>
      <c r="V194" s="1"/>
      <c r="W194" s="1"/>
      <c r="X194" s="1"/>
      <c r="Y194" s="1"/>
      <c r="Z194" s="1"/>
    </row>
    <row r="195" customFormat="false" ht="15.75" hidden="false" customHeight="true" outlineLevel="0" collapsed="false">
      <c r="B195" s="454"/>
      <c r="G195" s="1"/>
      <c r="H195" s="1"/>
      <c r="I195" s="1"/>
      <c r="J195" s="1"/>
      <c r="K195" s="1"/>
      <c r="L195" s="1"/>
      <c r="M195" s="1"/>
      <c r="N195" s="1"/>
      <c r="O195" s="1"/>
      <c r="P195" s="1"/>
      <c r="Q195" s="1"/>
      <c r="R195" s="1"/>
      <c r="S195" s="1"/>
      <c r="T195" s="1"/>
      <c r="U195" s="1"/>
      <c r="V195" s="1"/>
      <c r="W195" s="1"/>
      <c r="X195" s="1"/>
      <c r="Y195" s="1"/>
      <c r="Z195" s="1"/>
    </row>
    <row r="196" customFormat="false" ht="15.75" hidden="false" customHeight="true" outlineLevel="0" collapsed="false">
      <c r="B196" s="454"/>
      <c r="G196" s="1"/>
      <c r="H196" s="1"/>
      <c r="I196" s="1"/>
      <c r="J196" s="1"/>
      <c r="K196" s="1"/>
      <c r="L196" s="1"/>
      <c r="M196" s="1"/>
      <c r="N196" s="1"/>
      <c r="O196" s="1"/>
      <c r="P196" s="1"/>
      <c r="Q196" s="1"/>
      <c r="R196" s="1"/>
      <c r="S196" s="1"/>
      <c r="T196" s="1"/>
      <c r="U196" s="1"/>
      <c r="V196" s="1"/>
      <c r="W196" s="1"/>
      <c r="X196" s="1"/>
      <c r="Y196" s="1"/>
      <c r="Z196" s="1"/>
    </row>
    <row r="197" customFormat="false" ht="15.75" hidden="false" customHeight="true" outlineLevel="0" collapsed="false">
      <c r="B197" s="454"/>
      <c r="G197" s="1"/>
      <c r="H197" s="1"/>
      <c r="I197" s="1"/>
      <c r="J197" s="1"/>
      <c r="K197" s="1"/>
      <c r="L197" s="1"/>
      <c r="M197" s="1"/>
      <c r="N197" s="1"/>
      <c r="O197" s="1"/>
      <c r="P197" s="1"/>
      <c r="Q197" s="1"/>
      <c r="R197" s="1"/>
      <c r="S197" s="1"/>
      <c r="T197" s="1"/>
      <c r="U197" s="1"/>
      <c r="V197" s="1"/>
      <c r="W197" s="1"/>
      <c r="X197" s="1"/>
      <c r="Y197" s="1"/>
      <c r="Z197" s="1"/>
    </row>
    <row r="198" customFormat="false" ht="15.75" hidden="false" customHeight="true" outlineLevel="0" collapsed="false">
      <c r="B198" s="454"/>
      <c r="G198" s="1"/>
      <c r="H198" s="1"/>
      <c r="I198" s="1"/>
      <c r="J198" s="1"/>
      <c r="K198" s="1"/>
      <c r="L198" s="1"/>
      <c r="M198" s="1"/>
      <c r="N198" s="1"/>
      <c r="O198" s="1"/>
      <c r="P198" s="1"/>
      <c r="Q198" s="1"/>
      <c r="R198" s="1"/>
      <c r="S198" s="1"/>
      <c r="T198" s="1"/>
      <c r="U198" s="1"/>
      <c r="V198" s="1"/>
      <c r="W198" s="1"/>
      <c r="X198" s="1"/>
      <c r="Y198" s="1"/>
      <c r="Z198" s="1"/>
    </row>
    <row r="199" customFormat="false" ht="15.75" hidden="false" customHeight="true" outlineLevel="0" collapsed="false">
      <c r="B199" s="454"/>
      <c r="G199" s="1"/>
      <c r="H199" s="1"/>
      <c r="I199" s="1"/>
      <c r="J199" s="1"/>
      <c r="K199" s="1"/>
      <c r="L199" s="1"/>
      <c r="M199" s="1"/>
      <c r="N199" s="1"/>
      <c r="O199" s="1"/>
      <c r="P199" s="1"/>
      <c r="Q199" s="1"/>
      <c r="R199" s="1"/>
      <c r="S199" s="1"/>
      <c r="T199" s="1"/>
      <c r="U199" s="1"/>
      <c r="V199" s="1"/>
      <c r="W199" s="1"/>
      <c r="X199" s="1"/>
      <c r="Y199" s="1"/>
      <c r="Z199" s="1"/>
    </row>
    <row r="200" customFormat="false" ht="15.75" hidden="false" customHeight="true" outlineLevel="0" collapsed="false">
      <c r="B200" s="454"/>
      <c r="G200" s="1"/>
      <c r="H200" s="1"/>
      <c r="I200" s="1"/>
      <c r="J200" s="1"/>
      <c r="K200" s="1"/>
      <c r="L200" s="1"/>
      <c r="M200" s="1"/>
      <c r="N200" s="1"/>
      <c r="O200" s="1"/>
      <c r="P200" s="1"/>
      <c r="Q200" s="1"/>
      <c r="R200" s="1"/>
      <c r="S200" s="1"/>
      <c r="T200" s="1"/>
      <c r="U200" s="1"/>
      <c r="V200" s="1"/>
      <c r="W200" s="1"/>
      <c r="X200" s="1"/>
      <c r="Y200" s="1"/>
      <c r="Z200" s="1"/>
    </row>
    <row r="201" customFormat="false" ht="15.75" hidden="false" customHeight="true" outlineLevel="0" collapsed="false">
      <c r="B201" s="454"/>
      <c r="G201" s="1"/>
      <c r="H201" s="1"/>
      <c r="I201" s="1"/>
      <c r="J201" s="1"/>
      <c r="K201" s="1"/>
      <c r="L201" s="1"/>
      <c r="M201" s="1"/>
      <c r="N201" s="1"/>
      <c r="O201" s="1"/>
      <c r="P201" s="1"/>
      <c r="Q201" s="1"/>
      <c r="R201" s="1"/>
      <c r="S201" s="1"/>
      <c r="T201" s="1"/>
      <c r="U201" s="1"/>
      <c r="V201" s="1"/>
      <c r="W201" s="1"/>
      <c r="X201" s="1"/>
      <c r="Y201" s="1"/>
      <c r="Z201" s="1"/>
    </row>
    <row r="202" customFormat="false" ht="15.75" hidden="false" customHeight="true" outlineLevel="0" collapsed="false">
      <c r="B202" s="454"/>
      <c r="G202" s="1"/>
      <c r="H202" s="1"/>
      <c r="I202" s="1"/>
      <c r="J202" s="1"/>
      <c r="K202" s="1"/>
      <c r="L202" s="1"/>
      <c r="M202" s="1"/>
      <c r="N202" s="1"/>
      <c r="O202" s="1"/>
      <c r="P202" s="1"/>
      <c r="Q202" s="1"/>
      <c r="R202" s="1"/>
      <c r="S202" s="1"/>
      <c r="T202" s="1"/>
      <c r="U202" s="1"/>
      <c r="V202" s="1"/>
      <c r="W202" s="1"/>
      <c r="X202" s="1"/>
      <c r="Y202" s="1"/>
      <c r="Z202" s="1"/>
    </row>
    <row r="203" customFormat="false" ht="15.75" hidden="false" customHeight="true" outlineLevel="0" collapsed="false">
      <c r="B203" s="454"/>
      <c r="G203" s="1"/>
      <c r="H203" s="1"/>
      <c r="I203" s="1"/>
      <c r="J203" s="1"/>
      <c r="K203" s="1"/>
      <c r="L203" s="1"/>
      <c r="M203" s="1"/>
      <c r="N203" s="1"/>
      <c r="O203" s="1"/>
      <c r="P203" s="1"/>
      <c r="Q203" s="1"/>
      <c r="R203" s="1"/>
      <c r="S203" s="1"/>
      <c r="T203" s="1"/>
      <c r="U203" s="1"/>
      <c r="V203" s="1"/>
      <c r="W203" s="1"/>
      <c r="X203" s="1"/>
      <c r="Y203" s="1"/>
      <c r="Z203" s="1"/>
    </row>
    <row r="204" customFormat="false" ht="15.75" hidden="false" customHeight="true" outlineLevel="0" collapsed="false">
      <c r="B204" s="454"/>
      <c r="G204" s="1"/>
      <c r="H204" s="1"/>
      <c r="I204" s="1"/>
      <c r="J204" s="1"/>
      <c r="K204" s="1"/>
      <c r="L204" s="1"/>
      <c r="M204" s="1"/>
      <c r="N204" s="1"/>
      <c r="O204" s="1"/>
      <c r="P204" s="1"/>
      <c r="Q204" s="1"/>
      <c r="R204" s="1"/>
      <c r="S204" s="1"/>
      <c r="T204" s="1"/>
      <c r="U204" s="1"/>
      <c r="V204" s="1"/>
      <c r="W204" s="1"/>
      <c r="X204" s="1"/>
      <c r="Y204" s="1"/>
      <c r="Z204" s="1"/>
    </row>
    <row r="205" customFormat="false" ht="15.75" hidden="false" customHeight="true" outlineLevel="0" collapsed="false">
      <c r="B205" s="454"/>
      <c r="G205" s="1"/>
      <c r="H205" s="1"/>
      <c r="I205" s="1"/>
      <c r="J205" s="1"/>
      <c r="K205" s="1"/>
      <c r="L205" s="1"/>
      <c r="M205" s="1"/>
      <c r="N205" s="1"/>
      <c r="O205" s="1"/>
      <c r="P205" s="1"/>
      <c r="Q205" s="1"/>
      <c r="R205" s="1"/>
      <c r="S205" s="1"/>
      <c r="T205" s="1"/>
      <c r="U205" s="1"/>
      <c r="V205" s="1"/>
      <c r="W205" s="1"/>
      <c r="X205" s="1"/>
      <c r="Y205" s="1"/>
      <c r="Z205" s="1"/>
    </row>
    <row r="206" customFormat="false" ht="15.75" hidden="false" customHeight="true" outlineLevel="0" collapsed="false">
      <c r="B206" s="454"/>
      <c r="G206" s="1"/>
      <c r="H206" s="1"/>
      <c r="I206" s="1"/>
      <c r="J206" s="1"/>
      <c r="K206" s="1"/>
      <c r="L206" s="1"/>
      <c r="M206" s="1"/>
      <c r="N206" s="1"/>
      <c r="O206" s="1"/>
      <c r="P206" s="1"/>
      <c r="Q206" s="1"/>
      <c r="R206" s="1"/>
      <c r="S206" s="1"/>
      <c r="T206" s="1"/>
      <c r="U206" s="1"/>
      <c r="V206" s="1"/>
      <c r="W206" s="1"/>
      <c r="X206" s="1"/>
      <c r="Y206" s="1"/>
      <c r="Z206" s="1"/>
    </row>
    <row r="207" customFormat="false" ht="15.75" hidden="false" customHeight="true" outlineLevel="0" collapsed="false">
      <c r="B207" s="454"/>
      <c r="G207" s="1"/>
      <c r="H207" s="1"/>
      <c r="I207" s="1"/>
      <c r="J207" s="1"/>
      <c r="K207" s="1"/>
      <c r="L207" s="1"/>
      <c r="M207" s="1"/>
      <c r="N207" s="1"/>
      <c r="O207" s="1"/>
      <c r="P207" s="1"/>
      <c r="Q207" s="1"/>
      <c r="R207" s="1"/>
      <c r="S207" s="1"/>
      <c r="T207" s="1"/>
      <c r="U207" s="1"/>
      <c r="V207" s="1"/>
      <c r="W207" s="1"/>
      <c r="X207" s="1"/>
      <c r="Y207" s="1"/>
      <c r="Z207" s="1"/>
    </row>
    <row r="208" customFormat="false" ht="15.75" hidden="false" customHeight="true" outlineLevel="0" collapsed="false">
      <c r="B208" s="454"/>
      <c r="G208" s="1"/>
      <c r="H208" s="1"/>
      <c r="I208" s="1"/>
      <c r="J208" s="1"/>
      <c r="K208" s="1"/>
      <c r="L208" s="1"/>
      <c r="M208" s="1"/>
      <c r="N208" s="1"/>
      <c r="O208" s="1"/>
      <c r="P208" s="1"/>
      <c r="Q208" s="1"/>
      <c r="R208" s="1"/>
      <c r="S208" s="1"/>
      <c r="T208" s="1"/>
      <c r="U208" s="1"/>
      <c r="V208" s="1"/>
      <c r="W208" s="1"/>
      <c r="X208" s="1"/>
      <c r="Y208" s="1"/>
      <c r="Z208" s="1"/>
    </row>
    <row r="209" customFormat="false" ht="15.75" hidden="false" customHeight="true" outlineLevel="0" collapsed="false">
      <c r="B209" s="454"/>
      <c r="G209" s="1"/>
      <c r="H209" s="1"/>
      <c r="I209" s="1"/>
      <c r="J209" s="1"/>
      <c r="K209" s="1"/>
      <c r="L209" s="1"/>
      <c r="M209" s="1"/>
      <c r="N209" s="1"/>
      <c r="O209" s="1"/>
      <c r="P209" s="1"/>
      <c r="Q209" s="1"/>
      <c r="R209" s="1"/>
      <c r="S209" s="1"/>
      <c r="T209" s="1"/>
      <c r="U209" s="1"/>
      <c r="V209" s="1"/>
      <c r="W209" s="1"/>
      <c r="X209" s="1"/>
      <c r="Y209" s="1"/>
      <c r="Z209" s="1"/>
    </row>
    <row r="210" customFormat="false" ht="15.75" hidden="false" customHeight="true" outlineLevel="0" collapsed="false">
      <c r="B210" s="454"/>
      <c r="G210" s="1"/>
      <c r="H210" s="1"/>
      <c r="I210" s="1"/>
      <c r="J210" s="1"/>
      <c r="K210" s="1"/>
      <c r="L210" s="1"/>
      <c r="M210" s="1"/>
      <c r="N210" s="1"/>
      <c r="O210" s="1"/>
      <c r="P210" s="1"/>
      <c r="Q210" s="1"/>
      <c r="R210" s="1"/>
      <c r="S210" s="1"/>
      <c r="T210" s="1"/>
      <c r="U210" s="1"/>
      <c r="V210" s="1"/>
      <c r="W210" s="1"/>
      <c r="X210" s="1"/>
      <c r="Y210" s="1"/>
      <c r="Z210" s="1"/>
    </row>
    <row r="211" customFormat="false" ht="15.75" hidden="false" customHeight="true" outlineLevel="0" collapsed="false">
      <c r="B211" s="454"/>
      <c r="G211" s="1"/>
      <c r="H211" s="1"/>
      <c r="I211" s="1"/>
      <c r="J211" s="1"/>
      <c r="K211" s="1"/>
      <c r="L211" s="1"/>
      <c r="M211" s="1"/>
      <c r="N211" s="1"/>
      <c r="O211" s="1"/>
      <c r="P211" s="1"/>
      <c r="Q211" s="1"/>
      <c r="R211" s="1"/>
      <c r="S211" s="1"/>
      <c r="T211" s="1"/>
      <c r="U211" s="1"/>
      <c r="V211" s="1"/>
      <c r="W211" s="1"/>
      <c r="X211" s="1"/>
      <c r="Y211" s="1"/>
      <c r="Z211" s="1"/>
    </row>
    <row r="212" customFormat="false" ht="15.75" hidden="false" customHeight="true" outlineLevel="0" collapsed="false">
      <c r="B212" s="454"/>
      <c r="G212" s="1"/>
      <c r="H212" s="1"/>
      <c r="I212" s="1"/>
      <c r="J212" s="1"/>
      <c r="K212" s="1"/>
      <c r="L212" s="1"/>
      <c r="M212" s="1"/>
      <c r="N212" s="1"/>
      <c r="O212" s="1"/>
      <c r="P212" s="1"/>
      <c r="Q212" s="1"/>
      <c r="R212" s="1"/>
      <c r="S212" s="1"/>
      <c r="T212" s="1"/>
      <c r="U212" s="1"/>
      <c r="V212" s="1"/>
      <c r="W212" s="1"/>
      <c r="X212" s="1"/>
      <c r="Y212" s="1"/>
      <c r="Z212" s="1"/>
    </row>
    <row r="213" customFormat="false" ht="15.75" hidden="false" customHeight="true" outlineLevel="0" collapsed="false">
      <c r="B213" s="454"/>
      <c r="G213" s="1"/>
      <c r="H213" s="1"/>
      <c r="I213" s="1"/>
      <c r="J213" s="1"/>
      <c r="K213" s="1"/>
      <c r="L213" s="1"/>
      <c r="M213" s="1"/>
      <c r="N213" s="1"/>
      <c r="O213" s="1"/>
      <c r="P213" s="1"/>
      <c r="Q213" s="1"/>
      <c r="R213" s="1"/>
      <c r="S213" s="1"/>
      <c r="T213" s="1"/>
      <c r="U213" s="1"/>
      <c r="V213" s="1"/>
      <c r="W213" s="1"/>
      <c r="X213" s="1"/>
      <c r="Y213" s="1"/>
      <c r="Z213" s="1"/>
    </row>
    <row r="214" customFormat="false" ht="15.75" hidden="false" customHeight="true" outlineLevel="0" collapsed="false">
      <c r="B214" s="454"/>
      <c r="G214" s="1"/>
      <c r="H214" s="1"/>
      <c r="I214" s="1"/>
      <c r="J214" s="1"/>
      <c r="K214" s="1"/>
      <c r="L214" s="1"/>
      <c r="M214" s="1"/>
      <c r="N214" s="1"/>
      <c r="O214" s="1"/>
      <c r="P214" s="1"/>
      <c r="Q214" s="1"/>
      <c r="R214" s="1"/>
      <c r="S214" s="1"/>
      <c r="T214" s="1"/>
      <c r="U214" s="1"/>
      <c r="V214" s="1"/>
      <c r="W214" s="1"/>
      <c r="X214" s="1"/>
      <c r="Y214" s="1"/>
      <c r="Z214" s="1"/>
    </row>
    <row r="215" customFormat="false" ht="15.75" hidden="false" customHeight="true" outlineLevel="0" collapsed="false">
      <c r="B215" s="454"/>
      <c r="G215" s="1"/>
      <c r="H215" s="1"/>
      <c r="I215" s="1"/>
      <c r="J215" s="1"/>
      <c r="K215" s="1"/>
      <c r="L215" s="1"/>
      <c r="M215" s="1"/>
      <c r="N215" s="1"/>
      <c r="O215" s="1"/>
      <c r="P215" s="1"/>
      <c r="Q215" s="1"/>
      <c r="R215" s="1"/>
      <c r="S215" s="1"/>
      <c r="T215" s="1"/>
      <c r="U215" s="1"/>
      <c r="V215" s="1"/>
      <c r="W215" s="1"/>
      <c r="X215" s="1"/>
      <c r="Y215" s="1"/>
      <c r="Z215" s="1"/>
    </row>
    <row r="216" customFormat="false" ht="15.75" hidden="false" customHeight="true" outlineLevel="0" collapsed="false">
      <c r="B216" s="454"/>
      <c r="G216" s="1"/>
      <c r="H216" s="1"/>
      <c r="I216" s="1"/>
      <c r="J216" s="1"/>
      <c r="K216" s="1"/>
      <c r="L216" s="1"/>
      <c r="M216" s="1"/>
      <c r="N216" s="1"/>
      <c r="O216" s="1"/>
      <c r="P216" s="1"/>
      <c r="Q216" s="1"/>
      <c r="R216" s="1"/>
      <c r="S216" s="1"/>
      <c r="T216" s="1"/>
      <c r="U216" s="1"/>
      <c r="V216" s="1"/>
      <c r="W216" s="1"/>
      <c r="X216" s="1"/>
      <c r="Y216" s="1"/>
      <c r="Z216" s="1"/>
    </row>
    <row r="217" customFormat="false" ht="15.75" hidden="false" customHeight="true" outlineLevel="0" collapsed="false">
      <c r="B217" s="454"/>
      <c r="G217" s="1"/>
      <c r="H217" s="1"/>
      <c r="I217" s="1"/>
      <c r="J217" s="1"/>
      <c r="K217" s="1"/>
      <c r="L217" s="1"/>
      <c r="M217" s="1"/>
      <c r="N217" s="1"/>
      <c r="O217" s="1"/>
      <c r="P217" s="1"/>
      <c r="Q217" s="1"/>
      <c r="R217" s="1"/>
      <c r="S217" s="1"/>
      <c r="T217" s="1"/>
      <c r="U217" s="1"/>
      <c r="V217" s="1"/>
      <c r="W217" s="1"/>
      <c r="X217" s="1"/>
      <c r="Y217" s="1"/>
      <c r="Z217" s="1"/>
    </row>
    <row r="218" customFormat="false" ht="15.75" hidden="false" customHeight="true" outlineLevel="0" collapsed="false">
      <c r="B218" s="454"/>
      <c r="G218" s="1"/>
      <c r="H218" s="1"/>
      <c r="I218" s="1"/>
      <c r="J218" s="1"/>
      <c r="K218" s="1"/>
      <c r="L218" s="1"/>
      <c r="M218" s="1"/>
      <c r="N218" s="1"/>
      <c r="O218" s="1"/>
      <c r="P218" s="1"/>
      <c r="Q218" s="1"/>
      <c r="R218" s="1"/>
      <c r="S218" s="1"/>
      <c r="T218" s="1"/>
      <c r="U218" s="1"/>
      <c r="V218" s="1"/>
      <c r="W218" s="1"/>
      <c r="X218" s="1"/>
      <c r="Y218" s="1"/>
      <c r="Z218" s="1"/>
    </row>
    <row r="219" customFormat="false" ht="15.75" hidden="false" customHeight="true" outlineLevel="0" collapsed="false">
      <c r="B219" s="454"/>
      <c r="G219" s="1"/>
      <c r="H219" s="1"/>
      <c r="I219" s="1"/>
      <c r="J219" s="1"/>
      <c r="K219" s="1"/>
      <c r="L219" s="1"/>
      <c r="M219" s="1"/>
      <c r="N219" s="1"/>
      <c r="O219" s="1"/>
      <c r="P219" s="1"/>
      <c r="Q219" s="1"/>
      <c r="R219" s="1"/>
      <c r="S219" s="1"/>
      <c r="T219" s="1"/>
      <c r="U219" s="1"/>
      <c r="V219" s="1"/>
      <c r="W219" s="1"/>
      <c r="X219" s="1"/>
      <c r="Y219" s="1"/>
      <c r="Z219" s="1"/>
    </row>
    <row r="220" customFormat="false" ht="15.75" hidden="false" customHeight="true" outlineLevel="0" collapsed="false">
      <c r="B220" s="454"/>
      <c r="G220" s="1"/>
      <c r="H220" s="1"/>
      <c r="I220" s="1"/>
      <c r="J220" s="1"/>
      <c r="K220" s="1"/>
      <c r="L220" s="1"/>
      <c r="M220" s="1"/>
      <c r="N220" s="1"/>
      <c r="O220" s="1"/>
      <c r="P220" s="1"/>
      <c r="Q220" s="1"/>
      <c r="R220" s="1"/>
      <c r="S220" s="1"/>
      <c r="T220" s="1"/>
      <c r="U220" s="1"/>
      <c r="V220" s="1"/>
      <c r="W220" s="1"/>
      <c r="X220" s="1"/>
      <c r="Y220" s="1"/>
      <c r="Z220" s="1"/>
    </row>
    <row r="221" customFormat="false" ht="15.75" hidden="false" customHeight="true" outlineLevel="0" collapsed="false">
      <c r="B221" s="454"/>
      <c r="G221" s="1"/>
      <c r="H221" s="1"/>
      <c r="I221" s="1"/>
      <c r="J221" s="1"/>
      <c r="K221" s="1"/>
      <c r="L221" s="1"/>
      <c r="M221" s="1"/>
      <c r="N221" s="1"/>
      <c r="O221" s="1"/>
      <c r="P221" s="1"/>
      <c r="Q221" s="1"/>
      <c r="R221" s="1"/>
      <c r="S221" s="1"/>
      <c r="T221" s="1"/>
      <c r="U221" s="1"/>
      <c r="V221" s="1"/>
      <c r="W221" s="1"/>
      <c r="X221" s="1"/>
      <c r="Y221" s="1"/>
      <c r="Z221" s="1"/>
    </row>
    <row r="222" customFormat="false" ht="15.75" hidden="false" customHeight="true" outlineLevel="0" collapsed="false">
      <c r="G222" s="1"/>
      <c r="H222" s="1"/>
      <c r="I222" s="1"/>
      <c r="J222" s="1"/>
      <c r="K222" s="1"/>
      <c r="L222" s="1"/>
      <c r="M222" s="1"/>
      <c r="N222" s="1"/>
      <c r="O222" s="1"/>
      <c r="P222" s="1"/>
      <c r="Q222" s="1"/>
      <c r="R222" s="1"/>
      <c r="S222" s="1"/>
      <c r="T222" s="1"/>
      <c r="U222" s="1"/>
      <c r="V222" s="1"/>
      <c r="W222" s="1"/>
      <c r="X222" s="1"/>
      <c r="Y222" s="1"/>
      <c r="Z222" s="1"/>
    </row>
    <row r="223" customFormat="false" ht="15.75" hidden="false" customHeight="true" outlineLevel="0" collapsed="false">
      <c r="G223" s="1"/>
      <c r="H223" s="1"/>
      <c r="I223" s="1"/>
      <c r="J223" s="1"/>
      <c r="K223" s="1"/>
      <c r="L223" s="1"/>
      <c r="M223" s="1"/>
      <c r="N223" s="1"/>
      <c r="O223" s="1"/>
      <c r="P223" s="1"/>
      <c r="Q223" s="1"/>
      <c r="R223" s="1"/>
      <c r="S223" s="1"/>
      <c r="T223" s="1"/>
      <c r="U223" s="1"/>
      <c r="V223" s="1"/>
      <c r="W223" s="1"/>
      <c r="X223" s="1"/>
      <c r="Y223" s="1"/>
      <c r="Z223" s="1"/>
    </row>
    <row r="224" customFormat="false" ht="15.75" hidden="false" customHeight="true" outlineLevel="0" collapsed="false">
      <c r="G224" s="1"/>
      <c r="H224" s="1"/>
      <c r="I224" s="1"/>
      <c r="J224" s="1"/>
      <c r="K224" s="1"/>
      <c r="L224" s="1"/>
      <c r="M224" s="1"/>
      <c r="N224" s="1"/>
      <c r="O224" s="1"/>
      <c r="P224" s="1"/>
      <c r="Q224" s="1"/>
      <c r="R224" s="1"/>
      <c r="S224" s="1"/>
      <c r="T224" s="1"/>
      <c r="U224" s="1"/>
      <c r="V224" s="1"/>
      <c r="W224" s="1"/>
      <c r="X224" s="1"/>
      <c r="Y224" s="1"/>
      <c r="Z224" s="1"/>
    </row>
    <row r="225" customFormat="false" ht="15.75" hidden="false" customHeight="true" outlineLevel="0" collapsed="false">
      <c r="G225" s="1"/>
      <c r="H225" s="1"/>
      <c r="I225" s="1"/>
      <c r="J225" s="1"/>
      <c r="K225" s="1"/>
      <c r="L225" s="1"/>
      <c r="M225" s="1"/>
      <c r="N225" s="1"/>
      <c r="O225" s="1"/>
      <c r="P225" s="1"/>
      <c r="Q225" s="1"/>
      <c r="R225" s="1"/>
      <c r="S225" s="1"/>
      <c r="T225" s="1"/>
      <c r="U225" s="1"/>
      <c r="V225" s="1"/>
      <c r="W225" s="1"/>
      <c r="X225" s="1"/>
      <c r="Y225" s="1"/>
      <c r="Z225" s="1"/>
    </row>
    <row r="226" customFormat="false" ht="15.75" hidden="false" customHeight="true" outlineLevel="0" collapsed="false">
      <c r="G226" s="1"/>
      <c r="H226" s="1"/>
      <c r="I226" s="1"/>
      <c r="J226" s="1"/>
      <c r="K226" s="1"/>
      <c r="L226" s="1"/>
      <c r="M226" s="1"/>
      <c r="N226" s="1"/>
      <c r="O226" s="1"/>
      <c r="P226" s="1"/>
      <c r="Q226" s="1"/>
      <c r="R226" s="1"/>
      <c r="S226" s="1"/>
      <c r="T226" s="1"/>
      <c r="U226" s="1"/>
      <c r="V226" s="1"/>
      <c r="W226" s="1"/>
      <c r="X226" s="1"/>
      <c r="Y226" s="1"/>
      <c r="Z226" s="1"/>
    </row>
    <row r="227" customFormat="false" ht="15.75" hidden="false" customHeight="true" outlineLevel="0" collapsed="false">
      <c r="G227" s="1"/>
      <c r="H227" s="1"/>
      <c r="I227" s="1"/>
      <c r="J227" s="1"/>
      <c r="K227" s="1"/>
      <c r="L227" s="1"/>
      <c r="M227" s="1"/>
      <c r="N227" s="1"/>
      <c r="O227" s="1"/>
      <c r="P227" s="1"/>
      <c r="Q227" s="1"/>
      <c r="R227" s="1"/>
      <c r="S227" s="1"/>
      <c r="T227" s="1"/>
      <c r="U227" s="1"/>
      <c r="V227" s="1"/>
      <c r="W227" s="1"/>
      <c r="X227" s="1"/>
      <c r="Y227" s="1"/>
      <c r="Z227" s="1"/>
    </row>
    <row r="228" customFormat="false" ht="15.75" hidden="false" customHeight="true" outlineLevel="0" collapsed="false">
      <c r="G228" s="1"/>
      <c r="H228" s="1"/>
      <c r="I228" s="1"/>
      <c r="J228" s="1"/>
      <c r="K228" s="1"/>
      <c r="L228" s="1"/>
      <c r="M228" s="1"/>
      <c r="N228" s="1"/>
      <c r="O228" s="1"/>
      <c r="P228" s="1"/>
      <c r="Q228" s="1"/>
      <c r="R228" s="1"/>
      <c r="S228" s="1"/>
      <c r="T228" s="1"/>
      <c r="U228" s="1"/>
      <c r="V228" s="1"/>
      <c r="W228" s="1"/>
      <c r="X228" s="1"/>
      <c r="Y228" s="1"/>
      <c r="Z228" s="1"/>
    </row>
    <row r="229" customFormat="false" ht="15.75" hidden="false" customHeight="true" outlineLevel="0" collapsed="false">
      <c r="G229" s="1"/>
      <c r="H229" s="1"/>
      <c r="I229" s="1"/>
      <c r="J229" s="1"/>
      <c r="K229" s="1"/>
      <c r="L229" s="1"/>
      <c r="M229" s="1"/>
      <c r="N229" s="1"/>
      <c r="O229" s="1"/>
      <c r="P229" s="1"/>
      <c r="Q229" s="1"/>
      <c r="R229" s="1"/>
      <c r="S229" s="1"/>
      <c r="T229" s="1"/>
      <c r="U229" s="1"/>
      <c r="V229" s="1"/>
      <c r="W229" s="1"/>
      <c r="X229" s="1"/>
      <c r="Y229" s="1"/>
      <c r="Z229" s="1"/>
    </row>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AC8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20.57"/>
    <col collapsed="false" customWidth="true" hidden="false" outlineLevel="0" max="2" min="2" style="1" width="37.86"/>
    <col collapsed="false" customWidth="true" hidden="false" outlineLevel="0" max="3" min="3" style="1" width="26.15"/>
    <col collapsed="false" customWidth="true" hidden="false" outlineLevel="0" max="4" min="4" style="1" width="77.71"/>
    <col collapsed="false" customWidth="true" hidden="false" outlineLevel="0" max="5" min="5" style="1" width="53.42"/>
    <col collapsed="false" customWidth="true" hidden="false" outlineLevel="0" max="6" min="6" style="1" width="40.43"/>
    <col collapsed="false" customWidth="true" hidden="false" outlineLevel="0" max="7" min="7" style="1" width="48.42"/>
    <col collapsed="false" customWidth="true" hidden="false" outlineLevel="0" max="8" min="8" style="1" width="61.71"/>
    <col collapsed="false" customWidth="true" hidden="false" outlineLevel="0" max="9" min="9" style="1" width="54.85"/>
    <col collapsed="false" customWidth="true" hidden="false" outlineLevel="0" max="10" min="10" style="1" width="17"/>
    <col collapsed="false" customWidth="true" hidden="false" outlineLevel="0" max="11" min="11" style="1" width="13.86"/>
    <col collapsed="false" customWidth="true" hidden="false" outlineLevel="0" max="12" min="12" style="1" width="21.43"/>
    <col collapsed="false" customWidth="true" hidden="false" outlineLevel="0" max="13" min="13" style="1" width="19.57"/>
    <col collapsed="false" customWidth="true" hidden="false" outlineLevel="0" max="15" min="15" style="1" width="43.14"/>
  </cols>
  <sheetData>
    <row r="1" customFormat="false" ht="45" hidden="false" customHeight="true" outlineLevel="0" collapsed="false">
      <c r="A1" s="484" t="s">
        <v>257</v>
      </c>
      <c r="B1" s="485" t="s">
        <v>258</v>
      </c>
      <c r="C1" s="485" t="s">
        <v>283</v>
      </c>
      <c r="D1" s="485" t="s">
        <v>260</v>
      </c>
      <c r="E1" s="484" t="s">
        <v>284</v>
      </c>
      <c r="F1" s="484" t="s">
        <v>261</v>
      </c>
      <c r="G1" s="433" t="s">
        <v>285</v>
      </c>
      <c r="H1" s="484" t="s">
        <v>286</v>
      </c>
      <c r="I1" s="484" t="s">
        <v>265</v>
      </c>
      <c r="J1" s="485" t="s">
        <v>287</v>
      </c>
      <c r="K1" s="485" t="s">
        <v>39</v>
      </c>
      <c r="L1" s="485" t="s">
        <v>288</v>
      </c>
      <c r="M1" s="485" t="s">
        <v>289</v>
      </c>
      <c r="N1" s="348"/>
      <c r="O1" s="348"/>
      <c r="P1" s="348"/>
      <c r="Q1" s="348"/>
      <c r="R1" s="348"/>
      <c r="S1" s="348"/>
      <c r="T1" s="348"/>
      <c r="U1" s="348"/>
      <c r="V1" s="348"/>
      <c r="W1" s="348"/>
      <c r="X1" s="348"/>
      <c r="Y1" s="348"/>
      <c r="Z1" s="348"/>
      <c r="AA1" s="348"/>
      <c r="AB1" s="348"/>
      <c r="AC1" s="348"/>
    </row>
    <row r="2" customFormat="false" ht="15" hidden="false" customHeight="false" outlineLevel="0" collapsed="false">
      <c r="A2" s="348" t="n">
        <v>1</v>
      </c>
      <c r="B2" s="330" t="e">
        <f aca="false">VLOOKUP(C2,'9. Matriz de Requisitos'!A8:W91,3, FALSE())</f>
        <v>#N/A</v>
      </c>
      <c r="C2" s="487"/>
      <c r="D2" s="330" t="e">
        <f aca="false">VLOOKUP(C2,'9. Matriz de Requisitos'!$A:$W,4, FALSE())</f>
        <v>#N/A</v>
      </c>
      <c r="E2" s="504"/>
      <c r="F2" s="486" t="e">
        <f aca="false">VLOOKUP($E2, '4.6.1 Catalogo Arquitectura'!$B$2:$D$48, 3, FALSE())</f>
        <v>#N/A</v>
      </c>
      <c r="G2" s="505"/>
      <c r="H2" s="490" t="e">
        <f aca="false">CONCATENATE("[",$C2,"]","[",$F2,"] - ",$G2)</f>
        <v>#N/A</v>
      </c>
      <c r="I2" s="301"/>
      <c r="J2" s="300" t="n">
        <f aca="false">IFERROR(VLOOKUP(E2,'4.6.1 Catalogo Arquitectura'!$B$2:$C$100, 2, FALSE()), 0)</f>
        <v>0</v>
      </c>
      <c r="K2" s="301" t="s">
        <v>43</v>
      </c>
      <c r="L2" s="300" t="n">
        <f aca="false">ROUNDUP(SUM(VLOOKUP('4.6 WBS Arquitectura'!K2,'6. Catalogos'!$J$2:$K$4,2,FALSE())*J2),0)</f>
        <v>0</v>
      </c>
      <c r="M2" s="486"/>
      <c r="N2" s="238"/>
      <c r="O2" s="440"/>
      <c r="P2" s="238"/>
      <c r="Q2" s="238"/>
      <c r="R2" s="238"/>
      <c r="S2" s="238"/>
      <c r="T2" s="238"/>
      <c r="U2" s="238"/>
      <c r="V2" s="238"/>
      <c r="W2" s="238"/>
      <c r="X2" s="238"/>
      <c r="Y2" s="238"/>
      <c r="Z2" s="238"/>
      <c r="AA2" s="238"/>
      <c r="AB2" s="238"/>
      <c r="AC2" s="238"/>
    </row>
    <row r="3" customFormat="false" ht="15" hidden="false" customHeight="false" outlineLevel="0" collapsed="false">
      <c r="A3" s="348" t="n">
        <v>2</v>
      </c>
      <c r="B3" s="330" t="e">
        <f aca="false">VLOOKUP(C3,'9. Matriz de Requisitos'!$A$8:$V$88,3, FALSE())</f>
        <v>#N/A</v>
      </c>
      <c r="C3" s="487"/>
      <c r="D3" s="330" t="e">
        <f aca="false">VLOOKUP(C3,'9. Matriz de Requisitos'!$A:$W,4, FALSE())</f>
        <v>#N/A</v>
      </c>
      <c r="E3" s="504"/>
      <c r="F3" s="486" t="e">
        <f aca="false">VLOOKUP($E3, '4.6.1 Catalogo Arquitectura'!$B$2:$D$48, 3, FALSE())</f>
        <v>#N/A</v>
      </c>
      <c r="G3" s="505"/>
      <c r="H3" s="490" t="e">
        <f aca="false">CONCATENATE("[",$C3,"]","[",$F3,"] - ",$G3)</f>
        <v>#N/A</v>
      </c>
      <c r="I3" s="330"/>
      <c r="J3" s="300" t="n">
        <f aca="false">IFERROR(VLOOKUP(E3,'4.6.1 Catalogo Arquitectura'!$B$2:$C$100, 2, FALSE()), 0)</f>
        <v>0</v>
      </c>
      <c r="K3" s="301" t="s">
        <v>43</v>
      </c>
      <c r="L3" s="300" t="n">
        <f aca="false">ROUNDUP(SUM(VLOOKUP('4.6 WBS Arquitectura'!K3,'6. Catalogos'!$J$2:$K$4,2,FALSE())*J3),0)</f>
        <v>0</v>
      </c>
      <c r="M3" s="486"/>
      <c r="N3" s="364"/>
      <c r="O3" s="441"/>
      <c r="P3" s="364"/>
      <c r="Q3" s="364"/>
      <c r="R3" s="364"/>
      <c r="S3" s="364"/>
      <c r="T3" s="364"/>
      <c r="U3" s="364"/>
      <c r="V3" s="364"/>
      <c r="W3" s="364"/>
      <c r="X3" s="364"/>
      <c r="Y3" s="364"/>
      <c r="Z3" s="364"/>
      <c r="AA3" s="364"/>
      <c r="AB3" s="364"/>
      <c r="AC3" s="364"/>
    </row>
    <row r="4" customFormat="false" ht="15" hidden="false" customHeight="false" outlineLevel="0" collapsed="false">
      <c r="A4" s="348" t="n">
        <v>3</v>
      </c>
      <c r="B4" s="330" t="e">
        <f aca="false">VLOOKUP(C4,'9. Matriz de Requisitos'!$A$8:$V$88,3, FALSE())</f>
        <v>#N/A</v>
      </c>
      <c r="C4" s="487"/>
      <c r="D4" s="330" t="e">
        <f aca="false">VLOOKUP(C4,'9. Matriz de Requisitos'!$A:$W,4, FALSE())</f>
        <v>#N/A</v>
      </c>
      <c r="E4" s="504"/>
      <c r="F4" s="486" t="e">
        <f aca="false">VLOOKUP($E4, '4.6.1 Catalogo Arquitectura'!$B$2:$D$48, 3, FALSE())</f>
        <v>#N/A</v>
      </c>
      <c r="G4" s="505"/>
      <c r="H4" s="490" t="e">
        <f aca="false">CONCATENATE("[",$C4,"]","[",$F4,"] - ",$G4)</f>
        <v>#N/A</v>
      </c>
      <c r="I4" s="301"/>
      <c r="J4" s="300" t="n">
        <f aca="false">IFERROR(VLOOKUP(E4,'4.6.1 Catalogo Arquitectura'!$B$2:$C$100, 2, FALSE()), 0)</f>
        <v>0</v>
      </c>
      <c r="K4" s="301" t="s">
        <v>43</v>
      </c>
      <c r="L4" s="300" t="n">
        <f aca="false">ROUNDUP(SUM(VLOOKUP('4.6 WBS Arquitectura'!K4,'6. Catalogos'!$J$2:$K$4,2,FALSE())*J4),0)</f>
        <v>0</v>
      </c>
      <c r="M4" s="486"/>
      <c r="N4" s="238"/>
      <c r="O4" s="440"/>
      <c r="P4" s="238"/>
      <c r="Q4" s="238"/>
      <c r="R4" s="238"/>
      <c r="S4" s="238"/>
      <c r="T4" s="238"/>
      <c r="U4" s="238"/>
      <c r="V4" s="238"/>
      <c r="W4" s="238"/>
      <c r="X4" s="238"/>
      <c r="Y4" s="238"/>
      <c r="Z4" s="238"/>
      <c r="AA4" s="238"/>
      <c r="AB4" s="238"/>
      <c r="AC4" s="238"/>
    </row>
    <row r="5" customFormat="false" ht="15" hidden="false" customHeight="false" outlineLevel="0" collapsed="false">
      <c r="A5" s="348" t="n">
        <v>4</v>
      </c>
      <c r="B5" s="330" t="e">
        <f aca="false">VLOOKUP(C5,'9. Matriz de Requisitos'!$A$8:$V$88,3, FALSE())</f>
        <v>#N/A</v>
      </c>
      <c r="C5" s="487"/>
      <c r="D5" s="330" t="e">
        <f aca="false">VLOOKUP(C5,'9. Matriz de Requisitos'!$A:$W,4, FALSE())</f>
        <v>#N/A</v>
      </c>
      <c r="E5" s="504"/>
      <c r="F5" s="486" t="e">
        <f aca="false">VLOOKUP($E5, '4.6.1 Catalogo Arquitectura'!$B$2:$D$48, 3, FALSE())</f>
        <v>#N/A</v>
      </c>
      <c r="G5" s="505"/>
      <c r="H5" s="490" t="e">
        <f aca="false">CONCATENATE("[",$C5,"]","[",$F5,"] - ",$G5)</f>
        <v>#N/A</v>
      </c>
      <c r="I5" s="330"/>
      <c r="J5" s="300" t="n">
        <f aca="false">IFERROR(VLOOKUP(E5,'4.6.1 Catalogo Arquitectura'!$B$2:$C$100, 2, FALSE()), 0)</f>
        <v>0</v>
      </c>
      <c r="K5" s="301" t="s">
        <v>43</v>
      </c>
      <c r="L5" s="300" t="n">
        <f aca="false">ROUNDUP(SUM(VLOOKUP('4.6 WBS Arquitectura'!K5,'6. Catalogos'!$J$2:$K$4,2,FALSE())*J5),0)</f>
        <v>0</v>
      </c>
      <c r="M5" s="486"/>
      <c r="N5" s="364"/>
      <c r="O5" s="441"/>
      <c r="P5" s="364"/>
      <c r="Q5" s="364"/>
      <c r="R5" s="364"/>
      <c r="S5" s="364"/>
      <c r="T5" s="364"/>
      <c r="U5" s="364"/>
      <c r="V5" s="364"/>
      <c r="W5" s="364"/>
      <c r="X5" s="364"/>
      <c r="Y5" s="364"/>
      <c r="Z5" s="364"/>
      <c r="AA5" s="364"/>
      <c r="AB5" s="364"/>
      <c r="AC5" s="364"/>
    </row>
    <row r="6" customFormat="false" ht="15" hidden="false" customHeight="false" outlineLevel="0" collapsed="false">
      <c r="A6" s="348" t="n">
        <v>5</v>
      </c>
      <c r="B6" s="330" t="e">
        <f aca="false">VLOOKUP(C6,'9. Matriz de Requisitos'!$A$8:$V$88,3, FALSE())</f>
        <v>#N/A</v>
      </c>
      <c r="C6" s="487"/>
      <c r="D6" s="330" t="e">
        <f aca="false">VLOOKUP(C6,'9. Matriz de Requisitos'!$A:$W,4, FALSE())</f>
        <v>#N/A</v>
      </c>
      <c r="E6" s="504"/>
      <c r="F6" s="486" t="e">
        <f aca="false">VLOOKUP($E6, '4.6.1 Catalogo Arquitectura'!$B$2:$D$48, 3, FALSE())</f>
        <v>#N/A</v>
      </c>
      <c r="G6" s="505"/>
      <c r="H6" s="490" t="e">
        <f aca="false">CONCATENATE("[",$C6,"]","[",$F6,"] - ",$G6)</f>
        <v>#N/A</v>
      </c>
      <c r="I6" s="330"/>
      <c r="J6" s="300" t="n">
        <f aca="false">IFERROR(VLOOKUP(E6,'4.6.1 Catalogo Arquitectura'!$B$2:$C$100, 2, FALSE()), 0)</f>
        <v>0</v>
      </c>
      <c r="K6" s="301" t="s">
        <v>43</v>
      </c>
      <c r="L6" s="300" t="n">
        <f aca="false">ROUNDUP(SUM(VLOOKUP('4.6 WBS Arquitectura'!K6,'6. Catalogos'!$J$2:$K$4,2,FALSE())*J6),0)</f>
        <v>0</v>
      </c>
      <c r="M6" s="486"/>
      <c r="N6" s="364"/>
      <c r="O6" s="441"/>
      <c r="P6" s="364"/>
      <c r="Q6" s="364"/>
      <c r="R6" s="364"/>
      <c r="S6" s="364"/>
      <c r="T6" s="364"/>
      <c r="U6" s="364"/>
      <c r="V6" s="364"/>
      <c r="W6" s="364"/>
      <c r="X6" s="364"/>
      <c r="Y6" s="364"/>
      <c r="Z6" s="364"/>
      <c r="AA6" s="364"/>
      <c r="AB6" s="364"/>
      <c r="AC6" s="364"/>
    </row>
    <row r="7" customFormat="false" ht="15" hidden="false" customHeight="false" outlineLevel="0" collapsed="false">
      <c r="A7" s="348" t="n">
        <v>6</v>
      </c>
      <c r="B7" s="330" t="e">
        <f aca="false">VLOOKUP(C7,'9. Matriz de Requisitos'!$A$8:$V$88,3, FALSE())</f>
        <v>#N/A</v>
      </c>
      <c r="C7" s="487"/>
      <c r="D7" s="330" t="e">
        <f aca="false">VLOOKUP(C7,'9. Matriz de Requisitos'!$A:$W,4, FALSE())</f>
        <v>#N/A</v>
      </c>
      <c r="E7" s="504"/>
      <c r="F7" s="486" t="e">
        <f aca="false">VLOOKUP($E7, '4.6.1 Catalogo Arquitectura'!$B$2:$D$48, 3, FALSE())</f>
        <v>#N/A</v>
      </c>
      <c r="G7" s="505"/>
      <c r="H7" s="490" t="e">
        <f aca="false">CONCATENATE("[",$C7,"]","[",$F7,"] - ",$G7)</f>
        <v>#N/A</v>
      </c>
      <c r="I7" s="301"/>
      <c r="J7" s="300" t="n">
        <f aca="false">IFERROR(VLOOKUP(E7,'4.6.1 Catalogo Arquitectura'!$B$2:$C$100, 2, FALSE()), 0)</f>
        <v>0</v>
      </c>
      <c r="K7" s="301" t="s">
        <v>43</v>
      </c>
      <c r="L7" s="300" t="n">
        <f aca="false">ROUNDUP(SUM(VLOOKUP('4.6 WBS Arquitectura'!K7,'6. Catalogos'!$J$2:$K$4,2,FALSE())*J7),0)</f>
        <v>0</v>
      </c>
      <c r="M7" s="486"/>
      <c r="N7" s="238"/>
      <c r="O7" s="440"/>
      <c r="P7" s="238"/>
      <c r="Q7" s="238"/>
      <c r="R7" s="238"/>
      <c r="S7" s="238"/>
      <c r="T7" s="238"/>
      <c r="U7" s="238"/>
      <c r="V7" s="238"/>
      <c r="W7" s="238"/>
      <c r="X7" s="238"/>
      <c r="Y7" s="238"/>
      <c r="Z7" s="238"/>
      <c r="AA7" s="238"/>
      <c r="AB7" s="238"/>
      <c r="AC7" s="238"/>
    </row>
    <row r="8" customFormat="false" ht="15" hidden="false" customHeight="false" outlineLevel="0" collapsed="false">
      <c r="A8" s="348" t="n">
        <v>7</v>
      </c>
      <c r="B8" s="330" t="e">
        <f aca="false">VLOOKUP(C8,'9. Matriz de Requisitos'!$A$8:$V$88,3, FALSE())</f>
        <v>#N/A</v>
      </c>
      <c r="C8" s="487"/>
      <c r="D8" s="330" t="e">
        <f aca="false">VLOOKUP(C8,'9. Matriz de Requisitos'!$A:$W,4, FALSE())</f>
        <v>#N/A</v>
      </c>
      <c r="E8" s="504"/>
      <c r="F8" s="486" t="e">
        <f aca="false">VLOOKUP($E8, '4.6.1 Catalogo Arquitectura'!$B$2:$D$48, 3, FALSE())</f>
        <v>#N/A</v>
      </c>
      <c r="G8" s="505"/>
      <c r="H8" s="490" t="e">
        <f aca="false">CONCATENATE("[",$C8,"]","[",$F8,"] - ",$G8)</f>
        <v>#N/A</v>
      </c>
      <c r="I8" s="491"/>
      <c r="J8" s="300" t="n">
        <f aca="false">IFERROR(VLOOKUP(E8,'4.6.1 Catalogo Arquitectura'!$B$2:$C$100, 2, FALSE()), 0)</f>
        <v>0</v>
      </c>
      <c r="K8" s="301" t="s">
        <v>43</v>
      </c>
      <c r="L8" s="300" t="n">
        <f aca="false">ROUNDUP(SUM(VLOOKUP('4.6 WBS Arquitectura'!K8,'6. Catalogos'!$J$2:$K$4,2,FALSE())*J8),0)</f>
        <v>0</v>
      </c>
      <c r="M8" s="486"/>
      <c r="N8" s="238"/>
      <c r="O8" s="238"/>
      <c r="P8" s="238"/>
      <c r="Q8" s="238"/>
      <c r="R8" s="238"/>
      <c r="S8" s="238"/>
      <c r="T8" s="238"/>
      <c r="U8" s="238"/>
      <c r="V8" s="238"/>
      <c r="W8" s="238"/>
      <c r="X8" s="238"/>
      <c r="Y8" s="238"/>
      <c r="Z8" s="238"/>
      <c r="AA8" s="238"/>
      <c r="AB8" s="238"/>
      <c r="AC8" s="238"/>
    </row>
    <row r="9" customFormat="false" ht="15" hidden="false" customHeight="false" outlineLevel="0" collapsed="false">
      <c r="A9" s="348" t="n">
        <v>8</v>
      </c>
      <c r="B9" s="330" t="e">
        <f aca="false">VLOOKUP(C9,'9. Matriz de Requisitos'!$A$8:$V$88,3, FALSE())</f>
        <v>#N/A</v>
      </c>
      <c r="C9" s="487"/>
      <c r="D9" s="330" t="e">
        <f aca="false">VLOOKUP(C9,'9. Matriz de Requisitos'!$A:$W,4, FALSE())</f>
        <v>#N/A</v>
      </c>
      <c r="E9" s="504"/>
      <c r="F9" s="486" t="e">
        <f aca="false">VLOOKUP($E9, '4.6.1 Catalogo Arquitectura'!$B$2:$D$48, 3, FALSE())</f>
        <v>#N/A</v>
      </c>
      <c r="G9" s="505"/>
      <c r="H9" s="490" t="e">
        <f aca="false">CONCATENATE("[",$C9,"]","[",$F9,"] - ",$G9)</f>
        <v>#N/A</v>
      </c>
      <c r="I9" s="491"/>
      <c r="J9" s="300" t="n">
        <f aca="false">IFERROR(VLOOKUP(E9,'4.6.1 Catalogo Arquitectura'!$B$2:$C$100, 2, FALSE()), 0)</f>
        <v>0</v>
      </c>
      <c r="K9" s="301" t="s">
        <v>43</v>
      </c>
      <c r="L9" s="300" t="n">
        <f aca="false">ROUNDUP(SUM(VLOOKUP('4.6 WBS Arquitectura'!K9,'6. Catalogos'!$J$2:$K$4,2,FALSE())*J9),0)</f>
        <v>0</v>
      </c>
      <c r="M9" s="486"/>
      <c r="N9" s="238"/>
      <c r="O9" s="238"/>
      <c r="P9" s="238"/>
      <c r="Q9" s="238"/>
      <c r="R9" s="238"/>
      <c r="S9" s="238"/>
      <c r="T9" s="238"/>
      <c r="U9" s="238"/>
      <c r="V9" s="238"/>
      <c r="W9" s="238"/>
      <c r="X9" s="238"/>
      <c r="Y9" s="238"/>
      <c r="Z9" s="238"/>
      <c r="AA9" s="238"/>
      <c r="AB9" s="238"/>
      <c r="AC9" s="238"/>
    </row>
    <row r="10" customFormat="false" ht="15" hidden="false" customHeight="false" outlineLevel="0" collapsed="false">
      <c r="A10" s="348" t="n">
        <v>9</v>
      </c>
      <c r="B10" s="330" t="e">
        <f aca="false">VLOOKUP(C10,'9. Matriz de Requisitos'!$A$8:$V$88,3, FALSE())</f>
        <v>#N/A</v>
      </c>
      <c r="C10" s="487"/>
      <c r="D10" s="330" t="e">
        <f aca="false">VLOOKUP(C10,'9. Matriz de Requisitos'!$A:$W,4, FALSE())</f>
        <v>#N/A</v>
      </c>
      <c r="E10" s="504"/>
      <c r="F10" s="486" t="e">
        <f aca="false">VLOOKUP($E10, '4.6.1 Catalogo Arquitectura'!$B$2:$D$48, 3, FALSE())</f>
        <v>#N/A</v>
      </c>
      <c r="G10" s="505"/>
      <c r="H10" s="490" t="e">
        <f aca="false">CONCATENATE("[",$C10,"]","[",$F10,"] - ",$G10)</f>
        <v>#N/A</v>
      </c>
      <c r="I10" s="491"/>
      <c r="J10" s="300" t="n">
        <f aca="false">IFERROR(VLOOKUP(E10,'4.6.1 Catalogo Arquitectura'!$B$2:$C$100, 2, FALSE()), 0)</f>
        <v>0</v>
      </c>
      <c r="K10" s="301" t="s">
        <v>43</v>
      </c>
      <c r="L10" s="300" t="n">
        <f aca="false">ROUNDUP(SUM(VLOOKUP('4.6 WBS Arquitectura'!K10,'6. Catalogos'!$J$2:$K$4,2,FALSE())*J10),0)</f>
        <v>0</v>
      </c>
      <c r="M10" s="486"/>
      <c r="N10" s="238"/>
      <c r="O10" s="238"/>
      <c r="P10" s="238"/>
      <c r="Q10" s="238"/>
      <c r="R10" s="238"/>
      <c r="S10" s="238"/>
      <c r="T10" s="238"/>
      <c r="U10" s="238"/>
      <c r="V10" s="238"/>
      <c r="W10" s="238"/>
      <c r="X10" s="238"/>
      <c r="Y10" s="238"/>
      <c r="Z10" s="238"/>
      <c r="AA10" s="238"/>
      <c r="AB10" s="238"/>
      <c r="AC10" s="238"/>
    </row>
    <row r="11" customFormat="false" ht="15" hidden="false" customHeight="false" outlineLevel="0" collapsed="false">
      <c r="A11" s="348" t="n">
        <v>10</v>
      </c>
      <c r="B11" s="330" t="e">
        <f aca="false">VLOOKUP(C11,'9. Matriz de Requisitos'!$A$8:$V$88,3, FALSE())</f>
        <v>#N/A</v>
      </c>
      <c r="C11" s="487"/>
      <c r="D11" s="330" t="e">
        <f aca="false">VLOOKUP(C11,'9. Matriz de Requisitos'!$A:$W,4, FALSE())</f>
        <v>#N/A</v>
      </c>
      <c r="E11" s="504"/>
      <c r="F11" s="486" t="e">
        <f aca="false">VLOOKUP($E11, '4.6.1 Catalogo Arquitectura'!$B$2:$D$48, 3, FALSE())</f>
        <v>#N/A</v>
      </c>
      <c r="G11" s="505"/>
      <c r="H11" s="490" t="e">
        <f aca="false">CONCATENATE("[",$C11,"]","[",$F11,"] - ",$G11)</f>
        <v>#N/A</v>
      </c>
      <c r="I11" s="491"/>
      <c r="J11" s="300" t="n">
        <f aca="false">IFERROR(VLOOKUP(E11,'4.6.1 Catalogo Arquitectura'!$B$2:$C$100, 2, FALSE()), 0)</f>
        <v>0</v>
      </c>
      <c r="K11" s="301" t="s">
        <v>43</v>
      </c>
      <c r="L11" s="300" t="n">
        <f aca="false">ROUNDUP(SUM(VLOOKUP('4.6 WBS Arquitectura'!K11,'6. Catalogos'!$J$2:$K$4,2,FALSE())*J11),0)</f>
        <v>0</v>
      </c>
      <c r="M11" s="486"/>
      <c r="N11" s="238"/>
      <c r="O11" s="238"/>
      <c r="P11" s="238"/>
      <c r="Q11" s="238"/>
      <c r="R11" s="238"/>
      <c r="S11" s="238"/>
      <c r="T11" s="238"/>
      <c r="U11" s="238"/>
      <c r="V11" s="238"/>
      <c r="W11" s="238"/>
      <c r="X11" s="238"/>
      <c r="Y11" s="238"/>
      <c r="Z11" s="238"/>
      <c r="AA11" s="238"/>
      <c r="AB11" s="238"/>
      <c r="AC11" s="238"/>
    </row>
    <row r="12" customFormat="false" ht="15" hidden="false" customHeight="false" outlineLevel="0" collapsed="false">
      <c r="A12" s="348" t="n">
        <v>11</v>
      </c>
      <c r="B12" s="330" t="e">
        <f aca="false">VLOOKUP(C12,'9. Matriz de Requisitos'!$A$8:$V$88,3, FALSE())</f>
        <v>#N/A</v>
      </c>
      <c r="C12" s="487"/>
      <c r="D12" s="330" t="e">
        <f aca="false">VLOOKUP(C12,'9. Matriz de Requisitos'!$A:$W,4, FALSE())</f>
        <v>#N/A</v>
      </c>
      <c r="E12" s="504"/>
      <c r="F12" s="486" t="e">
        <f aca="false">VLOOKUP($E12, '4.6.1 Catalogo Arquitectura'!$B$2:$D$48, 3, FALSE())</f>
        <v>#N/A</v>
      </c>
      <c r="G12" s="505"/>
      <c r="H12" s="490" t="e">
        <f aca="false">CONCATENATE("[",$C12,"]","[",$F12,"] - ",$G12)</f>
        <v>#N/A</v>
      </c>
      <c r="I12" s="491"/>
      <c r="J12" s="300" t="n">
        <f aca="false">IFERROR(VLOOKUP(E12,'4.6.1 Catalogo Arquitectura'!$B$2:$C$100, 2, FALSE()), 0)</f>
        <v>0</v>
      </c>
      <c r="K12" s="301" t="s">
        <v>43</v>
      </c>
      <c r="L12" s="300" t="n">
        <f aca="false">ROUNDUP(SUM(VLOOKUP('4.6 WBS Arquitectura'!K12,'6. Catalogos'!$J$2:$K$4,2,FALSE())*J12),0)</f>
        <v>0</v>
      </c>
      <c r="M12" s="486"/>
      <c r="N12" s="238"/>
      <c r="O12" s="238"/>
      <c r="P12" s="238"/>
      <c r="Q12" s="238"/>
      <c r="R12" s="238"/>
      <c r="S12" s="238"/>
      <c r="T12" s="238"/>
      <c r="U12" s="238"/>
      <c r="V12" s="238"/>
      <c r="W12" s="238"/>
      <c r="X12" s="238"/>
      <c r="Y12" s="238"/>
      <c r="Z12" s="238"/>
      <c r="AA12" s="238"/>
      <c r="AB12" s="238"/>
      <c r="AC12" s="238"/>
    </row>
    <row r="13" customFormat="false" ht="15" hidden="false" customHeight="false" outlineLevel="0" collapsed="false">
      <c r="A13" s="348" t="n">
        <v>12</v>
      </c>
      <c r="B13" s="330" t="e">
        <f aca="false">VLOOKUP(C13,'9. Matriz de Requisitos'!$A$8:$V$88,3, FALSE())</f>
        <v>#N/A</v>
      </c>
      <c r="C13" s="487"/>
      <c r="D13" s="330" t="e">
        <f aca="false">VLOOKUP(C13,'9. Matriz de Requisitos'!$A:$W,4, FALSE())</f>
        <v>#N/A</v>
      </c>
      <c r="E13" s="504"/>
      <c r="F13" s="486" t="e">
        <f aca="false">VLOOKUP($E13, '4.6.1 Catalogo Arquitectura'!$B$2:$D$48, 3, FALSE())</f>
        <v>#N/A</v>
      </c>
      <c r="G13" s="505"/>
      <c r="H13" s="490" t="e">
        <f aca="false">CONCATENATE("[",$C13,"]","[",$F13,"] - ",$G13)</f>
        <v>#N/A</v>
      </c>
      <c r="I13" s="491"/>
      <c r="J13" s="300" t="n">
        <f aca="false">IFERROR(VLOOKUP(E13,'4.6.1 Catalogo Arquitectura'!$B$2:$C$100, 2, FALSE()), 0)</f>
        <v>0</v>
      </c>
      <c r="K13" s="301" t="s">
        <v>43</v>
      </c>
      <c r="L13" s="300" t="n">
        <f aca="false">ROUNDUP(SUM(VLOOKUP('4.6 WBS Arquitectura'!K13,'6. Catalogos'!$J$2:$K$4,2,FALSE())*J13),0)</f>
        <v>0</v>
      </c>
      <c r="M13" s="486"/>
      <c r="N13" s="238"/>
      <c r="O13" s="238"/>
      <c r="P13" s="238"/>
      <c r="Q13" s="238"/>
      <c r="R13" s="238"/>
      <c r="S13" s="238"/>
      <c r="T13" s="238"/>
      <c r="U13" s="238"/>
      <c r="V13" s="238"/>
      <c r="W13" s="238"/>
      <c r="X13" s="238"/>
      <c r="Y13" s="238"/>
      <c r="Z13" s="238"/>
      <c r="AA13" s="238"/>
      <c r="AB13" s="238"/>
      <c r="AC13" s="238"/>
    </row>
    <row r="14" customFormat="false" ht="15" hidden="false" customHeight="false" outlineLevel="0" collapsed="false">
      <c r="A14" s="348" t="n">
        <v>13</v>
      </c>
      <c r="B14" s="330" t="e">
        <f aca="false">VLOOKUP(C14,'9. Matriz de Requisitos'!$A$8:$V$88,3, FALSE())</f>
        <v>#N/A</v>
      </c>
      <c r="C14" s="487"/>
      <c r="D14" s="330" t="e">
        <f aca="false">VLOOKUP(C14,'9. Matriz de Requisitos'!$A:$W,4, FALSE())</f>
        <v>#N/A</v>
      </c>
      <c r="E14" s="504"/>
      <c r="F14" s="486" t="e">
        <f aca="false">VLOOKUP($E14, '4.6.1 Catalogo Arquitectura'!$B$2:$D$48, 3, FALSE())</f>
        <v>#N/A</v>
      </c>
      <c r="G14" s="505"/>
      <c r="H14" s="490" t="e">
        <f aca="false">CONCATENATE("[",$C14,"]","[",$F14,"] - ",$G14)</f>
        <v>#N/A</v>
      </c>
      <c r="I14" s="491"/>
      <c r="J14" s="300" t="n">
        <f aca="false">IFERROR(VLOOKUP(E14,'4.6.1 Catalogo Arquitectura'!$B$2:$C$100, 2, FALSE()), 0)</f>
        <v>0</v>
      </c>
      <c r="K14" s="301" t="s">
        <v>43</v>
      </c>
      <c r="L14" s="300" t="n">
        <f aca="false">ROUNDUP(SUM(VLOOKUP('4.6 WBS Arquitectura'!K14,'6. Catalogos'!$J$2:$K$4,2,FALSE())*J14),0)</f>
        <v>0</v>
      </c>
      <c r="M14" s="486"/>
      <c r="N14" s="238"/>
      <c r="O14" s="238"/>
      <c r="P14" s="238"/>
      <c r="Q14" s="238"/>
      <c r="R14" s="238"/>
      <c r="S14" s="238"/>
      <c r="T14" s="238"/>
      <c r="U14" s="238"/>
      <c r="V14" s="238"/>
      <c r="W14" s="238"/>
      <c r="X14" s="238"/>
      <c r="Y14" s="238"/>
      <c r="Z14" s="238"/>
      <c r="AA14" s="238"/>
      <c r="AB14" s="238"/>
      <c r="AC14" s="238"/>
    </row>
    <row r="15" customFormat="false" ht="15" hidden="false" customHeight="false" outlineLevel="0" collapsed="false">
      <c r="A15" s="348" t="n">
        <v>14</v>
      </c>
      <c r="B15" s="330" t="e">
        <f aca="false">VLOOKUP(C15,'9. Matriz de Requisitos'!$A$8:$V$88,3, FALSE())</f>
        <v>#N/A</v>
      </c>
      <c r="C15" s="487"/>
      <c r="D15" s="330" t="e">
        <f aca="false">VLOOKUP(C15,'9. Matriz de Requisitos'!$A:$W,4, FALSE())</f>
        <v>#N/A</v>
      </c>
      <c r="E15" s="504"/>
      <c r="F15" s="486" t="e">
        <f aca="false">VLOOKUP($E15, '4.6.1 Catalogo Arquitectura'!$B$2:$D$48, 3, FALSE())</f>
        <v>#N/A</v>
      </c>
      <c r="G15" s="505"/>
      <c r="H15" s="490" t="e">
        <f aca="false">CONCATENATE("[",$C15,"]","[",$F15,"] - ",$G15)</f>
        <v>#N/A</v>
      </c>
      <c r="I15" s="491"/>
      <c r="J15" s="300" t="n">
        <f aca="false">IFERROR(VLOOKUP(E15,'4.6.1 Catalogo Arquitectura'!$B$2:$C$100, 2, FALSE()), 0)</f>
        <v>0</v>
      </c>
      <c r="K15" s="301" t="s">
        <v>43</v>
      </c>
      <c r="L15" s="300" t="n">
        <f aca="false">ROUNDUP(SUM(VLOOKUP('4.6 WBS Arquitectura'!K15,'6. Catalogos'!$J$2:$K$4,2,FALSE())*J15),0)</f>
        <v>0</v>
      </c>
      <c r="M15" s="486"/>
      <c r="N15" s="238"/>
      <c r="O15" s="238"/>
      <c r="P15" s="238"/>
      <c r="Q15" s="238"/>
      <c r="R15" s="238"/>
      <c r="S15" s="238"/>
      <c r="T15" s="238"/>
      <c r="U15" s="238"/>
      <c r="V15" s="238"/>
      <c r="W15" s="238"/>
      <c r="X15" s="238"/>
      <c r="Y15" s="238"/>
      <c r="Z15" s="238"/>
      <c r="AA15" s="238"/>
      <c r="AB15" s="238"/>
      <c r="AC15" s="238"/>
    </row>
    <row r="16" customFormat="false" ht="15" hidden="false" customHeight="false" outlineLevel="0" collapsed="false">
      <c r="A16" s="348" t="n">
        <v>15</v>
      </c>
      <c r="B16" s="330" t="e">
        <f aca="false">VLOOKUP(C16,'9. Matriz de Requisitos'!$A$8:$V$88,3, FALSE())</f>
        <v>#N/A</v>
      </c>
      <c r="C16" s="487"/>
      <c r="D16" s="330" t="e">
        <f aca="false">VLOOKUP(C16,'9. Matriz de Requisitos'!$A:$W,4, FALSE())</f>
        <v>#N/A</v>
      </c>
      <c r="E16" s="504"/>
      <c r="F16" s="486" t="e">
        <f aca="false">VLOOKUP($E16, '4.6.1 Catalogo Arquitectura'!$B$2:$D$48, 3, FALSE())</f>
        <v>#N/A</v>
      </c>
      <c r="G16" s="505"/>
      <c r="H16" s="490" t="e">
        <f aca="false">CONCATENATE("[",$C16,"]","[",$F16,"] - ",$G16)</f>
        <v>#N/A</v>
      </c>
      <c r="I16" s="491"/>
      <c r="J16" s="300" t="n">
        <f aca="false">IFERROR(VLOOKUP(E16,'4.6.1 Catalogo Arquitectura'!$B$2:$C$100, 2, FALSE()), 0)</f>
        <v>0</v>
      </c>
      <c r="K16" s="301" t="s">
        <v>43</v>
      </c>
      <c r="L16" s="300" t="n">
        <f aca="false">ROUNDUP(SUM(VLOOKUP('4.6 WBS Arquitectura'!K16,'6. Catalogos'!$J$2:$K$4,2,FALSE())*J16),0)</f>
        <v>0</v>
      </c>
      <c r="M16" s="486"/>
      <c r="N16" s="238"/>
      <c r="O16" s="238"/>
      <c r="P16" s="238"/>
      <c r="Q16" s="238"/>
      <c r="R16" s="238"/>
      <c r="S16" s="238"/>
      <c r="T16" s="238"/>
      <c r="U16" s="238"/>
      <c r="V16" s="238"/>
      <c r="W16" s="238"/>
      <c r="X16" s="238"/>
      <c r="Y16" s="238"/>
      <c r="Z16" s="238"/>
      <c r="AA16" s="238"/>
      <c r="AB16" s="238"/>
      <c r="AC16" s="238"/>
    </row>
    <row r="17" customFormat="false" ht="15" hidden="false" customHeight="false" outlineLevel="0" collapsed="false">
      <c r="A17" s="348" t="n">
        <v>16</v>
      </c>
      <c r="B17" s="330" t="e">
        <f aca="false">VLOOKUP(C17,'9. Matriz de Requisitos'!$A$8:$V$88,3, FALSE())</f>
        <v>#N/A</v>
      </c>
      <c r="C17" s="487"/>
      <c r="D17" s="330" t="e">
        <f aca="false">VLOOKUP(C17,'9. Matriz de Requisitos'!$A:$W,4, FALSE())</f>
        <v>#N/A</v>
      </c>
      <c r="E17" s="504"/>
      <c r="F17" s="486" t="e">
        <f aca="false">VLOOKUP($E17, '4.6.1 Catalogo Arquitectura'!$B$2:$D$48, 3, FALSE())</f>
        <v>#N/A</v>
      </c>
      <c r="G17" s="505"/>
      <c r="H17" s="490" t="e">
        <f aca="false">CONCATENATE("[",$C17,"]","[",$F17,"] - ",$G17)</f>
        <v>#N/A</v>
      </c>
      <c r="I17" s="491"/>
      <c r="J17" s="300" t="n">
        <f aca="false">IFERROR(VLOOKUP(E17,'4.6.1 Catalogo Arquitectura'!$B$2:$C$100, 2, FALSE()), 0)</f>
        <v>0</v>
      </c>
      <c r="K17" s="301" t="s">
        <v>43</v>
      </c>
      <c r="L17" s="300" t="n">
        <f aca="false">ROUNDUP(SUM(VLOOKUP('4.6 WBS Arquitectura'!K17,'6. Catalogos'!$J$2:$K$4,2,FALSE())*J17),0)</f>
        <v>0</v>
      </c>
      <c r="M17" s="486"/>
      <c r="N17" s="238"/>
      <c r="O17" s="238"/>
      <c r="P17" s="238"/>
      <c r="Q17" s="238"/>
      <c r="R17" s="238"/>
      <c r="S17" s="238"/>
      <c r="T17" s="238"/>
      <c r="U17" s="238"/>
      <c r="V17" s="238"/>
      <c r="W17" s="238"/>
      <c r="X17" s="238"/>
      <c r="Y17" s="238"/>
      <c r="Z17" s="238"/>
      <c r="AA17" s="238"/>
      <c r="AB17" s="238"/>
      <c r="AC17" s="238"/>
    </row>
    <row r="18" customFormat="false" ht="15" hidden="false" customHeight="false" outlineLevel="0" collapsed="false">
      <c r="A18" s="348" t="n">
        <v>17</v>
      </c>
      <c r="B18" s="330" t="e">
        <f aca="false">VLOOKUP(C18,'9. Matriz de Requisitos'!$A$8:$V$88,3, FALSE())</f>
        <v>#N/A</v>
      </c>
      <c r="C18" s="487"/>
      <c r="D18" s="330" t="e">
        <f aca="false">VLOOKUP(C18,'9. Matriz de Requisitos'!$A:$W,4, FALSE())</f>
        <v>#N/A</v>
      </c>
      <c r="E18" s="504"/>
      <c r="F18" s="486" t="e">
        <f aca="false">VLOOKUP($E18, '4.6.1 Catalogo Arquitectura'!$B$2:$D$48, 3, FALSE())</f>
        <v>#N/A</v>
      </c>
      <c r="G18" s="505"/>
      <c r="H18" s="490" t="e">
        <f aca="false">CONCATENATE("[",$C18,"]","[",$F18,"] - ",$G18)</f>
        <v>#N/A</v>
      </c>
      <c r="I18" s="491"/>
      <c r="J18" s="300" t="n">
        <f aca="false">IFERROR(VLOOKUP(E18,'4.6.1 Catalogo Arquitectura'!$B$2:$C$100, 2, FALSE()), 0)</f>
        <v>0</v>
      </c>
      <c r="K18" s="301" t="s">
        <v>43</v>
      </c>
      <c r="L18" s="300" t="n">
        <f aca="false">ROUNDUP(SUM(VLOOKUP('4.6 WBS Arquitectura'!K18,'6. Catalogos'!$J$2:$K$4,2,FALSE())*J18),0)</f>
        <v>0</v>
      </c>
      <c r="M18" s="486"/>
      <c r="N18" s="238"/>
      <c r="O18" s="238"/>
      <c r="P18" s="238"/>
      <c r="Q18" s="238"/>
      <c r="R18" s="238"/>
      <c r="S18" s="238"/>
      <c r="T18" s="238"/>
      <c r="U18" s="238"/>
      <c r="V18" s="238"/>
      <c r="W18" s="238"/>
      <c r="X18" s="238"/>
      <c r="Y18" s="238"/>
      <c r="Z18" s="238"/>
      <c r="AA18" s="238"/>
      <c r="AB18" s="238"/>
      <c r="AC18" s="238"/>
    </row>
    <row r="19" customFormat="false" ht="15" hidden="false" customHeight="false" outlineLevel="0" collapsed="false">
      <c r="A19" s="348" t="n">
        <v>18</v>
      </c>
      <c r="B19" s="330" t="e">
        <f aca="false">VLOOKUP(C19,'9. Matriz de Requisitos'!$A$8:$V$88,3, FALSE())</f>
        <v>#N/A</v>
      </c>
      <c r="C19" s="487"/>
      <c r="D19" s="330" t="e">
        <f aca="false">VLOOKUP(C19,'9. Matriz de Requisitos'!$A:$W,4, FALSE())</f>
        <v>#N/A</v>
      </c>
      <c r="E19" s="504"/>
      <c r="F19" s="486" t="e">
        <f aca="false">VLOOKUP($E19, '4.6.1 Catalogo Arquitectura'!$B$2:$D$48, 3, FALSE())</f>
        <v>#N/A</v>
      </c>
      <c r="G19" s="505"/>
      <c r="H19" s="490" t="e">
        <f aca="false">CONCATENATE("[",$C19,"]","[",$F19,"] - ",$G19)</f>
        <v>#N/A</v>
      </c>
      <c r="I19" s="491"/>
      <c r="J19" s="300" t="n">
        <f aca="false">IFERROR(VLOOKUP(E19,'4.6.1 Catalogo Arquitectura'!$B$2:$C$100, 2, FALSE()), 0)</f>
        <v>0</v>
      </c>
      <c r="K19" s="301" t="s">
        <v>43</v>
      </c>
      <c r="L19" s="300" t="n">
        <f aca="false">ROUNDUP(SUM(VLOOKUP('4.6 WBS Arquitectura'!K19,'6. Catalogos'!$J$2:$K$4,2,FALSE())*J19),0)</f>
        <v>0</v>
      </c>
      <c r="M19" s="486"/>
      <c r="N19" s="238"/>
      <c r="O19" s="238"/>
      <c r="P19" s="238"/>
      <c r="Q19" s="238"/>
      <c r="R19" s="238"/>
      <c r="S19" s="238"/>
      <c r="T19" s="238"/>
      <c r="U19" s="238"/>
      <c r="V19" s="238"/>
      <c r="W19" s="238"/>
      <c r="X19" s="238"/>
      <c r="Y19" s="238"/>
      <c r="Z19" s="238"/>
      <c r="AA19" s="238"/>
      <c r="AB19" s="238"/>
      <c r="AC19" s="238"/>
    </row>
    <row r="20" customFormat="false" ht="15" hidden="false" customHeight="false" outlineLevel="0" collapsed="false">
      <c r="A20" s="348" t="n">
        <v>19</v>
      </c>
      <c r="B20" s="330" t="e">
        <f aca="false">VLOOKUP(C20,'9. Matriz de Requisitos'!$A$8:$V$88,3, FALSE())</f>
        <v>#N/A</v>
      </c>
      <c r="C20" s="487"/>
      <c r="D20" s="330" t="e">
        <f aca="false">VLOOKUP(C20,'9. Matriz de Requisitos'!$A:$W,4, FALSE())</f>
        <v>#N/A</v>
      </c>
      <c r="E20" s="504"/>
      <c r="F20" s="486" t="e">
        <f aca="false">VLOOKUP($E20, '4.6.1 Catalogo Arquitectura'!$B$2:$D$48, 3, FALSE())</f>
        <v>#N/A</v>
      </c>
      <c r="G20" s="505"/>
      <c r="H20" s="490" t="e">
        <f aca="false">CONCATENATE("[",$C20,"]","[",$F20,"] - ",$G20)</f>
        <v>#N/A</v>
      </c>
      <c r="I20" s="491"/>
      <c r="J20" s="300" t="n">
        <f aca="false">IFERROR(VLOOKUP(E20,'4.6.1 Catalogo Arquitectura'!$B$2:$C$100, 2, FALSE()), 0)</f>
        <v>0</v>
      </c>
      <c r="K20" s="301" t="s">
        <v>43</v>
      </c>
      <c r="L20" s="300" t="n">
        <f aca="false">ROUNDUP(SUM(VLOOKUP('4.6 WBS Arquitectura'!K20,'6. Catalogos'!$J$2:$K$4,2,FALSE())*J20),0)</f>
        <v>0</v>
      </c>
      <c r="M20" s="486"/>
      <c r="N20" s="238"/>
      <c r="O20" s="238"/>
      <c r="P20" s="238"/>
      <c r="Q20" s="238"/>
      <c r="R20" s="238"/>
      <c r="S20" s="238"/>
      <c r="T20" s="238"/>
      <c r="U20" s="238"/>
      <c r="V20" s="238"/>
      <c r="W20" s="238"/>
      <c r="X20" s="238"/>
      <c r="Y20" s="238"/>
      <c r="Z20" s="238"/>
      <c r="AA20" s="238"/>
      <c r="AB20" s="238"/>
      <c r="AC20" s="238"/>
    </row>
    <row r="21" customFormat="false" ht="15" hidden="false" customHeight="false" outlineLevel="0" collapsed="false">
      <c r="A21" s="348" t="n">
        <v>20</v>
      </c>
      <c r="B21" s="330" t="e">
        <f aca="false">VLOOKUP(C21,'9. Matriz de Requisitos'!$A$8:$V$88,3, FALSE())</f>
        <v>#N/A</v>
      </c>
      <c r="C21" s="487"/>
      <c r="D21" s="330" t="e">
        <f aca="false">VLOOKUP(C21,'9. Matriz de Requisitos'!$A:$W,4, FALSE())</f>
        <v>#N/A</v>
      </c>
      <c r="E21" s="504"/>
      <c r="F21" s="486" t="e">
        <f aca="false">VLOOKUP($E21, '4.6.1 Catalogo Arquitectura'!$B$2:$D$48, 3, FALSE())</f>
        <v>#N/A</v>
      </c>
      <c r="G21" s="505"/>
      <c r="H21" s="490" t="e">
        <f aca="false">CONCATENATE("[",$C21,"]","[",$F21,"] - ",$G21)</f>
        <v>#N/A</v>
      </c>
      <c r="I21" s="491"/>
      <c r="J21" s="300" t="n">
        <f aca="false">IFERROR(VLOOKUP(E21,'4.6.1 Catalogo Arquitectura'!$B$2:$C$100, 2, FALSE()), 0)</f>
        <v>0</v>
      </c>
      <c r="K21" s="301" t="s">
        <v>43</v>
      </c>
      <c r="L21" s="300" t="n">
        <f aca="false">ROUNDUP(SUM(VLOOKUP('4.6 WBS Arquitectura'!K21,'6. Catalogos'!$J$2:$K$4,2,FALSE())*J21),0)</f>
        <v>0</v>
      </c>
      <c r="M21" s="486"/>
      <c r="N21" s="238"/>
      <c r="O21" s="238"/>
      <c r="P21" s="238"/>
      <c r="Q21" s="238"/>
      <c r="R21" s="238"/>
      <c r="S21" s="238"/>
      <c r="T21" s="238"/>
      <c r="U21" s="238"/>
      <c r="V21" s="238"/>
      <c r="W21" s="238"/>
      <c r="X21" s="238"/>
      <c r="Y21" s="238"/>
      <c r="Z21" s="238"/>
      <c r="AA21" s="238"/>
      <c r="AB21" s="238"/>
      <c r="AC21" s="238"/>
    </row>
    <row r="22" customFormat="false" ht="15" hidden="false" customHeight="false" outlineLevel="0" collapsed="false">
      <c r="A22" s="348" t="n">
        <v>21</v>
      </c>
      <c r="B22" s="330" t="e">
        <f aca="false">VLOOKUP(C22,'9. Matriz de Requisitos'!$A$8:$V$88,3, FALSE())</f>
        <v>#N/A</v>
      </c>
      <c r="C22" s="487"/>
      <c r="D22" s="330" t="e">
        <f aca="false">VLOOKUP(C22,'9. Matriz de Requisitos'!$A:$W,4, FALSE())</f>
        <v>#N/A</v>
      </c>
      <c r="E22" s="504"/>
      <c r="F22" s="486" t="e">
        <f aca="false">VLOOKUP($E22, '4.6.1 Catalogo Arquitectura'!$B$2:$D$48, 3, FALSE())</f>
        <v>#N/A</v>
      </c>
      <c r="G22" s="505"/>
      <c r="H22" s="490" t="e">
        <f aca="false">CONCATENATE("[",$C22,"]","[",$F22,"] - ",$G22)</f>
        <v>#N/A</v>
      </c>
      <c r="I22" s="491"/>
      <c r="J22" s="300" t="n">
        <f aca="false">IFERROR(VLOOKUP(E22,'4.6.1 Catalogo Arquitectura'!$B$2:$C$100, 2, FALSE()), 0)</f>
        <v>0</v>
      </c>
      <c r="K22" s="301" t="s">
        <v>43</v>
      </c>
      <c r="L22" s="300" t="n">
        <f aca="false">ROUNDUP(SUM(VLOOKUP('4.6 WBS Arquitectura'!K22,'6. Catalogos'!$J$2:$K$4,2,FALSE())*J22),0)</f>
        <v>0</v>
      </c>
      <c r="M22" s="486"/>
      <c r="N22" s="238"/>
      <c r="O22" s="238"/>
      <c r="P22" s="238"/>
      <c r="Q22" s="238"/>
      <c r="R22" s="238"/>
      <c r="S22" s="238"/>
      <c r="T22" s="238"/>
      <c r="U22" s="238"/>
      <c r="V22" s="238"/>
      <c r="W22" s="238"/>
      <c r="X22" s="238"/>
      <c r="Y22" s="238"/>
      <c r="Z22" s="238"/>
      <c r="AA22" s="238"/>
      <c r="AB22" s="238"/>
      <c r="AC22" s="238"/>
    </row>
    <row r="23" customFormat="false" ht="15" hidden="false" customHeight="false" outlineLevel="0" collapsed="false">
      <c r="A23" s="348" t="n">
        <v>22</v>
      </c>
      <c r="B23" s="330" t="e">
        <f aca="false">VLOOKUP(C23,'9. Matriz de Requisitos'!$A$8:$V$88,3, FALSE())</f>
        <v>#N/A</v>
      </c>
      <c r="C23" s="487"/>
      <c r="D23" s="330" t="e">
        <f aca="false">VLOOKUP(C23,'9. Matriz de Requisitos'!$A:$W,4, FALSE())</f>
        <v>#N/A</v>
      </c>
      <c r="E23" s="504"/>
      <c r="F23" s="486" t="e">
        <f aca="false">VLOOKUP($E23, '4.6.1 Catalogo Arquitectura'!$B$2:$D$48, 3, FALSE())</f>
        <v>#N/A</v>
      </c>
      <c r="G23" s="505"/>
      <c r="H23" s="490" t="e">
        <f aca="false">CONCATENATE("[",$C23,"]","[",$F23,"] - ",$G23)</f>
        <v>#N/A</v>
      </c>
      <c r="I23" s="491"/>
      <c r="J23" s="300" t="n">
        <f aca="false">IFERROR(VLOOKUP(E23,'4.6.1 Catalogo Arquitectura'!$B$2:$C$100, 2, FALSE()), 0)</f>
        <v>0</v>
      </c>
      <c r="K23" s="301" t="s">
        <v>43</v>
      </c>
      <c r="L23" s="300" t="n">
        <f aca="false">ROUNDUP(SUM(VLOOKUP('4.6 WBS Arquitectura'!K23,'6. Catalogos'!$J$2:$K$4,2,FALSE())*J23),0)</f>
        <v>0</v>
      </c>
      <c r="M23" s="486"/>
      <c r="N23" s="238"/>
      <c r="O23" s="238"/>
      <c r="P23" s="238"/>
      <c r="Q23" s="238"/>
      <c r="R23" s="238"/>
      <c r="S23" s="238"/>
      <c r="T23" s="238"/>
      <c r="U23" s="238"/>
      <c r="V23" s="238"/>
      <c r="W23" s="238"/>
      <c r="X23" s="238"/>
      <c r="Y23" s="238"/>
      <c r="Z23" s="238"/>
      <c r="AA23" s="238"/>
      <c r="AB23" s="238"/>
      <c r="AC23" s="238"/>
    </row>
    <row r="24" customFormat="false" ht="15" hidden="false" customHeight="false" outlineLevel="0" collapsed="false">
      <c r="A24" s="348" t="n">
        <v>23</v>
      </c>
      <c r="B24" s="330" t="e">
        <f aca="false">VLOOKUP(C24,'9. Matriz de Requisitos'!$A$8:$V$88,3, FALSE())</f>
        <v>#N/A</v>
      </c>
      <c r="C24" s="487"/>
      <c r="D24" s="330" t="e">
        <f aca="false">VLOOKUP(C24,'9. Matriz de Requisitos'!$A:$W,4, FALSE())</f>
        <v>#N/A</v>
      </c>
      <c r="E24" s="504"/>
      <c r="F24" s="486" t="e">
        <f aca="false">VLOOKUP($E24, '4.6.1 Catalogo Arquitectura'!$B$2:$D$48, 3, FALSE())</f>
        <v>#N/A</v>
      </c>
      <c r="G24" s="505"/>
      <c r="H24" s="490" t="e">
        <f aca="false">CONCATENATE("[",$C24,"]","[",$F24,"] - ",$G24)</f>
        <v>#N/A</v>
      </c>
      <c r="I24" s="491"/>
      <c r="J24" s="300" t="n">
        <f aca="false">IFERROR(VLOOKUP(E24,'4.6.1 Catalogo Arquitectura'!$B$2:$C$100, 2, FALSE()), 0)</f>
        <v>0</v>
      </c>
      <c r="K24" s="301" t="s">
        <v>43</v>
      </c>
      <c r="L24" s="300" t="n">
        <f aca="false">ROUNDUP(SUM(VLOOKUP('4.6 WBS Arquitectura'!K24,'6. Catalogos'!$J$2:$K$4,2,FALSE())*J24),0)</f>
        <v>0</v>
      </c>
      <c r="M24" s="486"/>
      <c r="N24" s="238"/>
      <c r="O24" s="238"/>
      <c r="P24" s="238"/>
      <c r="Q24" s="238"/>
      <c r="R24" s="238"/>
      <c r="S24" s="238"/>
      <c r="T24" s="238"/>
      <c r="U24" s="238"/>
      <c r="V24" s="238"/>
      <c r="W24" s="238"/>
      <c r="X24" s="238"/>
      <c r="Y24" s="238"/>
      <c r="Z24" s="238"/>
      <c r="AA24" s="238"/>
      <c r="AB24" s="238"/>
      <c r="AC24" s="238"/>
    </row>
    <row r="25" customFormat="false" ht="15" hidden="false" customHeight="false" outlineLevel="0" collapsed="false">
      <c r="A25" s="348" t="n">
        <v>24</v>
      </c>
      <c r="B25" s="330" t="e">
        <f aca="false">VLOOKUP(C25,'9. Matriz de Requisitos'!$A$8:$V$88,3, FALSE())</f>
        <v>#N/A</v>
      </c>
      <c r="C25" s="487"/>
      <c r="D25" s="330" t="e">
        <f aca="false">VLOOKUP(C25,'9. Matriz de Requisitos'!$A:$W,4, FALSE())</f>
        <v>#N/A</v>
      </c>
      <c r="E25" s="504"/>
      <c r="F25" s="486" t="e">
        <f aca="false">VLOOKUP($E25, '4.6.1 Catalogo Arquitectura'!$B$2:$D$48, 3, FALSE())</f>
        <v>#N/A</v>
      </c>
      <c r="G25" s="505"/>
      <c r="H25" s="490" t="e">
        <f aca="false">CONCATENATE("[",$C25,"]","[",$F25,"] - ",$G25)</f>
        <v>#N/A</v>
      </c>
      <c r="I25" s="491"/>
      <c r="J25" s="300" t="n">
        <f aca="false">IFERROR(VLOOKUP(E25,'4.6.1 Catalogo Arquitectura'!$B$2:$C$100, 2, FALSE()), 0)</f>
        <v>0</v>
      </c>
      <c r="K25" s="301" t="s">
        <v>43</v>
      </c>
      <c r="L25" s="300" t="n">
        <f aca="false">ROUNDUP(SUM(VLOOKUP('4.6 WBS Arquitectura'!K25,'6. Catalogos'!$J$2:$K$4,2,FALSE())*J25),0)</f>
        <v>0</v>
      </c>
      <c r="M25" s="486"/>
      <c r="N25" s="238"/>
      <c r="O25" s="238"/>
      <c r="P25" s="238"/>
      <c r="Q25" s="238"/>
      <c r="R25" s="238"/>
      <c r="S25" s="238"/>
      <c r="T25" s="238"/>
      <c r="U25" s="238"/>
      <c r="V25" s="238"/>
      <c r="W25" s="238"/>
      <c r="X25" s="238"/>
      <c r="Y25" s="238"/>
      <c r="Z25" s="238"/>
      <c r="AA25" s="238"/>
      <c r="AB25" s="238"/>
      <c r="AC25" s="238"/>
    </row>
    <row r="26" customFormat="false" ht="15" hidden="false" customHeight="false" outlineLevel="0" collapsed="false">
      <c r="A26" s="348" t="n">
        <v>25</v>
      </c>
      <c r="B26" s="330" t="e">
        <f aca="false">VLOOKUP(C26,'9. Matriz de Requisitos'!$A$8:$V$88,3, FALSE())</f>
        <v>#N/A</v>
      </c>
      <c r="C26" s="487"/>
      <c r="D26" s="330" t="e">
        <f aca="false">VLOOKUP(C26,'9. Matriz de Requisitos'!$A:$W,4, FALSE())</f>
        <v>#N/A</v>
      </c>
      <c r="E26" s="504"/>
      <c r="F26" s="486" t="e">
        <f aca="false">VLOOKUP($E26, '4.6.1 Catalogo Arquitectura'!$B$2:$D$48, 3, FALSE())</f>
        <v>#N/A</v>
      </c>
      <c r="G26" s="505"/>
      <c r="H26" s="490" t="e">
        <f aca="false">CONCATENATE("[",$C26,"]","[",$F26,"] - ",$G26)</f>
        <v>#N/A</v>
      </c>
      <c r="I26" s="491"/>
      <c r="J26" s="300" t="n">
        <f aca="false">IFERROR(VLOOKUP(E26,'4.6.1 Catalogo Arquitectura'!$B$2:$C$100, 2, FALSE()), 0)</f>
        <v>0</v>
      </c>
      <c r="K26" s="301" t="s">
        <v>43</v>
      </c>
      <c r="L26" s="300" t="n">
        <f aca="false">ROUNDUP(SUM(VLOOKUP('4.6 WBS Arquitectura'!K26,'6. Catalogos'!$J$2:$K$4,2,FALSE())*J26),0)</f>
        <v>0</v>
      </c>
      <c r="M26" s="486"/>
      <c r="N26" s="238"/>
      <c r="O26" s="238"/>
      <c r="P26" s="238"/>
      <c r="Q26" s="238"/>
      <c r="R26" s="238"/>
      <c r="S26" s="238"/>
      <c r="T26" s="238"/>
      <c r="U26" s="238"/>
      <c r="V26" s="238"/>
      <c r="W26" s="238"/>
      <c r="X26" s="238"/>
      <c r="Y26" s="238"/>
      <c r="Z26" s="238"/>
      <c r="AA26" s="238"/>
      <c r="AB26" s="238"/>
      <c r="AC26" s="238"/>
    </row>
    <row r="27" customFormat="false" ht="15" hidden="false" customHeight="false" outlineLevel="0" collapsed="false">
      <c r="A27" s="348" t="n">
        <v>26</v>
      </c>
      <c r="B27" s="330" t="e">
        <f aca="false">VLOOKUP(C27,'9. Matriz de Requisitos'!$A$8:$V$88,3, FALSE())</f>
        <v>#N/A</v>
      </c>
      <c r="C27" s="487"/>
      <c r="D27" s="330" t="e">
        <f aca="false">VLOOKUP(C27,'9. Matriz de Requisitos'!$A:$W,4, FALSE())</f>
        <v>#N/A</v>
      </c>
      <c r="E27" s="504"/>
      <c r="F27" s="486" t="e">
        <f aca="false">VLOOKUP($E27, '4.6.1 Catalogo Arquitectura'!$B$2:$D$48, 3, FALSE())</f>
        <v>#N/A</v>
      </c>
      <c r="G27" s="505"/>
      <c r="H27" s="490" t="e">
        <f aca="false">CONCATENATE("[",$C27,"]","[",$F27,"] - ",$G27)</f>
        <v>#N/A</v>
      </c>
      <c r="I27" s="491"/>
      <c r="J27" s="300" t="n">
        <f aca="false">IFERROR(VLOOKUP(E27,'4.6.1 Catalogo Arquitectura'!$B$2:$C$100, 2, FALSE()), 0)</f>
        <v>0</v>
      </c>
      <c r="K27" s="301" t="s">
        <v>43</v>
      </c>
      <c r="L27" s="300" t="n">
        <f aca="false">ROUNDUP(SUM(VLOOKUP('4.6 WBS Arquitectura'!K27,'6. Catalogos'!$J$2:$K$4,2,FALSE())*J27),0)</f>
        <v>0</v>
      </c>
      <c r="M27" s="486"/>
      <c r="N27" s="238"/>
      <c r="O27" s="238"/>
      <c r="P27" s="238"/>
      <c r="Q27" s="238"/>
      <c r="R27" s="238"/>
      <c r="S27" s="238"/>
      <c r="T27" s="238"/>
      <c r="U27" s="238"/>
      <c r="V27" s="238"/>
      <c r="W27" s="238"/>
      <c r="X27" s="238"/>
      <c r="Y27" s="238"/>
      <c r="Z27" s="238"/>
      <c r="AA27" s="238"/>
      <c r="AB27" s="238"/>
      <c r="AC27" s="238"/>
    </row>
    <row r="28" customFormat="false" ht="15" hidden="false" customHeight="false" outlineLevel="0" collapsed="false">
      <c r="A28" s="348" t="n">
        <v>27</v>
      </c>
      <c r="B28" s="330" t="e">
        <f aca="false">VLOOKUP(C28,'9. Matriz de Requisitos'!$A$8:$V$88,3, FALSE())</f>
        <v>#N/A</v>
      </c>
      <c r="C28" s="487"/>
      <c r="D28" s="330" t="e">
        <f aca="false">VLOOKUP(C28,'9. Matriz de Requisitos'!$A:$W,4, FALSE())</f>
        <v>#N/A</v>
      </c>
      <c r="E28" s="504"/>
      <c r="F28" s="486" t="e">
        <f aca="false">VLOOKUP($E28, '4.6.1 Catalogo Arquitectura'!$B$2:$D$48, 3, FALSE())</f>
        <v>#N/A</v>
      </c>
      <c r="G28" s="505"/>
      <c r="H28" s="490" t="e">
        <f aca="false">CONCATENATE("[",$C28,"]","[",$F28,"] - ",$G28)</f>
        <v>#N/A</v>
      </c>
      <c r="I28" s="491"/>
      <c r="J28" s="300" t="n">
        <f aca="false">IFERROR(VLOOKUP(E28,'4.6.1 Catalogo Arquitectura'!$B$2:$C$100, 2, FALSE()), 0)</f>
        <v>0</v>
      </c>
      <c r="K28" s="301" t="s">
        <v>43</v>
      </c>
      <c r="L28" s="300" t="n">
        <f aca="false">ROUNDUP(SUM(VLOOKUP('4.6 WBS Arquitectura'!K28,'6. Catalogos'!$J$2:$K$4,2,FALSE())*J28),0)</f>
        <v>0</v>
      </c>
      <c r="M28" s="486"/>
      <c r="N28" s="238"/>
      <c r="O28" s="238"/>
      <c r="P28" s="238"/>
      <c r="Q28" s="238"/>
      <c r="R28" s="238"/>
      <c r="S28" s="238"/>
      <c r="T28" s="238"/>
      <c r="U28" s="238"/>
      <c r="V28" s="238"/>
      <c r="W28" s="238"/>
      <c r="X28" s="238"/>
      <c r="Y28" s="238"/>
      <c r="Z28" s="238"/>
      <c r="AA28" s="238"/>
      <c r="AB28" s="238"/>
      <c r="AC28" s="238"/>
    </row>
    <row r="29" customFormat="false" ht="15" hidden="false" customHeight="false" outlineLevel="0" collapsed="false">
      <c r="A29" s="348" t="n">
        <v>28</v>
      </c>
      <c r="B29" s="330" t="e">
        <f aca="false">VLOOKUP(C29,'9. Matriz de Requisitos'!$A$8:$V$88,3, FALSE())</f>
        <v>#N/A</v>
      </c>
      <c r="C29" s="487"/>
      <c r="D29" s="330" t="e">
        <f aca="false">VLOOKUP(C29,'9. Matriz de Requisitos'!$A:$W,4, FALSE())</f>
        <v>#N/A</v>
      </c>
      <c r="E29" s="504"/>
      <c r="F29" s="486" t="e">
        <f aca="false">VLOOKUP($E29, '4.6.1 Catalogo Arquitectura'!$B$2:$D$48, 3, FALSE())</f>
        <v>#N/A</v>
      </c>
      <c r="G29" s="505"/>
      <c r="H29" s="490" t="e">
        <f aca="false">CONCATENATE("[",$C29,"]","[",$F29,"] - ",$G29)</f>
        <v>#N/A</v>
      </c>
      <c r="I29" s="491"/>
      <c r="J29" s="300" t="n">
        <f aca="false">IFERROR(VLOOKUP(E29,'4.6.1 Catalogo Arquitectura'!$B$2:$C$100, 2, FALSE()), 0)</f>
        <v>0</v>
      </c>
      <c r="K29" s="301" t="s">
        <v>43</v>
      </c>
      <c r="L29" s="300" t="n">
        <f aca="false">ROUNDUP(SUM(VLOOKUP('4.6 WBS Arquitectura'!K29,'6. Catalogos'!$J$2:$K$4,2,FALSE())*J29),0)</f>
        <v>0</v>
      </c>
      <c r="M29" s="486"/>
      <c r="N29" s="238"/>
      <c r="O29" s="238"/>
      <c r="P29" s="238"/>
      <c r="Q29" s="238"/>
      <c r="R29" s="238"/>
      <c r="S29" s="238"/>
      <c r="T29" s="238"/>
      <c r="U29" s="238"/>
      <c r="V29" s="238"/>
      <c r="W29" s="238"/>
      <c r="X29" s="238"/>
      <c r="Y29" s="238"/>
      <c r="Z29" s="238"/>
      <c r="AA29" s="238"/>
      <c r="AB29" s="238"/>
      <c r="AC29" s="238"/>
    </row>
    <row r="30" customFormat="false" ht="15" hidden="false" customHeight="false" outlineLevel="0" collapsed="false">
      <c r="A30" s="348" t="n">
        <v>29</v>
      </c>
      <c r="B30" s="330" t="e">
        <f aca="false">VLOOKUP(C30,'9. Matriz de Requisitos'!$A$8:$V$88,3, FALSE())</f>
        <v>#N/A</v>
      </c>
      <c r="C30" s="487"/>
      <c r="D30" s="330" t="e">
        <f aca="false">VLOOKUP(C30,'9. Matriz de Requisitos'!$A:$W,4, FALSE())</f>
        <v>#N/A</v>
      </c>
      <c r="E30" s="504"/>
      <c r="F30" s="486" t="e">
        <f aca="false">VLOOKUP($E30, '4.6.1 Catalogo Arquitectura'!$B$2:$D$48, 3, FALSE())</f>
        <v>#N/A</v>
      </c>
      <c r="G30" s="505"/>
      <c r="H30" s="490" t="e">
        <f aca="false">CONCATENATE("[",$C30,"]","[",$F30,"] - ",$G30)</f>
        <v>#N/A</v>
      </c>
      <c r="I30" s="491"/>
      <c r="J30" s="300" t="n">
        <f aca="false">IFERROR(VLOOKUP(E30,'4.6.1 Catalogo Arquitectura'!$B$2:$C$100, 2, FALSE()), 0)</f>
        <v>0</v>
      </c>
      <c r="K30" s="301" t="s">
        <v>43</v>
      </c>
      <c r="L30" s="300" t="n">
        <f aca="false">ROUNDUP(SUM(VLOOKUP('4.6 WBS Arquitectura'!K30,'6. Catalogos'!$J$2:$K$4,2,FALSE())*J30),0)</f>
        <v>0</v>
      </c>
      <c r="M30" s="486"/>
      <c r="N30" s="238"/>
      <c r="O30" s="238"/>
      <c r="P30" s="238"/>
      <c r="Q30" s="238"/>
      <c r="R30" s="238"/>
      <c r="S30" s="238"/>
      <c r="T30" s="238"/>
      <c r="U30" s="238"/>
      <c r="V30" s="238"/>
      <c r="W30" s="238"/>
      <c r="X30" s="238"/>
      <c r="Y30" s="238"/>
      <c r="Z30" s="238"/>
      <c r="AA30" s="238"/>
      <c r="AB30" s="238"/>
      <c r="AC30" s="238"/>
    </row>
    <row r="31" customFormat="false" ht="15" hidden="false" customHeight="false" outlineLevel="0" collapsed="false">
      <c r="A31" s="348" t="n">
        <v>30</v>
      </c>
      <c r="B31" s="330" t="e">
        <f aca="false">VLOOKUP(C31,'9. Matriz de Requisitos'!$A$8:$V$88,3, FALSE())</f>
        <v>#N/A</v>
      </c>
      <c r="C31" s="487"/>
      <c r="D31" s="330" t="e">
        <f aca="false">VLOOKUP(C31,'9. Matriz de Requisitos'!$A:$W,4, FALSE())</f>
        <v>#N/A</v>
      </c>
      <c r="E31" s="504"/>
      <c r="F31" s="486" t="e">
        <f aca="false">VLOOKUP($E31, '4.6.1 Catalogo Arquitectura'!$B$2:$D$48, 3, FALSE())</f>
        <v>#N/A</v>
      </c>
      <c r="G31" s="505"/>
      <c r="H31" s="490" t="e">
        <f aca="false">CONCATENATE("[",$C31,"]","[",$F31,"] - ",$G31)</f>
        <v>#N/A</v>
      </c>
      <c r="I31" s="491"/>
      <c r="J31" s="300" t="n">
        <f aca="false">IFERROR(VLOOKUP(E31,'4.6.1 Catalogo Arquitectura'!$B$2:$C$100, 2, FALSE()), 0)</f>
        <v>0</v>
      </c>
      <c r="K31" s="301" t="s">
        <v>43</v>
      </c>
      <c r="L31" s="300" t="n">
        <f aca="false">ROUNDUP(SUM(VLOOKUP('4.6 WBS Arquitectura'!K31,'6. Catalogos'!$J$2:$K$4,2,FALSE())*J31),0)</f>
        <v>0</v>
      </c>
      <c r="M31" s="486"/>
      <c r="N31" s="238"/>
      <c r="O31" s="238"/>
      <c r="P31" s="238"/>
      <c r="Q31" s="238"/>
      <c r="R31" s="238"/>
      <c r="S31" s="238"/>
      <c r="T31" s="238"/>
      <c r="U31" s="238"/>
      <c r="V31" s="238"/>
      <c r="W31" s="238"/>
      <c r="X31" s="238"/>
      <c r="Y31" s="238"/>
      <c r="Z31" s="238"/>
      <c r="AA31" s="238"/>
      <c r="AB31" s="238"/>
      <c r="AC31" s="238"/>
    </row>
    <row r="32" customFormat="false" ht="15" hidden="false" customHeight="false" outlineLevel="0" collapsed="false">
      <c r="A32" s="348" t="n">
        <v>31</v>
      </c>
      <c r="B32" s="330" t="e">
        <f aca="false">VLOOKUP(C32,'9. Matriz de Requisitos'!$A$8:$V$88,3, FALSE())</f>
        <v>#N/A</v>
      </c>
      <c r="C32" s="487"/>
      <c r="D32" s="330" t="e">
        <f aca="false">VLOOKUP(C32,'9. Matriz de Requisitos'!$A:$W,4, FALSE())</f>
        <v>#N/A</v>
      </c>
      <c r="E32" s="504"/>
      <c r="F32" s="486" t="e">
        <f aca="false">VLOOKUP($E32, '4.6.1 Catalogo Arquitectura'!$B$2:$D$48, 3, FALSE())</f>
        <v>#N/A</v>
      </c>
      <c r="G32" s="505"/>
      <c r="H32" s="490" t="e">
        <f aca="false">CONCATENATE("[",$C32,"]","[",$F32,"] - ",$G32)</f>
        <v>#N/A</v>
      </c>
      <c r="I32" s="491"/>
      <c r="J32" s="300" t="n">
        <f aca="false">IFERROR(VLOOKUP(E32,'4.6.1 Catalogo Arquitectura'!$B$2:$C$100, 2, FALSE()), 0)</f>
        <v>0</v>
      </c>
      <c r="K32" s="301" t="s">
        <v>43</v>
      </c>
      <c r="L32" s="300" t="n">
        <f aca="false">ROUNDUP(SUM(VLOOKUP('4.6 WBS Arquitectura'!K32,'6. Catalogos'!$J$2:$K$4,2,FALSE())*J32),0)</f>
        <v>0</v>
      </c>
      <c r="M32" s="486"/>
      <c r="N32" s="238"/>
      <c r="O32" s="238"/>
      <c r="P32" s="238"/>
      <c r="Q32" s="238"/>
      <c r="R32" s="238"/>
      <c r="S32" s="238"/>
      <c r="T32" s="238"/>
      <c r="U32" s="238"/>
      <c r="V32" s="238"/>
      <c r="W32" s="238"/>
      <c r="X32" s="238"/>
      <c r="Y32" s="238"/>
      <c r="Z32" s="238"/>
      <c r="AA32" s="238"/>
      <c r="AB32" s="238"/>
      <c r="AC32" s="238"/>
    </row>
    <row r="33" customFormat="false" ht="15" hidden="false" customHeight="false" outlineLevel="0" collapsed="false">
      <c r="A33" s="348" t="n">
        <v>32</v>
      </c>
      <c r="B33" s="330" t="e">
        <f aca="false">VLOOKUP(C33,'9. Matriz de Requisitos'!$A$8:$V$88,3, FALSE())</f>
        <v>#N/A</v>
      </c>
      <c r="C33" s="487"/>
      <c r="D33" s="330" t="e">
        <f aca="false">VLOOKUP(C33,'9. Matriz de Requisitos'!$A:$W,4, FALSE())</f>
        <v>#N/A</v>
      </c>
      <c r="E33" s="504"/>
      <c r="F33" s="486" t="e">
        <f aca="false">VLOOKUP($E33, '4.6.1 Catalogo Arquitectura'!$B$2:$D$48, 3, FALSE())</f>
        <v>#N/A</v>
      </c>
      <c r="G33" s="505"/>
      <c r="H33" s="490" t="e">
        <f aca="false">CONCATENATE("[",$C33,"]","[",$F33,"] - ",$G33)</f>
        <v>#N/A</v>
      </c>
      <c r="I33" s="491"/>
      <c r="J33" s="300" t="n">
        <f aca="false">IFERROR(VLOOKUP(E33,'4.6.1 Catalogo Arquitectura'!$B$2:$C$100, 2, FALSE()), 0)</f>
        <v>0</v>
      </c>
      <c r="K33" s="301" t="s">
        <v>43</v>
      </c>
      <c r="L33" s="300" t="n">
        <f aca="false">ROUNDUP(SUM(VLOOKUP('4.6 WBS Arquitectura'!K33,'6. Catalogos'!$J$2:$K$4,2,FALSE())*J33),0)</f>
        <v>0</v>
      </c>
      <c r="M33" s="486"/>
      <c r="N33" s="238"/>
      <c r="O33" s="238"/>
      <c r="P33" s="238"/>
      <c r="Q33" s="238"/>
      <c r="R33" s="238"/>
      <c r="S33" s="238"/>
      <c r="T33" s="238"/>
      <c r="U33" s="238"/>
      <c r="V33" s="238"/>
      <c r="W33" s="238"/>
      <c r="X33" s="238"/>
      <c r="Y33" s="238"/>
      <c r="Z33" s="238"/>
      <c r="AA33" s="238"/>
      <c r="AB33" s="238"/>
      <c r="AC33" s="238"/>
    </row>
    <row r="34" customFormat="false" ht="15" hidden="false" customHeight="false" outlineLevel="0" collapsed="false">
      <c r="A34" s="348" t="n">
        <v>33</v>
      </c>
      <c r="B34" s="330" t="e">
        <f aca="false">VLOOKUP(C34,'9. Matriz de Requisitos'!$A$8:$V$88,3, FALSE())</f>
        <v>#N/A</v>
      </c>
      <c r="C34" s="487"/>
      <c r="D34" s="330" t="e">
        <f aca="false">VLOOKUP(C34,'9. Matriz de Requisitos'!$A:$W,4, FALSE())</f>
        <v>#N/A</v>
      </c>
      <c r="E34" s="504"/>
      <c r="F34" s="486" t="e">
        <f aca="false">VLOOKUP($E34, '4.6.1 Catalogo Arquitectura'!$B$2:$D$48, 3, FALSE())</f>
        <v>#N/A</v>
      </c>
      <c r="G34" s="505"/>
      <c r="H34" s="490" t="e">
        <f aca="false">CONCATENATE("[",$C34,"]","[",$F34,"] - ",$G34)</f>
        <v>#N/A</v>
      </c>
      <c r="I34" s="491"/>
      <c r="J34" s="300" t="n">
        <f aca="false">IFERROR(VLOOKUP(E34,'4.6.1 Catalogo Arquitectura'!$B$2:$C$100, 2, FALSE()), 0)</f>
        <v>0</v>
      </c>
      <c r="K34" s="301" t="s">
        <v>43</v>
      </c>
      <c r="L34" s="300" t="n">
        <f aca="false">ROUNDUP(SUM(VLOOKUP('4.6 WBS Arquitectura'!K34,'6. Catalogos'!$J$2:$K$4,2,FALSE())*J34),0)</f>
        <v>0</v>
      </c>
      <c r="M34" s="486"/>
      <c r="N34" s="238"/>
      <c r="O34" s="238"/>
      <c r="P34" s="238"/>
      <c r="Q34" s="238"/>
      <c r="R34" s="238"/>
      <c r="S34" s="238"/>
      <c r="T34" s="238"/>
      <c r="U34" s="238"/>
      <c r="V34" s="238"/>
      <c r="W34" s="238"/>
      <c r="X34" s="238"/>
      <c r="Y34" s="238"/>
      <c r="Z34" s="238"/>
      <c r="AA34" s="238"/>
      <c r="AB34" s="238"/>
      <c r="AC34" s="238"/>
    </row>
    <row r="35" customFormat="false" ht="15" hidden="false" customHeight="false" outlineLevel="0" collapsed="false">
      <c r="A35" s="348" t="n">
        <v>34</v>
      </c>
      <c r="B35" s="330" t="e">
        <f aca="false">VLOOKUP(C35,'9. Matriz de Requisitos'!$A$8:$V$88,3, FALSE())</f>
        <v>#N/A</v>
      </c>
      <c r="C35" s="487"/>
      <c r="D35" s="330" t="e">
        <f aca="false">VLOOKUP(C35,'9. Matriz de Requisitos'!$A:$W,4, FALSE())</f>
        <v>#N/A</v>
      </c>
      <c r="E35" s="504"/>
      <c r="F35" s="486" t="e">
        <f aca="false">VLOOKUP($E35, '4.6.1 Catalogo Arquitectura'!$B$2:$D$48, 3, FALSE())</f>
        <v>#N/A</v>
      </c>
      <c r="G35" s="505"/>
      <c r="H35" s="490" t="e">
        <f aca="false">CONCATENATE("[",$C35,"]","[",$F35,"] - ",$G35)</f>
        <v>#N/A</v>
      </c>
      <c r="I35" s="491"/>
      <c r="J35" s="300" t="n">
        <f aca="false">IFERROR(VLOOKUP(E35,'4.6.1 Catalogo Arquitectura'!$B$2:$C$100, 2, FALSE()), 0)</f>
        <v>0</v>
      </c>
      <c r="K35" s="301" t="s">
        <v>43</v>
      </c>
      <c r="L35" s="300" t="n">
        <f aca="false">ROUNDUP(SUM(VLOOKUP('4.6 WBS Arquitectura'!K35,'6. Catalogos'!$J$2:$K$4,2,FALSE())*J35),0)</f>
        <v>0</v>
      </c>
      <c r="M35" s="486"/>
      <c r="N35" s="238"/>
      <c r="O35" s="238"/>
      <c r="P35" s="238"/>
      <c r="Q35" s="238"/>
      <c r="R35" s="238"/>
      <c r="S35" s="238"/>
      <c r="T35" s="238"/>
      <c r="U35" s="238"/>
      <c r="V35" s="238"/>
      <c r="W35" s="238"/>
      <c r="X35" s="238"/>
      <c r="Y35" s="238"/>
      <c r="Z35" s="238"/>
      <c r="AA35" s="238"/>
      <c r="AB35" s="238"/>
      <c r="AC35" s="238"/>
    </row>
    <row r="36" customFormat="false" ht="15" hidden="false" customHeight="false" outlineLevel="0" collapsed="false">
      <c r="A36" s="348" t="n">
        <v>35</v>
      </c>
      <c r="B36" s="330" t="e">
        <f aca="false">VLOOKUP(C36,'9. Matriz de Requisitos'!$A$8:$V$88,3, FALSE())</f>
        <v>#N/A</v>
      </c>
      <c r="C36" s="487"/>
      <c r="D36" s="330" t="e">
        <f aca="false">VLOOKUP(C36,'9. Matriz de Requisitos'!$A:$W,4, FALSE())</f>
        <v>#N/A</v>
      </c>
      <c r="E36" s="504"/>
      <c r="F36" s="486" t="e">
        <f aca="false">VLOOKUP($E36, '4.6.1 Catalogo Arquitectura'!$B$2:$D$48, 3, FALSE())</f>
        <v>#N/A</v>
      </c>
      <c r="G36" s="505"/>
      <c r="H36" s="490" t="e">
        <f aca="false">CONCATENATE("[",$C36,"]","[",$F36,"] - ",$G36)</f>
        <v>#N/A</v>
      </c>
      <c r="I36" s="491"/>
      <c r="J36" s="300" t="n">
        <f aca="false">IFERROR(VLOOKUP(E36,'4.6.1 Catalogo Arquitectura'!$B$2:$C$100, 2, FALSE()), 0)</f>
        <v>0</v>
      </c>
      <c r="K36" s="301" t="s">
        <v>43</v>
      </c>
      <c r="L36" s="300" t="n">
        <f aca="false">ROUNDUP(SUM(VLOOKUP('4.6 WBS Arquitectura'!K36,'6. Catalogos'!$J$2:$K$4,2,FALSE())*J36),0)</f>
        <v>0</v>
      </c>
      <c r="M36" s="486"/>
      <c r="N36" s="238"/>
      <c r="O36" s="238"/>
      <c r="P36" s="238"/>
      <c r="Q36" s="238"/>
      <c r="R36" s="238"/>
      <c r="S36" s="238"/>
      <c r="T36" s="238"/>
      <c r="U36" s="238"/>
      <c r="V36" s="238"/>
      <c r="W36" s="238"/>
      <c r="X36" s="238"/>
      <c r="Y36" s="238"/>
      <c r="Z36" s="238"/>
      <c r="AA36" s="238"/>
      <c r="AB36" s="238"/>
      <c r="AC36" s="238"/>
    </row>
    <row r="37" customFormat="false" ht="15" hidden="false" customHeight="false" outlineLevel="0" collapsed="false">
      <c r="A37" s="348" t="n">
        <v>36</v>
      </c>
      <c r="B37" s="330" t="e">
        <f aca="false">VLOOKUP(C37,'9. Matriz de Requisitos'!$A$8:$V$88,3, FALSE())</f>
        <v>#N/A</v>
      </c>
      <c r="C37" s="487"/>
      <c r="D37" s="330" t="e">
        <f aca="false">VLOOKUP(C37,'9. Matriz de Requisitos'!$A:$W,4, FALSE())</f>
        <v>#N/A</v>
      </c>
      <c r="E37" s="504"/>
      <c r="F37" s="486" t="e">
        <f aca="false">VLOOKUP($E37, '4.6.1 Catalogo Arquitectura'!$B$2:$D$48, 3, FALSE())</f>
        <v>#N/A</v>
      </c>
      <c r="G37" s="505"/>
      <c r="H37" s="490" t="e">
        <f aca="false">CONCATENATE("[",$C37,"]","[",$F37,"] - ",$G37)</f>
        <v>#N/A</v>
      </c>
      <c r="I37" s="491"/>
      <c r="J37" s="300" t="n">
        <f aca="false">IFERROR(VLOOKUP(E37,'4.6.1 Catalogo Arquitectura'!$B$2:$C$100, 2, FALSE()), 0)</f>
        <v>0</v>
      </c>
      <c r="K37" s="301" t="s">
        <v>43</v>
      </c>
      <c r="L37" s="300" t="n">
        <f aca="false">ROUNDUP(SUM(VLOOKUP('4.6 WBS Arquitectura'!K37,'6. Catalogos'!$J$2:$K$4,2,FALSE())*J37),0)</f>
        <v>0</v>
      </c>
      <c r="M37" s="486"/>
      <c r="N37" s="238"/>
      <c r="O37" s="238"/>
      <c r="P37" s="238"/>
      <c r="Q37" s="238"/>
      <c r="R37" s="238"/>
      <c r="S37" s="238"/>
      <c r="T37" s="238"/>
      <c r="U37" s="238"/>
      <c r="V37" s="238"/>
      <c r="W37" s="238"/>
      <c r="X37" s="238"/>
      <c r="Y37" s="238"/>
      <c r="Z37" s="238"/>
      <c r="AA37" s="238"/>
      <c r="AB37" s="238"/>
      <c r="AC37" s="238"/>
    </row>
    <row r="38" customFormat="false" ht="15" hidden="false" customHeight="false" outlineLevel="0" collapsed="false">
      <c r="A38" s="348" t="n">
        <v>37</v>
      </c>
      <c r="B38" s="330" t="e">
        <f aca="false">VLOOKUP(C38,'9. Matriz de Requisitos'!$A$8:$V$88,3, FALSE())</f>
        <v>#N/A</v>
      </c>
      <c r="C38" s="487"/>
      <c r="D38" s="330" t="e">
        <f aca="false">VLOOKUP(C38,'9. Matriz de Requisitos'!$A:$W,4, FALSE())</f>
        <v>#N/A</v>
      </c>
      <c r="E38" s="506" t="s">
        <v>2299</v>
      </c>
      <c r="F38" s="486" t="str">
        <f aca="false">VLOOKUP($E38, '4.6.1 Catalogo Arquitectura'!$B$2:$D$48, 3, FALSE())</f>
        <v>REUN</v>
      </c>
      <c r="G38" s="507" t="s">
        <v>1793</v>
      </c>
      <c r="H38" s="490" t="str">
        <f aca="false">CONCATENATE("[",$C38,"]","[",$F38,"] - ",$G38)</f>
        <v>[][REUN] - Sesiones de acuerdos con el equipo por sprint</v>
      </c>
      <c r="I38" s="508"/>
      <c r="J38" s="300" t="n">
        <f aca="false">IFERROR(VLOOKUP(E38,'4.6.1 Catalogo Arquitectura'!$B$2:$C$100, 2, FALSE()), 0)</f>
        <v>9</v>
      </c>
      <c r="K38" s="301" t="s">
        <v>43</v>
      </c>
      <c r="L38" s="300" t="n">
        <f aca="false">ROUNDUP(SUM(VLOOKUP('4.6 WBS Arquitectura'!K38,'6. Catalogos'!$J$2:$K$4,2,FALSE())*J38),0)</f>
        <v>9</v>
      </c>
      <c r="M38" s="486"/>
      <c r="N38" s="238"/>
      <c r="O38" s="238"/>
      <c r="P38" s="238"/>
      <c r="Q38" s="238"/>
      <c r="R38" s="238"/>
      <c r="S38" s="238"/>
      <c r="T38" s="238"/>
      <c r="U38" s="238"/>
      <c r="V38" s="238"/>
      <c r="W38" s="238"/>
      <c r="X38" s="238"/>
      <c r="Y38" s="238"/>
      <c r="Z38" s="238"/>
      <c r="AA38" s="238"/>
      <c r="AB38" s="238"/>
      <c r="AC38" s="238"/>
    </row>
    <row r="39" customFormat="false" ht="15" hidden="false" customHeight="false" outlineLevel="0" collapsed="false">
      <c r="A39" s="348" t="n">
        <v>38</v>
      </c>
      <c r="B39" s="330" t="e">
        <f aca="false">VLOOKUP(C39,'9. Matriz de Requisitos'!$A$8:$V$88,3, FALSE())</f>
        <v>#N/A</v>
      </c>
      <c r="C39" s="487"/>
      <c r="D39" s="330" t="e">
        <f aca="false">VLOOKUP(C39,'9. Matriz de Requisitos'!$A:$W,4, FALSE())</f>
        <v>#N/A</v>
      </c>
      <c r="E39" s="504"/>
      <c r="F39" s="486" t="e">
        <f aca="false">VLOOKUP($E39, '4.6.1 Catalogo Arquitectura'!$B$2:$D$48, 3, FALSE())</f>
        <v>#N/A</v>
      </c>
      <c r="G39" s="505"/>
      <c r="H39" s="490" t="e">
        <f aca="false">CONCATENATE("[",$C39,"]","[",$F39,"] - ",$G39)</f>
        <v>#N/A</v>
      </c>
      <c r="I39" s="491"/>
      <c r="J39" s="300" t="n">
        <f aca="false">IFERROR(VLOOKUP(E39,'4.6.1 Catalogo Arquitectura'!$B$2:$C$100, 2, FALSE()), 0)</f>
        <v>0</v>
      </c>
      <c r="K39" s="301" t="s">
        <v>43</v>
      </c>
      <c r="L39" s="300" t="n">
        <f aca="false">ROUNDUP(SUM(VLOOKUP('4.6 WBS Arquitectura'!K39,'6. Catalogos'!$J$2:$K$4,2,FALSE())*J39),0)</f>
        <v>0</v>
      </c>
      <c r="M39" s="486"/>
      <c r="N39" s="238"/>
      <c r="O39" s="238"/>
      <c r="P39" s="238"/>
      <c r="Q39" s="238"/>
      <c r="R39" s="238"/>
      <c r="S39" s="238"/>
      <c r="T39" s="238"/>
      <c r="U39" s="238"/>
      <c r="V39" s="238"/>
      <c r="W39" s="238"/>
      <c r="X39" s="238"/>
      <c r="Y39" s="238"/>
      <c r="Z39" s="238"/>
      <c r="AA39" s="238"/>
      <c r="AB39" s="238"/>
      <c r="AC39" s="238"/>
    </row>
    <row r="40" customFormat="false" ht="15" hidden="false" customHeight="false" outlineLevel="0" collapsed="false">
      <c r="A40" s="348" t="n">
        <v>39</v>
      </c>
      <c r="B40" s="330" t="e">
        <f aca="false">VLOOKUP(C40,'9. Matriz de Requisitos'!$A$8:$V$88,3, FALSE())</f>
        <v>#N/A</v>
      </c>
      <c r="C40" s="487"/>
      <c r="D40" s="330" t="e">
        <f aca="false">VLOOKUP(C40,'9. Matriz de Requisitos'!$A:$W,4, FALSE())</f>
        <v>#N/A</v>
      </c>
      <c r="E40" s="504"/>
      <c r="F40" s="486" t="e">
        <f aca="false">VLOOKUP($E40, '4.6.1 Catalogo Arquitectura'!$B$2:$D$48, 3, FALSE())</f>
        <v>#N/A</v>
      </c>
      <c r="G40" s="505"/>
      <c r="H40" s="490" t="e">
        <f aca="false">CONCATENATE("[",$C40,"]","[",$F40,"] - ",$G40)</f>
        <v>#N/A</v>
      </c>
      <c r="I40" s="491"/>
      <c r="J40" s="300" t="n">
        <f aca="false">IFERROR(VLOOKUP(E40,'4.6.1 Catalogo Arquitectura'!$B$2:$C$100, 2, FALSE()), 0)</f>
        <v>0</v>
      </c>
      <c r="K40" s="301" t="s">
        <v>43</v>
      </c>
      <c r="L40" s="300" t="n">
        <f aca="false">ROUNDUP(SUM(VLOOKUP('4.6 WBS Arquitectura'!K40,'6. Catalogos'!$J$2:$K$4,2,FALSE())*J40),0)</f>
        <v>0</v>
      </c>
      <c r="M40" s="486"/>
      <c r="N40" s="238"/>
      <c r="O40" s="238"/>
      <c r="P40" s="238"/>
      <c r="Q40" s="238"/>
      <c r="R40" s="238"/>
      <c r="S40" s="238"/>
      <c r="T40" s="238"/>
      <c r="U40" s="238"/>
      <c r="V40" s="238"/>
      <c r="W40" s="238"/>
      <c r="X40" s="238"/>
      <c r="Y40" s="238"/>
      <c r="Z40" s="238"/>
      <c r="AA40" s="238"/>
      <c r="AB40" s="238"/>
      <c r="AC40" s="238"/>
    </row>
    <row r="41" customFormat="false" ht="15" hidden="false" customHeight="false" outlineLevel="0" collapsed="false">
      <c r="A41" s="348" t="n">
        <v>40</v>
      </c>
      <c r="B41" s="330" t="e">
        <f aca="false">VLOOKUP(C41,'9. Matriz de Requisitos'!$A$8:$V$88,3, FALSE())</f>
        <v>#N/A</v>
      </c>
      <c r="C41" s="487"/>
      <c r="D41" s="330" t="e">
        <f aca="false">VLOOKUP(C41,'9. Matriz de Requisitos'!$A:$W,4, FALSE())</f>
        <v>#N/A</v>
      </c>
      <c r="E41" s="504"/>
      <c r="F41" s="486" t="e">
        <f aca="false">VLOOKUP($E41, '4.6.1 Catalogo Arquitectura'!$B$2:$D$48, 3, FALSE())</f>
        <v>#N/A</v>
      </c>
      <c r="G41" s="505"/>
      <c r="H41" s="490" t="e">
        <f aca="false">CONCATENATE("[",$C41,"]","[",$F41,"] - ",$G41)</f>
        <v>#N/A</v>
      </c>
      <c r="I41" s="491"/>
      <c r="J41" s="300" t="n">
        <f aca="false">IFERROR(VLOOKUP(E41,'4.6.1 Catalogo Arquitectura'!$B$2:$C$100, 2, FALSE()), 0)</f>
        <v>0</v>
      </c>
      <c r="K41" s="301" t="s">
        <v>43</v>
      </c>
      <c r="L41" s="300" t="n">
        <f aca="false">ROUNDUP(SUM(VLOOKUP('4.6 WBS Arquitectura'!K41,'6. Catalogos'!$J$2:$K$4,2,FALSE())*J41),0)</f>
        <v>0</v>
      </c>
      <c r="M41" s="486"/>
      <c r="N41" s="238"/>
      <c r="O41" s="238"/>
      <c r="P41" s="238"/>
      <c r="Q41" s="238"/>
      <c r="R41" s="238"/>
      <c r="S41" s="238"/>
      <c r="T41" s="238"/>
      <c r="U41" s="238"/>
      <c r="V41" s="238"/>
      <c r="W41" s="238"/>
      <c r="X41" s="238"/>
      <c r="Y41" s="238"/>
      <c r="Z41" s="238"/>
      <c r="AA41" s="238"/>
      <c r="AB41" s="238"/>
      <c r="AC41" s="238"/>
    </row>
    <row r="42" customFormat="false" ht="15" hidden="false" customHeight="false" outlineLevel="0" collapsed="false">
      <c r="A42" s="348" t="n">
        <v>41</v>
      </c>
      <c r="B42" s="330" t="e">
        <f aca="false">VLOOKUP(C42,'9. Matriz de Requisitos'!$A$8:$V$88,3, FALSE())</f>
        <v>#N/A</v>
      </c>
      <c r="C42" s="487"/>
      <c r="D42" s="330" t="e">
        <f aca="false">VLOOKUP(C42,'9. Matriz de Requisitos'!$A:$W,4, FALSE())</f>
        <v>#N/A</v>
      </c>
      <c r="E42" s="504"/>
      <c r="F42" s="486" t="e">
        <f aca="false">VLOOKUP($E42, '4.6.1 Catalogo Arquitectura'!$B$2:$D$48, 3, FALSE())</f>
        <v>#N/A</v>
      </c>
      <c r="G42" s="505"/>
      <c r="H42" s="490" t="e">
        <f aca="false">CONCATENATE("[",$C42,"]","[",$F42,"] - ",$G42)</f>
        <v>#N/A</v>
      </c>
      <c r="I42" s="491"/>
      <c r="J42" s="300" t="n">
        <f aca="false">IFERROR(VLOOKUP(E42,'4.6.1 Catalogo Arquitectura'!$B$2:$C$100, 2, FALSE()), 0)</f>
        <v>0</v>
      </c>
      <c r="K42" s="301" t="s">
        <v>43</v>
      </c>
      <c r="L42" s="300" t="n">
        <f aca="false">ROUNDUP(SUM(VLOOKUP('4.6 WBS Arquitectura'!K42,'6. Catalogos'!$J$2:$K$4,2,FALSE())*J42),0)</f>
        <v>0</v>
      </c>
      <c r="M42" s="486"/>
      <c r="N42" s="238"/>
      <c r="O42" s="238"/>
      <c r="P42" s="238"/>
      <c r="Q42" s="238"/>
      <c r="R42" s="238"/>
      <c r="S42" s="238"/>
      <c r="T42" s="238"/>
      <c r="U42" s="238"/>
      <c r="V42" s="238"/>
      <c r="W42" s="238"/>
      <c r="X42" s="238"/>
      <c r="Y42" s="238"/>
      <c r="Z42" s="238"/>
      <c r="AA42" s="238"/>
      <c r="AB42" s="238"/>
      <c r="AC42" s="238"/>
    </row>
    <row r="43" customFormat="false" ht="15" hidden="false" customHeight="false" outlineLevel="0" collapsed="false">
      <c r="A43" s="348" t="n">
        <v>42</v>
      </c>
      <c r="B43" s="330" t="e">
        <f aca="false">VLOOKUP(C43,'9. Matriz de Requisitos'!$A$8:$V$88,3, FALSE())</f>
        <v>#N/A</v>
      </c>
      <c r="C43" s="487"/>
      <c r="D43" s="330" t="e">
        <f aca="false">VLOOKUP(C43,'9. Matriz de Requisitos'!$A:$W,4, FALSE())</f>
        <v>#N/A</v>
      </c>
      <c r="E43" s="504"/>
      <c r="F43" s="486" t="e">
        <f aca="false">VLOOKUP($E43, '4.6.1 Catalogo Arquitectura'!$B$2:$D$48, 3, FALSE())</f>
        <v>#N/A</v>
      </c>
      <c r="G43" s="505"/>
      <c r="H43" s="490" t="e">
        <f aca="false">CONCATENATE("[",$C43,"]","[",$F43,"] - ",$G43)</f>
        <v>#N/A</v>
      </c>
      <c r="I43" s="491"/>
      <c r="J43" s="300" t="n">
        <f aca="false">IFERROR(VLOOKUP(E43,'4.6.1 Catalogo Arquitectura'!$B$2:$C$100, 2, FALSE()), 0)</f>
        <v>0</v>
      </c>
      <c r="K43" s="301" t="s">
        <v>43</v>
      </c>
      <c r="L43" s="300" t="n">
        <f aca="false">ROUNDUP(SUM(VLOOKUP('4.6 WBS Arquitectura'!K43,'6. Catalogos'!$J$2:$K$4,2,FALSE())*J43),0)</f>
        <v>0</v>
      </c>
      <c r="M43" s="486"/>
      <c r="N43" s="238"/>
      <c r="O43" s="238"/>
      <c r="P43" s="238"/>
      <c r="Q43" s="238"/>
      <c r="R43" s="238"/>
      <c r="S43" s="238"/>
      <c r="T43" s="238"/>
      <c r="U43" s="238"/>
      <c r="V43" s="238"/>
      <c r="W43" s="238"/>
      <c r="X43" s="238"/>
      <c r="Y43" s="238"/>
      <c r="Z43" s="238"/>
      <c r="AA43" s="238"/>
      <c r="AB43" s="238"/>
      <c r="AC43" s="238"/>
    </row>
    <row r="44" customFormat="false" ht="15" hidden="false" customHeight="false" outlineLevel="0" collapsed="false">
      <c r="A44" s="348" t="n">
        <v>43</v>
      </c>
      <c r="B44" s="330" t="e">
        <f aca="false">VLOOKUP(C44,'9. Matriz de Requisitos'!$A$8:$V$88,3, FALSE())</f>
        <v>#N/A</v>
      </c>
      <c r="C44" s="487"/>
      <c r="D44" s="330" t="e">
        <f aca="false">VLOOKUP(C44,'9. Matriz de Requisitos'!$A:$W,4, FALSE())</f>
        <v>#N/A</v>
      </c>
      <c r="E44" s="504"/>
      <c r="F44" s="486" t="e">
        <f aca="false">VLOOKUP($E44, '4.6.1 Catalogo Arquitectura'!$B$2:$D$48, 3, FALSE())</f>
        <v>#N/A</v>
      </c>
      <c r="G44" s="505"/>
      <c r="H44" s="490" t="e">
        <f aca="false">CONCATENATE("[",$C44,"]","[",$F44,"] - ",$G44)</f>
        <v>#N/A</v>
      </c>
      <c r="I44" s="491"/>
      <c r="J44" s="300" t="n">
        <f aca="false">IFERROR(VLOOKUP(E44,'4.6.1 Catalogo Arquitectura'!$B$2:$C$100, 2, FALSE()), 0)</f>
        <v>0</v>
      </c>
      <c r="K44" s="301" t="s">
        <v>43</v>
      </c>
      <c r="L44" s="300" t="n">
        <f aca="false">ROUNDUP(SUM(VLOOKUP('4.6 WBS Arquitectura'!K44,'6. Catalogos'!$J$2:$K$4,2,FALSE())*J44),0)</f>
        <v>0</v>
      </c>
      <c r="M44" s="486"/>
      <c r="N44" s="238"/>
      <c r="O44" s="238"/>
      <c r="P44" s="238"/>
      <c r="Q44" s="238"/>
      <c r="R44" s="238"/>
      <c r="S44" s="238"/>
      <c r="T44" s="238"/>
      <c r="U44" s="238"/>
      <c r="V44" s="238"/>
      <c r="W44" s="238"/>
      <c r="X44" s="238"/>
      <c r="Y44" s="238"/>
      <c r="Z44" s="238"/>
      <c r="AA44" s="238"/>
      <c r="AB44" s="238"/>
      <c r="AC44" s="238"/>
    </row>
    <row r="45" customFormat="false" ht="15" hidden="false" customHeight="false" outlineLevel="0" collapsed="false">
      <c r="A45" s="348" t="n">
        <v>44</v>
      </c>
      <c r="B45" s="330" t="e">
        <f aca="false">VLOOKUP(C45,'9. Matriz de Requisitos'!$A$8:$V$88,3, FALSE())</f>
        <v>#N/A</v>
      </c>
      <c r="C45" s="487"/>
      <c r="D45" s="330" t="e">
        <f aca="false">VLOOKUP(C45,'9. Matriz de Requisitos'!$A:$W,4, FALSE())</f>
        <v>#N/A</v>
      </c>
      <c r="E45" s="504"/>
      <c r="F45" s="486" t="e">
        <f aca="false">VLOOKUP($E45, '4.6.1 Catalogo Arquitectura'!$B$2:$D$48, 3, FALSE())</f>
        <v>#N/A</v>
      </c>
      <c r="G45" s="505"/>
      <c r="H45" s="490" t="e">
        <f aca="false">CONCATENATE("[",$C45,"]","[",$F45,"] - ",$G45)</f>
        <v>#N/A</v>
      </c>
      <c r="I45" s="491"/>
      <c r="J45" s="300" t="n">
        <f aca="false">IFERROR(VLOOKUP(E45,'4.6.1 Catalogo Arquitectura'!$B$2:$C$100, 2, FALSE()), 0)</f>
        <v>0</v>
      </c>
      <c r="K45" s="301" t="s">
        <v>43</v>
      </c>
      <c r="L45" s="300" t="n">
        <f aca="false">ROUNDUP(SUM(VLOOKUP('4.6 WBS Arquitectura'!K45,'6. Catalogos'!$J$2:$K$4,2,FALSE())*J45),0)</f>
        <v>0</v>
      </c>
      <c r="M45" s="486"/>
      <c r="N45" s="238"/>
      <c r="O45" s="238"/>
      <c r="P45" s="238"/>
      <c r="Q45" s="238"/>
      <c r="R45" s="238"/>
      <c r="S45" s="238"/>
      <c r="T45" s="238"/>
      <c r="U45" s="238"/>
      <c r="V45" s="238"/>
      <c r="W45" s="238"/>
      <c r="X45" s="238"/>
      <c r="Y45" s="238"/>
      <c r="Z45" s="238"/>
      <c r="AA45" s="238"/>
      <c r="AB45" s="238"/>
      <c r="AC45" s="238"/>
    </row>
    <row r="46" customFormat="false" ht="15" hidden="false" customHeight="false" outlineLevel="0" collapsed="false">
      <c r="A46" s="348" t="n">
        <v>45</v>
      </c>
      <c r="B46" s="330" t="e">
        <f aca="false">VLOOKUP(C46,'9. Matriz de Requisitos'!$A$8:$V$88,3, FALSE())</f>
        <v>#N/A</v>
      </c>
      <c r="C46" s="487"/>
      <c r="D46" s="330" t="e">
        <f aca="false">VLOOKUP(C46,'9. Matriz de Requisitos'!$A:$W,4, FALSE())</f>
        <v>#N/A</v>
      </c>
      <c r="E46" s="504"/>
      <c r="F46" s="486" t="e">
        <f aca="false">VLOOKUP($E46, '4.6.1 Catalogo Arquitectura'!$B$2:$D$48, 3, FALSE())</f>
        <v>#N/A</v>
      </c>
      <c r="G46" s="505"/>
      <c r="H46" s="490" t="e">
        <f aca="false">CONCATENATE("[",$C46,"]","[",$F46,"] - ",$G46)</f>
        <v>#N/A</v>
      </c>
      <c r="I46" s="491"/>
      <c r="J46" s="300" t="n">
        <f aca="false">IFERROR(VLOOKUP(E46,'4.6.1 Catalogo Arquitectura'!$B$2:$C$100, 2, FALSE()), 0)</f>
        <v>0</v>
      </c>
      <c r="K46" s="301" t="s">
        <v>43</v>
      </c>
      <c r="L46" s="300" t="n">
        <f aca="false">ROUNDUP(SUM(VLOOKUP('4.6 WBS Arquitectura'!K46,'6. Catalogos'!$J$2:$K$4,2,FALSE())*J46),0)</f>
        <v>0</v>
      </c>
      <c r="M46" s="486"/>
      <c r="N46" s="238"/>
      <c r="O46" s="238"/>
      <c r="P46" s="238"/>
      <c r="Q46" s="238"/>
      <c r="R46" s="238"/>
      <c r="S46" s="238"/>
      <c r="T46" s="238"/>
      <c r="U46" s="238"/>
      <c r="V46" s="238"/>
      <c r="W46" s="238"/>
      <c r="X46" s="238"/>
      <c r="Y46" s="238"/>
      <c r="Z46" s="238"/>
      <c r="AA46" s="238"/>
      <c r="AB46" s="238"/>
      <c r="AC46" s="238"/>
    </row>
    <row r="47" customFormat="false" ht="15" hidden="false" customHeight="false" outlineLevel="0" collapsed="false">
      <c r="A47" s="348" t="n">
        <v>46</v>
      </c>
      <c r="B47" s="330" t="e">
        <f aca="false">VLOOKUP(C47,'9. Matriz de Requisitos'!$A$8:$V$88,3, FALSE())</f>
        <v>#N/A</v>
      </c>
      <c r="C47" s="487"/>
      <c r="D47" s="330" t="e">
        <f aca="false">VLOOKUP(C47,'9. Matriz de Requisitos'!$A:$W,4, FALSE())</f>
        <v>#N/A</v>
      </c>
      <c r="E47" s="504"/>
      <c r="F47" s="486" t="e">
        <f aca="false">VLOOKUP($E47, '4.6.1 Catalogo Arquitectura'!$B$2:$D$48, 3, FALSE())</f>
        <v>#N/A</v>
      </c>
      <c r="G47" s="505"/>
      <c r="H47" s="490" t="e">
        <f aca="false">CONCATENATE("[",$C47,"]","[",$F47,"] - ",$G47)</f>
        <v>#N/A</v>
      </c>
      <c r="I47" s="491"/>
      <c r="J47" s="300" t="n">
        <f aca="false">IFERROR(VLOOKUP(E47,'4.6.1 Catalogo Arquitectura'!$B$2:$C$100, 2, FALSE()), 0)</f>
        <v>0</v>
      </c>
      <c r="K47" s="301" t="s">
        <v>43</v>
      </c>
      <c r="L47" s="300" t="n">
        <f aca="false">ROUNDUP(SUM(VLOOKUP('4.6 WBS Arquitectura'!K47,'6. Catalogos'!$J$2:$K$4,2,FALSE())*J47),0)</f>
        <v>0</v>
      </c>
      <c r="M47" s="486"/>
      <c r="N47" s="238"/>
      <c r="O47" s="238"/>
      <c r="P47" s="238"/>
      <c r="Q47" s="238"/>
      <c r="R47" s="238"/>
      <c r="S47" s="238"/>
      <c r="T47" s="238"/>
      <c r="U47" s="238"/>
      <c r="V47" s="238"/>
      <c r="W47" s="238"/>
      <c r="X47" s="238"/>
      <c r="Y47" s="238"/>
      <c r="Z47" s="238"/>
      <c r="AA47" s="238"/>
      <c r="AB47" s="238"/>
      <c r="AC47" s="238"/>
    </row>
    <row r="48" customFormat="false" ht="15" hidden="false" customHeight="false" outlineLevel="0" collapsed="false">
      <c r="A48" s="348" t="n">
        <v>47</v>
      </c>
      <c r="B48" s="330" t="e">
        <f aca="false">VLOOKUP(C48,'9. Matriz de Requisitos'!$A$8:$V$88,3, FALSE())</f>
        <v>#N/A</v>
      </c>
      <c r="C48" s="487"/>
      <c r="D48" s="330" t="e">
        <f aca="false">VLOOKUP(C48,'9. Matriz de Requisitos'!$A:$W,4, FALSE())</f>
        <v>#N/A</v>
      </c>
      <c r="E48" s="504"/>
      <c r="F48" s="486" t="e">
        <f aca="false">VLOOKUP($E48, '4.6.1 Catalogo Arquitectura'!$B$2:$D$48, 3, FALSE())</f>
        <v>#N/A</v>
      </c>
      <c r="G48" s="505"/>
      <c r="H48" s="490" t="e">
        <f aca="false">CONCATENATE("[",$C48,"]","[",$F48,"] - ",$G48)</f>
        <v>#N/A</v>
      </c>
      <c r="I48" s="491"/>
      <c r="J48" s="300" t="n">
        <f aca="false">IFERROR(VLOOKUP(E48,'4.6.1 Catalogo Arquitectura'!$B$2:$C$100, 2, FALSE()), 0)</f>
        <v>0</v>
      </c>
      <c r="K48" s="301" t="s">
        <v>43</v>
      </c>
      <c r="L48" s="300" t="n">
        <f aca="false">ROUNDUP(SUM(VLOOKUP('4.6 WBS Arquitectura'!K48,'6. Catalogos'!$J$2:$K$4,2,FALSE())*J48),0)</f>
        <v>0</v>
      </c>
      <c r="M48" s="486"/>
      <c r="N48" s="238"/>
      <c r="O48" s="238"/>
      <c r="P48" s="238"/>
      <c r="Q48" s="238"/>
      <c r="R48" s="238"/>
      <c r="S48" s="238"/>
      <c r="T48" s="238"/>
      <c r="U48" s="238"/>
      <c r="V48" s="238"/>
      <c r="W48" s="238"/>
      <c r="X48" s="238"/>
      <c r="Y48" s="238"/>
      <c r="Z48" s="238"/>
      <c r="AA48" s="238"/>
      <c r="AB48" s="238"/>
      <c r="AC48" s="238"/>
    </row>
    <row r="49" customFormat="false" ht="15" hidden="false" customHeight="false" outlineLevel="0" collapsed="false">
      <c r="A49" s="348" t="n">
        <v>48</v>
      </c>
      <c r="B49" s="330" t="e">
        <f aca="false">VLOOKUP(C49,'9. Matriz de Requisitos'!$A$8:$V$88,3, FALSE())</f>
        <v>#N/A</v>
      </c>
      <c r="C49" s="487"/>
      <c r="D49" s="330" t="e">
        <f aca="false">VLOOKUP(C49,'9. Matriz de Requisitos'!$A:$W,4, FALSE())</f>
        <v>#N/A</v>
      </c>
      <c r="E49" s="504"/>
      <c r="F49" s="486" t="e">
        <f aca="false">VLOOKUP($E49, '4.6.1 Catalogo Arquitectura'!$B$2:$D$48, 3, FALSE())</f>
        <v>#N/A</v>
      </c>
      <c r="G49" s="505"/>
      <c r="H49" s="490" t="e">
        <f aca="false">CONCATENATE("[",$C49,"]","[",$F49,"] - ",$G49)</f>
        <v>#N/A</v>
      </c>
      <c r="I49" s="491"/>
      <c r="J49" s="300" t="n">
        <f aca="false">IFERROR(VLOOKUP(E49,'4.6.1 Catalogo Arquitectura'!$B$2:$C$100, 2, FALSE()), 0)</f>
        <v>0</v>
      </c>
      <c r="K49" s="301" t="s">
        <v>43</v>
      </c>
      <c r="L49" s="300" t="n">
        <f aca="false">ROUNDUP(SUM(VLOOKUP('4.6 WBS Arquitectura'!K49,'6. Catalogos'!$J$2:$K$4,2,FALSE())*J49),0)</f>
        <v>0</v>
      </c>
      <c r="M49" s="486"/>
      <c r="N49" s="238"/>
      <c r="O49" s="238"/>
      <c r="P49" s="238"/>
      <c r="Q49" s="238"/>
      <c r="R49" s="238"/>
      <c r="S49" s="238"/>
      <c r="T49" s="238"/>
      <c r="U49" s="238"/>
      <c r="V49" s="238"/>
      <c r="W49" s="238"/>
      <c r="X49" s="238"/>
      <c r="Y49" s="238"/>
      <c r="Z49" s="238"/>
      <c r="AA49" s="238"/>
      <c r="AB49" s="238"/>
      <c r="AC49" s="238"/>
    </row>
    <row r="50" customFormat="false" ht="15" hidden="false" customHeight="false" outlineLevel="0" collapsed="false">
      <c r="A50" s="348" t="n">
        <v>49</v>
      </c>
      <c r="B50" s="330" t="e">
        <f aca="false">VLOOKUP(C50,'9. Matriz de Requisitos'!$A$8:$V$88,3, FALSE())</f>
        <v>#N/A</v>
      </c>
      <c r="C50" s="487"/>
      <c r="D50" s="330" t="e">
        <f aca="false">VLOOKUP(C50,'9. Matriz de Requisitos'!$A:$W,4, FALSE())</f>
        <v>#N/A</v>
      </c>
      <c r="E50" s="504"/>
      <c r="F50" s="486" t="e">
        <f aca="false">VLOOKUP($E50, '4.6.1 Catalogo Arquitectura'!$B$2:$D$48, 3, FALSE())</f>
        <v>#N/A</v>
      </c>
      <c r="G50" s="505"/>
      <c r="H50" s="490" t="e">
        <f aca="false">CONCATENATE("[",$C50,"]","[",$F50,"] - ",$G50)</f>
        <v>#N/A</v>
      </c>
      <c r="I50" s="491"/>
      <c r="J50" s="300" t="n">
        <f aca="false">IFERROR(VLOOKUP(E50,'4.6.1 Catalogo Arquitectura'!$B$2:$C$100, 2, FALSE()), 0)</f>
        <v>0</v>
      </c>
      <c r="K50" s="301" t="s">
        <v>43</v>
      </c>
      <c r="L50" s="300" t="n">
        <f aca="false">ROUNDUP(SUM(VLOOKUP('4.6 WBS Arquitectura'!K50,'6. Catalogos'!$J$2:$K$4,2,FALSE())*J50),0)</f>
        <v>0</v>
      </c>
      <c r="M50" s="486"/>
      <c r="N50" s="238"/>
      <c r="O50" s="238"/>
      <c r="P50" s="238"/>
      <c r="Q50" s="238"/>
      <c r="R50" s="238"/>
      <c r="S50" s="238"/>
      <c r="T50" s="238"/>
      <c r="U50" s="238"/>
      <c r="V50" s="238"/>
      <c r="W50" s="238"/>
      <c r="X50" s="238"/>
      <c r="Y50" s="238"/>
      <c r="Z50" s="238"/>
      <c r="AA50" s="238"/>
      <c r="AB50" s="238"/>
      <c r="AC50" s="238"/>
    </row>
    <row r="51" customFormat="false" ht="15" hidden="false" customHeight="false" outlineLevel="0" collapsed="false">
      <c r="A51" s="348" t="n">
        <v>50</v>
      </c>
      <c r="B51" s="330" t="e">
        <f aca="false">VLOOKUP(C51,'9. Matriz de Requisitos'!$A$8:$V$88,3, FALSE())</f>
        <v>#N/A</v>
      </c>
      <c r="C51" s="487"/>
      <c r="D51" s="330" t="e">
        <f aca="false">VLOOKUP(C51,'9. Matriz de Requisitos'!$A:$W,4, FALSE())</f>
        <v>#N/A</v>
      </c>
      <c r="E51" s="504"/>
      <c r="F51" s="486" t="e">
        <f aca="false">VLOOKUP($E51, '4.6.1 Catalogo Arquitectura'!$B$2:$D$48, 3, FALSE())</f>
        <v>#N/A</v>
      </c>
      <c r="G51" s="505"/>
      <c r="H51" s="490" t="e">
        <f aca="false">CONCATENATE("[",$C51,"]","[",$F51,"] - ",$G51)</f>
        <v>#N/A</v>
      </c>
      <c r="I51" s="491"/>
      <c r="J51" s="300" t="n">
        <f aca="false">IFERROR(VLOOKUP(E51,'4.6.1 Catalogo Arquitectura'!$B$2:$C$100, 2, FALSE()), 0)</f>
        <v>0</v>
      </c>
      <c r="K51" s="301" t="s">
        <v>43</v>
      </c>
      <c r="L51" s="300" t="n">
        <f aca="false">ROUNDUP(SUM(VLOOKUP('4.6 WBS Arquitectura'!K51,'6. Catalogos'!$J$2:$K$4,2,FALSE())*J51),0)</f>
        <v>0</v>
      </c>
      <c r="M51" s="486"/>
      <c r="N51" s="238"/>
      <c r="O51" s="238"/>
      <c r="P51" s="238"/>
      <c r="Q51" s="238"/>
      <c r="R51" s="238"/>
      <c r="S51" s="238"/>
      <c r="T51" s="238"/>
      <c r="U51" s="238"/>
      <c r="V51" s="238"/>
      <c r="W51" s="238"/>
      <c r="X51" s="238"/>
      <c r="Y51" s="238"/>
      <c r="Z51" s="238"/>
      <c r="AA51" s="238"/>
      <c r="AB51" s="238"/>
      <c r="AC51" s="238"/>
    </row>
    <row r="52" customFormat="false" ht="15" hidden="false" customHeight="false" outlineLevel="0" collapsed="false">
      <c r="A52" s="348" t="n">
        <v>51</v>
      </c>
      <c r="B52" s="330" t="e">
        <f aca="false">VLOOKUP(C52,'9. Matriz de Requisitos'!$A$8:$V$88,3, FALSE())</f>
        <v>#N/A</v>
      </c>
      <c r="C52" s="487"/>
      <c r="D52" s="330" t="e">
        <f aca="false">VLOOKUP(C52,'9. Matriz de Requisitos'!$A:$W,4, FALSE())</f>
        <v>#N/A</v>
      </c>
      <c r="E52" s="504"/>
      <c r="F52" s="486" t="e">
        <f aca="false">VLOOKUP($E52, '4.6.1 Catalogo Arquitectura'!$B$2:$D$48, 3, FALSE())</f>
        <v>#N/A</v>
      </c>
      <c r="G52" s="505"/>
      <c r="H52" s="490" t="e">
        <f aca="false">CONCATENATE("[",$C52,"]","[",$F52,"] - ",$G52)</f>
        <v>#N/A</v>
      </c>
      <c r="I52" s="491"/>
      <c r="J52" s="300" t="n">
        <f aca="false">IFERROR(VLOOKUP(E52,'4.6.1 Catalogo Arquitectura'!$B$2:$C$100, 2, FALSE()), 0)</f>
        <v>0</v>
      </c>
      <c r="K52" s="301" t="s">
        <v>43</v>
      </c>
      <c r="L52" s="300" t="n">
        <f aca="false">ROUNDUP(SUM(VLOOKUP('4.6 WBS Arquitectura'!K52,'6. Catalogos'!$J$2:$K$4,2,FALSE())*J52),0)</f>
        <v>0</v>
      </c>
      <c r="M52" s="486"/>
      <c r="N52" s="238"/>
      <c r="O52" s="238"/>
      <c r="P52" s="238"/>
      <c r="Q52" s="238"/>
      <c r="R52" s="238"/>
      <c r="S52" s="238"/>
      <c r="T52" s="238"/>
      <c r="U52" s="238"/>
      <c r="V52" s="238"/>
      <c r="W52" s="238"/>
      <c r="X52" s="238"/>
      <c r="Y52" s="238"/>
      <c r="Z52" s="238"/>
      <c r="AA52" s="238"/>
      <c r="AB52" s="238"/>
      <c r="AC52" s="238"/>
    </row>
    <row r="53" customFormat="false" ht="15" hidden="false" customHeight="false" outlineLevel="0" collapsed="false">
      <c r="A53" s="348" t="n">
        <v>52</v>
      </c>
      <c r="B53" s="330" t="e">
        <f aca="false">VLOOKUP(C53,'9. Matriz de Requisitos'!$A$8:$V$88,3, FALSE())</f>
        <v>#N/A</v>
      </c>
      <c r="C53" s="487"/>
      <c r="D53" s="330" t="e">
        <f aca="false">VLOOKUP(C53,'9. Matriz de Requisitos'!$A:$W,4, FALSE())</f>
        <v>#N/A</v>
      </c>
      <c r="E53" s="504"/>
      <c r="F53" s="486" t="e">
        <f aca="false">VLOOKUP($E53, '4.6.1 Catalogo Arquitectura'!$B$2:$D$48, 3, FALSE())</f>
        <v>#N/A</v>
      </c>
      <c r="G53" s="505"/>
      <c r="H53" s="490" t="e">
        <f aca="false">CONCATENATE("[",$C53,"]","[",$F53,"] - ",$G53)</f>
        <v>#N/A</v>
      </c>
      <c r="I53" s="491"/>
      <c r="J53" s="300" t="n">
        <f aca="false">IFERROR(VLOOKUP(E53,'4.6.1 Catalogo Arquitectura'!$B$2:$C$100, 2, FALSE()), 0)</f>
        <v>0</v>
      </c>
      <c r="K53" s="301" t="s">
        <v>43</v>
      </c>
      <c r="L53" s="300" t="n">
        <f aca="false">ROUNDUP(SUM(VLOOKUP('4.6 WBS Arquitectura'!K53,'6. Catalogos'!$J$2:$K$4,2,FALSE())*J53),0)</f>
        <v>0</v>
      </c>
      <c r="M53" s="486"/>
      <c r="N53" s="238"/>
      <c r="O53" s="238"/>
      <c r="P53" s="238"/>
      <c r="Q53" s="238"/>
      <c r="R53" s="238"/>
      <c r="S53" s="238"/>
      <c r="T53" s="238"/>
      <c r="U53" s="238"/>
      <c r="V53" s="238"/>
      <c r="W53" s="238"/>
      <c r="X53" s="238"/>
      <c r="Y53" s="238"/>
      <c r="Z53" s="238"/>
      <c r="AA53" s="238"/>
      <c r="AB53" s="238"/>
      <c r="AC53" s="238"/>
    </row>
    <row r="54" customFormat="false" ht="15" hidden="false" customHeight="false" outlineLevel="0" collapsed="false">
      <c r="A54" s="348" t="n">
        <v>53</v>
      </c>
      <c r="B54" s="330" t="e">
        <f aca="false">VLOOKUP(C54,'9. Matriz de Requisitos'!$A$8:$V$88,3, FALSE())</f>
        <v>#N/A</v>
      </c>
      <c r="C54" s="487"/>
      <c r="D54" s="330" t="e">
        <f aca="false">VLOOKUP(C54,'9. Matriz de Requisitos'!$A:$W,4, FALSE())</f>
        <v>#N/A</v>
      </c>
      <c r="E54" s="504"/>
      <c r="F54" s="486" t="e">
        <f aca="false">VLOOKUP($E54, '4.6.1 Catalogo Arquitectura'!$B$2:$D$48, 3, FALSE())</f>
        <v>#N/A</v>
      </c>
      <c r="G54" s="505"/>
      <c r="H54" s="490" t="e">
        <f aca="false">CONCATENATE("[",$C54,"]","[",$F54,"] - ",$G54)</f>
        <v>#N/A</v>
      </c>
      <c r="I54" s="491"/>
      <c r="J54" s="300" t="n">
        <f aca="false">IFERROR(VLOOKUP(E54,'4.6.1 Catalogo Arquitectura'!$B$2:$C$100, 2, FALSE()), 0)</f>
        <v>0</v>
      </c>
      <c r="K54" s="301" t="s">
        <v>43</v>
      </c>
      <c r="L54" s="300" t="n">
        <f aca="false">ROUNDUP(SUM(VLOOKUP('4.6 WBS Arquitectura'!K54,'6. Catalogos'!$J$2:$K$4,2,FALSE())*J54),0)</f>
        <v>0</v>
      </c>
      <c r="M54" s="486"/>
      <c r="N54" s="238"/>
      <c r="O54" s="238"/>
      <c r="P54" s="238"/>
      <c r="Q54" s="238"/>
      <c r="R54" s="238"/>
      <c r="S54" s="238"/>
      <c r="T54" s="238"/>
      <c r="U54" s="238"/>
      <c r="V54" s="238"/>
      <c r="W54" s="238"/>
      <c r="X54" s="238"/>
      <c r="Y54" s="238"/>
      <c r="Z54" s="238"/>
      <c r="AA54" s="238"/>
      <c r="AB54" s="238"/>
      <c r="AC54" s="238"/>
    </row>
    <row r="55" customFormat="false" ht="15" hidden="false" customHeight="false" outlineLevel="0" collapsed="false">
      <c r="A55" s="348" t="n">
        <v>54</v>
      </c>
      <c r="B55" s="330" t="e">
        <f aca="false">VLOOKUP(C55,'9. Matriz de Requisitos'!$A$8:$V$88,3, FALSE())</f>
        <v>#N/A</v>
      </c>
      <c r="C55" s="487"/>
      <c r="D55" s="330" t="e">
        <f aca="false">VLOOKUP(C55,'9. Matriz de Requisitos'!$A:$W,4, FALSE())</f>
        <v>#N/A</v>
      </c>
      <c r="E55" s="504"/>
      <c r="F55" s="486" t="e">
        <f aca="false">VLOOKUP($E55, '4.6.1 Catalogo Arquitectura'!$B$2:$D$48, 3, FALSE())</f>
        <v>#N/A</v>
      </c>
      <c r="G55" s="505"/>
      <c r="H55" s="490" t="e">
        <f aca="false">CONCATENATE("[",$C55,"]","[",$F55,"] - ",$G55)</f>
        <v>#N/A</v>
      </c>
      <c r="I55" s="491"/>
      <c r="J55" s="300" t="n">
        <f aca="false">IFERROR(VLOOKUP(E55,'4.6.1 Catalogo Arquitectura'!$B$2:$C$100, 2, FALSE()), 0)</f>
        <v>0</v>
      </c>
      <c r="K55" s="301" t="s">
        <v>43</v>
      </c>
      <c r="L55" s="300" t="n">
        <f aca="false">ROUNDUP(SUM(VLOOKUP('4.6 WBS Arquitectura'!K55,'6. Catalogos'!$J$2:$K$4,2,FALSE())*J55),0)</f>
        <v>0</v>
      </c>
      <c r="M55" s="486"/>
      <c r="N55" s="238"/>
      <c r="O55" s="238"/>
      <c r="P55" s="238"/>
      <c r="Q55" s="238"/>
      <c r="R55" s="238"/>
      <c r="S55" s="238"/>
      <c r="T55" s="238"/>
      <c r="U55" s="238"/>
      <c r="V55" s="238"/>
      <c r="W55" s="238"/>
      <c r="X55" s="238"/>
      <c r="Y55" s="238"/>
      <c r="Z55" s="238"/>
      <c r="AA55" s="238"/>
      <c r="AB55" s="238"/>
      <c r="AC55" s="238"/>
    </row>
    <row r="56" customFormat="false" ht="15" hidden="false" customHeight="false" outlineLevel="0" collapsed="false">
      <c r="A56" s="348" t="n">
        <v>55</v>
      </c>
      <c r="B56" s="330" t="e">
        <f aca="false">VLOOKUP(C56,'9. Matriz de Requisitos'!$A$8:$V$88,3, FALSE())</f>
        <v>#N/A</v>
      </c>
      <c r="C56" s="487"/>
      <c r="D56" s="330" t="e">
        <f aca="false">VLOOKUP(C56,'9. Matriz de Requisitos'!$A:$W,4, FALSE())</f>
        <v>#N/A</v>
      </c>
      <c r="E56" s="504"/>
      <c r="F56" s="486" t="e">
        <f aca="false">VLOOKUP($E56, '4.6.1 Catalogo Arquitectura'!$B$2:$D$48, 3, FALSE())</f>
        <v>#N/A</v>
      </c>
      <c r="G56" s="505"/>
      <c r="H56" s="490" t="e">
        <f aca="false">CONCATENATE("[",$C56,"]","[",$F56,"] - ",$G56)</f>
        <v>#N/A</v>
      </c>
      <c r="I56" s="491"/>
      <c r="J56" s="300" t="n">
        <f aca="false">IFERROR(VLOOKUP(E56,'4.6.1 Catalogo Arquitectura'!$B$2:$C$100, 2, FALSE()), 0)</f>
        <v>0</v>
      </c>
      <c r="K56" s="301" t="s">
        <v>43</v>
      </c>
      <c r="L56" s="300" t="n">
        <f aca="false">ROUNDUP(SUM(VLOOKUP('4.6 WBS Arquitectura'!K56,'6. Catalogos'!$J$2:$K$4,2,FALSE())*J56),0)</f>
        <v>0</v>
      </c>
      <c r="M56" s="486"/>
      <c r="N56" s="238"/>
      <c r="O56" s="238"/>
      <c r="P56" s="238"/>
      <c r="Q56" s="238"/>
      <c r="R56" s="238"/>
      <c r="S56" s="238"/>
      <c r="T56" s="238"/>
      <c r="U56" s="238"/>
      <c r="V56" s="238"/>
      <c r="W56" s="238"/>
      <c r="X56" s="238"/>
      <c r="Y56" s="238"/>
      <c r="Z56" s="238"/>
      <c r="AA56" s="238"/>
      <c r="AB56" s="238"/>
      <c r="AC56" s="238"/>
    </row>
    <row r="57" customFormat="false" ht="15" hidden="false" customHeight="false" outlineLevel="0" collapsed="false">
      <c r="A57" s="348" t="n">
        <v>56</v>
      </c>
      <c r="B57" s="330" t="e">
        <f aca="false">VLOOKUP(C57,'9. Matriz de Requisitos'!$A$8:$V$88,3, FALSE())</f>
        <v>#N/A</v>
      </c>
      <c r="C57" s="487"/>
      <c r="D57" s="330" t="e">
        <f aca="false">VLOOKUP(C57,'9. Matriz de Requisitos'!$A:$W,4, FALSE())</f>
        <v>#N/A</v>
      </c>
      <c r="E57" s="504"/>
      <c r="F57" s="486" t="e">
        <f aca="false">VLOOKUP($E57, '4.6.1 Catalogo Arquitectura'!$B$2:$D$48, 3, FALSE())</f>
        <v>#N/A</v>
      </c>
      <c r="G57" s="505"/>
      <c r="H57" s="490" t="e">
        <f aca="false">CONCATENATE("[",$C57,"]","[",$F57,"] - ",$G57)</f>
        <v>#N/A</v>
      </c>
      <c r="I57" s="491"/>
      <c r="J57" s="300" t="n">
        <f aca="false">IFERROR(VLOOKUP(E57,'4.6.1 Catalogo Arquitectura'!$B$2:$C$100, 2, FALSE()), 0)</f>
        <v>0</v>
      </c>
      <c r="K57" s="301" t="s">
        <v>43</v>
      </c>
      <c r="L57" s="300" t="n">
        <f aca="false">ROUNDUP(SUM(VLOOKUP('4.6 WBS Arquitectura'!K57,'6. Catalogos'!$J$2:$K$4,2,FALSE())*J57),0)</f>
        <v>0</v>
      </c>
      <c r="M57" s="486"/>
      <c r="N57" s="238"/>
      <c r="O57" s="238"/>
      <c r="P57" s="238"/>
      <c r="Q57" s="238"/>
      <c r="R57" s="238"/>
      <c r="S57" s="238"/>
      <c r="T57" s="238"/>
      <c r="U57" s="238"/>
      <c r="V57" s="238"/>
      <c r="W57" s="238"/>
      <c r="X57" s="238"/>
      <c r="Y57" s="238"/>
      <c r="Z57" s="238"/>
      <c r="AA57" s="238"/>
      <c r="AB57" s="238"/>
      <c r="AC57" s="238"/>
    </row>
    <row r="58" customFormat="false" ht="30" hidden="false" customHeight="true" outlineLevel="0" collapsed="false">
      <c r="A58" s="348" t="n">
        <v>57</v>
      </c>
      <c r="B58" s="330" t="e">
        <f aca="false">VLOOKUP(C58,'9. Matriz de Requisitos'!$A$8:$V$88,3, FALSE())</f>
        <v>#N/A</v>
      </c>
      <c r="C58" s="487"/>
      <c r="D58" s="330" t="e">
        <f aca="false">VLOOKUP(C58,'9. Matriz de Requisitos'!$A:$W,4, FALSE())</f>
        <v>#N/A</v>
      </c>
      <c r="E58" s="506" t="s">
        <v>2300</v>
      </c>
      <c r="F58" s="486" t="str">
        <f aca="false">VLOOKUP($E58, '4.6.1 Catalogo Arquitectura'!$B$2:$D$48, 3, FALSE())</f>
        <v>DOC-MEDIO</v>
      </c>
      <c r="G58" s="507" t="s">
        <v>2301</v>
      </c>
      <c r="H58" s="490" t="str">
        <f aca="false">CONCATENATE("[",$C58,"]","[",$F58,"] - ",$G58)</f>
        <v>[][DOC-MEDIO] -  Actualización constante al plan de Arquitectura e infraestructura del Sistema</v>
      </c>
      <c r="I58" s="509" t="s">
        <v>2302</v>
      </c>
      <c r="J58" s="300" t="n">
        <f aca="false">IFERROR(VLOOKUP(E58,'4.6.1 Catalogo Arquitectura'!$B$2:$C$100, 2, FALSE()), 0)</f>
        <v>27</v>
      </c>
      <c r="K58" s="301" t="s">
        <v>43</v>
      </c>
      <c r="L58" s="300" t="n">
        <f aca="false">ROUNDUP(SUM(VLOOKUP('4.6 WBS Arquitectura'!K58,'6. Catalogos'!$J$2:$K$4,2,FALSE())*J58),0)</f>
        <v>27</v>
      </c>
      <c r="M58" s="486"/>
      <c r="N58" s="238"/>
      <c r="O58" s="238"/>
      <c r="P58" s="238"/>
      <c r="Q58" s="238"/>
      <c r="R58" s="238"/>
      <c r="S58" s="238"/>
      <c r="T58" s="238"/>
      <c r="U58" s="238"/>
      <c r="V58" s="238"/>
      <c r="W58" s="238"/>
      <c r="X58" s="238"/>
      <c r="Y58" s="238"/>
      <c r="Z58" s="238"/>
      <c r="AA58" s="238"/>
      <c r="AB58" s="238"/>
      <c r="AC58" s="238"/>
    </row>
    <row r="59" customFormat="false" ht="45" hidden="false" customHeight="true" outlineLevel="0" collapsed="false">
      <c r="A59" s="348" t="n">
        <v>58</v>
      </c>
      <c r="B59" s="330" t="e">
        <f aca="false">VLOOKUP(C59,'9. Matriz de Requisitos'!$A$8:$V$88,3, FALSE())</f>
        <v>#N/A</v>
      </c>
      <c r="C59" s="487"/>
      <c r="D59" s="330" t="e">
        <f aca="false">VLOOKUP(C59,'9. Matriz de Requisitos'!$A:$W,4, FALSE())</f>
        <v>#N/A</v>
      </c>
      <c r="E59" s="506" t="s">
        <v>2303</v>
      </c>
      <c r="F59" s="486" t="str">
        <f aca="false">VLOOKUP($E59, '4.6.1 Catalogo Arquitectura'!$B$2:$D$48, 3, FALSE())</f>
        <v>PEER-RE</v>
      </c>
      <c r="G59" s="507" t="s">
        <v>2304</v>
      </c>
      <c r="H59" s="490" t="str">
        <f aca="false">CONCATENATE("[",$C59,"]","[",$F59,"] - ",$G59)</f>
        <v>[][PEER-RE] - Peer review de evaluación de Arquitectura de los aplicativos Frontend
</v>
      </c>
      <c r="I59" s="510" t="s">
        <v>2305</v>
      </c>
      <c r="J59" s="300" t="n">
        <f aca="false">IFERROR(VLOOKUP(E59,'4.6.1 Catalogo Arquitectura'!$B$2:$C$100, 2, FALSE()), 0)</f>
        <v>0</v>
      </c>
      <c r="K59" s="301" t="s">
        <v>43</v>
      </c>
      <c r="L59" s="300" t="n">
        <f aca="false">ROUNDUP(SUM(VLOOKUP('4.6 WBS Arquitectura'!K59,'6. Catalogos'!$J$2:$K$4,2,FALSE())*J59),0)</f>
        <v>0</v>
      </c>
      <c r="M59" s="486"/>
      <c r="N59" s="238"/>
      <c r="O59" s="238"/>
      <c r="P59" s="238"/>
      <c r="Q59" s="238"/>
      <c r="R59" s="238"/>
      <c r="S59" s="238"/>
      <c r="T59" s="238"/>
      <c r="U59" s="238"/>
      <c r="V59" s="238"/>
      <c r="W59" s="238"/>
      <c r="X59" s="238"/>
      <c r="Y59" s="238"/>
      <c r="Z59" s="238"/>
      <c r="AA59" s="238"/>
      <c r="AB59" s="238"/>
      <c r="AC59" s="238"/>
    </row>
    <row r="60" customFormat="false" ht="70.5" hidden="false" customHeight="true" outlineLevel="0" collapsed="false">
      <c r="A60" s="348" t="n">
        <v>58</v>
      </c>
      <c r="B60" s="330" t="e">
        <f aca="false">VLOOKUP(C60,'9. Matriz de Requisitos'!$A$8:$V$88,3, FALSE())</f>
        <v>#N/A</v>
      </c>
      <c r="C60" s="487"/>
      <c r="D60" s="330" t="e">
        <f aca="false">VLOOKUP(C60,'9. Matriz de Requisitos'!$A:$W,4, FALSE())</f>
        <v>#N/A</v>
      </c>
      <c r="E60" s="506" t="s">
        <v>2303</v>
      </c>
      <c r="F60" s="486" t="str">
        <f aca="false">VLOOKUP($E60, '4.6.1 Catalogo Arquitectura'!$B$2:$D$48, 3, FALSE())</f>
        <v>PEER-RE</v>
      </c>
      <c r="G60" s="507" t="s">
        <v>2306</v>
      </c>
      <c r="H60" s="490" t="str">
        <f aca="false">CONCATENATE("[",$C60,"]","[",$F60,"] - ",$G60)</f>
        <v>[][PEER-RE] - Peer review de evaluación de Arquitectura de los aplicativos Backend
</v>
      </c>
      <c r="I60" s="510" t="s">
        <v>2307</v>
      </c>
      <c r="J60" s="300" t="n">
        <f aca="false">IFERROR(VLOOKUP(E60,'4.6.1 Catalogo Arquitectura'!$B$2:$C$100, 2, FALSE()), 0)</f>
        <v>0</v>
      </c>
      <c r="K60" s="301" t="s">
        <v>43</v>
      </c>
      <c r="L60" s="300" t="n">
        <f aca="false">ROUNDUP(SUM(VLOOKUP('4.6 WBS Arquitectura'!K60,'6. Catalogos'!$J$2:$K$4,2,FALSE())*J60),0)</f>
        <v>0</v>
      </c>
      <c r="M60" s="486"/>
      <c r="N60" s="238"/>
      <c r="O60" s="238"/>
      <c r="P60" s="238"/>
      <c r="Q60" s="238"/>
      <c r="R60" s="238"/>
      <c r="S60" s="238"/>
      <c r="T60" s="238"/>
      <c r="U60" s="238"/>
      <c r="V60" s="238"/>
      <c r="W60" s="238"/>
      <c r="X60" s="238"/>
      <c r="Y60" s="238"/>
      <c r="Z60" s="238"/>
      <c r="AA60" s="238"/>
      <c r="AB60" s="238"/>
      <c r="AC60" s="238"/>
    </row>
    <row r="61" customFormat="false" ht="15" hidden="false" customHeight="false" outlineLevel="0" collapsed="false">
      <c r="A61" s="348" t="n">
        <v>59</v>
      </c>
      <c r="B61" s="330" t="e">
        <f aca="false">VLOOKUP(C61,'9. Matriz de Requisitos'!$A$8:$V$88,3, FALSE())</f>
        <v>#N/A</v>
      </c>
      <c r="C61" s="487"/>
      <c r="D61" s="330" t="e">
        <f aca="false">VLOOKUP(C61,'9. Matriz de Requisitos'!$A:$W,4, FALSE())</f>
        <v>#N/A</v>
      </c>
      <c r="E61" s="504"/>
      <c r="F61" s="486" t="e">
        <f aca="false">VLOOKUP($E61, '4.6.1 Catalogo Arquitectura'!$B$2:$D$48, 3, FALSE())</f>
        <v>#N/A</v>
      </c>
      <c r="G61" s="505"/>
      <c r="H61" s="490" t="e">
        <f aca="false">CONCATENATE("[",$C61,"]","[",$F61,"] - ",$G61)</f>
        <v>#N/A</v>
      </c>
      <c r="I61" s="491"/>
      <c r="J61" s="300" t="n">
        <f aca="false">IFERROR(VLOOKUP(E61,'4.6.1 Catalogo Arquitectura'!$B$2:$C$100, 2, FALSE()), 0)</f>
        <v>0</v>
      </c>
      <c r="K61" s="301" t="s">
        <v>43</v>
      </c>
      <c r="L61" s="300" t="n">
        <f aca="false">ROUNDUP(SUM(VLOOKUP('4.6 WBS Arquitectura'!K61,'6. Catalogos'!$J$2:$K$4,2,FALSE())*J61),0)</f>
        <v>0</v>
      </c>
      <c r="M61" s="486"/>
      <c r="N61" s="238"/>
      <c r="O61" s="238"/>
      <c r="P61" s="238"/>
      <c r="Q61" s="238"/>
      <c r="R61" s="238"/>
      <c r="S61" s="238"/>
      <c r="T61" s="238"/>
      <c r="U61" s="238"/>
      <c r="V61" s="238"/>
      <c r="W61" s="238"/>
      <c r="X61" s="238"/>
      <c r="Y61" s="238"/>
      <c r="Z61" s="238"/>
      <c r="AA61" s="238"/>
      <c r="AB61" s="238"/>
      <c r="AC61" s="238"/>
    </row>
    <row r="62" customFormat="false" ht="28.5" hidden="false" customHeight="true" outlineLevel="0" collapsed="false">
      <c r="A62" s="348" t="n">
        <v>60</v>
      </c>
      <c r="B62" s="330" t="e">
        <f aca="false">VLOOKUP(C62,'9. Matriz de Requisitos'!$A$8:$V$88,3, FALSE())</f>
        <v>#N/A</v>
      </c>
      <c r="C62" s="487"/>
      <c r="D62" s="330" t="e">
        <f aca="false">VLOOKUP(C62,'9. Matriz de Requisitos'!$A:$W,4, FALSE())</f>
        <v>#N/A</v>
      </c>
      <c r="E62" s="504"/>
      <c r="F62" s="486" t="e">
        <f aca="false">VLOOKUP($E62, '4.6.1 Catalogo Arquitectura'!$B$2:$D$48, 3, FALSE())</f>
        <v>#N/A</v>
      </c>
      <c r="G62" s="505"/>
      <c r="H62" s="490" t="str">
        <f aca="false">CONCATENATE("[",$C63,"]","[",$F63,"] - ",$G63)</f>
        <v>[][DOC-BAJO] - Documentación de arquitectura de roles y permisos (si aplica)</v>
      </c>
      <c r="I62" s="491"/>
      <c r="J62" s="300" t="n">
        <f aca="false">IFERROR(VLOOKUP(E62,'4.6.1 Catalogo Arquitectura'!$B$2:$C$100, 2, FALSE()), 0)</f>
        <v>0</v>
      </c>
      <c r="K62" s="301" t="s">
        <v>43</v>
      </c>
      <c r="L62" s="300" t="n">
        <f aca="false">ROUNDUP(SUM(VLOOKUP('4.6 WBS Arquitectura'!K62,'6. Catalogos'!$J$2:$K$4,2,FALSE())*J62),0)</f>
        <v>0</v>
      </c>
      <c r="M62" s="486"/>
      <c r="N62" s="238"/>
      <c r="O62" s="238"/>
      <c r="P62" s="238"/>
      <c r="Q62" s="238"/>
      <c r="R62" s="238"/>
      <c r="S62" s="238"/>
      <c r="T62" s="238"/>
      <c r="U62" s="238"/>
      <c r="V62" s="238"/>
      <c r="W62" s="238"/>
      <c r="X62" s="238"/>
      <c r="Y62" s="238"/>
      <c r="Z62" s="238"/>
      <c r="AA62" s="238"/>
      <c r="AB62" s="238"/>
      <c r="AC62" s="238"/>
    </row>
    <row r="63" customFormat="false" ht="142.5" hidden="false" customHeight="true" outlineLevel="0" collapsed="false">
      <c r="A63" s="348" t="n">
        <v>61</v>
      </c>
      <c r="B63" s="330" t="e">
        <f aca="false">VLOOKUP(C63,'9. Matriz de Requisitos'!$A$8:$V$88,3, FALSE())</f>
        <v>#N/A</v>
      </c>
      <c r="C63" s="487"/>
      <c r="D63" s="330" t="e">
        <f aca="false">VLOOKUP(C63,'9. Matriz de Requisitos'!$A:$W,4, FALSE())</f>
        <v>#N/A</v>
      </c>
      <c r="E63" s="506" t="s">
        <v>2308</v>
      </c>
      <c r="F63" s="486" t="str">
        <f aca="false">VLOOKUP($E63, '4.6.1 Catalogo Arquitectura'!$B$2:$D$48, 3, FALSE())</f>
        <v>DOC-BAJO</v>
      </c>
      <c r="G63" s="507" t="s">
        <v>2309</v>
      </c>
      <c r="I63" s="508" t="s">
        <v>2310</v>
      </c>
      <c r="J63" s="300" t="n">
        <f aca="false">IFERROR(VLOOKUP(E63,'4.6.1 Catalogo Arquitectura'!$B$2:$C$100, 2, FALSE()), 0)</f>
        <v>18</v>
      </c>
      <c r="K63" s="301" t="s">
        <v>43</v>
      </c>
      <c r="L63" s="300" t="n">
        <f aca="false">ROUNDUP(SUM(VLOOKUP('4.6 WBS Arquitectura'!K63,'6. Catalogos'!$J$2:$K$4,2,FALSE())*J63),0)</f>
        <v>18</v>
      </c>
      <c r="M63" s="486"/>
      <c r="N63" s="238"/>
      <c r="O63" s="238"/>
      <c r="P63" s="238"/>
      <c r="Q63" s="238"/>
      <c r="R63" s="238"/>
      <c r="S63" s="238"/>
      <c r="T63" s="238"/>
      <c r="U63" s="238"/>
      <c r="V63" s="238"/>
      <c r="W63" s="238"/>
      <c r="X63" s="238"/>
      <c r="Y63" s="238"/>
      <c r="Z63" s="238"/>
      <c r="AA63" s="238"/>
      <c r="AB63" s="238"/>
      <c r="AC63" s="238"/>
    </row>
    <row r="64" customFormat="false" ht="45" hidden="false" customHeight="true" outlineLevel="0" collapsed="false">
      <c r="A64" s="348"/>
      <c r="B64" s="330" t="e">
        <f aca="false">VLOOKUP(C64,'9. Matriz de Requisitos'!$A$8:$V$88,3, FALSE())</f>
        <v>#N/A</v>
      </c>
      <c r="C64" s="487"/>
      <c r="D64" s="330" t="e">
        <f aca="false">VLOOKUP(C64,'9. Matriz de Requisitos'!$A:$W,4, FALSE())</f>
        <v>#N/A</v>
      </c>
      <c r="E64" s="504" t="s">
        <v>2308</v>
      </c>
      <c r="F64" s="486" t="str">
        <f aca="false">VLOOKUP($E64, '4.6.1 Catalogo Arquitectura'!$B$2:$D$48, 3, FALSE())</f>
        <v>DOC-BAJO</v>
      </c>
      <c r="G64" s="505" t="s">
        <v>2311</v>
      </c>
      <c r="H64" s="490" t="str">
        <f aca="false">CONCATENATE("[",$C64,"]","[",$F64,"] - ",$G64)</f>
        <v>[][DOC-BAJO] - Validar que la arquitectura cumpla con los roles y permisos establecidos
</v>
      </c>
      <c r="I64" s="491"/>
      <c r="J64" s="300" t="n">
        <f aca="false">IFERROR(VLOOKUP(E64,'4.6.1 Catalogo Arquitectura'!$B$2:$C$100, 2, FALSE()), 0)</f>
        <v>18</v>
      </c>
      <c r="K64" s="301" t="s">
        <v>43</v>
      </c>
      <c r="L64" s="300" t="n">
        <f aca="false">ROUNDUP(SUM(VLOOKUP('4.6 WBS Arquitectura'!K64,'6. Catalogos'!$J$2:$K$4,2,FALSE())*J64),0)</f>
        <v>18</v>
      </c>
      <c r="M64" s="486"/>
      <c r="N64" s="238"/>
      <c r="O64" s="238"/>
      <c r="P64" s="238"/>
      <c r="Q64" s="238"/>
      <c r="R64" s="238"/>
      <c r="S64" s="238"/>
      <c r="T64" s="238"/>
      <c r="U64" s="238"/>
      <c r="V64" s="238"/>
      <c r="W64" s="238"/>
      <c r="X64" s="238"/>
      <c r="Y64" s="238"/>
      <c r="Z64" s="238"/>
      <c r="AA64" s="238"/>
      <c r="AB64" s="238"/>
      <c r="AC64" s="238"/>
    </row>
    <row r="65" customFormat="false" ht="60" hidden="false" customHeight="true" outlineLevel="0" collapsed="false">
      <c r="A65" s="348" t="n">
        <v>62</v>
      </c>
      <c r="B65" s="330" t="e">
        <f aca="false">VLOOKUP(C65,'9. Matriz de Requisitos'!$A$8:$V$88,3, FALSE())</f>
        <v>#N/A</v>
      </c>
      <c r="C65" s="487"/>
      <c r="D65" s="330" t="e">
        <f aca="false">VLOOKUP(C65,'9. Matriz de Requisitos'!$A:$W,4, FALSE())</f>
        <v>#N/A</v>
      </c>
      <c r="E65" s="504" t="s">
        <v>2312</v>
      </c>
      <c r="F65" s="486" t="str">
        <f aca="false">VLOOKUP($E65, '4.6.1 Catalogo Arquitectura'!$B$2:$D$48, 3, FALSE())</f>
        <v>GEN-FORM</v>
      </c>
      <c r="G65" s="505" t="s">
        <v>2313</v>
      </c>
      <c r="H65" s="490" t="str">
        <f aca="false">CONCATENATE("[",$C65,"]","[",$F65,"] - ",$G65)</f>
        <v>[][GEN-FORM] - Generar un formato con los elementos minimos para documentar la arquitectura
</v>
      </c>
      <c r="I65" s="491" t="s">
        <v>2314</v>
      </c>
      <c r="J65" s="300" t="n">
        <f aca="false">IFERROR(VLOOKUP(E65,'4.6.1 Catalogo Arquitectura'!$B$2:$C$100, 2, FALSE()), 0)</f>
        <v>4</v>
      </c>
      <c r="K65" s="301" t="s">
        <v>43</v>
      </c>
      <c r="L65" s="300" t="n">
        <f aca="false">ROUNDUP(SUM(VLOOKUP('4.6 WBS Arquitectura'!K65,'6. Catalogos'!$J$2:$K$4,2,FALSE())*J65),0)</f>
        <v>4</v>
      </c>
      <c r="M65" s="486"/>
      <c r="N65" s="238"/>
      <c r="O65" s="238"/>
      <c r="P65" s="238"/>
      <c r="Q65" s="238"/>
      <c r="R65" s="238"/>
      <c r="S65" s="238"/>
      <c r="T65" s="238"/>
      <c r="U65" s="238"/>
      <c r="V65" s="238"/>
      <c r="W65" s="238"/>
      <c r="X65" s="238"/>
      <c r="Y65" s="238"/>
      <c r="Z65" s="238"/>
      <c r="AA65" s="238"/>
      <c r="AB65" s="238"/>
      <c r="AC65" s="238"/>
    </row>
    <row r="66" customFormat="false" ht="45" hidden="false" customHeight="true" outlineLevel="0" collapsed="false">
      <c r="A66" s="348"/>
      <c r="B66" s="330" t="e">
        <f aca="false">VLOOKUP(C66,'9. Matriz de Requisitos'!$A$8:$V$88,3, FALSE())</f>
        <v>#N/A</v>
      </c>
      <c r="C66" s="487"/>
      <c r="D66" s="330" t="e">
        <f aca="false">VLOOKUP(C66,'9. Matriz de Requisitos'!$A:$W,4, FALSE())</f>
        <v>#N/A</v>
      </c>
      <c r="E66" s="504" t="s">
        <v>2315</v>
      </c>
      <c r="F66" s="486" t="str">
        <f aca="false">VLOOKUP($E66, '4.6.1 Catalogo Arquitectura'!$B$2:$D$48, 3, FALSE())</f>
        <v>DOC-ALTO</v>
      </c>
      <c r="G66" s="505" t="s">
        <v>2316</v>
      </c>
      <c r="H66" s="490" t="str">
        <f aca="false">CONCATENATE("[",$C66,"]","[",$F66,"] - ",$G66)</f>
        <v>[][DOC-ALTO] - Validación de los documentos arquitectonicos generados durante este proyecto
</v>
      </c>
      <c r="I66" s="491" t="s">
        <v>2317</v>
      </c>
      <c r="J66" s="300" t="n">
        <f aca="false">IFERROR(VLOOKUP(E66,'4.6.1 Catalogo Arquitectura'!$B$2:$C$100, 2, FALSE()), 0)</f>
        <v>36</v>
      </c>
      <c r="K66" s="301" t="s">
        <v>43</v>
      </c>
      <c r="L66" s="300" t="n">
        <f aca="false">ROUNDUP(SUM(VLOOKUP('4.6 WBS Arquitectura'!K66,'6. Catalogos'!$J$2:$K$4,2,FALSE())*J66),0)</f>
        <v>36</v>
      </c>
      <c r="M66" s="486"/>
      <c r="N66" s="238"/>
      <c r="O66" s="238"/>
      <c r="P66" s="238"/>
      <c r="Q66" s="238"/>
      <c r="R66" s="238"/>
      <c r="S66" s="238"/>
      <c r="T66" s="238"/>
      <c r="U66" s="238"/>
      <c r="V66" s="238"/>
      <c r="W66" s="238"/>
      <c r="X66" s="238"/>
      <c r="Y66" s="238"/>
      <c r="Z66" s="238"/>
      <c r="AA66" s="238"/>
      <c r="AB66" s="238"/>
      <c r="AC66" s="238"/>
    </row>
    <row r="67" customFormat="false" ht="27" hidden="false" customHeight="true" outlineLevel="0" collapsed="false">
      <c r="A67" s="348"/>
      <c r="B67" s="453"/>
      <c r="C67" s="238"/>
      <c r="D67" s="347"/>
      <c r="E67" s="347"/>
      <c r="F67" s="486"/>
      <c r="G67" s="505"/>
      <c r="H67" s="486"/>
      <c r="I67" s="491"/>
      <c r="J67" s="452" t="n">
        <f aca="false">SUM(J2:J66)</f>
        <v>112</v>
      </c>
      <c r="K67" s="238"/>
      <c r="L67" s="452" t="n">
        <f aca="false">SUM(L2:L66)</f>
        <v>112</v>
      </c>
      <c r="M67" s="238"/>
      <c r="N67" s="238"/>
      <c r="O67" s="238"/>
      <c r="P67" s="238"/>
      <c r="Q67" s="238"/>
      <c r="R67" s="238"/>
      <c r="S67" s="238"/>
      <c r="T67" s="238"/>
      <c r="U67" s="238"/>
      <c r="V67" s="238"/>
      <c r="W67" s="238"/>
      <c r="X67" s="238"/>
      <c r="Y67" s="238"/>
      <c r="Z67" s="238"/>
      <c r="AA67" s="238"/>
      <c r="AB67" s="238"/>
      <c r="AC67" s="238"/>
    </row>
    <row r="68" customFormat="false" ht="15" hidden="false" customHeight="false" outlineLevel="0" collapsed="false">
      <c r="A68" s="238"/>
      <c r="B68" s="453"/>
      <c r="C68" s="238"/>
      <c r="D68" s="347"/>
      <c r="E68" s="347"/>
      <c r="F68" s="486"/>
      <c r="G68" s="505"/>
      <c r="H68" s="486"/>
      <c r="I68" s="491"/>
      <c r="J68" s="238"/>
      <c r="K68" s="238"/>
      <c r="L68" s="238"/>
      <c r="M68" s="238"/>
      <c r="N68" s="238"/>
      <c r="O68" s="238"/>
      <c r="P68" s="238"/>
      <c r="Q68" s="238"/>
      <c r="R68" s="238"/>
      <c r="S68" s="238"/>
      <c r="T68" s="238"/>
      <c r="U68" s="238"/>
      <c r="V68" s="238"/>
      <c r="W68" s="238"/>
      <c r="X68" s="238"/>
      <c r="Y68" s="238"/>
      <c r="Z68" s="238"/>
      <c r="AA68" s="238"/>
      <c r="AB68" s="238"/>
      <c r="AC68" s="238"/>
    </row>
    <row r="69" customFormat="false" ht="15" hidden="false" customHeight="false" outlineLevel="0" collapsed="false">
      <c r="A69" s="238"/>
      <c r="B69" s="453"/>
      <c r="C69" s="238"/>
      <c r="D69" s="347"/>
      <c r="E69" s="347"/>
      <c r="F69" s="486"/>
      <c r="G69" s="505"/>
      <c r="H69" s="486"/>
      <c r="I69" s="491"/>
      <c r="J69" s="238"/>
      <c r="K69" s="238"/>
      <c r="L69" s="238"/>
      <c r="M69" s="238"/>
      <c r="N69" s="238"/>
      <c r="O69" s="238"/>
      <c r="P69" s="238"/>
      <c r="Q69" s="238"/>
      <c r="R69" s="238"/>
      <c r="S69" s="238"/>
      <c r="T69" s="238"/>
      <c r="U69" s="238"/>
      <c r="V69" s="238"/>
      <c r="W69" s="238"/>
      <c r="X69" s="238"/>
      <c r="Y69" s="238"/>
      <c r="Z69" s="238"/>
      <c r="AA69" s="238"/>
      <c r="AB69" s="238"/>
      <c r="AC69" s="238"/>
    </row>
    <row r="70" customFormat="false" ht="15" hidden="false" customHeight="false" outlineLevel="0" collapsed="false">
      <c r="A70" s="238"/>
      <c r="B70" s="453"/>
      <c r="C70" s="238"/>
      <c r="D70" s="347"/>
      <c r="E70" s="347"/>
      <c r="F70" s="486"/>
      <c r="G70" s="505"/>
      <c r="H70" s="486"/>
      <c r="I70" s="491"/>
      <c r="J70" s="238"/>
      <c r="K70" s="238"/>
      <c r="L70" s="238"/>
      <c r="M70" s="238"/>
      <c r="N70" s="238"/>
      <c r="O70" s="238"/>
      <c r="P70" s="238"/>
      <c r="Q70" s="238"/>
      <c r="R70" s="238"/>
      <c r="S70" s="238"/>
      <c r="T70" s="238"/>
      <c r="U70" s="238"/>
      <c r="V70" s="238"/>
      <c r="W70" s="238"/>
      <c r="X70" s="238"/>
      <c r="Y70" s="238"/>
      <c r="Z70" s="238"/>
      <c r="AA70" s="238"/>
      <c r="AB70" s="238"/>
      <c r="AC70" s="238"/>
    </row>
    <row r="71" customFormat="false" ht="15" hidden="false" customHeight="false" outlineLevel="0" collapsed="false">
      <c r="A71" s="238"/>
      <c r="B71" s="453"/>
      <c r="C71" s="238"/>
      <c r="D71" s="347"/>
      <c r="E71" s="347"/>
      <c r="F71" s="486"/>
      <c r="G71" s="505"/>
      <c r="H71" s="486"/>
      <c r="I71" s="491"/>
      <c r="J71" s="238"/>
      <c r="K71" s="238"/>
      <c r="L71" s="238"/>
      <c r="M71" s="238"/>
      <c r="N71" s="238"/>
      <c r="O71" s="238"/>
      <c r="P71" s="238"/>
      <c r="Q71" s="238"/>
      <c r="R71" s="238"/>
      <c r="S71" s="238"/>
      <c r="T71" s="238"/>
      <c r="U71" s="238"/>
      <c r="V71" s="238"/>
      <c r="W71" s="238"/>
      <c r="X71" s="238"/>
      <c r="Y71" s="238"/>
      <c r="Z71" s="238"/>
      <c r="AA71" s="238"/>
      <c r="AB71" s="238"/>
      <c r="AC71" s="238"/>
    </row>
    <row r="72" customFormat="false" ht="15" hidden="false" customHeight="false" outlineLevel="0" collapsed="false">
      <c r="A72" s="238"/>
      <c r="B72" s="453"/>
      <c r="C72" s="238"/>
      <c r="D72" s="347"/>
      <c r="E72" s="347"/>
      <c r="F72" s="486"/>
      <c r="G72" s="505"/>
      <c r="H72" s="486"/>
      <c r="I72" s="491"/>
      <c r="J72" s="238"/>
      <c r="K72" s="238"/>
      <c r="L72" s="238"/>
      <c r="M72" s="238"/>
      <c r="N72" s="238"/>
      <c r="O72" s="238"/>
      <c r="P72" s="238"/>
      <c r="Q72" s="238"/>
      <c r="R72" s="238"/>
      <c r="S72" s="238"/>
      <c r="T72" s="238"/>
      <c r="U72" s="238"/>
      <c r="V72" s="238"/>
      <c r="W72" s="238"/>
      <c r="X72" s="238"/>
      <c r="Y72" s="238"/>
      <c r="Z72" s="238"/>
      <c r="AA72" s="238"/>
      <c r="AB72" s="238"/>
      <c r="AC72" s="238"/>
    </row>
    <row r="73" customFormat="false" ht="15" hidden="false" customHeight="false" outlineLevel="0" collapsed="false">
      <c r="A73" s="238"/>
      <c r="B73" s="453"/>
      <c r="C73" s="238"/>
      <c r="D73" s="347"/>
      <c r="E73" s="347"/>
      <c r="F73" s="486"/>
      <c r="G73" s="505"/>
      <c r="H73" s="486"/>
      <c r="I73" s="491"/>
      <c r="J73" s="238"/>
      <c r="K73" s="238"/>
      <c r="L73" s="238"/>
      <c r="M73" s="238"/>
      <c r="N73" s="238"/>
      <c r="O73" s="238"/>
      <c r="P73" s="238"/>
      <c r="Q73" s="238"/>
      <c r="R73" s="238"/>
      <c r="S73" s="238"/>
      <c r="T73" s="238"/>
      <c r="U73" s="238"/>
      <c r="V73" s="238"/>
      <c r="W73" s="238"/>
      <c r="X73" s="238"/>
      <c r="Y73" s="238"/>
      <c r="Z73" s="238"/>
      <c r="AA73" s="238"/>
      <c r="AB73" s="238"/>
      <c r="AC73" s="238"/>
    </row>
    <row r="74" customFormat="false" ht="15" hidden="false" customHeight="false" outlineLevel="0" collapsed="false">
      <c r="A74" s="238"/>
      <c r="B74" s="453"/>
      <c r="C74" s="238"/>
      <c r="D74" s="347"/>
      <c r="E74" s="347"/>
      <c r="F74" s="486"/>
      <c r="G74" s="505"/>
      <c r="H74" s="486"/>
      <c r="I74" s="491"/>
      <c r="J74" s="238"/>
      <c r="K74" s="238"/>
      <c r="L74" s="238"/>
      <c r="M74" s="238"/>
      <c r="N74" s="238"/>
      <c r="O74" s="238"/>
      <c r="P74" s="238"/>
      <c r="Q74" s="238"/>
      <c r="R74" s="238"/>
      <c r="S74" s="238"/>
      <c r="T74" s="238"/>
      <c r="U74" s="238"/>
      <c r="V74" s="238"/>
      <c r="W74" s="238"/>
      <c r="X74" s="238"/>
      <c r="Y74" s="238"/>
      <c r="Z74" s="238"/>
      <c r="AA74" s="238"/>
      <c r="AB74" s="238"/>
      <c r="AC74" s="238"/>
    </row>
    <row r="75" customFormat="false" ht="15" hidden="false" customHeight="false" outlineLevel="0" collapsed="false">
      <c r="A75" s="238"/>
      <c r="B75" s="453"/>
      <c r="C75" s="238"/>
      <c r="D75" s="347"/>
      <c r="E75" s="347"/>
      <c r="F75" s="486"/>
      <c r="G75" s="505"/>
      <c r="H75" s="486"/>
      <c r="I75" s="491"/>
      <c r="J75" s="238"/>
      <c r="K75" s="238"/>
      <c r="L75" s="238"/>
      <c r="M75" s="238"/>
      <c r="N75" s="238"/>
      <c r="O75" s="238"/>
      <c r="P75" s="238"/>
      <c r="Q75" s="238"/>
      <c r="R75" s="238"/>
      <c r="S75" s="238"/>
      <c r="T75" s="238"/>
      <c r="U75" s="238"/>
      <c r="V75" s="238"/>
      <c r="W75" s="238"/>
      <c r="X75" s="238"/>
      <c r="Y75" s="238"/>
      <c r="Z75" s="238"/>
      <c r="AA75" s="238"/>
      <c r="AB75" s="238"/>
      <c r="AC75" s="238"/>
    </row>
    <row r="76" customFormat="false" ht="15" hidden="false" customHeight="false" outlineLevel="0" collapsed="false">
      <c r="A76" s="238"/>
      <c r="B76" s="453"/>
      <c r="C76" s="238"/>
      <c r="D76" s="347"/>
      <c r="E76" s="347"/>
      <c r="F76" s="486"/>
      <c r="G76" s="505"/>
      <c r="H76" s="486"/>
      <c r="I76" s="491"/>
      <c r="J76" s="238"/>
      <c r="K76" s="238"/>
      <c r="L76" s="238"/>
      <c r="M76" s="238"/>
      <c r="N76" s="238"/>
      <c r="O76" s="238"/>
      <c r="P76" s="238"/>
      <c r="Q76" s="238"/>
      <c r="R76" s="238"/>
      <c r="S76" s="238"/>
      <c r="T76" s="238"/>
      <c r="U76" s="238"/>
      <c r="V76" s="238"/>
      <c r="W76" s="238"/>
      <c r="X76" s="238"/>
      <c r="Y76" s="238"/>
      <c r="Z76" s="238"/>
      <c r="AA76" s="238"/>
      <c r="AB76" s="238"/>
      <c r="AC76" s="238"/>
    </row>
    <row r="77" customFormat="false" ht="15" hidden="false" customHeight="false" outlineLevel="0" collapsed="false">
      <c r="A77" s="238"/>
      <c r="B77" s="453"/>
      <c r="C77" s="238"/>
      <c r="D77" s="347"/>
      <c r="E77" s="347"/>
      <c r="F77" s="486"/>
      <c r="G77" s="505"/>
      <c r="H77" s="486"/>
      <c r="I77" s="491"/>
      <c r="J77" s="238"/>
      <c r="K77" s="238"/>
      <c r="L77" s="238"/>
      <c r="M77" s="238"/>
      <c r="N77" s="238"/>
      <c r="O77" s="238"/>
      <c r="P77" s="238"/>
      <c r="Q77" s="238"/>
      <c r="R77" s="238"/>
      <c r="S77" s="238"/>
      <c r="T77" s="238"/>
      <c r="U77" s="238"/>
      <c r="V77" s="238"/>
      <c r="W77" s="238"/>
      <c r="X77" s="238"/>
      <c r="Y77" s="238"/>
      <c r="Z77" s="238"/>
      <c r="AA77" s="238"/>
      <c r="AB77" s="238"/>
      <c r="AC77" s="238"/>
    </row>
    <row r="78" customFormat="false" ht="15" hidden="false" customHeight="false" outlineLevel="0" collapsed="false">
      <c r="A78" s="238"/>
      <c r="B78" s="453"/>
      <c r="C78" s="238"/>
      <c r="D78" s="347"/>
      <c r="E78" s="347"/>
      <c r="F78" s="486"/>
      <c r="G78" s="505"/>
      <c r="H78" s="486"/>
      <c r="I78" s="491"/>
      <c r="J78" s="238"/>
      <c r="K78" s="238"/>
      <c r="L78" s="238"/>
      <c r="M78" s="238"/>
      <c r="N78" s="238"/>
      <c r="O78" s="238"/>
      <c r="P78" s="238"/>
      <c r="Q78" s="238"/>
      <c r="R78" s="238"/>
      <c r="S78" s="238"/>
      <c r="T78" s="238"/>
      <c r="U78" s="238"/>
      <c r="V78" s="238"/>
      <c r="W78" s="238"/>
      <c r="X78" s="238"/>
      <c r="Y78" s="238"/>
      <c r="Z78" s="238"/>
      <c r="AA78" s="238"/>
      <c r="AB78" s="238"/>
      <c r="AC78" s="238"/>
    </row>
    <row r="79" customFormat="false" ht="15" hidden="false" customHeight="false" outlineLevel="0" collapsed="false">
      <c r="A79" s="238"/>
      <c r="B79" s="453"/>
      <c r="C79" s="238"/>
      <c r="D79" s="347"/>
      <c r="E79" s="347"/>
      <c r="F79" s="486"/>
      <c r="G79" s="505"/>
      <c r="H79" s="486"/>
      <c r="I79" s="491"/>
      <c r="J79" s="238"/>
      <c r="K79" s="238"/>
      <c r="L79" s="238"/>
      <c r="M79" s="238"/>
      <c r="N79" s="238"/>
      <c r="O79" s="238"/>
      <c r="P79" s="238"/>
      <c r="Q79" s="238"/>
      <c r="R79" s="238"/>
      <c r="S79" s="238"/>
      <c r="T79" s="238"/>
      <c r="U79" s="238"/>
      <c r="V79" s="238"/>
      <c r="W79" s="238"/>
      <c r="X79" s="238"/>
      <c r="Y79" s="238"/>
      <c r="Z79" s="238"/>
      <c r="AA79" s="238"/>
      <c r="AB79" s="238"/>
      <c r="AC79" s="238"/>
    </row>
    <row r="80" customFormat="false" ht="15" hidden="false" customHeight="false" outlineLevel="0" collapsed="false">
      <c r="A80" s="238"/>
      <c r="B80" s="453"/>
      <c r="C80" s="238"/>
      <c r="D80" s="347"/>
      <c r="E80" s="347"/>
      <c r="F80" s="486"/>
      <c r="G80" s="505"/>
      <c r="H80" s="486"/>
      <c r="I80" s="491"/>
      <c r="J80" s="238"/>
      <c r="K80" s="238"/>
      <c r="L80" s="238"/>
      <c r="M80" s="238"/>
      <c r="N80" s="238"/>
      <c r="O80" s="238"/>
      <c r="P80" s="238"/>
      <c r="Q80" s="238"/>
      <c r="R80" s="238"/>
      <c r="S80" s="238"/>
      <c r="T80" s="238"/>
      <c r="U80" s="238"/>
      <c r="V80" s="238"/>
      <c r="W80" s="238"/>
      <c r="X80" s="238"/>
      <c r="Y80" s="238"/>
      <c r="Z80" s="238"/>
      <c r="AA80" s="238"/>
      <c r="AB80" s="238"/>
      <c r="AC80" s="238"/>
    </row>
    <row r="81" customFormat="false" ht="15" hidden="false" customHeight="false" outlineLevel="0" collapsed="false">
      <c r="A81" s="238"/>
      <c r="B81" s="453"/>
      <c r="C81" s="238"/>
      <c r="D81" s="347"/>
      <c r="E81" s="347"/>
      <c r="F81" s="486"/>
      <c r="G81" s="505"/>
      <c r="H81" s="486"/>
      <c r="I81" s="491"/>
      <c r="J81" s="238"/>
      <c r="K81" s="238"/>
      <c r="L81" s="238"/>
      <c r="M81" s="238"/>
      <c r="N81" s="238"/>
      <c r="O81" s="238"/>
      <c r="P81" s="238"/>
      <c r="Q81" s="238"/>
      <c r="R81" s="238"/>
      <c r="S81" s="238"/>
      <c r="T81" s="238"/>
      <c r="U81" s="238"/>
      <c r="V81" s="238"/>
      <c r="W81" s="238"/>
      <c r="X81" s="238"/>
      <c r="Y81" s="238"/>
      <c r="Z81" s="238"/>
      <c r="AA81" s="238"/>
      <c r="AB81" s="238"/>
      <c r="AC81" s="238"/>
    </row>
    <row r="82" customFormat="false" ht="15" hidden="false" customHeight="false" outlineLevel="0" collapsed="false">
      <c r="A82" s="238"/>
      <c r="B82" s="453"/>
      <c r="C82" s="238"/>
      <c r="D82" s="347"/>
      <c r="E82" s="347"/>
      <c r="F82" s="486"/>
      <c r="G82" s="505"/>
      <c r="H82" s="486"/>
      <c r="I82" s="491"/>
      <c r="J82" s="238"/>
      <c r="K82" s="238"/>
      <c r="L82" s="238"/>
      <c r="M82" s="238"/>
      <c r="N82" s="238"/>
      <c r="O82" s="238"/>
      <c r="P82" s="238"/>
      <c r="Q82" s="238"/>
      <c r="R82" s="238"/>
      <c r="S82" s="238"/>
      <c r="T82" s="238"/>
      <c r="U82" s="238"/>
      <c r="V82" s="238"/>
      <c r="W82" s="238"/>
      <c r="X82" s="238"/>
      <c r="Y82" s="238"/>
      <c r="Z82" s="238"/>
      <c r="AA82" s="238"/>
      <c r="AB82" s="238"/>
      <c r="AC82" s="238"/>
    </row>
    <row r="83" customFormat="false" ht="15" hidden="false" customHeight="false" outlineLevel="0" collapsed="false">
      <c r="A83" s="238"/>
      <c r="B83" s="453"/>
      <c r="C83" s="238"/>
      <c r="D83" s="347"/>
      <c r="E83" s="347"/>
      <c r="F83" s="486"/>
      <c r="G83" s="505"/>
      <c r="H83" s="486"/>
      <c r="I83" s="491"/>
      <c r="J83" s="238"/>
      <c r="K83" s="238"/>
      <c r="L83" s="238"/>
      <c r="M83" s="238"/>
      <c r="N83" s="238"/>
      <c r="O83" s="238"/>
      <c r="P83" s="238"/>
      <c r="Q83" s="238"/>
      <c r="R83" s="238"/>
      <c r="S83" s="238"/>
      <c r="T83" s="238"/>
      <c r="U83" s="238"/>
      <c r="V83" s="238"/>
      <c r="W83" s="238"/>
      <c r="X83" s="238"/>
      <c r="Y83" s="238"/>
      <c r="Z83" s="238"/>
      <c r="AA83" s="238"/>
      <c r="AB83" s="238"/>
      <c r="AC83" s="238"/>
    </row>
    <row r="84" customFormat="false" ht="15" hidden="false" customHeight="false" outlineLevel="0" collapsed="false">
      <c r="A84" s="238"/>
      <c r="B84" s="453"/>
      <c r="C84" s="238"/>
      <c r="D84" s="347"/>
      <c r="E84" s="347"/>
      <c r="F84" s="486"/>
      <c r="G84" s="505"/>
      <c r="H84" s="486"/>
      <c r="I84" s="491"/>
      <c r="J84" s="238"/>
      <c r="K84" s="238"/>
      <c r="L84" s="238"/>
      <c r="M84" s="238"/>
      <c r="N84" s="238"/>
      <c r="O84" s="238"/>
      <c r="P84" s="238"/>
      <c r="Q84" s="238"/>
      <c r="R84" s="238"/>
      <c r="S84" s="238"/>
      <c r="T84" s="238"/>
      <c r="U84" s="238"/>
      <c r="V84" s="238"/>
      <c r="W84" s="238"/>
      <c r="X84" s="238"/>
      <c r="Y84" s="238"/>
      <c r="Z84" s="238"/>
      <c r="AA84" s="238"/>
      <c r="AB84" s="238"/>
      <c r="AC84" s="238"/>
    </row>
    <row r="85" customFormat="false" ht="15" hidden="false" customHeight="false" outlineLevel="0" collapsed="false">
      <c r="A85" s="238"/>
      <c r="B85" s="453"/>
      <c r="C85" s="238"/>
      <c r="D85" s="347"/>
      <c r="E85" s="347"/>
      <c r="F85" s="486"/>
      <c r="G85" s="505"/>
      <c r="H85" s="486"/>
      <c r="I85" s="491"/>
      <c r="J85" s="238"/>
      <c r="K85" s="238"/>
      <c r="L85" s="238"/>
      <c r="M85" s="238"/>
      <c r="N85" s="238"/>
      <c r="O85" s="238"/>
      <c r="P85" s="238"/>
      <c r="Q85" s="238"/>
      <c r="R85" s="238"/>
      <c r="S85" s="238"/>
      <c r="T85" s="238"/>
      <c r="U85" s="238"/>
      <c r="V85" s="238"/>
      <c r="W85" s="238"/>
      <c r="X85" s="238"/>
      <c r="Y85" s="238"/>
      <c r="Z85" s="238"/>
      <c r="AA85" s="238"/>
      <c r="AB85" s="238"/>
      <c r="AC85" s="238"/>
    </row>
    <row r="86" customFormat="false" ht="15" hidden="false" customHeight="false" outlineLevel="0" collapsed="false">
      <c r="A86" s="238"/>
      <c r="B86" s="453"/>
      <c r="C86" s="238"/>
      <c r="D86" s="347"/>
      <c r="E86" s="347"/>
      <c r="F86" s="486"/>
      <c r="G86" s="505"/>
      <c r="H86" s="486"/>
      <c r="I86" s="491"/>
      <c r="J86" s="238"/>
      <c r="K86" s="238"/>
      <c r="L86" s="238"/>
      <c r="M86" s="238"/>
      <c r="N86" s="238"/>
      <c r="O86" s="238"/>
      <c r="P86" s="238"/>
      <c r="Q86" s="238"/>
      <c r="R86" s="238"/>
      <c r="S86" s="238"/>
      <c r="T86" s="238"/>
      <c r="U86" s="238"/>
      <c r="V86" s="238"/>
      <c r="W86" s="238"/>
      <c r="X86" s="238"/>
      <c r="Y86" s="238"/>
      <c r="Z86" s="238"/>
      <c r="AA86" s="238"/>
      <c r="AB86" s="238"/>
      <c r="AC86" s="238"/>
    </row>
    <row r="87" customFormat="false" ht="15" hidden="false" customHeight="false" outlineLevel="0" collapsed="false">
      <c r="A87" s="238"/>
      <c r="B87" s="453"/>
      <c r="C87" s="238"/>
      <c r="D87" s="347"/>
      <c r="E87" s="347"/>
      <c r="F87" s="486"/>
      <c r="G87" s="505"/>
      <c r="H87" s="486"/>
      <c r="I87" s="491"/>
      <c r="J87" s="238"/>
      <c r="K87" s="238"/>
      <c r="L87" s="238"/>
      <c r="M87" s="238"/>
      <c r="N87" s="238"/>
      <c r="O87" s="238"/>
      <c r="P87" s="238"/>
      <c r="Q87" s="238"/>
      <c r="R87" s="238"/>
      <c r="S87" s="238"/>
      <c r="T87" s="238"/>
      <c r="U87" s="238"/>
      <c r="V87" s="238"/>
      <c r="W87" s="238"/>
      <c r="X87" s="238"/>
      <c r="Y87" s="238"/>
      <c r="Z87" s="238"/>
      <c r="AA87" s="238"/>
      <c r="AB87" s="238"/>
      <c r="AC87" s="238"/>
    </row>
    <row r="88" customFormat="false" ht="15" hidden="false" customHeight="false" outlineLevel="0" collapsed="false">
      <c r="A88" s="238"/>
      <c r="B88" s="453"/>
      <c r="C88" s="238"/>
      <c r="D88" s="347"/>
      <c r="E88" s="347"/>
      <c r="F88" s="486"/>
      <c r="G88" s="505"/>
      <c r="H88" s="486"/>
      <c r="I88" s="491"/>
      <c r="J88" s="238"/>
      <c r="K88" s="238"/>
      <c r="L88" s="238"/>
      <c r="M88" s="238"/>
      <c r="N88" s="238"/>
      <c r="O88" s="238"/>
      <c r="P88" s="238"/>
      <c r="Q88" s="238"/>
      <c r="R88" s="238"/>
      <c r="S88" s="238"/>
      <c r="T88" s="238"/>
      <c r="U88" s="238"/>
      <c r="V88" s="238"/>
      <c r="W88" s="238"/>
      <c r="X88" s="238"/>
      <c r="Y88" s="238"/>
      <c r="Z88" s="238"/>
      <c r="AA88" s="238"/>
      <c r="AB88" s="238"/>
      <c r="AC88" s="238"/>
    </row>
    <row r="89" customFormat="false" ht="15" hidden="false" customHeight="false" outlineLevel="0" collapsed="false">
      <c r="A89" s="238"/>
      <c r="B89" s="453"/>
      <c r="C89" s="238"/>
      <c r="D89" s="347"/>
      <c r="E89" s="347"/>
      <c r="F89" s="486"/>
      <c r="G89" s="505"/>
      <c r="H89" s="486"/>
      <c r="I89" s="491"/>
      <c r="J89" s="238"/>
      <c r="K89" s="238"/>
      <c r="L89" s="238"/>
      <c r="M89" s="238"/>
      <c r="N89" s="238"/>
      <c r="O89" s="238"/>
      <c r="P89" s="238"/>
      <c r="Q89" s="238"/>
      <c r="R89" s="238"/>
      <c r="S89" s="238"/>
      <c r="T89" s="238"/>
      <c r="U89" s="238"/>
      <c r="V89" s="238"/>
      <c r="W89" s="238"/>
      <c r="X89" s="238"/>
      <c r="Y89" s="238"/>
      <c r="Z89" s="238"/>
      <c r="AA89" s="238"/>
      <c r="AB89" s="238"/>
      <c r="AC89" s="238"/>
    </row>
    <row r="90" customFormat="false" ht="15" hidden="false" customHeight="false" outlineLevel="0" collapsed="false">
      <c r="A90" s="238"/>
      <c r="B90" s="453"/>
      <c r="C90" s="238"/>
      <c r="D90" s="347"/>
      <c r="E90" s="347"/>
      <c r="F90" s="486"/>
      <c r="G90" s="505"/>
      <c r="H90" s="486"/>
      <c r="I90" s="491"/>
      <c r="J90" s="238"/>
      <c r="K90" s="238"/>
      <c r="L90" s="238"/>
      <c r="M90" s="238"/>
      <c r="N90" s="238"/>
      <c r="O90" s="238"/>
      <c r="P90" s="238"/>
      <c r="Q90" s="238"/>
      <c r="R90" s="238"/>
      <c r="S90" s="238"/>
      <c r="T90" s="238"/>
      <c r="U90" s="238"/>
      <c r="V90" s="238"/>
      <c r="W90" s="238"/>
      <c r="X90" s="238"/>
      <c r="Y90" s="238"/>
      <c r="Z90" s="238"/>
      <c r="AA90" s="238"/>
      <c r="AB90" s="238"/>
      <c r="AC90" s="238"/>
    </row>
    <row r="91" customFormat="false" ht="15" hidden="false" customHeight="false" outlineLevel="0" collapsed="false">
      <c r="A91" s="238"/>
      <c r="B91" s="453"/>
      <c r="C91" s="238"/>
      <c r="D91" s="347"/>
      <c r="E91" s="347"/>
      <c r="F91" s="486"/>
      <c r="G91" s="505"/>
      <c r="H91" s="486"/>
      <c r="I91" s="491"/>
      <c r="J91" s="238"/>
      <c r="K91" s="238"/>
      <c r="L91" s="238"/>
      <c r="M91" s="238"/>
      <c r="N91" s="238"/>
      <c r="O91" s="238"/>
      <c r="P91" s="238"/>
      <c r="Q91" s="238"/>
      <c r="R91" s="238"/>
      <c r="S91" s="238"/>
      <c r="T91" s="238"/>
      <c r="U91" s="238"/>
      <c r="V91" s="238"/>
      <c r="W91" s="238"/>
      <c r="X91" s="238"/>
      <c r="Y91" s="238"/>
      <c r="Z91" s="238"/>
      <c r="AA91" s="238"/>
      <c r="AB91" s="238"/>
      <c r="AC91" s="238"/>
    </row>
    <row r="92" customFormat="false" ht="15" hidden="false" customHeight="false" outlineLevel="0" collapsed="false">
      <c r="A92" s="238"/>
      <c r="B92" s="453"/>
      <c r="C92" s="238"/>
      <c r="D92" s="347"/>
      <c r="E92" s="347"/>
      <c r="F92" s="486"/>
      <c r="G92" s="505"/>
      <c r="H92" s="486"/>
      <c r="I92" s="491"/>
      <c r="J92" s="238"/>
      <c r="K92" s="238"/>
      <c r="L92" s="238"/>
      <c r="M92" s="238"/>
      <c r="N92" s="238"/>
      <c r="O92" s="238"/>
      <c r="P92" s="238"/>
      <c r="Q92" s="238"/>
      <c r="R92" s="238"/>
      <c r="S92" s="238"/>
      <c r="T92" s="238"/>
      <c r="U92" s="238"/>
      <c r="V92" s="238"/>
      <c r="W92" s="238"/>
      <c r="X92" s="238"/>
      <c r="Y92" s="238"/>
      <c r="Z92" s="238"/>
      <c r="AA92" s="238"/>
      <c r="AB92" s="238"/>
      <c r="AC92" s="238"/>
    </row>
    <row r="93" customFormat="false" ht="15" hidden="false" customHeight="false" outlineLevel="0" collapsed="false">
      <c r="A93" s="238"/>
      <c r="B93" s="453"/>
      <c r="C93" s="238"/>
      <c r="D93" s="347"/>
      <c r="E93" s="347"/>
      <c r="F93" s="486"/>
      <c r="G93" s="505"/>
      <c r="H93" s="486"/>
      <c r="I93" s="491"/>
      <c r="J93" s="238"/>
      <c r="K93" s="238"/>
      <c r="L93" s="238"/>
      <c r="M93" s="238"/>
      <c r="N93" s="238"/>
      <c r="O93" s="238"/>
      <c r="P93" s="238"/>
      <c r="Q93" s="238"/>
      <c r="R93" s="238"/>
      <c r="S93" s="238"/>
      <c r="T93" s="238"/>
      <c r="U93" s="238"/>
      <c r="V93" s="238"/>
      <c r="W93" s="238"/>
      <c r="X93" s="238"/>
      <c r="Y93" s="238"/>
      <c r="Z93" s="238"/>
      <c r="AA93" s="238"/>
      <c r="AB93" s="238"/>
      <c r="AC93" s="238"/>
    </row>
    <row r="94" customFormat="false" ht="15" hidden="false" customHeight="false" outlineLevel="0" collapsed="false">
      <c r="A94" s="238"/>
      <c r="B94" s="453"/>
      <c r="C94" s="238"/>
      <c r="D94" s="347"/>
      <c r="E94" s="347"/>
      <c r="F94" s="486"/>
      <c r="G94" s="505"/>
      <c r="H94" s="486"/>
      <c r="I94" s="491"/>
      <c r="J94" s="238"/>
      <c r="K94" s="238"/>
      <c r="L94" s="238"/>
      <c r="M94" s="238"/>
      <c r="N94" s="238"/>
      <c r="O94" s="238"/>
      <c r="P94" s="238"/>
      <c r="Q94" s="238"/>
      <c r="R94" s="238"/>
      <c r="S94" s="238"/>
      <c r="T94" s="238"/>
      <c r="U94" s="238"/>
      <c r="V94" s="238"/>
      <c r="W94" s="238"/>
      <c r="X94" s="238"/>
      <c r="Y94" s="238"/>
      <c r="Z94" s="238"/>
      <c r="AA94" s="238"/>
      <c r="AB94" s="238"/>
      <c r="AC94" s="238"/>
    </row>
    <row r="95" customFormat="false" ht="15" hidden="false" customHeight="false" outlineLevel="0" collapsed="false">
      <c r="A95" s="238"/>
      <c r="B95" s="453"/>
      <c r="C95" s="238"/>
      <c r="D95" s="347"/>
      <c r="E95" s="347"/>
      <c r="F95" s="486"/>
      <c r="G95" s="505"/>
      <c r="H95" s="486"/>
      <c r="I95" s="491"/>
      <c r="J95" s="238"/>
      <c r="K95" s="238"/>
      <c r="L95" s="238"/>
      <c r="M95" s="238"/>
      <c r="N95" s="238"/>
      <c r="O95" s="238"/>
      <c r="P95" s="238"/>
      <c r="Q95" s="238"/>
      <c r="R95" s="238"/>
      <c r="S95" s="238"/>
      <c r="T95" s="238"/>
      <c r="U95" s="238"/>
      <c r="V95" s="238"/>
      <c r="W95" s="238"/>
      <c r="X95" s="238"/>
      <c r="Y95" s="238"/>
      <c r="Z95" s="238"/>
      <c r="AA95" s="238"/>
      <c r="AB95" s="238"/>
      <c r="AC95" s="238"/>
    </row>
    <row r="96" customFormat="false" ht="15" hidden="false" customHeight="false" outlineLevel="0" collapsed="false">
      <c r="A96" s="238"/>
      <c r="B96" s="453"/>
      <c r="C96" s="238"/>
      <c r="D96" s="347"/>
      <c r="E96" s="347"/>
      <c r="F96" s="486"/>
      <c r="G96" s="505"/>
      <c r="H96" s="486"/>
      <c r="I96" s="491"/>
      <c r="J96" s="238"/>
      <c r="K96" s="238"/>
      <c r="L96" s="238"/>
      <c r="M96" s="238"/>
      <c r="N96" s="238"/>
      <c r="O96" s="238"/>
      <c r="P96" s="238"/>
      <c r="Q96" s="238"/>
      <c r="R96" s="238"/>
      <c r="S96" s="238"/>
      <c r="T96" s="238"/>
      <c r="U96" s="238"/>
      <c r="V96" s="238"/>
      <c r="W96" s="238"/>
      <c r="X96" s="238"/>
      <c r="Y96" s="238"/>
      <c r="Z96" s="238"/>
      <c r="AA96" s="238"/>
      <c r="AB96" s="238"/>
      <c r="AC96" s="238"/>
    </row>
    <row r="97" customFormat="false" ht="15" hidden="false" customHeight="false" outlineLevel="0" collapsed="false">
      <c r="A97" s="238"/>
      <c r="B97" s="453"/>
      <c r="C97" s="238"/>
      <c r="D97" s="347"/>
      <c r="E97" s="347"/>
      <c r="F97" s="486"/>
      <c r="G97" s="505"/>
      <c r="H97" s="486"/>
      <c r="I97" s="491"/>
      <c r="J97" s="238"/>
      <c r="K97" s="238"/>
      <c r="L97" s="238"/>
      <c r="M97" s="238"/>
      <c r="N97" s="238"/>
      <c r="O97" s="238"/>
      <c r="P97" s="238"/>
      <c r="Q97" s="238"/>
      <c r="R97" s="238"/>
      <c r="S97" s="238"/>
      <c r="T97" s="238"/>
      <c r="U97" s="238"/>
      <c r="V97" s="238"/>
      <c r="W97" s="238"/>
      <c r="X97" s="238"/>
      <c r="Y97" s="238"/>
      <c r="Z97" s="238"/>
      <c r="AA97" s="238"/>
      <c r="AB97" s="238"/>
      <c r="AC97" s="238"/>
    </row>
    <row r="98" customFormat="false" ht="15" hidden="false" customHeight="false" outlineLevel="0" collapsed="false">
      <c r="A98" s="238"/>
      <c r="B98" s="453"/>
      <c r="C98" s="238"/>
      <c r="D98" s="347"/>
      <c r="E98" s="347"/>
      <c r="F98" s="486"/>
      <c r="G98" s="505"/>
      <c r="H98" s="486"/>
      <c r="I98" s="491"/>
      <c r="J98" s="238"/>
      <c r="K98" s="238"/>
      <c r="L98" s="238"/>
      <c r="M98" s="238"/>
      <c r="N98" s="238"/>
      <c r="O98" s="238"/>
      <c r="P98" s="238"/>
      <c r="Q98" s="238"/>
      <c r="R98" s="238"/>
      <c r="S98" s="238"/>
      <c r="T98" s="238"/>
      <c r="U98" s="238"/>
      <c r="V98" s="238"/>
      <c r="W98" s="238"/>
      <c r="X98" s="238"/>
      <c r="Y98" s="238"/>
      <c r="Z98" s="238"/>
      <c r="AA98" s="238"/>
      <c r="AB98" s="238"/>
      <c r="AC98" s="238"/>
    </row>
    <row r="99" customFormat="false" ht="15" hidden="false" customHeight="false" outlineLevel="0" collapsed="false">
      <c r="A99" s="238"/>
      <c r="B99" s="453"/>
      <c r="C99" s="238"/>
      <c r="D99" s="347"/>
      <c r="E99" s="347"/>
      <c r="F99" s="486"/>
      <c r="G99" s="505"/>
      <c r="H99" s="486"/>
      <c r="I99" s="491"/>
      <c r="J99" s="238"/>
      <c r="K99" s="238"/>
      <c r="L99" s="238"/>
      <c r="M99" s="238"/>
      <c r="N99" s="238"/>
      <c r="O99" s="238"/>
      <c r="P99" s="238"/>
      <c r="Q99" s="238"/>
      <c r="R99" s="238"/>
      <c r="S99" s="238"/>
      <c r="T99" s="238"/>
      <c r="U99" s="238"/>
      <c r="V99" s="238"/>
      <c r="W99" s="238"/>
      <c r="X99" s="238"/>
      <c r="Y99" s="238"/>
      <c r="Z99" s="238"/>
      <c r="AA99" s="238"/>
      <c r="AB99" s="238"/>
      <c r="AC99" s="238"/>
    </row>
    <row r="100" customFormat="false" ht="15" hidden="false" customHeight="false" outlineLevel="0" collapsed="false">
      <c r="A100" s="238"/>
      <c r="B100" s="453"/>
      <c r="C100" s="238"/>
      <c r="D100" s="347"/>
      <c r="E100" s="347"/>
      <c r="F100" s="486"/>
      <c r="G100" s="505"/>
      <c r="H100" s="486"/>
      <c r="I100" s="491"/>
      <c r="J100" s="238"/>
      <c r="K100" s="238"/>
      <c r="L100" s="238"/>
      <c r="M100" s="238"/>
      <c r="N100" s="238"/>
      <c r="O100" s="238"/>
      <c r="P100" s="238"/>
      <c r="Q100" s="238"/>
      <c r="R100" s="238"/>
      <c r="S100" s="238"/>
      <c r="T100" s="238"/>
      <c r="U100" s="238"/>
      <c r="V100" s="238"/>
      <c r="W100" s="238"/>
      <c r="X100" s="238"/>
      <c r="Y100" s="238"/>
      <c r="Z100" s="238"/>
      <c r="AA100" s="238"/>
      <c r="AB100" s="238"/>
      <c r="AC100" s="238"/>
    </row>
    <row r="101" customFormat="false" ht="15" hidden="false" customHeight="false" outlineLevel="0" collapsed="false">
      <c r="A101" s="238"/>
      <c r="B101" s="453"/>
      <c r="C101" s="238"/>
      <c r="D101" s="347"/>
      <c r="E101" s="347"/>
      <c r="F101" s="486"/>
      <c r="G101" s="505"/>
      <c r="H101" s="486"/>
      <c r="I101" s="491"/>
      <c r="J101" s="238"/>
      <c r="K101" s="238"/>
      <c r="L101" s="238"/>
      <c r="M101" s="238"/>
      <c r="N101" s="238"/>
      <c r="O101" s="238"/>
      <c r="P101" s="238"/>
      <c r="Q101" s="238"/>
      <c r="R101" s="238"/>
      <c r="S101" s="238"/>
      <c r="T101" s="238"/>
      <c r="U101" s="238"/>
      <c r="V101" s="238"/>
      <c r="W101" s="238"/>
      <c r="X101" s="238"/>
      <c r="Y101" s="238"/>
      <c r="Z101" s="238"/>
      <c r="AA101" s="238"/>
      <c r="AB101" s="238"/>
      <c r="AC101" s="238"/>
    </row>
    <row r="102" customFormat="false" ht="15" hidden="false" customHeight="false" outlineLevel="0" collapsed="false">
      <c r="A102" s="238"/>
      <c r="B102" s="453"/>
      <c r="C102" s="238"/>
      <c r="D102" s="347"/>
      <c r="E102" s="347"/>
      <c r="F102" s="486"/>
      <c r="G102" s="505"/>
      <c r="H102" s="486"/>
      <c r="I102" s="491"/>
      <c r="J102" s="238"/>
      <c r="K102" s="238"/>
      <c r="L102" s="238"/>
      <c r="M102" s="238"/>
      <c r="N102" s="238"/>
      <c r="O102" s="238"/>
      <c r="P102" s="238"/>
      <c r="Q102" s="238"/>
      <c r="R102" s="238"/>
      <c r="S102" s="238"/>
      <c r="T102" s="238"/>
      <c r="U102" s="238"/>
      <c r="V102" s="238"/>
      <c r="W102" s="238"/>
      <c r="X102" s="238"/>
      <c r="Y102" s="238"/>
      <c r="Z102" s="238"/>
      <c r="AA102" s="238"/>
      <c r="AB102" s="238"/>
      <c r="AC102" s="238"/>
    </row>
    <row r="103" customFormat="false" ht="15" hidden="false" customHeight="false" outlineLevel="0" collapsed="false">
      <c r="A103" s="238"/>
      <c r="B103" s="453"/>
      <c r="C103" s="238"/>
      <c r="D103" s="347"/>
      <c r="E103" s="347"/>
      <c r="F103" s="486"/>
      <c r="G103" s="505"/>
      <c r="H103" s="486"/>
      <c r="I103" s="491"/>
      <c r="J103" s="238"/>
      <c r="K103" s="238"/>
      <c r="L103" s="238"/>
      <c r="M103" s="238"/>
      <c r="N103" s="238"/>
      <c r="O103" s="238"/>
      <c r="P103" s="238"/>
      <c r="Q103" s="238"/>
      <c r="R103" s="238"/>
      <c r="S103" s="238"/>
      <c r="T103" s="238"/>
      <c r="U103" s="238"/>
      <c r="V103" s="238"/>
      <c r="W103" s="238"/>
      <c r="X103" s="238"/>
      <c r="Y103" s="238"/>
      <c r="Z103" s="238"/>
      <c r="AA103" s="238"/>
      <c r="AB103" s="238"/>
      <c r="AC103" s="238"/>
    </row>
    <row r="104" customFormat="false" ht="15" hidden="false" customHeight="false" outlineLevel="0" collapsed="false">
      <c r="A104" s="238"/>
      <c r="B104" s="453"/>
      <c r="C104" s="238"/>
      <c r="D104" s="347"/>
      <c r="E104" s="347"/>
      <c r="F104" s="486"/>
      <c r="G104" s="505"/>
      <c r="H104" s="486"/>
      <c r="I104" s="491"/>
      <c r="J104" s="238"/>
      <c r="K104" s="238"/>
      <c r="L104" s="238"/>
      <c r="M104" s="238"/>
      <c r="N104" s="238"/>
      <c r="O104" s="238"/>
      <c r="P104" s="238"/>
      <c r="Q104" s="238"/>
      <c r="R104" s="238"/>
      <c r="S104" s="238"/>
      <c r="T104" s="238"/>
      <c r="U104" s="238"/>
      <c r="V104" s="238"/>
      <c r="W104" s="238"/>
      <c r="X104" s="238"/>
      <c r="Y104" s="238"/>
      <c r="Z104" s="238"/>
      <c r="AA104" s="238"/>
      <c r="AB104" s="238"/>
      <c r="AC104" s="238"/>
    </row>
    <row r="105" customFormat="false" ht="15" hidden="false" customHeight="false" outlineLevel="0" collapsed="false">
      <c r="A105" s="238"/>
      <c r="B105" s="453"/>
      <c r="C105" s="238"/>
      <c r="D105" s="347"/>
      <c r="E105" s="347"/>
      <c r="F105" s="486"/>
      <c r="G105" s="505"/>
      <c r="H105" s="486"/>
      <c r="I105" s="491"/>
      <c r="J105" s="238"/>
      <c r="K105" s="238"/>
      <c r="L105" s="238"/>
      <c r="M105" s="238"/>
      <c r="N105" s="238"/>
      <c r="O105" s="238"/>
      <c r="P105" s="238"/>
      <c r="Q105" s="238"/>
      <c r="R105" s="238"/>
      <c r="S105" s="238"/>
      <c r="T105" s="238"/>
      <c r="U105" s="238"/>
      <c r="V105" s="238"/>
      <c r="W105" s="238"/>
      <c r="X105" s="238"/>
      <c r="Y105" s="238"/>
      <c r="Z105" s="238"/>
      <c r="AA105" s="238"/>
      <c r="AB105" s="238"/>
      <c r="AC105" s="238"/>
    </row>
    <row r="106" customFormat="false" ht="15" hidden="false" customHeight="false" outlineLevel="0" collapsed="false">
      <c r="A106" s="238"/>
      <c r="B106" s="453"/>
      <c r="C106" s="238"/>
      <c r="D106" s="347"/>
      <c r="E106" s="347"/>
      <c r="F106" s="486"/>
      <c r="G106" s="505"/>
      <c r="H106" s="486"/>
      <c r="I106" s="491"/>
      <c r="J106" s="238"/>
      <c r="K106" s="238"/>
      <c r="L106" s="238"/>
      <c r="M106" s="238"/>
      <c r="N106" s="238"/>
      <c r="O106" s="238"/>
      <c r="P106" s="238"/>
      <c r="Q106" s="238"/>
      <c r="R106" s="238"/>
      <c r="S106" s="238"/>
      <c r="T106" s="238"/>
      <c r="U106" s="238"/>
      <c r="V106" s="238"/>
      <c r="W106" s="238"/>
      <c r="X106" s="238"/>
      <c r="Y106" s="238"/>
      <c r="Z106" s="238"/>
      <c r="AA106" s="238"/>
      <c r="AB106" s="238"/>
      <c r="AC106" s="238"/>
    </row>
    <row r="107" customFormat="false" ht="15" hidden="false" customHeight="false" outlineLevel="0" collapsed="false">
      <c r="A107" s="238"/>
      <c r="B107" s="453"/>
      <c r="C107" s="238"/>
      <c r="D107" s="347"/>
      <c r="E107" s="347"/>
      <c r="F107" s="486"/>
      <c r="G107" s="505"/>
      <c r="H107" s="486"/>
      <c r="I107" s="491"/>
      <c r="J107" s="238"/>
      <c r="K107" s="238"/>
      <c r="L107" s="238"/>
      <c r="M107" s="238"/>
      <c r="N107" s="238"/>
      <c r="O107" s="238"/>
      <c r="P107" s="238"/>
      <c r="Q107" s="238"/>
      <c r="R107" s="238"/>
      <c r="S107" s="238"/>
      <c r="T107" s="238"/>
      <c r="U107" s="238"/>
      <c r="V107" s="238"/>
      <c r="W107" s="238"/>
      <c r="X107" s="238"/>
      <c r="Y107" s="238"/>
      <c r="Z107" s="238"/>
      <c r="AA107" s="238"/>
      <c r="AB107" s="238"/>
      <c r="AC107" s="238"/>
    </row>
    <row r="108" customFormat="false" ht="15" hidden="false" customHeight="false" outlineLevel="0" collapsed="false">
      <c r="A108" s="238"/>
      <c r="B108" s="453"/>
      <c r="C108" s="238"/>
      <c r="D108" s="347"/>
      <c r="E108" s="347"/>
      <c r="F108" s="486"/>
      <c r="G108" s="505"/>
      <c r="H108" s="486"/>
      <c r="I108" s="491"/>
      <c r="J108" s="238"/>
      <c r="K108" s="238"/>
      <c r="L108" s="238"/>
      <c r="M108" s="238"/>
      <c r="N108" s="238"/>
      <c r="O108" s="238"/>
      <c r="P108" s="238"/>
      <c r="Q108" s="238"/>
      <c r="R108" s="238"/>
      <c r="S108" s="238"/>
      <c r="T108" s="238"/>
      <c r="U108" s="238"/>
      <c r="V108" s="238"/>
      <c r="W108" s="238"/>
      <c r="X108" s="238"/>
      <c r="Y108" s="238"/>
      <c r="Z108" s="238"/>
      <c r="AA108" s="238"/>
      <c r="AB108" s="238"/>
      <c r="AC108" s="238"/>
    </row>
    <row r="109" customFormat="false" ht="15" hidden="false" customHeight="false" outlineLevel="0" collapsed="false">
      <c r="A109" s="238"/>
      <c r="B109" s="453"/>
      <c r="C109" s="238"/>
      <c r="D109" s="347"/>
      <c r="E109" s="347"/>
      <c r="F109" s="486"/>
      <c r="G109" s="505"/>
      <c r="H109" s="486"/>
      <c r="I109" s="491"/>
      <c r="J109" s="238"/>
      <c r="K109" s="238"/>
      <c r="L109" s="238"/>
      <c r="M109" s="238"/>
      <c r="N109" s="238"/>
      <c r="O109" s="238"/>
      <c r="P109" s="238"/>
      <c r="Q109" s="238"/>
      <c r="R109" s="238"/>
      <c r="S109" s="238"/>
      <c r="T109" s="238"/>
      <c r="U109" s="238"/>
      <c r="V109" s="238"/>
      <c r="W109" s="238"/>
      <c r="X109" s="238"/>
      <c r="Y109" s="238"/>
      <c r="Z109" s="238"/>
      <c r="AA109" s="238"/>
      <c r="AB109" s="238"/>
      <c r="AC109" s="238"/>
    </row>
    <row r="110" customFormat="false" ht="15" hidden="false" customHeight="false" outlineLevel="0" collapsed="false">
      <c r="A110" s="238"/>
      <c r="B110" s="453"/>
      <c r="C110" s="238"/>
      <c r="D110" s="347"/>
      <c r="E110" s="347"/>
      <c r="F110" s="486"/>
      <c r="G110" s="505"/>
      <c r="H110" s="486"/>
      <c r="I110" s="491"/>
      <c r="J110" s="238"/>
      <c r="K110" s="238"/>
      <c r="L110" s="238"/>
      <c r="M110" s="238"/>
      <c r="N110" s="238"/>
      <c r="O110" s="238"/>
      <c r="P110" s="238"/>
      <c r="Q110" s="238"/>
      <c r="R110" s="238"/>
      <c r="S110" s="238"/>
      <c r="T110" s="238"/>
      <c r="U110" s="238"/>
      <c r="V110" s="238"/>
      <c r="W110" s="238"/>
      <c r="X110" s="238"/>
      <c r="Y110" s="238"/>
      <c r="Z110" s="238"/>
      <c r="AA110" s="238"/>
      <c r="AB110" s="238"/>
      <c r="AC110" s="238"/>
    </row>
    <row r="111" customFormat="false" ht="15" hidden="false" customHeight="false" outlineLevel="0" collapsed="false">
      <c r="A111" s="238"/>
      <c r="B111" s="453"/>
      <c r="C111" s="238"/>
      <c r="D111" s="347"/>
      <c r="E111" s="347"/>
      <c r="F111" s="486"/>
      <c r="G111" s="505"/>
      <c r="H111" s="486"/>
      <c r="I111" s="491"/>
      <c r="J111" s="238"/>
      <c r="K111" s="238"/>
      <c r="L111" s="238"/>
      <c r="M111" s="238"/>
      <c r="N111" s="238"/>
      <c r="O111" s="238"/>
      <c r="P111" s="238"/>
      <c r="Q111" s="238"/>
      <c r="R111" s="238"/>
      <c r="S111" s="238"/>
      <c r="T111" s="238"/>
      <c r="U111" s="238"/>
      <c r="V111" s="238"/>
      <c r="W111" s="238"/>
      <c r="X111" s="238"/>
      <c r="Y111" s="238"/>
      <c r="Z111" s="238"/>
      <c r="AA111" s="238"/>
      <c r="AB111" s="238"/>
      <c r="AC111" s="238"/>
    </row>
    <row r="112" customFormat="false" ht="15" hidden="false" customHeight="false" outlineLevel="0" collapsed="false">
      <c r="A112" s="238"/>
      <c r="B112" s="453"/>
      <c r="C112" s="238"/>
      <c r="D112" s="347"/>
      <c r="E112" s="347"/>
      <c r="F112" s="486"/>
      <c r="G112" s="505"/>
      <c r="H112" s="486"/>
      <c r="I112" s="491"/>
      <c r="J112" s="238"/>
      <c r="K112" s="238"/>
      <c r="L112" s="238"/>
      <c r="M112" s="238"/>
      <c r="N112" s="238"/>
      <c r="O112" s="238"/>
      <c r="P112" s="238"/>
      <c r="Q112" s="238"/>
      <c r="R112" s="238"/>
      <c r="S112" s="238"/>
      <c r="T112" s="238"/>
      <c r="U112" s="238"/>
      <c r="V112" s="238"/>
      <c r="W112" s="238"/>
      <c r="X112" s="238"/>
      <c r="Y112" s="238"/>
      <c r="Z112" s="238"/>
      <c r="AA112" s="238"/>
      <c r="AB112" s="238"/>
      <c r="AC112" s="238"/>
    </row>
    <row r="113" customFormat="false" ht="15" hidden="false" customHeight="false" outlineLevel="0" collapsed="false">
      <c r="A113" s="238"/>
      <c r="B113" s="453"/>
      <c r="C113" s="238"/>
      <c r="D113" s="347"/>
      <c r="E113" s="347"/>
      <c r="F113" s="486"/>
      <c r="G113" s="505"/>
      <c r="H113" s="486"/>
      <c r="I113" s="491"/>
      <c r="J113" s="238"/>
      <c r="K113" s="238"/>
      <c r="L113" s="238"/>
      <c r="M113" s="238"/>
      <c r="N113" s="238"/>
      <c r="O113" s="238"/>
      <c r="P113" s="238"/>
      <c r="Q113" s="238"/>
      <c r="R113" s="238"/>
      <c r="S113" s="238"/>
      <c r="T113" s="238"/>
      <c r="U113" s="238"/>
      <c r="V113" s="238"/>
      <c r="W113" s="238"/>
      <c r="X113" s="238"/>
      <c r="Y113" s="238"/>
      <c r="Z113" s="238"/>
      <c r="AA113" s="238"/>
      <c r="AB113" s="238"/>
      <c r="AC113" s="238"/>
    </row>
    <row r="114" customFormat="false" ht="15" hidden="false" customHeight="false" outlineLevel="0" collapsed="false">
      <c r="A114" s="238"/>
      <c r="B114" s="453"/>
      <c r="C114" s="238"/>
      <c r="D114" s="347"/>
      <c r="E114" s="347"/>
      <c r="F114" s="486"/>
      <c r="G114" s="505"/>
      <c r="H114" s="486"/>
      <c r="I114" s="491"/>
      <c r="J114" s="238"/>
      <c r="K114" s="238"/>
      <c r="L114" s="238"/>
      <c r="M114" s="238"/>
      <c r="N114" s="238"/>
      <c r="O114" s="238"/>
      <c r="P114" s="238"/>
      <c r="Q114" s="238"/>
      <c r="R114" s="238"/>
      <c r="S114" s="238"/>
      <c r="T114" s="238"/>
      <c r="U114" s="238"/>
      <c r="V114" s="238"/>
      <c r="W114" s="238"/>
      <c r="X114" s="238"/>
      <c r="Y114" s="238"/>
      <c r="Z114" s="238"/>
      <c r="AA114" s="238"/>
      <c r="AB114" s="238"/>
      <c r="AC114" s="238"/>
    </row>
    <row r="115" customFormat="false" ht="15" hidden="false" customHeight="false" outlineLevel="0" collapsed="false">
      <c r="A115" s="238"/>
      <c r="B115" s="453"/>
      <c r="C115" s="238"/>
      <c r="D115" s="347"/>
      <c r="E115" s="347"/>
      <c r="F115" s="486"/>
      <c r="G115" s="505"/>
      <c r="H115" s="486"/>
      <c r="I115" s="491"/>
      <c r="J115" s="238"/>
      <c r="K115" s="238"/>
      <c r="L115" s="238"/>
      <c r="M115" s="238"/>
      <c r="N115" s="238"/>
      <c r="O115" s="238"/>
      <c r="P115" s="238"/>
      <c r="Q115" s="238"/>
      <c r="R115" s="238"/>
      <c r="S115" s="238"/>
      <c r="T115" s="238"/>
      <c r="U115" s="238"/>
      <c r="V115" s="238"/>
      <c r="W115" s="238"/>
      <c r="X115" s="238"/>
      <c r="Y115" s="238"/>
      <c r="Z115" s="238"/>
      <c r="AA115" s="238"/>
      <c r="AB115" s="238"/>
      <c r="AC115" s="238"/>
    </row>
    <row r="116" customFormat="false" ht="15" hidden="false" customHeight="false" outlineLevel="0" collapsed="false">
      <c r="A116" s="238"/>
      <c r="B116" s="453"/>
      <c r="C116" s="238"/>
      <c r="D116" s="347"/>
      <c r="E116" s="347"/>
      <c r="F116" s="486"/>
      <c r="G116" s="505"/>
      <c r="H116" s="486"/>
      <c r="I116" s="491"/>
      <c r="J116" s="238"/>
      <c r="K116" s="238"/>
      <c r="L116" s="238"/>
      <c r="M116" s="238"/>
      <c r="N116" s="238"/>
      <c r="O116" s="238"/>
      <c r="P116" s="238"/>
      <c r="Q116" s="238"/>
      <c r="R116" s="238"/>
      <c r="S116" s="238"/>
      <c r="T116" s="238"/>
      <c r="U116" s="238"/>
      <c r="V116" s="238"/>
      <c r="W116" s="238"/>
      <c r="X116" s="238"/>
      <c r="Y116" s="238"/>
      <c r="Z116" s="238"/>
      <c r="AA116" s="238"/>
      <c r="AB116" s="238"/>
      <c r="AC116" s="238"/>
    </row>
    <row r="117" customFormat="false" ht="15" hidden="false" customHeight="false" outlineLevel="0" collapsed="false">
      <c r="A117" s="238"/>
      <c r="B117" s="453"/>
      <c r="C117" s="238"/>
      <c r="D117" s="347"/>
      <c r="E117" s="347"/>
      <c r="F117" s="486"/>
      <c r="G117" s="505"/>
      <c r="H117" s="486"/>
      <c r="I117" s="491"/>
      <c r="J117" s="238"/>
      <c r="K117" s="238"/>
      <c r="L117" s="238"/>
      <c r="M117" s="238"/>
      <c r="N117" s="238"/>
      <c r="O117" s="238"/>
      <c r="P117" s="238"/>
      <c r="Q117" s="238"/>
      <c r="R117" s="238"/>
      <c r="S117" s="238"/>
      <c r="T117" s="238"/>
      <c r="U117" s="238"/>
      <c r="V117" s="238"/>
      <c r="W117" s="238"/>
      <c r="X117" s="238"/>
      <c r="Y117" s="238"/>
      <c r="Z117" s="238"/>
      <c r="AA117" s="238"/>
      <c r="AB117" s="238"/>
      <c r="AC117" s="238"/>
    </row>
    <row r="118" customFormat="false" ht="15" hidden="false" customHeight="false" outlineLevel="0" collapsed="false">
      <c r="A118" s="238"/>
      <c r="B118" s="453"/>
      <c r="C118" s="238"/>
      <c r="D118" s="347"/>
      <c r="E118" s="347"/>
      <c r="F118" s="486"/>
      <c r="G118" s="505"/>
      <c r="H118" s="486"/>
      <c r="I118" s="491"/>
      <c r="J118" s="238"/>
      <c r="K118" s="238"/>
      <c r="L118" s="238"/>
      <c r="M118" s="238"/>
      <c r="N118" s="238"/>
      <c r="O118" s="238"/>
      <c r="P118" s="238"/>
      <c r="Q118" s="238"/>
      <c r="R118" s="238"/>
      <c r="S118" s="238"/>
      <c r="T118" s="238"/>
      <c r="U118" s="238"/>
      <c r="V118" s="238"/>
      <c r="W118" s="238"/>
      <c r="X118" s="238"/>
      <c r="Y118" s="238"/>
      <c r="Z118" s="238"/>
      <c r="AA118" s="238"/>
      <c r="AB118" s="238"/>
      <c r="AC118" s="238"/>
    </row>
    <row r="119" customFormat="false" ht="15" hidden="false" customHeight="false" outlineLevel="0" collapsed="false">
      <c r="A119" s="238"/>
      <c r="B119" s="453"/>
      <c r="C119" s="238"/>
      <c r="D119" s="347"/>
      <c r="E119" s="347"/>
      <c r="F119" s="486"/>
      <c r="G119" s="505"/>
      <c r="H119" s="486"/>
      <c r="I119" s="491"/>
      <c r="J119" s="238"/>
      <c r="K119" s="238"/>
      <c r="L119" s="238"/>
      <c r="M119" s="238"/>
      <c r="N119" s="238"/>
      <c r="O119" s="238"/>
      <c r="P119" s="238"/>
      <c r="Q119" s="238"/>
      <c r="R119" s="238"/>
      <c r="S119" s="238"/>
      <c r="T119" s="238"/>
      <c r="U119" s="238"/>
      <c r="V119" s="238"/>
      <c r="W119" s="238"/>
      <c r="X119" s="238"/>
      <c r="Y119" s="238"/>
      <c r="Z119" s="238"/>
      <c r="AA119" s="238"/>
      <c r="AB119" s="238"/>
      <c r="AC119" s="238"/>
    </row>
    <row r="120" customFormat="false" ht="15" hidden="false" customHeight="false" outlineLevel="0" collapsed="false">
      <c r="A120" s="238"/>
      <c r="B120" s="453"/>
      <c r="C120" s="238"/>
      <c r="D120" s="347"/>
      <c r="E120" s="347"/>
      <c r="F120" s="486"/>
      <c r="G120" s="505"/>
      <c r="H120" s="486"/>
      <c r="I120" s="491"/>
      <c r="J120" s="238"/>
      <c r="K120" s="238"/>
      <c r="L120" s="238"/>
      <c r="M120" s="238"/>
      <c r="N120" s="238"/>
      <c r="O120" s="238"/>
      <c r="P120" s="238"/>
      <c r="Q120" s="238"/>
      <c r="R120" s="238"/>
      <c r="S120" s="238"/>
      <c r="T120" s="238"/>
      <c r="U120" s="238"/>
      <c r="V120" s="238"/>
      <c r="W120" s="238"/>
      <c r="X120" s="238"/>
      <c r="Y120" s="238"/>
      <c r="Z120" s="238"/>
      <c r="AA120" s="238"/>
      <c r="AB120" s="238"/>
      <c r="AC120" s="238"/>
    </row>
    <row r="121" customFormat="false" ht="15" hidden="false" customHeight="false" outlineLevel="0" collapsed="false">
      <c r="A121" s="238"/>
      <c r="B121" s="453"/>
      <c r="C121" s="238"/>
      <c r="D121" s="347"/>
      <c r="E121" s="347"/>
      <c r="F121" s="486"/>
      <c r="G121" s="505"/>
      <c r="H121" s="486"/>
      <c r="I121" s="491"/>
      <c r="J121" s="238"/>
      <c r="K121" s="238"/>
      <c r="L121" s="238"/>
      <c r="M121" s="238"/>
      <c r="N121" s="238"/>
      <c r="O121" s="238"/>
      <c r="P121" s="238"/>
      <c r="Q121" s="238"/>
      <c r="R121" s="238"/>
      <c r="S121" s="238"/>
      <c r="T121" s="238"/>
      <c r="U121" s="238"/>
      <c r="V121" s="238"/>
      <c r="W121" s="238"/>
      <c r="X121" s="238"/>
      <c r="Y121" s="238"/>
      <c r="Z121" s="238"/>
      <c r="AA121" s="238"/>
      <c r="AB121" s="238"/>
      <c r="AC121" s="238"/>
    </row>
    <row r="122" customFormat="false" ht="15" hidden="false" customHeight="false" outlineLevel="0" collapsed="false">
      <c r="A122" s="238"/>
      <c r="B122" s="453"/>
      <c r="C122" s="238"/>
      <c r="D122" s="347"/>
      <c r="E122" s="347"/>
      <c r="F122" s="486"/>
      <c r="G122" s="505"/>
      <c r="H122" s="486"/>
      <c r="I122" s="491"/>
      <c r="J122" s="238"/>
      <c r="K122" s="238"/>
      <c r="L122" s="238"/>
      <c r="M122" s="238"/>
      <c r="N122" s="238"/>
      <c r="O122" s="238"/>
      <c r="P122" s="238"/>
      <c r="Q122" s="238"/>
      <c r="R122" s="238"/>
      <c r="S122" s="238"/>
      <c r="T122" s="238"/>
      <c r="U122" s="238"/>
      <c r="V122" s="238"/>
      <c r="W122" s="238"/>
      <c r="X122" s="238"/>
      <c r="Y122" s="238"/>
      <c r="Z122" s="238"/>
      <c r="AA122" s="238"/>
      <c r="AB122" s="238"/>
      <c r="AC122" s="238"/>
    </row>
    <row r="123" customFormat="false" ht="15" hidden="false" customHeight="false" outlineLevel="0" collapsed="false">
      <c r="A123" s="238"/>
      <c r="B123" s="453"/>
      <c r="C123" s="238"/>
      <c r="D123" s="347"/>
      <c r="E123" s="347"/>
      <c r="F123" s="486"/>
      <c r="G123" s="505"/>
      <c r="H123" s="486"/>
      <c r="I123" s="491"/>
      <c r="J123" s="238"/>
      <c r="K123" s="238"/>
      <c r="L123" s="238"/>
      <c r="M123" s="238"/>
      <c r="N123" s="238"/>
      <c r="O123" s="238"/>
      <c r="P123" s="238"/>
      <c r="Q123" s="238"/>
      <c r="R123" s="238"/>
      <c r="S123" s="238"/>
      <c r="T123" s="238"/>
      <c r="U123" s="238"/>
      <c r="V123" s="238"/>
      <c r="W123" s="238"/>
      <c r="X123" s="238"/>
      <c r="Y123" s="238"/>
      <c r="Z123" s="238"/>
      <c r="AA123" s="238"/>
      <c r="AB123" s="238"/>
      <c r="AC123" s="238"/>
    </row>
    <row r="124" customFormat="false" ht="15" hidden="false" customHeight="false" outlineLevel="0" collapsed="false">
      <c r="A124" s="238"/>
      <c r="B124" s="453"/>
      <c r="C124" s="238"/>
      <c r="D124" s="347"/>
      <c r="E124" s="347"/>
      <c r="F124" s="486"/>
      <c r="G124" s="505"/>
      <c r="H124" s="486"/>
      <c r="I124" s="491"/>
      <c r="J124" s="238"/>
      <c r="K124" s="238"/>
      <c r="L124" s="238"/>
      <c r="M124" s="238"/>
      <c r="N124" s="238"/>
      <c r="O124" s="238"/>
      <c r="P124" s="238"/>
      <c r="Q124" s="238"/>
      <c r="R124" s="238"/>
      <c r="S124" s="238"/>
      <c r="T124" s="238"/>
      <c r="U124" s="238"/>
      <c r="V124" s="238"/>
      <c r="W124" s="238"/>
      <c r="X124" s="238"/>
      <c r="Y124" s="238"/>
      <c r="Z124" s="238"/>
      <c r="AA124" s="238"/>
      <c r="AB124" s="238"/>
      <c r="AC124" s="238"/>
    </row>
    <row r="125" customFormat="false" ht="15" hidden="false" customHeight="false" outlineLevel="0" collapsed="false">
      <c r="A125" s="238"/>
      <c r="B125" s="453"/>
      <c r="C125" s="238"/>
      <c r="D125" s="347"/>
      <c r="E125" s="347"/>
      <c r="F125" s="486"/>
      <c r="G125" s="505"/>
      <c r="H125" s="486"/>
      <c r="I125" s="491"/>
      <c r="J125" s="238"/>
      <c r="K125" s="238"/>
      <c r="L125" s="238"/>
      <c r="M125" s="238"/>
      <c r="N125" s="238"/>
      <c r="O125" s="238"/>
      <c r="P125" s="238"/>
      <c r="Q125" s="238"/>
      <c r="R125" s="238"/>
      <c r="S125" s="238"/>
      <c r="T125" s="238"/>
      <c r="U125" s="238"/>
      <c r="V125" s="238"/>
      <c r="W125" s="238"/>
      <c r="X125" s="238"/>
      <c r="Y125" s="238"/>
      <c r="Z125" s="238"/>
      <c r="AA125" s="238"/>
      <c r="AB125" s="238"/>
      <c r="AC125" s="238"/>
    </row>
    <row r="126" customFormat="false" ht="15" hidden="false" customHeight="false" outlineLevel="0" collapsed="false">
      <c r="A126" s="238"/>
      <c r="B126" s="453"/>
      <c r="C126" s="238"/>
      <c r="D126" s="347"/>
      <c r="E126" s="347"/>
      <c r="F126" s="486"/>
      <c r="G126" s="505"/>
      <c r="H126" s="486"/>
      <c r="I126" s="491"/>
      <c r="J126" s="238"/>
      <c r="K126" s="238"/>
      <c r="L126" s="238"/>
      <c r="M126" s="238"/>
      <c r="N126" s="238"/>
      <c r="O126" s="238"/>
      <c r="P126" s="238"/>
      <c r="Q126" s="238"/>
      <c r="R126" s="238"/>
      <c r="S126" s="238"/>
      <c r="T126" s="238"/>
      <c r="U126" s="238"/>
      <c r="V126" s="238"/>
      <c r="W126" s="238"/>
      <c r="X126" s="238"/>
      <c r="Y126" s="238"/>
      <c r="Z126" s="238"/>
      <c r="AA126" s="238"/>
      <c r="AB126" s="238"/>
      <c r="AC126" s="238"/>
    </row>
    <row r="127" customFormat="false" ht="15" hidden="false" customHeight="false" outlineLevel="0" collapsed="false">
      <c r="A127" s="238"/>
      <c r="B127" s="453"/>
      <c r="C127" s="238"/>
      <c r="D127" s="347"/>
      <c r="E127" s="347"/>
      <c r="F127" s="486"/>
      <c r="G127" s="505"/>
      <c r="H127" s="486"/>
      <c r="I127" s="491"/>
      <c r="J127" s="238"/>
      <c r="K127" s="238"/>
      <c r="L127" s="238"/>
      <c r="M127" s="238"/>
      <c r="N127" s="238"/>
      <c r="O127" s="238"/>
      <c r="P127" s="238"/>
      <c r="Q127" s="238"/>
      <c r="R127" s="238"/>
      <c r="S127" s="238"/>
      <c r="T127" s="238"/>
      <c r="U127" s="238"/>
      <c r="V127" s="238"/>
      <c r="W127" s="238"/>
      <c r="X127" s="238"/>
      <c r="Y127" s="238"/>
      <c r="Z127" s="238"/>
      <c r="AA127" s="238"/>
      <c r="AB127" s="238"/>
      <c r="AC127" s="238"/>
    </row>
    <row r="128" customFormat="false" ht="15" hidden="false" customHeight="false" outlineLevel="0" collapsed="false">
      <c r="A128" s="238"/>
      <c r="B128" s="453"/>
      <c r="C128" s="238"/>
      <c r="D128" s="347"/>
      <c r="E128" s="347"/>
      <c r="F128" s="486"/>
      <c r="G128" s="505"/>
      <c r="H128" s="486"/>
      <c r="I128" s="491"/>
      <c r="J128" s="238"/>
      <c r="K128" s="238"/>
      <c r="L128" s="238"/>
      <c r="M128" s="238"/>
      <c r="N128" s="238"/>
      <c r="O128" s="238"/>
      <c r="P128" s="238"/>
      <c r="Q128" s="238"/>
      <c r="R128" s="238"/>
      <c r="S128" s="238"/>
      <c r="T128" s="238"/>
      <c r="U128" s="238"/>
      <c r="V128" s="238"/>
      <c r="W128" s="238"/>
      <c r="X128" s="238"/>
      <c r="Y128" s="238"/>
      <c r="Z128" s="238"/>
      <c r="AA128" s="238"/>
      <c r="AB128" s="238"/>
      <c r="AC128" s="238"/>
    </row>
    <row r="129" customFormat="false" ht="15" hidden="false" customHeight="false" outlineLevel="0" collapsed="false">
      <c r="A129" s="238"/>
      <c r="B129" s="453"/>
      <c r="C129" s="238"/>
      <c r="D129" s="347"/>
      <c r="E129" s="347"/>
      <c r="F129" s="486"/>
      <c r="G129" s="505"/>
      <c r="H129" s="486"/>
      <c r="I129" s="491"/>
      <c r="J129" s="238"/>
      <c r="K129" s="238"/>
      <c r="L129" s="238"/>
      <c r="M129" s="238"/>
      <c r="N129" s="238"/>
      <c r="O129" s="238"/>
      <c r="P129" s="238"/>
      <c r="Q129" s="238"/>
      <c r="R129" s="238"/>
      <c r="S129" s="238"/>
      <c r="T129" s="238"/>
      <c r="U129" s="238"/>
      <c r="V129" s="238"/>
      <c r="W129" s="238"/>
      <c r="X129" s="238"/>
      <c r="Y129" s="238"/>
      <c r="Z129" s="238"/>
      <c r="AA129" s="238"/>
      <c r="AB129" s="238"/>
      <c r="AC129" s="238"/>
    </row>
    <row r="130" customFormat="false" ht="15" hidden="false" customHeight="false" outlineLevel="0" collapsed="false">
      <c r="A130" s="238"/>
      <c r="B130" s="453"/>
      <c r="C130" s="238"/>
      <c r="D130" s="347"/>
      <c r="E130" s="347"/>
      <c r="F130" s="486"/>
      <c r="G130" s="505"/>
      <c r="H130" s="486"/>
      <c r="I130" s="491"/>
      <c r="J130" s="238"/>
      <c r="K130" s="238"/>
      <c r="L130" s="238"/>
      <c r="M130" s="238"/>
      <c r="N130" s="238"/>
      <c r="O130" s="238"/>
      <c r="P130" s="238"/>
      <c r="Q130" s="238"/>
      <c r="R130" s="238"/>
      <c r="S130" s="238"/>
      <c r="T130" s="238"/>
      <c r="U130" s="238"/>
      <c r="V130" s="238"/>
      <c r="W130" s="238"/>
      <c r="X130" s="238"/>
      <c r="Y130" s="238"/>
      <c r="Z130" s="238"/>
      <c r="AA130" s="238"/>
      <c r="AB130" s="238"/>
      <c r="AC130" s="238"/>
    </row>
    <row r="131" customFormat="false" ht="15" hidden="false" customHeight="false" outlineLevel="0" collapsed="false">
      <c r="A131" s="238"/>
      <c r="B131" s="453"/>
      <c r="C131" s="238"/>
      <c r="D131" s="347"/>
      <c r="E131" s="347"/>
      <c r="F131" s="486"/>
      <c r="G131" s="505"/>
      <c r="H131" s="486"/>
      <c r="I131" s="491"/>
      <c r="J131" s="238"/>
      <c r="K131" s="238"/>
      <c r="L131" s="238"/>
      <c r="M131" s="238"/>
      <c r="N131" s="238"/>
      <c r="O131" s="238"/>
      <c r="P131" s="238"/>
      <c r="Q131" s="238"/>
      <c r="R131" s="238"/>
      <c r="S131" s="238"/>
      <c r="T131" s="238"/>
      <c r="U131" s="238"/>
      <c r="V131" s="238"/>
      <c r="W131" s="238"/>
      <c r="X131" s="238"/>
      <c r="Y131" s="238"/>
      <c r="Z131" s="238"/>
      <c r="AA131" s="238"/>
      <c r="AB131" s="238"/>
      <c r="AC131" s="238"/>
    </row>
    <row r="132" customFormat="false" ht="15" hidden="false" customHeight="false" outlineLevel="0" collapsed="false">
      <c r="A132" s="238"/>
      <c r="B132" s="453"/>
      <c r="C132" s="238"/>
      <c r="D132" s="347"/>
      <c r="E132" s="347"/>
      <c r="F132" s="486"/>
      <c r="G132" s="505"/>
      <c r="H132" s="486"/>
      <c r="I132" s="491"/>
      <c r="J132" s="238"/>
      <c r="K132" s="238"/>
      <c r="L132" s="238"/>
      <c r="M132" s="238"/>
      <c r="N132" s="238"/>
      <c r="O132" s="238"/>
      <c r="P132" s="238"/>
      <c r="Q132" s="238"/>
      <c r="R132" s="238"/>
      <c r="S132" s="238"/>
      <c r="T132" s="238"/>
      <c r="U132" s="238"/>
      <c r="V132" s="238"/>
      <c r="W132" s="238"/>
      <c r="X132" s="238"/>
      <c r="Y132" s="238"/>
      <c r="Z132" s="238"/>
      <c r="AA132" s="238"/>
      <c r="AB132" s="238"/>
      <c r="AC132" s="238"/>
    </row>
    <row r="133" customFormat="false" ht="15" hidden="false" customHeight="false" outlineLevel="0" collapsed="false">
      <c r="A133" s="238"/>
      <c r="B133" s="453"/>
      <c r="C133" s="238"/>
      <c r="D133" s="347"/>
      <c r="E133" s="347"/>
      <c r="F133" s="486"/>
      <c r="G133" s="505"/>
      <c r="H133" s="486"/>
      <c r="I133" s="491"/>
      <c r="J133" s="238"/>
      <c r="K133" s="238"/>
      <c r="L133" s="238"/>
      <c r="M133" s="238"/>
      <c r="N133" s="238"/>
      <c r="O133" s="238"/>
      <c r="P133" s="238"/>
      <c r="Q133" s="238"/>
      <c r="R133" s="238"/>
      <c r="S133" s="238"/>
      <c r="T133" s="238"/>
      <c r="U133" s="238"/>
      <c r="V133" s="238"/>
      <c r="W133" s="238"/>
      <c r="X133" s="238"/>
      <c r="Y133" s="238"/>
      <c r="Z133" s="238"/>
      <c r="AA133" s="238"/>
      <c r="AB133" s="238"/>
      <c r="AC133" s="238"/>
    </row>
    <row r="134" customFormat="false" ht="15" hidden="false" customHeight="false" outlineLevel="0" collapsed="false">
      <c r="A134" s="238"/>
      <c r="B134" s="453"/>
      <c r="C134" s="238"/>
      <c r="D134" s="347"/>
      <c r="E134" s="347"/>
      <c r="F134" s="486"/>
      <c r="G134" s="505"/>
      <c r="H134" s="486"/>
      <c r="I134" s="491"/>
      <c r="J134" s="238"/>
      <c r="K134" s="238"/>
      <c r="L134" s="238"/>
      <c r="M134" s="238"/>
      <c r="N134" s="238"/>
      <c r="O134" s="238"/>
      <c r="P134" s="238"/>
      <c r="Q134" s="238"/>
      <c r="R134" s="238"/>
      <c r="S134" s="238"/>
      <c r="T134" s="238"/>
      <c r="U134" s="238"/>
      <c r="V134" s="238"/>
      <c r="W134" s="238"/>
      <c r="X134" s="238"/>
      <c r="Y134" s="238"/>
      <c r="Z134" s="238"/>
      <c r="AA134" s="238"/>
      <c r="AB134" s="238"/>
      <c r="AC134" s="238"/>
    </row>
    <row r="135" customFormat="false" ht="15" hidden="false" customHeight="false" outlineLevel="0" collapsed="false">
      <c r="A135" s="238"/>
      <c r="B135" s="453"/>
      <c r="C135" s="238"/>
      <c r="D135" s="347"/>
      <c r="E135" s="347"/>
      <c r="F135" s="486"/>
      <c r="G135" s="505"/>
      <c r="H135" s="486"/>
      <c r="I135" s="491"/>
      <c r="J135" s="238"/>
      <c r="K135" s="238"/>
      <c r="L135" s="238"/>
      <c r="M135" s="238"/>
      <c r="N135" s="238"/>
      <c r="O135" s="238"/>
      <c r="P135" s="238"/>
      <c r="Q135" s="238"/>
      <c r="R135" s="238"/>
      <c r="S135" s="238"/>
      <c r="T135" s="238"/>
      <c r="U135" s="238"/>
      <c r="V135" s="238"/>
      <c r="W135" s="238"/>
      <c r="X135" s="238"/>
      <c r="Y135" s="238"/>
      <c r="Z135" s="238"/>
      <c r="AA135" s="238"/>
      <c r="AB135" s="238"/>
      <c r="AC135" s="238"/>
    </row>
    <row r="136" customFormat="false" ht="15" hidden="false" customHeight="false" outlineLevel="0" collapsed="false">
      <c r="A136" s="238"/>
      <c r="B136" s="453"/>
      <c r="C136" s="238"/>
      <c r="D136" s="347"/>
      <c r="E136" s="347"/>
      <c r="F136" s="486"/>
      <c r="G136" s="505"/>
      <c r="H136" s="486"/>
      <c r="I136" s="491"/>
      <c r="J136" s="238"/>
      <c r="K136" s="238"/>
      <c r="L136" s="238"/>
      <c r="M136" s="238"/>
      <c r="N136" s="238"/>
      <c r="O136" s="238"/>
      <c r="P136" s="238"/>
      <c r="Q136" s="238"/>
      <c r="R136" s="238"/>
      <c r="S136" s="238"/>
      <c r="T136" s="238"/>
      <c r="U136" s="238"/>
      <c r="V136" s="238"/>
      <c r="W136" s="238"/>
      <c r="X136" s="238"/>
      <c r="Y136" s="238"/>
      <c r="Z136" s="238"/>
      <c r="AA136" s="238"/>
      <c r="AB136" s="238"/>
      <c r="AC136" s="238"/>
    </row>
    <row r="137" customFormat="false" ht="15" hidden="false" customHeight="false" outlineLevel="0" collapsed="false">
      <c r="A137" s="238"/>
      <c r="B137" s="453"/>
      <c r="C137" s="238"/>
      <c r="D137" s="347"/>
      <c r="E137" s="347"/>
      <c r="F137" s="486"/>
      <c r="G137" s="505"/>
      <c r="H137" s="486"/>
      <c r="I137" s="491"/>
      <c r="J137" s="238"/>
      <c r="K137" s="238"/>
      <c r="L137" s="238"/>
      <c r="M137" s="238"/>
      <c r="N137" s="238"/>
      <c r="O137" s="238"/>
      <c r="P137" s="238"/>
      <c r="Q137" s="238"/>
      <c r="R137" s="238"/>
      <c r="S137" s="238"/>
      <c r="T137" s="238"/>
      <c r="U137" s="238"/>
      <c r="V137" s="238"/>
      <c r="W137" s="238"/>
      <c r="X137" s="238"/>
      <c r="Y137" s="238"/>
      <c r="Z137" s="238"/>
      <c r="AA137" s="238"/>
      <c r="AB137" s="238"/>
      <c r="AC137" s="238"/>
    </row>
    <row r="138" customFormat="false" ht="15" hidden="false" customHeight="false" outlineLevel="0" collapsed="false">
      <c r="A138" s="238"/>
      <c r="B138" s="453"/>
      <c r="C138" s="238"/>
      <c r="D138" s="347"/>
      <c r="E138" s="347"/>
      <c r="F138" s="486"/>
      <c r="G138" s="505"/>
      <c r="H138" s="486"/>
      <c r="I138" s="491"/>
      <c r="J138" s="238"/>
      <c r="K138" s="238"/>
      <c r="L138" s="238"/>
      <c r="M138" s="238"/>
      <c r="N138" s="238"/>
      <c r="O138" s="238"/>
      <c r="P138" s="238"/>
      <c r="Q138" s="238"/>
      <c r="R138" s="238"/>
      <c r="S138" s="238"/>
      <c r="T138" s="238"/>
      <c r="U138" s="238"/>
      <c r="V138" s="238"/>
      <c r="W138" s="238"/>
      <c r="X138" s="238"/>
      <c r="Y138" s="238"/>
      <c r="Z138" s="238"/>
      <c r="AA138" s="238"/>
      <c r="AB138" s="238"/>
      <c r="AC138" s="238"/>
    </row>
    <row r="139" customFormat="false" ht="15" hidden="false" customHeight="false" outlineLevel="0" collapsed="false">
      <c r="A139" s="238"/>
      <c r="B139" s="453"/>
      <c r="C139" s="238"/>
      <c r="D139" s="347"/>
      <c r="E139" s="347"/>
      <c r="F139" s="486"/>
      <c r="G139" s="505"/>
      <c r="H139" s="486"/>
      <c r="I139" s="491"/>
      <c r="J139" s="238"/>
      <c r="K139" s="238"/>
      <c r="L139" s="238"/>
      <c r="M139" s="238"/>
      <c r="N139" s="238"/>
      <c r="O139" s="238"/>
      <c r="P139" s="238"/>
      <c r="Q139" s="238"/>
      <c r="R139" s="238"/>
      <c r="S139" s="238"/>
      <c r="T139" s="238"/>
      <c r="U139" s="238"/>
      <c r="V139" s="238"/>
      <c r="W139" s="238"/>
      <c r="X139" s="238"/>
      <c r="Y139" s="238"/>
      <c r="Z139" s="238"/>
      <c r="AA139" s="238"/>
      <c r="AB139" s="238"/>
      <c r="AC139" s="238"/>
    </row>
    <row r="140" customFormat="false" ht="15" hidden="false" customHeight="false" outlineLevel="0" collapsed="false">
      <c r="A140" s="238"/>
      <c r="B140" s="453"/>
      <c r="C140" s="238"/>
      <c r="D140" s="347"/>
      <c r="E140" s="347"/>
      <c r="F140" s="486"/>
      <c r="G140" s="505"/>
      <c r="H140" s="486"/>
      <c r="I140" s="491"/>
      <c r="J140" s="238"/>
      <c r="K140" s="238"/>
      <c r="L140" s="238"/>
      <c r="M140" s="238"/>
      <c r="N140" s="238"/>
      <c r="O140" s="238"/>
      <c r="P140" s="238"/>
      <c r="Q140" s="238"/>
      <c r="R140" s="238"/>
      <c r="S140" s="238"/>
      <c r="T140" s="238"/>
      <c r="U140" s="238"/>
      <c r="V140" s="238"/>
      <c r="W140" s="238"/>
      <c r="X140" s="238"/>
      <c r="Y140" s="238"/>
      <c r="Z140" s="238"/>
      <c r="AA140" s="238"/>
      <c r="AB140" s="238"/>
      <c r="AC140" s="238"/>
    </row>
    <row r="141" customFormat="false" ht="15" hidden="false" customHeight="false" outlineLevel="0" collapsed="false">
      <c r="A141" s="238"/>
      <c r="B141" s="453"/>
      <c r="C141" s="238"/>
      <c r="D141" s="347"/>
      <c r="E141" s="347"/>
      <c r="F141" s="486"/>
      <c r="G141" s="505"/>
      <c r="H141" s="486"/>
      <c r="I141" s="491"/>
      <c r="J141" s="238"/>
      <c r="K141" s="238"/>
      <c r="L141" s="238"/>
      <c r="M141" s="238"/>
      <c r="N141" s="238"/>
      <c r="O141" s="238"/>
      <c r="P141" s="238"/>
      <c r="Q141" s="238"/>
      <c r="R141" s="238"/>
      <c r="S141" s="238"/>
      <c r="T141" s="238"/>
      <c r="U141" s="238"/>
      <c r="V141" s="238"/>
      <c r="W141" s="238"/>
      <c r="X141" s="238"/>
      <c r="Y141" s="238"/>
      <c r="Z141" s="238"/>
      <c r="AA141" s="238"/>
      <c r="AB141" s="238"/>
      <c r="AC141" s="238"/>
    </row>
    <row r="142" customFormat="false" ht="15" hidden="false" customHeight="false" outlineLevel="0" collapsed="false">
      <c r="A142" s="238"/>
      <c r="B142" s="453"/>
      <c r="C142" s="238"/>
      <c r="D142" s="347"/>
      <c r="E142" s="347"/>
      <c r="F142" s="486"/>
      <c r="G142" s="505"/>
      <c r="H142" s="486"/>
      <c r="I142" s="491"/>
      <c r="J142" s="238"/>
      <c r="K142" s="238"/>
      <c r="L142" s="238"/>
      <c r="M142" s="238"/>
      <c r="N142" s="238"/>
      <c r="O142" s="238"/>
      <c r="P142" s="238"/>
      <c r="Q142" s="238"/>
      <c r="R142" s="238"/>
      <c r="S142" s="238"/>
      <c r="T142" s="238"/>
      <c r="U142" s="238"/>
      <c r="V142" s="238"/>
      <c r="W142" s="238"/>
      <c r="X142" s="238"/>
      <c r="Y142" s="238"/>
      <c r="Z142" s="238"/>
      <c r="AA142" s="238"/>
      <c r="AB142" s="238"/>
      <c r="AC142" s="238"/>
    </row>
    <row r="143" customFormat="false" ht="15" hidden="false" customHeight="false" outlineLevel="0" collapsed="false">
      <c r="A143" s="238"/>
      <c r="B143" s="453"/>
      <c r="C143" s="238"/>
      <c r="D143" s="347"/>
      <c r="E143" s="347"/>
      <c r="F143" s="486"/>
      <c r="G143" s="505"/>
      <c r="H143" s="486"/>
      <c r="I143" s="491"/>
      <c r="J143" s="238"/>
      <c r="K143" s="238"/>
      <c r="L143" s="238"/>
      <c r="M143" s="238"/>
      <c r="N143" s="238"/>
      <c r="O143" s="238"/>
      <c r="P143" s="238"/>
      <c r="Q143" s="238"/>
      <c r="R143" s="238"/>
      <c r="S143" s="238"/>
      <c r="T143" s="238"/>
      <c r="U143" s="238"/>
      <c r="V143" s="238"/>
      <c r="W143" s="238"/>
      <c r="X143" s="238"/>
      <c r="Y143" s="238"/>
      <c r="Z143" s="238"/>
      <c r="AA143" s="238"/>
      <c r="AB143" s="238"/>
      <c r="AC143" s="238"/>
    </row>
    <row r="144" customFormat="false" ht="15" hidden="false" customHeight="false" outlineLevel="0" collapsed="false">
      <c r="A144" s="238"/>
      <c r="B144" s="453"/>
      <c r="C144" s="238"/>
      <c r="D144" s="347"/>
      <c r="E144" s="347"/>
      <c r="F144" s="486"/>
      <c r="G144" s="505"/>
      <c r="H144" s="486"/>
      <c r="I144" s="491"/>
      <c r="J144" s="238"/>
      <c r="K144" s="238"/>
      <c r="L144" s="238"/>
      <c r="M144" s="238"/>
      <c r="N144" s="238"/>
      <c r="O144" s="238"/>
      <c r="P144" s="238"/>
      <c r="Q144" s="238"/>
      <c r="R144" s="238"/>
      <c r="S144" s="238"/>
      <c r="T144" s="238"/>
      <c r="U144" s="238"/>
      <c r="V144" s="238"/>
      <c r="W144" s="238"/>
      <c r="X144" s="238"/>
      <c r="Y144" s="238"/>
      <c r="Z144" s="238"/>
      <c r="AA144" s="238"/>
      <c r="AB144" s="238"/>
      <c r="AC144" s="238"/>
    </row>
    <row r="145" customFormat="false" ht="15" hidden="false" customHeight="false" outlineLevel="0" collapsed="false">
      <c r="A145" s="238"/>
      <c r="B145" s="453"/>
      <c r="C145" s="238"/>
      <c r="D145" s="347"/>
      <c r="E145" s="347"/>
      <c r="F145" s="486"/>
      <c r="G145" s="505"/>
      <c r="H145" s="486"/>
      <c r="I145" s="491"/>
      <c r="J145" s="238"/>
      <c r="K145" s="238"/>
      <c r="L145" s="238"/>
      <c r="M145" s="238"/>
      <c r="N145" s="238"/>
      <c r="O145" s="238"/>
      <c r="P145" s="238"/>
      <c r="Q145" s="238"/>
      <c r="R145" s="238"/>
      <c r="S145" s="238"/>
      <c r="T145" s="238"/>
      <c r="U145" s="238"/>
      <c r="V145" s="238"/>
      <c r="W145" s="238"/>
      <c r="X145" s="238"/>
      <c r="Y145" s="238"/>
      <c r="Z145" s="238"/>
      <c r="AA145" s="238"/>
      <c r="AB145" s="238"/>
      <c r="AC145" s="238"/>
    </row>
    <row r="146" customFormat="false" ht="15" hidden="false" customHeight="false" outlineLevel="0" collapsed="false">
      <c r="A146" s="238"/>
      <c r="B146" s="453"/>
      <c r="C146" s="238"/>
      <c r="D146" s="347"/>
      <c r="E146" s="347"/>
      <c r="F146" s="486"/>
      <c r="G146" s="505"/>
      <c r="H146" s="486"/>
      <c r="I146" s="491"/>
      <c r="J146" s="238"/>
      <c r="K146" s="238"/>
      <c r="L146" s="238"/>
      <c r="M146" s="238"/>
      <c r="N146" s="238"/>
      <c r="O146" s="238"/>
      <c r="P146" s="238"/>
      <c r="Q146" s="238"/>
      <c r="R146" s="238"/>
      <c r="S146" s="238"/>
      <c r="T146" s="238"/>
      <c r="U146" s="238"/>
      <c r="V146" s="238"/>
      <c r="W146" s="238"/>
      <c r="X146" s="238"/>
      <c r="Y146" s="238"/>
      <c r="Z146" s="238"/>
      <c r="AA146" s="238"/>
      <c r="AB146" s="238"/>
      <c r="AC146" s="238"/>
    </row>
    <row r="147" customFormat="false" ht="15" hidden="false" customHeight="false" outlineLevel="0" collapsed="false">
      <c r="A147" s="238"/>
      <c r="B147" s="453"/>
      <c r="C147" s="238"/>
      <c r="D147" s="347"/>
      <c r="E147" s="347"/>
      <c r="F147" s="486"/>
      <c r="G147" s="505"/>
      <c r="H147" s="486"/>
      <c r="I147" s="491"/>
      <c r="J147" s="238"/>
      <c r="K147" s="238"/>
      <c r="L147" s="238"/>
      <c r="M147" s="238"/>
      <c r="N147" s="238"/>
      <c r="O147" s="238"/>
      <c r="P147" s="238"/>
      <c r="Q147" s="238"/>
      <c r="R147" s="238"/>
      <c r="S147" s="238"/>
      <c r="T147" s="238"/>
      <c r="U147" s="238"/>
      <c r="V147" s="238"/>
      <c r="W147" s="238"/>
      <c r="X147" s="238"/>
      <c r="Y147" s="238"/>
      <c r="Z147" s="238"/>
      <c r="AA147" s="238"/>
      <c r="AB147" s="238"/>
      <c r="AC147" s="238"/>
    </row>
    <row r="148" customFormat="false" ht="15" hidden="false" customHeight="false" outlineLevel="0" collapsed="false">
      <c r="A148" s="238"/>
      <c r="B148" s="453"/>
      <c r="C148" s="238"/>
      <c r="D148" s="347"/>
      <c r="E148" s="347"/>
      <c r="F148" s="486"/>
      <c r="G148" s="505"/>
      <c r="H148" s="486"/>
      <c r="I148" s="491"/>
      <c r="J148" s="238"/>
      <c r="K148" s="238"/>
      <c r="L148" s="238"/>
      <c r="M148" s="238"/>
      <c r="N148" s="238"/>
      <c r="O148" s="238"/>
      <c r="P148" s="238"/>
      <c r="Q148" s="238"/>
      <c r="R148" s="238"/>
      <c r="S148" s="238"/>
      <c r="T148" s="238"/>
      <c r="U148" s="238"/>
      <c r="V148" s="238"/>
      <c r="W148" s="238"/>
      <c r="X148" s="238"/>
      <c r="Y148" s="238"/>
      <c r="Z148" s="238"/>
      <c r="AA148" s="238"/>
      <c r="AB148" s="238"/>
      <c r="AC148" s="238"/>
    </row>
    <row r="149" customFormat="false" ht="15" hidden="false" customHeight="false" outlineLevel="0" collapsed="false">
      <c r="A149" s="238"/>
      <c r="B149" s="453"/>
      <c r="C149" s="238"/>
      <c r="D149" s="347"/>
      <c r="E149" s="347"/>
      <c r="F149" s="486"/>
      <c r="G149" s="505"/>
      <c r="H149" s="486"/>
      <c r="I149" s="491"/>
      <c r="J149" s="238"/>
      <c r="K149" s="238"/>
      <c r="L149" s="238"/>
      <c r="M149" s="238"/>
      <c r="N149" s="238"/>
      <c r="O149" s="238"/>
      <c r="P149" s="238"/>
      <c r="Q149" s="238"/>
      <c r="R149" s="238"/>
      <c r="S149" s="238"/>
      <c r="T149" s="238"/>
      <c r="U149" s="238"/>
      <c r="V149" s="238"/>
      <c r="W149" s="238"/>
      <c r="X149" s="238"/>
      <c r="Y149" s="238"/>
      <c r="Z149" s="238"/>
      <c r="AA149" s="238"/>
      <c r="AB149" s="238"/>
      <c r="AC149" s="238"/>
    </row>
    <row r="150" customFormat="false" ht="15" hidden="false" customHeight="false" outlineLevel="0" collapsed="false">
      <c r="A150" s="238"/>
      <c r="B150" s="453"/>
      <c r="C150" s="238"/>
      <c r="D150" s="347"/>
      <c r="E150" s="347"/>
      <c r="F150" s="486"/>
      <c r="G150" s="505"/>
      <c r="H150" s="486"/>
      <c r="I150" s="491"/>
      <c r="J150" s="238"/>
      <c r="K150" s="238"/>
      <c r="L150" s="238"/>
      <c r="M150" s="238"/>
      <c r="N150" s="238"/>
      <c r="O150" s="238"/>
      <c r="P150" s="238"/>
      <c r="Q150" s="238"/>
      <c r="R150" s="238"/>
      <c r="S150" s="238"/>
      <c r="T150" s="238"/>
      <c r="U150" s="238"/>
      <c r="V150" s="238"/>
      <c r="W150" s="238"/>
      <c r="X150" s="238"/>
      <c r="Y150" s="238"/>
      <c r="Z150" s="238"/>
      <c r="AA150" s="238"/>
      <c r="AB150" s="238"/>
      <c r="AC150" s="238"/>
    </row>
    <row r="151" customFormat="false" ht="15" hidden="false" customHeight="false" outlineLevel="0" collapsed="false">
      <c r="A151" s="238"/>
      <c r="B151" s="453"/>
      <c r="C151" s="238"/>
      <c r="D151" s="347"/>
      <c r="E151" s="347"/>
      <c r="F151" s="486"/>
      <c r="G151" s="505"/>
      <c r="H151" s="486"/>
      <c r="I151" s="491"/>
      <c r="J151" s="238"/>
      <c r="K151" s="238"/>
      <c r="L151" s="238"/>
      <c r="M151" s="238"/>
      <c r="N151" s="238"/>
      <c r="O151" s="238"/>
      <c r="P151" s="238"/>
      <c r="Q151" s="238"/>
      <c r="R151" s="238"/>
      <c r="S151" s="238"/>
      <c r="T151" s="238"/>
      <c r="U151" s="238"/>
      <c r="V151" s="238"/>
      <c r="W151" s="238"/>
      <c r="X151" s="238"/>
      <c r="Y151" s="238"/>
      <c r="Z151" s="238"/>
      <c r="AA151" s="238"/>
      <c r="AB151" s="238"/>
      <c r="AC151" s="238"/>
    </row>
    <row r="152" customFormat="false" ht="15" hidden="false" customHeight="false" outlineLevel="0" collapsed="false">
      <c r="A152" s="238"/>
      <c r="B152" s="453"/>
      <c r="C152" s="238"/>
      <c r="D152" s="347"/>
      <c r="E152" s="347"/>
      <c r="F152" s="486"/>
      <c r="G152" s="505"/>
      <c r="H152" s="486"/>
      <c r="I152" s="491"/>
      <c r="J152" s="238"/>
      <c r="K152" s="238"/>
      <c r="L152" s="238"/>
      <c r="M152" s="238"/>
      <c r="N152" s="238"/>
      <c r="O152" s="238"/>
      <c r="P152" s="238"/>
      <c r="Q152" s="238"/>
      <c r="R152" s="238"/>
      <c r="S152" s="238"/>
      <c r="T152" s="238"/>
      <c r="U152" s="238"/>
      <c r="V152" s="238"/>
      <c r="W152" s="238"/>
      <c r="X152" s="238"/>
      <c r="Y152" s="238"/>
      <c r="Z152" s="238"/>
      <c r="AA152" s="238"/>
      <c r="AB152" s="238"/>
      <c r="AC152" s="238"/>
    </row>
    <row r="153" customFormat="false" ht="15" hidden="false" customHeight="false" outlineLevel="0" collapsed="false">
      <c r="A153" s="238"/>
      <c r="B153" s="453"/>
      <c r="C153" s="238"/>
      <c r="D153" s="347"/>
      <c r="E153" s="347"/>
      <c r="F153" s="486"/>
      <c r="G153" s="505"/>
      <c r="H153" s="486"/>
      <c r="I153" s="491"/>
      <c r="J153" s="238"/>
      <c r="K153" s="238"/>
      <c r="L153" s="238"/>
      <c r="M153" s="238"/>
      <c r="N153" s="238"/>
      <c r="O153" s="238"/>
      <c r="P153" s="238"/>
      <c r="Q153" s="238"/>
      <c r="R153" s="238"/>
      <c r="S153" s="238"/>
      <c r="T153" s="238"/>
      <c r="U153" s="238"/>
      <c r="V153" s="238"/>
      <c r="W153" s="238"/>
      <c r="X153" s="238"/>
      <c r="Y153" s="238"/>
      <c r="Z153" s="238"/>
      <c r="AA153" s="238"/>
      <c r="AB153" s="238"/>
      <c r="AC153" s="238"/>
    </row>
    <row r="154" customFormat="false" ht="15" hidden="false" customHeight="false" outlineLevel="0" collapsed="false">
      <c r="A154" s="238"/>
      <c r="B154" s="453"/>
      <c r="C154" s="238"/>
      <c r="D154" s="347"/>
      <c r="E154" s="347"/>
      <c r="F154" s="486"/>
      <c r="G154" s="505"/>
      <c r="H154" s="486"/>
      <c r="I154" s="491"/>
      <c r="J154" s="238"/>
      <c r="K154" s="238"/>
      <c r="L154" s="238"/>
      <c r="M154" s="238"/>
      <c r="N154" s="238"/>
      <c r="O154" s="238"/>
      <c r="P154" s="238"/>
      <c r="Q154" s="238"/>
      <c r="R154" s="238"/>
      <c r="S154" s="238"/>
      <c r="T154" s="238"/>
      <c r="U154" s="238"/>
      <c r="V154" s="238"/>
      <c r="W154" s="238"/>
      <c r="X154" s="238"/>
      <c r="Y154" s="238"/>
      <c r="Z154" s="238"/>
      <c r="AA154" s="238"/>
      <c r="AB154" s="238"/>
      <c r="AC154" s="238"/>
    </row>
    <row r="155" customFormat="false" ht="15" hidden="false" customHeight="false" outlineLevel="0" collapsed="false">
      <c r="A155" s="238"/>
      <c r="B155" s="453"/>
      <c r="C155" s="238"/>
      <c r="D155" s="347"/>
      <c r="E155" s="347"/>
      <c r="F155" s="486"/>
      <c r="G155" s="505"/>
      <c r="H155" s="486"/>
      <c r="I155" s="491"/>
      <c r="J155" s="238"/>
      <c r="K155" s="238"/>
      <c r="L155" s="238"/>
      <c r="M155" s="238"/>
      <c r="N155" s="238"/>
      <c r="O155" s="238"/>
      <c r="P155" s="238"/>
      <c r="Q155" s="238"/>
      <c r="R155" s="238"/>
      <c r="S155" s="238"/>
      <c r="T155" s="238"/>
      <c r="U155" s="238"/>
      <c r="V155" s="238"/>
      <c r="W155" s="238"/>
      <c r="X155" s="238"/>
      <c r="Y155" s="238"/>
      <c r="Z155" s="238"/>
      <c r="AA155" s="238"/>
      <c r="AB155" s="238"/>
      <c r="AC155" s="238"/>
    </row>
    <row r="156" customFormat="false" ht="15" hidden="false" customHeight="false" outlineLevel="0" collapsed="false">
      <c r="A156" s="238"/>
      <c r="B156" s="453"/>
      <c r="C156" s="238"/>
      <c r="D156" s="347"/>
      <c r="E156" s="347"/>
      <c r="F156" s="486"/>
      <c r="G156" s="505"/>
      <c r="H156" s="486"/>
      <c r="I156" s="491"/>
      <c r="J156" s="238"/>
      <c r="K156" s="238"/>
      <c r="L156" s="238"/>
      <c r="M156" s="238"/>
      <c r="N156" s="238"/>
      <c r="O156" s="238"/>
      <c r="P156" s="238"/>
      <c r="Q156" s="238"/>
      <c r="R156" s="238"/>
      <c r="S156" s="238"/>
      <c r="T156" s="238"/>
      <c r="U156" s="238"/>
      <c r="V156" s="238"/>
      <c r="W156" s="238"/>
      <c r="X156" s="238"/>
      <c r="Y156" s="238"/>
      <c r="Z156" s="238"/>
      <c r="AA156" s="238"/>
      <c r="AB156" s="238"/>
      <c r="AC156" s="238"/>
    </row>
    <row r="157" customFormat="false" ht="15" hidden="false" customHeight="false" outlineLevel="0" collapsed="false">
      <c r="A157" s="238"/>
      <c r="B157" s="453"/>
      <c r="C157" s="238"/>
      <c r="D157" s="347"/>
      <c r="E157" s="347"/>
      <c r="F157" s="486"/>
      <c r="G157" s="505"/>
      <c r="H157" s="486"/>
      <c r="I157" s="491"/>
      <c r="J157" s="238"/>
      <c r="K157" s="238"/>
      <c r="L157" s="238"/>
      <c r="M157" s="238"/>
      <c r="N157" s="238"/>
      <c r="O157" s="238"/>
      <c r="P157" s="238"/>
      <c r="Q157" s="238"/>
      <c r="R157" s="238"/>
      <c r="S157" s="238"/>
      <c r="T157" s="238"/>
      <c r="U157" s="238"/>
      <c r="V157" s="238"/>
      <c r="W157" s="238"/>
      <c r="X157" s="238"/>
      <c r="Y157" s="238"/>
      <c r="Z157" s="238"/>
      <c r="AA157" s="238"/>
      <c r="AB157" s="238"/>
      <c r="AC157" s="238"/>
    </row>
    <row r="158" customFormat="false" ht="15" hidden="false" customHeight="false" outlineLevel="0" collapsed="false">
      <c r="A158" s="238"/>
      <c r="B158" s="453"/>
      <c r="C158" s="238"/>
      <c r="D158" s="347"/>
      <c r="E158" s="347"/>
      <c r="F158" s="486"/>
      <c r="G158" s="505"/>
      <c r="H158" s="486"/>
      <c r="I158" s="491"/>
      <c r="J158" s="238"/>
      <c r="K158" s="238"/>
      <c r="L158" s="238"/>
      <c r="M158" s="238"/>
      <c r="N158" s="238"/>
      <c r="O158" s="238"/>
      <c r="P158" s="238"/>
      <c r="Q158" s="238"/>
      <c r="R158" s="238"/>
      <c r="S158" s="238"/>
      <c r="T158" s="238"/>
      <c r="U158" s="238"/>
      <c r="V158" s="238"/>
      <c r="W158" s="238"/>
      <c r="X158" s="238"/>
      <c r="Y158" s="238"/>
      <c r="Z158" s="238"/>
      <c r="AA158" s="238"/>
      <c r="AB158" s="238"/>
      <c r="AC158" s="238"/>
    </row>
    <row r="159" customFormat="false" ht="15" hidden="false" customHeight="false" outlineLevel="0" collapsed="false">
      <c r="A159" s="238"/>
      <c r="B159" s="453"/>
      <c r="C159" s="238"/>
      <c r="D159" s="347"/>
      <c r="E159" s="347"/>
      <c r="F159" s="486"/>
      <c r="G159" s="505"/>
      <c r="H159" s="486"/>
      <c r="I159" s="491"/>
      <c r="J159" s="238"/>
      <c r="K159" s="238"/>
      <c r="L159" s="238"/>
      <c r="M159" s="238"/>
      <c r="N159" s="238"/>
      <c r="O159" s="238"/>
      <c r="P159" s="238"/>
      <c r="Q159" s="238"/>
      <c r="R159" s="238"/>
      <c r="S159" s="238"/>
      <c r="T159" s="238"/>
      <c r="U159" s="238"/>
      <c r="V159" s="238"/>
      <c r="W159" s="238"/>
      <c r="X159" s="238"/>
      <c r="Y159" s="238"/>
      <c r="Z159" s="238"/>
      <c r="AA159" s="238"/>
      <c r="AB159" s="238"/>
      <c r="AC159" s="238"/>
    </row>
    <row r="160" customFormat="false" ht="15" hidden="false" customHeight="false" outlineLevel="0" collapsed="false">
      <c r="A160" s="238"/>
      <c r="B160" s="453"/>
      <c r="C160" s="238"/>
      <c r="D160" s="347"/>
      <c r="E160" s="347"/>
      <c r="F160" s="486"/>
      <c r="G160" s="505"/>
      <c r="H160" s="486"/>
      <c r="I160" s="491"/>
      <c r="J160" s="238"/>
      <c r="K160" s="238"/>
      <c r="L160" s="238"/>
      <c r="M160" s="238"/>
      <c r="N160" s="238"/>
      <c r="O160" s="238"/>
      <c r="P160" s="238"/>
      <c r="Q160" s="238"/>
      <c r="R160" s="238"/>
      <c r="S160" s="238"/>
      <c r="T160" s="238"/>
      <c r="U160" s="238"/>
      <c r="V160" s="238"/>
      <c r="W160" s="238"/>
      <c r="X160" s="238"/>
      <c r="Y160" s="238"/>
      <c r="Z160" s="238"/>
      <c r="AA160" s="238"/>
      <c r="AB160" s="238"/>
      <c r="AC160" s="238"/>
    </row>
    <row r="161" customFormat="false" ht="15" hidden="false" customHeight="false" outlineLevel="0" collapsed="false">
      <c r="A161" s="238"/>
      <c r="B161" s="453"/>
      <c r="C161" s="238"/>
      <c r="D161" s="347"/>
      <c r="E161" s="347"/>
      <c r="F161" s="486"/>
      <c r="G161" s="505"/>
      <c r="H161" s="486"/>
      <c r="I161" s="491"/>
      <c r="J161" s="238"/>
      <c r="K161" s="238"/>
      <c r="L161" s="238"/>
      <c r="M161" s="238"/>
      <c r="N161" s="238"/>
      <c r="O161" s="238"/>
      <c r="P161" s="238"/>
      <c r="Q161" s="238"/>
      <c r="R161" s="238"/>
      <c r="S161" s="238"/>
      <c r="T161" s="238"/>
      <c r="U161" s="238"/>
      <c r="V161" s="238"/>
      <c r="W161" s="238"/>
      <c r="X161" s="238"/>
      <c r="Y161" s="238"/>
      <c r="Z161" s="238"/>
      <c r="AA161" s="238"/>
      <c r="AB161" s="238"/>
      <c r="AC161" s="238"/>
    </row>
    <row r="162" customFormat="false" ht="15" hidden="false" customHeight="false" outlineLevel="0" collapsed="false">
      <c r="A162" s="238"/>
      <c r="B162" s="453"/>
      <c r="C162" s="238"/>
      <c r="D162" s="347"/>
      <c r="E162" s="347"/>
      <c r="F162" s="486"/>
      <c r="G162" s="505"/>
      <c r="H162" s="486"/>
      <c r="I162" s="491"/>
      <c r="J162" s="238"/>
      <c r="K162" s="238"/>
      <c r="L162" s="238"/>
      <c r="M162" s="238"/>
      <c r="N162" s="238"/>
      <c r="O162" s="238"/>
      <c r="P162" s="238"/>
      <c r="Q162" s="238"/>
      <c r="R162" s="238"/>
      <c r="S162" s="238"/>
      <c r="T162" s="238"/>
      <c r="U162" s="238"/>
      <c r="V162" s="238"/>
      <c r="W162" s="238"/>
      <c r="X162" s="238"/>
      <c r="Y162" s="238"/>
      <c r="Z162" s="238"/>
      <c r="AA162" s="238"/>
      <c r="AB162" s="238"/>
      <c r="AC162" s="238"/>
    </row>
    <row r="163" customFormat="false" ht="15" hidden="false" customHeight="false" outlineLevel="0" collapsed="false">
      <c r="A163" s="238"/>
      <c r="B163" s="453"/>
      <c r="C163" s="238"/>
      <c r="D163" s="347"/>
      <c r="E163" s="347"/>
      <c r="F163" s="486"/>
      <c r="G163" s="505"/>
      <c r="H163" s="486"/>
      <c r="I163" s="491"/>
      <c r="J163" s="238"/>
      <c r="K163" s="238"/>
      <c r="L163" s="238"/>
      <c r="M163" s="238"/>
      <c r="N163" s="238"/>
      <c r="O163" s="238"/>
      <c r="P163" s="238"/>
      <c r="Q163" s="238"/>
      <c r="R163" s="238"/>
      <c r="S163" s="238"/>
      <c r="T163" s="238"/>
      <c r="U163" s="238"/>
      <c r="V163" s="238"/>
      <c r="W163" s="238"/>
      <c r="X163" s="238"/>
      <c r="Y163" s="238"/>
      <c r="Z163" s="238"/>
      <c r="AA163" s="238"/>
      <c r="AB163" s="238"/>
      <c r="AC163" s="238"/>
    </row>
    <row r="164" customFormat="false" ht="15" hidden="false" customHeight="false" outlineLevel="0" collapsed="false">
      <c r="A164" s="238"/>
      <c r="B164" s="453"/>
      <c r="C164" s="238"/>
      <c r="D164" s="347"/>
      <c r="E164" s="347"/>
      <c r="F164" s="486"/>
      <c r="G164" s="505"/>
      <c r="H164" s="486"/>
      <c r="I164" s="491"/>
      <c r="J164" s="238"/>
      <c r="K164" s="238"/>
      <c r="L164" s="238"/>
      <c r="M164" s="238"/>
      <c r="N164" s="238"/>
      <c r="O164" s="238"/>
      <c r="P164" s="238"/>
      <c r="Q164" s="238"/>
      <c r="R164" s="238"/>
      <c r="S164" s="238"/>
      <c r="T164" s="238"/>
      <c r="U164" s="238"/>
      <c r="V164" s="238"/>
      <c r="W164" s="238"/>
      <c r="X164" s="238"/>
      <c r="Y164" s="238"/>
      <c r="Z164" s="238"/>
      <c r="AA164" s="238"/>
      <c r="AB164" s="238"/>
      <c r="AC164" s="238"/>
    </row>
    <row r="165" customFormat="false" ht="15" hidden="false" customHeight="false" outlineLevel="0" collapsed="false">
      <c r="A165" s="238"/>
      <c r="B165" s="453"/>
      <c r="C165" s="238"/>
      <c r="D165" s="347"/>
      <c r="E165" s="347"/>
      <c r="F165" s="486"/>
      <c r="G165" s="505"/>
      <c r="H165" s="486"/>
      <c r="I165" s="491"/>
      <c r="J165" s="238"/>
      <c r="K165" s="238"/>
      <c r="L165" s="238"/>
      <c r="M165" s="238"/>
      <c r="N165" s="238"/>
      <c r="O165" s="238"/>
      <c r="P165" s="238"/>
      <c r="Q165" s="238"/>
      <c r="R165" s="238"/>
      <c r="S165" s="238"/>
      <c r="T165" s="238"/>
      <c r="U165" s="238"/>
      <c r="V165" s="238"/>
      <c r="W165" s="238"/>
      <c r="X165" s="238"/>
      <c r="Y165" s="238"/>
      <c r="Z165" s="238"/>
      <c r="AA165" s="238"/>
      <c r="AB165" s="238"/>
      <c r="AC165" s="238"/>
    </row>
    <row r="166" customFormat="false" ht="15" hidden="false" customHeight="false" outlineLevel="0" collapsed="false">
      <c r="A166" s="238"/>
      <c r="B166" s="453"/>
      <c r="C166" s="238"/>
      <c r="D166" s="347"/>
      <c r="E166" s="347"/>
      <c r="F166" s="486"/>
      <c r="G166" s="505"/>
      <c r="H166" s="486"/>
      <c r="I166" s="491"/>
      <c r="J166" s="238"/>
      <c r="K166" s="238"/>
      <c r="L166" s="238"/>
      <c r="M166" s="238"/>
      <c r="N166" s="238"/>
      <c r="O166" s="238"/>
      <c r="P166" s="238"/>
      <c r="Q166" s="238"/>
      <c r="R166" s="238"/>
      <c r="S166" s="238"/>
      <c r="T166" s="238"/>
      <c r="U166" s="238"/>
      <c r="V166" s="238"/>
      <c r="W166" s="238"/>
      <c r="X166" s="238"/>
      <c r="Y166" s="238"/>
      <c r="Z166" s="238"/>
      <c r="AA166" s="238"/>
      <c r="AB166" s="238"/>
      <c r="AC166" s="238"/>
    </row>
    <row r="167" customFormat="false" ht="15" hidden="false" customHeight="false" outlineLevel="0" collapsed="false">
      <c r="A167" s="238"/>
      <c r="B167" s="453"/>
      <c r="C167" s="238"/>
      <c r="D167" s="347"/>
      <c r="E167" s="347"/>
      <c r="F167" s="486"/>
      <c r="G167" s="505"/>
      <c r="H167" s="486"/>
      <c r="I167" s="491"/>
      <c r="J167" s="238"/>
      <c r="K167" s="238"/>
      <c r="L167" s="238"/>
      <c r="M167" s="238"/>
      <c r="N167" s="238"/>
      <c r="O167" s="238"/>
      <c r="P167" s="238"/>
      <c r="Q167" s="238"/>
      <c r="R167" s="238"/>
      <c r="S167" s="238"/>
      <c r="T167" s="238"/>
      <c r="U167" s="238"/>
      <c r="V167" s="238"/>
      <c r="W167" s="238"/>
      <c r="X167" s="238"/>
      <c r="Y167" s="238"/>
      <c r="Z167" s="238"/>
      <c r="AA167" s="238"/>
      <c r="AB167" s="238"/>
      <c r="AC167" s="238"/>
    </row>
    <row r="168" customFormat="false" ht="15" hidden="false" customHeight="false" outlineLevel="0" collapsed="false">
      <c r="A168" s="238"/>
      <c r="B168" s="453"/>
      <c r="C168" s="238"/>
      <c r="D168" s="347"/>
      <c r="E168" s="347"/>
      <c r="F168" s="486"/>
      <c r="G168" s="505"/>
      <c r="H168" s="486"/>
      <c r="I168" s="491"/>
      <c r="J168" s="238"/>
      <c r="K168" s="238"/>
      <c r="L168" s="238"/>
      <c r="M168" s="238"/>
      <c r="N168" s="238"/>
      <c r="O168" s="238"/>
      <c r="P168" s="238"/>
      <c r="Q168" s="238"/>
      <c r="R168" s="238"/>
      <c r="S168" s="238"/>
      <c r="T168" s="238"/>
      <c r="U168" s="238"/>
      <c r="V168" s="238"/>
      <c r="W168" s="238"/>
      <c r="X168" s="238"/>
      <c r="Y168" s="238"/>
      <c r="Z168" s="238"/>
      <c r="AA168" s="238"/>
      <c r="AB168" s="238"/>
      <c r="AC168" s="238"/>
    </row>
    <row r="169" customFormat="false" ht="15" hidden="false" customHeight="false" outlineLevel="0" collapsed="false">
      <c r="A169" s="238"/>
      <c r="B169" s="453"/>
      <c r="C169" s="238"/>
      <c r="D169" s="347"/>
      <c r="E169" s="347"/>
      <c r="F169" s="486"/>
      <c r="G169" s="505"/>
      <c r="H169" s="486"/>
      <c r="I169" s="491"/>
      <c r="J169" s="238"/>
      <c r="K169" s="238"/>
      <c r="L169" s="238"/>
      <c r="M169" s="238"/>
      <c r="N169" s="238"/>
      <c r="O169" s="238"/>
      <c r="P169" s="238"/>
      <c r="Q169" s="238"/>
      <c r="R169" s="238"/>
      <c r="S169" s="238"/>
      <c r="T169" s="238"/>
      <c r="U169" s="238"/>
      <c r="V169" s="238"/>
      <c r="W169" s="238"/>
      <c r="X169" s="238"/>
      <c r="Y169" s="238"/>
      <c r="Z169" s="238"/>
      <c r="AA169" s="238"/>
      <c r="AB169" s="238"/>
      <c r="AC169" s="238"/>
    </row>
    <row r="170" customFormat="false" ht="15" hidden="false" customHeight="false" outlineLevel="0" collapsed="false">
      <c r="A170" s="238"/>
      <c r="B170" s="453"/>
      <c r="C170" s="238"/>
      <c r="D170" s="347"/>
      <c r="E170" s="347"/>
      <c r="F170" s="486"/>
      <c r="G170" s="505"/>
      <c r="H170" s="486"/>
      <c r="I170" s="491"/>
      <c r="J170" s="238"/>
      <c r="K170" s="238"/>
      <c r="L170" s="238"/>
      <c r="M170" s="238"/>
      <c r="N170" s="238"/>
      <c r="O170" s="238"/>
      <c r="P170" s="238"/>
      <c r="Q170" s="238"/>
      <c r="R170" s="238"/>
      <c r="S170" s="238"/>
      <c r="T170" s="238"/>
      <c r="U170" s="238"/>
      <c r="V170" s="238"/>
      <c r="W170" s="238"/>
      <c r="X170" s="238"/>
      <c r="Y170" s="238"/>
      <c r="Z170" s="238"/>
      <c r="AA170" s="238"/>
      <c r="AB170" s="238"/>
      <c r="AC170" s="238"/>
    </row>
    <row r="171" customFormat="false" ht="15" hidden="false" customHeight="false" outlineLevel="0" collapsed="false">
      <c r="A171" s="238"/>
      <c r="B171" s="453"/>
      <c r="C171" s="238"/>
      <c r="D171" s="347"/>
      <c r="E171" s="347"/>
      <c r="F171" s="486"/>
      <c r="G171" s="505"/>
      <c r="H171" s="486"/>
      <c r="I171" s="491"/>
      <c r="J171" s="238"/>
      <c r="K171" s="238"/>
      <c r="L171" s="238"/>
      <c r="M171" s="238"/>
      <c r="N171" s="238"/>
      <c r="O171" s="238"/>
      <c r="P171" s="238"/>
      <c r="Q171" s="238"/>
      <c r="R171" s="238"/>
      <c r="S171" s="238"/>
      <c r="T171" s="238"/>
      <c r="U171" s="238"/>
      <c r="V171" s="238"/>
      <c r="W171" s="238"/>
      <c r="X171" s="238"/>
      <c r="Y171" s="238"/>
      <c r="Z171" s="238"/>
      <c r="AA171" s="238"/>
      <c r="AB171" s="238"/>
      <c r="AC171" s="238"/>
    </row>
    <row r="172" customFormat="false" ht="15" hidden="false" customHeight="false" outlineLevel="0" collapsed="false">
      <c r="A172" s="238"/>
      <c r="B172" s="453"/>
      <c r="C172" s="238"/>
      <c r="D172" s="347"/>
      <c r="E172" s="347"/>
      <c r="F172" s="486"/>
      <c r="G172" s="505"/>
      <c r="H172" s="486"/>
      <c r="I172" s="491"/>
      <c r="J172" s="238"/>
      <c r="K172" s="238"/>
      <c r="L172" s="238"/>
      <c r="M172" s="238"/>
      <c r="N172" s="238"/>
      <c r="O172" s="238"/>
      <c r="P172" s="238"/>
      <c r="Q172" s="238"/>
      <c r="R172" s="238"/>
      <c r="S172" s="238"/>
      <c r="T172" s="238"/>
      <c r="U172" s="238"/>
      <c r="V172" s="238"/>
      <c r="W172" s="238"/>
      <c r="X172" s="238"/>
      <c r="Y172" s="238"/>
      <c r="Z172" s="238"/>
      <c r="AA172" s="238"/>
      <c r="AB172" s="238"/>
      <c r="AC172" s="238"/>
    </row>
    <row r="173" customFormat="false" ht="15" hidden="false" customHeight="false" outlineLevel="0" collapsed="false">
      <c r="A173" s="238"/>
      <c r="B173" s="453"/>
      <c r="C173" s="238"/>
      <c r="D173" s="347"/>
      <c r="E173" s="347"/>
      <c r="F173" s="486"/>
      <c r="G173" s="505"/>
      <c r="H173" s="486"/>
      <c r="I173" s="491"/>
      <c r="J173" s="238"/>
      <c r="K173" s="238"/>
      <c r="L173" s="238"/>
      <c r="M173" s="238"/>
      <c r="N173" s="238"/>
      <c r="O173" s="238"/>
      <c r="P173" s="238"/>
      <c r="Q173" s="238"/>
      <c r="R173" s="238"/>
      <c r="S173" s="238"/>
      <c r="T173" s="238"/>
      <c r="U173" s="238"/>
      <c r="V173" s="238"/>
      <c r="W173" s="238"/>
      <c r="X173" s="238"/>
      <c r="Y173" s="238"/>
      <c r="Z173" s="238"/>
      <c r="AA173" s="238"/>
      <c r="AB173" s="238"/>
      <c r="AC173" s="238"/>
    </row>
    <row r="174" customFormat="false" ht="15" hidden="false" customHeight="false" outlineLevel="0" collapsed="false">
      <c r="A174" s="238"/>
      <c r="B174" s="453"/>
      <c r="C174" s="238"/>
      <c r="D174" s="347"/>
      <c r="E174" s="347"/>
      <c r="F174" s="486"/>
      <c r="G174" s="505"/>
      <c r="H174" s="486"/>
      <c r="I174" s="491"/>
      <c r="J174" s="238"/>
      <c r="K174" s="238"/>
      <c r="L174" s="238"/>
      <c r="M174" s="238"/>
      <c r="N174" s="238"/>
      <c r="O174" s="238"/>
      <c r="P174" s="238"/>
      <c r="Q174" s="238"/>
      <c r="R174" s="238"/>
      <c r="S174" s="238"/>
      <c r="T174" s="238"/>
      <c r="U174" s="238"/>
      <c r="V174" s="238"/>
      <c r="W174" s="238"/>
      <c r="X174" s="238"/>
      <c r="Y174" s="238"/>
      <c r="Z174" s="238"/>
      <c r="AA174" s="238"/>
      <c r="AB174" s="238"/>
      <c r="AC174" s="238"/>
    </row>
    <row r="175" customFormat="false" ht="15" hidden="false" customHeight="false" outlineLevel="0" collapsed="false">
      <c r="A175" s="238"/>
      <c r="B175" s="453"/>
      <c r="C175" s="238"/>
      <c r="D175" s="347"/>
      <c r="E175" s="347"/>
      <c r="F175" s="486"/>
      <c r="G175" s="505"/>
      <c r="H175" s="486"/>
      <c r="I175" s="491"/>
      <c r="J175" s="238"/>
      <c r="K175" s="238"/>
      <c r="L175" s="238"/>
      <c r="M175" s="238"/>
      <c r="N175" s="238"/>
      <c r="O175" s="238"/>
      <c r="P175" s="238"/>
      <c r="Q175" s="238"/>
      <c r="R175" s="238"/>
      <c r="S175" s="238"/>
      <c r="T175" s="238"/>
      <c r="U175" s="238"/>
      <c r="V175" s="238"/>
      <c r="W175" s="238"/>
      <c r="X175" s="238"/>
      <c r="Y175" s="238"/>
      <c r="Z175" s="238"/>
      <c r="AA175" s="238"/>
      <c r="AB175" s="238"/>
      <c r="AC175" s="238"/>
    </row>
    <row r="176" customFormat="false" ht="15" hidden="false" customHeight="false" outlineLevel="0" collapsed="false">
      <c r="A176" s="238"/>
      <c r="B176" s="453"/>
      <c r="C176" s="238"/>
      <c r="D176" s="347"/>
      <c r="E176" s="347"/>
      <c r="F176" s="486"/>
      <c r="G176" s="505"/>
      <c r="H176" s="486"/>
      <c r="I176" s="491"/>
      <c r="J176" s="238"/>
      <c r="K176" s="238"/>
      <c r="L176" s="238"/>
      <c r="M176" s="238"/>
      <c r="N176" s="238"/>
      <c r="O176" s="238"/>
      <c r="P176" s="238"/>
      <c r="Q176" s="238"/>
      <c r="R176" s="238"/>
      <c r="S176" s="238"/>
      <c r="T176" s="238"/>
      <c r="U176" s="238"/>
      <c r="V176" s="238"/>
      <c r="W176" s="238"/>
      <c r="X176" s="238"/>
      <c r="Y176" s="238"/>
      <c r="Z176" s="238"/>
      <c r="AA176" s="238"/>
      <c r="AB176" s="238"/>
      <c r="AC176" s="238"/>
    </row>
    <row r="177" customFormat="false" ht="15" hidden="false" customHeight="false" outlineLevel="0" collapsed="false">
      <c r="A177" s="238"/>
      <c r="B177" s="453"/>
      <c r="C177" s="238"/>
      <c r="D177" s="347"/>
      <c r="E177" s="347"/>
      <c r="F177" s="486"/>
      <c r="G177" s="505"/>
      <c r="H177" s="486"/>
      <c r="I177" s="491"/>
      <c r="J177" s="238"/>
      <c r="K177" s="238"/>
      <c r="L177" s="238"/>
      <c r="M177" s="238"/>
      <c r="N177" s="238"/>
      <c r="O177" s="238"/>
      <c r="P177" s="238"/>
      <c r="Q177" s="238"/>
      <c r="R177" s="238"/>
      <c r="S177" s="238"/>
      <c r="T177" s="238"/>
      <c r="U177" s="238"/>
      <c r="V177" s="238"/>
      <c r="W177" s="238"/>
      <c r="X177" s="238"/>
      <c r="Y177" s="238"/>
      <c r="Z177" s="238"/>
      <c r="AA177" s="238"/>
      <c r="AB177" s="238"/>
      <c r="AC177" s="238"/>
    </row>
    <row r="178" customFormat="false" ht="15" hidden="false" customHeight="false" outlineLevel="0" collapsed="false">
      <c r="A178" s="238"/>
      <c r="B178" s="453"/>
      <c r="C178" s="238"/>
      <c r="D178" s="347"/>
      <c r="E178" s="347"/>
      <c r="F178" s="486"/>
      <c r="G178" s="505"/>
      <c r="H178" s="486"/>
      <c r="I178" s="491"/>
      <c r="J178" s="238"/>
      <c r="K178" s="238"/>
      <c r="L178" s="238"/>
      <c r="M178" s="238"/>
      <c r="N178" s="238"/>
      <c r="O178" s="238"/>
      <c r="P178" s="238"/>
      <c r="Q178" s="238"/>
      <c r="R178" s="238"/>
      <c r="S178" s="238"/>
      <c r="T178" s="238"/>
      <c r="U178" s="238"/>
      <c r="V178" s="238"/>
      <c r="W178" s="238"/>
      <c r="X178" s="238"/>
      <c r="Y178" s="238"/>
      <c r="Z178" s="238"/>
      <c r="AA178" s="238"/>
      <c r="AB178" s="238"/>
      <c r="AC178" s="238"/>
    </row>
    <row r="179" customFormat="false" ht="15" hidden="false" customHeight="false" outlineLevel="0" collapsed="false">
      <c r="A179" s="238"/>
      <c r="B179" s="453"/>
      <c r="C179" s="238"/>
      <c r="D179" s="347"/>
      <c r="E179" s="347"/>
      <c r="F179" s="486"/>
      <c r="G179" s="505"/>
      <c r="H179" s="486"/>
      <c r="I179" s="491"/>
      <c r="J179" s="238"/>
      <c r="K179" s="238"/>
      <c r="L179" s="238"/>
      <c r="M179" s="238"/>
      <c r="N179" s="238"/>
      <c r="O179" s="238"/>
      <c r="P179" s="238"/>
      <c r="Q179" s="238"/>
      <c r="R179" s="238"/>
      <c r="S179" s="238"/>
      <c r="T179" s="238"/>
      <c r="U179" s="238"/>
      <c r="V179" s="238"/>
      <c r="W179" s="238"/>
      <c r="X179" s="238"/>
      <c r="Y179" s="238"/>
      <c r="Z179" s="238"/>
      <c r="AA179" s="238"/>
      <c r="AB179" s="238"/>
      <c r="AC179" s="238"/>
    </row>
    <row r="180" customFormat="false" ht="15" hidden="false" customHeight="false" outlineLevel="0" collapsed="false">
      <c r="A180" s="238"/>
      <c r="B180" s="453"/>
      <c r="C180" s="238"/>
      <c r="D180" s="347"/>
      <c r="E180" s="347"/>
      <c r="F180" s="486"/>
      <c r="G180" s="505"/>
      <c r="H180" s="486"/>
      <c r="I180" s="491"/>
      <c r="J180" s="238"/>
      <c r="K180" s="238"/>
      <c r="L180" s="238"/>
      <c r="M180" s="238"/>
      <c r="N180" s="238"/>
      <c r="O180" s="238"/>
      <c r="P180" s="238"/>
      <c r="Q180" s="238"/>
      <c r="R180" s="238"/>
      <c r="S180" s="238"/>
      <c r="T180" s="238"/>
      <c r="U180" s="238"/>
      <c r="V180" s="238"/>
      <c r="W180" s="238"/>
      <c r="X180" s="238"/>
      <c r="Y180" s="238"/>
      <c r="Z180" s="238"/>
      <c r="AA180" s="238"/>
      <c r="AB180" s="238"/>
      <c r="AC180" s="238"/>
    </row>
    <row r="181" customFormat="false" ht="15" hidden="false" customHeight="false" outlineLevel="0" collapsed="false">
      <c r="A181" s="238"/>
      <c r="B181" s="453"/>
      <c r="C181" s="238"/>
      <c r="D181" s="347"/>
      <c r="E181" s="347"/>
      <c r="F181" s="486"/>
      <c r="G181" s="505"/>
      <c r="H181" s="486"/>
      <c r="I181" s="491"/>
      <c r="J181" s="238"/>
      <c r="K181" s="238"/>
      <c r="L181" s="238"/>
      <c r="M181" s="238"/>
      <c r="N181" s="238"/>
      <c r="O181" s="238"/>
      <c r="P181" s="238"/>
      <c r="Q181" s="238"/>
      <c r="R181" s="238"/>
      <c r="S181" s="238"/>
      <c r="T181" s="238"/>
      <c r="U181" s="238"/>
      <c r="V181" s="238"/>
      <c r="W181" s="238"/>
      <c r="X181" s="238"/>
      <c r="Y181" s="238"/>
      <c r="Z181" s="238"/>
      <c r="AA181" s="238"/>
      <c r="AB181" s="238"/>
      <c r="AC181" s="238"/>
    </row>
    <row r="182" customFormat="false" ht="15" hidden="false" customHeight="false" outlineLevel="0" collapsed="false">
      <c r="A182" s="238"/>
      <c r="B182" s="453"/>
      <c r="C182" s="238"/>
      <c r="D182" s="347"/>
      <c r="E182" s="347"/>
      <c r="F182" s="486"/>
      <c r="G182" s="505"/>
      <c r="H182" s="486"/>
      <c r="I182" s="491"/>
      <c r="J182" s="238"/>
      <c r="K182" s="238"/>
      <c r="L182" s="238"/>
      <c r="M182" s="238"/>
      <c r="N182" s="238"/>
      <c r="O182" s="238"/>
      <c r="P182" s="238"/>
      <c r="Q182" s="238"/>
      <c r="R182" s="238"/>
      <c r="S182" s="238"/>
      <c r="T182" s="238"/>
      <c r="U182" s="238"/>
      <c r="V182" s="238"/>
      <c r="W182" s="238"/>
      <c r="X182" s="238"/>
      <c r="Y182" s="238"/>
      <c r="Z182" s="238"/>
      <c r="AA182" s="238"/>
      <c r="AB182" s="238"/>
      <c r="AC182" s="238"/>
    </row>
    <row r="183" customFormat="false" ht="15" hidden="false" customHeight="false" outlineLevel="0" collapsed="false">
      <c r="A183" s="238"/>
      <c r="B183" s="453"/>
      <c r="C183" s="238"/>
      <c r="D183" s="347"/>
      <c r="E183" s="347"/>
      <c r="F183" s="486"/>
      <c r="G183" s="505"/>
      <c r="H183" s="486"/>
      <c r="I183" s="491"/>
      <c r="J183" s="238"/>
      <c r="K183" s="238"/>
      <c r="L183" s="238"/>
      <c r="M183" s="238"/>
      <c r="N183" s="238"/>
      <c r="O183" s="238"/>
      <c r="P183" s="238"/>
      <c r="Q183" s="238"/>
      <c r="R183" s="238"/>
      <c r="S183" s="238"/>
      <c r="T183" s="238"/>
      <c r="U183" s="238"/>
      <c r="V183" s="238"/>
      <c r="W183" s="238"/>
      <c r="X183" s="238"/>
      <c r="Y183" s="238"/>
      <c r="Z183" s="238"/>
      <c r="AA183" s="238"/>
      <c r="AB183" s="238"/>
      <c r="AC183" s="238"/>
    </row>
    <row r="184" customFormat="false" ht="15" hidden="false" customHeight="false" outlineLevel="0" collapsed="false">
      <c r="A184" s="238"/>
      <c r="B184" s="453"/>
      <c r="C184" s="238"/>
      <c r="D184" s="347"/>
      <c r="E184" s="347"/>
      <c r="F184" s="486"/>
      <c r="G184" s="505"/>
      <c r="H184" s="486"/>
      <c r="I184" s="491"/>
      <c r="J184" s="238"/>
      <c r="K184" s="238"/>
      <c r="L184" s="238"/>
      <c r="M184" s="238"/>
      <c r="N184" s="238"/>
      <c r="O184" s="238"/>
      <c r="P184" s="238"/>
      <c r="Q184" s="238"/>
      <c r="R184" s="238"/>
      <c r="S184" s="238"/>
      <c r="T184" s="238"/>
      <c r="U184" s="238"/>
      <c r="V184" s="238"/>
      <c r="W184" s="238"/>
      <c r="X184" s="238"/>
      <c r="Y184" s="238"/>
      <c r="Z184" s="238"/>
      <c r="AA184" s="238"/>
      <c r="AB184" s="238"/>
      <c r="AC184" s="238"/>
    </row>
    <row r="185" customFormat="false" ht="15" hidden="false" customHeight="false" outlineLevel="0" collapsed="false">
      <c r="A185" s="238"/>
      <c r="B185" s="453"/>
      <c r="C185" s="238"/>
      <c r="D185" s="347"/>
      <c r="E185" s="347"/>
      <c r="F185" s="486"/>
      <c r="G185" s="505"/>
      <c r="H185" s="486"/>
      <c r="I185" s="491"/>
      <c r="J185" s="238"/>
      <c r="K185" s="238"/>
      <c r="L185" s="238"/>
      <c r="M185" s="238"/>
      <c r="N185" s="238"/>
      <c r="O185" s="238"/>
      <c r="P185" s="238"/>
      <c r="Q185" s="238"/>
      <c r="R185" s="238"/>
      <c r="S185" s="238"/>
      <c r="T185" s="238"/>
      <c r="U185" s="238"/>
      <c r="V185" s="238"/>
      <c r="W185" s="238"/>
      <c r="X185" s="238"/>
      <c r="Y185" s="238"/>
      <c r="Z185" s="238"/>
      <c r="AA185" s="238"/>
      <c r="AB185" s="238"/>
      <c r="AC185" s="238"/>
    </row>
    <row r="186" customFormat="false" ht="15" hidden="false" customHeight="false" outlineLevel="0" collapsed="false">
      <c r="A186" s="238"/>
      <c r="B186" s="453"/>
      <c r="C186" s="238"/>
      <c r="D186" s="347"/>
      <c r="E186" s="347"/>
      <c r="F186" s="486"/>
      <c r="G186" s="505"/>
      <c r="H186" s="486"/>
      <c r="I186" s="491"/>
      <c r="J186" s="238"/>
      <c r="K186" s="238"/>
      <c r="L186" s="238"/>
      <c r="M186" s="238"/>
      <c r="N186" s="238"/>
      <c r="O186" s="238"/>
      <c r="P186" s="238"/>
      <c r="Q186" s="238"/>
      <c r="R186" s="238"/>
      <c r="S186" s="238"/>
      <c r="T186" s="238"/>
      <c r="U186" s="238"/>
      <c r="V186" s="238"/>
      <c r="W186" s="238"/>
      <c r="X186" s="238"/>
      <c r="Y186" s="238"/>
      <c r="Z186" s="238"/>
      <c r="AA186" s="238"/>
      <c r="AB186" s="238"/>
      <c r="AC186" s="238"/>
    </row>
    <row r="187" customFormat="false" ht="15" hidden="false" customHeight="false" outlineLevel="0" collapsed="false">
      <c r="A187" s="238"/>
      <c r="B187" s="453"/>
      <c r="C187" s="238"/>
      <c r="D187" s="347"/>
      <c r="E187" s="347"/>
      <c r="F187" s="486"/>
      <c r="G187" s="505"/>
      <c r="H187" s="486"/>
      <c r="I187" s="491"/>
      <c r="J187" s="238"/>
      <c r="K187" s="238"/>
      <c r="L187" s="238"/>
      <c r="M187" s="238"/>
      <c r="N187" s="238"/>
      <c r="O187" s="238"/>
      <c r="P187" s="238"/>
      <c r="Q187" s="238"/>
      <c r="R187" s="238"/>
      <c r="S187" s="238"/>
      <c r="T187" s="238"/>
      <c r="U187" s="238"/>
      <c r="V187" s="238"/>
      <c r="W187" s="238"/>
      <c r="X187" s="238"/>
      <c r="Y187" s="238"/>
      <c r="Z187" s="238"/>
      <c r="AA187" s="238"/>
      <c r="AB187" s="238"/>
      <c r="AC187" s="238"/>
    </row>
    <row r="188" customFormat="false" ht="15" hidden="false" customHeight="false" outlineLevel="0" collapsed="false">
      <c r="A188" s="238"/>
      <c r="B188" s="453"/>
      <c r="C188" s="238"/>
      <c r="D188" s="347"/>
      <c r="E188" s="347"/>
      <c r="F188" s="486"/>
      <c r="G188" s="505"/>
      <c r="H188" s="486"/>
      <c r="I188" s="491"/>
      <c r="J188" s="238"/>
      <c r="K188" s="238"/>
      <c r="L188" s="238"/>
      <c r="M188" s="238"/>
      <c r="N188" s="238"/>
      <c r="O188" s="238"/>
      <c r="P188" s="238"/>
      <c r="Q188" s="238"/>
      <c r="R188" s="238"/>
      <c r="S188" s="238"/>
      <c r="T188" s="238"/>
      <c r="U188" s="238"/>
      <c r="V188" s="238"/>
      <c r="W188" s="238"/>
      <c r="X188" s="238"/>
      <c r="Y188" s="238"/>
      <c r="Z188" s="238"/>
      <c r="AA188" s="238"/>
      <c r="AB188" s="238"/>
      <c r="AC188" s="238"/>
    </row>
    <row r="189" customFormat="false" ht="15" hidden="false" customHeight="false" outlineLevel="0" collapsed="false">
      <c r="A189" s="238"/>
      <c r="B189" s="453"/>
      <c r="C189" s="238"/>
      <c r="D189" s="347"/>
      <c r="E189" s="347"/>
      <c r="F189" s="486"/>
      <c r="G189" s="505"/>
      <c r="H189" s="486"/>
      <c r="I189" s="491"/>
      <c r="J189" s="238"/>
      <c r="K189" s="238"/>
      <c r="L189" s="238"/>
      <c r="M189" s="238"/>
      <c r="N189" s="238"/>
      <c r="O189" s="238"/>
      <c r="P189" s="238"/>
      <c r="Q189" s="238"/>
      <c r="R189" s="238"/>
      <c r="S189" s="238"/>
      <c r="T189" s="238"/>
      <c r="U189" s="238"/>
      <c r="V189" s="238"/>
      <c r="W189" s="238"/>
      <c r="X189" s="238"/>
      <c r="Y189" s="238"/>
      <c r="Z189" s="238"/>
      <c r="AA189" s="238"/>
      <c r="AB189" s="238"/>
      <c r="AC189" s="238"/>
    </row>
    <row r="190" customFormat="false" ht="15" hidden="false" customHeight="false" outlineLevel="0" collapsed="false">
      <c r="A190" s="238"/>
      <c r="B190" s="453"/>
      <c r="C190" s="238"/>
      <c r="D190" s="347"/>
      <c r="E190" s="347"/>
      <c r="F190" s="486"/>
      <c r="G190" s="505"/>
      <c r="H190" s="486"/>
      <c r="I190" s="491"/>
      <c r="J190" s="238"/>
      <c r="K190" s="238"/>
      <c r="L190" s="238"/>
      <c r="M190" s="238"/>
      <c r="N190" s="238"/>
      <c r="O190" s="238"/>
      <c r="P190" s="238"/>
      <c r="Q190" s="238"/>
      <c r="R190" s="238"/>
      <c r="S190" s="238"/>
      <c r="T190" s="238"/>
      <c r="U190" s="238"/>
      <c r="V190" s="238"/>
      <c r="W190" s="238"/>
      <c r="X190" s="238"/>
      <c r="Y190" s="238"/>
      <c r="Z190" s="238"/>
      <c r="AA190" s="238"/>
      <c r="AB190" s="238"/>
      <c r="AC190" s="238"/>
    </row>
    <row r="191" customFormat="false" ht="15" hidden="false" customHeight="false" outlineLevel="0" collapsed="false">
      <c r="A191" s="238"/>
      <c r="B191" s="453"/>
      <c r="C191" s="238"/>
      <c r="D191" s="347"/>
      <c r="E191" s="347"/>
      <c r="F191" s="486"/>
      <c r="G191" s="505"/>
      <c r="H191" s="486"/>
      <c r="I191" s="491"/>
      <c r="J191" s="238"/>
      <c r="K191" s="238"/>
      <c r="L191" s="238"/>
      <c r="M191" s="238"/>
      <c r="N191" s="238"/>
      <c r="O191" s="238"/>
      <c r="P191" s="238"/>
      <c r="Q191" s="238"/>
      <c r="R191" s="238"/>
      <c r="S191" s="238"/>
      <c r="T191" s="238"/>
      <c r="U191" s="238"/>
      <c r="V191" s="238"/>
      <c r="W191" s="238"/>
      <c r="X191" s="238"/>
      <c r="Y191" s="238"/>
      <c r="Z191" s="238"/>
      <c r="AA191" s="238"/>
      <c r="AB191" s="238"/>
      <c r="AC191" s="238"/>
    </row>
    <row r="192" customFormat="false" ht="15" hidden="false" customHeight="false" outlineLevel="0" collapsed="false">
      <c r="A192" s="238"/>
      <c r="B192" s="453"/>
      <c r="C192" s="238"/>
      <c r="D192" s="347"/>
      <c r="E192" s="347"/>
      <c r="F192" s="486"/>
      <c r="G192" s="505"/>
      <c r="H192" s="486"/>
      <c r="I192" s="491"/>
      <c r="J192" s="238"/>
      <c r="K192" s="238"/>
      <c r="L192" s="238"/>
      <c r="M192" s="238"/>
      <c r="N192" s="238"/>
      <c r="O192" s="238"/>
      <c r="P192" s="238"/>
      <c r="Q192" s="238"/>
      <c r="R192" s="238"/>
      <c r="S192" s="238"/>
      <c r="T192" s="238"/>
      <c r="U192" s="238"/>
      <c r="V192" s="238"/>
      <c r="W192" s="238"/>
      <c r="X192" s="238"/>
      <c r="Y192" s="238"/>
      <c r="Z192" s="238"/>
      <c r="AA192" s="238"/>
      <c r="AB192" s="238"/>
      <c r="AC192" s="238"/>
    </row>
    <row r="193" customFormat="false" ht="15" hidden="false" customHeight="false" outlineLevel="0" collapsed="false">
      <c r="A193" s="238"/>
      <c r="B193" s="453"/>
      <c r="C193" s="238"/>
      <c r="D193" s="347"/>
      <c r="E193" s="347"/>
      <c r="F193" s="486"/>
      <c r="G193" s="505"/>
      <c r="H193" s="486"/>
      <c r="I193" s="491"/>
      <c r="J193" s="238"/>
      <c r="K193" s="238"/>
      <c r="L193" s="238"/>
      <c r="M193" s="238"/>
      <c r="N193" s="238"/>
      <c r="O193" s="238"/>
      <c r="P193" s="238"/>
      <c r="Q193" s="238"/>
      <c r="R193" s="238"/>
      <c r="S193" s="238"/>
      <c r="T193" s="238"/>
      <c r="U193" s="238"/>
      <c r="V193" s="238"/>
      <c r="W193" s="238"/>
      <c r="X193" s="238"/>
      <c r="Y193" s="238"/>
      <c r="Z193" s="238"/>
      <c r="AA193" s="238"/>
      <c r="AB193" s="238"/>
      <c r="AC193" s="238"/>
    </row>
    <row r="194" customFormat="false" ht="15" hidden="false" customHeight="false" outlineLevel="0" collapsed="false">
      <c r="A194" s="238"/>
      <c r="B194" s="453"/>
      <c r="C194" s="238"/>
      <c r="D194" s="347"/>
      <c r="E194" s="347"/>
      <c r="F194" s="486"/>
      <c r="G194" s="505"/>
      <c r="H194" s="486"/>
      <c r="I194" s="491"/>
      <c r="J194" s="238"/>
      <c r="K194" s="238"/>
      <c r="L194" s="238"/>
      <c r="M194" s="238"/>
      <c r="N194" s="238"/>
      <c r="O194" s="238"/>
      <c r="P194" s="238"/>
      <c r="Q194" s="238"/>
      <c r="R194" s="238"/>
      <c r="S194" s="238"/>
      <c r="T194" s="238"/>
      <c r="U194" s="238"/>
      <c r="V194" s="238"/>
      <c r="W194" s="238"/>
      <c r="X194" s="238"/>
      <c r="Y194" s="238"/>
      <c r="Z194" s="238"/>
      <c r="AA194" s="238"/>
      <c r="AB194" s="238"/>
      <c r="AC194" s="238"/>
    </row>
    <row r="195" customFormat="false" ht="15" hidden="false" customHeight="false" outlineLevel="0" collapsed="false">
      <c r="A195" s="238"/>
      <c r="B195" s="453"/>
      <c r="C195" s="238"/>
      <c r="D195" s="347"/>
      <c r="E195" s="347"/>
      <c r="F195" s="486"/>
      <c r="G195" s="505"/>
      <c r="H195" s="486"/>
      <c r="I195" s="491"/>
      <c r="J195" s="238"/>
      <c r="K195" s="238"/>
      <c r="L195" s="238"/>
      <c r="M195" s="238"/>
      <c r="N195" s="238"/>
      <c r="O195" s="238"/>
      <c r="P195" s="238"/>
      <c r="Q195" s="238"/>
      <c r="R195" s="238"/>
      <c r="S195" s="238"/>
      <c r="T195" s="238"/>
      <c r="U195" s="238"/>
      <c r="V195" s="238"/>
      <c r="W195" s="238"/>
      <c r="X195" s="238"/>
      <c r="Y195" s="238"/>
      <c r="Z195" s="238"/>
      <c r="AA195" s="238"/>
      <c r="AB195" s="238"/>
      <c r="AC195" s="238"/>
    </row>
    <row r="196" customFormat="false" ht="15" hidden="false" customHeight="false" outlineLevel="0" collapsed="false">
      <c r="A196" s="238"/>
      <c r="B196" s="453"/>
      <c r="C196" s="238"/>
      <c r="D196" s="347"/>
      <c r="E196" s="347"/>
      <c r="F196" s="486"/>
      <c r="G196" s="505"/>
      <c r="H196" s="486"/>
      <c r="I196" s="491"/>
      <c r="J196" s="238"/>
      <c r="K196" s="238"/>
      <c r="L196" s="238"/>
      <c r="M196" s="238"/>
      <c r="N196" s="238"/>
      <c r="O196" s="238"/>
      <c r="P196" s="238"/>
      <c r="Q196" s="238"/>
      <c r="R196" s="238"/>
      <c r="S196" s="238"/>
      <c r="T196" s="238"/>
      <c r="U196" s="238"/>
      <c r="V196" s="238"/>
      <c r="W196" s="238"/>
      <c r="X196" s="238"/>
      <c r="Y196" s="238"/>
      <c r="Z196" s="238"/>
      <c r="AA196" s="238"/>
      <c r="AB196" s="238"/>
      <c r="AC196" s="238"/>
    </row>
    <row r="197" customFormat="false" ht="15" hidden="false" customHeight="false" outlineLevel="0" collapsed="false">
      <c r="A197" s="238"/>
      <c r="B197" s="453"/>
      <c r="C197" s="238"/>
      <c r="D197" s="347"/>
      <c r="E197" s="347"/>
      <c r="F197" s="486"/>
      <c r="G197" s="505"/>
      <c r="H197" s="486"/>
      <c r="I197" s="491"/>
      <c r="J197" s="238"/>
      <c r="K197" s="238"/>
      <c r="L197" s="238"/>
      <c r="M197" s="238"/>
      <c r="N197" s="238"/>
      <c r="O197" s="238"/>
      <c r="P197" s="238"/>
      <c r="Q197" s="238"/>
      <c r="R197" s="238"/>
      <c r="S197" s="238"/>
      <c r="T197" s="238"/>
      <c r="U197" s="238"/>
      <c r="V197" s="238"/>
      <c r="W197" s="238"/>
      <c r="X197" s="238"/>
      <c r="Y197" s="238"/>
      <c r="Z197" s="238"/>
      <c r="AA197" s="238"/>
      <c r="AB197" s="238"/>
      <c r="AC197" s="238"/>
    </row>
    <row r="198" customFormat="false" ht="15" hidden="false" customHeight="false" outlineLevel="0" collapsed="false">
      <c r="A198" s="238"/>
      <c r="B198" s="453"/>
      <c r="C198" s="238"/>
      <c r="D198" s="347"/>
      <c r="E198" s="347"/>
      <c r="F198" s="486"/>
      <c r="G198" s="505"/>
      <c r="H198" s="486"/>
      <c r="I198" s="491"/>
      <c r="J198" s="238"/>
      <c r="K198" s="238"/>
      <c r="L198" s="238"/>
      <c r="M198" s="238"/>
      <c r="N198" s="238"/>
      <c r="O198" s="238"/>
      <c r="P198" s="238"/>
      <c r="Q198" s="238"/>
      <c r="R198" s="238"/>
      <c r="S198" s="238"/>
      <c r="T198" s="238"/>
      <c r="U198" s="238"/>
      <c r="V198" s="238"/>
      <c r="W198" s="238"/>
      <c r="X198" s="238"/>
      <c r="Y198" s="238"/>
      <c r="Z198" s="238"/>
      <c r="AA198" s="238"/>
      <c r="AB198" s="238"/>
      <c r="AC198" s="238"/>
    </row>
    <row r="199" customFormat="false" ht="15" hidden="false" customHeight="false" outlineLevel="0" collapsed="false">
      <c r="A199" s="238"/>
      <c r="B199" s="453"/>
      <c r="C199" s="238"/>
      <c r="D199" s="347"/>
      <c r="E199" s="347"/>
      <c r="F199" s="486"/>
      <c r="G199" s="505"/>
      <c r="H199" s="486"/>
      <c r="I199" s="491"/>
      <c r="J199" s="238"/>
      <c r="K199" s="238"/>
      <c r="L199" s="238"/>
      <c r="M199" s="238"/>
      <c r="N199" s="238"/>
      <c r="O199" s="238"/>
      <c r="P199" s="238"/>
      <c r="Q199" s="238"/>
      <c r="R199" s="238"/>
      <c r="S199" s="238"/>
      <c r="T199" s="238"/>
      <c r="U199" s="238"/>
      <c r="V199" s="238"/>
      <c r="W199" s="238"/>
      <c r="X199" s="238"/>
      <c r="Y199" s="238"/>
      <c r="Z199" s="238"/>
      <c r="AA199" s="238"/>
      <c r="AB199" s="238"/>
      <c r="AC199" s="238"/>
    </row>
    <row r="200" customFormat="false" ht="15" hidden="false" customHeight="false" outlineLevel="0" collapsed="false">
      <c r="A200" s="238"/>
      <c r="B200" s="453"/>
      <c r="C200" s="238"/>
      <c r="D200" s="347"/>
      <c r="E200" s="347"/>
      <c r="F200" s="486"/>
      <c r="G200" s="505"/>
      <c r="H200" s="486"/>
      <c r="I200" s="491"/>
      <c r="J200" s="238"/>
      <c r="K200" s="238"/>
      <c r="L200" s="238"/>
      <c r="M200" s="238"/>
      <c r="N200" s="238"/>
      <c r="O200" s="238"/>
      <c r="P200" s="238"/>
      <c r="Q200" s="238"/>
      <c r="R200" s="238"/>
      <c r="S200" s="238"/>
      <c r="T200" s="238"/>
      <c r="U200" s="238"/>
      <c r="V200" s="238"/>
      <c r="W200" s="238"/>
      <c r="X200" s="238"/>
      <c r="Y200" s="238"/>
      <c r="Z200" s="238"/>
      <c r="AA200" s="238"/>
      <c r="AB200" s="238"/>
      <c r="AC200" s="238"/>
    </row>
    <row r="201" customFormat="false" ht="15" hidden="false" customHeight="false" outlineLevel="0" collapsed="false">
      <c r="A201" s="238"/>
      <c r="B201" s="453"/>
      <c r="C201" s="238"/>
      <c r="D201" s="347"/>
      <c r="E201" s="347"/>
      <c r="F201" s="486"/>
      <c r="G201" s="505"/>
      <c r="H201" s="486"/>
      <c r="I201" s="491"/>
      <c r="J201" s="238"/>
      <c r="K201" s="238"/>
      <c r="L201" s="238"/>
      <c r="M201" s="238"/>
      <c r="N201" s="238"/>
      <c r="O201" s="238"/>
      <c r="P201" s="238"/>
      <c r="Q201" s="238"/>
      <c r="R201" s="238"/>
      <c r="S201" s="238"/>
      <c r="T201" s="238"/>
      <c r="U201" s="238"/>
      <c r="V201" s="238"/>
      <c r="W201" s="238"/>
      <c r="X201" s="238"/>
      <c r="Y201" s="238"/>
      <c r="Z201" s="238"/>
      <c r="AA201" s="238"/>
      <c r="AB201" s="238"/>
      <c r="AC201" s="238"/>
    </row>
    <row r="202" customFormat="false" ht="15" hidden="false" customHeight="false" outlineLevel="0" collapsed="false">
      <c r="A202" s="238"/>
      <c r="B202" s="453"/>
      <c r="C202" s="238"/>
      <c r="D202" s="347"/>
      <c r="E202" s="347"/>
      <c r="F202" s="486"/>
      <c r="G202" s="505"/>
      <c r="H202" s="486"/>
      <c r="I202" s="491"/>
      <c r="J202" s="238"/>
      <c r="K202" s="238"/>
      <c r="L202" s="238"/>
      <c r="M202" s="238"/>
      <c r="N202" s="238"/>
      <c r="O202" s="238"/>
      <c r="P202" s="238"/>
      <c r="Q202" s="238"/>
      <c r="R202" s="238"/>
      <c r="S202" s="238"/>
      <c r="T202" s="238"/>
      <c r="U202" s="238"/>
      <c r="V202" s="238"/>
      <c r="W202" s="238"/>
      <c r="X202" s="238"/>
      <c r="Y202" s="238"/>
      <c r="Z202" s="238"/>
      <c r="AA202" s="238"/>
      <c r="AB202" s="238"/>
      <c r="AC202" s="238"/>
    </row>
    <row r="203" customFormat="false" ht="15" hidden="false" customHeight="false" outlineLevel="0" collapsed="false">
      <c r="A203" s="238"/>
      <c r="B203" s="453"/>
      <c r="C203" s="238"/>
      <c r="D203" s="347"/>
      <c r="E203" s="347"/>
      <c r="F203" s="486"/>
      <c r="G203" s="505"/>
      <c r="H203" s="486"/>
      <c r="I203" s="491"/>
      <c r="J203" s="238"/>
      <c r="K203" s="238"/>
      <c r="L203" s="238"/>
      <c r="M203" s="238"/>
      <c r="N203" s="238"/>
      <c r="O203" s="238"/>
      <c r="P203" s="238"/>
      <c r="Q203" s="238"/>
      <c r="R203" s="238"/>
      <c r="S203" s="238"/>
      <c r="T203" s="238"/>
      <c r="U203" s="238"/>
      <c r="V203" s="238"/>
      <c r="W203" s="238"/>
      <c r="X203" s="238"/>
      <c r="Y203" s="238"/>
      <c r="Z203" s="238"/>
      <c r="AA203" s="238"/>
      <c r="AB203" s="238"/>
      <c r="AC203" s="238"/>
    </row>
    <row r="204" customFormat="false" ht="15" hidden="false" customHeight="false" outlineLevel="0" collapsed="false">
      <c r="A204" s="238"/>
      <c r="B204" s="453"/>
      <c r="C204" s="238"/>
      <c r="D204" s="347"/>
      <c r="E204" s="347"/>
      <c r="F204" s="486"/>
      <c r="G204" s="505"/>
      <c r="H204" s="486"/>
      <c r="I204" s="491"/>
      <c r="J204" s="238"/>
      <c r="K204" s="238"/>
      <c r="L204" s="238"/>
      <c r="M204" s="238"/>
      <c r="N204" s="238"/>
      <c r="O204" s="238"/>
      <c r="P204" s="238"/>
      <c r="Q204" s="238"/>
      <c r="R204" s="238"/>
      <c r="S204" s="238"/>
      <c r="T204" s="238"/>
      <c r="U204" s="238"/>
      <c r="V204" s="238"/>
      <c r="W204" s="238"/>
      <c r="X204" s="238"/>
      <c r="Y204" s="238"/>
      <c r="Z204" s="238"/>
      <c r="AA204" s="238"/>
      <c r="AB204" s="238"/>
      <c r="AC204" s="238"/>
    </row>
    <row r="205" customFormat="false" ht="15" hidden="false" customHeight="false" outlineLevel="0" collapsed="false">
      <c r="A205" s="238"/>
      <c r="B205" s="453"/>
      <c r="C205" s="238"/>
      <c r="D205" s="347"/>
      <c r="E205" s="347"/>
      <c r="F205" s="486"/>
      <c r="G205" s="505"/>
      <c r="H205" s="486"/>
      <c r="I205" s="491"/>
      <c r="J205" s="238"/>
      <c r="K205" s="238"/>
      <c r="L205" s="238"/>
      <c r="M205" s="238"/>
      <c r="N205" s="238"/>
      <c r="O205" s="238"/>
      <c r="P205" s="238"/>
      <c r="Q205" s="238"/>
      <c r="R205" s="238"/>
      <c r="S205" s="238"/>
      <c r="T205" s="238"/>
      <c r="U205" s="238"/>
      <c r="V205" s="238"/>
      <c r="W205" s="238"/>
      <c r="X205" s="238"/>
      <c r="Y205" s="238"/>
      <c r="Z205" s="238"/>
      <c r="AA205" s="238"/>
      <c r="AB205" s="238"/>
      <c r="AC205" s="238"/>
    </row>
    <row r="206" customFormat="false" ht="15" hidden="false" customHeight="false" outlineLevel="0" collapsed="false">
      <c r="A206" s="238"/>
      <c r="B206" s="453"/>
      <c r="C206" s="238"/>
      <c r="D206" s="347"/>
      <c r="E206" s="347"/>
      <c r="F206" s="486"/>
      <c r="G206" s="505"/>
      <c r="H206" s="486"/>
      <c r="I206" s="491"/>
      <c r="J206" s="238"/>
      <c r="K206" s="238"/>
      <c r="L206" s="238"/>
      <c r="M206" s="238"/>
      <c r="N206" s="238"/>
      <c r="O206" s="238"/>
      <c r="P206" s="238"/>
      <c r="Q206" s="238"/>
      <c r="R206" s="238"/>
      <c r="S206" s="238"/>
      <c r="T206" s="238"/>
      <c r="U206" s="238"/>
      <c r="V206" s="238"/>
      <c r="W206" s="238"/>
      <c r="X206" s="238"/>
      <c r="Y206" s="238"/>
      <c r="Z206" s="238"/>
      <c r="AA206" s="238"/>
      <c r="AB206" s="238"/>
      <c r="AC206" s="238"/>
    </row>
    <row r="207" customFormat="false" ht="15" hidden="false" customHeight="false" outlineLevel="0" collapsed="false">
      <c r="A207" s="238"/>
      <c r="B207" s="453"/>
      <c r="C207" s="238"/>
      <c r="D207" s="347"/>
      <c r="E207" s="347"/>
      <c r="F207" s="486"/>
      <c r="G207" s="505"/>
      <c r="H207" s="486"/>
      <c r="I207" s="491"/>
      <c r="J207" s="238"/>
      <c r="K207" s="238"/>
      <c r="L207" s="238"/>
      <c r="M207" s="238"/>
      <c r="N207" s="238"/>
      <c r="O207" s="238"/>
      <c r="P207" s="238"/>
      <c r="Q207" s="238"/>
      <c r="R207" s="238"/>
      <c r="S207" s="238"/>
      <c r="T207" s="238"/>
      <c r="U207" s="238"/>
      <c r="V207" s="238"/>
      <c r="W207" s="238"/>
      <c r="X207" s="238"/>
      <c r="Y207" s="238"/>
      <c r="Z207" s="238"/>
      <c r="AA207" s="238"/>
      <c r="AB207" s="238"/>
      <c r="AC207" s="238"/>
    </row>
    <row r="208" customFormat="false" ht="15" hidden="false" customHeight="false" outlineLevel="0" collapsed="false">
      <c r="A208" s="238"/>
      <c r="B208" s="453"/>
      <c r="C208" s="238"/>
      <c r="D208" s="347"/>
      <c r="E208" s="347"/>
      <c r="F208" s="486"/>
      <c r="G208" s="505"/>
      <c r="H208" s="486"/>
      <c r="I208" s="491"/>
      <c r="J208" s="238"/>
      <c r="K208" s="238"/>
      <c r="L208" s="238"/>
      <c r="M208" s="238"/>
      <c r="N208" s="238"/>
      <c r="O208" s="238"/>
      <c r="P208" s="238"/>
      <c r="Q208" s="238"/>
      <c r="R208" s="238"/>
      <c r="S208" s="238"/>
      <c r="T208" s="238"/>
      <c r="U208" s="238"/>
      <c r="V208" s="238"/>
      <c r="W208" s="238"/>
      <c r="X208" s="238"/>
      <c r="Y208" s="238"/>
      <c r="Z208" s="238"/>
      <c r="AA208" s="238"/>
      <c r="AB208" s="238"/>
      <c r="AC208" s="238"/>
    </row>
    <row r="209" customFormat="false" ht="15" hidden="false" customHeight="false" outlineLevel="0" collapsed="false">
      <c r="A209" s="238"/>
      <c r="B209" s="453"/>
      <c r="C209" s="238"/>
      <c r="D209" s="347"/>
      <c r="E209" s="347"/>
      <c r="F209" s="486"/>
      <c r="G209" s="505"/>
      <c r="H209" s="486"/>
      <c r="I209" s="491"/>
      <c r="J209" s="238"/>
      <c r="K209" s="238"/>
      <c r="L209" s="238"/>
      <c r="M209" s="238"/>
      <c r="N209" s="238"/>
      <c r="O209" s="238"/>
      <c r="P209" s="238"/>
      <c r="Q209" s="238"/>
      <c r="R209" s="238"/>
      <c r="S209" s="238"/>
      <c r="T209" s="238"/>
      <c r="U209" s="238"/>
      <c r="V209" s="238"/>
      <c r="W209" s="238"/>
      <c r="X209" s="238"/>
      <c r="Y209" s="238"/>
      <c r="Z209" s="238"/>
      <c r="AA209" s="238"/>
      <c r="AB209" s="238"/>
      <c r="AC209" s="238"/>
    </row>
    <row r="210" customFormat="false" ht="15" hidden="false" customHeight="false" outlineLevel="0" collapsed="false">
      <c r="A210" s="238"/>
      <c r="B210" s="453"/>
      <c r="C210" s="238"/>
      <c r="D210" s="347"/>
      <c r="E210" s="347"/>
      <c r="F210" s="486"/>
      <c r="G210" s="505"/>
      <c r="H210" s="486"/>
      <c r="I210" s="491"/>
      <c r="J210" s="238"/>
      <c r="K210" s="238"/>
      <c r="L210" s="238"/>
      <c r="M210" s="238"/>
      <c r="N210" s="238"/>
      <c r="O210" s="238"/>
      <c r="P210" s="238"/>
      <c r="Q210" s="238"/>
      <c r="R210" s="238"/>
      <c r="S210" s="238"/>
      <c r="T210" s="238"/>
      <c r="U210" s="238"/>
      <c r="V210" s="238"/>
      <c r="W210" s="238"/>
      <c r="X210" s="238"/>
      <c r="Y210" s="238"/>
      <c r="Z210" s="238"/>
      <c r="AA210" s="238"/>
      <c r="AB210" s="238"/>
      <c r="AC210" s="238"/>
    </row>
    <row r="211" customFormat="false" ht="15" hidden="false" customHeight="false" outlineLevel="0" collapsed="false">
      <c r="A211" s="238"/>
      <c r="B211" s="453"/>
      <c r="C211" s="238"/>
      <c r="D211" s="347"/>
      <c r="E211" s="347"/>
      <c r="F211" s="486"/>
      <c r="G211" s="505"/>
      <c r="H211" s="486"/>
      <c r="I211" s="491"/>
      <c r="J211" s="238"/>
      <c r="K211" s="238"/>
      <c r="L211" s="238"/>
      <c r="M211" s="238"/>
      <c r="N211" s="238"/>
      <c r="O211" s="238"/>
      <c r="P211" s="238"/>
      <c r="Q211" s="238"/>
      <c r="R211" s="238"/>
      <c r="S211" s="238"/>
      <c r="T211" s="238"/>
      <c r="U211" s="238"/>
      <c r="V211" s="238"/>
      <c r="W211" s="238"/>
      <c r="X211" s="238"/>
      <c r="Y211" s="238"/>
      <c r="Z211" s="238"/>
      <c r="AA211" s="238"/>
      <c r="AB211" s="238"/>
      <c r="AC211" s="238"/>
    </row>
    <row r="212" customFormat="false" ht="15" hidden="false" customHeight="false" outlineLevel="0" collapsed="false">
      <c r="A212" s="238"/>
      <c r="B212" s="453"/>
      <c r="C212" s="238"/>
      <c r="D212" s="347"/>
      <c r="E212" s="347"/>
      <c r="F212" s="486"/>
      <c r="G212" s="505"/>
      <c r="H212" s="486"/>
      <c r="I212" s="491"/>
      <c r="J212" s="238"/>
      <c r="K212" s="238"/>
      <c r="L212" s="238"/>
      <c r="M212" s="238"/>
      <c r="N212" s="238"/>
      <c r="O212" s="238"/>
      <c r="P212" s="238"/>
      <c r="Q212" s="238"/>
      <c r="R212" s="238"/>
      <c r="S212" s="238"/>
      <c r="T212" s="238"/>
      <c r="U212" s="238"/>
      <c r="V212" s="238"/>
      <c r="W212" s="238"/>
      <c r="X212" s="238"/>
      <c r="Y212" s="238"/>
      <c r="Z212" s="238"/>
      <c r="AA212" s="238"/>
      <c r="AB212" s="238"/>
      <c r="AC212" s="238"/>
    </row>
    <row r="213" customFormat="false" ht="15" hidden="false" customHeight="false" outlineLevel="0" collapsed="false">
      <c r="A213" s="238"/>
      <c r="B213" s="453"/>
      <c r="C213" s="238"/>
      <c r="D213" s="347"/>
      <c r="E213" s="347"/>
      <c r="F213" s="486"/>
      <c r="G213" s="505"/>
      <c r="H213" s="486"/>
      <c r="I213" s="491"/>
      <c r="J213" s="238"/>
      <c r="K213" s="238"/>
      <c r="L213" s="238"/>
      <c r="M213" s="238"/>
      <c r="N213" s="238"/>
      <c r="O213" s="238"/>
      <c r="P213" s="238"/>
      <c r="Q213" s="238"/>
      <c r="R213" s="238"/>
      <c r="S213" s="238"/>
      <c r="T213" s="238"/>
      <c r="U213" s="238"/>
      <c r="V213" s="238"/>
      <c r="W213" s="238"/>
      <c r="X213" s="238"/>
      <c r="Y213" s="238"/>
      <c r="Z213" s="238"/>
      <c r="AA213" s="238"/>
      <c r="AB213" s="238"/>
      <c r="AC213" s="238"/>
    </row>
    <row r="214" customFormat="false" ht="15" hidden="false" customHeight="false" outlineLevel="0" collapsed="false">
      <c r="A214" s="238"/>
      <c r="B214" s="453"/>
      <c r="C214" s="238"/>
      <c r="D214" s="347"/>
      <c r="E214" s="347"/>
      <c r="F214" s="486"/>
      <c r="G214" s="505"/>
      <c r="H214" s="486"/>
      <c r="I214" s="491"/>
      <c r="J214" s="238"/>
      <c r="K214" s="238"/>
      <c r="L214" s="238"/>
      <c r="M214" s="238"/>
      <c r="N214" s="238"/>
      <c r="O214" s="238"/>
      <c r="P214" s="238"/>
      <c r="Q214" s="238"/>
      <c r="R214" s="238"/>
      <c r="S214" s="238"/>
      <c r="T214" s="238"/>
      <c r="U214" s="238"/>
      <c r="V214" s="238"/>
      <c r="W214" s="238"/>
      <c r="X214" s="238"/>
      <c r="Y214" s="238"/>
      <c r="Z214" s="238"/>
      <c r="AA214" s="238"/>
      <c r="AB214" s="238"/>
      <c r="AC214" s="238"/>
    </row>
    <row r="215" customFormat="false" ht="15" hidden="false" customHeight="false" outlineLevel="0" collapsed="false">
      <c r="A215" s="238"/>
      <c r="B215" s="453"/>
      <c r="C215" s="238"/>
      <c r="D215" s="347"/>
      <c r="E215" s="347"/>
      <c r="F215" s="486"/>
      <c r="G215" s="505"/>
      <c r="H215" s="486"/>
      <c r="I215" s="491"/>
      <c r="J215" s="238"/>
      <c r="K215" s="238"/>
      <c r="L215" s="238"/>
      <c r="M215" s="238"/>
      <c r="N215" s="238"/>
      <c r="O215" s="238"/>
      <c r="P215" s="238"/>
      <c r="Q215" s="238"/>
      <c r="R215" s="238"/>
      <c r="S215" s="238"/>
      <c r="T215" s="238"/>
      <c r="U215" s="238"/>
      <c r="V215" s="238"/>
      <c r="W215" s="238"/>
      <c r="X215" s="238"/>
      <c r="Y215" s="238"/>
      <c r="Z215" s="238"/>
      <c r="AA215" s="238"/>
      <c r="AB215" s="238"/>
      <c r="AC215" s="238"/>
    </row>
    <row r="216" customFormat="false" ht="15" hidden="false" customHeight="false" outlineLevel="0" collapsed="false">
      <c r="A216" s="238"/>
      <c r="B216" s="453"/>
      <c r="C216" s="238"/>
      <c r="D216" s="347"/>
      <c r="E216" s="347"/>
      <c r="F216" s="486"/>
      <c r="G216" s="505"/>
      <c r="H216" s="486"/>
      <c r="I216" s="491"/>
      <c r="J216" s="238"/>
      <c r="K216" s="238"/>
      <c r="L216" s="238"/>
      <c r="M216" s="238"/>
      <c r="N216" s="238"/>
      <c r="O216" s="238"/>
      <c r="P216" s="238"/>
      <c r="Q216" s="238"/>
      <c r="R216" s="238"/>
      <c r="S216" s="238"/>
      <c r="T216" s="238"/>
      <c r="U216" s="238"/>
      <c r="V216" s="238"/>
      <c r="W216" s="238"/>
      <c r="X216" s="238"/>
      <c r="Y216" s="238"/>
      <c r="Z216" s="238"/>
      <c r="AA216" s="238"/>
      <c r="AB216" s="238"/>
      <c r="AC216" s="238"/>
    </row>
    <row r="217" customFormat="false" ht="15" hidden="false" customHeight="false" outlineLevel="0" collapsed="false">
      <c r="A217" s="238"/>
      <c r="B217" s="453"/>
      <c r="C217" s="238"/>
      <c r="D217" s="347"/>
      <c r="E217" s="347"/>
      <c r="F217" s="486"/>
      <c r="G217" s="505"/>
      <c r="H217" s="486"/>
      <c r="I217" s="491"/>
      <c r="J217" s="238"/>
      <c r="K217" s="238"/>
      <c r="L217" s="238"/>
      <c r="M217" s="238"/>
      <c r="N217" s="238"/>
      <c r="O217" s="238"/>
      <c r="P217" s="238"/>
      <c r="Q217" s="238"/>
      <c r="R217" s="238"/>
      <c r="S217" s="238"/>
      <c r="T217" s="238"/>
      <c r="U217" s="238"/>
      <c r="V217" s="238"/>
      <c r="W217" s="238"/>
      <c r="X217" s="238"/>
      <c r="Y217" s="238"/>
      <c r="Z217" s="238"/>
      <c r="AA217" s="238"/>
      <c r="AB217" s="238"/>
      <c r="AC217" s="238"/>
    </row>
    <row r="218" customFormat="false" ht="15" hidden="false" customHeight="false" outlineLevel="0" collapsed="false">
      <c r="A218" s="238"/>
      <c r="B218" s="453"/>
      <c r="C218" s="238"/>
      <c r="D218" s="347"/>
      <c r="E218" s="347"/>
      <c r="F218" s="486"/>
      <c r="G218" s="505"/>
      <c r="H218" s="486"/>
      <c r="I218" s="491"/>
      <c r="J218" s="238"/>
      <c r="K218" s="238"/>
      <c r="L218" s="238"/>
      <c r="M218" s="238"/>
      <c r="N218" s="238"/>
      <c r="O218" s="238"/>
      <c r="P218" s="238"/>
      <c r="Q218" s="238"/>
      <c r="R218" s="238"/>
      <c r="S218" s="238"/>
      <c r="T218" s="238"/>
      <c r="U218" s="238"/>
      <c r="V218" s="238"/>
      <c r="W218" s="238"/>
      <c r="X218" s="238"/>
      <c r="Y218" s="238"/>
      <c r="Z218" s="238"/>
      <c r="AA218" s="238"/>
      <c r="AB218" s="238"/>
      <c r="AC218" s="238"/>
    </row>
    <row r="219" customFormat="false" ht="15" hidden="false" customHeight="false" outlineLevel="0" collapsed="false">
      <c r="A219" s="238"/>
      <c r="B219" s="453"/>
      <c r="C219" s="238"/>
      <c r="D219" s="347"/>
      <c r="E219" s="347"/>
      <c r="F219" s="486"/>
      <c r="G219" s="505"/>
      <c r="H219" s="486"/>
      <c r="I219" s="491"/>
      <c r="J219" s="238"/>
      <c r="K219" s="238"/>
      <c r="L219" s="238"/>
      <c r="M219" s="238"/>
      <c r="N219" s="238"/>
      <c r="O219" s="238"/>
      <c r="P219" s="238"/>
      <c r="Q219" s="238"/>
      <c r="R219" s="238"/>
      <c r="S219" s="238"/>
      <c r="T219" s="238"/>
      <c r="U219" s="238"/>
      <c r="V219" s="238"/>
      <c r="W219" s="238"/>
      <c r="X219" s="238"/>
      <c r="Y219" s="238"/>
      <c r="Z219" s="238"/>
      <c r="AA219" s="238"/>
      <c r="AB219" s="238"/>
      <c r="AC219" s="238"/>
    </row>
    <row r="220" customFormat="false" ht="15" hidden="false" customHeight="false" outlineLevel="0" collapsed="false">
      <c r="A220" s="238"/>
      <c r="B220" s="453"/>
      <c r="C220" s="238"/>
      <c r="D220" s="347"/>
      <c r="E220" s="347"/>
      <c r="F220" s="486"/>
      <c r="G220" s="505"/>
      <c r="H220" s="486"/>
      <c r="I220" s="491"/>
      <c r="J220" s="238"/>
      <c r="K220" s="238"/>
      <c r="L220" s="238"/>
      <c r="M220" s="238"/>
      <c r="N220" s="238"/>
      <c r="O220" s="238"/>
      <c r="P220" s="238"/>
      <c r="Q220" s="238"/>
      <c r="R220" s="238"/>
      <c r="S220" s="238"/>
      <c r="T220" s="238"/>
      <c r="U220" s="238"/>
      <c r="V220" s="238"/>
      <c r="W220" s="238"/>
      <c r="X220" s="238"/>
      <c r="Y220" s="238"/>
      <c r="Z220" s="238"/>
      <c r="AA220" s="238"/>
      <c r="AB220" s="238"/>
      <c r="AC220" s="238"/>
    </row>
    <row r="221" customFormat="false" ht="15" hidden="false" customHeight="false" outlineLevel="0" collapsed="false">
      <c r="A221" s="238"/>
      <c r="B221" s="453"/>
      <c r="C221" s="238"/>
      <c r="D221" s="347"/>
      <c r="E221" s="347"/>
      <c r="F221" s="486"/>
      <c r="G221" s="505"/>
      <c r="H221" s="486"/>
      <c r="I221" s="491"/>
      <c r="J221" s="238"/>
      <c r="K221" s="238"/>
      <c r="L221" s="238"/>
      <c r="M221" s="238"/>
      <c r="N221" s="238"/>
      <c r="O221" s="238"/>
      <c r="P221" s="238"/>
      <c r="Q221" s="238"/>
      <c r="R221" s="238"/>
      <c r="S221" s="238"/>
      <c r="T221" s="238"/>
      <c r="U221" s="238"/>
      <c r="V221" s="238"/>
      <c r="W221" s="238"/>
      <c r="X221" s="238"/>
      <c r="Y221" s="238"/>
      <c r="Z221" s="238"/>
      <c r="AA221" s="238"/>
      <c r="AB221" s="238"/>
      <c r="AC221" s="238"/>
    </row>
    <row r="222" customFormat="false" ht="15" hidden="false" customHeight="false" outlineLevel="0" collapsed="false">
      <c r="A222" s="238"/>
      <c r="B222" s="453"/>
      <c r="C222" s="238"/>
      <c r="D222" s="347"/>
      <c r="E222" s="347"/>
      <c r="F222" s="486"/>
      <c r="G222" s="505"/>
      <c r="H222" s="486"/>
      <c r="I222" s="491"/>
      <c r="J222" s="238"/>
      <c r="K222" s="238"/>
      <c r="L222" s="238"/>
      <c r="M222" s="238"/>
      <c r="N222" s="238"/>
      <c r="O222" s="238"/>
      <c r="P222" s="238"/>
      <c r="Q222" s="238"/>
      <c r="R222" s="238"/>
      <c r="S222" s="238"/>
      <c r="T222" s="238"/>
      <c r="U222" s="238"/>
      <c r="V222" s="238"/>
      <c r="W222" s="238"/>
      <c r="X222" s="238"/>
      <c r="Y222" s="238"/>
      <c r="Z222" s="238"/>
      <c r="AA222" s="238"/>
      <c r="AB222" s="238"/>
      <c r="AC222" s="238"/>
    </row>
    <row r="223" customFormat="false" ht="15" hidden="false" customHeight="false" outlineLevel="0" collapsed="false">
      <c r="A223" s="238"/>
      <c r="B223" s="453"/>
      <c r="C223" s="238"/>
      <c r="D223" s="347"/>
      <c r="E223" s="347"/>
      <c r="F223" s="486"/>
      <c r="G223" s="505"/>
      <c r="H223" s="486"/>
      <c r="I223" s="491"/>
      <c r="J223" s="238"/>
      <c r="K223" s="238"/>
      <c r="L223" s="238"/>
      <c r="M223" s="238"/>
      <c r="N223" s="238"/>
      <c r="O223" s="238"/>
      <c r="P223" s="238"/>
      <c r="Q223" s="238"/>
      <c r="R223" s="238"/>
      <c r="S223" s="238"/>
      <c r="T223" s="238"/>
      <c r="U223" s="238"/>
      <c r="V223" s="238"/>
      <c r="W223" s="238"/>
      <c r="X223" s="238"/>
      <c r="Y223" s="238"/>
      <c r="Z223" s="238"/>
      <c r="AA223" s="238"/>
      <c r="AB223" s="238"/>
      <c r="AC223" s="238"/>
    </row>
    <row r="224" customFormat="false" ht="15" hidden="false" customHeight="false" outlineLevel="0" collapsed="false">
      <c r="A224" s="238"/>
      <c r="B224" s="453"/>
      <c r="C224" s="238"/>
      <c r="D224" s="347"/>
      <c r="E224" s="347"/>
      <c r="F224" s="486"/>
      <c r="G224" s="505"/>
      <c r="H224" s="486"/>
      <c r="I224" s="491"/>
      <c r="J224" s="238"/>
      <c r="K224" s="238"/>
      <c r="L224" s="238"/>
      <c r="M224" s="238"/>
      <c r="N224" s="238"/>
      <c r="O224" s="238"/>
      <c r="P224" s="238"/>
      <c r="Q224" s="238"/>
      <c r="R224" s="238"/>
      <c r="S224" s="238"/>
      <c r="T224" s="238"/>
      <c r="U224" s="238"/>
      <c r="V224" s="238"/>
      <c r="W224" s="238"/>
      <c r="X224" s="238"/>
      <c r="Y224" s="238"/>
      <c r="Z224" s="238"/>
      <c r="AA224" s="238"/>
      <c r="AB224" s="238"/>
      <c r="AC224" s="238"/>
    </row>
    <row r="225" customFormat="false" ht="15" hidden="false" customHeight="false" outlineLevel="0" collapsed="false">
      <c r="A225" s="238"/>
      <c r="B225" s="453"/>
      <c r="C225" s="238"/>
      <c r="D225" s="347"/>
      <c r="E225" s="347"/>
      <c r="F225" s="486"/>
      <c r="G225" s="505"/>
      <c r="H225" s="486"/>
      <c r="I225" s="491"/>
      <c r="J225" s="238"/>
      <c r="K225" s="238"/>
      <c r="L225" s="238"/>
      <c r="M225" s="238"/>
      <c r="N225" s="238"/>
      <c r="O225" s="238"/>
      <c r="P225" s="238"/>
      <c r="Q225" s="238"/>
      <c r="R225" s="238"/>
      <c r="S225" s="238"/>
      <c r="T225" s="238"/>
      <c r="U225" s="238"/>
      <c r="V225" s="238"/>
      <c r="W225" s="238"/>
      <c r="X225" s="238"/>
      <c r="Y225" s="238"/>
      <c r="Z225" s="238"/>
      <c r="AA225" s="238"/>
      <c r="AB225" s="238"/>
      <c r="AC225" s="238"/>
    </row>
    <row r="226" customFormat="false" ht="15" hidden="false" customHeight="false" outlineLevel="0" collapsed="false">
      <c r="A226" s="238"/>
      <c r="B226" s="453"/>
      <c r="C226" s="238"/>
      <c r="D226" s="347"/>
      <c r="E226" s="347"/>
      <c r="F226" s="486"/>
      <c r="G226" s="505"/>
      <c r="H226" s="486"/>
      <c r="I226" s="491"/>
      <c r="J226" s="238"/>
      <c r="K226" s="238"/>
      <c r="L226" s="238"/>
      <c r="M226" s="238"/>
      <c r="N226" s="238"/>
      <c r="O226" s="238"/>
      <c r="P226" s="238"/>
      <c r="Q226" s="238"/>
      <c r="R226" s="238"/>
      <c r="S226" s="238"/>
      <c r="T226" s="238"/>
      <c r="U226" s="238"/>
      <c r="V226" s="238"/>
      <c r="W226" s="238"/>
      <c r="X226" s="238"/>
      <c r="Y226" s="238"/>
      <c r="Z226" s="238"/>
      <c r="AA226" s="238"/>
      <c r="AB226" s="238"/>
      <c r="AC226" s="238"/>
    </row>
    <row r="227" customFormat="false" ht="15" hidden="false" customHeight="false" outlineLevel="0" collapsed="false">
      <c r="A227" s="238"/>
      <c r="B227" s="453"/>
      <c r="C227" s="238"/>
      <c r="D227" s="347"/>
      <c r="E227" s="347"/>
      <c r="F227" s="486"/>
      <c r="G227" s="505"/>
      <c r="H227" s="486"/>
      <c r="I227" s="491"/>
      <c r="J227" s="238"/>
      <c r="K227" s="238"/>
      <c r="L227" s="238"/>
      <c r="M227" s="238"/>
      <c r="N227" s="238"/>
      <c r="O227" s="238"/>
      <c r="P227" s="238"/>
      <c r="Q227" s="238"/>
      <c r="R227" s="238"/>
      <c r="S227" s="238"/>
      <c r="T227" s="238"/>
      <c r="U227" s="238"/>
      <c r="V227" s="238"/>
      <c r="W227" s="238"/>
      <c r="X227" s="238"/>
      <c r="Y227" s="238"/>
      <c r="Z227" s="238"/>
      <c r="AA227" s="238"/>
      <c r="AB227" s="238"/>
      <c r="AC227" s="238"/>
    </row>
    <row r="228" customFormat="false" ht="15" hidden="false" customHeight="false" outlineLevel="0" collapsed="false">
      <c r="A228" s="238"/>
      <c r="B228" s="453"/>
      <c r="C228" s="238"/>
      <c r="D228" s="347"/>
      <c r="E228" s="347"/>
      <c r="F228" s="486"/>
      <c r="G228" s="505"/>
      <c r="H228" s="486"/>
      <c r="I228" s="491"/>
      <c r="J228" s="238"/>
      <c r="K228" s="238"/>
      <c r="L228" s="238"/>
      <c r="M228" s="238"/>
      <c r="N228" s="238"/>
      <c r="O228" s="238"/>
      <c r="P228" s="238"/>
      <c r="Q228" s="238"/>
      <c r="R228" s="238"/>
      <c r="S228" s="238"/>
      <c r="T228" s="238"/>
      <c r="U228" s="238"/>
      <c r="V228" s="238"/>
      <c r="W228" s="238"/>
      <c r="X228" s="238"/>
      <c r="Y228" s="238"/>
      <c r="Z228" s="238"/>
      <c r="AA228" s="238"/>
      <c r="AB228" s="238"/>
      <c r="AC228" s="238"/>
    </row>
    <row r="229" customFormat="false" ht="15" hidden="false" customHeight="false" outlineLevel="0" collapsed="false">
      <c r="A229" s="238"/>
      <c r="B229" s="453"/>
      <c r="C229" s="238"/>
      <c r="D229" s="347"/>
      <c r="E229" s="347"/>
      <c r="F229" s="486"/>
      <c r="G229" s="505"/>
      <c r="H229" s="486"/>
      <c r="I229" s="491"/>
      <c r="J229" s="238"/>
      <c r="K229" s="238"/>
      <c r="L229" s="238"/>
      <c r="M229" s="238"/>
      <c r="N229" s="238"/>
      <c r="O229" s="238"/>
      <c r="P229" s="238"/>
      <c r="Q229" s="238"/>
      <c r="R229" s="238"/>
      <c r="S229" s="238"/>
      <c r="T229" s="238"/>
      <c r="U229" s="238"/>
      <c r="V229" s="238"/>
      <c r="W229" s="238"/>
      <c r="X229" s="238"/>
      <c r="Y229" s="238"/>
      <c r="Z229" s="238"/>
      <c r="AA229" s="238"/>
      <c r="AB229" s="238"/>
      <c r="AC229" s="238"/>
    </row>
    <row r="230" customFormat="false" ht="15" hidden="false" customHeight="false" outlineLevel="0" collapsed="false">
      <c r="A230" s="238"/>
      <c r="B230" s="453"/>
      <c r="C230" s="238"/>
      <c r="D230" s="347"/>
      <c r="E230" s="347"/>
      <c r="F230" s="486"/>
      <c r="G230" s="505"/>
      <c r="H230" s="486"/>
      <c r="I230" s="491"/>
      <c r="J230" s="238"/>
      <c r="K230" s="238"/>
      <c r="L230" s="238"/>
      <c r="M230" s="238"/>
      <c r="N230" s="238"/>
      <c r="O230" s="238"/>
      <c r="P230" s="238"/>
      <c r="Q230" s="238"/>
      <c r="R230" s="238"/>
      <c r="S230" s="238"/>
      <c r="T230" s="238"/>
      <c r="U230" s="238"/>
      <c r="V230" s="238"/>
      <c r="W230" s="238"/>
      <c r="X230" s="238"/>
      <c r="Y230" s="238"/>
      <c r="Z230" s="238"/>
      <c r="AA230" s="238"/>
      <c r="AB230" s="238"/>
      <c r="AC230" s="238"/>
    </row>
    <row r="231" customFormat="false" ht="15" hidden="false" customHeight="false" outlineLevel="0" collapsed="false">
      <c r="A231" s="238"/>
      <c r="B231" s="453"/>
      <c r="C231" s="238"/>
      <c r="D231" s="347"/>
      <c r="E231" s="347"/>
      <c r="F231" s="486"/>
      <c r="G231" s="505"/>
      <c r="H231" s="486"/>
      <c r="I231" s="491"/>
      <c r="J231" s="238"/>
      <c r="K231" s="238"/>
      <c r="L231" s="238"/>
      <c r="M231" s="238"/>
      <c r="N231" s="238"/>
      <c r="O231" s="238"/>
      <c r="P231" s="238"/>
      <c r="Q231" s="238"/>
      <c r="R231" s="238"/>
      <c r="S231" s="238"/>
      <c r="T231" s="238"/>
      <c r="U231" s="238"/>
      <c r="V231" s="238"/>
      <c r="W231" s="238"/>
      <c r="X231" s="238"/>
      <c r="Y231" s="238"/>
      <c r="Z231" s="238"/>
      <c r="AA231" s="238"/>
      <c r="AB231" s="238"/>
      <c r="AC231" s="238"/>
    </row>
    <row r="232" customFormat="false" ht="15" hidden="false" customHeight="false" outlineLevel="0" collapsed="false">
      <c r="A232" s="238"/>
      <c r="B232" s="453"/>
      <c r="C232" s="238"/>
      <c r="D232" s="347"/>
      <c r="E232" s="347"/>
      <c r="F232" s="486"/>
      <c r="G232" s="505"/>
      <c r="H232" s="486"/>
      <c r="I232" s="491"/>
      <c r="J232" s="238"/>
      <c r="K232" s="238"/>
      <c r="L232" s="238"/>
      <c r="M232" s="238"/>
      <c r="N232" s="238"/>
      <c r="O232" s="238"/>
      <c r="P232" s="238"/>
      <c r="Q232" s="238"/>
      <c r="R232" s="238"/>
      <c r="S232" s="238"/>
      <c r="T232" s="238"/>
      <c r="U232" s="238"/>
      <c r="V232" s="238"/>
      <c r="W232" s="238"/>
      <c r="X232" s="238"/>
      <c r="Y232" s="238"/>
      <c r="Z232" s="238"/>
      <c r="AA232" s="238"/>
      <c r="AB232" s="238"/>
      <c r="AC232" s="238"/>
    </row>
    <row r="233" customFormat="false" ht="15" hidden="false" customHeight="false" outlineLevel="0" collapsed="false">
      <c r="A233" s="238"/>
      <c r="B233" s="453"/>
      <c r="C233" s="238"/>
      <c r="D233" s="347"/>
      <c r="E233" s="347"/>
      <c r="F233" s="486"/>
      <c r="G233" s="505"/>
      <c r="H233" s="486"/>
      <c r="I233" s="491"/>
      <c r="J233" s="238"/>
      <c r="K233" s="238"/>
      <c r="L233" s="238"/>
      <c r="M233" s="238"/>
      <c r="N233" s="238"/>
      <c r="O233" s="238"/>
      <c r="P233" s="238"/>
      <c r="Q233" s="238"/>
      <c r="R233" s="238"/>
      <c r="S233" s="238"/>
      <c r="T233" s="238"/>
      <c r="U233" s="238"/>
      <c r="V233" s="238"/>
      <c r="W233" s="238"/>
      <c r="X233" s="238"/>
      <c r="Y233" s="238"/>
      <c r="Z233" s="238"/>
      <c r="AA233" s="238"/>
      <c r="AB233" s="238"/>
      <c r="AC233" s="238"/>
    </row>
    <row r="234" customFormat="false" ht="15" hidden="false" customHeight="false" outlineLevel="0" collapsed="false">
      <c r="A234" s="238"/>
      <c r="B234" s="453"/>
      <c r="C234" s="238"/>
      <c r="D234" s="347"/>
      <c r="E234" s="347"/>
      <c r="F234" s="486"/>
      <c r="G234" s="505"/>
      <c r="H234" s="486"/>
      <c r="I234" s="491"/>
      <c r="J234" s="238"/>
      <c r="K234" s="238"/>
      <c r="L234" s="238"/>
      <c r="M234" s="238"/>
      <c r="N234" s="238"/>
      <c r="O234" s="238"/>
      <c r="P234" s="238"/>
      <c r="Q234" s="238"/>
      <c r="R234" s="238"/>
      <c r="S234" s="238"/>
      <c r="T234" s="238"/>
      <c r="U234" s="238"/>
      <c r="V234" s="238"/>
      <c r="W234" s="238"/>
      <c r="X234" s="238"/>
      <c r="Y234" s="238"/>
      <c r="Z234" s="238"/>
      <c r="AA234" s="238"/>
      <c r="AB234" s="238"/>
      <c r="AC234" s="238"/>
    </row>
    <row r="235" customFormat="false" ht="15" hidden="false" customHeight="false" outlineLevel="0" collapsed="false">
      <c r="A235" s="238"/>
      <c r="B235" s="453"/>
      <c r="C235" s="238"/>
      <c r="D235" s="347"/>
      <c r="E235" s="347"/>
      <c r="F235" s="486"/>
      <c r="G235" s="505"/>
      <c r="H235" s="486"/>
      <c r="I235" s="491"/>
      <c r="J235" s="238"/>
      <c r="K235" s="238"/>
      <c r="L235" s="238"/>
      <c r="M235" s="238"/>
      <c r="N235" s="238"/>
      <c r="O235" s="238"/>
      <c r="P235" s="238"/>
      <c r="Q235" s="238"/>
      <c r="R235" s="238"/>
      <c r="S235" s="238"/>
      <c r="T235" s="238"/>
      <c r="U235" s="238"/>
      <c r="V235" s="238"/>
      <c r="W235" s="238"/>
      <c r="X235" s="238"/>
      <c r="Y235" s="238"/>
      <c r="Z235" s="238"/>
      <c r="AA235" s="238"/>
      <c r="AB235" s="238"/>
      <c r="AC235" s="238"/>
    </row>
    <row r="236" customFormat="false" ht="15" hidden="false" customHeight="false" outlineLevel="0" collapsed="false">
      <c r="A236" s="238"/>
      <c r="B236" s="453"/>
      <c r="C236" s="238"/>
      <c r="D236" s="347"/>
      <c r="E236" s="347"/>
      <c r="F236" s="486"/>
      <c r="G236" s="505"/>
      <c r="H236" s="486"/>
      <c r="I236" s="491"/>
      <c r="J236" s="238"/>
      <c r="K236" s="238"/>
      <c r="L236" s="238"/>
      <c r="M236" s="238"/>
      <c r="N236" s="238"/>
      <c r="O236" s="238"/>
      <c r="P236" s="238"/>
      <c r="Q236" s="238"/>
      <c r="R236" s="238"/>
      <c r="S236" s="238"/>
      <c r="T236" s="238"/>
      <c r="U236" s="238"/>
      <c r="V236" s="238"/>
      <c r="W236" s="238"/>
      <c r="X236" s="238"/>
      <c r="Y236" s="238"/>
      <c r="Z236" s="238"/>
      <c r="AA236" s="238"/>
      <c r="AB236" s="238"/>
      <c r="AC236" s="238"/>
    </row>
    <row r="237" customFormat="false" ht="15" hidden="false" customHeight="false" outlineLevel="0" collapsed="false">
      <c r="A237" s="238"/>
      <c r="B237" s="453"/>
      <c r="C237" s="238"/>
      <c r="D237" s="347"/>
      <c r="E237" s="347"/>
      <c r="F237" s="486"/>
      <c r="G237" s="505"/>
      <c r="H237" s="486"/>
      <c r="I237" s="491"/>
      <c r="J237" s="238"/>
      <c r="K237" s="238"/>
      <c r="L237" s="238"/>
      <c r="M237" s="238"/>
      <c r="N237" s="238"/>
      <c r="O237" s="238"/>
      <c r="P237" s="238"/>
      <c r="Q237" s="238"/>
      <c r="R237" s="238"/>
      <c r="S237" s="238"/>
      <c r="T237" s="238"/>
      <c r="U237" s="238"/>
      <c r="V237" s="238"/>
      <c r="W237" s="238"/>
      <c r="X237" s="238"/>
      <c r="Y237" s="238"/>
      <c r="Z237" s="238"/>
      <c r="AA237" s="238"/>
      <c r="AB237" s="238"/>
      <c r="AC237" s="238"/>
    </row>
    <row r="238" customFormat="false" ht="15" hidden="false" customHeight="false" outlineLevel="0" collapsed="false">
      <c r="A238" s="238"/>
      <c r="B238" s="453"/>
      <c r="C238" s="238"/>
      <c r="D238" s="347"/>
      <c r="E238" s="347"/>
      <c r="F238" s="486"/>
      <c r="G238" s="505"/>
      <c r="H238" s="486"/>
      <c r="I238" s="491"/>
      <c r="J238" s="238"/>
      <c r="K238" s="238"/>
      <c r="L238" s="238"/>
      <c r="M238" s="238"/>
      <c r="N238" s="238"/>
      <c r="O238" s="238"/>
      <c r="P238" s="238"/>
      <c r="Q238" s="238"/>
      <c r="R238" s="238"/>
      <c r="S238" s="238"/>
      <c r="T238" s="238"/>
      <c r="U238" s="238"/>
      <c r="V238" s="238"/>
      <c r="W238" s="238"/>
      <c r="X238" s="238"/>
      <c r="Y238" s="238"/>
      <c r="Z238" s="238"/>
      <c r="AA238" s="238"/>
      <c r="AB238" s="238"/>
      <c r="AC238" s="238"/>
    </row>
    <row r="239" customFormat="false" ht="15" hidden="false" customHeight="false" outlineLevel="0" collapsed="false">
      <c r="A239" s="238"/>
      <c r="B239" s="453"/>
      <c r="C239" s="238"/>
      <c r="D239" s="347"/>
      <c r="E239" s="347"/>
      <c r="F239" s="486"/>
      <c r="G239" s="505"/>
      <c r="H239" s="486"/>
      <c r="I239" s="491"/>
      <c r="J239" s="238"/>
      <c r="K239" s="238"/>
      <c r="L239" s="238"/>
      <c r="M239" s="238"/>
      <c r="N239" s="238"/>
      <c r="O239" s="238"/>
      <c r="P239" s="238"/>
      <c r="Q239" s="238"/>
      <c r="R239" s="238"/>
      <c r="S239" s="238"/>
      <c r="T239" s="238"/>
      <c r="U239" s="238"/>
      <c r="V239" s="238"/>
      <c r="W239" s="238"/>
      <c r="X239" s="238"/>
      <c r="Y239" s="238"/>
      <c r="Z239" s="238"/>
      <c r="AA239" s="238"/>
      <c r="AB239" s="238"/>
      <c r="AC239" s="238"/>
    </row>
    <row r="240" customFormat="false" ht="15" hidden="false" customHeight="false" outlineLevel="0" collapsed="false">
      <c r="A240" s="238"/>
      <c r="B240" s="453"/>
      <c r="C240" s="238"/>
      <c r="D240" s="347"/>
      <c r="E240" s="347"/>
      <c r="F240" s="486"/>
      <c r="G240" s="505"/>
      <c r="H240" s="486"/>
      <c r="I240" s="491"/>
      <c r="J240" s="238"/>
      <c r="K240" s="238"/>
      <c r="L240" s="238"/>
      <c r="M240" s="238"/>
      <c r="N240" s="238"/>
      <c r="O240" s="238"/>
      <c r="P240" s="238"/>
      <c r="Q240" s="238"/>
      <c r="R240" s="238"/>
      <c r="S240" s="238"/>
      <c r="T240" s="238"/>
      <c r="U240" s="238"/>
      <c r="V240" s="238"/>
      <c r="W240" s="238"/>
      <c r="X240" s="238"/>
      <c r="Y240" s="238"/>
      <c r="Z240" s="238"/>
      <c r="AA240" s="238"/>
      <c r="AB240" s="238"/>
      <c r="AC240" s="238"/>
    </row>
    <row r="241" customFormat="false" ht="15" hidden="false" customHeight="false" outlineLevel="0" collapsed="false">
      <c r="A241" s="238"/>
      <c r="B241" s="453"/>
      <c r="C241" s="238"/>
      <c r="D241" s="347"/>
      <c r="E241" s="347"/>
      <c r="F241" s="486"/>
      <c r="G241" s="505"/>
      <c r="H241" s="486"/>
      <c r="I241" s="491"/>
      <c r="J241" s="238"/>
      <c r="K241" s="238"/>
      <c r="L241" s="238"/>
      <c r="M241" s="238"/>
      <c r="N241" s="238"/>
      <c r="O241" s="238"/>
      <c r="P241" s="238"/>
      <c r="Q241" s="238"/>
      <c r="R241" s="238"/>
      <c r="S241" s="238"/>
      <c r="T241" s="238"/>
      <c r="U241" s="238"/>
      <c r="V241" s="238"/>
      <c r="W241" s="238"/>
      <c r="X241" s="238"/>
      <c r="Y241" s="238"/>
      <c r="Z241" s="238"/>
      <c r="AA241" s="238"/>
      <c r="AB241" s="238"/>
      <c r="AC241" s="238"/>
    </row>
    <row r="242" customFormat="false" ht="15" hidden="false" customHeight="false" outlineLevel="0" collapsed="false">
      <c r="A242" s="238"/>
      <c r="B242" s="453"/>
      <c r="C242" s="238"/>
      <c r="D242" s="347"/>
      <c r="E242" s="347"/>
      <c r="F242" s="486"/>
      <c r="G242" s="505"/>
      <c r="H242" s="486"/>
      <c r="I242" s="491"/>
      <c r="J242" s="238"/>
      <c r="K242" s="238"/>
      <c r="L242" s="238"/>
      <c r="M242" s="238"/>
      <c r="N242" s="238"/>
      <c r="O242" s="238"/>
      <c r="P242" s="238"/>
      <c r="Q242" s="238"/>
      <c r="R242" s="238"/>
      <c r="S242" s="238"/>
      <c r="T242" s="238"/>
      <c r="U242" s="238"/>
      <c r="V242" s="238"/>
      <c r="W242" s="238"/>
      <c r="X242" s="238"/>
      <c r="Y242" s="238"/>
      <c r="Z242" s="238"/>
      <c r="AA242" s="238"/>
      <c r="AB242" s="238"/>
      <c r="AC242" s="238"/>
    </row>
    <row r="243" customFormat="false" ht="15" hidden="false" customHeight="false" outlineLevel="0" collapsed="false">
      <c r="A243" s="238"/>
      <c r="B243" s="453"/>
      <c r="C243" s="238"/>
      <c r="D243" s="347"/>
      <c r="E243" s="347"/>
      <c r="F243" s="486"/>
      <c r="G243" s="505"/>
      <c r="H243" s="486"/>
      <c r="I243" s="491"/>
      <c r="J243" s="238"/>
      <c r="K243" s="238"/>
      <c r="L243" s="238"/>
      <c r="M243" s="238"/>
      <c r="N243" s="238"/>
      <c r="O243" s="238"/>
      <c r="P243" s="238"/>
      <c r="Q243" s="238"/>
      <c r="R243" s="238"/>
      <c r="S243" s="238"/>
      <c r="T243" s="238"/>
      <c r="U243" s="238"/>
      <c r="V243" s="238"/>
      <c r="W243" s="238"/>
      <c r="X243" s="238"/>
      <c r="Y243" s="238"/>
      <c r="Z243" s="238"/>
      <c r="AA243" s="238"/>
      <c r="AB243" s="238"/>
      <c r="AC243" s="238"/>
    </row>
    <row r="244" customFormat="false" ht="15" hidden="false" customHeight="false" outlineLevel="0" collapsed="false">
      <c r="A244" s="238"/>
      <c r="B244" s="453"/>
      <c r="C244" s="238"/>
      <c r="D244" s="347"/>
      <c r="E244" s="347"/>
      <c r="F244" s="486"/>
      <c r="G244" s="505"/>
      <c r="H244" s="486"/>
      <c r="I244" s="491"/>
      <c r="J244" s="238"/>
      <c r="K244" s="238"/>
      <c r="L244" s="238"/>
      <c r="M244" s="238"/>
      <c r="N244" s="238"/>
      <c r="O244" s="238"/>
      <c r="P244" s="238"/>
      <c r="Q244" s="238"/>
      <c r="R244" s="238"/>
      <c r="S244" s="238"/>
      <c r="T244" s="238"/>
      <c r="U244" s="238"/>
      <c r="V244" s="238"/>
      <c r="W244" s="238"/>
      <c r="X244" s="238"/>
      <c r="Y244" s="238"/>
      <c r="Z244" s="238"/>
      <c r="AA244" s="238"/>
      <c r="AB244" s="238"/>
      <c r="AC244" s="238"/>
    </row>
    <row r="245" customFormat="false" ht="15" hidden="false" customHeight="false" outlineLevel="0" collapsed="false">
      <c r="A245" s="238"/>
      <c r="B245" s="453"/>
      <c r="C245" s="238"/>
      <c r="D245" s="347"/>
      <c r="E245" s="347"/>
      <c r="F245" s="486"/>
      <c r="G245" s="505"/>
      <c r="H245" s="486"/>
      <c r="I245" s="491"/>
      <c r="J245" s="238"/>
      <c r="K245" s="238"/>
      <c r="L245" s="238"/>
      <c r="M245" s="238"/>
      <c r="N245" s="238"/>
      <c r="O245" s="238"/>
      <c r="P245" s="238"/>
      <c r="Q245" s="238"/>
      <c r="R245" s="238"/>
      <c r="S245" s="238"/>
      <c r="T245" s="238"/>
      <c r="U245" s="238"/>
      <c r="V245" s="238"/>
      <c r="W245" s="238"/>
      <c r="X245" s="238"/>
      <c r="Y245" s="238"/>
      <c r="Z245" s="238"/>
      <c r="AA245" s="238"/>
      <c r="AB245" s="238"/>
      <c r="AC245" s="238"/>
    </row>
    <row r="246" customFormat="false" ht="15" hidden="false" customHeight="false" outlineLevel="0" collapsed="false">
      <c r="A246" s="238"/>
      <c r="B246" s="453"/>
      <c r="C246" s="238"/>
      <c r="D246" s="347"/>
      <c r="E246" s="347"/>
      <c r="F246" s="486"/>
      <c r="G246" s="505"/>
      <c r="H246" s="486"/>
      <c r="I246" s="491"/>
      <c r="J246" s="238"/>
      <c r="K246" s="238"/>
      <c r="L246" s="238"/>
      <c r="M246" s="238"/>
      <c r="N246" s="238"/>
      <c r="O246" s="238"/>
      <c r="P246" s="238"/>
      <c r="Q246" s="238"/>
      <c r="R246" s="238"/>
      <c r="S246" s="238"/>
      <c r="T246" s="238"/>
      <c r="U246" s="238"/>
      <c r="V246" s="238"/>
      <c r="W246" s="238"/>
      <c r="X246" s="238"/>
      <c r="Y246" s="238"/>
      <c r="Z246" s="238"/>
      <c r="AA246" s="238"/>
      <c r="AB246" s="238"/>
      <c r="AC246" s="238"/>
    </row>
    <row r="247" customFormat="false" ht="15" hidden="false" customHeight="false" outlineLevel="0" collapsed="false">
      <c r="A247" s="238"/>
      <c r="B247" s="453"/>
      <c r="C247" s="238"/>
      <c r="D247" s="347"/>
      <c r="E247" s="347"/>
      <c r="F247" s="486"/>
      <c r="G247" s="505"/>
      <c r="H247" s="486"/>
      <c r="I247" s="491"/>
      <c r="J247" s="238"/>
      <c r="K247" s="238"/>
      <c r="L247" s="238"/>
      <c r="M247" s="238"/>
      <c r="N247" s="238"/>
      <c r="O247" s="238"/>
      <c r="P247" s="238"/>
      <c r="Q247" s="238"/>
      <c r="R247" s="238"/>
      <c r="S247" s="238"/>
      <c r="T247" s="238"/>
      <c r="U247" s="238"/>
      <c r="V247" s="238"/>
      <c r="W247" s="238"/>
      <c r="X247" s="238"/>
      <c r="Y247" s="238"/>
      <c r="Z247" s="238"/>
      <c r="AA247" s="238"/>
      <c r="AB247" s="238"/>
      <c r="AC247" s="238"/>
    </row>
    <row r="248" customFormat="false" ht="15" hidden="false" customHeight="false" outlineLevel="0" collapsed="false">
      <c r="A248" s="238"/>
      <c r="B248" s="453"/>
      <c r="C248" s="238"/>
      <c r="D248" s="347"/>
      <c r="E248" s="347"/>
      <c r="F248" s="486"/>
      <c r="G248" s="505"/>
      <c r="H248" s="486"/>
      <c r="I248" s="491"/>
      <c r="J248" s="238"/>
      <c r="K248" s="238"/>
      <c r="L248" s="238"/>
      <c r="M248" s="238"/>
      <c r="N248" s="238"/>
      <c r="O248" s="238"/>
      <c r="P248" s="238"/>
      <c r="Q248" s="238"/>
      <c r="R248" s="238"/>
      <c r="S248" s="238"/>
      <c r="T248" s="238"/>
      <c r="U248" s="238"/>
      <c r="V248" s="238"/>
      <c r="W248" s="238"/>
      <c r="X248" s="238"/>
      <c r="Y248" s="238"/>
      <c r="Z248" s="238"/>
      <c r="AA248" s="238"/>
      <c r="AB248" s="238"/>
      <c r="AC248" s="238"/>
    </row>
    <row r="249" customFormat="false" ht="15" hidden="false" customHeight="false" outlineLevel="0" collapsed="false">
      <c r="A249" s="238"/>
      <c r="B249" s="453"/>
      <c r="C249" s="238"/>
      <c r="D249" s="347"/>
      <c r="E249" s="347"/>
      <c r="F249" s="486"/>
      <c r="G249" s="505"/>
      <c r="H249" s="486"/>
      <c r="I249" s="491"/>
      <c r="J249" s="238"/>
      <c r="K249" s="238"/>
      <c r="L249" s="238"/>
      <c r="M249" s="238"/>
      <c r="N249" s="238"/>
      <c r="O249" s="238"/>
      <c r="P249" s="238"/>
      <c r="Q249" s="238"/>
      <c r="R249" s="238"/>
      <c r="S249" s="238"/>
      <c r="T249" s="238"/>
      <c r="U249" s="238"/>
      <c r="V249" s="238"/>
      <c r="W249" s="238"/>
      <c r="X249" s="238"/>
      <c r="Y249" s="238"/>
      <c r="Z249" s="238"/>
      <c r="AA249" s="238"/>
      <c r="AB249" s="238"/>
      <c r="AC249" s="238"/>
    </row>
    <row r="250" customFormat="false" ht="15" hidden="false" customHeight="false" outlineLevel="0" collapsed="false">
      <c r="A250" s="238"/>
      <c r="B250" s="453"/>
      <c r="C250" s="238"/>
      <c r="D250" s="347"/>
      <c r="E250" s="347"/>
      <c r="F250" s="486"/>
      <c r="G250" s="505"/>
      <c r="H250" s="486"/>
      <c r="I250" s="491"/>
      <c r="J250" s="238"/>
      <c r="K250" s="238"/>
      <c r="L250" s="238"/>
      <c r="M250" s="238"/>
      <c r="N250" s="238"/>
      <c r="O250" s="238"/>
      <c r="P250" s="238"/>
      <c r="Q250" s="238"/>
      <c r="R250" s="238"/>
      <c r="S250" s="238"/>
      <c r="T250" s="238"/>
      <c r="U250" s="238"/>
      <c r="V250" s="238"/>
      <c r="W250" s="238"/>
      <c r="X250" s="238"/>
      <c r="Y250" s="238"/>
      <c r="Z250" s="238"/>
      <c r="AA250" s="238"/>
      <c r="AB250" s="238"/>
      <c r="AC250" s="238"/>
    </row>
    <row r="251" customFormat="false" ht="15" hidden="false" customHeight="false" outlineLevel="0" collapsed="false">
      <c r="A251" s="238"/>
      <c r="B251" s="453"/>
      <c r="C251" s="238"/>
      <c r="D251" s="347"/>
      <c r="E251" s="347"/>
      <c r="F251" s="486"/>
      <c r="G251" s="505"/>
      <c r="H251" s="486"/>
      <c r="I251" s="491"/>
      <c r="J251" s="238"/>
      <c r="K251" s="238"/>
      <c r="L251" s="238"/>
      <c r="M251" s="238"/>
      <c r="N251" s="238"/>
      <c r="O251" s="238"/>
      <c r="P251" s="238"/>
      <c r="Q251" s="238"/>
      <c r="R251" s="238"/>
      <c r="S251" s="238"/>
      <c r="T251" s="238"/>
      <c r="U251" s="238"/>
      <c r="V251" s="238"/>
      <c r="W251" s="238"/>
      <c r="X251" s="238"/>
      <c r="Y251" s="238"/>
      <c r="Z251" s="238"/>
      <c r="AA251" s="238"/>
      <c r="AB251" s="238"/>
      <c r="AC251" s="238"/>
    </row>
    <row r="252" customFormat="false" ht="15" hidden="false" customHeight="false" outlineLevel="0" collapsed="false">
      <c r="A252" s="238"/>
      <c r="B252" s="453"/>
      <c r="C252" s="238"/>
      <c r="D252" s="347"/>
      <c r="E252" s="347"/>
      <c r="F252" s="486"/>
      <c r="G252" s="505"/>
      <c r="H252" s="486"/>
      <c r="I252" s="491"/>
      <c r="J252" s="238"/>
      <c r="K252" s="238"/>
      <c r="L252" s="238"/>
      <c r="M252" s="238"/>
      <c r="N252" s="238"/>
      <c r="O252" s="238"/>
      <c r="P252" s="238"/>
      <c r="Q252" s="238"/>
      <c r="R252" s="238"/>
      <c r="S252" s="238"/>
      <c r="T252" s="238"/>
      <c r="U252" s="238"/>
      <c r="V252" s="238"/>
      <c r="W252" s="238"/>
      <c r="X252" s="238"/>
      <c r="Y252" s="238"/>
      <c r="Z252" s="238"/>
      <c r="AA252" s="238"/>
      <c r="AB252" s="238"/>
      <c r="AC252" s="238"/>
    </row>
    <row r="253" customFormat="false" ht="15" hidden="false" customHeight="false" outlineLevel="0" collapsed="false">
      <c r="A253" s="238"/>
      <c r="B253" s="453"/>
      <c r="C253" s="238"/>
      <c r="D253" s="347"/>
      <c r="E253" s="347"/>
      <c r="F253" s="486"/>
      <c r="G253" s="505"/>
      <c r="H253" s="486"/>
      <c r="I253" s="491"/>
      <c r="J253" s="238"/>
      <c r="K253" s="238"/>
      <c r="L253" s="238"/>
      <c r="M253" s="238"/>
      <c r="N253" s="238"/>
      <c r="O253" s="238"/>
      <c r="P253" s="238"/>
      <c r="Q253" s="238"/>
      <c r="R253" s="238"/>
      <c r="S253" s="238"/>
      <c r="T253" s="238"/>
      <c r="U253" s="238"/>
      <c r="V253" s="238"/>
      <c r="W253" s="238"/>
      <c r="X253" s="238"/>
      <c r="Y253" s="238"/>
      <c r="Z253" s="238"/>
      <c r="AA253" s="238"/>
      <c r="AB253" s="238"/>
      <c r="AC253" s="238"/>
    </row>
    <row r="254" customFormat="false" ht="15" hidden="false" customHeight="false" outlineLevel="0" collapsed="false">
      <c r="A254" s="238"/>
      <c r="B254" s="453"/>
      <c r="C254" s="238"/>
      <c r="D254" s="347"/>
      <c r="E254" s="347"/>
      <c r="F254" s="486"/>
      <c r="G254" s="505"/>
      <c r="H254" s="486"/>
      <c r="I254" s="491"/>
      <c r="J254" s="238"/>
      <c r="K254" s="238"/>
      <c r="L254" s="238"/>
      <c r="M254" s="238"/>
      <c r="N254" s="238"/>
      <c r="O254" s="238"/>
      <c r="P254" s="238"/>
      <c r="Q254" s="238"/>
      <c r="R254" s="238"/>
      <c r="S254" s="238"/>
      <c r="T254" s="238"/>
      <c r="U254" s="238"/>
      <c r="V254" s="238"/>
      <c r="W254" s="238"/>
      <c r="X254" s="238"/>
      <c r="Y254" s="238"/>
      <c r="Z254" s="238"/>
      <c r="AA254" s="238"/>
      <c r="AB254" s="238"/>
      <c r="AC254" s="238"/>
    </row>
    <row r="255" customFormat="false" ht="15" hidden="false" customHeight="false" outlineLevel="0" collapsed="false">
      <c r="A255" s="238"/>
      <c r="B255" s="453"/>
      <c r="C255" s="238"/>
      <c r="D255" s="347"/>
      <c r="E255" s="347"/>
      <c r="F255" s="486"/>
      <c r="G255" s="505"/>
      <c r="H255" s="486"/>
      <c r="I255" s="491"/>
      <c r="J255" s="238"/>
      <c r="K255" s="238"/>
      <c r="L255" s="238"/>
      <c r="M255" s="238"/>
      <c r="N255" s="238"/>
      <c r="O255" s="238"/>
      <c r="P255" s="238"/>
      <c r="Q255" s="238"/>
      <c r="R255" s="238"/>
      <c r="S255" s="238"/>
      <c r="T255" s="238"/>
      <c r="U255" s="238"/>
      <c r="V255" s="238"/>
      <c r="W255" s="238"/>
      <c r="X255" s="238"/>
      <c r="Y255" s="238"/>
      <c r="Z255" s="238"/>
      <c r="AA255" s="238"/>
      <c r="AB255" s="238"/>
      <c r="AC255" s="238"/>
    </row>
    <row r="256" customFormat="false" ht="15" hidden="false" customHeight="false" outlineLevel="0" collapsed="false">
      <c r="A256" s="238"/>
      <c r="B256" s="453"/>
      <c r="C256" s="238"/>
      <c r="D256" s="347"/>
      <c r="E256" s="347"/>
      <c r="F256" s="486"/>
      <c r="G256" s="505"/>
      <c r="H256" s="486"/>
      <c r="I256" s="491"/>
      <c r="J256" s="238"/>
      <c r="K256" s="238"/>
      <c r="L256" s="238"/>
      <c r="M256" s="238"/>
      <c r="N256" s="238"/>
      <c r="O256" s="238"/>
      <c r="P256" s="238"/>
      <c r="Q256" s="238"/>
      <c r="R256" s="238"/>
      <c r="S256" s="238"/>
      <c r="T256" s="238"/>
      <c r="U256" s="238"/>
      <c r="V256" s="238"/>
      <c r="W256" s="238"/>
      <c r="X256" s="238"/>
      <c r="Y256" s="238"/>
      <c r="Z256" s="238"/>
      <c r="AA256" s="238"/>
      <c r="AB256" s="238"/>
      <c r="AC256" s="238"/>
    </row>
    <row r="257" customFormat="false" ht="15" hidden="false" customHeight="false" outlineLevel="0" collapsed="false">
      <c r="A257" s="238"/>
      <c r="B257" s="453"/>
      <c r="C257" s="238"/>
      <c r="D257" s="347"/>
      <c r="E257" s="347"/>
      <c r="F257" s="486"/>
      <c r="G257" s="505"/>
      <c r="H257" s="486"/>
      <c r="I257" s="491"/>
      <c r="J257" s="238"/>
      <c r="K257" s="238"/>
      <c r="L257" s="238"/>
      <c r="M257" s="238"/>
      <c r="N257" s="238"/>
      <c r="O257" s="238"/>
      <c r="P257" s="238"/>
      <c r="Q257" s="238"/>
      <c r="R257" s="238"/>
      <c r="S257" s="238"/>
      <c r="T257" s="238"/>
      <c r="U257" s="238"/>
      <c r="V257" s="238"/>
      <c r="W257" s="238"/>
      <c r="X257" s="238"/>
      <c r="Y257" s="238"/>
      <c r="Z257" s="238"/>
      <c r="AA257" s="238"/>
      <c r="AB257" s="238"/>
      <c r="AC257" s="238"/>
    </row>
    <row r="258" customFormat="false" ht="15" hidden="false" customHeight="false" outlineLevel="0" collapsed="false">
      <c r="A258" s="238"/>
      <c r="B258" s="453"/>
      <c r="C258" s="238"/>
      <c r="D258" s="347"/>
      <c r="E258" s="347"/>
      <c r="F258" s="486"/>
      <c r="G258" s="505"/>
      <c r="H258" s="486"/>
      <c r="I258" s="491"/>
      <c r="J258" s="238"/>
      <c r="K258" s="238"/>
      <c r="L258" s="238"/>
      <c r="M258" s="238"/>
      <c r="N258" s="238"/>
      <c r="O258" s="238"/>
      <c r="P258" s="238"/>
      <c r="Q258" s="238"/>
      <c r="R258" s="238"/>
      <c r="S258" s="238"/>
      <c r="T258" s="238"/>
      <c r="U258" s="238"/>
      <c r="V258" s="238"/>
      <c r="W258" s="238"/>
      <c r="X258" s="238"/>
      <c r="Y258" s="238"/>
      <c r="Z258" s="238"/>
      <c r="AA258" s="238"/>
      <c r="AB258" s="238"/>
      <c r="AC258" s="238"/>
    </row>
    <row r="259" customFormat="false" ht="15" hidden="false" customHeight="false" outlineLevel="0" collapsed="false">
      <c r="A259" s="238"/>
      <c r="B259" s="453"/>
      <c r="C259" s="238"/>
      <c r="D259" s="347"/>
      <c r="E259" s="347"/>
      <c r="F259" s="486"/>
      <c r="G259" s="505"/>
      <c r="H259" s="486"/>
      <c r="I259" s="491"/>
      <c r="J259" s="238"/>
      <c r="K259" s="238"/>
      <c r="L259" s="238"/>
      <c r="M259" s="238"/>
      <c r="N259" s="238"/>
      <c r="O259" s="238"/>
      <c r="P259" s="238"/>
      <c r="Q259" s="238"/>
      <c r="R259" s="238"/>
      <c r="S259" s="238"/>
      <c r="T259" s="238"/>
      <c r="U259" s="238"/>
      <c r="V259" s="238"/>
      <c r="W259" s="238"/>
      <c r="X259" s="238"/>
      <c r="Y259" s="238"/>
      <c r="Z259" s="238"/>
      <c r="AA259" s="238"/>
      <c r="AB259" s="238"/>
      <c r="AC259" s="238"/>
    </row>
    <row r="260" customFormat="false" ht="15" hidden="false" customHeight="false" outlineLevel="0" collapsed="false">
      <c r="A260" s="238"/>
      <c r="B260" s="453"/>
      <c r="C260" s="238"/>
      <c r="D260" s="347"/>
      <c r="E260" s="347"/>
      <c r="F260" s="486"/>
      <c r="G260" s="505"/>
      <c r="H260" s="486"/>
      <c r="I260" s="491"/>
      <c r="J260" s="238"/>
      <c r="K260" s="238"/>
      <c r="L260" s="238"/>
      <c r="M260" s="238"/>
      <c r="N260" s="238"/>
      <c r="O260" s="238"/>
      <c r="P260" s="238"/>
      <c r="Q260" s="238"/>
      <c r="R260" s="238"/>
      <c r="S260" s="238"/>
      <c r="T260" s="238"/>
      <c r="U260" s="238"/>
      <c r="V260" s="238"/>
      <c r="W260" s="238"/>
      <c r="X260" s="238"/>
      <c r="Y260" s="238"/>
      <c r="Z260" s="238"/>
      <c r="AA260" s="238"/>
      <c r="AB260" s="238"/>
      <c r="AC260" s="238"/>
    </row>
    <row r="261" customFormat="false" ht="15" hidden="false" customHeight="false" outlineLevel="0" collapsed="false">
      <c r="A261" s="238"/>
      <c r="B261" s="453"/>
      <c r="C261" s="238"/>
      <c r="D261" s="347"/>
      <c r="E261" s="347"/>
      <c r="F261" s="486"/>
      <c r="G261" s="505"/>
      <c r="H261" s="486"/>
      <c r="I261" s="491"/>
      <c r="J261" s="238"/>
      <c r="K261" s="238"/>
      <c r="L261" s="238"/>
      <c r="M261" s="238"/>
      <c r="N261" s="238"/>
      <c r="O261" s="238"/>
      <c r="P261" s="238"/>
      <c r="Q261" s="238"/>
      <c r="R261" s="238"/>
      <c r="S261" s="238"/>
      <c r="T261" s="238"/>
      <c r="U261" s="238"/>
      <c r="V261" s="238"/>
      <c r="W261" s="238"/>
      <c r="X261" s="238"/>
      <c r="Y261" s="238"/>
      <c r="Z261" s="238"/>
      <c r="AA261" s="238"/>
      <c r="AB261" s="238"/>
      <c r="AC261" s="238"/>
    </row>
    <row r="262" customFormat="false" ht="15" hidden="false" customHeight="false" outlineLevel="0" collapsed="false">
      <c r="A262" s="238"/>
      <c r="B262" s="453"/>
      <c r="C262" s="238"/>
      <c r="D262" s="347"/>
      <c r="E262" s="347"/>
      <c r="F262" s="486"/>
      <c r="G262" s="505"/>
      <c r="H262" s="486"/>
      <c r="I262" s="491"/>
      <c r="J262" s="238"/>
      <c r="K262" s="238"/>
      <c r="L262" s="238"/>
      <c r="M262" s="238"/>
      <c r="N262" s="238"/>
      <c r="O262" s="238"/>
      <c r="P262" s="238"/>
      <c r="Q262" s="238"/>
      <c r="R262" s="238"/>
      <c r="S262" s="238"/>
      <c r="T262" s="238"/>
      <c r="U262" s="238"/>
      <c r="V262" s="238"/>
      <c r="W262" s="238"/>
      <c r="X262" s="238"/>
      <c r="Y262" s="238"/>
      <c r="Z262" s="238"/>
      <c r="AA262" s="238"/>
      <c r="AB262" s="238"/>
      <c r="AC262" s="238"/>
    </row>
    <row r="263" customFormat="false" ht="15" hidden="false" customHeight="false" outlineLevel="0" collapsed="false">
      <c r="A263" s="238"/>
      <c r="B263" s="453"/>
      <c r="C263" s="238"/>
      <c r="D263" s="347"/>
      <c r="E263" s="347"/>
      <c r="F263" s="486"/>
      <c r="G263" s="505"/>
      <c r="H263" s="486"/>
      <c r="I263" s="491"/>
      <c r="J263" s="238"/>
      <c r="K263" s="238"/>
      <c r="L263" s="238"/>
      <c r="M263" s="238"/>
      <c r="N263" s="238"/>
      <c r="O263" s="238"/>
      <c r="P263" s="238"/>
      <c r="Q263" s="238"/>
      <c r="R263" s="238"/>
      <c r="S263" s="238"/>
      <c r="T263" s="238"/>
      <c r="U263" s="238"/>
      <c r="V263" s="238"/>
      <c r="W263" s="238"/>
      <c r="X263" s="238"/>
      <c r="Y263" s="238"/>
      <c r="Z263" s="238"/>
      <c r="AA263" s="238"/>
      <c r="AB263" s="238"/>
      <c r="AC263" s="238"/>
    </row>
    <row r="264" customFormat="false" ht="15" hidden="false" customHeight="false" outlineLevel="0" collapsed="false">
      <c r="A264" s="238"/>
      <c r="B264" s="453"/>
      <c r="C264" s="238"/>
      <c r="D264" s="347"/>
      <c r="E264" s="347"/>
      <c r="F264" s="486"/>
      <c r="G264" s="505"/>
      <c r="H264" s="486"/>
      <c r="I264" s="491"/>
      <c r="J264" s="238"/>
      <c r="K264" s="238"/>
      <c r="L264" s="238"/>
      <c r="M264" s="238"/>
      <c r="N264" s="238"/>
      <c r="O264" s="238"/>
      <c r="P264" s="238"/>
      <c r="Q264" s="238"/>
      <c r="R264" s="238"/>
      <c r="S264" s="238"/>
      <c r="T264" s="238"/>
      <c r="U264" s="238"/>
      <c r="V264" s="238"/>
      <c r="W264" s="238"/>
      <c r="X264" s="238"/>
      <c r="Y264" s="238"/>
      <c r="Z264" s="238"/>
      <c r="AA264" s="238"/>
      <c r="AB264" s="238"/>
      <c r="AC264" s="238"/>
    </row>
    <row r="265" customFormat="false" ht="15" hidden="false" customHeight="false" outlineLevel="0" collapsed="false">
      <c r="A265" s="238"/>
      <c r="B265" s="453"/>
      <c r="C265" s="238"/>
      <c r="D265" s="347"/>
      <c r="E265" s="347"/>
      <c r="F265" s="486"/>
      <c r="G265" s="505"/>
      <c r="H265" s="486"/>
      <c r="I265" s="491"/>
      <c r="J265" s="238"/>
      <c r="K265" s="238"/>
      <c r="L265" s="238"/>
      <c r="M265" s="238"/>
      <c r="N265" s="238"/>
      <c r="O265" s="238"/>
      <c r="P265" s="238"/>
      <c r="Q265" s="238"/>
      <c r="R265" s="238"/>
      <c r="S265" s="238"/>
      <c r="T265" s="238"/>
      <c r="U265" s="238"/>
      <c r="V265" s="238"/>
      <c r="W265" s="238"/>
      <c r="X265" s="238"/>
      <c r="Y265" s="238"/>
      <c r="Z265" s="238"/>
      <c r="AA265" s="238"/>
      <c r="AB265" s="238"/>
      <c r="AC265" s="238"/>
    </row>
    <row r="266" customFormat="false" ht="15" hidden="false" customHeight="false" outlineLevel="0" collapsed="false">
      <c r="A266" s="238"/>
      <c r="B266" s="453"/>
      <c r="C266" s="238"/>
      <c r="D266" s="347"/>
      <c r="E266" s="347"/>
      <c r="F266" s="486"/>
      <c r="G266" s="505"/>
      <c r="H266" s="486"/>
      <c r="I266" s="491"/>
      <c r="J266" s="238"/>
      <c r="K266" s="238"/>
      <c r="L266" s="238"/>
      <c r="M266" s="238"/>
      <c r="N266" s="238"/>
      <c r="O266" s="238"/>
      <c r="P266" s="238"/>
      <c r="Q266" s="238"/>
      <c r="R266" s="238"/>
      <c r="S266" s="238"/>
      <c r="T266" s="238"/>
      <c r="U266" s="238"/>
      <c r="V266" s="238"/>
      <c r="W266" s="238"/>
      <c r="X266" s="238"/>
      <c r="Y266" s="238"/>
      <c r="Z266" s="238"/>
      <c r="AA266" s="238"/>
      <c r="AB266" s="238"/>
      <c r="AC266" s="238"/>
    </row>
    <row r="267" customFormat="false" ht="15" hidden="false" customHeight="false" outlineLevel="0" collapsed="false">
      <c r="A267" s="238"/>
      <c r="B267" s="453"/>
      <c r="C267" s="238"/>
      <c r="D267" s="347"/>
      <c r="E267" s="347"/>
      <c r="F267" s="486"/>
      <c r="G267" s="505"/>
      <c r="H267" s="486"/>
      <c r="I267" s="491"/>
      <c r="J267" s="238"/>
      <c r="K267" s="238"/>
      <c r="L267" s="238"/>
      <c r="M267" s="238"/>
      <c r="N267" s="238"/>
      <c r="O267" s="238"/>
      <c r="P267" s="238"/>
      <c r="Q267" s="238"/>
      <c r="R267" s="238"/>
      <c r="S267" s="238"/>
      <c r="T267" s="238"/>
      <c r="U267" s="238"/>
      <c r="V267" s="238"/>
      <c r="W267" s="238"/>
      <c r="X267" s="238"/>
      <c r="Y267" s="238"/>
      <c r="Z267" s="238"/>
      <c r="AA267" s="238"/>
      <c r="AB267" s="238"/>
      <c r="AC267" s="238"/>
    </row>
    <row r="268" customFormat="false" ht="15" hidden="false" customHeight="false" outlineLevel="0" collapsed="false">
      <c r="A268" s="238"/>
      <c r="B268" s="453"/>
      <c r="C268" s="238"/>
      <c r="D268" s="347"/>
      <c r="E268" s="347"/>
      <c r="F268" s="486"/>
      <c r="G268" s="505"/>
      <c r="H268" s="486"/>
      <c r="I268" s="491"/>
      <c r="J268" s="238"/>
      <c r="K268" s="238"/>
      <c r="L268" s="238"/>
      <c r="M268" s="238"/>
      <c r="N268" s="238"/>
      <c r="O268" s="238"/>
      <c r="P268" s="238"/>
      <c r="Q268" s="238"/>
      <c r="R268" s="238"/>
      <c r="S268" s="238"/>
      <c r="T268" s="238"/>
      <c r="U268" s="238"/>
      <c r="V268" s="238"/>
      <c r="W268" s="238"/>
      <c r="X268" s="238"/>
      <c r="Y268" s="238"/>
      <c r="Z268" s="238"/>
      <c r="AA268" s="238"/>
      <c r="AB268" s="238"/>
      <c r="AC268" s="238"/>
    </row>
    <row r="269" customFormat="false" ht="15" hidden="false" customHeight="false" outlineLevel="0" collapsed="false">
      <c r="A269" s="238"/>
      <c r="B269" s="453"/>
      <c r="C269" s="238"/>
      <c r="D269" s="347"/>
      <c r="E269" s="347"/>
      <c r="F269" s="486"/>
      <c r="G269" s="505"/>
      <c r="H269" s="486"/>
      <c r="I269" s="491"/>
      <c r="J269" s="238"/>
      <c r="K269" s="238"/>
      <c r="L269" s="238"/>
      <c r="M269" s="238"/>
      <c r="N269" s="238"/>
      <c r="O269" s="238"/>
      <c r="P269" s="238"/>
      <c r="Q269" s="238"/>
      <c r="R269" s="238"/>
      <c r="S269" s="238"/>
      <c r="T269" s="238"/>
      <c r="U269" s="238"/>
      <c r="V269" s="238"/>
      <c r="W269" s="238"/>
      <c r="X269" s="238"/>
      <c r="Y269" s="238"/>
      <c r="Z269" s="238"/>
      <c r="AA269" s="238"/>
      <c r="AB269" s="238"/>
      <c r="AC269" s="238"/>
    </row>
    <row r="270" customFormat="false" ht="15" hidden="false" customHeight="false" outlineLevel="0" collapsed="false">
      <c r="A270" s="238"/>
      <c r="B270" s="453"/>
      <c r="C270" s="238"/>
      <c r="D270" s="347"/>
      <c r="E270" s="347"/>
      <c r="F270" s="486"/>
      <c r="G270" s="505"/>
      <c r="H270" s="486"/>
      <c r="I270" s="491"/>
      <c r="J270" s="238"/>
      <c r="K270" s="238"/>
      <c r="L270" s="238"/>
      <c r="M270" s="238"/>
      <c r="N270" s="238"/>
      <c r="O270" s="238"/>
      <c r="P270" s="238"/>
      <c r="Q270" s="238"/>
      <c r="R270" s="238"/>
      <c r="S270" s="238"/>
      <c r="T270" s="238"/>
      <c r="U270" s="238"/>
      <c r="V270" s="238"/>
      <c r="W270" s="238"/>
      <c r="X270" s="238"/>
      <c r="Y270" s="238"/>
      <c r="Z270" s="238"/>
      <c r="AA270" s="238"/>
      <c r="AB270" s="238"/>
      <c r="AC270" s="238"/>
    </row>
    <row r="271" customFormat="false" ht="15" hidden="false" customHeight="false" outlineLevel="0" collapsed="false">
      <c r="A271" s="238"/>
      <c r="B271" s="453"/>
      <c r="C271" s="238"/>
      <c r="D271" s="347"/>
      <c r="E271" s="347"/>
      <c r="F271" s="486"/>
      <c r="G271" s="505"/>
      <c r="H271" s="486"/>
      <c r="I271" s="491"/>
      <c r="J271" s="238"/>
      <c r="K271" s="238"/>
      <c r="L271" s="238"/>
      <c r="M271" s="238"/>
      <c r="N271" s="238"/>
      <c r="O271" s="238"/>
      <c r="P271" s="238"/>
      <c r="Q271" s="238"/>
      <c r="R271" s="238"/>
      <c r="S271" s="238"/>
      <c r="T271" s="238"/>
      <c r="U271" s="238"/>
      <c r="V271" s="238"/>
      <c r="W271" s="238"/>
      <c r="X271" s="238"/>
      <c r="Y271" s="238"/>
      <c r="Z271" s="238"/>
      <c r="AA271" s="238"/>
      <c r="AB271" s="238"/>
      <c r="AC271" s="238"/>
    </row>
    <row r="272" customFormat="false" ht="15" hidden="false" customHeight="false" outlineLevel="0" collapsed="false">
      <c r="A272" s="238"/>
      <c r="B272" s="453"/>
      <c r="C272" s="238"/>
      <c r="D272" s="347"/>
      <c r="E272" s="347"/>
      <c r="F272" s="486"/>
      <c r="G272" s="505"/>
      <c r="H272" s="486"/>
      <c r="I272" s="491"/>
      <c r="J272" s="238"/>
      <c r="K272" s="238"/>
      <c r="L272" s="238"/>
      <c r="M272" s="238"/>
      <c r="N272" s="238"/>
      <c r="O272" s="238"/>
      <c r="P272" s="238"/>
      <c r="Q272" s="238"/>
      <c r="R272" s="238"/>
      <c r="S272" s="238"/>
      <c r="T272" s="238"/>
      <c r="U272" s="238"/>
      <c r="V272" s="238"/>
      <c r="W272" s="238"/>
      <c r="X272" s="238"/>
      <c r="Y272" s="238"/>
      <c r="Z272" s="238"/>
      <c r="AA272" s="238"/>
      <c r="AB272" s="238"/>
      <c r="AC272" s="238"/>
    </row>
    <row r="273" customFormat="false" ht="15" hidden="false" customHeight="false" outlineLevel="0" collapsed="false">
      <c r="A273" s="238"/>
      <c r="B273" s="453"/>
      <c r="C273" s="238"/>
      <c r="D273" s="347"/>
      <c r="E273" s="347"/>
      <c r="F273" s="486"/>
      <c r="G273" s="505"/>
      <c r="H273" s="486"/>
      <c r="I273" s="491"/>
      <c r="J273" s="238"/>
      <c r="K273" s="238"/>
      <c r="L273" s="238"/>
      <c r="M273" s="238"/>
      <c r="N273" s="238"/>
      <c r="O273" s="238"/>
      <c r="P273" s="238"/>
      <c r="Q273" s="238"/>
      <c r="R273" s="238"/>
      <c r="S273" s="238"/>
      <c r="T273" s="238"/>
      <c r="U273" s="238"/>
      <c r="V273" s="238"/>
      <c r="W273" s="238"/>
      <c r="X273" s="238"/>
      <c r="Y273" s="238"/>
      <c r="Z273" s="238"/>
      <c r="AA273" s="238"/>
      <c r="AB273" s="238"/>
      <c r="AC273" s="238"/>
    </row>
    <row r="274" customFormat="false" ht="15" hidden="false" customHeight="false" outlineLevel="0" collapsed="false">
      <c r="A274" s="238"/>
      <c r="B274" s="453"/>
      <c r="C274" s="238"/>
      <c r="D274" s="347"/>
      <c r="E274" s="347"/>
      <c r="F274" s="486"/>
      <c r="G274" s="505"/>
      <c r="H274" s="486"/>
      <c r="I274" s="491"/>
      <c r="J274" s="238"/>
      <c r="K274" s="238"/>
      <c r="L274" s="238"/>
      <c r="M274" s="238"/>
      <c r="N274" s="238"/>
      <c r="O274" s="238"/>
      <c r="P274" s="238"/>
      <c r="Q274" s="238"/>
      <c r="R274" s="238"/>
      <c r="S274" s="238"/>
      <c r="T274" s="238"/>
      <c r="U274" s="238"/>
      <c r="V274" s="238"/>
      <c r="W274" s="238"/>
      <c r="X274" s="238"/>
      <c r="Y274" s="238"/>
      <c r="Z274" s="238"/>
      <c r="AA274" s="238"/>
      <c r="AB274" s="238"/>
      <c r="AC274" s="238"/>
    </row>
    <row r="275" customFormat="false" ht="15" hidden="false" customHeight="false" outlineLevel="0" collapsed="false">
      <c r="A275" s="238"/>
      <c r="B275" s="453"/>
      <c r="C275" s="238"/>
      <c r="D275" s="347"/>
      <c r="E275" s="347"/>
      <c r="F275" s="486"/>
      <c r="G275" s="505"/>
      <c r="H275" s="486"/>
      <c r="I275" s="491"/>
      <c r="J275" s="238"/>
      <c r="K275" s="238"/>
      <c r="L275" s="238"/>
      <c r="M275" s="238"/>
      <c r="N275" s="238"/>
      <c r="O275" s="238"/>
      <c r="P275" s="238"/>
      <c r="Q275" s="238"/>
      <c r="R275" s="238"/>
      <c r="S275" s="238"/>
      <c r="T275" s="238"/>
      <c r="U275" s="238"/>
      <c r="V275" s="238"/>
      <c r="W275" s="238"/>
      <c r="X275" s="238"/>
      <c r="Y275" s="238"/>
      <c r="Z275" s="238"/>
      <c r="AA275" s="238"/>
      <c r="AB275" s="238"/>
      <c r="AC275" s="238"/>
    </row>
    <row r="276" customFormat="false" ht="15" hidden="false" customHeight="false" outlineLevel="0" collapsed="false">
      <c r="A276" s="238"/>
      <c r="B276" s="453"/>
      <c r="C276" s="238"/>
      <c r="D276" s="347"/>
      <c r="E276" s="347"/>
      <c r="F276" s="486"/>
      <c r="G276" s="505"/>
      <c r="H276" s="486"/>
      <c r="I276" s="491"/>
      <c r="J276" s="238"/>
      <c r="K276" s="238"/>
      <c r="L276" s="238"/>
      <c r="M276" s="238"/>
      <c r="N276" s="238"/>
      <c r="O276" s="238"/>
      <c r="P276" s="238"/>
      <c r="Q276" s="238"/>
      <c r="R276" s="238"/>
      <c r="S276" s="238"/>
      <c r="T276" s="238"/>
      <c r="U276" s="238"/>
      <c r="V276" s="238"/>
      <c r="W276" s="238"/>
      <c r="X276" s="238"/>
      <c r="Y276" s="238"/>
      <c r="Z276" s="238"/>
      <c r="AA276" s="238"/>
      <c r="AB276" s="238"/>
      <c r="AC276" s="238"/>
    </row>
    <row r="277" customFormat="false" ht="15" hidden="false" customHeight="false" outlineLevel="0" collapsed="false">
      <c r="A277" s="238"/>
      <c r="B277" s="453"/>
      <c r="C277" s="238"/>
      <c r="D277" s="347"/>
      <c r="E277" s="347"/>
      <c r="F277" s="486"/>
      <c r="G277" s="505"/>
      <c r="H277" s="486"/>
      <c r="I277" s="491"/>
      <c r="J277" s="238"/>
      <c r="K277" s="238"/>
      <c r="L277" s="238"/>
      <c r="M277" s="238"/>
      <c r="N277" s="238"/>
      <c r="O277" s="238"/>
      <c r="P277" s="238"/>
      <c r="Q277" s="238"/>
      <c r="R277" s="238"/>
      <c r="S277" s="238"/>
      <c r="T277" s="238"/>
      <c r="U277" s="238"/>
      <c r="V277" s="238"/>
      <c r="W277" s="238"/>
      <c r="X277" s="238"/>
      <c r="Y277" s="238"/>
      <c r="Z277" s="238"/>
      <c r="AA277" s="238"/>
      <c r="AB277" s="238"/>
      <c r="AC277" s="238"/>
    </row>
    <row r="278" customFormat="false" ht="15" hidden="false" customHeight="false" outlineLevel="0" collapsed="false">
      <c r="A278" s="238"/>
      <c r="B278" s="453"/>
      <c r="C278" s="238"/>
      <c r="D278" s="347"/>
      <c r="E278" s="347"/>
      <c r="F278" s="486"/>
      <c r="G278" s="505"/>
      <c r="H278" s="486"/>
      <c r="I278" s="491"/>
      <c r="J278" s="238"/>
      <c r="K278" s="238"/>
      <c r="L278" s="238"/>
      <c r="M278" s="238"/>
      <c r="N278" s="238"/>
      <c r="O278" s="238"/>
      <c r="P278" s="238"/>
      <c r="Q278" s="238"/>
      <c r="R278" s="238"/>
      <c r="S278" s="238"/>
      <c r="T278" s="238"/>
      <c r="U278" s="238"/>
      <c r="V278" s="238"/>
      <c r="W278" s="238"/>
      <c r="X278" s="238"/>
      <c r="Y278" s="238"/>
      <c r="Z278" s="238"/>
      <c r="AA278" s="238"/>
      <c r="AB278" s="238"/>
      <c r="AC278" s="238"/>
    </row>
    <row r="279" customFormat="false" ht="15" hidden="false" customHeight="false" outlineLevel="0" collapsed="false">
      <c r="A279" s="238"/>
      <c r="B279" s="453"/>
      <c r="C279" s="238"/>
      <c r="D279" s="347"/>
      <c r="E279" s="347"/>
      <c r="F279" s="486"/>
      <c r="G279" s="505"/>
      <c r="H279" s="486"/>
      <c r="I279" s="491"/>
      <c r="J279" s="238"/>
      <c r="K279" s="238"/>
      <c r="L279" s="238"/>
      <c r="M279" s="238"/>
      <c r="N279" s="238"/>
      <c r="O279" s="238"/>
      <c r="P279" s="238"/>
      <c r="Q279" s="238"/>
      <c r="R279" s="238"/>
      <c r="S279" s="238"/>
      <c r="T279" s="238"/>
      <c r="U279" s="238"/>
      <c r="V279" s="238"/>
      <c r="W279" s="238"/>
      <c r="X279" s="238"/>
      <c r="Y279" s="238"/>
      <c r="Z279" s="238"/>
      <c r="AA279" s="238"/>
      <c r="AB279" s="238"/>
      <c r="AC279" s="238"/>
    </row>
    <row r="280" customFormat="false" ht="15" hidden="false" customHeight="false" outlineLevel="0" collapsed="false">
      <c r="A280" s="238"/>
      <c r="B280" s="453"/>
      <c r="C280" s="238"/>
      <c r="D280" s="347"/>
      <c r="E280" s="347"/>
      <c r="F280" s="486"/>
      <c r="G280" s="505"/>
      <c r="H280" s="486"/>
      <c r="I280" s="491"/>
      <c r="J280" s="238"/>
      <c r="K280" s="238"/>
      <c r="L280" s="238"/>
      <c r="M280" s="238"/>
      <c r="N280" s="238"/>
      <c r="O280" s="238"/>
      <c r="P280" s="238"/>
      <c r="Q280" s="238"/>
      <c r="R280" s="238"/>
      <c r="S280" s="238"/>
      <c r="T280" s="238"/>
      <c r="U280" s="238"/>
      <c r="V280" s="238"/>
      <c r="W280" s="238"/>
      <c r="X280" s="238"/>
      <c r="Y280" s="238"/>
      <c r="Z280" s="238"/>
      <c r="AA280" s="238"/>
      <c r="AB280" s="238"/>
      <c r="AC280" s="238"/>
    </row>
    <row r="281" customFormat="false" ht="15" hidden="false" customHeight="false" outlineLevel="0" collapsed="false">
      <c r="A281" s="238"/>
      <c r="B281" s="453"/>
      <c r="C281" s="238"/>
      <c r="D281" s="347"/>
      <c r="E281" s="347"/>
      <c r="F281" s="486"/>
      <c r="G281" s="505"/>
      <c r="H281" s="486"/>
      <c r="I281" s="491"/>
      <c r="J281" s="238"/>
      <c r="K281" s="238"/>
      <c r="L281" s="238"/>
      <c r="M281" s="238"/>
      <c r="N281" s="238"/>
      <c r="O281" s="238"/>
      <c r="P281" s="238"/>
      <c r="Q281" s="238"/>
      <c r="R281" s="238"/>
      <c r="S281" s="238"/>
      <c r="T281" s="238"/>
      <c r="U281" s="238"/>
      <c r="V281" s="238"/>
      <c r="W281" s="238"/>
      <c r="X281" s="238"/>
      <c r="Y281" s="238"/>
      <c r="Z281" s="238"/>
      <c r="AA281" s="238"/>
      <c r="AB281" s="238"/>
      <c r="AC281" s="238"/>
    </row>
    <row r="282" customFormat="false" ht="15" hidden="false" customHeight="false" outlineLevel="0" collapsed="false">
      <c r="A282" s="238"/>
      <c r="B282" s="453"/>
      <c r="C282" s="238"/>
      <c r="D282" s="347"/>
      <c r="E282" s="347"/>
      <c r="F282" s="486"/>
      <c r="G282" s="505"/>
      <c r="H282" s="486"/>
      <c r="I282" s="491"/>
      <c r="J282" s="238"/>
      <c r="K282" s="238"/>
      <c r="L282" s="238"/>
      <c r="M282" s="238"/>
      <c r="N282" s="238"/>
      <c r="O282" s="238"/>
      <c r="P282" s="238"/>
      <c r="Q282" s="238"/>
      <c r="R282" s="238"/>
      <c r="S282" s="238"/>
      <c r="T282" s="238"/>
      <c r="U282" s="238"/>
      <c r="V282" s="238"/>
      <c r="W282" s="238"/>
      <c r="X282" s="238"/>
      <c r="Y282" s="238"/>
      <c r="Z282" s="238"/>
      <c r="AA282" s="238"/>
      <c r="AB282" s="238"/>
      <c r="AC282" s="238"/>
    </row>
    <row r="283" customFormat="false" ht="15" hidden="false" customHeight="false" outlineLevel="0" collapsed="false">
      <c r="A283" s="238"/>
      <c r="B283" s="453"/>
      <c r="C283" s="238"/>
      <c r="D283" s="347"/>
      <c r="E283" s="347"/>
      <c r="F283" s="486"/>
      <c r="G283" s="505"/>
      <c r="H283" s="486"/>
      <c r="I283" s="491"/>
      <c r="J283" s="238"/>
      <c r="K283" s="238"/>
      <c r="L283" s="238"/>
      <c r="M283" s="238"/>
      <c r="N283" s="238"/>
      <c r="O283" s="238"/>
      <c r="P283" s="238"/>
      <c r="Q283" s="238"/>
      <c r="R283" s="238"/>
      <c r="S283" s="238"/>
      <c r="T283" s="238"/>
      <c r="U283" s="238"/>
      <c r="V283" s="238"/>
      <c r="W283" s="238"/>
      <c r="X283" s="238"/>
      <c r="Y283" s="238"/>
      <c r="Z283" s="238"/>
      <c r="AA283" s="238"/>
      <c r="AB283" s="238"/>
      <c r="AC283" s="238"/>
    </row>
    <row r="284" customFormat="false" ht="15" hidden="false" customHeight="false" outlineLevel="0" collapsed="false">
      <c r="A284" s="238"/>
      <c r="B284" s="453"/>
      <c r="C284" s="238"/>
      <c r="D284" s="347"/>
      <c r="E284" s="347"/>
      <c r="F284" s="486"/>
      <c r="G284" s="505"/>
      <c r="H284" s="486"/>
      <c r="I284" s="491"/>
      <c r="J284" s="238"/>
      <c r="K284" s="238"/>
      <c r="L284" s="238"/>
      <c r="M284" s="238"/>
      <c r="N284" s="238"/>
      <c r="O284" s="238"/>
      <c r="P284" s="238"/>
      <c r="Q284" s="238"/>
      <c r="R284" s="238"/>
      <c r="S284" s="238"/>
      <c r="T284" s="238"/>
      <c r="U284" s="238"/>
      <c r="V284" s="238"/>
      <c r="W284" s="238"/>
      <c r="X284" s="238"/>
      <c r="Y284" s="238"/>
      <c r="Z284" s="238"/>
      <c r="AA284" s="238"/>
      <c r="AB284" s="238"/>
      <c r="AC284" s="238"/>
    </row>
    <row r="285" customFormat="false" ht="15" hidden="false" customHeight="false" outlineLevel="0" collapsed="false">
      <c r="A285" s="238"/>
      <c r="B285" s="453"/>
      <c r="C285" s="238"/>
      <c r="D285" s="347"/>
      <c r="E285" s="347"/>
      <c r="F285" s="486"/>
      <c r="G285" s="505"/>
      <c r="H285" s="486"/>
      <c r="I285" s="491"/>
      <c r="J285" s="238"/>
      <c r="K285" s="238"/>
      <c r="L285" s="238"/>
      <c r="M285" s="238"/>
      <c r="N285" s="238"/>
      <c r="O285" s="238"/>
      <c r="P285" s="238"/>
      <c r="Q285" s="238"/>
      <c r="R285" s="238"/>
      <c r="S285" s="238"/>
      <c r="T285" s="238"/>
      <c r="U285" s="238"/>
      <c r="V285" s="238"/>
      <c r="W285" s="238"/>
      <c r="X285" s="238"/>
      <c r="Y285" s="238"/>
      <c r="Z285" s="238"/>
      <c r="AA285" s="238"/>
      <c r="AB285" s="238"/>
      <c r="AC285" s="238"/>
    </row>
    <row r="286" customFormat="false" ht="15" hidden="false" customHeight="false" outlineLevel="0" collapsed="false">
      <c r="A286" s="238"/>
      <c r="B286" s="453"/>
      <c r="C286" s="238"/>
      <c r="D286" s="347"/>
      <c r="E286" s="347"/>
      <c r="F286" s="486"/>
      <c r="G286" s="505"/>
      <c r="H286" s="486"/>
      <c r="I286" s="491"/>
      <c r="J286" s="238"/>
      <c r="K286" s="238"/>
      <c r="L286" s="238"/>
      <c r="M286" s="238"/>
      <c r="N286" s="238"/>
      <c r="O286" s="238"/>
      <c r="P286" s="238"/>
      <c r="Q286" s="238"/>
      <c r="R286" s="238"/>
      <c r="S286" s="238"/>
      <c r="T286" s="238"/>
      <c r="U286" s="238"/>
      <c r="V286" s="238"/>
      <c r="W286" s="238"/>
      <c r="X286" s="238"/>
      <c r="Y286" s="238"/>
      <c r="Z286" s="238"/>
      <c r="AA286" s="238"/>
      <c r="AB286" s="238"/>
      <c r="AC286" s="238"/>
    </row>
    <row r="287" customFormat="false" ht="15" hidden="false" customHeight="false" outlineLevel="0" collapsed="false">
      <c r="A287" s="238"/>
      <c r="B287" s="453"/>
      <c r="C287" s="238"/>
      <c r="D287" s="347"/>
      <c r="E287" s="347"/>
      <c r="F287" s="486"/>
      <c r="G287" s="505"/>
      <c r="H287" s="486"/>
      <c r="I287" s="491"/>
      <c r="J287" s="238"/>
      <c r="K287" s="238"/>
      <c r="L287" s="238"/>
      <c r="M287" s="238"/>
      <c r="N287" s="238"/>
      <c r="O287" s="238"/>
      <c r="P287" s="238"/>
      <c r="Q287" s="238"/>
      <c r="R287" s="238"/>
      <c r="S287" s="238"/>
      <c r="T287" s="238"/>
      <c r="U287" s="238"/>
      <c r="V287" s="238"/>
      <c r="W287" s="238"/>
      <c r="X287" s="238"/>
      <c r="Y287" s="238"/>
      <c r="Z287" s="238"/>
      <c r="AA287" s="238"/>
      <c r="AB287" s="238"/>
      <c r="AC287" s="238"/>
    </row>
    <row r="288" customFormat="false" ht="15" hidden="false" customHeight="false" outlineLevel="0" collapsed="false">
      <c r="A288" s="238"/>
      <c r="B288" s="453"/>
      <c r="C288" s="238"/>
      <c r="D288" s="347"/>
      <c r="E288" s="347"/>
      <c r="F288" s="486"/>
      <c r="G288" s="505"/>
      <c r="H288" s="486"/>
      <c r="I288" s="491"/>
      <c r="J288" s="238"/>
      <c r="K288" s="238"/>
      <c r="L288" s="238"/>
      <c r="M288" s="238"/>
      <c r="N288" s="238"/>
      <c r="O288" s="238"/>
      <c r="P288" s="238"/>
      <c r="Q288" s="238"/>
      <c r="R288" s="238"/>
      <c r="S288" s="238"/>
      <c r="T288" s="238"/>
      <c r="U288" s="238"/>
      <c r="V288" s="238"/>
      <c r="W288" s="238"/>
      <c r="X288" s="238"/>
      <c r="Y288" s="238"/>
      <c r="Z288" s="238"/>
      <c r="AA288" s="238"/>
      <c r="AB288" s="238"/>
      <c r="AC288" s="238"/>
    </row>
    <row r="289" customFormat="false" ht="15" hidden="false" customHeight="false" outlineLevel="0" collapsed="false">
      <c r="A289" s="238"/>
      <c r="B289" s="453"/>
      <c r="C289" s="238"/>
      <c r="D289" s="347"/>
      <c r="E289" s="347"/>
      <c r="F289" s="486"/>
      <c r="G289" s="505"/>
      <c r="H289" s="486"/>
      <c r="I289" s="491"/>
      <c r="J289" s="238"/>
      <c r="K289" s="238"/>
      <c r="L289" s="238"/>
      <c r="M289" s="238"/>
      <c r="N289" s="238"/>
      <c r="O289" s="238"/>
      <c r="P289" s="238"/>
      <c r="Q289" s="238"/>
      <c r="R289" s="238"/>
      <c r="S289" s="238"/>
      <c r="T289" s="238"/>
      <c r="U289" s="238"/>
      <c r="V289" s="238"/>
      <c r="W289" s="238"/>
      <c r="X289" s="238"/>
      <c r="Y289" s="238"/>
      <c r="Z289" s="238"/>
      <c r="AA289" s="238"/>
      <c r="AB289" s="238"/>
      <c r="AC289" s="238"/>
    </row>
    <row r="290" customFormat="false" ht="15" hidden="false" customHeight="false" outlineLevel="0" collapsed="false">
      <c r="A290" s="238"/>
      <c r="B290" s="453"/>
      <c r="C290" s="238"/>
      <c r="D290" s="347"/>
      <c r="E290" s="347"/>
      <c r="F290" s="486"/>
      <c r="G290" s="505"/>
      <c r="H290" s="486"/>
      <c r="I290" s="491"/>
      <c r="J290" s="238"/>
      <c r="K290" s="238"/>
      <c r="L290" s="238"/>
      <c r="M290" s="238"/>
      <c r="N290" s="238"/>
      <c r="O290" s="238"/>
      <c r="P290" s="238"/>
      <c r="Q290" s="238"/>
      <c r="R290" s="238"/>
      <c r="S290" s="238"/>
      <c r="T290" s="238"/>
      <c r="U290" s="238"/>
      <c r="V290" s="238"/>
      <c r="W290" s="238"/>
      <c r="X290" s="238"/>
      <c r="Y290" s="238"/>
      <c r="Z290" s="238"/>
      <c r="AA290" s="238"/>
      <c r="AB290" s="238"/>
      <c r="AC290" s="238"/>
    </row>
    <row r="291" customFormat="false" ht="15" hidden="false" customHeight="false" outlineLevel="0" collapsed="false">
      <c r="A291" s="238"/>
      <c r="B291" s="453"/>
      <c r="C291" s="238"/>
      <c r="D291" s="347"/>
      <c r="E291" s="347"/>
      <c r="F291" s="486"/>
      <c r="G291" s="505"/>
      <c r="H291" s="486"/>
      <c r="I291" s="491"/>
      <c r="J291" s="238"/>
      <c r="K291" s="238"/>
      <c r="L291" s="238"/>
      <c r="M291" s="238"/>
      <c r="N291" s="238"/>
      <c r="O291" s="238"/>
      <c r="P291" s="238"/>
      <c r="Q291" s="238"/>
      <c r="R291" s="238"/>
      <c r="S291" s="238"/>
      <c r="T291" s="238"/>
      <c r="U291" s="238"/>
      <c r="V291" s="238"/>
      <c r="W291" s="238"/>
      <c r="X291" s="238"/>
      <c r="Y291" s="238"/>
      <c r="Z291" s="238"/>
      <c r="AA291" s="238"/>
      <c r="AB291" s="238"/>
      <c r="AC291" s="238"/>
    </row>
    <row r="292" customFormat="false" ht="15" hidden="false" customHeight="false" outlineLevel="0" collapsed="false">
      <c r="A292" s="238"/>
      <c r="B292" s="453"/>
      <c r="C292" s="238"/>
      <c r="D292" s="347"/>
      <c r="E292" s="347"/>
      <c r="F292" s="486"/>
      <c r="G292" s="505"/>
      <c r="H292" s="486"/>
      <c r="I292" s="491"/>
      <c r="J292" s="238"/>
      <c r="K292" s="238"/>
      <c r="L292" s="238"/>
      <c r="M292" s="238"/>
      <c r="N292" s="238"/>
      <c r="O292" s="238"/>
      <c r="P292" s="238"/>
      <c r="Q292" s="238"/>
      <c r="R292" s="238"/>
      <c r="S292" s="238"/>
      <c r="T292" s="238"/>
      <c r="U292" s="238"/>
      <c r="V292" s="238"/>
      <c r="W292" s="238"/>
      <c r="X292" s="238"/>
      <c r="Y292" s="238"/>
      <c r="Z292" s="238"/>
      <c r="AA292" s="238"/>
      <c r="AB292" s="238"/>
      <c r="AC292" s="238"/>
    </row>
    <row r="293" customFormat="false" ht="15" hidden="false" customHeight="false" outlineLevel="0" collapsed="false">
      <c r="A293" s="238"/>
      <c r="B293" s="453"/>
      <c r="C293" s="238"/>
      <c r="D293" s="347"/>
      <c r="E293" s="347"/>
      <c r="F293" s="486"/>
      <c r="G293" s="505"/>
      <c r="H293" s="486"/>
      <c r="I293" s="491"/>
      <c r="J293" s="238"/>
      <c r="K293" s="238"/>
      <c r="L293" s="238"/>
      <c r="M293" s="238"/>
      <c r="N293" s="238"/>
      <c r="O293" s="238"/>
      <c r="P293" s="238"/>
      <c r="Q293" s="238"/>
      <c r="R293" s="238"/>
      <c r="S293" s="238"/>
      <c r="T293" s="238"/>
      <c r="U293" s="238"/>
      <c r="V293" s="238"/>
      <c r="W293" s="238"/>
      <c r="X293" s="238"/>
      <c r="Y293" s="238"/>
      <c r="Z293" s="238"/>
      <c r="AA293" s="238"/>
      <c r="AB293" s="238"/>
      <c r="AC293" s="238"/>
    </row>
    <row r="294" customFormat="false" ht="15" hidden="false" customHeight="false" outlineLevel="0" collapsed="false">
      <c r="A294" s="238"/>
      <c r="B294" s="453"/>
      <c r="C294" s="238"/>
      <c r="D294" s="347"/>
      <c r="E294" s="347"/>
      <c r="F294" s="486"/>
      <c r="G294" s="505"/>
      <c r="H294" s="486"/>
      <c r="I294" s="491"/>
      <c r="J294" s="238"/>
      <c r="K294" s="238"/>
      <c r="L294" s="238"/>
      <c r="M294" s="238"/>
      <c r="N294" s="238"/>
      <c r="O294" s="238"/>
      <c r="P294" s="238"/>
      <c r="Q294" s="238"/>
      <c r="R294" s="238"/>
      <c r="S294" s="238"/>
      <c r="T294" s="238"/>
      <c r="U294" s="238"/>
      <c r="V294" s="238"/>
      <c r="W294" s="238"/>
      <c r="X294" s="238"/>
      <c r="Y294" s="238"/>
      <c r="Z294" s="238"/>
      <c r="AA294" s="238"/>
      <c r="AB294" s="238"/>
      <c r="AC294" s="238"/>
    </row>
    <row r="295" customFormat="false" ht="15" hidden="false" customHeight="false" outlineLevel="0" collapsed="false">
      <c r="A295" s="238"/>
      <c r="B295" s="453"/>
      <c r="C295" s="238"/>
      <c r="D295" s="347"/>
      <c r="E295" s="347"/>
      <c r="F295" s="486"/>
      <c r="G295" s="505"/>
      <c r="H295" s="486"/>
      <c r="I295" s="491"/>
      <c r="J295" s="238"/>
      <c r="K295" s="238"/>
      <c r="L295" s="238"/>
      <c r="M295" s="238"/>
      <c r="N295" s="238"/>
      <c r="O295" s="238"/>
      <c r="P295" s="238"/>
      <c r="Q295" s="238"/>
      <c r="R295" s="238"/>
      <c r="S295" s="238"/>
      <c r="T295" s="238"/>
      <c r="U295" s="238"/>
      <c r="V295" s="238"/>
      <c r="W295" s="238"/>
      <c r="X295" s="238"/>
      <c r="Y295" s="238"/>
      <c r="Z295" s="238"/>
      <c r="AA295" s="238"/>
      <c r="AB295" s="238"/>
      <c r="AC295" s="238"/>
    </row>
    <row r="296" customFormat="false" ht="15" hidden="false" customHeight="false" outlineLevel="0" collapsed="false">
      <c r="A296" s="238"/>
      <c r="B296" s="453"/>
      <c r="C296" s="238"/>
      <c r="D296" s="347"/>
      <c r="E296" s="347"/>
      <c r="F296" s="486"/>
      <c r="G296" s="505"/>
      <c r="H296" s="486"/>
      <c r="I296" s="491"/>
      <c r="J296" s="238"/>
      <c r="K296" s="238"/>
      <c r="L296" s="238"/>
      <c r="M296" s="238"/>
      <c r="N296" s="238"/>
      <c r="O296" s="238"/>
      <c r="P296" s="238"/>
      <c r="Q296" s="238"/>
      <c r="R296" s="238"/>
      <c r="S296" s="238"/>
      <c r="T296" s="238"/>
      <c r="U296" s="238"/>
      <c r="V296" s="238"/>
      <c r="W296" s="238"/>
      <c r="X296" s="238"/>
      <c r="Y296" s="238"/>
      <c r="Z296" s="238"/>
      <c r="AA296" s="238"/>
      <c r="AB296" s="238"/>
      <c r="AC296" s="238"/>
    </row>
    <row r="297" customFormat="false" ht="15" hidden="false" customHeight="false" outlineLevel="0" collapsed="false">
      <c r="A297" s="238"/>
      <c r="B297" s="453"/>
      <c r="C297" s="238"/>
      <c r="D297" s="347"/>
      <c r="E297" s="347"/>
      <c r="F297" s="486"/>
      <c r="G297" s="505"/>
      <c r="H297" s="486"/>
      <c r="I297" s="491"/>
      <c r="J297" s="238"/>
      <c r="K297" s="238"/>
      <c r="L297" s="238"/>
      <c r="M297" s="238"/>
      <c r="N297" s="238"/>
      <c r="O297" s="238"/>
      <c r="P297" s="238"/>
      <c r="Q297" s="238"/>
      <c r="R297" s="238"/>
      <c r="S297" s="238"/>
      <c r="T297" s="238"/>
      <c r="U297" s="238"/>
      <c r="V297" s="238"/>
      <c r="W297" s="238"/>
      <c r="X297" s="238"/>
      <c r="Y297" s="238"/>
      <c r="Z297" s="238"/>
      <c r="AA297" s="238"/>
      <c r="AB297" s="238"/>
      <c r="AC297" s="238"/>
    </row>
    <row r="298" customFormat="false" ht="15" hidden="false" customHeight="false" outlineLevel="0" collapsed="false">
      <c r="A298" s="238"/>
      <c r="B298" s="453"/>
      <c r="C298" s="238"/>
      <c r="D298" s="347"/>
      <c r="E298" s="347"/>
      <c r="F298" s="486"/>
      <c r="G298" s="505"/>
      <c r="H298" s="486"/>
      <c r="I298" s="491"/>
      <c r="J298" s="238"/>
      <c r="K298" s="238"/>
      <c r="L298" s="238"/>
      <c r="M298" s="238"/>
      <c r="N298" s="238"/>
      <c r="O298" s="238"/>
      <c r="P298" s="238"/>
      <c r="Q298" s="238"/>
      <c r="R298" s="238"/>
      <c r="S298" s="238"/>
      <c r="T298" s="238"/>
      <c r="U298" s="238"/>
      <c r="V298" s="238"/>
      <c r="W298" s="238"/>
      <c r="X298" s="238"/>
      <c r="Y298" s="238"/>
      <c r="Z298" s="238"/>
      <c r="AA298" s="238"/>
      <c r="AB298" s="238"/>
      <c r="AC298" s="238"/>
    </row>
    <row r="299" customFormat="false" ht="15" hidden="false" customHeight="false" outlineLevel="0" collapsed="false">
      <c r="A299" s="238"/>
      <c r="B299" s="453"/>
      <c r="C299" s="238"/>
      <c r="D299" s="347"/>
      <c r="E299" s="347"/>
      <c r="F299" s="486"/>
      <c r="G299" s="505"/>
      <c r="H299" s="486"/>
      <c r="I299" s="491"/>
      <c r="J299" s="238"/>
      <c r="K299" s="238"/>
      <c r="L299" s="238"/>
      <c r="M299" s="238"/>
      <c r="N299" s="238"/>
      <c r="O299" s="238"/>
      <c r="P299" s="238"/>
      <c r="Q299" s="238"/>
      <c r="R299" s="238"/>
      <c r="S299" s="238"/>
      <c r="T299" s="238"/>
      <c r="U299" s="238"/>
      <c r="V299" s="238"/>
      <c r="W299" s="238"/>
      <c r="X299" s="238"/>
      <c r="Y299" s="238"/>
      <c r="Z299" s="238"/>
      <c r="AA299" s="238"/>
      <c r="AB299" s="238"/>
      <c r="AC299" s="238"/>
    </row>
    <row r="300" customFormat="false" ht="15" hidden="false" customHeight="false" outlineLevel="0" collapsed="false">
      <c r="A300" s="238"/>
      <c r="B300" s="453"/>
      <c r="C300" s="238"/>
      <c r="D300" s="347"/>
      <c r="E300" s="347"/>
      <c r="F300" s="486"/>
      <c r="G300" s="505"/>
      <c r="H300" s="486"/>
      <c r="I300" s="491"/>
      <c r="J300" s="238"/>
      <c r="K300" s="238"/>
      <c r="L300" s="238"/>
      <c r="M300" s="238"/>
      <c r="N300" s="238"/>
      <c r="O300" s="238"/>
      <c r="P300" s="238"/>
      <c r="Q300" s="238"/>
      <c r="R300" s="238"/>
      <c r="S300" s="238"/>
      <c r="T300" s="238"/>
      <c r="U300" s="238"/>
      <c r="V300" s="238"/>
      <c r="W300" s="238"/>
      <c r="X300" s="238"/>
      <c r="Y300" s="238"/>
      <c r="Z300" s="238"/>
      <c r="AA300" s="238"/>
      <c r="AB300" s="238"/>
      <c r="AC300" s="238"/>
    </row>
    <row r="301" customFormat="false" ht="15" hidden="false" customHeight="false" outlineLevel="0" collapsed="false">
      <c r="A301" s="238"/>
      <c r="B301" s="453"/>
      <c r="C301" s="238"/>
      <c r="D301" s="347"/>
      <c r="E301" s="347"/>
      <c r="F301" s="486"/>
      <c r="G301" s="505"/>
      <c r="H301" s="486"/>
      <c r="I301" s="491"/>
      <c r="J301" s="238"/>
      <c r="K301" s="238"/>
      <c r="L301" s="238"/>
      <c r="M301" s="238"/>
      <c r="N301" s="238"/>
      <c r="O301" s="238"/>
      <c r="P301" s="238"/>
      <c r="Q301" s="238"/>
      <c r="R301" s="238"/>
      <c r="S301" s="238"/>
      <c r="T301" s="238"/>
      <c r="U301" s="238"/>
      <c r="V301" s="238"/>
      <c r="W301" s="238"/>
      <c r="X301" s="238"/>
      <c r="Y301" s="238"/>
      <c r="Z301" s="238"/>
      <c r="AA301" s="238"/>
      <c r="AB301" s="238"/>
      <c r="AC301" s="238"/>
    </row>
    <row r="302" customFormat="false" ht="15" hidden="false" customHeight="false" outlineLevel="0" collapsed="false">
      <c r="A302" s="238"/>
      <c r="B302" s="453"/>
      <c r="C302" s="238"/>
      <c r="D302" s="347"/>
      <c r="E302" s="347"/>
      <c r="F302" s="486"/>
      <c r="G302" s="505"/>
      <c r="H302" s="486"/>
      <c r="I302" s="491"/>
      <c r="J302" s="238"/>
      <c r="K302" s="238"/>
      <c r="L302" s="238"/>
      <c r="M302" s="238"/>
      <c r="N302" s="238"/>
      <c r="O302" s="238"/>
      <c r="P302" s="238"/>
      <c r="Q302" s="238"/>
      <c r="R302" s="238"/>
      <c r="S302" s="238"/>
      <c r="T302" s="238"/>
      <c r="U302" s="238"/>
      <c r="V302" s="238"/>
      <c r="W302" s="238"/>
      <c r="X302" s="238"/>
      <c r="Y302" s="238"/>
      <c r="Z302" s="238"/>
      <c r="AA302" s="238"/>
      <c r="AB302" s="238"/>
      <c r="AC302" s="238"/>
    </row>
    <row r="303" customFormat="false" ht="15" hidden="false" customHeight="false" outlineLevel="0" collapsed="false">
      <c r="A303" s="238"/>
      <c r="B303" s="453"/>
      <c r="C303" s="238"/>
      <c r="D303" s="347"/>
      <c r="E303" s="347"/>
      <c r="F303" s="486"/>
      <c r="G303" s="505"/>
      <c r="H303" s="486"/>
      <c r="I303" s="491"/>
      <c r="J303" s="238"/>
      <c r="K303" s="238"/>
      <c r="L303" s="238"/>
      <c r="M303" s="238"/>
      <c r="N303" s="238"/>
      <c r="O303" s="238"/>
      <c r="P303" s="238"/>
      <c r="Q303" s="238"/>
      <c r="R303" s="238"/>
      <c r="S303" s="238"/>
      <c r="T303" s="238"/>
      <c r="U303" s="238"/>
      <c r="V303" s="238"/>
      <c r="W303" s="238"/>
      <c r="X303" s="238"/>
      <c r="Y303" s="238"/>
      <c r="Z303" s="238"/>
      <c r="AA303" s="238"/>
      <c r="AB303" s="238"/>
      <c r="AC303" s="238"/>
    </row>
    <row r="304" customFormat="false" ht="15" hidden="false" customHeight="false" outlineLevel="0" collapsed="false">
      <c r="A304" s="238"/>
      <c r="B304" s="453"/>
      <c r="C304" s="238"/>
      <c r="D304" s="347"/>
      <c r="E304" s="347"/>
      <c r="F304" s="486"/>
      <c r="G304" s="505"/>
      <c r="H304" s="486"/>
      <c r="I304" s="491"/>
      <c r="J304" s="238"/>
      <c r="K304" s="238"/>
      <c r="L304" s="238"/>
      <c r="M304" s="238"/>
      <c r="N304" s="238"/>
      <c r="O304" s="238"/>
      <c r="P304" s="238"/>
      <c r="Q304" s="238"/>
      <c r="R304" s="238"/>
      <c r="S304" s="238"/>
      <c r="T304" s="238"/>
      <c r="U304" s="238"/>
      <c r="V304" s="238"/>
      <c r="W304" s="238"/>
      <c r="X304" s="238"/>
      <c r="Y304" s="238"/>
      <c r="Z304" s="238"/>
      <c r="AA304" s="238"/>
      <c r="AB304" s="238"/>
      <c r="AC304" s="238"/>
    </row>
    <row r="305" customFormat="false" ht="15" hidden="false" customHeight="false" outlineLevel="0" collapsed="false">
      <c r="A305" s="238"/>
      <c r="B305" s="453"/>
      <c r="C305" s="238"/>
      <c r="D305" s="347"/>
      <c r="E305" s="347"/>
      <c r="F305" s="486"/>
      <c r="G305" s="505"/>
      <c r="H305" s="486"/>
      <c r="I305" s="491"/>
      <c r="J305" s="238"/>
      <c r="K305" s="238"/>
      <c r="L305" s="238"/>
      <c r="M305" s="238"/>
      <c r="N305" s="238"/>
      <c r="O305" s="238"/>
      <c r="P305" s="238"/>
      <c r="Q305" s="238"/>
      <c r="R305" s="238"/>
      <c r="S305" s="238"/>
      <c r="T305" s="238"/>
      <c r="U305" s="238"/>
      <c r="V305" s="238"/>
      <c r="W305" s="238"/>
      <c r="X305" s="238"/>
      <c r="Y305" s="238"/>
      <c r="Z305" s="238"/>
      <c r="AA305" s="238"/>
      <c r="AB305" s="238"/>
      <c r="AC305" s="238"/>
    </row>
    <row r="306" customFormat="false" ht="15" hidden="false" customHeight="false" outlineLevel="0" collapsed="false">
      <c r="A306" s="238"/>
      <c r="B306" s="453"/>
      <c r="C306" s="238"/>
      <c r="D306" s="347"/>
      <c r="E306" s="347"/>
      <c r="F306" s="486"/>
      <c r="G306" s="505"/>
      <c r="H306" s="486"/>
      <c r="I306" s="491"/>
      <c r="J306" s="238"/>
      <c r="K306" s="238"/>
      <c r="L306" s="238"/>
      <c r="M306" s="238"/>
      <c r="N306" s="238"/>
      <c r="O306" s="238"/>
      <c r="P306" s="238"/>
      <c r="Q306" s="238"/>
      <c r="R306" s="238"/>
      <c r="S306" s="238"/>
      <c r="T306" s="238"/>
      <c r="U306" s="238"/>
      <c r="V306" s="238"/>
      <c r="W306" s="238"/>
      <c r="X306" s="238"/>
      <c r="Y306" s="238"/>
      <c r="Z306" s="238"/>
      <c r="AA306" s="238"/>
      <c r="AB306" s="238"/>
      <c r="AC306" s="238"/>
    </row>
    <row r="307" customFormat="false" ht="15" hidden="false" customHeight="false" outlineLevel="0" collapsed="false">
      <c r="A307" s="238"/>
      <c r="B307" s="453"/>
      <c r="C307" s="238"/>
      <c r="D307" s="347"/>
      <c r="E307" s="347"/>
      <c r="F307" s="486"/>
      <c r="G307" s="505"/>
      <c r="H307" s="486"/>
      <c r="I307" s="491"/>
      <c r="J307" s="238"/>
      <c r="K307" s="238"/>
      <c r="L307" s="238"/>
      <c r="M307" s="238"/>
      <c r="N307" s="238"/>
      <c r="O307" s="238"/>
      <c r="P307" s="238"/>
      <c r="Q307" s="238"/>
      <c r="R307" s="238"/>
      <c r="S307" s="238"/>
      <c r="T307" s="238"/>
      <c r="U307" s="238"/>
      <c r="V307" s="238"/>
      <c r="W307" s="238"/>
      <c r="X307" s="238"/>
      <c r="Y307" s="238"/>
      <c r="Z307" s="238"/>
      <c r="AA307" s="238"/>
      <c r="AB307" s="238"/>
      <c r="AC307" s="238"/>
    </row>
    <row r="308" customFormat="false" ht="15" hidden="false" customHeight="false" outlineLevel="0" collapsed="false">
      <c r="A308" s="238"/>
      <c r="B308" s="453"/>
      <c r="C308" s="238"/>
      <c r="D308" s="347"/>
      <c r="E308" s="347"/>
      <c r="F308" s="486"/>
      <c r="G308" s="505"/>
      <c r="H308" s="486"/>
      <c r="I308" s="491"/>
      <c r="J308" s="238"/>
      <c r="K308" s="238"/>
      <c r="L308" s="238"/>
      <c r="M308" s="238"/>
      <c r="N308" s="238"/>
      <c r="O308" s="238"/>
      <c r="P308" s="238"/>
      <c r="Q308" s="238"/>
      <c r="R308" s="238"/>
      <c r="S308" s="238"/>
      <c r="T308" s="238"/>
      <c r="U308" s="238"/>
      <c r="V308" s="238"/>
      <c r="W308" s="238"/>
      <c r="X308" s="238"/>
      <c r="Y308" s="238"/>
      <c r="Z308" s="238"/>
      <c r="AA308" s="238"/>
      <c r="AB308" s="238"/>
      <c r="AC308" s="238"/>
    </row>
    <row r="309" customFormat="false" ht="15" hidden="false" customHeight="false" outlineLevel="0" collapsed="false">
      <c r="A309" s="238"/>
      <c r="B309" s="453"/>
      <c r="C309" s="238"/>
      <c r="D309" s="347"/>
      <c r="E309" s="347"/>
      <c r="F309" s="486"/>
      <c r="G309" s="505"/>
      <c r="H309" s="486"/>
      <c r="I309" s="491"/>
      <c r="J309" s="238"/>
      <c r="K309" s="238"/>
      <c r="L309" s="238"/>
      <c r="M309" s="238"/>
      <c r="N309" s="238"/>
      <c r="O309" s="238"/>
      <c r="P309" s="238"/>
      <c r="Q309" s="238"/>
      <c r="R309" s="238"/>
      <c r="S309" s="238"/>
      <c r="T309" s="238"/>
      <c r="U309" s="238"/>
      <c r="V309" s="238"/>
      <c r="W309" s="238"/>
      <c r="X309" s="238"/>
      <c r="Y309" s="238"/>
      <c r="Z309" s="238"/>
      <c r="AA309" s="238"/>
      <c r="AB309" s="238"/>
      <c r="AC309" s="238"/>
    </row>
    <row r="310" customFormat="false" ht="15" hidden="false" customHeight="false" outlineLevel="0" collapsed="false">
      <c r="A310" s="238"/>
      <c r="B310" s="453"/>
      <c r="C310" s="238"/>
      <c r="D310" s="347"/>
      <c r="E310" s="347"/>
      <c r="F310" s="486"/>
      <c r="G310" s="505"/>
      <c r="H310" s="486"/>
      <c r="I310" s="491"/>
      <c r="J310" s="238"/>
      <c r="K310" s="238"/>
      <c r="L310" s="238"/>
      <c r="M310" s="238"/>
      <c r="N310" s="238"/>
      <c r="O310" s="238"/>
      <c r="P310" s="238"/>
      <c r="Q310" s="238"/>
      <c r="R310" s="238"/>
      <c r="S310" s="238"/>
      <c r="T310" s="238"/>
      <c r="U310" s="238"/>
      <c r="V310" s="238"/>
      <c r="W310" s="238"/>
      <c r="X310" s="238"/>
      <c r="Y310" s="238"/>
      <c r="Z310" s="238"/>
      <c r="AA310" s="238"/>
      <c r="AB310" s="238"/>
      <c r="AC310" s="238"/>
    </row>
    <row r="311" customFormat="false" ht="15" hidden="false" customHeight="false" outlineLevel="0" collapsed="false">
      <c r="A311" s="238"/>
      <c r="B311" s="453"/>
      <c r="C311" s="238"/>
      <c r="D311" s="347"/>
      <c r="E311" s="347"/>
      <c r="F311" s="486"/>
      <c r="G311" s="505"/>
      <c r="H311" s="486"/>
      <c r="I311" s="491"/>
      <c r="J311" s="238"/>
      <c r="K311" s="238"/>
      <c r="L311" s="238"/>
      <c r="M311" s="238"/>
      <c r="N311" s="238"/>
      <c r="O311" s="238"/>
      <c r="P311" s="238"/>
      <c r="Q311" s="238"/>
      <c r="R311" s="238"/>
      <c r="S311" s="238"/>
      <c r="T311" s="238"/>
      <c r="U311" s="238"/>
      <c r="V311" s="238"/>
      <c r="W311" s="238"/>
      <c r="X311" s="238"/>
      <c r="Y311" s="238"/>
      <c r="Z311" s="238"/>
      <c r="AA311" s="238"/>
      <c r="AB311" s="238"/>
      <c r="AC311" s="238"/>
    </row>
    <row r="312" customFormat="false" ht="15" hidden="false" customHeight="false" outlineLevel="0" collapsed="false">
      <c r="A312" s="238"/>
      <c r="B312" s="453"/>
      <c r="C312" s="238"/>
      <c r="D312" s="347"/>
      <c r="E312" s="347"/>
      <c r="F312" s="486"/>
      <c r="G312" s="505"/>
      <c r="H312" s="486"/>
      <c r="I312" s="491"/>
      <c r="J312" s="238"/>
      <c r="K312" s="238"/>
      <c r="L312" s="238"/>
      <c r="M312" s="238"/>
      <c r="N312" s="238"/>
      <c r="O312" s="238"/>
      <c r="P312" s="238"/>
      <c r="Q312" s="238"/>
      <c r="R312" s="238"/>
      <c r="S312" s="238"/>
      <c r="T312" s="238"/>
      <c r="U312" s="238"/>
      <c r="V312" s="238"/>
      <c r="W312" s="238"/>
      <c r="X312" s="238"/>
      <c r="Y312" s="238"/>
      <c r="Z312" s="238"/>
      <c r="AA312" s="238"/>
      <c r="AB312" s="238"/>
      <c r="AC312" s="238"/>
    </row>
    <row r="313" customFormat="false" ht="15" hidden="false" customHeight="false" outlineLevel="0" collapsed="false">
      <c r="A313" s="238"/>
      <c r="B313" s="453"/>
      <c r="C313" s="238"/>
      <c r="D313" s="347"/>
      <c r="E313" s="347"/>
      <c r="F313" s="486"/>
      <c r="G313" s="505"/>
      <c r="H313" s="486"/>
      <c r="I313" s="491"/>
      <c r="J313" s="238"/>
      <c r="K313" s="238"/>
      <c r="L313" s="238"/>
      <c r="M313" s="238"/>
      <c r="N313" s="238"/>
      <c r="O313" s="238"/>
      <c r="P313" s="238"/>
      <c r="Q313" s="238"/>
      <c r="R313" s="238"/>
      <c r="S313" s="238"/>
      <c r="T313" s="238"/>
      <c r="U313" s="238"/>
      <c r="V313" s="238"/>
      <c r="W313" s="238"/>
      <c r="X313" s="238"/>
      <c r="Y313" s="238"/>
      <c r="Z313" s="238"/>
      <c r="AA313" s="238"/>
      <c r="AB313" s="238"/>
      <c r="AC313" s="238"/>
    </row>
    <row r="314" customFormat="false" ht="15" hidden="false" customHeight="false" outlineLevel="0" collapsed="false">
      <c r="A314" s="238"/>
      <c r="B314" s="453"/>
      <c r="C314" s="238"/>
      <c r="D314" s="347"/>
      <c r="E314" s="347"/>
      <c r="F314" s="486"/>
      <c r="G314" s="505"/>
      <c r="H314" s="486"/>
      <c r="I314" s="491"/>
      <c r="J314" s="238"/>
      <c r="K314" s="238"/>
      <c r="L314" s="238"/>
      <c r="M314" s="238"/>
      <c r="N314" s="238"/>
      <c r="O314" s="238"/>
      <c r="P314" s="238"/>
      <c r="Q314" s="238"/>
      <c r="R314" s="238"/>
      <c r="S314" s="238"/>
      <c r="T314" s="238"/>
      <c r="U314" s="238"/>
      <c r="V314" s="238"/>
      <c r="W314" s="238"/>
      <c r="X314" s="238"/>
      <c r="Y314" s="238"/>
      <c r="Z314" s="238"/>
      <c r="AA314" s="238"/>
      <c r="AB314" s="238"/>
      <c r="AC314" s="238"/>
    </row>
    <row r="315" customFormat="false" ht="15" hidden="false" customHeight="false" outlineLevel="0" collapsed="false">
      <c r="A315" s="238"/>
      <c r="B315" s="453"/>
      <c r="C315" s="238"/>
      <c r="D315" s="347"/>
      <c r="E315" s="347"/>
      <c r="F315" s="486"/>
      <c r="G315" s="505"/>
      <c r="H315" s="486"/>
      <c r="I315" s="491"/>
      <c r="J315" s="238"/>
      <c r="K315" s="238"/>
      <c r="L315" s="238"/>
      <c r="M315" s="238"/>
      <c r="N315" s="238"/>
      <c r="O315" s="238"/>
      <c r="P315" s="238"/>
      <c r="Q315" s="238"/>
      <c r="R315" s="238"/>
      <c r="S315" s="238"/>
      <c r="T315" s="238"/>
      <c r="U315" s="238"/>
      <c r="V315" s="238"/>
      <c r="W315" s="238"/>
      <c r="X315" s="238"/>
      <c r="Y315" s="238"/>
      <c r="Z315" s="238"/>
      <c r="AA315" s="238"/>
      <c r="AB315" s="238"/>
      <c r="AC315" s="238"/>
    </row>
    <row r="316" customFormat="false" ht="15" hidden="false" customHeight="false" outlineLevel="0" collapsed="false">
      <c r="A316" s="238"/>
      <c r="B316" s="453"/>
      <c r="C316" s="238"/>
      <c r="D316" s="347"/>
      <c r="E316" s="347"/>
      <c r="F316" s="486"/>
      <c r="G316" s="505"/>
      <c r="H316" s="486"/>
      <c r="I316" s="491"/>
      <c r="J316" s="238"/>
      <c r="K316" s="238"/>
      <c r="L316" s="238"/>
      <c r="M316" s="238"/>
      <c r="N316" s="238"/>
      <c r="O316" s="238"/>
      <c r="P316" s="238"/>
      <c r="Q316" s="238"/>
      <c r="R316" s="238"/>
      <c r="S316" s="238"/>
      <c r="T316" s="238"/>
      <c r="U316" s="238"/>
      <c r="V316" s="238"/>
      <c r="W316" s="238"/>
      <c r="X316" s="238"/>
      <c r="Y316" s="238"/>
      <c r="Z316" s="238"/>
      <c r="AA316" s="238"/>
      <c r="AB316" s="238"/>
      <c r="AC316" s="238"/>
    </row>
    <row r="317" customFormat="false" ht="15" hidden="false" customHeight="false" outlineLevel="0" collapsed="false">
      <c r="A317" s="238"/>
      <c r="B317" s="453"/>
      <c r="C317" s="238"/>
      <c r="D317" s="347"/>
      <c r="E317" s="347"/>
      <c r="F317" s="486"/>
      <c r="G317" s="505"/>
      <c r="H317" s="486"/>
      <c r="I317" s="491"/>
      <c r="J317" s="238"/>
      <c r="K317" s="238"/>
      <c r="L317" s="238"/>
      <c r="M317" s="238"/>
      <c r="N317" s="238"/>
      <c r="O317" s="238"/>
      <c r="P317" s="238"/>
      <c r="Q317" s="238"/>
      <c r="R317" s="238"/>
      <c r="S317" s="238"/>
      <c r="T317" s="238"/>
      <c r="U317" s="238"/>
      <c r="V317" s="238"/>
      <c r="W317" s="238"/>
      <c r="X317" s="238"/>
      <c r="Y317" s="238"/>
      <c r="Z317" s="238"/>
      <c r="AA317" s="238"/>
      <c r="AB317" s="238"/>
      <c r="AC317" s="238"/>
    </row>
    <row r="318" customFormat="false" ht="15" hidden="false" customHeight="false" outlineLevel="0" collapsed="false">
      <c r="A318" s="238"/>
      <c r="B318" s="453"/>
      <c r="C318" s="238"/>
      <c r="D318" s="347"/>
      <c r="E318" s="347"/>
      <c r="F318" s="486"/>
      <c r="G318" s="505"/>
      <c r="H318" s="486"/>
      <c r="I318" s="491"/>
      <c r="J318" s="238"/>
      <c r="K318" s="238"/>
      <c r="L318" s="238"/>
      <c r="M318" s="238"/>
      <c r="N318" s="238"/>
      <c r="O318" s="238"/>
      <c r="P318" s="238"/>
      <c r="Q318" s="238"/>
      <c r="R318" s="238"/>
      <c r="S318" s="238"/>
      <c r="T318" s="238"/>
      <c r="U318" s="238"/>
      <c r="V318" s="238"/>
      <c r="W318" s="238"/>
      <c r="X318" s="238"/>
      <c r="Y318" s="238"/>
      <c r="Z318" s="238"/>
      <c r="AA318" s="238"/>
      <c r="AB318" s="238"/>
      <c r="AC318" s="238"/>
    </row>
    <row r="319" customFormat="false" ht="15" hidden="false" customHeight="false" outlineLevel="0" collapsed="false">
      <c r="A319" s="238"/>
      <c r="B319" s="453"/>
      <c r="C319" s="238"/>
      <c r="D319" s="347"/>
      <c r="E319" s="347"/>
      <c r="F319" s="486"/>
      <c r="G319" s="505"/>
      <c r="H319" s="486"/>
      <c r="I319" s="491"/>
      <c r="J319" s="238"/>
      <c r="K319" s="238"/>
      <c r="L319" s="238"/>
      <c r="M319" s="238"/>
      <c r="N319" s="238"/>
      <c r="O319" s="238"/>
      <c r="P319" s="238"/>
      <c r="Q319" s="238"/>
      <c r="R319" s="238"/>
      <c r="S319" s="238"/>
      <c r="T319" s="238"/>
      <c r="U319" s="238"/>
      <c r="V319" s="238"/>
      <c r="W319" s="238"/>
      <c r="X319" s="238"/>
      <c r="Y319" s="238"/>
      <c r="Z319" s="238"/>
      <c r="AA319" s="238"/>
      <c r="AB319" s="238"/>
      <c r="AC319" s="238"/>
    </row>
    <row r="320" customFormat="false" ht="15" hidden="false" customHeight="false" outlineLevel="0" collapsed="false">
      <c r="A320" s="238"/>
      <c r="B320" s="453"/>
      <c r="C320" s="238"/>
      <c r="D320" s="347"/>
      <c r="E320" s="347"/>
      <c r="F320" s="486"/>
      <c r="G320" s="505"/>
      <c r="H320" s="486"/>
      <c r="I320" s="491"/>
      <c r="J320" s="238"/>
      <c r="K320" s="238"/>
      <c r="L320" s="238"/>
      <c r="M320" s="238"/>
      <c r="N320" s="238"/>
      <c r="O320" s="238"/>
      <c r="P320" s="238"/>
      <c r="Q320" s="238"/>
      <c r="R320" s="238"/>
      <c r="S320" s="238"/>
      <c r="T320" s="238"/>
      <c r="U320" s="238"/>
      <c r="V320" s="238"/>
      <c r="W320" s="238"/>
      <c r="X320" s="238"/>
      <c r="Y320" s="238"/>
      <c r="Z320" s="238"/>
      <c r="AA320" s="238"/>
      <c r="AB320" s="238"/>
      <c r="AC320" s="238"/>
    </row>
    <row r="321" customFormat="false" ht="15" hidden="false" customHeight="false" outlineLevel="0" collapsed="false">
      <c r="A321" s="238"/>
      <c r="B321" s="453"/>
      <c r="C321" s="238"/>
      <c r="D321" s="347"/>
      <c r="E321" s="347"/>
      <c r="F321" s="486"/>
      <c r="G321" s="505"/>
      <c r="H321" s="486"/>
      <c r="I321" s="491"/>
      <c r="J321" s="238"/>
      <c r="K321" s="238"/>
      <c r="L321" s="238"/>
      <c r="M321" s="238"/>
      <c r="N321" s="238"/>
      <c r="O321" s="238"/>
      <c r="P321" s="238"/>
      <c r="Q321" s="238"/>
      <c r="R321" s="238"/>
      <c r="S321" s="238"/>
      <c r="T321" s="238"/>
      <c r="U321" s="238"/>
      <c r="V321" s="238"/>
      <c r="W321" s="238"/>
      <c r="X321" s="238"/>
      <c r="Y321" s="238"/>
      <c r="Z321" s="238"/>
      <c r="AA321" s="238"/>
      <c r="AB321" s="238"/>
      <c r="AC321" s="238"/>
    </row>
    <row r="322" customFormat="false" ht="15" hidden="false" customHeight="false" outlineLevel="0" collapsed="false">
      <c r="A322" s="238"/>
      <c r="B322" s="453"/>
      <c r="C322" s="238"/>
      <c r="D322" s="347"/>
      <c r="E322" s="347"/>
      <c r="F322" s="486"/>
      <c r="G322" s="505"/>
      <c r="H322" s="486"/>
      <c r="I322" s="491"/>
      <c r="J322" s="238"/>
      <c r="K322" s="238"/>
      <c r="L322" s="238"/>
      <c r="M322" s="238"/>
      <c r="N322" s="238"/>
      <c r="O322" s="238"/>
      <c r="P322" s="238"/>
      <c r="Q322" s="238"/>
      <c r="R322" s="238"/>
      <c r="S322" s="238"/>
      <c r="T322" s="238"/>
      <c r="U322" s="238"/>
      <c r="V322" s="238"/>
      <c r="W322" s="238"/>
      <c r="X322" s="238"/>
      <c r="Y322" s="238"/>
      <c r="Z322" s="238"/>
      <c r="AA322" s="238"/>
      <c r="AB322" s="238"/>
      <c r="AC322" s="238"/>
    </row>
    <row r="323" customFormat="false" ht="15" hidden="false" customHeight="false" outlineLevel="0" collapsed="false">
      <c r="A323" s="238"/>
      <c r="B323" s="453"/>
      <c r="C323" s="238"/>
      <c r="D323" s="347"/>
      <c r="E323" s="347"/>
      <c r="F323" s="486"/>
      <c r="G323" s="505"/>
      <c r="H323" s="486"/>
      <c r="I323" s="491"/>
      <c r="J323" s="238"/>
      <c r="K323" s="238"/>
      <c r="L323" s="238"/>
      <c r="M323" s="238"/>
      <c r="N323" s="238"/>
      <c r="O323" s="238"/>
      <c r="P323" s="238"/>
      <c r="Q323" s="238"/>
      <c r="R323" s="238"/>
      <c r="S323" s="238"/>
      <c r="T323" s="238"/>
      <c r="U323" s="238"/>
      <c r="V323" s="238"/>
      <c r="W323" s="238"/>
      <c r="X323" s="238"/>
      <c r="Y323" s="238"/>
      <c r="Z323" s="238"/>
      <c r="AA323" s="238"/>
      <c r="AB323" s="238"/>
      <c r="AC323" s="238"/>
    </row>
    <row r="324" customFormat="false" ht="15" hidden="false" customHeight="false" outlineLevel="0" collapsed="false">
      <c r="A324" s="238"/>
      <c r="B324" s="453"/>
      <c r="C324" s="238"/>
      <c r="D324" s="347"/>
      <c r="E324" s="347"/>
      <c r="F324" s="486"/>
      <c r="G324" s="505"/>
      <c r="H324" s="486"/>
      <c r="I324" s="491"/>
      <c r="J324" s="238"/>
      <c r="K324" s="238"/>
      <c r="L324" s="238"/>
      <c r="M324" s="238"/>
      <c r="N324" s="238"/>
      <c r="O324" s="238"/>
      <c r="P324" s="238"/>
      <c r="Q324" s="238"/>
      <c r="R324" s="238"/>
      <c r="S324" s="238"/>
      <c r="T324" s="238"/>
      <c r="U324" s="238"/>
      <c r="V324" s="238"/>
      <c r="W324" s="238"/>
      <c r="X324" s="238"/>
      <c r="Y324" s="238"/>
      <c r="Z324" s="238"/>
      <c r="AA324" s="238"/>
      <c r="AB324" s="238"/>
      <c r="AC324" s="238"/>
    </row>
    <row r="325" customFormat="false" ht="15" hidden="false" customHeight="false" outlineLevel="0" collapsed="false">
      <c r="A325" s="238"/>
      <c r="B325" s="453"/>
      <c r="C325" s="238"/>
      <c r="D325" s="347"/>
      <c r="E325" s="347"/>
      <c r="F325" s="486"/>
      <c r="G325" s="505"/>
      <c r="H325" s="486"/>
      <c r="I325" s="491"/>
      <c r="J325" s="238"/>
      <c r="K325" s="238"/>
      <c r="L325" s="238"/>
      <c r="M325" s="238"/>
      <c r="N325" s="238"/>
      <c r="O325" s="238"/>
      <c r="P325" s="238"/>
      <c r="Q325" s="238"/>
      <c r="R325" s="238"/>
      <c r="S325" s="238"/>
      <c r="T325" s="238"/>
      <c r="U325" s="238"/>
      <c r="V325" s="238"/>
      <c r="W325" s="238"/>
      <c r="X325" s="238"/>
      <c r="Y325" s="238"/>
      <c r="Z325" s="238"/>
      <c r="AA325" s="238"/>
      <c r="AB325" s="238"/>
      <c r="AC325" s="238"/>
    </row>
    <row r="326" customFormat="false" ht="15" hidden="false" customHeight="false" outlineLevel="0" collapsed="false">
      <c r="A326" s="238"/>
      <c r="B326" s="453"/>
      <c r="C326" s="238"/>
      <c r="D326" s="347"/>
      <c r="E326" s="347"/>
      <c r="F326" s="486"/>
      <c r="G326" s="505"/>
      <c r="H326" s="486"/>
      <c r="I326" s="491"/>
      <c r="J326" s="238"/>
      <c r="K326" s="238"/>
      <c r="L326" s="238"/>
      <c r="M326" s="238"/>
      <c r="N326" s="238"/>
      <c r="O326" s="238"/>
      <c r="P326" s="238"/>
      <c r="Q326" s="238"/>
      <c r="R326" s="238"/>
      <c r="S326" s="238"/>
      <c r="T326" s="238"/>
      <c r="U326" s="238"/>
      <c r="V326" s="238"/>
      <c r="W326" s="238"/>
      <c r="X326" s="238"/>
      <c r="Y326" s="238"/>
      <c r="Z326" s="238"/>
      <c r="AA326" s="238"/>
      <c r="AB326" s="238"/>
      <c r="AC326" s="238"/>
    </row>
    <row r="327" customFormat="false" ht="15" hidden="false" customHeight="false" outlineLevel="0" collapsed="false">
      <c r="A327" s="238"/>
      <c r="B327" s="453"/>
      <c r="C327" s="238"/>
      <c r="D327" s="347"/>
      <c r="E327" s="347"/>
      <c r="F327" s="486"/>
      <c r="G327" s="505"/>
      <c r="H327" s="486"/>
      <c r="I327" s="491"/>
      <c r="J327" s="238"/>
      <c r="K327" s="238"/>
      <c r="L327" s="238"/>
      <c r="M327" s="238"/>
      <c r="N327" s="238"/>
      <c r="O327" s="238"/>
      <c r="P327" s="238"/>
      <c r="Q327" s="238"/>
      <c r="R327" s="238"/>
      <c r="S327" s="238"/>
      <c r="T327" s="238"/>
      <c r="U327" s="238"/>
      <c r="V327" s="238"/>
      <c r="W327" s="238"/>
      <c r="X327" s="238"/>
      <c r="Y327" s="238"/>
      <c r="Z327" s="238"/>
      <c r="AA327" s="238"/>
      <c r="AB327" s="238"/>
      <c r="AC327" s="238"/>
    </row>
    <row r="328" customFormat="false" ht="15" hidden="false" customHeight="false" outlineLevel="0" collapsed="false">
      <c r="A328" s="238"/>
      <c r="B328" s="453"/>
      <c r="C328" s="238"/>
      <c r="D328" s="347"/>
      <c r="E328" s="347"/>
      <c r="F328" s="486"/>
      <c r="G328" s="505"/>
      <c r="H328" s="486"/>
      <c r="I328" s="491"/>
      <c r="J328" s="238"/>
      <c r="K328" s="238"/>
      <c r="L328" s="238"/>
      <c r="M328" s="238"/>
      <c r="N328" s="238"/>
      <c r="O328" s="238"/>
      <c r="P328" s="238"/>
      <c r="Q328" s="238"/>
      <c r="R328" s="238"/>
      <c r="S328" s="238"/>
      <c r="T328" s="238"/>
      <c r="U328" s="238"/>
      <c r="V328" s="238"/>
      <c r="W328" s="238"/>
      <c r="X328" s="238"/>
      <c r="Y328" s="238"/>
      <c r="Z328" s="238"/>
      <c r="AA328" s="238"/>
      <c r="AB328" s="238"/>
      <c r="AC328" s="238"/>
    </row>
    <row r="329" customFormat="false" ht="15" hidden="false" customHeight="false" outlineLevel="0" collapsed="false">
      <c r="A329" s="238"/>
      <c r="B329" s="453"/>
      <c r="C329" s="238"/>
      <c r="D329" s="347"/>
      <c r="E329" s="347"/>
      <c r="F329" s="486"/>
      <c r="G329" s="505"/>
      <c r="H329" s="486"/>
      <c r="I329" s="491"/>
      <c r="J329" s="238"/>
      <c r="K329" s="238"/>
      <c r="L329" s="238"/>
      <c r="M329" s="238"/>
      <c r="N329" s="238"/>
      <c r="O329" s="238"/>
      <c r="P329" s="238"/>
      <c r="Q329" s="238"/>
      <c r="R329" s="238"/>
      <c r="S329" s="238"/>
      <c r="T329" s="238"/>
      <c r="U329" s="238"/>
      <c r="V329" s="238"/>
      <c r="W329" s="238"/>
      <c r="X329" s="238"/>
      <c r="Y329" s="238"/>
      <c r="Z329" s="238"/>
      <c r="AA329" s="238"/>
      <c r="AB329" s="238"/>
      <c r="AC329" s="238"/>
    </row>
    <row r="330" customFormat="false" ht="15" hidden="false" customHeight="false" outlineLevel="0" collapsed="false">
      <c r="A330" s="238"/>
      <c r="B330" s="453"/>
      <c r="C330" s="238"/>
      <c r="D330" s="347"/>
      <c r="E330" s="347"/>
      <c r="F330" s="486"/>
      <c r="G330" s="505"/>
      <c r="H330" s="486"/>
      <c r="I330" s="491"/>
      <c r="J330" s="238"/>
      <c r="K330" s="238"/>
      <c r="L330" s="238"/>
      <c r="M330" s="238"/>
      <c r="N330" s="238"/>
      <c r="O330" s="238"/>
      <c r="P330" s="238"/>
      <c r="Q330" s="238"/>
      <c r="R330" s="238"/>
      <c r="S330" s="238"/>
      <c r="T330" s="238"/>
      <c r="U330" s="238"/>
      <c r="V330" s="238"/>
      <c r="W330" s="238"/>
      <c r="X330" s="238"/>
      <c r="Y330" s="238"/>
      <c r="Z330" s="238"/>
      <c r="AA330" s="238"/>
      <c r="AB330" s="238"/>
      <c r="AC330" s="238"/>
    </row>
    <row r="331" customFormat="false" ht="15" hidden="false" customHeight="false" outlineLevel="0" collapsed="false">
      <c r="A331" s="238"/>
      <c r="B331" s="453"/>
      <c r="C331" s="238"/>
      <c r="D331" s="347"/>
      <c r="E331" s="347"/>
      <c r="F331" s="486"/>
      <c r="G331" s="505"/>
      <c r="H331" s="486"/>
      <c r="I331" s="491"/>
      <c r="J331" s="238"/>
      <c r="K331" s="238"/>
      <c r="L331" s="238"/>
      <c r="M331" s="238"/>
      <c r="N331" s="238"/>
      <c r="O331" s="238"/>
      <c r="P331" s="238"/>
      <c r="Q331" s="238"/>
      <c r="R331" s="238"/>
      <c r="S331" s="238"/>
      <c r="T331" s="238"/>
      <c r="U331" s="238"/>
      <c r="V331" s="238"/>
      <c r="W331" s="238"/>
      <c r="X331" s="238"/>
      <c r="Y331" s="238"/>
      <c r="Z331" s="238"/>
      <c r="AA331" s="238"/>
      <c r="AB331" s="238"/>
      <c r="AC331" s="238"/>
    </row>
    <row r="332" customFormat="false" ht="15" hidden="false" customHeight="false" outlineLevel="0" collapsed="false">
      <c r="A332" s="238"/>
      <c r="B332" s="453"/>
      <c r="C332" s="238"/>
      <c r="D332" s="347"/>
      <c r="E332" s="347"/>
      <c r="F332" s="486"/>
      <c r="G332" s="505"/>
      <c r="H332" s="486"/>
      <c r="I332" s="491"/>
      <c r="J332" s="238"/>
      <c r="K332" s="238"/>
      <c r="L332" s="238"/>
      <c r="M332" s="238"/>
      <c r="N332" s="238"/>
      <c r="O332" s="238"/>
      <c r="P332" s="238"/>
      <c r="Q332" s="238"/>
      <c r="R332" s="238"/>
      <c r="S332" s="238"/>
      <c r="T332" s="238"/>
      <c r="U332" s="238"/>
      <c r="V332" s="238"/>
      <c r="W332" s="238"/>
      <c r="X332" s="238"/>
      <c r="Y332" s="238"/>
      <c r="Z332" s="238"/>
      <c r="AA332" s="238"/>
      <c r="AB332" s="238"/>
      <c r="AC332" s="238"/>
    </row>
    <row r="333" customFormat="false" ht="15" hidden="false" customHeight="false" outlineLevel="0" collapsed="false">
      <c r="A333" s="238"/>
      <c r="B333" s="453"/>
      <c r="C333" s="238"/>
      <c r="D333" s="347"/>
      <c r="E333" s="347"/>
      <c r="F333" s="486"/>
      <c r="G333" s="505"/>
      <c r="H333" s="486"/>
      <c r="I333" s="491"/>
      <c r="J333" s="238"/>
      <c r="K333" s="238"/>
      <c r="L333" s="238"/>
      <c r="M333" s="238"/>
      <c r="N333" s="238"/>
      <c r="O333" s="238"/>
      <c r="P333" s="238"/>
      <c r="Q333" s="238"/>
      <c r="R333" s="238"/>
      <c r="S333" s="238"/>
      <c r="T333" s="238"/>
      <c r="U333" s="238"/>
      <c r="V333" s="238"/>
      <c r="W333" s="238"/>
      <c r="X333" s="238"/>
      <c r="Y333" s="238"/>
      <c r="Z333" s="238"/>
      <c r="AA333" s="238"/>
      <c r="AB333" s="238"/>
      <c r="AC333" s="238"/>
    </row>
    <row r="334" customFormat="false" ht="15" hidden="false" customHeight="false" outlineLevel="0" collapsed="false">
      <c r="A334" s="238"/>
      <c r="B334" s="453"/>
      <c r="C334" s="238"/>
      <c r="D334" s="347"/>
      <c r="E334" s="347"/>
      <c r="F334" s="486"/>
      <c r="G334" s="505"/>
      <c r="H334" s="486"/>
      <c r="I334" s="491"/>
      <c r="J334" s="238"/>
      <c r="K334" s="238"/>
      <c r="L334" s="238"/>
      <c r="M334" s="238"/>
      <c r="N334" s="238"/>
      <c r="O334" s="238"/>
      <c r="P334" s="238"/>
      <c r="Q334" s="238"/>
      <c r="R334" s="238"/>
      <c r="S334" s="238"/>
      <c r="T334" s="238"/>
      <c r="U334" s="238"/>
      <c r="V334" s="238"/>
      <c r="W334" s="238"/>
      <c r="X334" s="238"/>
      <c r="Y334" s="238"/>
      <c r="Z334" s="238"/>
      <c r="AA334" s="238"/>
      <c r="AB334" s="238"/>
      <c r="AC334" s="238"/>
    </row>
    <row r="335" customFormat="false" ht="15" hidden="false" customHeight="false" outlineLevel="0" collapsed="false">
      <c r="A335" s="238"/>
      <c r="B335" s="453"/>
      <c r="C335" s="238"/>
      <c r="D335" s="347"/>
      <c r="E335" s="347"/>
      <c r="F335" s="486"/>
      <c r="G335" s="505"/>
      <c r="H335" s="486"/>
      <c r="I335" s="491"/>
      <c r="J335" s="238"/>
      <c r="K335" s="238"/>
      <c r="L335" s="238"/>
      <c r="M335" s="238"/>
      <c r="N335" s="238"/>
      <c r="O335" s="238"/>
      <c r="P335" s="238"/>
      <c r="Q335" s="238"/>
      <c r="R335" s="238"/>
      <c r="S335" s="238"/>
      <c r="T335" s="238"/>
      <c r="U335" s="238"/>
      <c r="V335" s="238"/>
      <c r="W335" s="238"/>
      <c r="X335" s="238"/>
      <c r="Y335" s="238"/>
      <c r="Z335" s="238"/>
      <c r="AA335" s="238"/>
      <c r="AB335" s="238"/>
      <c r="AC335" s="238"/>
    </row>
    <row r="336" customFormat="false" ht="15" hidden="false" customHeight="false" outlineLevel="0" collapsed="false">
      <c r="A336" s="238"/>
      <c r="B336" s="453"/>
      <c r="C336" s="238"/>
      <c r="D336" s="347"/>
      <c r="E336" s="347"/>
      <c r="F336" s="486"/>
      <c r="G336" s="505"/>
      <c r="H336" s="486"/>
      <c r="I336" s="491"/>
      <c r="J336" s="238"/>
      <c r="K336" s="238"/>
      <c r="L336" s="238"/>
      <c r="M336" s="238"/>
      <c r="N336" s="238"/>
      <c r="O336" s="238"/>
      <c r="P336" s="238"/>
      <c r="Q336" s="238"/>
      <c r="R336" s="238"/>
      <c r="S336" s="238"/>
      <c r="T336" s="238"/>
      <c r="U336" s="238"/>
      <c r="V336" s="238"/>
      <c r="W336" s="238"/>
      <c r="X336" s="238"/>
      <c r="Y336" s="238"/>
      <c r="Z336" s="238"/>
      <c r="AA336" s="238"/>
      <c r="AB336" s="238"/>
      <c r="AC336" s="238"/>
    </row>
    <row r="337" customFormat="false" ht="15" hidden="false" customHeight="false" outlineLevel="0" collapsed="false">
      <c r="A337" s="238"/>
      <c r="B337" s="453"/>
      <c r="C337" s="238"/>
      <c r="D337" s="347"/>
      <c r="E337" s="347"/>
      <c r="F337" s="486"/>
      <c r="G337" s="505"/>
      <c r="H337" s="486"/>
      <c r="I337" s="491"/>
      <c r="J337" s="238"/>
      <c r="K337" s="238"/>
      <c r="L337" s="238"/>
      <c r="M337" s="238"/>
      <c r="N337" s="238"/>
      <c r="O337" s="238"/>
      <c r="P337" s="238"/>
      <c r="Q337" s="238"/>
      <c r="R337" s="238"/>
      <c r="S337" s="238"/>
      <c r="T337" s="238"/>
      <c r="U337" s="238"/>
      <c r="V337" s="238"/>
      <c r="W337" s="238"/>
      <c r="X337" s="238"/>
      <c r="Y337" s="238"/>
      <c r="Z337" s="238"/>
      <c r="AA337" s="238"/>
      <c r="AB337" s="238"/>
      <c r="AC337" s="238"/>
    </row>
    <row r="338" customFormat="false" ht="15" hidden="false" customHeight="false" outlineLevel="0" collapsed="false">
      <c r="A338" s="238"/>
      <c r="B338" s="453"/>
      <c r="C338" s="238"/>
      <c r="D338" s="347"/>
      <c r="E338" s="347"/>
      <c r="F338" s="486"/>
      <c r="G338" s="505"/>
      <c r="H338" s="486"/>
      <c r="I338" s="491"/>
      <c r="J338" s="238"/>
      <c r="K338" s="238"/>
      <c r="L338" s="238"/>
      <c r="M338" s="238"/>
      <c r="N338" s="238"/>
      <c r="O338" s="238"/>
      <c r="P338" s="238"/>
      <c r="Q338" s="238"/>
      <c r="R338" s="238"/>
      <c r="S338" s="238"/>
      <c r="T338" s="238"/>
      <c r="U338" s="238"/>
      <c r="V338" s="238"/>
      <c r="W338" s="238"/>
      <c r="X338" s="238"/>
      <c r="Y338" s="238"/>
      <c r="Z338" s="238"/>
      <c r="AA338" s="238"/>
      <c r="AB338" s="238"/>
      <c r="AC338" s="238"/>
    </row>
    <row r="339" customFormat="false" ht="15" hidden="false" customHeight="false" outlineLevel="0" collapsed="false">
      <c r="A339" s="238"/>
      <c r="B339" s="453"/>
      <c r="C339" s="238"/>
      <c r="D339" s="347"/>
      <c r="E339" s="347"/>
      <c r="F339" s="486"/>
      <c r="G339" s="505"/>
      <c r="H339" s="486"/>
      <c r="I339" s="491"/>
      <c r="J339" s="238"/>
      <c r="K339" s="238"/>
      <c r="L339" s="238"/>
      <c r="M339" s="238"/>
      <c r="N339" s="238"/>
      <c r="O339" s="238"/>
      <c r="P339" s="238"/>
      <c r="Q339" s="238"/>
      <c r="R339" s="238"/>
      <c r="S339" s="238"/>
      <c r="T339" s="238"/>
      <c r="U339" s="238"/>
      <c r="V339" s="238"/>
      <c r="W339" s="238"/>
      <c r="X339" s="238"/>
      <c r="Y339" s="238"/>
      <c r="Z339" s="238"/>
      <c r="AA339" s="238"/>
      <c r="AB339" s="238"/>
      <c r="AC339" s="238"/>
    </row>
    <row r="340" customFormat="false" ht="15" hidden="false" customHeight="false" outlineLevel="0" collapsed="false">
      <c r="A340" s="238"/>
      <c r="B340" s="453"/>
      <c r="C340" s="238"/>
      <c r="D340" s="347"/>
      <c r="E340" s="347"/>
      <c r="F340" s="486"/>
      <c r="G340" s="505"/>
      <c r="H340" s="486"/>
      <c r="I340" s="491"/>
      <c r="J340" s="238"/>
      <c r="K340" s="238"/>
      <c r="L340" s="238"/>
      <c r="M340" s="238"/>
      <c r="N340" s="238"/>
      <c r="O340" s="238"/>
      <c r="P340" s="238"/>
      <c r="Q340" s="238"/>
      <c r="R340" s="238"/>
      <c r="S340" s="238"/>
      <c r="T340" s="238"/>
      <c r="U340" s="238"/>
      <c r="V340" s="238"/>
      <c r="W340" s="238"/>
      <c r="X340" s="238"/>
      <c r="Y340" s="238"/>
      <c r="Z340" s="238"/>
      <c r="AA340" s="238"/>
      <c r="AB340" s="238"/>
      <c r="AC340" s="238"/>
    </row>
    <row r="341" customFormat="false" ht="15" hidden="false" customHeight="false" outlineLevel="0" collapsed="false">
      <c r="A341" s="238"/>
      <c r="B341" s="453"/>
      <c r="C341" s="238"/>
      <c r="D341" s="347"/>
      <c r="E341" s="347"/>
      <c r="F341" s="486"/>
      <c r="G341" s="505"/>
      <c r="H341" s="486"/>
      <c r="I341" s="491"/>
      <c r="J341" s="238"/>
      <c r="K341" s="238"/>
      <c r="L341" s="238"/>
      <c r="M341" s="238"/>
      <c r="N341" s="238"/>
      <c r="O341" s="238"/>
      <c r="P341" s="238"/>
      <c r="Q341" s="238"/>
      <c r="R341" s="238"/>
      <c r="S341" s="238"/>
      <c r="T341" s="238"/>
      <c r="U341" s="238"/>
      <c r="V341" s="238"/>
      <c r="W341" s="238"/>
      <c r="X341" s="238"/>
      <c r="Y341" s="238"/>
      <c r="Z341" s="238"/>
      <c r="AA341" s="238"/>
      <c r="AB341" s="238"/>
      <c r="AC341" s="238"/>
    </row>
    <row r="342" customFormat="false" ht="15" hidden="false" customHeight="false" outlineLevel="0" collapsed="false">
      <c r="A342" s="238"/>
      <c r="B342" s="453"/>
      <c r="C342" s="238"/>
      <c r="D342" s="347"/>
      <c r="E342" s="347"/>
      <c r="F342" s="486"/>
      <c r="G342" s="505"/>
      <c r="H342" s="486"/>
      <c r="I342" s="491"/>
      <c r="J342" s="238"/>
      <c r="K342" s="238"/>
      <c r="L342" s="238"/>
      <c r="M342" s="238"/>
      <c r="N342" s="238"/>
      <c r="O342" s="238"/>
      <c r="P342" s="238"/>
      <c r="Q342" s="238"/>
      <c r="R342" s="238"/>
      <c r="S342" s="238"/>
      <c r="T342" s="238"/>
      <c r="U342" s="238"/>
      <c r="V342" s="238"/>
      <c r="W342" s="238"/>
      <c r="X342" s="238"/>
      <c r="Y342" s="238"/>
      <c r="Z342" s="238"/>
      <c r="AA342" s="238"/>
      <c r="AB342" s="238"/>
      <c r="AC342" s="238"/>
    </row>
    <row r="343" customFormat="false" ht="15" hidden="false" customHeight="false" outlineLevel="0" collapsed="false">
      <c r="A343" s="238"/>
      <c r="B343" s="453"/>
      <c r="C343" s="238"/>
      <c r="D343" s="347"/>
      <c r="E343" s="347"/>
      <c r="F343" s="486"/>
      <c r="G343" s="505"/>
      <c r="H343" s="486"/>
      <c r="I343" s="491"/>
      <c r="J343" s="238"/>
      <c r="K343" s="238"/>
      <c r="L343" s="238"/>
      <c r="M343" s="238"/>
      <c r="N343" s="238"/>
      <c r="O343" s="238"/>
      <c r="P343" s="238"/>
      <c r="Q343" s="238"/>
      <c r="R343" s="238"/>
      <c r="S343" s="238"/>
      <c r="T343" s="238"/>
      <c r="U343" s="238"/>
      <c r="V343" s="238"/>
      <c r="W343" s="238"/>
      <c r="X343" s="238"/>
      <c r="Y343" s="238"/>
      <c r="Z343" s="238"/>
      <c r="AA343" s="238"/>
      <c r="AB343" s="238"/>
      <c r="AC343" s="238"/>
    </row>
    <row r="344" customFormat="false" ht="15" hidden="false" customHeight="false" outlineLevel="0" collapsed="false">
      <c r="A344" s="238"/>
      <c r="B344" s="453"/>
      <c r="C344" s="238"/>
      <c r="D344" s="347"/>
      <c r="E344" s="347"/>
      <c r="F344" s="486"/>
      <c r="G344" s="505"/>
      <c r="H344" s="486"/>
      <c r="I344" s="491"/>
      <c r="J344" s="238"/>
      <c r="K344" s="238"/>
      <c r="L344" s="238"/>
      <c r="M344" s="238"/>
      <c r="N344" s="238"/>
      <c r="O344" s="238"/>
      <c r="P344" s="238"/>
      <c r="Q344" s="238"/>
      <c r="R344" s="238"/>
      <c r="S344" s="238"/>
      <c r="T344" s="238"/>
      <c r="U344" s="238"/>
      <c r="V344" s="238"/>
      <c r="W344" s="238"/>
      <c r="X344" s="238"/>
      <c r="Y344" s="238"/>
      <c r="Z344" s="238"/>
      <c r="AA344" s="238"/>
      <c r="AB344" s="238"/>
      <c r="AC344" s="238"/>
    </row>
    <row r="345" customFormat="false" ht="15" hidden="false" customHeight="false" outlineLevel="0" collapsed="false">
      <c r="A345" s="238"/>
      <c r="B345" s="453"/>
      <c r="C345" s="238"/>
      <c r="D345" s="347"/>
      <c r="E345" s="347"/>
      <c r="F345" s="486"/>
      <c r="G345" s="505"/>
      <c r="H345" s="486"/>
      <c r="I345" s="491"/>
      <c r="J345" s="238"/>
      <c r="K345" s="238"/>
      <c r="L345" s="238"/>
      <c r="M345" s="238"/>
      <c r="N345" s="238"/>
      <c r="O345" s="238"/>
      <c r="P345" s="238"/>
      <c r="Q345" s="238"/>
      <c r="R345" s="238"/>
      <c r="S345" s="238"/>
      <c r="T345" s="238"/>
      <c r="U345" s="238"/>
      <c r="V345" s="238"/>
      <c r="W345" s="238"/>
      <c r="X345" s="238"/>
      <c r="Y345" s="238"/>
      <c r="Z345" s="238"/>
      <c r="AA345" s="238"/>
      <c r="AB345" s="238"/>
      <c r="AC345" s="238"/>
    </row>
    <row r="346" customFormat="false" ht="15" hidden="false" customHeight="false" outlineLevel="0" collapsed="false">
      <c r="A346" s="238"/>
      <c r="B346" s="453"/>
      <c r="C346" s="238"/>
      <c r="D346" s="347"/>
      <c r="E346" s="347"/>
      <c r="F346" s="486"/>
      <c r="G346" s="505"/>
      <c r="H346" s="486"/>
      <c r="I346" s="491"/>
      <c r="J346" s="238"/>
      <c r="K346" s="238"/>
      <c r="L346" s="238"/>
      <c r="M346" s="238"/>
      <c r="N346" s="238"/>
      <c r="O346" s="238"/>
      <c r="P346" s="238"/>
      <c r="Q346" s="238"/>
      <c r="R346" s="238"/>
      <c r="S346" s="238"/>
      <c r="T346" s="238"/>
      <c r="U346" s="238"/>
      <c r="V346" s="238"/>
      <c r="W346" s="238"/>
      <c r="X346" s="238"/>
      <c r="Y346" s="238"/>
      <c r="Z346" s="238"/>
      <c r="AA346" s="238"/>
      <c r="AB346" s="238"/>
      <c r="AC346" s="238"/>
    </row>
    <row r="347" customFormat="false" ht="15" hidden="false" customHeight="false" outlineLevel="0" collapsed="false">
      <c r="A347" s="238"/>
      <c r="B347" s="453"/>
      <c r="C347" s="238"/>
      <c r="D347" s="347"/>
      <c r="E347" s="347"/>
      <c r="F347" s="486"/>
      <c r="G347" s="505"/>
      <c r="H347" s="486"/>
      <c r="I347" s="491"/>
      <c r="J347" s="238"/>
      <c r="K347" s="238"/>
      <c r="L347" s="238"/>
      <c r="M347" s="238"/>
      <c r="N347" s="238"/>
      <c r="O347" s="238"/>
      <c r="P347" s="238"/>
      <c r="Q347" s="238"/>
      <c r="R347" s="238"/>
      <c r="S347" s="238"/>
      <c r="T347" s="238"/>
      <c r="U347" s="238"/>
      <c r="V347" s="238"/>
      <c r="W347" s="238"/>
      <c r="X347" s="238"/>
      <c r="Y347" s="238"/>
      <c r="Z347" s="238"/>
      <c r="AA347" s="238"/>
      <c r="AB347" s="238"/>
      <c r="AC347" s="238"/>
    </row>
    <row r="348" customFormat="false" ht="15" hidden="false" customHeight="false" outlineLevel="0" collapsed="false">
      <c r="A348" s="238"/>
      <c r="B348" s="453"/>
      <c r="C348" s="238"/>
      <c r="D348" s="347"/>
      <c r="E348" s="347"/>
      <c r="F348" s="486"/>
      <c r="G348" s="505"/>
      <c r="H348" s="486"/>
      <c r="I348" s="491"/>
      <c r="J348" s="238"/>
      <c r="K348" s="238"/>
      <c r="L348" s="238"/>
      <c r="M348" s="238"/>
      <c r="N348" s="238"/>
      <c r="O348" s="238"/>
      <c r="P348" s="238"/>
      <c r="Q348" s="238"/>
      <c r="R348" s="238"/>
      <c r="S348" s="238"/>
      <c r="T348" s="238"/>
      <c r="U348" s="238"/>
      <c r="V348" s="238"/>
      <c r="W348" s="238"/>
      <c r="X348" s="238"/>
      <c r="Y348" s="238"/>
      <c r="Z348" s="238"/>
      <c r="AA348" s="238"/>
      <c r="AB348" s="238"/>
      <c r="AC348" s="238"/>
    </row>
    <row r="349" customFormat="false" ht="15" hidden="false" customHeight="false" outlineLevel="0" collapsed="false">
      <c r="A349" s="238"/>
      <c r="B349" s="453"/>
      <c r="C349" s="238"/>
      <c r="D349" s="347"/>
      <c r="E349" s="347"/>
      <c r="F349" s="486"/>
      <c r="G349" s="505"/>
      <c r="H349" s="486"/>
      <c r="I349" s="491"/>
      <c r="J349" s="238"/>
      <c r="K349" s="238"/>
      <c r="L349" s="238"/>
      <c r="M349" s="238"/>
      <c r="N349" s="238"/>
      <c r="O349" s="238"/>
      <c r="P349" s="238"/>
      <c r="Q349" s="238"/>
      <c r="R349" s="238"/>
      <c r="S349" s="238"/>
      <c r="T349" s="238"/>
      <c r="U349" s="238"/>
      <c r="V349" s="238"/>
      <c r="W349" s="238"/>
      <c r="X349" s="238"/>
      <c r="Y349" s="238"/>
      <c r="Z349" s="238"/>
      <c r="AA349" s="238"/>
      <c r="AB349" s="238"/>
      <c r="AC349" s="238"/>
    </row>
    <row r="350" customFormat="false" ht="15" hidden="false" customHeight="false" outlineLevel="0" collapsed="false">
      <c r="A350" s="238"/>
      <c r="B350" s="453"/>
      <c r="C350" s="238"/>
      <c r="D350" s="347"/>
      <c r="E350" s="347"/>
      <c r="F350" s="486"/>
      <c r="G350" s="505"/>
      <c r="H350" s="486"/>
      <c r="I350" s="491"/>
      <c r="J350" s="238"/>
      <c r="K350" s="238"/>
      <c r="L350" s="238"/>
      <c r="M350" s="238"/>
      <c r="N350" s="238"/>
      <c r="O350" s="238"/>
      <c r="P350" s="238"/>
      <c r="Q350" s="238"/>
      <c r="R350" s="238"/>
      <c r="S350" s="238"/>
      <c r="T350" s="238"/>
      <c r="U350" s="238"/>
      <c r="V350" s="238"/>
      <c r="W350" s="238"/>
      <c r="X350" s="238"/>
      <c r="Y350" s="238"/>
      <c r="Z350" s="238"/>
      <c r="AA350" s="238"/>
      <c r="AB350" s="238"/>
      <c r="AC350" s="238"/>
    </row>
    <row r="351" customFormat="false" ht="15" hidden="false" customHeight="false" outlineLevel="0" collapsed="false">
      <c r="A351" s="238"/>
      <c r="B351" s="453"/>
      <c r="C351" s="238"/>
      <c r="D351" s="347"/>
      <c r="E351" s="347"/>
      <c r="F351" s="486"/>
      <c r="G351" s="505"/>
      <c r="H351" s="486"/>
      <c r="I351" s="491"/>
      <c r="J351" s="238"/>
      <c r="K351" s="238"/>
      <c r="L351" s="238"/>
      <c r="M351" s="238"/>
      <c r="N351" s="238"/>
      <c r="O351" s="238"/>
      <c r="P351" s="238"/>
      <c r="Q351" s="238"/>
      <c r="R351" s="238"/>
      <c r="S351" s="238"/>
      <c r="T351" s="238"/>
      <c r="U351" s="238"/>
      <c r="V351" s="238"/>
      <c r="W351" s="238"/>
      <c r="X351" s="238"/>
      <c r="Y351" s="238"/>
      <c r="Z351" s="238"/>
      <c r="AA351" s="238"/>
      <c r="AB351" s="238"/>
      <c r="AC351" s="238"/>
    </row>
    <row r="352" customFormat="false" ht="15" hidden="false" customHeight="false" outlineLevel="0" collapsed="false">
      <c r="A352" s="238"/>
      <c r="B352" s="453"/>
      <c r="C352" s="238"/>
      <c r="D352" s="347"/>
      <c r="E352" s="347"/>
      <c r="F352" s="486"/>
      <c r="G352" s="505"/>
      <c r="H352" s="486"/>
      <c r="I352" s="491"/>
      <c r="J352" s="238"/>
      <c r="K352" s="238"/>
      <c r="L352" s="238"/>
      <c r="M352" s="238"/>
      <c r="N352" s="238"/>
      <c r="O352" s="238"/>
      <c r="P352" s="238"/>
      <c r="Q352" s="238"/>
      <c r="R352" s="238"/>
      <c r="S352" s="238"/>
      <c r="T352" s="238"/>
      <c r="U352" s="238"/>
      <c r="V352" s="238"/>
      <c r="W352" s="238"/>
      <c r="X352" s="238"/>
      <c r="Y352" s="238"/>
      <c r="Z352" s="238"/>
      <c r="AA352" s="238"/>
      <c r="AB352" s="238"/>
      <c r="AC352" s="238"/>
    </row>
    <row r="353" customFormat="false" ht="15" hidden="false" customHeight="false" outlineLevel="0" collapsed="false">
      <c r="A353" s="238"/>
      <c r="B353" s="453"/>
      <c r="C353" s="238"/>
      <c r="D353" s="347"/>
      <c r="E353" s="347"/>
      <c r="F353" s="486"/>
      <c r="G353" s="505"/>
      <c r="H353" s="486"/>
      <c r="I353" s="491"/>
      <c r="J353" s="238"/>
      <c r="K353" s="238"/>
      <c r="L353" s="238"/>
      <c r="M353" s="238"/>
      <c r="N353" s="238"/>
      <c r="O353" s="238"/>
      <c r="P353" s="238"/>
      <c r="Q353" s="238"/>
      <c r="R353" s="238"/>
      <c r="S353" s="238"/>
      <c r="T353" s="238"/>
      <c r="U353" s="238"/>
      <c r="V353" s="238"/>
      <c r="W353" s="238"/>
      <c r="X353" s="238"/>
      <c r="Y353" s="238"/>
      <c r="Z353" s="238"/>
      <c r="AA353" s="238"/>
      <c r="AB353" s="238"/>
      <c r="AC353" s="238"/>
    </row>
    <row r="354" customFormat="false" ht="15" hidden="false" customHeight="false" outlineLevel="0" collapsed="false">
      <c r="A354" s="238"/>
      <c r="B354" s="453"/>
      <c r="C354" s="238"/>
      <c r="D354" s="347"/>
      <c r="E354" s="347"/>
      <c r="F354" s="486"/>
      <c r="G354" s="505"/>
      <c r="H354" s="486"/>
      <c r="I354" s="491"/>
      <c r="J354" s="238"/>
      <c r="K354" s="238"/>
      <c r="L354" s="238"/>
      <c r="M354" s="238"/>
      <c r="N354" s="238"/>
      <c r="O354" s="238"/>
      <c r="P354" s="238"/>
      <c r="Q354" s="238"/>
      <c r="R354" s="238"/>
      <c r="S354" s="238"/>
      <c r="T354" s="238"/>
      <c r="U354" s="238"/>
      <c r="V354" s="238"/>
      <c r="W354" s="238"/>
      <c r="X354" s="238"/>
      <c r="Y354" s="238"/>
      <c r="Z354" s="238"/>
      <c r="AA354" s="238"/>
      <c r="AB354" s="238"/>
      <c r="AC354" s="238"/>
    </row>
    <row r="355" customFormat="false" ht="15" hidden="false" customHeight="false" outlineLevel="0" collapsed="false">
      <c r="A355" s="238"/>
      <c r="B355" s="453"/>
      <c r="C355" s="238"/>
      <c r="D355" s="347"/>
      <c r="E355" s="347"/>
      <c r="F355" s="486"/>
      <c r="G355" s="505"/>
      <c r="H355" s="486"/>
      <c r="I355" s="491"/>
      <c r="J355" s="238"/>
      <c r="K355" s="238"/>
      <c r="L355" s="238"/>
      <c r="M355" s="238"/>
      <c r="N355" s="238"/>
      <c r="O355" s="238"/>
      <c r="P355" s="238"/>
      <c r="Q355" s="238"/>
      <c r="R355" s="238"/>
      <c r="S355" s="238"/>
      <c r="T355" s="238"/>
      <c r="U355" s="238"/>
      <c r="V355" s="238"/>
      <c r="W355" s="238"/>
      <c r="X355" s="238"/>
      <c r="Y355" s="238"/>
      <c r="Z355" s="238"/>
      <c r="AA355" s="238"/>
      <c r="AB355" s="238"/>
      <c r="AC355" s="238"/>
    </row>
    <row r="356" customFormat="false" ht="15" hidden="false" customHeight="false" outlineLevel="0" collapsed="false">
      <c r="A356" s="238"/>
      <c r="B356" s="453"/>
      <c r="C356" s="238"/>
      <c r="D356" s="347"/>
      <c r="E356" s="347"/>
      <c r="F356" s="486"/>
      <c r="G356" s="505"/>
      <c r="H356" s="486"/>
      <c r="I356" s="491"/>
      <c r="J356" s="238"/>
      <c r="K356" s="238"/>
      <c r="L356" s="238"/>
      <c r="M356" s="238"/>
      <c r="N356" s="238"/>
      <c r="O356" s="238"/>
      <c r="P356" s="238"/>
      <c r="Q356" s="238"/>
      <c r="R356" s="238"/>
      <c r="S356" s="238"/>
      <c r="T356" s="238"/>
      <c r="U356" s="238"/>
      <c r="V356" s="238"/>
      <c r="W356" s="238"/>
      <c r="X356" s="238"/>
      <c r="Y356" s="238"/>
      <c r="Z356" s="238"/>
      <c r="AA356" s="238"/>
      <c r="AB356" s="238"/>
      <c r="AC356" s="238"/>
    </row>
    <row r="357" customFormat="false" ht="15" hidden="false" customHeight="false" outlineLevel="0" collapsed="false">
      <c r="A357" s="238"/>
      <c r="B357" s="453"/>
      <c r="C357" s="238"/>
      <c r="D357" s="347"/>
      <c r="E357" s="347"/>
      <c r="F357" s="486"/>
      <c r="G357" s="505"/>
      <c r="H357" s="486"/>
      <c r="I357" s="491"/>
      <c r="J357" s="238"/>
      <c r="K357" s="238"/>
      <c r="L357" s="238"/>
      <c r="M357" s="238"/>
      <c r="N357" s="238"/>
      <c r="O357" s="238"/>
      <c r="P357" s="238"/>
      <c r="Q357" s="238"/>
      <c r="R357" s="238"/>
      <c r="S357" s="238"/>
      <c r="T357" s="238"/>
      <c r="U357" s="238"/>
      <c r="V357" s="238"/>
      <c r="W357" s="238"/>
      <c r="X357" s="238"/>
      <c r="Y357" s="238"/>
      <c r="Z357" s="238"/>
      <c r="AA357" s="238"/>
      <c r="AB357" s="238"/>
      <c r="AC357" s="238"/>
    </row>
    <row r="358" customFormat="false" ht="15" hidden="false" customHeight="false" outlineLevel="0" collapsed="false">
      <c r="A358" s="238"/>
      <c r="B358" s="453"/>
      <c r="C358" s="238"/>
      <c r="D358" s="347"/>
      <c r="E358" s="347"/>
      <c r="F358" s="486"/>
      <c r="G358" s="505"/>
      <c r="H358" s="486"/>
      <c r="I358" s="491"/>
      <c r="J358" s="238"/>
      <c r="K358" s="238"/>
      <c r="L358" s="238"/>
      <c r="M358" s="238"/>
      <c r="N358" s="238"/>
      <c r="O358" s="238"/>
      <c r="P358" s="238"/>
      <c r="Q358" s="238"/>
      <c r="R358" s="238"/>
      <c r="S358" s="238"/>
      <c r="T358" s="238"/>
      <c r="U358" s="238"/>
      <c r="V358" s="238"/>
      <c r="W358" s="238"/>
      <c r="X358" s="238"/>
      <c r="Y358" s="238"/>
      <c r="Z358" s="238"/>
      <c r="AA358" s="238"/>
      <c r="AB358" s="238"/>
      <c r="AC358" s="238"/>
    </row>
    <row r="359" customFormat="false" ht="15" hidden="false" customHeight="false" outlineLevel="0" collapsed="false">
      <c r="A359" s="238"/>
      <c r="B359" s="453"/>
      <c r="C359" s="238"/>
      <c r="D359" s="347"/>
      <c r="E359" s="347"/>
      <c r="F359" s="486"/>
      <c r="G359" s="505"/>
      <c r="H359" s="486"/>
      <c r="I359" s="491"/>
      <c r="J359" s="238"/>
      <c r="K359" s="238"/>
      <c r="L359" s="238"/>
      <c r="M359" s="238"/>
      <c r="N359" s="238"/>
      <c r="O359" s="238"/>
      <c r="P359" s="238"/>
      <c r="Q359" s="238"/>
      <c r="R359" s="238"/>
      <c r="S359" s="238"/>
      <c r="T359" s="238"/>
      <c r="U359" s="238"/>
      <c r="V359" s="238"/>
      <c r="W359" s="238"/>
      <c r="X359" s="238"/>
      <c r="Y359" s="238"/>
      <c r="Z359" s="238"/>
      <c r="AA359" s="238"/>
      <c r="AB359" s="238"/>
      <c r="AC359" s="238"/>
    </row>
    <row r="360" customFormat="false" ht="15" hidden="false" customHeight="false" outlineLevel="0" collapsed="false">
      <c r="A360" s="238"/>
      <c r="B360" s="453"/>
      <c r="C360" s="238"/>
      <c r="D360" s="347"/>
      <c r="E360" s="347"/>
      <c r="F360" s="486"/>
      <c r="G360" s="505"/>
      <c r="H360" s="486"/>
      <c r="I360" s="491"/>
      <c r="J360" s="238"/>
      <c r="K360" s="238"/>
      <c r="L360" s="238"/>
      <c r="M360" s="238"/>
      <c r="N360" s="238"/>
      <c r="O360" s="238"/>
      <c r="P360" s="238"/>
      <c r="Q360" s="238"/>
      <c r="R360" s="238"/>
      <c r="S360" s="238"/>
      <c r="T360" s="238"/>
      <c r="U360" s="238"/>
      <c r="V360" s="238"/>
      <c r="W360" s="238"/>
      <c r="X360" s="238"/>
      <c r="Y360" s="238"/>
      <c r="Z360" s="238"/>
      <c r="AA360" s="238"/>
      <c r="AB360" s="238"/>
      <c r="AC360" s="238"/>
    </row>
    <row r="361" customFormat="false" ht="15" hidden="false" customHeight="false" outlineLevel="0" collapsed="false">
      <c r="A361" s="238"/>
      <c r="B361" s="453"/>
      <c r="C361" s="238"/>
      <c r="D361" s="347"/>
      <c r="E361" s="347"/>
      <c r="F361" s="486"/>
      <c r="G361" s="505"/>
      <c r="H361" s="486"/>
      <c r="I361" s="491"/>
      <c r="J361" s="238"/>
      <c r="K361" s="238"/>
      <c r="L361" s="238"/>
      <c r="M361" s="238"/>
      <c r="N361" s="238"/>
      <c r="O361" s="238"/>
      <c r="P361" s="238"/>
      <c r="Q361" s="238"/>
      <c r="R361" s="238"/>
      <c r="S361" s="238"/>
      <c r="T361" s="238"/>
      <c r="U361" s="238"/>
      <c r="V361" s="238"/>
      <c r="W361" s="238"/>
      <c r="X361" s="238"/>
      <c r="Y361" s="238"/>
      <c r="Z361" s="238"/>
      <c r="AA361" s="238"/>
      <c r="AB361" s="238"/>
      <c r="AC361" s="238"/>
    </row>
    <row r="362" customFormat="false" ht="15" hidden="false" customHeight="false" outlineLevel="0" collapsed="false">
      <c r="A362" s="238"/>
      <c r="B362" s="453"/>
      <c r="C362" s="238"/>
      <c r="D362" s="347"/>
      <c r="E362" s="347"/>
      <c r="F362" s="486"/>
      <c r="G362" s="505"/>
      <c r="H362" s="486"/>
      <c r="I362" s="491"/>
      <c r="J362" s="238"/>
      <c r="K362" s="238"/>
      <c r="L362" s="238"/>
      <c r="M362" s="238"/>
      <c r="N362" s="238"/>
      <c r="O362" s="238"/>
      <c r="P362" s="238"/>
      <c r="Q362" s="238"/>
      <c r="R362" s="238"/>
      <c r="S362" s="238"/>
      <c r="T362" s="238"/>
      <c r="U362" s="238"/>
      <c r="V362" s="238"/>
      <c r="W362" s="238"/>
      <c r="X362" s="238"/>
      <c r="Y362" s="238"/>
      <c r="Z362" s="238"/>
      <c r="AA362" s="238"/>
      <c r="AB362" s="238"/>
      <c r="AC362" s="238"/>
    </row>
    <row r="363" customFormat="false" ht="15" hidden="false" customHeight="false" outlineLevel="0" collapsed="false">
      <c r="A363" s="238"/>
      <c r="B363" s="453"/>
      <c r="C363" s="238"/>
      <c r="D363" s="347"/>
      <c r="E363" s="347"/>
      <c r="F363" s="486"/>
      <c r="G363" s="505"/>
      <c r="H363" s="486"/>
      <c r="I363" s="491"/>
      <c r="J363" s="238"/>
      <c r="K363" s="238"/>
      <c r="L363" s="238"/>
      <c r="M363" s="238"/>
      <c r="N363" s="238"/>
      <c r="O363" s="238"/>
      <c r="P363" s="238"/>
      <c r="Q363" s="238"/>
      <c r="R363" s="238"/>
      <c r="S363" s="238"/>
      <c r="T363" s="238"/>
      <c r="U363" s="238"/>
      <c r="V363" s="238"/>
      <c r="W363" s="238"/>
      <c r="X363" s="238"/>
      <c r="Y363" s="238"/>
      <c r="Z363" s="238"/>
      <c r="AA363" s="238"/>
      <c r="AB363" s="238"/>
      <c r="AC363" s="238"/>
    </row>
    <row r="364" customFormat="false" ht="15" hidden="false" customHeight="false" outlineLevel="0" collapsed="false">
      <c r="A364" s="238"/>
      <c r="B364" s="453"/>
      <c r="C364" s="238"/>
      <c r="D364" s="347"/>
      <c r="E364" s="347"/>
      <c r="F364" s="486"/>
      <c r="G364" s="505"/>
      <c r="H364" s="486"/>
      <c r="I364" s="491"/>
      <c r="J364" s="238"/>
      <c r="K364" s="238"/>
      <c r="L364" s="238"/>
      <c r="M364" s="238"/>
      <c r="N364" s="238"/>
      <c r="O364" s="238"/>
      <c r="P364" s="238"/>
      <c r="Q364" s="238"/>
      <c r="R364" s="238"/>
      <c r="S364" s="238"/>
      <c r="T364" s="238"/>
      <c r="U364" s="238"/>
      <c r="V364" s="238"/>
      <c r="W364" s="238"/>
      <c r="X364" s="238"/>
      <c r="Y364" s="238"/>
      <c r="Z364" s="238"/>
      <c r="AA364" s="238"/>
      <c r="AB364" s="238"/>
      <c r="AC364" s="238"/>
    </row>
    <row r="365" customFormat="false" ht="15" hidden="false" customHeight="false" outlineLevel="0" collapsed="false">
      <c r="A365" s="238"/>
      <c r="B365" s="453"/>
      <c r="C365" s="238"/>
      <c r="D365" s="347"/>
      <c r="E365" s="347"/>
      <c r="F365" s="486"/>
      <c r="G365" s="505"/>
      <c r="H365" s="486"/>
      <c r="I365" s="491"/>
      <c r="J365" s="238"/>
      <c r="K365" s="238"/>
      <c r="L365" s="238"/>
      <c r="M365" s="238"/>
      <c r="N365" s="238"/>
      <c r="O365" s="238"/>
      <c r="P365" s="238"/>
      <c r="Q365" s="238"/>
      <c r="R365" s="238"/>
      <c r="S365" s="238"/>
      <c r="T365" s="238"/>
      <c r="U365" s="238"/>
      <c r="V365" s="238"/>
      <c r="W365" s="238"/>
      <c r="X365" s="238"/>
      <c r="Y365" s="238"/>
      <c r="Z365" s="238"/>
      <c r="AA365" s="238"/>
      <c r="AB365" s="238"/>
      <c r="AC365" s="238"/>
    </row>
    <row r="366" customFormat="false" ht="15" hidden="false" customHeight="false" outlineLevel="0" collapsed="false">
      <c r="A366" s="238"/>
      <c r="B366" s="453"/>
      <c r="C366" s="238"/>
      <c r="D366" s="347"/>
      <c r="E366" s="347"/>
      <c r="F366" s="486"/>
      <c r="G366" s="505"/>
      <c r="H366" s="486"/>
      <c r="I366" s="491"/>
      <c r="J366" s="238"/>
      <c r="K366" s="238"/>
      <c r="L366" s="238"/>
      <c r="M366" s="238"/>
      <c r="N366" s="238"/>
      <c r="O366" s="238"/>
      <c r="P366" s="238"/>
      <c r="Q366" s="238"/>
      <c r="R366" s="238"/>
      <c r="S366" s="238"/>
      <c r="T366" s="238"/>
      <c r="U366" s="238"/>
      <c r="V366" s="238"/>
      <c r="W366" s="238"/>
      <c r="X366" s="238"/>
      <c r="Y366" s="238"/>
      <c r="Z366" s="238"/>
      <c r="AA366" s="238"/>
      <c r="AB366" s="238"/>
      <c r="AC366" s="238"/>
    </row>
    <row r="367" customFormat="false" ht="15" hidden="false" customHeight="false" outlineLevel="0" collapsed="false">
      <c r="A367" s="238"/>
      <c r="B367" s="453"/>
      <c r="C367" s="238"/>
      <c r="D367" s="347"/>
      <c r="E367" s="347"/>
      <c r="F367" s="486"/>
      <c r="G367" s="505"/>
      <c r="H367" s="486"/>
      <c r="I367" s="491"/>
      <c r="J367" s="238"/>
      <c r="K367" s="238"/>
      <c r="L367" s="238"/>
      <c r="M367" s="238"/>
      <c r="N367" s="238"/>
      <c r="O367" s="238"/>
      <c r="P367" s="238"/>
      <c r="Q367" s="238"/>
      <c r="R367" s="238"/>
      <c r="S367" s="238"/>
      <c r="T367" s="238"/>
      <c r="U367" s="238"/>
      <c r="V367" s="238"/>
      <c r="W367" s="238"/>
      <c r="X367" s="238"/>
      <c r="Y367" s="238"/>
      <c r="Z367" s="238"/>
      <c r="AA367" s="238"/>
      <c r="AB367" s="238"/>
      <c r="AC367" s="238"/>
    </row>
    <row r="368" customFormat="false" ht="15" hidden="false" customHeight="false" outlineLevel="0" collapsed="false">
      <c r="A368" s="238"/>
      <c r="B368" s="453"/>
      <c r="C368" s="238"/>
      <c r="D368" s="347"/>
      <c r="E368" s="347"/>
      <c r="F368" s="486"/>
      <c r="G368" s="505"/>
      <c r="H368" s="486"/>
      <c r="I368" s="491"/>
      <c r="J368" s="238"/>
      <c r="K368" s="238"/>
      <c r="L368" s="238"/>
      <c r="M368" s="238"/>
      <c r="N368" s="238"/>
      <c r="O368" s="238"/>
      <c r="P368" s="238"/>
      <c r="Q368" s="238"/>
      <c r="R368" s="238"/>
      <c r="S368" s="238"/>
      <c r="T368" s="238"/>
      <c r="U368" s="238"/>
      <c r="V368" s="238"/>
      <c r="W368" s="238"/>
      <c r="X368" s="238"/>
      <c r="Y368" s="238"/>
      <c r="Z368" s="238"/>
      <c r="AA368" s="238"/>
      <c r="AB368" s="238"/>
      <c r="AC368" s="238"/>
    </row>
    <row r="369" customFormat="false" ht="15" hidden="false" customHeight="false" outlineLevel="0" collapsed="false">
      <c r="A369" s="238"/>
      <c r="B369" s="453"/>
      <c r="C369" s="238"/>
      <c r="D369" s="347"/>
      <c r="E369" s="347"/>
      <c r="F369" s="486"/>
      <c r="G369" s="505"/>
      <c r="H369" s="486"/>
      <c r="I369" s="491"/>
      <c r="J369" s="238"/>
      <c r="K369" s="238"/>
      <c r="L369" s="238"/>
      <c r="M369" s="238"/>
      <c r="N369" s="238"/>
      <c r="O369" s="238"/>
      <c r="P369" s="238"/>
      <c r="Q369" s="238"/>
      <c r="R369" s="238"/>
      <c r="S369" s="238"/>
      <c r="T369" s="238"/>
      <c r="U369" s="238"/>
      <c r="V369" s="238"/>
      <c r="W369" s="238"/>
      <c r="X369" s="238"/>
      <c r="Y369" s="238"/>
      <c r="Z369" s="238"/>
      <c r="AA369" s="238"/>
      <c r="AB369" s="238"/>
      <c r="AC369" s="238"/>
    </row>
    <row r="370" customFormat="false" ht="15" hidden="false" customHeight="false" outlineLevel="0" collapsed="false">
      <c r="A370" s="238"/>
      <c r="B370" s="453"/>
      <c r="C370" s="238"/>
      <c r="D370" s="347"/>
      <c r="E370" s="347"/>
      <c r="F370" s="486"/>
      <c r="G370" s="505"/>
      <c r="H370" s="486"/>
      <c r="I370" s="491"/>
      <c r="J370" s="238"/>
      <c r="K370" s="238"/>
      <c r="L370" s="238"/>
      <c r="M370" s="238"/>
      <c r="N370" s="238"/>
      <c r="O370" s="238"/>
      <c r="P370" s="238"/>
      <c r="Q370" s="238"/>
      <c r="R370" s="238"/>
      <c r="S370" s="238"/>
      <c r="T370" s="238"/>
      <c r="U370" s="238"/>
      <c r="V370" s="238"/>
      <c r="W370" s="238"/>
      <c r="X370" s="238"/>
      <c r="Y370" s="238"/>
      <c r="Z370" s="238"/>
      <c r="AA370" s="238"/>
      <c r="AB370" s="238"/>
      <c r="AC370" s="238"/>
    </row>
    <row r="371" customFormat="false" ht="15" hidden="false" customHeight="false" outlineLevel="0" collapsed="false">
      <c r="A371" s="238"/>
      <c r="B371" s="453"/>
      <c r="C371" s="238"/>
      <c r="D371" s="347"/>
      <c r="E371" s="347"/>
      <c r="F371" s="486"/>
      <c r="G371" s="505"/>
      <c r="H371" s="486"/>
      <c r="I371" s="491"/>
      <c r="J371" s="238"/>
      <c r="K371" s="238"/>
      <c r="L371" s="238"/>
      <c r="M371" s="238"/>
      <c r="N371" s="238"/>
      <c r="O371" s="238"/>
      <c r="P371" s="238"/>
      <c r="Q371" s="238"/>
      <c r="R371" s="238"/>
      <c r="S371" s="238"/>
      <c r="T371" s="238"/>
      <c r="U371" s="238"/>
      <c r="V371" s="238"/>
      <c r="W371" s="238"/>
      <c r="X371" s="238"/>
      <c r="Y371" s="238"/>
      <c r="Z371" s="238"/>
      <c r="AA371" s="238"/>
      <c r="AB371" s="238"/>
      <c r="AC371" s="238"/>
    </row>
    <row r="372" customFormat="false" ht="15" hidden="false" customHeight="false" outlineLevel="0" collapsed="false">
      <c r="A372" s="238"/>
      <c r="B372" s="453"/>
      <c r="C372" s="238"/>
      <c r="D372" s="347"/>
      <c r="E372" s="347"/>
      <c r="F372" s="486"/>
      <c r="G372" s="505"/>
      <c r="H372" s="486"/>
      <c r="I372" s="491"/>
      <c r="J372" s="238"/>
      <c r="K372" s="238"/>
      <c r="L372" s="238"/>
      <c r="M372" s="238"/>
      <c r="N372" s="238"/>
      <c r="O372" s="238"/>
      <c r="P372" s="238"/>
      <c r="Q372" s="238"/>
      <c r="R372" s="238"/>
      <c r="S372" s="238"/>
      <c r="T372" s="238"/>
      <c r="U372" s="238"/>
      <c r="V372" s="238"/>
      <c r="W372" s="238"/>
      <c r="X372" s="238"/>
      <c r="Y372" s="238"/>
      <c r="Z372" s="238"/>
      <c r="AA372" s="238"/>
      <c r="AB372" s="238"/>
      <c r="AC372" s="238"/>
    </row>
    <row r="373" customFormat="false" ht="15" hidden="false" customHeight="false" outlineLevel="0" collapsed="false">
      <c r="A373" s="238"/>
      <c r="B373" s="453"/>
      <c r="C373" s="238"/>
      <c r="D373" s="347"/>
      <c r="E373" s="347"/>
      <c r="F373" s="486"/>
      <c r="G373" s="505"/>
      <c r="H373" s="486"/>
      <c r="I373" s="491"/>
      <c r="J373" s="238"/>
      <c r="K373" s="238"/>
      <c r="L373" s="238"/>
      <c r="M373" s="238"/>
      <c r="N373" s="238"/>
      <c r="O373" s="238"/>
      <c r="P373" s="238"/>
      <c r="Q373" s="238"/>
      <c r="R373" s="238"/>
      <c r="S373" s="238"/>
      <c r="T373" s="238"/>
      <c r="U373" s="238"/>
      <c r="V373" s="238"/>
      <c r="W373" s="238"/>
      <c r="X373" s="238"/>
      <c r="Y373" s="238"/>
      <c r="Z373" s="238"/>
      <c r="AA373" s="238"/>
      <c r="AB373" s="238"/>
      <c r="AC373" s="238"/>
    </row>
    <row r="374" customFormat="false" ht="15" hidden="false" customHeight="false" outlineLevel="0" collapsed="false">
      <c r="A374" s="238"/>
      <c r="B374" s="453"/>
      <c r="C374" s="238"/>
      <c r="D374" s="347"/>
      <c r="E374" s="347"/>
      <c r="F374" s="486"/>
      <c r="G374" s="505"/>
      <c r="H374" s="486"/>
      <c r="I374" s="491"/>
      <c r="J374" s="238"/>
      <c r="K374" s="238"/>
      <c r="L374" s="238"/>
      <c r="M374" s="238"/>
      <c r="N374" s="238"/>
      <c r="O374" s="238"/>
      <c r="P374" s="238"/>
      <c r="Q374" s="238"/>
      <c r="R374" s="238"/>
      <c r="S374" s="238"/>
      <c r="T374" s="238"/>
      <c r="U374" s="238"/>
      <c r="V374" s="238"/>
      <c r="W374" s="238"/>
      <c r="X374" s="238"/>
      <c r="Y374" s="238"/>
      <c r="Z374" s="238"/>
      <c r="AA374" s="238"/>
      <c r="AB374" s="238"/>
      <c r="AC374" s="238"/>
    </row>
    <row r="375" customFormat="false" ht="15" hidden="false" customHeight="false" outlineLevel="0" collapsed="false">
      <c r="A375" s="238"/>
      <c r="B375" s="453"/>
      <c r="C375" s="238"/>
      <c r="D375" s="347"/>
      <c r="E375" s="347"/>
      <c r="F375" s="486"/>
      <c r="G375" s="505"/>
      <c r="H375" s="486"/>
      <c r="I375" s="491"/>
      <c r="J375" s="238"/>
      <c r="K375" s="238"/>
      <c r="L375" s="238"/>
      <c r="M375" s="238"/>
      <c r="N375" s="238"/>
      <c r="O375" s="238"/>
      <c r="P375" s="238"/>
      <c r="Q375" s="238"/>
      <c r="R375" s="238"/>
      <c r="S375" s="238"/>
      <c r="T375" s="238"/>
      <c r="U375" s="238"/>
      <c r="V375" s="238"/>
      <c r="W375" s="238"/>
      <c r="X375" s="238"/>
      <c r="Y375" s="238"/>
      <c r="Z375" s="238"/>
      <c r="AA375" s="238"/>
      <c r="AB375" s="238"/>
      <c r="AC375" s="238"/>
    </row>
    <row r="376" customFormat="false" ht="15" hidden="false" customHeight="false" outlineLevel="0" collapsed="false">
      <c r="A376" s="238"/>
      <c r="B376" s="453"/>
      <c r="C376" s="238"/>
      <c r="D376" s="347"/>
      <c r="E376" s="347"/>
      <c r="F376" s="486"/>
      <c r="G376" s="505"/>
      <c r="H376" s="486"/>
      <c r="I376" s="491"/>
      <c r="J376" s="238"/>
      <c r="K376" s="238"/>
      <c r="L376" s="238"/>
      <c r="M376" s="238"/>
      <c r="N376" s="238"/>
      <c r="O376" s="238"/>
      <c r="P376" s="238"/>
      <c r="Q376" s="238"/>
      <c r="R376" s="238"/>
      <c r="S376" s="238"/>
      <c r="T376" s="238"/>
      <c r="U376" s="238"/>
      <c r="V376" s="238"/>
      <c r="W376" s="238"/>
      <c r="X376" s="238"/>
      <c r="Y376" s="238"/>
      <c r="Z376" s="238"/>
      <c r="AA376" s="238"/>
      <c r="AB376" s="238"/>
      <c r="AC376" s="238"/>
    </row>
    <row r="377" customFormat="false" ht="15" hidden="false" customHeight="false" outlineLevel="0" collapsed="false">
      <c r="A377" s="238"/>
      <c r="B377" s="453"/>
      <c r="C377" s="238"/>
      <c r="D377" s="347"/>
      <c r="E377" s="347"/>
      <c r="F377" s="486"/>
      <c r="G377" s="505"/>
      <c r="H377" s="486"/>
      <c r="I377" s="491"/>
      <c r="J377" s="238"/>
      <c r="K377" s="238"/>
      <c r="L377" s="238"/>
      <c r="M377" s="238"/>
      <c r="N377" s="238"/>
      <c r="O377" s="238"/>
      <c r="P377" s="238"/>
      <c r="Q377" s="238"/>
      <c r="R377" s="238"/>
      <c r="S377" s="238"/>
      <c r="T377" s="238"/>
      <c r="U377" s="238"/>
      <c r="V377" s="238"/>
      <c r="W377" s="238"/>
      <c r="X377" s="238"/>
      <c r="Y377" s="238"/>
      <c r="Z377" s="238"/>
      <c r="AA377" s="238"/>
      <c r="AB377" s="238"/>
      <c r="AC377" s="238"/>
    </row>
    <row r="378" customFormat="false" ht="15" hidden="false" customHeight="false" outlineLevel="0" collapsed="false">
      <c r="A378" s="238"/>
      <c r="B378" s="453"/>
      <c r="C378" s="238"/>
      <c r="D378" s="347"/>
      <c r="E378" s="347"/>
      <c r="F378" s="486"/>
      <c r="G378" s="505"/>
      <c r="H378" s="486"/>
      <c r="I378" s="491"/>
      <c r="J378" s="238"/>
      <c r="K378" s="238"/>
      <c r="L378" s="238"/>
      <c r="M378" s="238"/>
      <c r="N378" s="238"/>
      <c r="O378" s="238"/>
      <c r="P378" s="238"/>
      <c r="Q378" s="238"/>
      <c r="R378" s="238"/>
      <c r="S378" s="238"/>
      <c r="T378" s="238"/>
      <c r="U378" s="238"/>
      <c r="V378" s="238"/>
      <c r="W378" s="238"/>
      <c r="X378" s="238"/>
      <c r="Y378" s="238"/>
      <c r="Z378" s="238"/>
      <c r="AA378" s="238"/>
      <c r="AB378" s="238"/>
      <c r="AC378" s="238"/>
    </row>
    <row r="379" customFormat="false" ht="15" hidden="false" customHeight="false" outlineLevel="0" collapsed="false">
      <c r="A379" s="238"/>
      <c r="B379" s="453"/>
      <c r="C379" s="238"/>
      <c r="D379" s="347"/>
      <c r="E379" s="347"/>
      <c r="F379" s="486"/>
      <c r="G379" s="505"/>
      <c r="H379" s="486"/>
      <c r="I379" s="491"/>
      <c r="J379" s="238"/>
      <c r="K379" s="238"/>
      <c r="L379" s="238"/>
      <c r="M379" s="238"/>
      <c r="N379" s="238"/>
      <c r="O379" s="238"/>
      <c r="P379" s="238"/>
      <c r="Q379" s="238"/>
      <c r="R379" s="238"/>
      <c r="S379" s="238"/>
      <c r="T379" s="238"/>
      <c r="U379" s="238"/>
      <c r="V379" s="238"/>
      <c r="W379" s="238"/>
      <c r="X379" s="238"/>
      <c r="Y379" s="238"/>
      <c r="Z379" s="238"/>
      <c r="AA379" s="238"/>
      <c r="AB379" s="238"/>
      <c r="AC379" s="238"/>
    </row>
    <row r="380" customFormat="false" ht="15" hidden="false" customHeight="false" outlineLevel="0" collapsed="false">
      <c r="A380" s="238"/>
      <c r="B380" s="453"/>
      <c r="C380" s="238"/>
      <c r="D380" s="347"/>
      <c r="E380" s="347"/>
      <c r="F380" s="486"/>
      <c r="G380" s="505"/>
      <c r="H380" s="486"/>
      <c r="I380" s="491"/>
      <c r="J380" s="238"/>
      <c r="K380" s="238"/>
      <c r="L380" s="238"/>
      <c r="M380" s="238"/>
      <c r="N380" s="238"/>
      <c r="O380" s="238"/>
      <c r="P380" s="238"/>
      <c r="Q380" s="238"/>
      <c r="R380" s="238"/>
      <c r="S380" s="238"/>
      <c r="T380" s="238"/>
      <c r="U380" s="238"/>
      <c r="V380" s="238"/>
      <c r="W380" s="238"/>
      <c r="X380" s="238"/>
      <c r="Y380" s="238"/>
      <c r="Z380" s="238"/>
      <c r="AA380" s="238"/>
      <c r="AB380" s="238"/>
      <c r="AC380" s="238"/>
    </row>
    <row r="381" customFormat="false" ht="15" hidden="false" customHeight="false" outlineLevel="0" collapsed="false">
      <c r="A381" s="238"/>
      <c r="B381" s="453"/>
      <c r="C381" s="238"/>
      <c r="D381" s="347"/>
      <c r="E381" s="347"/>
      <c r="F381" s="486"/>
      <c r="G381" s="505"/>
      <c r="H381" s="486"/>
      <c r="I381" s="491"/>
      <c r="J381" s="238"/>
      <c r="K381" s="238"/>
      <c r="L381" s="238"/>
      <c r="M381" s="238"/>
      <c r="N381" s="238"/>
      <c r="O381" s="238"/>
      <c r="P381" s="238"/>
      <c r="Q381" s="238"/>
      <c r="R381" s="238"/>
      <c r="S381" s="238"/>
      <c r="T381" s="238"/>
      <c r="U381" s="238"/>
      <c r="V381" s="238"/>
      <c r="W381" s="238"/>
      <c r="X381" s="238"/>
      <c r="Y381" s="238"/>
      <c r="Z381" s="238"/>
      <c r="AA381" s="238"/>
      <c r="AB381" s="238"/>
      <c r="AC381" s="238"/>
    </row>
    <row r="382" customFormat="false" ht="15" hidden="false" customHeight="false" outlineLevel="0" collapsed="false">
      <c r="A382" s="238"/>
      <c r="B382" s="453"/>
      <c r="C382" s="238"/>
      <c r="D382" s="347"/>
      <c r="E382" s="347"/>
      <c r="F382" s="486"/>
      <c r="G382" s="505"/>
      <c r="H382" s="486"/>
      <c r="I382" s="491"/>
      <c r="J382" s="238"/>
      <c r="K382" s="238"/>
      <c r="L382" s="238"/>
      <c r="M382" s="238"/>
      <c r="N382" s="238"/>
      <c r="O382" s="238"/>
      <c r="P382" s="238"/>
      <c r="Q382" s="238"/>
      <c r="R382" s="238"/>
      <c r="S382" s="238"/>
      <c r="T382" s="238"/>
      <c r="U382" s="238"/>
      <c r="V382" s="238"/>
      <c r="W382" s="238"/>
      <c r="X382" s="238"/>
      <c r="Y382" s="238"/>
      <c r="Z382" s="238"/>
      <c r="AA382" s="238"/>
      <c r="AB382" s="238"/>
      <c r="AC382" s="238"/>
    </row>
    <row r="383" customFormat="false" ht="15" hidden="false" customHeight="false" outlineLevel="0" collapsed="false">
      <c r="A383" s="238"/>
      <c r="B383" s="453"/>
      <c r="C383" s="238"/>
      <c r="D383" s="347"/>
      <c r="E383" s="347"/>
      <c r="F383" s="486"/>
      <c r="G383" s="505"/>
      <c r="H383" s="486"/>
      <c r="I383" s="491"/>
      <c r="J383" s="238"/>
      <c r="K383" s="238"/>
      <c r="L383" s="238"/>
      <c r="M383" s="238"/>
      <c r="N383" s="238"/>
      <c r="O383" s="238"/>
      <c r="P383" s="238"/>
      <c r="Q383" s="238"/>
      <c r="R383" s="238"/>
      <c r="S383" s="238"/>
      <c r="T383" s="238"/>
      <c r="U383" s="238"/>
      <c r="V383" s="238"/>
      <c r="W383" s="238"/>
      <c r="X383" s="238"/>
      <c r="Y383" s="238"/>
      <c r="Z383" s="238"/>
      <c r="AA383" s="238"/>
      <c r="AB383" s="238"/>
      <c r="AC383" s="238"/>
    </row>
    <row r="384" customFormat="false" ht="15" hidden="false" customHeight="false" outlineLevel="0" collapsed="false">
      <c r="A384" s="238"/>
      <c r="B384" s="453"/>
      <c r="C384" s="238"/>
      <c r="D384" s="347"/>
      <c r="E384" s="347"/>
      <c r="F384" s="486"/>
      <c r="G384" s="505"/>
      <c r="H384" s="486"/>
      <c r="I384" s="491"/>
      <c r="J384" s="238"/>
      <c r="K384" s="238"/>
      <c r="L384" s="238"/>
      <c r="M384" s="238"/>
      <c r="N384" s="238"/>
      <c r="O384" s="238"/>
      <c r="P384" s="238"/>
      <c r="Q384" s="238"/>
      <c r="R384" s="238"/>
      <c r="S384" s="238"/>
      <c r="T384" s="238"/>
      <c r="U384" s="238"/>
      <c r="V384" s="238"/>
      <c r="W384" s="238"/>
      <c r="X384" s="238"/>
      <c r="Y384" s="238"/>
      <c r="Z384" s="238"/>
      <c r="AA384" s="238"/>
      <c r="AB384" s="238"/>
      <c r="AC384" s="238"/>
    </row>
    <row r="385" customFormat="false" ht="15" hidden="false" customHeight="false" outlineLevel="0" collapsed="false">
      <c r="A385" s="238"/>
      <c r="B385" s="453"/>
      <c r="C385" s="238"/>
      <c r="D385" s="347"/>
      <c r="E385" s="347"/>
      <c r="F385" s="486"/>
      <c r="G385" s="505"/>
      <c r="H385" s="486"/>
      <c r="I385" s="491"/>
      <c r="J385" s="238"/>
      <c r="K385" s="238"/>
      <c r="L385" s="238"/>
      <c r="M385" s="238"/>
      <c r="N385" s="238"/>
      <c r="O385" s="238"/>
      <c r="P385" s="238"/>
      <c r="Q385" s="238"/>
      <c r="R385" s="238"/>
      <c r="S385" s="238"/>
      <c r="T385" s="238"/>
      <c r="U385" s="238"/>
      <c r="V385" s="238"/>
      <c r="W385" s="238"/>
      <c r="X385" s="238"/>
      <c r="Y385" s="238"/>
      <c r="Z385" s="238"/>
      <c r="AA385" s="238"/>
      <c r="AB385" s="238"/>
      <c r="AC385" s="238"/>
    </row>
    <row r="386" customFormat="false" ht="15" hidden="false" customHeight="false" outlineLevel="0" collapsed="false">
      <c r="A386" s="238"/>
      <c r="B386" s="453"/>
      <c r="C386" s="238"/>
      <c r="D386" s="347"/>
      <c r="E386" s="347"/>
      <c r="F386" s="486"/>
      <c r="G386" s="505"/>
      <c r="H386" s="486"/>
      <c r="I386" s="491"/>
      <c r="J386" s="238"/>
      <c r="K386" s="238"/>
      <c r="L386" s="238"/>
      <c r="M386" s="238"/>
      <c r="N386" s="238"/>
      <c r="O386" s="238"/>
      <c r="P386" s="238"/>
      <c r="Q386" s="238"/>
      <c r="R386" s="238"/>
      <c r="S386" s="238"/>
      <c r="T386" s="238"/>
      <c r="U386" s="238"/>
      <c r="V386" s="238"/>
      <c r="W386" s="238"/>
      <c r="X386" s="238"/>
      <c r="Y386" s="238"/>
      <c r="Z386" s="238"/>
      <c r="AA386" s="238"/>
      <c r="AB386" s="238"/>
      <c r="AC386" s="238"/>
    </row>
    <row r="387" customFormat="false" ht="15" hidden="false" customHeight="false" outlineLevel="0" collapsed="false">
      <c r="A387" s="238"/>
      <c r="B387" s="453"/>
      <c r="C387" s="238"/>
      <c r="D387" s="347"/>
      <c r="E387" s="347"/>
      <c r="F387" s="486"/>
      <c r="G387" s="505"/>
      <c r="H387" s="486"/>
      <c r="I387" s="491"/>
      <c r="J387" s="238"/>
      <c r="K387" s="238"/>
      <c r="L387" s="238"/>
      <c r="M387" s="238"/>
      <c r="N387" s="238"/>
      <c r="O387" s="238"/>
      <c r="P387" s="238"/>
      <c r="Q387" s="238"/>
      <c r="R387" s="238"/>
      <c r="S387" s="238"/>
      <c r="T387" s="238"/>
      <c r="U387" s="238"/>
      <c r="V387" s="238"/>
      <c r="W387" s="238"/>
      <c r="X387" s="238"/>
      <c r="Y387" s="238"/>
      <c r="Z387" s="238"/>
      <c r="AA387" s="238"/>
      <c r="AB387" s="238"/>
      <c r="AC387" s="238"/>
    </row>
    <row r="388" customFormat="false" ht="15" hidden="false" customHeight="false" outlineLevel="0" collapsed="false">
      <c r="A388" s="238"/>
      <c r="B388" s="453"/>
      <c r="C388" s="238"/>
      <c r="D388" s="347"/>
      <c r="E388" s="347"/>
      <c r="F388" s="486"/>
      <c r="G388" s="505"/>
      <c r="H388" s="486"/>
      <c r="I388" s="491"/>
      <c r="J388" s="238"/>
      <c r="K388" s="238"/>
      <c r="L388" s="238"/>
      <c r="M388" s="238"/>
      <c r="N388" s="238"/>
      <c r="O388" s="238"/>
      <c r="P388" s="238"/>
      <c r="Q388" s="238"/>
      <c r="R388" s="238"/>
      <c r="S388" s="238"/>
      <c r="T388" s="238"/>
      <c r="U388" s="238"/>
      <c r="V388" s="238"/>
      <c r="W388" s="238"/>
      <c r="X388" s="238"/>
      <c r="Y388" s="238"/>
      <c r="Z388" s="238"/>
      <c r="AA388" s="238"/>
      <c r="AB388" s="238"/>
      <c r="AC388" s="238"/>
    </row>
    <row r="389" customFormat="false" ht="15" hidden="false" customHeight="false" outlineLevel="0" collapsed="false">
      <c r="A389" s="238"/>
      <c r="B389" s="453"/>
      <c r="C389" s="238"/>
      <c r="D389" s="347"/>
      <c r="E389" s="347"/>
      <c r="F389" s="486"/>
      <c r="G389" s="505"/>
      <c r="H389" s="486"/>
      <c r="I389" s="491"/>
      <c r="J389" s="238"/>
      <c r="K389" s="238"/>
      <c r="L389" s="238"/>
      <c r="M389" s="238"/>
      <c r="N389" s="238"/>
      <c r="O389" s="238"/>
      <c r="P389" s="238"/>
      <c r="Q389" s="238"/>
      <c r="R389" s="238"/>
      <c r="S389" s="238"/>
      <c r="T389" s="238"/>
      <c r="U389" s="238"/>
      <c r="V389" s="238"/>
      <c r="W389" s="238"/>
      <c r="X389" s="238"/>
      <c r="Y389" s="238"/>
      <c r="Z389" s="238"/>
      <c r="AA389" s="238"/>
      <c r="AB389" s="238"/>
      <c r="AC389" s="238"/>
    </row>
    <row r="390" customFormat="false" ht="15" hidden="false" customHeight="false" outlineLevel="0" collapsed="false">
      <c r="A390" s="238"/>
      <c r="B390" s="453"/>
      <c r="C390" s="238"/>
      <c r="D390" s="347"/>
      <c r="E390" s="347"/>
      <c r="F390" s="486"/>
      <c r="G390" s="505"/>
      <c r="H390" s="486"/>
      <c r="I390" s="491"/>
      <c r="J390" s="238"/>
      <c r="K390" s="238"/>
      <c r="L390" s="238"/>
      <c r="M390" s="238"/>
      <c r="N390" s="238"/>
      <c r="O390" s="238"/>
      <c r="P390" s="238"/>
      <c r="Q390" s="238"/>
      <c r="R390" s="238"/>
      <c r="S390" s="238"/>
      <c r="T390" s="238"/>
      <c r="U390" s="238"/>
      <c r="V390" s="238"/>
      <c r="W390" s="238"/>
      <c r="X390" s="238"/>
      <c r="Y390" s="238"/>
      <c r="Z390" s="238"/>
      <c r="AA390" s="238"/>
      <c r="AB390" s="238"/>
      <c r="AC390" s="238"/>
    </row>
    <row r="391" customFormat="false" ht="15" hidden="false" customHeight="false" outlineLevel="0" collapsed="false">
      <c r="A391" s="238"/>
      <c r="B391" s="453"/>
      <c r="C391" s="238"/>
      <c r="D391" s="347"/>
      <c r="E391" s="347"/>
      <c r="F391" s="486"/>
      <c r="G391" s="505"/>
      <c r="H391" s="486"/>
      <c r="I391" s="491"/>
      <c r="J391" s="238"/>
      <c r="K391" s="238"/>
      <c r="L391" s="238"/>
      <c r="M391" s="238"/>
      <c r="N391" s="238"/>
      <c r="O391" s="238"/>
      <c r="P391" s="238"/>
      <c r="Q391" s="238"/>
      <c r="R391" s="238"/>
      <c r="S391" s="238"/>
      <c r="T391" s="238"/>
      <c r="U391" s="238"/>
      <c r="V391" s="238"/>
      <c r="W391" s="238"/>
      <c r="X391" s="238"/>
      <c r="Y391" s="238"/>
      <c r="Z391" s="238"/>
      <c r="AA391" s="238"/>
      <c r="AB391" s="238"/>
      <c r="AC391" s="238"/>
    </row>
    <row r="392" customFormat="false" ht="15" hidden="false" customHeight="false" outlineLevel="0" collapsed="false">
      <c r="A392" s="238"/>
      <c r="B392" s="453"/>
      <c r="C392" s="238"/>
      <c r="D392" s="347"/>
      <c r="E392" s="347"/>
      <c r="F392" s="486"/>
      <c r="G392" s="505"/>
      <c r="H392" s="486"/>
      <c r="I392" s="491"/>
      <c r="J392" s="238"/>
      <c r="K392" s="238"/>
      <c r="L392" s="238"/>
      <c r="M392" s="238"/>
      <c r="N392" s="238"/>
      <c r="O392" s="238"/>
      <c r="P392" s="238"/>
      <c r="Q392" s="238"/>
      <c r="R392" s="238"/>
      <c r="S392" s="238"/>
      <c r="T392" s="238"/>
      <c r="U392" s="238"/>
      <c r="V392" s="238"/>
      <c r="W392" s="238"/>
      <c r="X392" s="238"/>
      <c r="Y392" s="238"/>
      <c r="Z392" s="238"/>
      <c r="AA392" s="238"/>
      <c r="AB392" s="238"/>
      <c r="AC392" s="238"/>
    </row>
    <row r="393" customFormat="false" ht="15" hidden="false" customHeight="false" outlineLevel="0" collapsed="false">
      <c r="A393" s="238"/>
      <c r="B393" s="453"/>
      <c r="C393" s="238"/>
      <c r="D393" s="347"/>
      <c r="E393" s="347"/>
      <c r="F393" s="486"/>
      <c r="G393" s="505"/>
      <c r="H393" s="486"/>
      <c r="I393" s="491"/>
      <c r="J393" s="238"/>
      <c r="K393" s="238"/>
      <c r="L393" s="238"/>
      <c r="M393" s="238"/>
      <c r="N393" s="238"/>
      <c r="O393" s="238"/>
      <c r="P393" s="238"/>
      <c r="Q393" s="238"/>
      <c r="R393" s="238"/>
      <c r="S393" s="238"/>
      <c r="T393" s="238"/>
      <c r="U393" s="238"/>
      <c r="V393" s="238"/>
      <c r="W393" s="238"/>
      <c r="X393" s="238"/>
      <c r="Y393" s="238"/>
      <c r="Z393" s="238"/>
      <c r="AA393" s="238"/>
      <c r="AB393" s="238"/>
      <c r="AC393" s="238"/>
    </row>
    <row r="394" customFormat="false" ht="15" hidden="false" customHeight="false" outlineLevel="0" collapsed="false">
      <c r="A394" s="238"/>
      <c r="B394" s="453"/>
      <c r="C394" s="238"/>
      <c r="D394" s="347"/>
      <c r="E394" s="347"/>
      <c r="F394" s="486"/>
      <c r="G394" s="505"/>
      <c r="H394" s="486"/>
      <c r="I394" s="491"/>
      <c r="J394" s="238"/>
      <c r="K394" s="238"/>
      <c r="L394" s="238"/>
      <c r="M394" s="238"/>
      <c r="N394" s="238"/>
      <c r="O394" s="238"/>
      <c r="P394" s="238"/>
      <c r="Q394" s="238"/>
      <c r="R394" s="238"/>
      <c r="S394" s="238"/>
      <c r="T394" s="238"/>
      <c r="U394" s="238"/>
      <c r="V394" s="238"/>
      <c r="W394" s="238"/>
      <c r="X394" s="238"/>
      <c r="Y394" s="238"/>
      <c r="Z394" s="238"/>
      <c r="AA394" s="238"/>
      <c r="AB394" s="238"/>
      <c r="AC394" s="238"/>
    </row>
    <row r="395" customFormat="false" ht="15" hidden="false" customHeight="false" outlineLevel="0" collapsed="false">
      <c r="A395" s="238"/>
      <c r="B395" s="453"/>
      <c r="C395" s="238"/>
      <c r="D395" s="347"/>
      <c r="E395" s="347"/>
      <c r="F395" s="486"/>
      <c r="G395" s="505"/>
      <c r="H395" s="486"/>
      <c r="I395" s="491"/>
      <c r="J395" s="238"/>
      <c r="K395" s="238"/>
      <c r="L395" s="238"/>
      <c r="M395" s="238"/>
      <c r="N395" s="238"/>
      <c r="O395" s="238"/>
      <c r="P395" s="238"/>
      <c r="Q395" s="238"/>
      <c r="R395" s="238"/>
      <c r="S395" s="238"/>
      <c r="T395" s="238"/>
      <c r="U395" s="238"/>
      <c r="V395" s="238"/>
      <c r="W395" s="238"/>
      <c r="X395" s="238"/>
      <c r="Y395" s="238"/>
      <c r="Z395" s="238"/>
      <c r="AA395" s="238"/>
      <c r="AB395" s="238"/>
      <c r="AC395" s="238"/>
    </row>
    <row r="396" customFormat="false" ht="15" hidden="false" customHeight="false" outlineLevel="0" collapsed="false">
      <c r="A396" s="238"/>
      <c r="B396" s="453"/>
      <c r="C396" s="238"/>
      <c r="D396" s="347"/>
      <c r="E396" s="347"/>
      <c r="F396" s="486"/>
      <c r="G396" s="505"/>
      <c r="H396" s="486"/>
      <c r="I396" s="491"/>
      <c r="J396" s="238"/>
      <c r="K396" s="238"/>
      <c r="L396" s="238"/>
      <c r="M396" s="238"/>
      <c r="N396" s="238"/>
      <c r="O396" s="238"/>
      <c r="P396" s="238"/>
      <c r="Q396" s="238"/>
      <c r="R396" s="238"/>
      <c r="S396" s="238"/>
      <c r="T396" s="238"/>
      <c r="U396" s="238"/>
      <c r="V396" s="238"/>
      <c r="W396" s="238"/>
      <c r="X396" s="238"/>
      <c r="Y396" s="238"/>
      <c r="Z396" s="238"/>
      <c r="AA396" s="238"/>
      <c r="AB396" s="238"/>
      <c r="AC396" s="238"/>
    </row>
    <row r="397" customFormat="false" ht="15" hidden="false" customHeight="false" outlineLevel="0" collapsed="false">
      <c r="A397" s="238"/>
      <c r="B397" s="453"/>
      <c r="C397" s="238"/>
      <c r="D397" s="347"/>
      <c r="E397" s="347"/>
      <c r="F397" s="486"/>
      <c r="G397" s="505"/>
      <c r="H397" s="486"/>
      <c r="I397" s="491"/>
      <c r="J397" s="238"/>
      <c r="K397" s="238"/>
      <c r="L397" s="238"/>
      <c r="M397" s="238"/>
      <c r="N397" s="238"/>
      <c r="O397" s="238"/>
      <c r="P397" s="238"/>
      <c r="Q397" s="238"/>
      <c r="R397" s="238"/>
      <c r="S397" s="238"/>
      <c r="T397" s="238"/>
      <c r="U397" s="238"/>
      <c r="V397" s="238"/>
      <c r="W397" s="238"/>
      <c r="X397" s="238"/>
      <c r="Y397" s="238"/>
      <c r="Z397" s="238"/>
      <c r="AA397" s="238"/>
      <c r="AB397" s="238"/>
      <c r="AC397" s="238"/>
    </row>
    <row r="398" customFormat="false" ht="15" hidden="false" customHeight="false" outlineLevel="0" collapsed="false">
      <c r="A398" s="238"/>
      <c r="B398" s="453"/>
      <c r="C398" s="238"/>
      <c r="D398" s="347"/>
      <c r="E398" s="347"/>
      <c r="F398" s="486"/>
      <c r="G398" s="505"/>
      <c r="H398" s="486"/>
      <c r="I398" s="491"/>
      <c r="J398" s="238"/>
      <c r="K398" s="238"/>
      <c r="L398" s="238"/>
      <c r="M398" s="238"/>
      <c r="N398" s="238"/>
      <c r="O398" s="238"/>
      <c r="P398" s="238"/>
      <c r="Q398" s="238"/>
      <c r="R398" s="238"/>
      <c r="S398" s="238"/>
      <c r="T398" s="238"/>
      <c r="U398" s="238"/>
      <c r="V398" s="238"/>
      <c r="W398" s="238"/>
      <c r="X398" s="238"/>
      <c r="Y398" s="238"/>
      <c r="Z398" s="238"/>
      <c r="AA398" s="238"/>
      <c r="AB398" s="238"/>
      <c r="AC398" s="238"/>
    </row>
    <row r="399" customFormat="false" ht="15" hidden="false" customHeight="false" outlineLevel="0" collapsed="false">
      <c r="A399" s="238"/>
      <c r="B399" s="453"/>
      <c r="C399" s="238"/>
      <c r="D399" s="347"/>
      <c r="E399" s="347"/>
      <c r="F399" s="486"/>
      <c r="G399" s="505"/>
      <c r="H399" s="486"/>
      <c r="I399" s="491"/>
      <c r="J399" s="238"/>
      <c r="K399" s="238"/>
      <c r="L399" s="238"/>
      <c r="M399" s="238"/>
      <c r="N399" s="238"/>
      <c r="O399" s="238"/>
      <c r="P399" s="238"/>
      <c r="Q399" s="238"/>
      <c r="R399" s="238"/>
      <c r="S399" s="238"/>
      <c r="T399" s="238"/>
      <c r="U399" s="238"/>
      <c r="V399" s="238"/>
      <c r="W399" s="238"/>
      <c r="X399" s="238"/>
      <c r="Y399" s="238"/>
      <c r="Z399" s="238"/>
      <c r="AA399" s="238"/>
      <c r="AB399" s="238"/>
      <c r="AC399" s="238"/>
    </row>
    <row r="400" customFormat="false" ht="15" hidden="false" customHeight="false" outlineLevel="0" collapsed="false">
      <c r="A400" s="238"/>
      <c r="B400" s="453"/>
      <c r="C400" s="238"/>
      <c r="D400" s="347"/>
      <c r="E400" s="347"/>
      <c r="F400" s="486"/>
      <c r="G400" s="505"/>
      <c r="H400" s="486"/>
      <c r="I400" s="491"/>
      <c r="J400" s="238"/>
      <c r="K400" s="238"/>
      <c r="L400" s="238"/>
      <c r="M400" s="238"/>
      <c r="N400" s="238"/>
      <c r="O400" s="238"/>
      <c r="P400" s="238"/>
      <c r="Q400" s="238"/>
      <c r="R400" s="238"/>
      <c r="S400" s="238"/>
      <c r="T400" s="238"/>
      <c r="U400" s="238"/>
      <c r="V400" s="238"/>
      <c r="W400" s="238"/>
      <c r="X400" s="238"/>
      <c r="Y400" s="238"/>
      <c r="Z400" s="238"/>
      <c r="AA400" s="238"/>
      <c r="AB400" s="238"/>
      <c r="AC400" s="238"/>
    </row>
    <row r="401" customFormat="false" ht="15" hidden="false" customHeight="false" outlineLevel="0" collapsed="false">
      <c r="A401" s="238"/>
      <c r="B401" s="453"/>
      <c r="C401" s="238"/>
      <c r="D401" s="347"/>
      <c r="E401" s="347"/>
      <c r="F401" s="486"/>
      <c r="G401" s="505"/>
      <c r="H401" s="486"/>
      <c r="I401" s="491"/>
      <c r="J401" s="238"/>
      <c r="K401" s="238"/>
      <c r="L401" s="238"/>
      <c r="M401" s="238"/>
      <c r="N401" s="238"/>
      <c r="O401" s="238"/>
      <c r="P401" s="238"/>
      <c r="Q401" s="238"/>
      <c r="R401" s="238"/>
      <c r="S401" s="238"/>
      <c r="T401" s="238"/>
      <c r="U401" s="238"/>
      <c r="V401" s="238"/>
      <c r="W401" s="238"/>
      <c r="X401" s="238"/>
      <c r="Y401" s="238"/>
      <c r="Z401" s="238"/>
      <c r="AA401" s="238"/>
      <c r="AB401" s="238"/>
      <c r="AC401" s="238"/>
    </row>
    <row r="402" customFormat="false" ht="15" hidden="false" customHeight="false" outlineLevel="0" collapsed="false">
      <c r="A402" s="238"/>
      <c r="B402" s="453"/>
      <c r="C402" s="238"/>
      <c r="D402" s="347"/>
      <c r="E402" s="347"/>
      <c r="F402" s="486"/>
      <c r="G402" s="505"/>
      <c r="H402" s="486"/>
      <c r="I402" s="491"/>
      <c r="J402" s="238"/>
      <c r="K402" s="238"/>
      <c r="L402" s="238"/>
      <c r="M402" s="238"/>
      <c r="N402" s="238"/>
      <c r="O402" s="238"/>
      <c r="P402" s="238"/>
      <c r="Q402" s="238"/>
      <c r="R402" s="238"/>
      <c r="S402" s="238"/>
      <c r="T402" s="238"/>
      <c r="U402" s="238"/>
      <c r="V402" s="238"/>
      <c r="W402" s="238"/>
      <c r="X402" s="238"/>
      <c r="Y402" s="238"/>
      <c r="Z402" s="238"/>
      <c r="AA402" s="238"/>
      <c r="AB402" s="238"/>
      <c r="AC402" s="238"/>
    </row>
    <row r="403" customFormat="false" ht="15" hidden="false" customHeight="false" outlineLevel="0" collapsed="false">
      <c r="A403" s="238"/>
      <c r="B403" s="453"/>
      <c r="C403" s="238"/>
      <c r="D403" s="347"/>
      <c r="E403" s="347"/>
      <c r="F403" s="486"/>
      <c r="G403" s="505"/>
      <c r="H403" s="486"/>
      <c r="I403" s="491"/>
      <c r="J403" s="238"/>
      <c r="K403" s="238"/>
      <c r="L403" s="238"/>
      <c r="M403" s="238"/>
      <c r="N403" s="238"/>
      <c r="O403" s="238"/>
      <c r="P403" s="238"/>
      <c r="Q403" s="238"/>
      <c r="R403" s="238"/>
      <c r="S403" s="238"/>
      <c r="T403" s="238"/>
      <c r="U403" s="238"/>
      <c r="V403" s="238"/>
      <c r="W403" s="238"/>
      <c r="X403" s="238"/>
      <c r="Y403" s="238"/>
      <c r="Z403" s="238"/>
      <c r="AA403" s="238"/>
      <c r="AB403" s="238"/>
      <c r="AC403" s="238"/>
    </row>
    <row r="404" customFormat="false" ht="15" hidden="false" customHeight="false" outlineLevel="0" collapsed="false">
      <c r="A404" s="238"/>
      <c r="B404" s="453"/>
      <c r="C404" s="238"/>
      <c r="D404" s="347"/>
      <c r="E404" s="347"/>
      <c r="F404" s="486"/>
      <c r="G404" s="505"/>
      <c r="H404" s="486"/>
      <c r="I404" s="491"/>
      <c r="J404" s="238"/>
      <c r="K404" s="238"/>
      <c r="L404" s="238"/>
      <c r="M404" s="238"/>
      <c r="N404" s="238"/>
      <c r="O404" s="238"/>
      <c r="P404" s="238"/>
      <c r="Q404" s="238"/>
      <c r="R404" s="238"/>
      <c r="S404" s="238"/>
      <c r="T404" s="238"/>
      <c r="U404" s="238"/>
      <c r="V404" s="238"/>
      <c r="W404" s="238"/>
      <c r="X404" s="238"/>
      <c r="Y404" s="238"/>
      <c r="Z404" s="238"/>
      <c r="AA404" s="238"/>
      <c r="AB404" s="238"/>
      <c r="AC404" s="238"/>
    </row>
    <row r="405" customFormat="false" ht="15" hidden="false" customHeight="false" outlineLevel="0" collapsed="false">
      <c r="A405" s="238"/>
      <c r="B405" s="453"/>
      <c r="C405" s="238"/>
      <c r="D405" s="347"/>
      <c r="E405" s="347"/>
      <c r="F405" s="486"/>
      <c r="G405" s="505"/>
      <c r="H405" s="486"/>
      <c r="I405" s="491"/>
      <c r="J405" s="238"/>
      <c r="K405" s="238"/>
      <c r="L405" s="238"/>
      <c r="M405" s="238"/>
      <c r="N405" s="238"/>
      <c r="O405" s="238"/>
      <c r="P405" s="238"/>
      <c r="Q405" s="238"/>
      <c r="R405" s="238"/>
      <c r="S405" s="238"/>
      <c r="T405" s="238"/>
      <c r="U405" s="238"/>
      <c r="V405" s="238"/>
      <c r="W405" s="238"/>
      <c r="X405" s="238"/>
      <c r="Y405" s="238"/>
      <c r="Z405" s="238"/>
      <c r="AA405" s="238"/>
      <c r="AB405" s="238"/>
      <c r="AC405" s="238"/>
    </row>
    <row r="406" customFormat="false" ht="15" hidden="false" customHeight="false" outlineLevel="0" collapsed="false">
      <c r="A406" s="238"/>
      <c r="B406" s="453"/>
      <c r="C406" s="238"/>
      <c r="D406" s="347"/>
      <c r="E406" s="347"/>
      <c r="F406" s="486"/>
      <c r="G406" s="505"/>
      <c r="H406" s="486"/>
      <c r="I406" s="491"/>
      <c r="J406" s="238"/>
      <c r="K406" s="238"/>
      <c r="L406" s="238"/>
      <c r="M406" s="238"/>
      <c r="N406" s="238"/>
      <c r="O406" s="238"/>
      <c r="P406" s="238"/>
      <c r="Q406" s="238"/>
      <c r="R406" s="238"/>
      <c r="S406" s="238"/>
      <c r="T406" s="238"/>
      <c r="U406" s="238"/>
      <c r="V406" s="238"/>
      <c r="W406" s="238"/>
      <c r="X406" s="238"/>
      <c r="Y406" s="238"/>
      <c r="Z406" s="238"/>
      <c r="AA406" s="238"/>
      <c r="AB406" s="238"/>
      <c r="AC406" s="238"/>
    </row>
    <row r="407" customFormat="false" ht="15" hidden="false" customHeight="false" outlineLevel="0" collapsed="false">
      <c r="A407" s="238"/>
      <c r="B407" s="453"/>
      <c r="C407" s="238"/>
      <c r="D407" s="347"/>
      <c r="E407" s="347"/>
      <c r="F407" s="486"/>
      <c r="G407" s="505"/>
      <c r="H407" s="486"/>
      <c r="I407" s="491"/>
      <c r="J407" s="238"/>
      <c r="K407" s="238"/>
      <c r="L407" s="238"/>
      <c r="M407" s="238"/>
      <c r="N407" s="238"/>
      <c r="O407" s="238"/>
      <c r="P407" s="238"/>
      <c r="Q407" s="238"/>
      <c r="R407" s="238"/>
      <c r="S407" s="238"/>
      <c r="T407" s="238"/>
      <c r="U407" s="238"/>
      <c r="V407" s="238"/>
      <c r="W407" s="238"/>
      <c r="X407" s="238"/>
      <c r="Y407" s="238"/>
      <c r="Z407" s="238"/>
      <c r="AA407" s="238"/>
      <c r="AB407" s="238"/>
      <c r="AC407" s="238"/>
    </row>
    <row r="408" customFormat="false" ht="15" hidden="false" customHeight="false" outlineLevel="0" collapsed="false">
      <c r="A408" s="238"/>
      <c r="B408" s="453"/>
      <c r="C408" s="238"/>
      <c r="D408" s="347"/>
      <c r="E408" s="347"/>
      <c r="F408" s="486"/>
      <c r="G408" s="505"/>
      <c r="H408" s="486"/>
      <c r="I408" s="491"/>
      <c r="J408" s="238"/>
      <c r="K408" s="238"/>
      <c r="L408" s="238"/>
      <c r="M408" s="238"/>
      <c r="N408" s="238"/>
      <c r="O408" s="238"/>
      <c r="P408" s="238"/>
      <c r="Q408" s="238"/>
      <c r="R408" s="238"/>
      <c r="S408" s="238"/>
      <c r="T408" s="238"/>
      <c r="U408" s="238"/>
      <c r="V408" s="238"/>
      <c r="W408" s="238"/>
      <c r="X408" s="238"/>
      <c r="Y408" s="238"/>
      <c r="Z408" s="238"/>
      <c r="AA408" s="238"/>
      <c r="AB408" s="238"/>
      <c r="AC408" s="238"/>
    </row>
    <row r="409" customFormat="false" ht="15" hidden="false" customHeight="false" outlineLevel="0" collapsed="false">
      <c r="A409" s="238"/>
      <c r="B409" s="453"/>
      <c r="C409" s="238"/>
      <c r="D409" s="347"/>
      <c r="E409" s="347"/>
      <c r="F409" s="486"/>
      <c r="G409" s="505"/>
      <c r="H409" s="486"/>
      <c r="I409" s="491"/>
      <c r="J409" s="238"/>
      <c r="K409" s="238"/>
      <c r="L409" s="238"/>
      <c r="M409" s="238"/>
      <c r="N409" s="238"/>
      <c r="O409" s="238"/>
      <c r="P409" s="238"/>
      <c r="Q409" s="238"/>
      <c r="R409" s="238"/>
      <c r="S409" s="238"/>
      <c r="T409" s="238"/>
      <c r="U409" s="238"/>
      <c r="V409" s="238"/>
      <c r="W409" s="238"/>
      <c r="X409" s="238"/>
      <c r="Y409" s="238"/>
      <c r="Z409" s="238"/>
      <c r="AA409" s="238"/>
      <c r="AB409" s="238"/>
      <c r="AC409" s="238"/>
    </row>
    <row r="410" customFormat="false" ht="15" hidden="false" customHeight="false" outlineLevel="0" collapsed="false">
      <c r="A410" s="238"/>
      <c r="B410" s="453"/>
      <c r="C410" s="238"/>
      <c r="D410" s="347"/>
      <c r="E410" s="347"/>
      <c r="F410" s="486"/>
      <c r="G410" s="505"/>
      <c r="H410" s="486"/>
      <c r="I410" s="491"/>
      <c r="J410" s="238"/>
      <c r="K410" s="238"/>
      <c r="L410" s="238"/>
      <c r="M410" s="238"/>
      <c r="N410" s="238"/>
      <c r="O410" s="238"/>
      <c r="P410" s="238"/>
      <c r="Q410" s="238"/>
      <c r="R410" s="238"/>
      <c r="S410" s="238"/>
      <c r="T410" s="238"/>
      <c r="U410" s="238"/>
      <c r="V410" s="238"/>
      <c r="W410" s="238"/>
      <c r="X410" s="238"/>
      <c r="Y410" s="238"/>
      <c r="Z410" s="238"/>
      <c r="AA410" s="238"/>
      <c r="AB410" s="238"/>
      <c r="AC410" s="238"/>
    </row>
    <row r="411" customFormat="false" ht="15" hidden="false" customHeight="false" outlineLevel="0" collapsed="false">
      <c r="A411" s="238"/>
      <c r="B411" s="453"/>
      <c r="C411" s="238"/>
      <c r="D411" s="347"/>
      <c r="E411" s="347"/>
      <c r="F411" s="486"/>
      <c r="G411" s="505"/>
      <c r="H411" s="486"/>
      <c r="I411" s="491"/>
      <c r="J411" s="238"/>
      <c r="K411" s="238"/>
      <c r="L411" s="238"/>
      <c r="M411" s="238"/>
      <c r="N411" s="238"/>
      <c r="O411" s="238"/>
      <c r="P411" s="238"/>
      <c r="Q411" s="238"/>
      <c r="R411" s="238"/>
      <c r="S411" s="238"/>
      <c r="T411" s="238"/>
      <c r="U411" s="238"/>
      <c r="V411" s="238"/>
      <c r="W411" s="238"/>
      <c r="X411" s="238"/>
      <c r="Y411" s="238"/>
      <c r="Z411" s="238"/>
      <c r="AA411" s="238"/>
      <c r="AB411" s="238"/>
      <c r="AC411" s="238"/>
    </row>
    <row r="412" customFormat="false" ht="15" hidden="false" customHeight="false" outlineLevel="0" collapsed="false">
      <c r="A412" s="238"/>
      <c r="B412" s="453"/>
      <c r="C412" s="238"/>
      <c r="D412" s="347"/>
      <c r="E412" s="347"/>
      <c r="F412" s="486"/>
      <c r="G412" s="505"/>
      <c r="H412" s="486"/>
      <c r="I412" s="491"/>
      <c r="J412" s="238"/>
      <c r="K412" s="238"/>
      <c r="L412" s="238"/>
      <c r="M412" s="238"/>
      <c r="N412" s="238"/>
      <c r="O412" s="238"/>
      <c r="P412" s="238"/>
      <c r="Q412" s="238"/>
      <c r="R412" s="238"/>
      <c r="S412" s="238"/>
      <c r="T412" s="238"/>
      <c r="U412" s="238"/>
      <c r="V412" s="238"/>
      <c r="W412" s="238"/>
      <c r="X412" s="238"/>
      <c r="Y412" s="238"/>
      <c r="Z412" s="238"/>
      <c r="AA412" s="238"/>
      <c r="AB412" s="238"/>
      <c r="AC412" s="238"/>
    </row>
    <row r="413" customFormat="false" ht="15" hidden="false" customHeight="false" outlineLevel="0" collapsed="false">
      <c r="A413" s="238"/>
      <c r="B413" s="453"/>
      <c r="C413" s="238"/>
      <c r="D413" s="347"/>
      <c r="E413" s="347"/>
      <c r="F413" s="486"/>
      <c r="G413" s="505"/>
      <c r="H413" s="486"/>
      <c r="I413" s="491"/>
      <c r="J413" s="238"/>
      <c r="K413" s="238"/>
      <c r="L413" s="238"/>
      <c r="M413" s="238"/>
      <c r="N413" s="238"/>
      <c r="O413" s="238"/>
      <c r="P413" s="238"/>
      <c r="Q413" s="238"/>
      <c r="R413" s="238"/>
      <c r="S413" s="238"/>
      <c r="T413" s="238"/>
      <c r="U413" s="238"/>
      <c r="V413" s="238"/>
      <c r="W413" s="238"/>
      <c r="X413" s="238"/>
      <c r="Y413" s="238"/>
      <c r="Z413" s="238"/>
      <c r="AA413" s="238"/>
      <c r="AB413" s="238"/>
      <c r="AC413" s="238"/>
    </row>
    <row r="414" customFormat="false" ht="15" hidden="false" customHeight="false" outlineLevel="0" collapsed="false">
      <c r="A414" s="238"/>
      <c r="B414" s="453"/>
      <c r="C414" s="238"/>
      <c r="D414" s="347"/>
      <c r="E414" s="347"/>
      <c r="F414" s="486"/>
      <c r="G414" s="505"/>
      <c r="H414" s="486"/>
      <c r="I414" s="491"/>
      <c r="J414" s="238"/>
      <c r="K414" s="238"/>
      <c r="L414" s="238"/>
      <c r="M414" s="238"/>
      <c r="N414" s="238"/>
      <c r="O414" s="238"/>
      <c r="P414" s="238"/>
      <c r="Q414" s="238"/>
      <c r="R414" s="238"/>
      <c r="S414" s="238"/>
      <c r="T414" s="238"/>
      <c r="U414" s="238"/>
      <c r="V414" s="238"/>
      <c r="W414" s="238"/>
      <c r="X414" s="238"/>
      <c r="Y414" s="238"/>
      <c r="Z414" s="238"/>
      <c r="AA414" s="238"/>
      <c r="AB414" s="238"/>
      <c r="AC414" s="238"/>
    </row>
    <row r="415" customFormat="false" ht="15" hidden="false" customHeight="false" outlineLevel="0" collapsed="false">
      <c r="A415" s="238"/>
      <c r="B415" s="453"/>
      <c r="C415" s="238"/>
      <c r="D415" s="347"/>
      <c r="E415" s="347"/>
      <c r="F415" s="486"/>
      <c r="G415" s="505"/>
      <c r="H415" s="486"/>
      <c r="I415" s="491"/>
      <c r="J415" s="238"/>
      <c r="K415" s="238"/>
      <c r="L415" s="238"/>
      <c r="M415" s="238"/>
      <c r="N415" s="238"/>
      <c r="O415" s="238"/>
      <c r="P415" s="238"/>
      <c r="Q415" s="238"/>
      <c r="R415" s="238"/>
      <c r="S415" s="238"/>
      <c r="T415" s="238"/>
      <c r="U415" s="238"/>
      <c r="V415" s="238"/>
      <c r="W415" s="238"/>
      <c r="X415" s="238"/>
      <c r="Y415" s="238"/>
      <c r="Z415" s="238"/>
      <c r="AA415" s="238"/>
      <c r="AB415" s="238"/>
      <c r="AC415" s="238"/>
    </row>
    <row r="416" customFormat="false" ht="15" hidden="false" customHeight="false" outlineLevel="0" collapsed="false">
      <c r="A416" s="238"/>
      <c r="B416" s="453"/>
      <c r="C416" s="238"/>
      <c r="D416" s="347"/>
      <c r="E416" s="347"/>
      <c r="F416" s="486"/>
      <c r="G416" s="505"/>
      <c r="H416" s="486"/>
      <c r="I416" s="491"/>
      <c r="J416" s="238"/>
      <c r="K416" s="238"/>
      <c r="L416" s="238"/>
      <c r="M416" s="238"/>
      <c r="N416" s="238"/>
      <c r="O416" s="238"/>
      <c r="P416" s="238"/>
      <c r="Q416" s="238"/>
      <c r="R416" s="238"/>
      <c r="S416" s="238"/>
      <c r="T416" s="238"/>
      <c r="U416" s="238"/>
      <c r="V416" s="238"/>
      <c r="W416" s="238"/>
      <c r="X416" s="238"/>
      <c r="Y416" s="238"/>
      <c r="Z416" s="238"/>
      <c r="AA416" s="238"/>
      <c r="AB416" s="238"/>
      <c r="AC416" s="238"/>
    </row>
    <row r="417" customFormat="false" ht="15" hidden="false" customHeight="false" outlineLevel="0" collapsed="false">
      <c r="A417" s="238"/>
      <c r="B417" s="453"/>
      <c r="C417" s="238"/>
      <c r="D417" s="347"/>
      <c r="E417" s="347"/>
      <c r="F417" s="486"/>
      <c r="G417" s="505"/>
      <c r="H417" s="486"/>
      <c r="I417" s="491"/>
      <c r="J417" s="238"/>
      <c r="K417" s="238"/>
      <c r="L417" s="238"/>
      <c r="M417" s="238"/>
      <c r="N417" s="238"/>
      <c r="O417" s="238"/>
      <c r="P417" s="238"/>
      <c r="Q417" s="238"/>
      <c r="R417" s="238"/>
      <c r="S417" s="238"/>
      <c r="T417" s="238"/>
      <c r="U417" s="238"/>
      <c r="V417" s="238"/>
      <c r="W417" s="238"/>
      <c r="X417" s="238"/>
      <c r="Y417" s="238"/>
      <c r="Z417" s="238"/>
      <c r="AA417" s="238"/>
      <c r="AB417" s="238"/>
      <c r="AC417" s="238"/>
    </row>
    <row r="418" customFormat="false" ht="15" hidden="false" customHeight="false" outlineLevel="0" collapsed="false">
      <c r="A418" s="238"/>
      <c r="B418" s="453"/>
      <c r="C418" s="238"/>
      <c r="D418" s="347"/>
      <c r="E418" s="347"/>
      <c r="F418" s="486"/>
      <c r="G418" s="505"/>
      <c r="H418" s="486"/>
      <c r="I418" s="491"/>
      <c r="J418" s="238"/>
      <c r="K418" s="238"/>
      <c r="L418" s="238"/>
      <c r="M418" s="238"/>
      <c r="N418" s="238"/>
      <c r="O418" s="238"/>
      <c r="P418" s="238"/>
      <c r="Q418" s="238"/>
      <c r="R418" s="238"/>
      <c r="S418" s="238"/>
      <c r="T418" s="238"/>
      <c r="U418" s="238"/>
      <c r="V418" s="238"/>
      <c r="W418" s="238"/>
      <c r="X418" s="238"/>
      <c r="Y418" s="238"/>
      <c r="Z418" s="238"/>
      <c r="AA418" s="238"/>
      <c r="AB418" s="238"/>
      <c r="AC418" s="238"/>
    </row>
    <row r="419" customFormat="false" ht="15" hidden="false" customHeight="false" outlineLevel="0" collapsed="false">
      <c r="A419" s="238"/>
      <c r="B419" s="453"/>
      <c r="C419" s="238"/>
      <c r="D419" s="347"/>
      <c r="E419" s="347"/>
      <c r="F419" s="486"/>
      <c r="G419" s="505"/>
      <c r="H419" s="486"/>
      <c r="I419" s="491"/>
      <c r="J419" s="238"/>
      <c r="K419" s="238"/>
      <c r="L419" s="238"/>
      <c r="M419" s="238"/>
      <c r="N419" s="238"/>
      <c r="O419" s="238"/>
      <c r="P419" s="238"/>
      <c r="Q419" s="238"/>
      <c r="R419" s="238"/>
      <c r="S419" s="238"/>
      <c r="T419" s="238"/>
      <c r="U419" s="238"/>
      <c r="V419" s="238"/>
      <c r="W419" s="238"/>
      <c r="X419" s="238"/>
      <c r="Y419" s="238"/>
      <c r="Z419" s="238"/>
      <c r="AA419" s="238"/>
      <c r="AB419" s="238"/>
      <c r="AC419" s="238"/>
    </row>
    <row r="420" customFormat="false" ht="15" hidden="false" customHeight="false" outlineLevel="0" collapsed="false">
      <c r="A420" s="238"/>
      <c r="B420" s="453"/>
      <c r="C420" s="238"/>
      <c r="D420" s="347"/>
      <c r="E420" s="347"/>
      <c r="F420" s="486"/>
      <c r="G420" s="505"/>
      <c r="H420" s="486"/>
      <c r="I420" s="491"/>
      <c r="J420" s="238"/>
      <c r="K420" s="238"/>
      <c r="L420" s="238"/>
      <c r="M420" s="238"/>
      <c r="N420" s="238"/>
      <c r="O420" s="238"/>
      <c r="P420" s="238"/>
      <c r="Q420" s="238"/>
      <c r="R420" s="238"/>
      <c r="S420" s="238"/>
      <c r="T420" s="238"/>
      <c r="U420" s="238"/>
      <c r="V420" s="238"/>
      <c r="W420" s="238"/>
      <c r="X420" s="238"/>
      <c r="Y420" s="238"/>
      <c r="Z420" s="238"/>
      <c r="AA420" s="238"/>
      <c r="AB420" s="238"/>
      <c r="AC420" s="238"/>
    </row>
    <row r="421" customFormat="false" ht="15" hidden="false" customHeight="false" outlineLevel="0" collapsed="false">
      <c r="A421" s="238"/>
      <c r="B421" s="453"/>
      <c r="C421" s="238"/>
      <c r="D421" s="347"/>
      <c r="E421" s="347"/>
      <c r="F421" s="486"/>
      <c r="G421" s="505"/>
      <c r="H421" s="486"/>
      <c r="I421" s="491"/>
      <c r="J421" s="238"/>
      <c r="K421" s="238"/>
      <c r="L421" s="238"/>
      <c r="M421" s="238"/>
      <c r="N421" s="238"/>
      <c r="O421" s="238"/>
      <c r="P421" s="238"/>
      <c r="Q421" s="238"/>
      <c r="R421" s="238"/>
      <c r="S421" s="238"/>
      <c r="T421" s="238"/>
      <c r="U421" s="238"/>
      <c r="V421" s="238"/>
      <c r="W421" s="238"/>
      <c r="X421" s="238"/>
      <c r="Y421" s="238"/>
      <c r="Z421" s="238"/>
      <c r="AA421" s="238"/>
      <c r="AB421" s="238"/>
      <c r="AC421" s="238"/>
    </row>
    <row r="422" customFormat="false" ht="15" hidden="false" customHeight="false" outlineLevel="0" collapsed="false">
      <c r="A422" s="238"/>
      <c r="B422" s="453"/>
      <c r="C422" s="238"/>
      <c r="D422" s="347"/>
      <c r="E422" s="347"/>
      <c r="F422" s="486"/>
      <c r="G422" s="505"/>
      <c r="H422" s="486"/>
      <c r="I422" s="491"/>
      <c r="J422" s="238"/>
      <c r="K422" s="238"/>
      <c r="L422" s="238"/>
      <c r="M422" s="238"/>
      <c r="N422" s="238"/>
      <c r="O422" s="238"/>
      <c r="P422" s="238"/>
      <c r="Q422" s="238"/>
      <c r="R422" s="238"/>
      <c r="S422" s="238"/>
      <c r="T422" s="238"/>
      <c r="U422" s="238"/>
      <c r="V422" s="238"/>
      <c r="W422" s="238"/>
      <c r="X422" s="238"/>
      <c r="Y422" s="238"/>
      <c r="Z422" s="238"/>
      <c r="AA422" s="238"/>
      <c r="AB422" s="238"/>
      <c r="AC422" s="238"/>
    </row>
    <row r="423" customFormat="false" ht="15" hidden="false" customHeight="false" outlineLevel="0" collapsed="false">
      <c r="A423" s="238"/>
      <c r="B423" s="453"/>
      <c r="C423" s="238"/>
      <c r="D423" s="347"/>
      <c r="E423" s="347"/>
      <c r="F423" s="486"/>
      <c r="G423" s="505"/>
      <c r="H423" s="486"/>
      <c r="I423" s="491"/>
      <c r="J423" s="238"/>
      <c r="K423" s="238"/>
      <c r="L423" s="238"/>
      <c r="M423" s="238"/>
      <c r="N423" s="238"/>
      <c r="O423" s="238"/>
      <c r="P423" s="238"/>
      <c r="Q423" s="238"/>
      <c r="R423" s="238"/>
      <c r="S423" s="238"/>
      <c r="T423" s="238"/>
      <c r="U423" s="238"/>
      <c r="V423" s="238"/>
      <c r="W423" s="238"/>
      <c r="X423" s="238"/>
      <c r="Y423" s="238"/>
      <c r="Z423" s="238"/>
      <c r="AA423" s="238"/>
      <c r="AB423" s="238"/>
      <c r="AC423" s="238"/>
    </row>
    <row r="424" customFormat="false" ht="15" hidden="false" customHeight="false" outlineLevel="0" collapsed="false">
      <c r="A424" s="238"/>
      <c r="B424" s="453"/>
      <c r="C424" s="238"/>
      <c r="D424" s="347"/>
      <c r="E424" s="347"/>
      <c r="F424" s="486"/>
      <c r="G424" s="505"/>
      <c r="H424" s="486"/>
      <c r="I424" s="491"/>
      <c r="J424" s="238"/>
      <c r="K424" s="238"/>
      <c r="L424" s="238"/>
      <c r="M424" s="238"/>
      <c r="N424" s="238"/>
      <c r="O424" s="238"/>
      <c r="P424" s="238"/>
      <c r="Q424" s="238"/>
      <c r="R424" s="238"/>
      <c r="S424" s="238"/>
      <c r="T424" s="238"/>
      <c r="U424" s="238"/>
      <c r="V424" s="238"/>
      <c r="W424" s="238"/>
      <c r="X424" s="238"/>
      <c r="Y424" s="238"/>
      <c r="Z424" s="238"/>
      <c r="AA424" s="238"/>
      <c r="AB424" s="238"/>
      <c r="AC424" s="238"/>
    </row>
    <row r="425" customFormat="false" ht="15" hidden="false" customHeight="false" outlineLevel="0" collapsed="false">
      <c r="A425" s="238"/>
      <c r="B425" s="453"/>
      <c r="C425" s="238"/>
      <c r="D425" s="347"/>
      <c r="E425" s="347"/>
      <c r="F425" s="486"/>
      <c r="G425" s="505"/>
      <c r="H425" s="486"/>
      <c r="I425" s="491"/>
      <c r="J425" s="238"/>
      <c r="K425" s="238"/>
      <c r="L425" s="238"/>
      <c r="M425" s="238"/>
      <c r="N425" s="238"/>
      <c r="O425" s="238"/>
      <c r="P425" s="238"/>
      <c r="Q425" s="238"/>
      <c r="R425" s="238"/>
      <c r="S425" s="238"/>
      <c r="T425" s="238"/>
      <c r="U425" s="238"/>
      <c r="V425" s="238"/>
      <c r="W425" s="238"/>
      <c r="X425" s="238"/>
      <c r="Y425" s="238"/>
      <c r="Z425" s="238"/>
      <c r="AA425" s="238"/>
      <c r="AB425" s="238"/>
      <c r="AC425" s="238"/>
    </row>
    <row r="426" customFormat="false" ht="15" hidden="false" customHeight="false" outlineLevel="0" collapsed="false">
      <c r="A426" s="238"/>
      <c r="B426" s="453"/>
      <c r="C426" s="238"/>
      <c r="D426" s="347"/>
      <c r="E426" s="347"/>
      <c r="F426" s="486"/>
      <c r="G426" s="505"/>
      <c r="H426" s="486"/>
      <c r="I426" s="491"/>
      <c r="J426" s="238"/>
      <c r="K426" s="238"/>
      <c r="L426" s="238"/>
      <c r="M426" s="238"/>
      <c r="N426" s="238"/>
      <c r="O426" s="238"/>
      <c r="P426" s="238"/>
      <c r="Q426" s="238"/>
      <c r="R426" s="238"/>
      <c r="S426" s="238"/>
      <c r="T426" s="238"/>
      <c r="U426" s="238"/>
      <c r="V426" s="238"/>
      <c r="W426" s="238"/>
      <c r="X426" s="238"/>
      <c r="Y426" s="238"/>
      <c r="Z426" s="238"/>
      <c r="AA426" s="238"/>
      <c r="AB426" s="238"/>
      <c r="AC426" s="238"/>
    </row>
    <row r="427" customFormat="false" ht="15" hidden="false" customHeight="false" outlineLevel="0" collapsed="false">
      <c r="A427" s="238"/>
      <c r="B427" s="453"/>
      <c r="C427" s="238"/>
      <c r="D427" s="347"/>
      <c r="E427" s="347"/>
      <c r="F427" s="486"/>
      <c r="G427" s="505"/>
      <c r="H427" s="486"/>
      <c r="I427" s="491"/>
      <c r="J427" s="238"/>
      <c r="K427" s="238"/>
      <c r="L427" s="238"/>
      <c r="M427" s="238"/>
      <c r="N427" s="238"/>
      <c r="O427" s="238"/>
      <c r="P427" s="238"/>
      <c r="Q427" s="238"/>
      <c r="R427" s="238"/>
      <c r="S427" s="238"/>
      <c r="T427" s="238"/>
      <c r="U427" s="238"/>
      <c r="V427" s="238"/>
      <c r="W427" s="238"/>
      <c r="X427" s="238"/>
      <c r="Y427" s="238"/>
      <c r="Z427" s="238"/>
      <c r="AA427" s="238"/>
      <c r="AB427" s="238"/>
      <c r="AC427" s="238"/>
    </row>
    <row r="428" customFormat="false" ht="15" hidden="false" customHeight="false" outlineLevel="0" collapsed="false">
      <c r="A428" s="238"/>
      <c r="B428" s="453"/>
      <c r="C428" s="238"/>
      <c r="D428" s="347"/>
      <c r="E428" s="347"/>
      <c r="F428" s="486"/>
      <c r="G428" s="505"/>
      <c r="H428" s="486"/>
      <c r="I428" s="491"/>
      <c r="J428" s="238"/>
      <c r="K428" s="238"/>
      <c r="L428" s="238"/>
      <c r="M428" s="238"/>
      <c r="N428" s="238"/>
      <c r="O428" s="238"/>
      <c r="P428" s="238"/>
      <c r="Q428" s="238"/>
      <c r="R428" s="238"/>
      <c r="S428" s="238"/>
      <c r="T428" s="238"/>
      <c r="U428" s="238"/>
      <c r="V428" s="238"/>
      <c r="W428" s="238"/>
      <c r="X428" s="238"/>
      <c r="Y428" s="238"/>
      <c r="Z428" s="238"/>
      <c r="AA428" s="238"/>
      <c r="AB428" s="238"/>
      <c r="AC428" s="238"/>
    </row>
    <row r="429" customFormat="false" ht="15" hidden="false" customHeight="false" outlineLevel="0" collapsed="false">
      <c r="A429" s="238"/>
      <c r="B429" s="453"/>
      <c r="C429" s="238"/>
      <c r="D429" s="347"/>
      <c r="E429" s="347"/>
      <c r="F429" s="486"/>
      <c r="G429" s="505"/>
      <c r="H429" s="486"/>
      <c r="I429" s="491"/>
      <c r="J429" s="238"/>
      <c r="K429" s="238"/>
      <c r="L429" s="238"/>
      <c r="M429" s="238"/>
      <c r="N429" s="238"/>
      <c r="O429" s="238"/>
      <c r="P429" s="238"/>
      <c r="Q429" s="238"/>
      <c r="R429" s="238"/>
      <c r="S429" s="238"/>
      <c r="T429" s="238"/>
      <c r="U429" s="238"/>
      <c r="V429" s="238"/>
      <c r="W429" s="238"/>
      <c r="X429" s="238"/>
      <c r="Y429" s="238"/>
      <c r="Z429" s="238"/>
      <c r="AA429" s="238"/>
      <c r="AB429" s="238"/>
      <c r="AC429" s="238"/>
    </row>
    <row r="430" customFormat="false" ht="15" hidden="false" customHeight="false" outlineLevel="0" collapsed="false">
      <c r="A430" s="238"/>
      <c r="B430" s="453"/>
      <c r="C430" s="238"/>
      <c r="D430" s="347"/>
      <c r="E430" s="347"/>
      <c r="F430" s="486"/>
      <c r="G430" s="505"/>
      <c r="H430" s="486"/>
      <c r="I430" s="491"/>
      <c r="J430" s="238"/>
      <c r="K430" s="238"/>
      <c r="L430" s="238"/>
      <c r="M430" s="238"/>
      <c r="N430" s="238"/>
      <c r="O430" s="238"/>
      <c r="P430" s="238"/>
      <c r="Q430" s="238"/>
      <c r="R430" s="238"/>
      <c r="S430" s="238"/>
      <c r="T430" s="238"/>
      <c r="U430" s="238"/>
      <c r="V430" s="238"/>
      <c r="W430" s="238"/>
      <c r="X430" s="238"/>
      <c r="Y430" s="238"/>
      <c r="Z430" s="238"/>
      <c r="AA430" s="238"/>
      <c r="AB430" s="238"/>
      <c r="AC430" s="238"/>
    </row>
    <row r="431" customFormat="false" ht="15" hidden="false" customHeight="false" outlineLevel="0" collapsed="false">
      <c r="A431" s="238"/>
      <c r="B431" s="453"/>
      <c r="C431" s="238"/>
      <c r="D431" s="347"/>
      <c r="E431" s="347"/>
      <c r="F431" s="486"/>
      <c r="G431" s="505"/>
      <c r="H431" s="486"/>
      <c r="I431" s="491"/>
      <c r="J431" s="238"/>
      <c r="K431" s="238"/>
      <c r="L431" s="238"/>
      <c r="M431" s="238"/>
      <c r="N431" s="238"/>
      <c r="O431" s="238"/>
      <c r="P431" s="238"/>
      <c r="Q431" s="238"/>
      <c r="R431" s="238"/>
      <c r="S431" s="238"/>
      <c r="T431" s="238"/>
      <c r="U431" s="238"/>
      <c r="V431" s="238"/>
      <c r="W431" s="238"/>
      <c r="X431" s="238"/>
      <c r="Y431" s="238"/>
      <c r="Z431" s="238"/>
      <c r="AA431" s="238"/>
      <c r="AB431" s="238"/>
      <c r="AC431" s="238"/>
    </row>
    <row r="432" customFormat="false" ht="15" hidden="false" customHeight="false" outlineLevel="0" collapsed="false">
      <c r="A432" s="238"/>
      <c r="B432" s="453"/>
      <c r="C432" s="238"/>
      <c r="D432" s="347"/>
      <c r="E432" s="347"/>
      <c r="F432" s="486"/>
      <c r="G432" s="505"/>
      <c r="H432" s="486"/>
      <c r="I432" s="491"/>
      <c r="J432" s="238"/>
      <c r="K432" s="238"/>
      <c r="L432" s="238"/>
      <c r="M432" s="238"/>
      <c r="N432" s="238"/>
      <c r="O432" s="238"/>
      <c r="P432" s="238"/>
      <c r="Q432" s="238"/>
      <c r="R432" s="238"/>
      <c r="S432" s="238"/>
      <c r="T432" s="238"/>
      <c r="U432" s="238"/>
      <c r="V432" s="238"/>
      <c r="W432" s="238"/>
      <c r="X432" s="238"/>
      <c r="Y432" s="238"/>
      <c r="Z432" s="238"/>
      <c r="AA432" s="238"/>
      <c r="AB432" s="238"/>
      <c r="AC432" s="238"/>
    </row>
    <row r="433" customFormat="false" ht="15" hidden="false" customHeight="false" outlineLevel="0" collapsed="false">
      <c r="A433" s="238"/>
      <c r="B433" s="453"/>
      <c r="C433" s="238"/>
      <c r="D433" s="347"/>
      <c r="E433" s="347"/>
      <c r="F433" s="486"/>
      <c r="G433" s="505"/>
      <c r="H433" s="486"/>
      <c r="I433" s="491"/>
      <c r="J433" s="238"/>
      <c r="K433" s="238"/>
      <c r="L433" s="238"/>
      <c r="M433" s="238"/>
      <c r="N433" s="238"/>
      <c r="O433" s="238"/>
      <c r="P433" s="238"/>
      <c r="Q433" s="238"/>
      <c r="R433" s="238"/>
      <c r="S433" s="238"/>
      <c r="T433" s="238"/>
      <c r="U433" s="238"/>
      <c r="V433" s="238"/>
      <c r="W433" s="238"/>
      <c r="X433" s="238"/>
      <c r="Y433" s="238"/>
      <c r="Z433" s="238"/>
      <c r="AA433" s="238"/>
      <c r="AB433" s="238"/>
      <c r="AC433" s="238"/>
    </row>
    <row r="434" customFormat="false" ht="15" hidden="false" customHeight="false" outlineLevel="0" collapsed="false">
      <c r="A434" s="238"/>
      <c r="B434" s="453"/>
      <c r="C434" s="238"/>
      <c r="D434" s="347"/>
      <c r="E434" s="347"/>
      <c r="F434" s="486"/>
      <c r="G434" s="505"/>
      <c r="H434" s="486"/>
      <c r="I434" s="491"/>
      <c r="J434" s="238"/>
      <c r="K434" s="238"/>
      <c r="L434" s="238"/>
      <c r="M434" s="238"/>
      <c r="N434" s="238"/>
      <c r="O434" s="238"/>
      <c r="P434" s="238"/>
      <c r="Q434" s="238"/>
      <c r="R434" s="238"/>
      <c r="S434" s="238"/>
      <c r="T434" s="238"/>
      <c r="U434" s="238"/>
      <c r="V434" s="238"/>
      <c r="W434" s="238"/>
      <c r="X434" s="238"/>
      <c r="Y434" s="238"/>
      <c r="Z434" s="238"/>
      <c r="AA434" s="238"/>
      <c r="AB434" s="238"/>
      <c r="AC434" s="238"/>
    </row>
    <row r="435" customFormat="false" ht="15" hidden="false" customHeight="false" outlineLevel="0" collapsed="false">
      <c r="A435" s="238"/>
      <c r="B435" s="453"/>
      <c r="C435" s="238"/>
      <c r="D435" s="347"/>
      <c r="E435" s="347"/>
      <c r="F435" s="486"/>
      <c r="G435" s="505"/>
      <c r="H435" s="486"/>
      <c r="I435" s="491"/>
      <c r="J435" s="238"/>
      <c r="K435" s="238"/>
      <c r="L435" s="238"/>
      <c r="M435" s="238"/>
      <c r="N435" s="238"/>
      <c r="O435" s="238"/>
      <c r="P435" s="238"/>
      <c r="Q435" s="238"/>
      <c r="R435" s="238"/>
      <c r="S435" s="238"/>
      <c r="T435" s="238"/>
      <c r="U435" s="238"/>
      <c r="V435" s="238"/>
      <c r="W435" s="238"/>
      <c r="X435" s="238"/>
      <c r="Y435" s="238"/>
      <c r="Z435" s="238"/>
      <c r="AA435" s="238"/>
      <c r="AB435" s="238"/>
      <c r="AC435" s="238"/>
    </row>
    <row r="436" customFormat="false" ht="15" hidden="false" customHeight="false" outlineLevel="0" collapsed="false">
      <c r="A436" s="238"/>
      <c r="B436" s="453"/>
      <c r="C436" s="238"/>
      <c r="D436" s="347"/>
      <c r="E436" s="347"/>
      <c r="F436" s="486"/>
      <c r="G436" s="505"/>
      <c r="H436" s="486"/>
      <c r="I436" s="491"/>
      <c r="J436" s="238"/>
      <c r="K436" s="238"/>
      <c r="L436" s="238"/>
      <c r="M436" s="238"/>
      <c r="N436" s="238"/>
      <c r="O436" s="238"/>
      <c r="P436" s="238"/>
      <c r="Q436" s="238"/>
      <c r="R436" s="238"/>
      <c r="S436" s="238"/>
      <c r="T436" s="238"/>
      <c r="U436" s="238"/>
      <c r="V436" s="238"/>
      <c r="W436" s="238"/>
      <c r="X436" s="238"/>
      <c r="Y436" s="238"/>
      <c r="Z436" s="238"/>
      <c r="AA436" s="238"/>
      <c r="AB436" s="238"/>
      <c r="AC436" s="238"/>
    </row>
    <row r="437" customFormat="false" ht="15" hidden="false" customHeight="false" outlineLevel="0" collapsed="false">
      <c r="A437" s="238"/>
      <c r="B437" s="453"/>
      <c r="C437" s="238"/>
      <c r="D437" s="347"/>
      <c r="E437" s="347"/>
      <c r="F437" s="486"/>
      <c r="G437" s="505"/>
      <c r="H437" s="486"/>
      <c r="I437" s="491"/>
      <c r="J437" s="238"/>
      <c r="K437" s="238"/>
      <c r="L437" s="238"/>
      <c r="M437" s="238"/>
      <c r="N437" s="238"/>
      <c r="O437" s="238"/>
      <c r="P437" s="238"/>
      <c r="Q437" s="238"/>
      <c r="R437" s="238"/>
      <c r="S437" s="238"/>
      <c r="T437" s="238"/>
      <c r="U437" s="238"/>
      <c r="V437" s="238"/>
      <c r="W437" s="238"/>
      <c r="X437" s="238"/>
      <c r="Y437" s="238"/>
      <c r="Z437" s="238"/>
      <c r="AA437" s="238"/>
      <c r="AB437" s="238"/>
      <c r="AC437" s="238"/>
    </row>
    <row r="438" customFormat="false" ht="15" hidden="false" customHeight="false" outlineLevel="0" collapsed="false">
      <c r="A438" s="238"/>
      <c r="B438" s="453"/>
      <c r="C438" s="238"/>
      <c r="D438" s="347"/>
      <c r="E438" s="347"/>
      <c r="F438" s="486"/>
      <c r="G438" s="505"/>
      <c r="H438" s="486"/>
      <c r="I438" s="491"/>
      <c r="J438" s="238"/>
      <c r="K438" s="238"/>
      <c r="L438" s="238"/>
      <c r="M438" s="238"/>
      <c r="N438" s="238"/>
      <c r="O438" s="238"/>
      <c r="P438" s="238"/>
      <c r="Q438" s="238"/>
      <c r="R438" s="238"/>
      <c r="S438" s="238"/>
      <c r="T438" s="238"/>
      <c r="U438" s="238"/>
      <c r="V438" s="238"/>
      <c r="W438" s="238"/>
      <c r="X438" s="238"/>
      <c r="Y438" s="238"/>
      <c r="Z438" s="238"/>
      <c r="AA438" s="238"/>
      <c r="AB438" s="238"/>
      <c r="AC438" s="238"/>
    </row>
    <row r="439" customFormat="false" ht="15" hidden="false" customHeight="false" outlineLevel="0" collapsed="false">
      <c r="A439" s="238"/>
      <c r="B439" s="453"/>
      <c r="C439" s="238"/>
      <c r="D439" s="347"/>
      <c r="E439" s="347"/>
      <c r="F439" s="486"/>
      <c r="G439" s="505"/>
      <c r="H439" s="486"/>
      <c r="I439" s="491"/>
      <c r="J439" s="238"/>
      <c r="K439" s="238"/>
      <c r="L439" s="238"/>
      <c r="M439" s="238"/>
      <c r="N439" s="238"/>
      <c r="O439" s="238"/>
      <c r="P439" s="238"/>
      <c r="Q439" s="238"/>
      <c r="R439" s="238"/>
      <c r="S439" s="238"/>
      <c r="T439" s="238"/>
      <c r="U439" s="238"/>
      <c r="V439" s="238"/>
      <c r="W439" s="238"/>
      <c r="X439" s="238"/>
      <c r="Y439" s="238"/>
      <c r="Z439" s="238"/>
      <c r="AA439" s="238"/>
      <c r="AB439" s="238"/>
      <c r="AC439" s="238"/>
    </row>
    <row r="440" customFormat="false" ht="15" hidden="false" customHeight="false" outlineLevel="0" collapsed="false">
      <c r="A440" s="238"/>
      <c r="B440" s="453"/>
      <c r="C440" s="238"/>
      <c r="D440" s="347"/>
      <c r="E440" s="347"/>
      <c r="F440" s="486"/>
      <c r="G440" s="505"/>
      <c r="H440" s="486"/>
      <c r="I440" s="491"/>
      <c r="J440" s="238"/>
      <c r="K440" s="238"/>
      <c r="L440" s="238"/>
      <c r="M440" s="238"/>
      <c r="N440" s="238"/>
      <c r="O440" s="238"/>
      <c r="P440" s="238"/>
      <c r="Q440" s="238"/>
      <c r="R440" s="238"/>
      <c r="S440" s="238"/>
      <c r="T440" s="238"/>
      <c r="U440" s="238"/>
      <c r="V440" s="238"/>
      <c r="W440" s="238"/>
      <c r="X440" s="238"/>
      <c r="Y440" s="238"/>
      <c r="Z440" s="238"/>
      <c r="AA440" s="238"/>
      <c r="AB440" s="238"/>
      <c r="AC440" s="238"/>
    </row>
    <row r="441" customFormat="false" ht="15" hidden="false" customHeight="false" outlineLevel="0" collapsed="false">
      <c r="A441" s="238"/>
      <c r="B441" s="453"/>
      <c r="C441" s="238"/>
      <c r="D441" s="347"/>
      <c r="E441" s="347"/>
      <c r="F441" s="486"/>
      <c r="G441" s="505"/>
      <c r="H441" s="486"/>
      <c r="I441" s="491"/>
      <c r="J441" s="238"/>
      <c r="K441" s="238"/>
      <c r="L441" s="238"/>
      <c r="M441" s="238"/>
      <c r="N441" s="238"/>
      <c r="O441" s="238"/>
      <c r="P441" s="238"/>
      <c r="Q441" s="238"/>
      <c r="R441" s="238"/>
      <c r="S441" s="238"/>
      <c r="T441" s="238"/>
      <c r="U441" s="238"/>
      <c r="V441" s="238"/>
      <c r="W441" s="238"/>
      <c r="X441" s="238"/>
      <c r="Y441" s="238"/>
      <c r="Z441" s="238"/>
      <c r="AA441" s="238"/>
      <c r="AB441" s="238"/>
      <c r="AC441" s="238"/>
    </row>
    <row r="442" customFormat="false" ht="15" hidden="false" customHeight="false" outlineLevel="0" collapsed="false">
      <c r="A442" s="238"/>
      <c r="B442" s="453"/>
      <c r="C442" s="238"/>
      <c r="D442" s="347"/>
      <c r="E442" s="347"/>
      <c r="F442" s="486"/>
      <c r="G442" s="505"/>
      <c r="H442" s="486"/>
      <c r="I442" s="491"/>
      <c r="J442" s="238"/>
      <c r="K442" s="238"/>
      <c r="L442" s="238"/>
      <c r="M442" s="238"/>
      <c r="N442" s="238"/>
      <c r="O442" s="238"/>
      <c r="P442" s="238"/>
      <c r="Q442" s="238"/>
      <c r="R442" s="238"/>
      <c r="S442" s="238"/>
      <c r="T442" s="238"/>
      <c r="U442" s="238"/>
      <c r="V442" s="238"/>
      <c r="W442" s="238"/>
      <c r="X442" s="238"/>
      <c r="Y442" s="238"/>
      <c r="Z442" s="238"/>
      <c r="AA442" s="238"/>
      <c r="AB442" s="238"/>
      <c r="AC442" s="238"/>
    </row>
    <row r="443" customFormat="false" ht="15" hidden="false" customHeight="false" outlineLevel="0" collapsed="false">
      <c r="A443" s="238"/>
      <c r="B443" s="453"/>
      <c r="C443" s="238"/>
      <c r="D443" s="347"/>
      <c r="E443" s="347"/>
      <c r="F443" s="486"/>
      <c r="G443" s="505"/>
      <c r="H443" s="486"/>
      <c r="I443" s="491"/>
      <c r="J443" s="238"/>
      <c r="K443" s="238"/>
      <c r="L443" s="238"/>
      <c r="M443" s="238"/>
      <c r="N443" s="238"/>
      <c r="O443" s="238"/>
      <c r="P443" s="238"/>
      <c r="Q443" s="238"/>
      <c r="R443" s="238"/>
      <c r="S443" s="238"/>
      <c r="T443" s="238"/>
      <c r="U443" s="238"/>
      <c r="V443" s="238"/>
      <c r="W443" s="238"/>
      <c r="X443" s="238"/>
      <c r="Y443" s="238"/>
      <c r="Z443" s="238"/>
      <c r="AA443" s="238"/>
      <c r="AB443" s="238"/>
      <c r="AC443" s="238"/>
    </row>
    <row r="444" customFormat="false" ht="15" hidden="false" customHeight="false" outlineLevel="0" collapsed="false">
      <c r="A444" s="238"/>
      <c r="B444" s="453"/>
      <c r="C444" s="238"/>
      <c r="D444" s="347"/>
      <c r="E444" s="347"/>
      <c r="F444" s="486"/>
      <c r="G444" s="505"/>
      <c r="H444" s="486"/>
      <c r="I444" s="491"/>
      <c r="J444" s="238"/>
      <c r="K444" s="238"/>
      <c r="L444" s="238"/>
      <c r="M444" s="238"/>
      <c r="N444" s="238"/>
      <c r="O444" s="238"/>
      <c r="P444" s="238"/>
      <c r="Q444" s="238"/>
      <c r="R444" s="238"/>
      <c r="S444" s="238"/>
      <c r="T444" s="238"/>
      <c r="U444" s="238"/>
      <c r="V444" s="238"/>
      <c r="W444" s="238"/>
      <c r="X444" s="238"/>
      <c r="Y444" s="238"/>
      <c r="Z444" s="238"/>
      <c r="AA444" s="238"/>
      <c r="AB444" s="238"/>
      <c r="AC444" s="238"/>
    </row>
    <row r="445" customFormat="false" ht="15" hidden="false" customHeight="false" outlineLevel="0" collapsed="false">
      <c r="A445" s="238"/>
      <c r="B445" s="453"/>
      <c r="C445" s="238"/>
      <c r="D445" s="347"/>
      <c r="E445" s="347"/>
      <c r="F445" s="486"/>
      <c r="G445" s="505"/>
      <c r="H445" s="486"/>
      <c r="I445" s="491"/>
      <c r="J445" s="238"/>
      <c r="K445" s="238"/>
      <c r="L445" s="238"/>
      <c r="M445" s="238"/>
      <c r="N445" s="238"/>
      <c r="O445" s="238"/>
      <c r="P445" s="238"/>
      <c r="Q445" s="238"/>
      <c r="R445" s="238"/>
      <c r="S445" s="238"/>
      <c r="T445" s="238"/>
      <c r="U445" s="238"/>
      <c r="V445" s="238"/>
      <c r="W445" s="238"/>
      <c r="X445" s="238"/>
      <c r="Y445" s="238"/>
      <c r="Z445" s="238"/>
      <c r="AA445" s="238"/>
      <c r="AB445" s="238"/>
      <c r="AC445" s="238"/>
    </row>
    <row r="446" customFormat="false" ht="15" hidden="false" customHeight="false" outlineLevel="0" collapsed="false">
      <c r="A446" s="238"/>
      <c r="B446" s="453"/>
      <c r="C446" s="238"/>
      <c r="D446" s="347"/>
      <c r="E446" s="347"/>
      <c r="F446" s="486"/>
      <c r="G446" s="505"/>
      <c r="H446" s="486"/>
      <c r="I446" s="491"/>
      <c r="J446" s="238"/>
      <c r="K446" s="238"/>
      <c r="L446" s="238"/>
      <c r="M446" s="238"/>
      <c r="N446" s="238"/>
      <c r="O446" s="238"/>
      <c r="P446" s="238"/>
      <c r="Q446" s="238"/>
      <c r="R446" s="238"/>
      <c r="S446" s="238"/>
      <c r="T446" s="238"/>
      <c r="U446" s="238"/>
      <c r="V446" s="238"/>
      <c r="W446" s="238"/>
      <c r="X446" s="238"/>
      <c r="Y446" s="238"/>
      <c r="Z446" s="238"/>
      <c r="AA446" s="238"/>
      <c r="AB446" s="238"/>
      <c r="AC446" s="238"/>
    </row>
    <row r="447" customFormat="false" ht="15" hidden="false" customHeight="false" outlineLevel="0" collapsed="false">
      <c r="A447" s="238"/>
      <c r="B447" s="453"/>
      <c r="C447" s="238"/>
      <c r="D447" s="347"/>
      <c r="E447" s="347"/>
      <c r="F447" s="486"/>
      <c r="G447" s="505"/>
      <c r="H447" s="486"/>
      <c r="I447" s="491"/>
      <c r="J447" s="238"/>
      <c r="K447" s="238"/>
      <c r="L447" s="238"/>
      <c r="M447" s="238"/>
      <c r="N447" s="238"/>
      <c r="O447" s="238"/>
      <c r="P447" s="238"/>
      <c r="Q447" s="238"/>
      <c r="R447" s="238"/>
      <c r="S447" s="238"/>
      <c r="T447" s="238"/>
      <c r="U447" s="238"/>
      <c r="V447" s="238"/>
      <c r="W447" s="238"/>
      <c r="X447" s="238"/>
      <c r="Y447" s="238"/>
      <c r="Z447" s="238"/>
      <c r="AA447" s="238"/>
      <c r="AB447" s="238"/>
      <c r="AC447" s="238"/>
    </row>
    <row r="448" customFormat="false" ht="15" hidden="false" customHeight="false" outlineLevel="0" collapsed="false">
      <c r="A448" s="238"/>
      <c r="B448" s="453"/>
      <c r="C448" s="238"/>
      <c r="D448" s="347"/>
      <c r="E448" s="347"/>
      <c r="F448" s="486"/>
      <c r="G448" s="505"/>
      <c r="H448" s="486"/>
      <c r="I448" s="491"/>
      <c r="J448" s="238"/>
      <c r="K448" s="238"/>
      <c r="L448" s="238"/>
      <c r="M448" s="238"/>
      <c r="N448" s="238"/>
      <c r="O448" s="238"/>
      <c r="P448" s="238"/>
      <c r="Q448" s="238"/>
      <c r="R448" s="238"/>
      <c r="S448" s="238"/>
      <c r="T448" s="238"/>
      <c r="U448" s="238"/>
      <c r="V448" s="238"/>
      <c r="W448" s="238"/>
      <c r="X448" s="238"/>
      <c r="Y448" s="238"/>
      <c r="Z448" s="238"/>
      <c r="AA448" s="238"/>
      <c r="AB448" s="238"/>
      <c r="AC448" s="238"/>
    </row>
    <row r="449" customFormat="false" ht="15" hidden="false" customHeight="false" outlineLevel="0" collapsed="false">
      <c r="A449" s="238"/>
      <c r="B449" s="453"/>
      <c r="C449" s="238"/>
      <c r="D449" s="347"/>
      <c r="E449" s="347"/>
      <c r="F449" s="486"/>
      <c r="G449" s="505"/>
      <c r="H449" s="486"/>
      <c r="I449" s="491"/>
      <c r="J449" s="238"/>
      <c r="K449" s="238"/>
      <c r="L449" s="238"/>
      <c r="M449" s="238"/>
      <c r="N449" s="238"/>
      <c r="O449" s="238"/>
      <c r="P449" s="238"/>
      <c r="Q449" s="238"/>
      <c r="R449" s="238"/>
      <c r="S449" s="238"/>
      <c r="T449" s="238"/>
      <c r="U449" s="238"/>
      <c r="V449" s="238"/>
      <c r="W449" s="238"/>
      <c r="X449" s="238"/>
      <c r="Y449" s="238"/>
      <c r="Z449" s="238"/>
      <c r="AA449" s="238"/>
      <c r="AB449" s="238"/>
      <c r="AC449" s="238"/>
    </row>
    <row r="450" customFormat="false" ht="15" hidden="false" customHeight="false" outlineLevel="0" collapsed="false">
      <c r="A450" s="238"/>
      <c r="B450" s="453"/>
      <c r="C450" s="238"/>
      <c r="D450" s="347"/>
      <c r="E450" s="347"/>
      <c r="F450" s="486"/>
      <c r="G450" s="505"/>
      <c r="H450" s="486"/>
      <c r="I450" s="491"/>
      <c r="J450" s="238"/>
      <c r="K450" s="238"/>
      <c r="L450" s="238"/>
      <c r="M450" s="238"/>
      <c r="N450" s="238"/>
      <c r="O450" s="238"/>
      <c r="P450" s="238"/>
      <c r="Q450" s="238"/>
      <c r="R450" s="238"/>
      <c r="S450" s="238"/>
      <c r="T450" s="238"/>
      <c r="U450" s="238"/>
      <c r="V450" s="238"/>
      <c r="W450" s="238"/>
      <c r="X450" s="238"/>
      <c r="Y450" s="238"/>
      <c r="Z450" s="238"/>
      <c r="AA450" s="238"/>
      <c r="AB450" s="238"/>
      <c r="AC450" s="238"/>
    </row>
    <row r="451" customFormat="false" ht="15" hidden="false" customHeight="false" outlineLevel="0" collapsed="false">
      <c r="A451" s="238"/>
      <c r="B451" s="453"/>
      <c r="C451" s="238"/>
      <c r="D451" s="347"/>
      <c r="E451" s="347"/>
      <c r="F451" s="486"/>
      <c r="G451" s="505"/>
      <c r="H451" s="486"/>
      <c r="I451" s="491"/>
      <c r="J451" s="238"/>
      <c r="K451" s="238"/>
      <c r="L451" s="238"/>
      <c r="M451" s="238"/>
      <c r="N451" s="238"/>
      <c r="O451" s="238"/>
      <c r="P451" s="238"/>
      <c r="Q451" s="238"/>
      <c r="R451" s="238"/>
      <c r="S451" s="238"/>
      <c r="T451" s="238"/>
      <c r="U451" s="238"/>
      <c r="V451" s="238"/>
      <c r="W451" s="238"/>
      <c r="X451" s="238"/>
      <c r="Y451" s="238"/>
      <c r="Z451" s="238"/>
      <c r="AA451" s="238"/>
      <c r="AB451" s="238"/>
      <c r="AC451" s="238"/>
    </row>
    <row r="452" customFormat="false" ht="15" hidden="false" customHeight="false" outlineLevel="0" collapsed="false">
      <c r="A452" s="238"/>
      <c r="B452" s="453"/>
      <c r="C452" s="238"/>
      <c r="D452" s="347"/>
      <c r="E452" s="347"/>
      <c r="F452" s="486"/>
      <c r="G452" s="505"/>
      <c r="H452" s="486"/>
      <c r="I452" s="491"/>
      <c r="J452" s="238"/>
      <c r="K452" s="238"/>
      <c r="L452" s="238"/>
      <c r="M452" s="238"/>
      <c r="N452" s="238"/>
      <c r="O452" s="238"/>
      <c r="P452" s="238"/>
      <c r="Q452" s="238"/>
      <c r="R452" s="238"/>
      <c r="S452" s="238"/>
      <c r="T452" s="238"/>
      <c r="U452" s="238"/>
      <c r="V452" s="238"/>
      <c r="W452" s="238"/>
      <c r="X452" s="238"/>
      <c r="Y452" s="238"/>
      <c r="Z452" s="238"/>
      <c r="AA452" s="238"/>
      <c r="AB452" s="238"/>
      <c r="AC452" s="238"/>
    </row>
    <row r="453" customFormat="false" ht="15" hidden="false" customHeight="false" outlineLevel="0" collapsed="false">
      <c r="A453" s="238"/>
      <c r="B453" s="453"/>
      <c r="C453" s="238"/>
      <c r="D453" s="347"/>
      <c r="E453" s="347"/>
      <c r="F453" s="486"/>
      <c r="G453" s="505"/>
      <c r="H453" s="486"/>
      <c r="I453" s="491"/>
      <c r="J453" s="238"/>
      <c r="K453" s="238"/>
      <c r="L453" s="238"/>
      <c r="M453" s="238"/>
      <c r="N453" s="238"/>
      <c r="O453" s="238"/>
      <c r="P453" s="238"/>
      <c r="Q453" s="238"/>
      <c r="R453" s="238"/>
      <c r="S453" s="238"/>
      <c r="T453" s="238"/>
      <c r="U453" s="238"/>
      <c r="V453" s="238"/>
      <c r="W453" s="238"/>
      <c r="X453" s="238"/>
      <c r="Y453" s="238"/>
      <c r="Z453" s="238"/>
      <c r="AA453" s="238"/>
      <c r="AB453" s="238"/>
      <c r="AC453" s="238"/>
    </row>
    <row r="454" customFormat="false" ht="15" hidden="false" customHeight="false" outlineLevel="0" collapsed="false">
      <c r="A454" s="238"/>
      <c r="B454" s="453"/>
      <c r="C454" s="238"/>
      <c r="D454" s="347"/>
      <c r="E454" s="347"/>
      <c r="F454" s="486"/>
      <c r="G454" s="505"/>
      <c r="H454" s="486"/>
      <c r="I454" s="491"/>
      <c r="J454" s="238"/>
      <c r="K454" s="238"/>
      <c r="L454" s="238"/>
      <c r="M454" s="238"/>
      <c r="N454" s="238"/>
      <c r="O454" s="238"/>
      <c r="P454" s="238"/>
      <c r="Q454" s="238"/>
      <c r="R454" s="238"/>
      <c r="S454" s="238"/>
      <c r="T454" s="238"/>
      <c r="U454" s="238"/>
      <c r="V454" s="238"/>
      <c r="W454" s="238"/>
      <c r="X454" s="238"/>
      <c r="Y454" s="238"/>
      <c r="Z454" s="238"/>
      <c r="AA454" s="238"/>
      <c r="AB454" s="238"/>
      <c r="AC454" s="238"/>
    </row>
    <row r="455" customFormat="false" ht="15" hidden="false" customHeight="false" outlineLevel="0" collapsed="false">
      <c r="A455" s="238"/>
      <c r="B455" s="453"/>
      <c r="C455" s="238"/>
      <c r="D455" s="347"/>
      <c r="E455" s="347"/>
      <c r="F455" s="486"/>
      <c r="G455" s="505"/>
      <c r="H455" s="486"/>
      <c r="I455" s="491"/>
      <c r="J455" s="238"/>
      <c r="K455" s="238"/>
      <c r="L455" s="238"/>
      <c r="M455" s="238"/>
      <c r="N455" s="238"/>
      <c r="O455" s="238"/>
      <c r="P455" s="238"/>
      <c r="Q455" s="238"/>
      <c r="R455" s="238"/>
      <c r="S455" s="238"/>
      <c r="T455" s="238"/>
      <c r="U455" s="238"/>
      <c r="V455" s="238"/>
      <c r="W455" s="238"/>
      <c r="X455" s="238"/>
      <c r="Y455" s="238"/>
      <c r="Z455" s="238"/>
      <c r="AA455" s="238"/>
      <c r="AB455" s="238"/>
      <c r="AC455" s="238"/>
    </row>
    <row r="456" customFormat="false" ht="15" hidden="false" customHeight="false" outlineLevel="0" collapsed="false">
      <c r="A456" s="238"/>
      <c r="B456" s="453"/>
      <c r="C456" s="238"/>
      <c r="D456" s="347"/>
      <c r="E456" s="347"/>
      <c r="F456" s="486"/>
      <c r="G456" s="505"/>
      <c r="H456" s="486"/>
      <c r="I456" s="491"/>
      <c r="J456" s="238"/>
      <c r="K456" s="238"/>
      <c r="L456" s="238"/>
      <c r="M456" s="238"/>
      <c r="N456" s="238"/>
      <c r="O456" s="238"/>
      <c r="P456" s="238"/>
      <c r="Q456" s="238"/>
      <c r="R456" s="238"/>
      <c r="S456" s="238"/>
      <c r="T456" s="238"/>
      <c r="U456" s="238"/>
      <c r="V456" s="238"/>
      <c r="W456" s="238"/>
      <c r="X456" s="238"/>
      <c r="Y456" s="238"/>
      <c r="Z456" s="238"/>
      <c r="AA456" s="238"/>
      <c r="AB456" s="238"/>
      <c r="AC456" s="238"/>
    </row>
    <row r="457" customFormat="false" ht="15" hidden="false" customHeight="false" outlineLevel="0" collapsed="false">
      <c r="A457" s="238"/>
      <c r="B457" s="453"/>
      <c r="C457" s="238"/>
      <c r="D457" s="347"/>
      <c r="E457" s="347"/>
      <c r="F457" s="486"/>
      <c r="G457" s="505"/>
      <c r="H457" s="486"/>
      <c r="I457" s="491"/>
      <c r="J457" s="238"/>
      <c r="K457" s="238"/>
      <c r="L457" s="238"/>
      <c r="M457" s="238"/>
      <c r="N457" s="238"/>
      <c r="O457" s="238"/>
      <c r="P457" s="238"/>
      <c r="Q457" s="238"/>
      <c r="R457" s="238"/>
      <c r="S457" s="238"/>
      <c r="T457" s="238"/>
      <c r="U457" s="238"/>
      <c r="V457" s="238"/>
      <c r="W457" s="238"/>
      <c r="X457" s="238"/>
      <c r="Y457" s="238"/>
      <c r="Z457" s="238"/>
      <c r="AA457" s="238"/>
      <c r="AB457" s="238"/>
      <c r="AC457" s="238"/>
    </row>
    <row r="458" customFormat="false" ht="15" hidden="false" customHeight="false" outlineLevel="0" collapsed="false">
      <c r="A458" s="238"/>
      <c r="B458" s="453"/>
      <c r="C458" s="238"/>
      <c r="D458" s="347"/>
      <c r="E458" s="347"/>
      <c r="F458" s="486"/>
      <c r="G458" s="505"/>
      <c r="H458" s="486"/>
      <c r="I458" s="491"/>
      <c r="J458" s="238"/>
      <c r="K458" s="238"/>
      <c r="L458" s="238"/>
      <c r="M458" s="238"/>
      <c r="N458" s="238"/>
      <c r="O458" s="238"/>
      <c r="P458" s="238"/>
      <c r="Q458" s="238"/>
      <c r="R458" s="238"/>
      <c r="S458" s="238"/>
      <c r="T458" s="238"/>
      <c r="U458" s="238"/>
      <c r="V458" s="238"/>
      <c r="W458" s="238"/>
      <c r="X458" s="238"/>
      <c r="Y458" s="238"/>
      <c r="Z458" s="238"/>
      <c r="AA458" s="238"/>
      <c r="AB458" s="238"/>
      <c r="AC458" s="238"/>
    </row>
    <row r="459" customFormat="false" ht="15" hidden="false" customHeight="false" outlineLevel="0" collapsed="false">
      <c r="A459" s="238"/>
      <c r="B459" s="453"/>
      <c r="C459" s="238"/>
      <c r="D459" s="347"/>
      <c r="E459" s="347"/>
      <c r="F459" s="486"/>
      <c r="G459" s="505"/>
      <c r="H459" s="486"/>
      <c r="I459" s="491"/>
      <c r="J459" s="238"/>
      <c r="K459" s="238"/>
      <c r="L459" s="238"/>
      <c r="M459" s="238"/>
      <c r="N459" s="238"/>
      <c r="O459" s="238"/>
      <c r="P459" s="238"/>
      <c r="Q459" s="238"/>
      <c r="R459" s="238"/>
      <c r="S459" s="238"/>
      <c r="T459" s="238"/>
      <c r="U459" s="238"/>
      <c r="V459" s="238"/>
      <c r="W459" s="238"/>
      <c r="X459" s="238"/>
      <c r="Y459" s="238"/>
      <c r="Z459" s="238"/>
      <c r="AA459" s="238"/>
      <c r="AB459" s="238"/>
      <c r="AC459" s="238"/>
    </row>
    <row r="460" customFormat="false" ht="15" hidden="false" customHeight="false" outlineLevel="0" collapsed="false">
      <c r="A460" s="238"/>
      <c r="B460" s="453"/>
      <c r="C460" s="238"/>
      <c r="D460" s="347"/>
      <c r="E460" s="347"/>
      <c r="F460" s="486"/>
      <c r="G460" s="505"/>
      <c r="H460" s="486"/>
      <c r="I460" s="491"/>
      <c r="J460" s="238"/>
      <c r="K460" s="238"/>
      <c r="L460" s="238"/>
      <c r="M460" s="238"/>
      <c r="N460" s="238"/>
      <c r="O460" s="238"/>
      <c r="P460" s="238"/>
      <c r="Q460" s="238"/>
      <c r="R460" s="238"/>
      <c r="S460" s="238"/>
      <c r="T460" s="238"/>
      <c r="U460" s="238"/>
      <c r="V460" s="238"/>
      <c r="W460" s="238"/>
      <c r="X460" s="238"/>
      <c r="Y460" s="238"/>
      <c r="Z460" s="238"/>
      <c r="AA460" s="238"/>
      <c r="AB460" s="238"/>
      <c r="AC460" s="238"/>
    </row>
    <row r="461" customFormat="false" ht="15" hidden="false" customHeight="false" outlineLevel="0" collapsed="false">
      <c r="A461" s="238"/>
      <c r="B461" s="453"/>
      <c r="C461" s="238"/>
      <c r="D461" s="347"/>
      <c r="E461" s="347"/>
      <c r="F461" s="486"/>
      <c r="G461" s="505"/>
      <c r="H461" s="486"/>
      <c r="I461" s="491"/>
      <c r="J461" s="238"/>
      <c r="K461" s="238"/>
      <c r="L461" s="238"/>
      <c r="M461" s="238"/>
      <c r="N461" s="238"/>
      <c r="O461" s="238"/>
      <c r="P461" s="238"/>
      <c r="Q461" s="238"/>
      <c r="R461" s="238"/>
      <c r="S461" s="238"/>
      <c r="T461" s="238"/>
      <c r="U461" s="238"/>
      <c r="V461" s="238"/>
      <c r="W461" s="238"/>
      <c r="X461" s="238"/>
      <c r="Y461" s="238"/>
      <c r="Z461" s="238"/>
      <c r="AA461" s="238"/>
      <c r="AB461" s="238"/>
      <c r="AC461" s="238"/>
    </row>
    <row r="462" customFormat="false" ht="15" hidden="false" customHeight="false" outlineLevel="0" collapsed="false">
      <c r="A462" s="238"/>
      <c r="B462" s="453"/>
      <c r="C462" s="238"/>
      <c r="D462" s="347"/>
      <c r="E462" s="347"/>
      <c r="F462" s="486"/>
      <c r="G462" s="505"/>
      <c r="H462" s="486"/>
      <c r="I462" s="491"/>
      <c r="J462" s="238"/>
      <c r="K462" s="238"/>
      <c r="L462" s="238"/>
      <c r="M462" s="238"/>
      <c r="N462" s="238"/>
      <c r="O462" s="238"/>
      <c r="P462" s="238"/>
      <c r="Q462" s="238"/>
      <c r="R462" s="238"/>
      <c r="S462" s="238"/>
      <c r="T462" s="238"/>
      <c r="U462" s="238"/>
      <c r="V462" s="238"/>
      <c r="W462" s="238"/>
      <c r="X462" s="238"/>
      <c r="Y462" s="238"/>
      <c r="Z462" s="238"/>
      <c r="AA462" s="238"/>
      <c r="AB462" s="238"/>
      <c r="AC462" s="238"/>
    </row>
    <row r="463" customFormat="false" ht="15" hidden="false" customHeight="false" outlineLevel="0" collapsed="false">
      <c r="A463" s="238"/>
      <c r="B463" s="453"/>
      <c r="C463" s="238"/>
      <c r="D463" s="347"/>
      <c r="E463" s="347"/>
      <c r="F463" s="486"/>
      <c r="G463" s="505"/>
      <c r="H463" s="486"/>
      <c r="I463" s="491"/>
      <c r="J463" s="238"/>
      <c r="K463" s="238"/>
      <c r="L463" s="238"/>
      <c r="M463" s="238"/>
      <c r="N463" s="238"/>
      <c r="O463" s="238"/>
      <c r="P463" s="238"/>
      <c r="Q463" s="238"/>
      <c r="R463" s="238"/>
      <c r="S463" s="238"/>
      <c r="T463" s="238"/>
      <c r="U463" s="238"/>
      <c r="V463" s="238"/>
      <c r="W463" s="238"/>
      <c r="X463" s="238"/>
      <c r="Y463" s="238"/>
      <c r="Z463" s="238"/>
      <c r="AA463" s="238"/>
      <c r="AB463" s="238"/>
      <c r="AC463" s="238"/>
    </row>
    <row r="464" customFormat="false" ht="15" hidden="false" customHeight="false" outlineLevel="0" collapsed="false">
      <c r="A464" s="238"/>
      <c r="B464" s="453"/>
      <c r="C464" s="238"/>
      <c r="D464" s="347"/>
      <c r="E464" s="347"/>
      <c r="F464" s="486"/>
      <c r="G464" s="505"/>
      <c r="H464" s="486"/>
      <c r="I464" s="491"/>
      <c r="J464" s="238"/>
      <c r="K464" s="238"/>
      <c r="L464" s="238"/>
      <c r="M464" s="238"/>
      <c r="N464" s="238"/>
      <c r="O464" s="238"/>
      <c r="P464" s="238"/>
      <c r="Q464" s="238"/>
      <c r="R464" s="238"/>
      <c r="S464" s="238"/>
      <c r="T464" s="238"/>
      <c r="U464" s="238"/>
      <c r="V464" s="238"/>
      <c r="W464" s="238"/>
      <c r="X464" s="238"/>
      <c r="Y464" s="238"/>
      <c r="Z464" s="238"/>
      <c r="AA464" s="238"/>
      <c r="AB464" s="238"/>
      <c r="AC464" s="238"/>
    </row>
    <row r="465" customFormat="false" ht="15" hidden="false" customHeight="false" outlineLevel="0" collapsed="false">
      <c r="A465" s="238"/>
      <c r="B465" s="453"/>
      <c r="C465" s="238"/>
      <c r="D465" s="347"/>
      <c r="E465" s="347"/>
      <c r="F465" s="486"/>
      <c r="G465" s="505"/>
      <c r="H465" s="486"/>
      <c r="I465" s="491"/>
      <c r="J465" s="238"/>
      <c r="K465" s="238"/>
      <c r="L465" s="238"/>
      <c r="M465" s="238"/>
      <c r="N465" s="238"/>
      <c r="O465" s="238"/>
      <c r="P465" s="238"/>
      <c r="Q465" s="238"/>
      <c r="R465" s="238"/>
      <c r="S465" s="238"/>
      <c r="T465" s="238"/>
      <c r="U465" s="238"/>
      <c r="V465" s="238"/>
      <c r="W465" s="238"/>
      <c r="X465" s="238"/>
      <c r="Y465" s="238"/>
      <c r="Z465" s="238"/>
      <c r="AA465" s="238"/>
      <c r="AB465" s="238"/>
      <c r="AC465" s="238"/>
    </row>
    <row r="466" customFormat="false" ht="15" hidden="false" customHeight="false" outlineLevel="0" collapsed="false">
      <c r="A466" s="238"/>
      <c r="B466" s="453"/>
      <c r="C466" s="238"/>
      <c r="D466" s="347"/>
      <c r="E466" s="347"/>
      <c r="F466" s="486"/>
      <c r="G466" s="505"/>
      <c r="H466" s="486"/>
      <c r="I466" s="491"/>
      <c r="J466" s="238"/>
      <c r="K466" s="238"/>
      <c r="L466" s="238"/>
      <c r="M466" s="238"/>
      <c r="N466" s="238"/>
      <c r="O466" s="238"/>
      <c r="P466" s="238"/>
      <c r="Q466" s="238"/>
      <c r="R466" s="238"/>
      <c r="S466" s="238"/>
      <c r="T466" s="238"/>
      <c r="U466" s="238"/>
      <c r="V466" s="238"/>
      <c r="W466" s="238"/>
      <c r="X466" s="238"/>
      <c r="Y466" s="238"/>
      <c r="Z466" s="238"/>
      <c r="AA466" s="238"/>
      <c r="AB466" s="238"/>
      <c r="AC466" s="238"/>
    </row>
    <row r="467" customFormat="false" ht="15" hidden="false" customHeight="false" outlineLevel="0" collapsed="false">
      <c r="A467" s="238"/>
      <c r="B467" s="453"/>
      <c r="C467" s="238"/>
      <c r="D467" s="347"/>
      <c r="E467" s="347"/>
      <c r="F467" s="486"/>
      <c r="G467" s="505"/>
      <c r="H467" s="486"/>
      <c r="I467" s="491"/>
      <c r="J467" s="238"/>
      <c r="K467" s="238"/>
      <c r="L467" s="238"/>
      <c r="M467" s="238"/>
      <c r="N467" s="238"/>
      <c r="O467" s="238"/>
      <c r="P467" s="238"/>
      <c r="Q467" s="238"/>
      <c r="R467" s="238"/>
      <c r="S467" s="238"/>
      <c r="T467" s="238"/>
      <c r="U467" s="238"/>
      <c r="V467" s="238"/>
      <c r="W467" s="238"/>
      <c r="X467" s="238"/>
      <c r="Y467" s="238"/>
      <c r="Z467" s="238"/>
      <c r="AA467" s="238"/>
      <c r="AB467" s="238"/>
      <c r="AC467" s="238"/>
    </row>
    <row r="468" customFormat="false" ht="15" hidden="false" customHeight="false" outlineLevel="0" collapsed="false">
      <c r="A468" s="238"/>
      <c r="B468" s="453"/>
      <c r="C468" s="238"/>
      <c r="D468" s="347"/>
      <c r="E468" s="347"/>
      <c r="F468" s="486"/>
      <c r="G468" s="505"/>
      <c r="H468" s="486"/>
      <c r="I468" s="491"/>
      <c r="J468" s="238"/>
      <c r="K468" s="238"/>
      <c r="L468" s="238"/>
      <c r="M468" s="238"/>
      <c r="N468" s="238"/>
      <c r="O468" s="238"/>
      <c r="P468" s="238"/>
      <c r="Q468" s="238"/>
      <c r="R468" s="238"/>
      <c r="S468" s="238"/>
      <c r="T468" s="238"/>
      <c r="U468" s="238"/>
      <c r="V468" s="238"/>
      <c r="W468" s="238"/>
      <c r="X468" s="238"/>
      <c r="Y468" s="238"/>
      <c r="Z468" s="238"/>
      <c r="AA468" s="238"/>
      <c r="AB468" s="238"/>
      <c r="AC468" s="238"/>
    </row>
    <row r="469" customFormat="false" ht="15" hidden="false" customHeight="false" outlineLevel="0" collapsed="false">
      <c r="A469" s="238"/>
      <c r="B469" s="453"/>
      <c r="C469" s="238"/>
      <c r="D469" s="347"/>
      <c r="E469" s="347"/>
      <c r="F469" s="486"/>
      <c r="G469" s="505"/>
      <c r="H469" s="486"/>
      <c r="I469" s="491"/>
      <c r="J469" s="238"/>
      <c r="K469" s="238"/>
      <c r="L469" s="238"/>
      <c r="M469" s="238"/>
      <c r="N469" s="238"/>
      <c r="O469" s="238"/>
      <c r="P469" s="238"/>
      <c r="Q469" s="238"/>
      <c r="R469" s="238"/>
      <c r="S469" s="238"/>
      <c r="T469" s="238"/>
      <c r="U469" s="238"/>
      <c r="V469" s="238"/>
      <c r="W469" s="238"/>
      <c r="X469" s="238"/>
      <c r="Y469" s="238"/>
      <c r="Z469" s="238"/>
      <c r="AA469" s="238"/>
      <c r="AB469" s="238"/>
      <c r="AC469" s="238"/>
    </row>
    <row r="470" customFormat="false" ht="15" hidden="false" customHeight="false" outlineLevel="0" collapsed="false">
      <c r="A470" s="238"/>
      <c r="B470" s="453"/>
      <c r="C470" s="238"/>
      <c r="D470" s="347"/>
      <c r="E470" s="347"/>
      <c r="F470" s="486"/>
      <c r="G470" s="505"/>
      <c r="H470" s="486"/>
      <c r="I470" s="491"/>
      <c r="J470" s="238"/>
      <c r="K470" s="238"/>
      <c r="L470" s="238"/>
      <c r="M470" s="238"/>
      <c r="N470" s="238"/>
      <c r="O470" s="238"/>
      <c r="P470" s="238"/>
      <c r="Q470" s="238"/>
      <c r="R470" s="238"/>
      <c r="S470" s="238"/>
      <c r="T470" s="238"/>
      <c r="U470" s="238"/>
      <c r="V470" s="238"/>
      <c r="W470" s="238"/>
      <c r="X470" s="238"/>
      <c r="Y470" s="238"/>
      <c r="Z470" s="238"/>
      <c r="AA470" s="238"/>
      <c r="AB470" s="238"/>
      <c r="AC470" s="238"/>
    </row>
    <row r="471" customFormat="false" ht="15" hidden="false" customHeight="false" outlineLevel="0" collapsed="false">
      <c r="A471" s="238"/>
      <c r="B471" s="453"/>
      <c r="C471" s="238"/>
      <c r="D471" s="347"/>
      <c r="E471" s="347"/>
      <c r="F471" s="486"/>
      <c r="G471" s="505"/>
      <c r="H471" s="486"/>
      <c r="I471" s="491"/>
      <c r="J471" s="238"/>
      <c r="K471" s="238"/>
      <c r="L471" s="238"/>
      <c r="M471" s="238"/>
      <c r="N471" s="238"/>
      <c r="O471" s="238"/>
      <c r="P471" s="238"/>
      <c r="Q471" s="238"/>
      <c r="R471" s="238"/>
      <c r="S471" s="238"/>
      <c r="T471" s="238"/>
      <c r="U471" s="238"/>
      <c r="V471" s="238"/>
      <c r="W471" s="238"/>
      <c r="X471" s="238"/>
      <c r="Y471" s="238"/>
      <c r="Z471" s="238"/>
      <c r="AA471" s="238"/>
      <c r="AB471" s="238"/>
      <c r="AC471" s="238"/>
    </row>
    <row r="472" customFormat="false" ht="15" hidden="false" customHeight="false" outlineLevel="0" collapsed="false">
      <c r="A472" s="238"/>
      <c r="B472" s="453"/>
      <c r="C472" s="238"/>
      <c r="D472" s="347"/>
      <c r="E472" s="347"/>
      <c r="F472" s="486"/>
      <c r="G472" s="505"/>
      <c r="H472" s="486"/>
      <c r="I472" s="491"/>
      <c r="J472" s="238"/>
      <c r="K472" s="238"/>
      <c r="L472" s="238"/>
      <c r="M472" s="238"/>
      <c r="N472" s="238"/>
      <c r="O472" s="238"/>
      <c r="P472" s="238"/>
      <c r="Q472" s="238"/>
      <c r="R472" s="238"/>
      <c r="S472" s="238"/>
      <c r="T472" s="238"/>
      <c r="U472" s="238"/>
      <c r="V472" s="238"/>
      <c r="W472" s="238"/>
      <c r="X472" s="238"/>
      <c r="Y472" s="238"/>
      <c r="Z472" s="238"/>
      <c r="AA472" s="238"/>
      <c r="AB472" s="238"/>
      <c r="AC472" s="238"/>
    </row>
    <row r="473" customFormat="false" ht="15" hidden="false" customHeight="false" outlineLevel="0" collapsed="false">
      <c r="A473" s="238"/>
      <c r="B473" s="453"/>
      <c r="C473" s="238"/>
      <c r="D473" s="347"/>
      <c r="E473" s="347"/>
      <c r="F473" s="486"/>
      <c r="G473" s="505"/>
      <c r="H473" s="486"/>
      <c r="I473" s="491"/>
      <c r="J473" s="238"/>
      <c r="K473" s="238"/>
      <c r="L473" s="238"/>
      <c r="M473" s="238"/>
      <c r="N473" s="238"/>
      <c r="O473" s="238"/>
      <c r="P473" s="238"/>
      <c r="Q473" s="238"/>
      <c r="R473" s="238"/>
      <c r="S473" s="238"/>
      <c r="T473" s="238"/>
      <c r="U473" s="238"/>
      <c r="V473" s="238"/>
      <c r="W473" s="238"/>
      <c r="X473" s="238"/>
      <c r="Y473" s="238"/>
      <c r="Z473" s="238"/>
      <c r="AA473" s="238"/>
      <c r="AB473" s="238"/>
      <c r="AC473" s="238"/>
    </row>
    <row r="474" customFormat="false" ht="15" hidden="false" customHeight="false" outlineLevel="0" collapsed="false">
      <c r="A474" s="238"/>
      <c r="B474" s="453"/>
      <c r="C474" s="238"/>
      <c r="D474" s="347"/>
      <c r="E474" s="347"/>
      <c r="F474" s="486"/>
      <c r="G474" s="505"/>
      <c r="H474" s="486"/>
      <c r="I474" s="491"/>
      <c r="J474" s="238"/>
      <c r="K474" s="238"/>
      <c r="L474" s="238"/>
      <c r="M474" s="238"/>
      <c r="N474" s="238"/>
      <c r="O474" s="238"/>
      <c r="P474" s="238"/>
      <c r="Q474" s="238"/>
      <c r="R474" s="238"/>
      <c r="S474" s="238"/>
      <c r="T474" s="238"/>
      <c r="U474" s="238"/>
      <c r="V474" s="238"/>
      <c r="W474" s="238"/>
      <c r="X474" s="238"/>
      <c r="Y474" s="238"/>
      <c r="Z474" s="238"/>
      <c r="AA474" s="238"/>
      <c r="AB474" s="238"/>
      <c r="AC474" s="238"/>
    </row>
    <row r="475" customFormat="false" ht="15" hidden="false" customHeight="false" outlineLevel="0" collapsed="false">
      <c r="A475" s="238"/>
      <c r="B475" s="453"/>
      <c r="C475" s="238"/>
      <c r="D475" s="347"/>
      <c r="E475" s="347"/>
      <c r="F475" s="486"/>
      <c r="G475" s="505"/>
      <c r="H475" s="486"/>
      <c r="I475" s="491"/>
      <c r="J475" s="238"/>
      <c r="K475" s="238"/>
      <c r="L475" s="238"/>
      <c r="M475" s="238"/>
      <c r="N475" s="238"/>
      <c r="O475" s="238"/>
      <c r="P475" s="238"/>
      <c r="Q475" s="238"/>
      <c r="R475" s="238"/>
      <c r="S475" s="238"/>
      <c r="T475" s="238"/>
      <c r="U475" s="238"/>
      <c r="V475" s="238"/>
      <c r="W475" s="238"/>
      <c r="X475" s="238"/>
      <c r="Y475" s="238"/>
      <c r="Z475" s="238"/>
      <c r="AA475" s="238"/>
      <c r="AB475" s="238"/>
      <c r="AC475" s="238"/>
    </row>
    <row r="476" customFormat="false" ht="15" hidden="false" customHeight="false" outlineLevel="0" collapsed="false">
      <c r="A476" s="238"/>
      <c r="B476" s="453"/>
      <c r="C476" s="238"/>
      <c r="D476" s="347"/>
      <c r="E476" s="347"/>
      <c r="F476" s="486"/>
      <c r="G476" s="505"/>
      <c r="H476" s="486"/>
      <c r="I476" s="491"/>
      <c r="J476" s="238"/>
      <c r="K476" s="238"/>
      <c r="L476" s="238"/>
      <c r="M476" s="238"/>
      <c r="N476" s="238"/>
      <c r="O476" s="238"/>
      <c r="P476" s="238"/>
      <c r="Q476" s="238"/>
      <c r="R476" s="238"/>
      <c r="S476" s="238"/>
      <c r="T476" s="238"/>
      <c r="U476" s="238"/>
      <c r="V476" s="238"/>
      <c r="W476" s="238"/>
      <c r="X476" s="238"/>
      <c r="Y476" s="238"/>
      <c r="Z476" s="238"/>
      <c r="AA476" s="238"/>
      <c r="AB476" s="238"/>
      <c r="AC476" s="238"/>
    </row>
    <row r="477" customFormat="false" ht="15" hidden="false" customHeight="false" outlineLevel="0" collapsed="false">
      <c r="A477" s="238"/>
      <c r="B477" s="453"/>
      <c r="C477" s="238"/>
      <c r="D477" s="347"/>
      <c r="E477" s="347"/>
      <c r="F477" s="486"/>
      <c r="G477" s="505"/>
      <c r="H477" s="486"/>
      <c r="I477" s="491"/>
      <c r="J477" s="238"/>
      <c r="K477" s="238"/>
      <c r="L477" s="238"/>
      <c r="M477" s="238"/>
      <c r="N477" s="238"/>
      <c r="O477" s="238"/>
      <c r="P477" s="238"/>
      <c r="Q477" s="238"/>
      <c r="R477" s="238"/>
      <c r="S477" s="238"/>
      <c r="T477" s="238"/>
      <c r="U477" s="238"/>
      <c r="V477" s="238"/>
      <c r="W477" s="238"/>
      <c r="X477" s="238"/>
      <c r="Y477" s="238"/>
      <c r="Z477" s="238"/>
      <c r="AA477" s="238"/>
      <c r="AB477" s="238"/>
      <c r="AC477" s="238"/>
    </row>
    <row r="478" customFormat="false" ht="15" hidden="false" customHeight="false" outlineLevel="0" collapsed="false">
      <c r="A478" s="238"/>
      <c r="B478" s="453"/>
      <c r="C478" s="238"/>
      <c r="D478" s="347"/>
      <c r="E478" s="347"/>
      <c r="F478" s="486"/>
      <c r="G478" s="505"/>
      <c r="H478" s="486"/>
      <c r="I478" s="491"/>
      <c r="J478" s="238"/>
      <c r="K478" s="238"/>
      <c r="L478" s="238"/>
      <c r="M478" s="238"/>
      <c r="N478" s="238"/>
      <c r="O478" s="238"/>
      <c r="P478" s="238"/>
      <c r="Q478" s="238"/>
      <c r="R478" s="238"/>
      <c r="S478" s="238"/>
      <c r="T478" s="238"/>
      <c r="U478" s="238"/>
      <c r="V478" s="238"/>
      <c r="W478" s="238"/>
      <c r="X478" s="238"/>
      <c r="Y478" s="238"/>
      <c r="Z478" s="238"/>
      <c r="AA478" s="238"/>
      <c r="AB478" s="238"/>
      <c r="AC478" s="238"/>
    </row>
    <row r="479" customFormat="false" ht="15" hidden="false" customHeight="false" outlineLevel="0" collapsed="false">
      <c r="A479" s="238"/>
      <c r="B479" s="453"/>
      <c r="C479" s="238"/>
      <c r="D479" s="347"/>
      <c r="E479" s="347"/>
      <c r="F479" s="486"/>
      <c r="G479" s="505"/>
      <c r="H479" s="486"/>
      <c r="I479" s="491"/>
      <c r="J479" s="238"/>
      <c r="K479" s="238"/>
      <c r="L479" s="238"/>
      <c r="M479" s="238"/>
      <c r="N479" s="238"/>
      <c r="O479" s="238"/>
      <c r="P479" s="238"/>
      <c r="Q479" s="238"/>
      <c r="R479" s="238"/>
      <c r="S479" s="238"/>
      <c r="T479" s="238"/>
      <c r="U479" s="238"/>
      <c r="V479" s="238"/>
      <c r="W479" s="238"/>
      <c r="X479" s="238"/>
      <c r="Y479" s="238"/>
      <c r="Z479" s="238"/>
      <c r="AA479" s="238"/>
      <c r="AB479" s="238"/>
      <c r="AC479" s="238"/>
    </row>
    <row r="480" customFormat="false" ht="15" hidden="false" customHeight="false" outlineLevel="0" collapsed="false">
      <c r="A480" s="238"/>
      <c r="B480" s="453"/>
      <c r="C480" s="238"/>
      <c r="D480" s="347"/>
      <c r="E480" s="347"/>
      <c r="F480" s="486"/>
      <c r="G480" s="505"/>
      <c r="H480" s="486"/>
      <c r="I480" s="491"/>
      <c r="J480" s="238"/>
      <c r="K480" s="238"/>
      <c r="L480" s="238"/>
      <c r="M480" s="238"/>
      <c r="N480" s="238"/>
      <c r="O480" s="238"/>
      <c r="P480" s="238"/>
      <c r="Q480" s="238"/>
      <c r="R480" s="238"/>
      <c r="S480" s="238"/>
      <c r="T480" s="238"/>
      <c r="U480" s="238"/>
      <c r="V480" s="238"/>
      <c r="W480" s="238"/>
      <c r="X480" s="238"/>
      <c r="Y480" s="238"/>
      <c r="Z480" s="238"/>
      <c r="AA480" s="238"/>
      <c r="AB480" s="238"/>
      <c r="AC480" s="238"/>
    </row>
    <row r="481" customFormat="false" ht="15" hidden="false" customHeight="false" outlineLevel="0" collapsed="false">
      <c r="A481" s="238"/>
      <c r="B481" s="453"/>
      <c r="C481" s="238"/>
      <c r="D481" s="347"/>
      <c r="E481" s="347"/>
      <c r="F481" s="486"/>
      <c r="G481" s="505"/>
      <c r="H481" s="486"/>
      <c r="I481" s="491"/>
      <c r="J481" s="238"/>
      <c r="K481" s="238"/>
      <c r="L481" s="238"/>
      <c r="M481" s="238"/>
      <c r="N481" s="238"/>
      <c r="O481" s="238"/>
      <c r="P481" s="238"/>
      <c r="Q481" s="238"/>
      <c r="R481" s="238"/>
      <c r="S481" s="238"/>
      <c r="T481" s="238"/>
      <c r="U481" s="238"/>
      <c r="V481" s="238"/>
      <c r="W481" s="238"/>
      <c r="X481" s="238"/>
      <c r="Y481" s="238"/>
      <c r="Z481" s="238"/>
      <c r="AA481" s="238"/>
      <c r="AB481" s="238"/>
      <c r="AC481" s="238"/>
    </row>
    <row r="482" customFormat="false" ht="15" hidden="false" customHeight="false" outlineLevel="0" collapsed="false">
      <c r="A482" s="238"/>
      <c r="B482" s="453"/>
      <c r="C482" s="238"/>
      <c r="D482" s="347"/>
      <c r="E482" s="347"/>
      <c r="F482" s="486"/>
      <c r="G482" s="505"/>
      <c r="H482" s="486"/>
      <c r="I482" s="491"/>
      <c r="J482" s="238"/>
      <c r="K482" s="238"/>
      <c r="L482" s="238"/>
      <c r="M482" s="238"/>
      <c r="N482" s="238"/>
      <c r="O482" s="238"/>
      <c r="P482" s="238"/>
      <c r="Q482" s="238"/>
      <c r="R482" s="238"/>
      <c r="S482" s="238"/>
      <c r="T482" s="238"/>
      <c r="U482" s="238"/>
      <c r="V482" s="238"/>
      <c r="W482" s="238"/>
      <c r="X482" s="238"/>
      <c r="Y482" s="238"/>
      <c r="Z482" s="238"/>
      <c r="AA482" s="238"/>
      <c r="AB482" s="238"/>
      <c r="AC482" s="238"/>
    </row>
    <row r="483" customFormat="false" ht="15" hidden="false" customHeight="false" outlineLevel="0" collapsed="false">
      <c r="A483" s="238"/>
      <c r="B483" s="453"/>
      <c r="C483" s="238"/>
      <c r="D483" s="347"/>
      <c r="E483" s="347"/>
      <c r="F483" s="486"/>
      <c r="G483" s="505"/>
      <c r="H483" s="486"/>
      <c r="I483" s="491"/>
      <c r="J483" s="238"/>
      <c r="K483" s="238"/>
      <c r="L483" s="238"/>
      <c r="M483" s="238"/>
      <c r="N483" s="238"/>
      <c r="O483" s="238"/>
      <c r="P483" s="238"/>
      <c r="Q483" s="238"/>
      <c r="R483" s="238"/>
      <c r="S483" s="238"/>
      <c r="T483" s="238"/>
      <c r="U483" s="238"/>
      <c r="V483" s="238"/>
      <c r="W483" s="238"/>
      <c r="X483" s="238"/>
      <c r="Y483" s="238"/>
      <c r="Z483" s="238"/>
      <c r="AA483" s="238"/>
      <c r="AB483" s="238"/>
      <c r="AC483" s="238"/>
    </row>
    <row r="484" customFormat="false" ht="15" hidden="false" customHeight="false" outlineLevel="0" collapsed="false">
      <c r="A484" s="238"/>
      <c r="B484" s="453"/>
      <c r="C484" s="238"/>
      <c r="D484" s="347"/>
      <c r="E484" s="347"/>
      <c r="F484" s="486"/>
      <c r="G484" s="505"/>
      <c r="H484" s="486"/>
      <c r="I484" s="491"/>
      <c r="J484" s="238"/>
      <c r="K484" s="238"/>
      <c r="L484" s="238"/>
      <c r="M484" s="238"/>
      <c r="N484" s="238"/>
      <c r="O484" s="238"/>
      <c r="P484" s="238"/>
      <c r="Q484" s="238"/>
      <c r="R484" s="238"/>
      <c r="S484" s="238"/>
      <c r="T484" s="238"/>
      <c r="U484" s="238"/>
      <c r="V484" s="238"/>
      <c r="W484" s="238"/>
      <c r="X484" s="238"/>
      <c r="Y484" s="238"/>
      <c r="Z484" s="238"/>
      <c r="AA484" s="238"/>
      <c r="AB484" s="238"/>
      <c r="AC484" s="238"/>
    </row>
    <row r="485" customFormat="false" ht="15" hidden="false" customHeight="false" outlineLevel="0" collapsed="false">
      <c r="A485" s="238"/>
      <c r="B485" s="453"/>
      <c r="C485" s="238"/>
      <c r="D485" s="347"/>
      <c r="E485" s="347"/>
      <c r="F485" s="486"/>
      <c r="G485" s="505"/>
      <c r="H485" s="486"/>
      <c r="I485" s="491"/>
      <c r="J485" s="238"/>
      <c r="K485" s="238"/>
      <c r="L485" s="238"/>
      <c r="M485" s="238"/>
      <c r="N485" s="238"/>
      <c r="O485" s="238"/>
      <c r="P485" s="238"/>
      <c r="Q485" s="238"/>
      <c r="R485" s="238"/>
      <c r="S485" s="238"/>
      <c r="T485" s="238"/>
      <c r="U485" s="238"/>
      <c r="V485" s="238"/>
      <c r="W485" s="238"/>
      <c r="X485" s="238"/>
      <c r="Y485" s="238"/>
      <c r="Z485" s="238"/>
      <c r="AA485" s="238"/>
      <c r="AB485" s="238"/>
      <c r="AC485" s="238"/>
    </row>
    <row r="486" customFormat="false" ht="15" hidden="false" customHeight="false" outlineLevel="0" collapsed="false">
      <c r="A486" s="238"/>
      <c r="B486" s="453"/>
      <c r="C486" s="238"/>
      <c r="D486" s="347"/>
      <c r="E486" s="347"/>
      <c r="F486" s="486"/>
      <c r="G486" s="505"/>
      <c r="H486" s="486"/>
      <c r="I486" s="491"/>
      <c r="J486" s="238"/>
      <c r="K486" s="238"/>
      <c r="L486" s="238"/>
      <c r="M486" s="238"/>
      <c r="N486" s="238"/>
      <c r="O486" s="238"/>
      <c r="P486" s="238"/>
      <c r="Q486" s="238"/>
      <c r="R486" s="238"/>
      <c r="S486" s="238"/>
      <c r="T486" s="238"/>
      <c r="U486" s="238"/>
      <c r="V486" s="238"/>
      <c r="W486" s="238"/>
      <c r="X486" s="238"/>
      <c r="Y486" s="238"/>
      <c r="Z486" s="238"/>
      <c r="AA486" s="238"/>
      <c r="AB486" s="238"/>
      <c r="AC486" s="238"/>
    </row>
    <row r="487" customFormat="false" ht="15" hidden="false" customHeight="false" outlineLevel="0" collapsed="false">
      <c r="A487" s="238"/>
      <c r="B487" s="453"/>
      <c r="C487" s="238"/>
      <c r="D487" s="347"/>
      <c r="E487" s="347"/>
      <c r="F487" s="486"/>
      <c r="G487" s="505"/>
      <c r="H487" s="486"/>
      <c r="I487" s="491"/>
      <c r="J487" s="238"/>
      <c r="K487" s="238"/>
      <c r="L487" s="238"/>
      <c r="M487" s="238"/>
      <c r="N487" s="238"/>
      <c r="O487" s="238"/>
      <c r="P487" s="238"/>
      <c r="Q487" s="238"/>
      <c r="R487" s="238"/>
      <c r="S487" s="238"/>
      <c r="T487" s="238"/>
      <c r="U487" s="238"/>
      <c r="V487" s="238"/>
      <c r="W487" s="238"/>
      <c r="X487" s="238"/>
      <c r="Y487" s="238"/>
      <c r="Z487" s="238"/>
      <c r="AA487" s="238"/>
      <c r="AB487" s="238"/>
      <c r="AC487" s="238"/>
    </row>
    <row r="488" customFormat="false" ht="15" hidden="false" customHeight="false" outlineLevel="0" collapsed="false">
      <c r="A488" s="238"/>
      <c r="B488" s="453"/>
      <c r="C488" s="238"/>
      <c r="D488" s="347"/>
      <c r="E488" s="347"/>
      <c r="F488" s="486"/>
      <c r="G488" s="505"/>
      <c r="H488" s="486"/>
      <c r="I488" s="491"/>
      <c r="J488" s="238"/>
      <c r="K488" s="238"/>
      <c r="L488" s="238"/>
      <c r="M488" s="238"/>
      <c r="N488" s="238"/>
      <c r="O488" s="238"/>
      <c r="P488" s="238"/>
      <c r="Q488" s="238"/>
      <c r="R488" s="238"/>
      <c r="S488" s="238"/>
      <c r="T488" s="238"/>
      <c r="U488" s="238"/>
      <c r="V488" s="238"/>
      <c r="W488" s="238"/>
      <c r="X488" s="238"/>
      <c r="Y488" s="238"/>
      <c r="Z488" s="238"/>
      <c r="AA488" s="238"/>
      <c r="AB488" s="238"/>
      <c r="AC488" s="238"/>
    </row>
    <row r="489" customFormat="false" ht="15" hidden="false" customHeight="false" outlineLevel="0" collapsed="false">
      <c r="A489" s="238"/>
      <c r="B489" s="453"/>
      <c r="C489" s="238"/>
      <c r="D489" s="347"/>
      <c r="E489" s="347"/>
      <c r="F489" s="486"/>
      <c r="G489" s="505"/>
      <c r="H489" s="486"/>
      <c r="I489" s="491"/>
      <c r="J489" s="238"/>
      <c r="K489" s="238"/>
      <c r="L489" s="238"/>
      <c r="M489" s="238"/>
      <c r="N489" s="238"/>
      <c r="O489" s="238"/>
      <c r="P489" s="238"/>
      <c r="Q489" s="238"/>
      <c r="R489" s="238"/>
      <c r="S489" s="238"/>
      <c r="T489" s="238"/>
      <c r="U489" s="238"/>
      <c r="V489" s="238"/>
      <c r="W489" s="238"/>
      <c r="X489" s="238"/>
      <c r="Y489" s="238"/>
      <c r="Z489" s="238"/>
      <c r="AA489" s="238"/>
      <c r="AB489" s="238"/>
      <c r="AC489" s="238"/>
    </row>
    <row r="490" customFormat="false" ht="15" hidden="false" customHeight="false" outlineLevel="0" collapsed="false">
      <c r="A490" s="238"/>
      <c r="B490" s="453"/>
      <c r="C490" s="238"/>
      <c r="D490" s="347"/>
      <c r="E490" s="347"/>
      <c r="F490" s="486"/>
      <c r="G490" s="505"/>
      <c r="H490" s="486"/>
      <c r="I490" s="491"/>
      <c r="J490" s="238"/>
      <c r="K490" s="238"/>
      <c r="L490" s="238"/>
      <c r="M490" s="238"/>
      <c r="N490" s="238"/>
      <c r="O490" s="238"/>
      <c r="P490" s="238"/>
      <c r="Q490" s="238"/>
      <c r="R490" s="238"/>
      <c r="S490" s="238"/>
      <c r="T490" s="238"/>
      <c r="U490" s="238"/>
      <c r="V490" s="238"/>
      <c r="W490" s="238"/>
      <c r="X490" s="238"/>
      <c r="Y490" s="238"/>
      <c r="Z490" s="238"/>
      <c r="AA490" s="238"/>
      <c r="AB490" s="238"/>
      <c r="AC490" s="238"/>
    </row>
    <row r="491" customFormat="false" ht="15" hidden="false" customHeight="false" outlineLevel="0" collapsed="false">
      <c r="A491" s="238"/>
      <c r="B491" s="453"/>
      <c r="C491" s="238"/>
      <c r="D491" s="347"/>
      <c r="E491" s="347"/>
      <c r="F491" s="486"/>
      <c r="G491" s="505"/>
      <c r="H491" s="486"/>
      <c r="I491" s="491"/>
      <c r="J491" s="238"/>
      <c r="K491" s="238"/>
      <c r="L491" s="238"/>
      <c r="M491" s="238"/>
      <c r="N491" s="238"/>
      <c r="O491" s="238"/>
      <c r="P491" s="238"/>
      <c r="Q491" s="238"/>
      <c r="R491" s="238"/>
      <c r="S491" s="238"/>
      <c r="T491" s="238"/>
      <c r="U491" s="238"/>
      <c r="V491" s="238"/>
      <c r="W491" s="238"/>
      <c r="X491" s="238"/>
      <c r="Y491" s="238"/>
      <c r="Z491" s="238"/>
      <c r="AA491" s="238"/>
      <c r="AB491" s="238"/>
      <c r="AC491" s="238"/>
    </row>
    <row r="492" customFormat="false" ht="15" hidden="false" customHeight="false" outlineLevel="0" collapsed="false">
      <c r="A492" s="238"/>
      <c r="B492" s="453"/>
      <c r="C492" s="238"/>
      <c r="D492" s="347"/>
      <c r="E492" s="347"/>
      <c r="F492" s="486"/>
      <c r="G492" s="505"/>
      <c r="H492" s="486"/>
      <c r="I492" s="491"/>
      <c r="J492" s="238"/>
      <c r="K492" s="238"/>
      <c r="L492" s="238"/>
      <c r="M492" s="238"/>
      <c r="N492" s="238"/>
      <c r="O492" s="238"/>
      <c r="P492" s="238"/>
      <c r="Q492" s="238"/>
      <c r="R492" s="238"/>
      <c r="S492" s="238"/>
      <c r="T492" s="238"/>
      <c r="U492" s="238"/>
      <c r="V492" s="238"/>
      <c r="W492" s="238"/>
      <c r="X492" s="238"/>
      <c r="Y492" s="238"/>
      <c r="Z492" s="238"/>
      <c r="AA492" s="238"/>
      <c r="AB492" s="238"/>
      <c r="AC492" s="238"/>
    </row>
    <row r="493" customFormat="false" ht="15" hidden="false" customHeight="false" outlineLevel="0" collapsed="false">
      <c r="A493" s="238"/>
      <c r="B493" s="453"/>
      <c r="C493" s="238"/>
      <c r="D493" s="347"/>
      <c r="E493" s="347"/>
      <c r="F493" s="486"/>
      <c r="G493" s="505"/>
      <c r="H493" s="486"/>
      <c r="I493" s="491"/>
      <c r="J493" s="238"/>
      <c r="K493" s="238"/>
      <c r="L493" s="238"/>
      <c r="M493" s="238"/>
      <c r="N493" s="238"/>
      <c r="O493" s="238"/>
      <c r="P493" s="238"/>
      <c r="Q493" s="238"/>
      <c r="R493" s="238"/>
      <c r="S493" s="238"/>
      <c r="T493" s="238"/>
      <c r="U493" s="238"/>
      <c r="V493" s="238"/>
      <c r="W493" s="238"/>
      <c r="X493" s="238"/>
      <c r="Y493" s="238"/>
      <c r="Z493" s="238"/>
      <c r="AA493" s="238"/>
      <c r="AB493" s="238"/>
      <c r="AC493" s="238"/>
    </row>
    <row r="494" customFormat="false" ht="15" hidden="false" customHeight="false" outlineLevel="0" collapsed="false">
      <c r="A494" s="238"/>
      <c r="B494" s="453"/>
      <c r="C494" s="238"/>
      <c r="D494" s="347"/>
      <c r="E494" s="347"/>
      <c r="F494" s="486"/>
      <c r="G494" s="505"/>
      <c r="H494" s="486"/>
      <c r="I494" s="491"/>
      <c r="J494" s="238"/>
      <c r="K494" s="238"/>
      <c r="L494" s="238"/>
      <c r="M494" s="238"/>
      <c r="N494" s="238"/>
      <c r="O494" s="238"/>
      <c r="P494" s="238"/>
      <c r="Q494" s="238"/>
      <c r="R494" s="238"/>
      <c r="S494" s="238"/>
      <c r="T494" s="238"/>
      <c r="U494" s="238"/>
      <c r="V494" s="238"/>
      <c r="W494" s="238"/>
      <c r="X494" s="238"/>
      <c r="Y494" s="238"/>
      <c r="Z494" s="238"/>
      <c r="AA494" s="238"/>
      <c r="AB494" s="238"/>
      <c r="AC494" s="238"/>
    </row>
    <row r="495" customFormat="false" ht="15" hidden="false" customHeight="false" outlineLevel="0" collapsed="false">
      <c r="A495" s="238"/>
      <c r="B495" s="453"/>
      <c r="C495" s="238"/>
      <c r="D495" s="347"/>
      <c r="E495" s="347"/>
      <c r="F495" s="486"/>
      <c r="G495" s="505"/>
      <c r="H495" s="486"/>
      <c r="I495" s="491"/>
      <c r="J495" s="238"/>
      <c r="K495" s="238"/>
      <c r="L495" s="238"/>
      <c r="M495" s="238"/>
      <c r="N495" s="238"/>
      <c r="O495" s="238"/>
      <c r="P495" s="238"/>
      <c r="Q495" s="238"/>
      <c r="R495" s="238"/>
      <c r="S495" s="238"/>
      <c r="T495" s="238"/>
      <c r="U495" s="238"/>
      <c r="V495" s="238"/>
      <c r="W495" s="238"/>
      <c r="X495" s="238"/>
      <c r="Y495" s="238"/>
      <c r="Z495" s="238"/>
      <c r="AA495" s="238"/>
      <c r="AB495" s="238"/>
      <c r="AC495" s="238"/>
    </row>
    <row r="496" customFormat="false" ht="15" hidden="false" customHeight="false" outlineLevel="0" collapsed="false">
      <c r="A496" s="238"/>
      <c r="B496" s="453"/>
      <c r="C496" s="238"/>
      <c r="D496" s="347"/>
      <c r="E496" s="347"/>
      <c r="F496" s="486"/>
      <c r="G496" s="505"/>
      <c r="H496" s="486"/>
      <c r="I496" s="491"/>
      <c r="J496" s="238"/>
      <c r="K496" s="238"/>
      <c r="L496" s="238"/>
      <c r="M496" s="238"/>
      <c r="N496" s="238"/>
      <c r="O496" s="238"/>
      <c r="P496" s="238"/>
      <c r="Q496" s="238"/>
      <c r="R496" s="238"/>
      <c r="S496" s="238"/>
      <c r="T496" s="238"/>
      <c r="U496" s="238"/>
      <c r="V496" s="238"/>
      <c r="W496" s="238"/>
      <c r="X496" s="238"/>
      <c r="Y496" s="238"/>
      <c r="Z496" s="238"/>
      <c r="AA496" s="238"/>
      <c r="AB496" s="238"/>
      <c r="AC496" s="238"/>
    </row>
    <row r="497" customFormat="false" ht="15" hidden="false" customHeight="false" outlineLevel="0" collapsed="false">
      <c r="A497" s="238"/>
      <c r="B497" s="453"/>
      <c r="C497" s="238"/>
      <c r="D497" s="347"/>
      <c r="E497" s="347"/>
      <c r="F497" s="486"/>
      <c r="G497" s="505"/>
      <c r="H497" s="486"/>
      <c r="I497" s="491"/>
      <c r="J497" s="238"/>
      <c r="K497" s="238"/>
      <c r="L497" s="238"/>
      <c r="M497" s="238"/>
      <c r="N497" s="238"/>
      <c r="O497" s="238"/>
      <c r="P497" s="238"/>
      <c r="Q497" s="238"/>
      <c r="R497" s="238"/>
      <c r="S497" s="238"/>
      <c r="T497" s="238"/>
      <c r="U497" s="238"/>
      <c r="V497" s="238"/>
      <c r="W497" s="238"/>
      <c r="X497" s="238"/>
      <c r="Y497" s="238"/>
      <c r="Z497" s="238"/>
      <c r="AA497" s="238"/>
      <c r="AB497" s="238"/>
      <c r="AC497" s="238"/>
    </row>
    <row r="498" customFormat="false" ht="15" hidden="false" customHeight="false" outlineLevel="0" collapsed="false">
      <c r="A498" s="238"/>
      <c r="B498" s="453"/>
      <c r="C498" s="238"/>
      <c r="D498" s="347"/>
      <c r="E498" s="347"/>
      <c r="F498" s="486"/>
      <c r="G498" s="505"/>
      <c r="H498" s="486"/>
      <c r="I498" s="491"/>
      <c r="J498" s="238"/>
      <c r="K498" s="238"/>
      <c r="L498" s="238"/>
      <c r="M498" s="238"/>
      <c r="N498" s="238"/>
      <c r="O498" s="238"/>
      <c r="P498" s="238"/>
      <c r="Q498" s="238"/>
      <c r="R498" s="238"/>
      <c r="S498" s="238"/>
      <c r="T498" s="238"/>
      <c r="U498" s="238"/>
      <c r="V498" s="238"/>
      <c r="W498" s="238"/>
      <c r="X498" s="238"/>
      <c r="Y498" s="238"/>
      <c r="Z498" s="238"/>
      <c r="AA498" s="238"/>
      <c r="AB498" s="238"/>
      <c r="AC498" s="238"/>
    </row>
    <row r="499" customFormat="false" ht="15" hidden="false" customHeight="false" outlineLevel="0" collapsed="false">
      <c r="A499" s="238"/>
      <c r="B499" s="453"/>
      <c r="C499" s="238"/>
      <c r="D499" s="347"/>
      <c r="E499" s="347"/>
      <c r="F499" s="486"/>
      <c r="G499" s="505"/>
      <c r="H499" s="486"/>
      <c r="I499" s="491"/>
      <c r="J499" s="238"/>
      <c r="K499" s="238"/>
      <c r="L499" s="238"/>
      <c r="M499" s="238"/>
      <c r="N499" s="238"/>
      <c r="O499" s="238"/>
      <c r="P499" s="238"/>
      <c r="Q499" s="238"/>
      <c r="R499" s="238"/>
      <c r="S499" s="238"/>
      <c r="T499" s="238"/>
      <c r="U499" s="238"/>
      <c r="V499" s="238"/>
      <c r="W499" s="238"/>
      <c r="X499" s="238"/>
      <c r="Y499" s="238"/>
      <c r="Z499" s="238"/>
      <c r="AA499" s="238"/>
      <c r="AB499" s="238"/>
      <c r="AC499" s="238"/>
    </row>
    <row r="500" customFormat="false" ht="15" hidden="false" customHeight="false" outlineLevel="0" collapsed="false">
      <c r="A500" s="238"/>
      <c r="B500" s="453"/>
      <c r="C500" s="238"/>
      <c r="D500" s="347"/>
      <c r="E500" s="347"/>
      <c r="F500" s="486"/>
      <c r="G500" s="505"/>
      <c r="H500" s="486"/>
      <c r="I500" s="491"/>
      <c r="J500" s="238"/>
      <c r="K500" s="238"/>
      <c r="L500" s="238"/>
      <c r="M500" s="238"/>
      <c r="N500" s="238"/>
      <c r="O500" s="238"/>
      <c r="P500" s="238"/>
      <c r="Q500" s="238"/>
      <c r="R500" s="238"/>
      <c r="S500" s="238"/>
      <c r="T500" s="238"/>
      <c r="U500" s="238"/>
      <c r="V500" s="238"/>
      <c r="W500" s="238"/>
      <c r="X500" s="238"/>
      <c r="Y500" s="238"/>
      <c r="Z500" s="238"/>
      <c r="AA500" s="238"/>
      <c r="AB500" s="238"/>
      <c r="AC500" s="238"/>
    </row>
    <row r="501" customFormat="false" ht="15" hidden="false" customHeight="false" outlineLevel="0" collapsed="false">
      <c r="A501" s="238"/>
      <c r="B501" s="453"/>
      <c r="C501" s="238"/>
      <c r="D501" s="347"/>
      <c r="E501" s="347"/>
      <c r="F501" s="486"/>
      <c r="G501" s="505"/>
      <c r="H501" s="486"/>
      <c r="I501" s="491"/>
      <c r="J501" s="238"/>
      <c r="K501" s="238"/>
      <c r="L501" s="238"/>
      <c r="M501" s="238"/>
      <c r="N501" s="238"/>
      <c r="O501" s="238"/>
      <c r="P501" s="238"/>
      <c r="Q501" s="238"/>
      <c r="R501" s="238"/>
      <c r="S501" s="238"/>
      <c r="T501" s="238"/>
      <c r="U501" s="238"/>
      <c r="V501" s="238"/>
      <c r="W501" s="238"/>
      <c r="X501" s="238"/>
      <c r="Y501" s="238"/>
      <c r="Z501" s="238"/>
      <c r="AA501" s="238"/>
      <c r="AB501" s="238"/>
      <c r="AC501" s="238"/>
    </row>
    <row r="502" customFormat="false" ht="15" hidden="false" customHeight="false" outlineLevel="0" collapsed="false">
      <c r="A502" s="238"/>
      <c r="B502" s="453"/>
      <c r="C502" s="238"/>
      <c r="D502" s="347"/>
      <c r="E502" s="347"/>
      <c r="F502" s="486"/>
      <c r="G502" s="505"/>
      <c r="H502" s="486"/>
      <c r="I502" s="491"/>
      <c r="J502" s="238"/>
      <c r="K502" s="238"/>
      <c r="L502" s="238"/>
      <c r="M502" s="238"/>
      <c r="N502" s="238"/>
      <c r="O502" s="238"/>
      <c r="P502" s="238"/>
      <c r="Q502" s="238"/>
      <c r="R502" s="238"/>
      <c r="S502" s="238"/>
      <c r="T502" s="238"/>
      <c r="U502" s="238"/>
      <c r="V502" s="238"/>
      <c r="W502" s="238"/>
      <c r="X502" s="238"/>
      <c r="Y502" s="238"/>
      <c r="Z502" s="238"/>
      <c r="AA502" s="238"/>
      <c r="AB502" s="238"/>
      <c r="AC502" s="238"/>
    </row>
    <row r="503" customFormat="false" ht="15" hidden="false" customHeight="false" outlineLevel="0" collapsed="false">
      <c r="A503" s="238"/>
      <c r="B503" s="453"/>
      <c r="C503" s="238"/>
      <c r="D503" s="347"/>
      <c r="E503" s="347"/>
      <c r="F503" s="486"/>
      <c r="G503" s="505"/>
      <c r="H503" s="486"/>
      <c r="I503" s="491"/>
      <c r="J503" s="238"/>
      <c r="K503" s="238"/>
      <c r="L503" s="238"/>
      <c r="M503" s="238"/>
      <c r="N503" s="238"/>
      <c r="O503" s="238"/>
      <c r="P503" s="238"/>
      <c r="Q503" s="238"/>
      <c r="R503" s="238"/>
      <c r="S503" s="238"/>
      <c r="T503" s="238"/>
      <c r="U503" s="238"/>
      <c r="V503" s="238"/>
      <c r="W503" s="238"/>
      <c r="X503" s="238"/>
      <c r="Y503" s="238"/>
      <c r="Z503" s="238"/>
      <c r="AA503" s="238"/>
      <c r="AB503" s="238"/>
      <c r="AC503" s="238"/>
    </row>
    <row r="504" customFormat="false" ht="15" hidden="false" customHeight="false" outlineLevel="0" collapsed="false">
      <c r="A504" s="238"/>
      <c r="B504" s="453"/>
      <c r="C504" s="238"/>
      <c r="D504" s="347"/>
      <c r="E504" s="347"/>
      <c r="F504" s="486"/>
      <c r="G504" s="505"/>
      <c r="H504" s="486"/>
      <c r="I504" s="491"/>
      <c r="J504" s="238"/>
      <c r="K504" s="238"/>
      <c r="L504" s="238"/>
      <c r="M504" s="238"/>
      <c r="N504" s="238"/>
      <c r="O504" s="238"/>
      <c r="P504" s="238"/>
      <c r="Q504" s="238"/>
      <c r="R504" s="238"/>
      <c r="S504" s="238"/>
      <c r="T504" s="238"/>
      <c r="U504" s="238"/>
      <c r="V504" s="238"/>
      <c r="W504" s="238"/>
      <c r="X504" s="238"/>
      <c r="Y504" s="238"/>
      <c r="Z504" s="238"/>
      <c r="AA504" s="238"/>
      <c r="AB504" s="238"/>
      <c r="AC504" s="238"/>
    </row>
    <row r="505" customFormat="false" ht="15" hidden="false" customHeight="false" outlineLevel="0" collapsed="false">
      <c r="A505" s="238"/>
      <c r="B505" s="453"/>
      <c r="C505" s="238"/>
      <c r="D505" s="347"/>
      <c r="E505" s="347"/>
      <c r="F505" s="486"/>
      <c r="G505" s="505"/>
      <c r="H505" s="486"/>
      <c r="I505" s="491"/>
      <c r="J505" s="238"/>
      <c r="K505" s="238"/>
      <c r="L505" s="238"/>
      <c r="M505" s="238"/>
      <c r="N505" s="238"/>
      <c r="O505" s="238"/>
      <c r="P505" s="238"/>
      <c r="Q505" s="238"/>
      <c r="R505" s="238"/>
      <c r="S505" s="238"/>
      <c r="T505" s="238"/>
      <c r="U505" s="238"/>
      <c r="V505" s="238"/>
      <c r="W505" s="238"/>
      <c r="X505" s="238"/>
      <c r="Y505" s="238"/>
      <c r="Z505" s="238"/>
      <c r="AA505" s="238"/>
      <c r="AB505" s="238"/>
      <c r="AC505" s="238"/>
    </row>
    <row r="506" customFormat="false" ht="15" hidden="false" customHeight="false" outlineLevel="0" collapsed="false">
      <c r="A506" s="238"/>
      <c r="B506" s="453"/>
      <c r="C506" s="238"/>
      <c r="D506" s="347"/>
      <c r="E506" s="347"/>
      <c r="F506" s="486"/>
      <c r="G506" s="505"/>
      <c r="H506" s="486"/>
      <c r="I506" s="491"/>
      <c r="J506" s="238"/>
      <c r="K506" s="238"/>
      <c r="L506" s="238"/>
      <c r="M506" s="238"/>
      <c r="N506" s="238"/>
      <c r="O506" s="238"/>
      <c r="P506" s="238"/>
      <c r="Q506" s="238"/>
      <c r="R506" s="238"/>
      <c r="S506" s="238"/>
      <c r="T506" s="238"/>
      <c r="U506" s="238"/>
      <c r="V506" s="238"/>
      <c r="W506" s="238"/>
      <c r="X506" s="238"/>
      <c r="Y506" s="238"/>
      <c r="Z506" s="238"/>
      <c r="AA506" s="238"/>
      <c r="AB506" s="238"/>
      <c r="AC506" s="238"/>
    </row>
    <row r="507" customFormat="false" ht="15" hidden="false" customHeight="false" outlineLevel="0" collapsed="false">
      <c r="A507" s="238"/>
      <c r="B507" s="453"/>
      <c r="C507" s="238"/>
      <c r="D507" s="347"/>
      <c r="E507" s="347"/>
      <c r="F507" s="486"/>
      <c r="G507" s="505"/>
      <c r="H507" s="486"/>
      <c r="I507" s="491"/>
      <c r="J507" s="238"/>
      <c r="K507" s="238"/>
      <c r="L507" s="238"/>
      <c r="M507" s="238"/>
      <c r="N507" s="238"/>
      <c r="O507" s="238"/>
      <c r="P507" s="238"/>
      <c r="Q507" s="238"/>
      <c r="R507" s="238"/>
      <c r="S507" s="238"/>
      <c r="T507" s="238"/>
      <c r="U507" s="238"/>
      <c r="V507" s="238"/>
      <c r="W507" s="238"/>
      <c r="X507" s="238"/>
      <c r="Y507" s="238"/>
      <c r="Z507" s="238"/>
      <c r="AA507" s="238"/>
      <c r="AB507" s="238"/>
      <c r="AC507" s="238"/>
    </row>
    <row r="508" customFormat="false" ht="15" hidden="false" customHeight="false" outlineLevel="0" collapsed="false">
      <c r="A508" s="238"/>
      <c r="B508" s="453"/>
      <c r="C508" s="238"/>
      <c r="D508" s="347"/>
      <c r="E508" s="347"/>
      <c r="F508" s="486"/>
      <c r="G508" s="505"/>
      <c r="H508" s="486"/>
      <c r="I508" s="491"/>
      <c r="J508" s="238"/>
      <c r="K508" s="238"/>
      <c r="L508" s="238"/>
      <c r="M508" s="238"/>
      <c r="N508" s="238"/>
      <c r="O508" s="238"/>
      <c r="P508" s="238"/>
      <c r="Q508" s="238"/>
      <c r="R508" s="238"/>
      <c r="S508" s="238"/>
      <c r="T508" s="238"/>
      <c r="U508" s="238"/>
      <c r="V508" s="238"/>
      <c r="W508" s="238"/>
      <c r="X508" s="238"/>
      <c r="Y508" s="238"/>
      <c r="Z508" s="238"/>
      <c r="AA508" s="238"/>
      <c r="AB508" s="238"/>
      <c r="AC508" s="238"/>
    </row>
    <row r="509" customFormat="false" ht="15" hidden="false" customHeight="false" outlineLevel="0" collapsed="false">
      <c r="A509" s="238"/>
      <c r="B509" s="453"/>
      <c r="C509" s="238"/>
      <c r="D509" s="347"/>
      <c r="E509" s="347"/>
      <c r="F509" s="486"/>
      <c r="G509" s="505"/>
      <c r="H509" s="486"/>
      <c r="I509" s="491"/>
      <c r="J509" s="238"/>
      <c r="K509" s="238"/>
      <c r="L509" s="238"/>
      <c r="M509" s="238"/>
      <c r="N509" s="238"/>
      <c r="O509" s="238"/>
      <c r="P509" s="238"/>
      <c r="Q509" s="238"/>
      <c r="R509" s="238"/>
      <c r="S509" s="238"/>
      <c r="T509" s="238"/>
      <c r="U509" s="238"/>
      <c r="V509" s="238"/>
      <c r="W509" s="238"/>
      <c r="X509" s="238"/>
      <c r="Y509" s="238"/>
      <c r="Z509" s="238"/>
      <c r="AA509" s="238"/>
      <c r="AB509" s="238"/>
      <c r="AC509" s="238"/>
    </row>
    <row r="510" customFormat="false" ht="15" hidden="false" customHeight="false" outlineLevel="0" collapsed="false">
      <c r="A510" s="238"/>
      <c r="B510" s="453"/>
      <c r="C510" s="238"/>
      <c r="D510" s="347"/>
      <c r="E510" s="347"/>
      <c r="F510" s="486"/>
      <c r="G510" s="505"/>
      <c r="H510" s="486"/>
      <c r="I510" s="491"/>
      <c r="J510" s="238"/>
      <c r="K510" s="238"/>
      <c r="L510" s="238"/>
      <c r="M510" s="238"/>
      <c r="N510" s="238"/>
      <c r="O510" s="238"/>
      <c r="P510" s="238"/>
      <c r="Q510" s="238"/>
      <c r="R510" s="238"/>
      <c r="S510" s="238"/>
      <c r="T510" s="238"/>
      <c r="U510" s="238"/>
      <c r="V510" s="238"/>
      <c r="W510" s="238"/>
      <c r="X510" s="238"/>
      <c r="Y510" s="238"/>
      <c r="Z510" s="238"/>
      <c r="AA510" s="238"/>
      <c r="AB510" s="238"/>
      <c r="AC510" s="238"/>
    </row>
    <row r="511" customFormat="false" ht="15" hidden="false" customHeight="false" outlineLevel="0" collapsed="false">
      <c r="A511" s="238"/>
      <c r="B511" s="453"/>
      <c r="C511" s="238"/>
      <c r="D511" s="347"/>
      <c r="E511" s="347"/>
      <c r="F511" s="486"/>
      <c r="G511" s="505"/>
      <c r="H511" s="486"/>
      <c r="I511" s="491"/>
      <c r="J511" s="238"/>
      <c r="K511" s="238"/>
      <c r="L511" s="238"/>
      <c r="M511" s="238"/>
      <c r="N511" s="238"/>
      <c r="O511" s="238"/>
      <c r="P511" s="238"/>
      <c r="Q511" s="238"/>
      <c r="R511" s="238"/>
      <c r="S511" s="238"/>
      <c r="T511" s="238"/>
      <c r="U511" s="238"/>
      <c r="V511" s="238"/>
      <c r="W511" s="238"/>
      <c r="X511" s="238"/>
      <c r="Y511" s="238"/>
      <c r="Z511" s="238"/>
      <c r="AA511" s="238"/>
      <c r="AB511" s="238"/>
      <c r="AC511" s="238"/>
    </row>
    <row r="512" customFormat="false" ht="15" hidden="false" customHeight="false" outlineLevel="0" collapsed="false">
      <c r="A512" s="238"/>
      <c r="B512" s="453"/>
      <c r="C512" s="238"/>
      <c r="D512" s="347"/>
      <c r="E512" s="347"/>
      <c r="F512" s="486"/>
      <c r="G512" s="505"/>
      <c r="H512" s="486"/>
      <c r="I512" s="491"/>
      <c r="J512" s="238"/>
      <c r="K512" s="238"/>
      <c r="L512" s="238"/>
      <c r="M512" s="238"/>
      <c r="N512" s="238"/>
      <c r="O512" s="238"/>
      <c r="P512" s="238"/>
      <c r="Q512" s="238"/>
      <c r="R512" s="238"/>
      <c r="S512" s="238"/>
      <c r="T512" s="238"/>
      <c r="U512" s="238"/>
      <c r="V512" s="238"/>
      <c r="W512" s="238"/>
      <c r="X512" s="238"/>
      <c r="Y512" s="238"/>
      <c r="Z512" s="238"/>
      <c r="AA512" s="238"/>
      <c r="AB512" s="238"/>
      <c r="AC512" s="238"/>
    </row>
    <row r="513" customFormat="false" ht="15" hidden="false" customHeight="false" outlineLevel="0" collapsed="false">
      <c r="A513" s="238"/>
      <c r="B513" s="453"/>
      <c r="C513" s="238"/>
      <c r="D513" s="347"/>
      <c r="E513" s="347"/>
      <c r="F513" s="486"/>
      <c r="G513" s="505"/>
      <c r="H513" s="486"/>
      <c r="I513" s="491"/>
      <c r="J513" s="238"/>
      <c r="K513" s="238"/>
      <c r="L513" s="238"/>
      <c r="M513" s="238"/>
      <c r="N513" s="238"/>
      <c r="O513" s="238"/>
      <c r="P513" s="238"/>
      <c r="Q513" s="238"/>
      <c r="R513" s="238"/>
      <c r="S513" s="238"/>
      <c r="T513" s="238"/>
      <c r="U513" s="238"/>
      <c r="V513" s="238"/>
      <c r="W513" s="238"/>
      <c r="X513" s="238"/>
      <c r="Y513" s="238"/>
      <c r="Z513" s="238"/>
      <c r="AA513" s="238"/>
      <c r="AB513" s="238"/>
      <c r="AC513" s="238"/>
    </row>
    <row r="514" customFormat="false" ht="15" hidden="false" customHeight="false" outlineLevel="0" collapsed="false">
      <c r="A514" s="238"/>
      <c r="B514" s="453"/>
      <c r="C514" s="238"/>
      <c r="D514" s="347"/>
      <c r="E514" s="347"/>
      <c r="F514" s="486"/>
      <c r="G514" s="505"/>
      <c r="H514" s="486"/>
      <c r="I514" s="491"/>
      <c r="J514" s="238"/>
      <c r="K514" s="238"/>
      <c r="L514" s="238"/>
      <c r="M514" s="238"/>
      <c r="N514" s="238"/>
      <c r="O514" s="238"/>
      <c r="P514" s="238"/>
      <c r="Q514" s="238"/>
      <c r="R514" s="238"/>
      <c r="S514" s="238"/>
      <c r="T514" s="238"/>
      <c r="U514" s="238"/>
      <c r="V514" s="238"/>
      <c r="W514" s="238"/>
      <c r="X514" s="238"/>
      <c r="Y514" s="238"/>
      <c r="Z514" s="238"/>
      <c r="AA514" s="238"/>
      <c r="AB514" s="238"/>
      <c r="AC514" s="238"/>
    </row>
    <row r="515" customFormat="false" ht="15" hidden="false" customHeight="false" outlineLevel="0" collapsed="false">
      <c r="A515" s="238"/>
      <c r="B515" s="453"/>
      <c r="C515" s="238"/>
      <c r="D515" s="347"/>
      <c r="E515" s="347"/>
      <c r="F515" s="486"/>
      <c r="G515" s="505"/>
      <c r="H515" s="486"/>
      <c r="I515" s="491"/>
      <c r="J515" s="238"/>
      <c r="K515" s="238"/>
      <c r="L515" s="238"/>
      <c r="M515" s="238"/>
      <c r="N515" s="238"/>
      <c r="O515" s="238"/>
      <c r="P515" s="238"/>
      <c r="Q515" s="238"/>
      <c r="R515" s="238"/>
      <c r="S515" s="238"/>
      <c r="T515" s="238"/>
      <c r="U515" s="238"/>
      <c r="V515" s="238"/>
      <c r="W515" s="238"/>
      <c r="X515" s="238"/>
      <c r="Y515" s="238"/>
      <c r="Z515" s="238"/>
      <c r="AA515" s="238"/>
      <c r="AB515" s="238"/>
      <c r="AC515" s="238"/>
    </row>
    <row r="516" customFormat="false" ht="15" hidden="false" customHeight="false" outlineLevel="0" collapsed="false">
      <c r="A516" s="238"/>
      <c r="B516" s="453"/>
      <c r="C516" s="238"/>
      <c r="D516" s="347"/>
      <c r="E516" s="347"/>
      <c r="F516" s="486"/>
      <c r="G516" s="505"/>
      <c r="H516" s="486"/>
      <c r="I516" s="491"/>
      <c r="J516" s="238"/>
      <c r="K516" s="238"/>
      <c r="L516" s="238"/>
      <c r="M516" s="238"/>
      <c r="N516" s="238"/>
      <c r="O516" s="238"/>
      <c r="P516" s="238"/>
      <c r="Q516" s="238"/>
      <c r="R516" s="238"/>
      <c r="S516" s="238"/>
      <c r="T516" s="238"/>
      <c r="U516" s="238"/>
      <c r="V516" s="238"/>
      <c r="W516" s="238"/>
      <c r="X516" s="238"/>
      <c r="Y516" s="238"/>
      <c r="Z516" s="238"/>
      <c r="AA516" s="238"/>
      <c r="AB516" s="238"/>
      <c r="AC516" s="238"/>
    </row>
    <row r="517" customFormat="false" ht="15" hidden="false" customHeight="false" outlineLevel="0" collapsed="false">
      <c r="A517" s="238"/>
      <c r="B517" s="453"/>
      <c r="C517" s="238"/>
      <c r="D517" s="347"/>
      <c r="E517" s="347"/>
      <c r="F517" s="486"/>
      <c r="G517" s="505"/>
      <c r="H517" s="486"/>
      <c r="I517" s="491"/>
      <c r="J517" s="238"/>
      <c r="K517" s="238"/>
      <c r="L517" s="238"/>
      <c r="M517" s="238"/>
      <c r="N517" s="238"/>
      <c r="O517" s="238"/>
      <c r="P517" s="238"/>
      <c r="Q517" s="238"/>
      <c r="R517" s="238"/>
      <c r="S517" s="238"/>
      <c r="T517" s="238"/>
      <c r="U517" s="238"/>
      <c r="V517" s="238"/>
      <c r="W517" s="238"/>
      <c r="X517" s="238"/>
      <c r="Y517" s="238"/>
      <c r="Z517" s="238"/>
      <c r="AA517" s="238"/>
      <c r="AB517" s="238"/>
      <c r="AC517" s="238"/>
    </row>
    <row r="518" customFormat="false" ht="15" hidden="false" customHeight="false" outlineLevel="0" collapsed="false">
      <c r="A518" s="238"/>
      <c r="B518" s="453"/>
      <c r="C518" s="238"/>
      <c r="D518" s="347"/>
      <c r="E518" s="347"/>
      <c r="F518" s="486"/>
      <c r="G518" s="505"/>
      <c r="H518" s="486"/>
      <c r="I518" s="491"/>
      <c r="J518" s="238"/>
      <c r="K518" s="238"/>
      <c r="L518" s="238"/>
      <c r="M518" s="238"/>
      <c r="N518" s="238"/>
      <c r="O518" s="238"/>
      <c r="P518" s="238"/>
      <c r="Q518" s="238"/>
      <c r="R518" s="238"/>
      <c r="S518" s="238"/>
      <c r="T518" s="238"/>
      <c r="U518" s="238"/>
      <c r="V518" s="238"/>
      <c r="W518" s="238"/>
      <c r="X518" s="238"/>
      <c r="Y518" s="238"/>
      <c r="Z518" s="238"/>
      <c r="AA518" s="238"/>
      <c r="AB518" s="238"/>
      <c r="AC518" s="238"/>
    </row>
    <row r="519" customFormat="false" ht="15" hidden="false" customHeight="false" outlineLevel="0" collapsed="false">
      <c r="A519" s="238"/>
      <c r="B519" s="453"/>
      <c r="C519" s="238"/>
      <c r="D519" s="347"/>
      <c r="E519" s="347"/>
      <c r="F519" s="486"/>
      <c r="G519" s="505"/>
      <c r="H519" s="486"/>
      <c r="I519" s="491"/>
      <c r="J519" s="238"/>
      <c r="K519" s="238"/>
      <c r="L519" s="238"/>
      <c r="M519" s="238"/>
      <c r="N519" s="238"/>
      <c r="O519" s="238"/>
      <c r="P519" s="238"/>
      <c r="Q519" s="238"/>
      <c r="R519" s="238"/>
      <c r="S519" s="238"/>
      <c r="T519" s="238"/>
      <c r="U519" s="238"/>
      <c r="V519" s="238"/>
      <c r="W519" s="238"/>
      <c r="X519" s="238"/>
      <c r="Y519" s="238"/>
      <c r="Z519" s="238"/>
      <c r="AA519" s="238"/>
      <c r="AB519" s="238"/>
      <c r="AC519" s="238"/>
    </row>
    <row r="520" customFormat="false" ht="15" hidden="false" customHeight="false" outlineLevel="0" collapsed="false">
      <c r="A520" s="238"/>
      <c r="B520" s="453"/>
      <c r="C520" s="238"/>
      <c r="D520" s="347"/>
      <c r="E520" s="347"/>
      <c r="F520" s="486"/>
      <c r="G520" s="505"/>
      <c r="H520" s="486"/>
      <c r="I520" s="491"/>
      <c r="J520" s="238"/>
      <c r="K520" s="238"/>
      <c r="L520" s="238"/>
      <c r="M520" s="238"/>
      <c r="N520" s="238"/>
      <c r="O520" s="238"/>
      <c r="P520" s="238"/>
      <c r="Q520" s="238"/>
      <c r="R520" s="238"/>
      <c r="S520" s="238"/>
      <c r="T520" s="238"/>
      <c r="U520" s="238"/>
      <c r="V520" s="238"/>
      <c r="W520" s="238"/>
      <c r="X520" s="238"/>
      <c r="Y520" s="238"/>
      <c r="Z520" s="238"/>
      <c r="AA520" s="238"/>
      <c r="AB520" s="238"/>
      <c r="AC520" s="238"/>
    </row>
    <row r="521" customFormat="false" ht="15" hidden="false" customHeight="false" outlineLevel="0" collapsed="false">
      <c r="A521" s="238"/>
      <c r="B521" s="453"/>
      <c r="C521" s="238"/>
      <c r="D521" s="347"/>
      <c r="E521" s="347"/>
      <c r="F521" s="486"/>
      <c r="G521" s="505"/>
      <c r="H521" s="486"/>
      <c r="I521" s="491"/>
      <c r="J521" s="238"/>
      <c r="K521" s="238"/>
      <c r="L521" s="238"/>
      <c r="M521" s="238"/>
      <c r="N521" s="238"/>
      <c r="O521" s="238"/>
      <c r="P521" s="238"/>
      <c r="Q521" s="238"/>
      <c r="R521" s="238"/>
      <c r="S521" s="238"/>
      <c r="T521" s="238"/>
      <c r="U521" s="238"/>
      <c r="V521" s="238"/>
      <c r="W521" s="238"/>
      <c r="X521" s="238"/>
      <c r="Y521" s="238"/>
      <c r="Z521" s="238"/>
      <c r="AA521" s="238"/>
      <c r="AB521" s="238"/>
      <c r="AC521" s="238"/>
    </row>
    <row r="522" customFormat="false" ht="15" hidden="false" customHeight="false" outlineLevel="0" collapsed="false">
      <c r="A522" s="238"/>
      <c r="B522" s="453"/>
      <c r="C522" s="238"/>
      <c r="D522" s="347"/>
      <c r="E522" s="347"/>
      <c r="F522" s="486"/>
      <c r="G522" s="505"/>
      <c r="H522" s="486"/>
      <c r="I522" s="491"/>
      <c r="J522" s="238"/>
      <c r="K522" s="238"/>
      <c r="L522" s="238"/>
      <c r="M522" s="238"/>
      <c r="N522" s="238"/>
      <c r="O522" s="238"/>
      <c r="P522" s="238"/>
      <c r="Q522" s="238"/>
      <c r="R522" s="238"/>
      <c r="S522" s="238"/>
      <c r="T522" s="238"/>
      <c r="U522" s="238"/>
      <c r="V522" s="238"/>
      <c r="W522" s="238"/>
      <c r="X522" s="238"/>
      <c r="Y522" s="238"/>
      <c r="Z522" s="238"/>
      <c r="AA522" s="238"/>
      <c r="AB522" s="238"/>
      <c r="AC522" s="238"/>
    </row>
    <row r="523" customFormat="false" ht="15" hidden="false" customHeight="false" outlineLevel="0" collapsed="false">
      <c r="A523" s="238"/>
      <c r="B523" s="453"/>
      <c r="C523" s="238"/>
      <c r="D523" s="347"/>
      <c r="E523" s="347"/>
      <c r="F523" s="486"/>
      <c r="G523" s="505"/>
      <c r="H523" s="486"/>
      <c r="I523" s="491"/>
      <c r="J523" s="238"/>
      <c r="K523" s="238"/>
      <c r="L523" s="238"/>
      <c r="M523" s="238"/>
      <c r="N523" s="238"/>
      <c r="O523" s="238"/>
      <c r="P523" s="238"/>
      <c r="Q523" s="238"/>
      <c r="R523" s="238"/>
      <c r="S523" s="238"/>
      <c r="T523" s="238"/>
      <c r="U523" s="238"/>
      <c r="V523" s="238"/>
      <c r="W523" s="238"/>
      <c r="X523" s="238"/>
      <c r="Y523" s="238"/>
      <c r="Z523" s="238"/>
      <c r="AA523" s="238"/>
      <c r="AB523" s="238"/>
      <c r="AC523" s="238"/>
    </row>
    <row r="524" customFormat="false" ht="15" hidden="false" customHeight="false" outlineLevel="0" collapsed="false">
      <c r="A524" s="238"/>
      <c r="B524" s="453"/>
      <c r="C524" s="238"/>
      <c r="D524" s="347"/>
      <c r="E524" s="347"/>
      <c r="F524" s="486"/>
      <c r="G524" s="505"/>
      <c r="H524" s="486"/>
      <c r="I524" s="491"/>
      <c r="J524" s="238"/>
      <c r="K524" s="238"/>
      <c r="L524" s="238"/>
      <c r="M524" s="238"/>
      <c r="N524" s="238"/>
      <c r="O524" s="238"/>
      <c r="P524" s="238"/>
      <c r="Q524" s="238"/>
      <c r="R524" s="238"/>
      <c r="S524" s="238"/>
      <c r="T524" s="238"/>
      <c r="U524" s="238"/>
      <c r="V524" s="238"/>
      <c r="W524" s="238"/>
      <c r="X524" s="238"/>
      <c r="Y524" s="238"/>
      <c r="Z524" s="238"/>
      <c r="AA524" s="238"/>
      <c r="AB524" s="238"/>
      <c r="AC524" s="238"/>
    </row>
    <row r="525" customFormat="false" ht="15" hidden="false" customHeight="false" outlineLevel="0" collapsed="false">
      <c r="A525" s="238"/>
      <c r="B525" s="453"/>
      <c r="C525" s="238"/>
      <c r="D525" s="347"/>
      <c r="E525" s="347"/>
      <c r="F525" s="486"/>
      <c r="G525" s="505"/>
      <c r="H525" s="486"/>
      <c r="I525" s="491"/>
      <c r="J525" s="238"/>
      <c r="K525" s="238"/>
      <c r="L525" s="238"/>
      <c r="M525" s="238"/>
      <c r="N525" s="238"/>
      <c r="O525" s="238"/>
      <c r="P525" s="238"/>
      <c r="Q525" s="238"/>
      <c r="R525" s="238"/>
      <c r="S525" s="238"/>
      <c r="T525" s="238"/>
      <c r="U525" s="238"/>
      <c r="V525" s="238"/>
      <c r="W525" s="238"/>
      <c r="X525" s="238"/>
      <c r="Y525" s="238"/>
      <c r="Z525" s="238"/>
      <c r="AA525" s="238"/>
      <c r="AB525" s="238"/>
      <c r="AC525" s="238"/>
    </row>
    <row r="526" customFormat="false" ht="15" hidden="false" customHeight="false" outlineLevel="0" collapsed="false">
      <c r="A526" s="238"/>
      <c r="B526" s="453"/>
      <c r="C526" s="238"/>
      <c r="D526" s="347"/>
      <c r="E526" s="347"/>
      <c r="F526" s="486"/>
      <c r="G526" s="505"/>
      <c r="H526" s="486"/>
      <c r="I526" s="491"/>
      <c r="J526" s="238"/>
      <c r="K526" s="238"/>
      <c r="L526" s="238"/>
      <c r="M526" s="238"/>
      <c r="N526" s="238"/>
      <c r="O526" s="238"/>
      <c r="P526" s="238"/>
      <c r="Q526" s="238"/>
      <c r="R526" s="238"/>
      <c r="S526" s="238"/>
      <c r="T526" s="238"/>
      <c r="U526" s="238"/>
      <c r="V526" s="238"/>
      <c r="W526" s="238"/>
      <c r="X526" s="238"/>
      <c r="Y526" s="238"/>
      <c r="Z526" s="238"/>
      <c r="AA526" s="238"/>
      <c r="AB526" s="238"/>
      <c r="AC526" s="238"/>
    </row>
    <row r="527" customFormat="false" ht="15" hidden="false" customHeight="false" outlineLevel="0" collapsed="false">
      <c r="A527" s="238"/>
      <c r="B527" s="453"/>
      <c r="C527" s="238"/>
      <c r="D527" s="347"/>
      <c r="E527" s="347"/>
      <c r="F527" s="486"/>
      <c r="G527" s="505"/>
      <c r="H527" s="486"/>
      <c r="I527" s="491"/>
      <c r="J527" s="238"/>
      <c r="K527" s="238"/>
      <c r="L527" s="238"/>
      <c r="M527" s="238"/>
      <c r="N527" s="238"/>
      <c r="O527" s="238"/>
      <c r="P527" s="238"/>
      <c r="Q527" s="238"/>
      <c r="R527" s="238"/>
      <c r="S527" s="238"/>
      <c r="T527" s="238"/>
      <c r="U527" s="238"/>
      <c r="V527" s="238"/>
      <c r="W527" s="238"/>
      <c r="X527" s="238"/>
      <c r="Y527" s="238"/>
      <c r="Z527" s="238"/>
      <c r="AA527" s="238"/>
      <c r="AB527" s="238"/>
      <c r="AC527" s="238"/>
    </row>
    <row r="528" customFormat="false" ht="15" hidden="false" customHeight="false" outlineLevel="0" collapsed="false">
      <c r="A528" s="238"/>
      <c r="B528" s="453"/>
      <c r="C528" s="238"/>
      <c r="D528" s="347"/>
      <c r="E528" s="347"/>
      <c r="F528" s="486"/>
      <c r="G528" s="505"/>
      <c r="H528" s="486"/>
      <c r="I528" s="491"/>
      <c r="J528" s="238"/>
      <c r="K528" s="238"/>
      <c r="L528" s="238"/>
      <c r="M528" s="238"/>
      <c r="N528" s="238"/>
      <c r="O528" s="238"/>
      <c r="P528" s="238"/>
      <c r="Q528" s="238"/>
      <c r="R528" s="238"/>
      <c r="S528" s="238"/>
      <c r="T528" s="238"/>
      <c r="U528" s="238"/>
      <c r="V528" s="238"/>
      <c r="W528" s="238"/>
      <c r="X528" s="238"/>
      <c r="Y528" s="238"/>
      <c r="Z528" s="238"/>
      <c r="AA528" s="238"/>
      <c r="AB528" s="238"/>
      <c r="AC528" s="238"/>
    </row>
    <row r="529" customFormat="false" ht="15" hidden="false" customHeight="false" outlineLevel="0" collapsed="false">
      <c r="A529" s="238"/>
      <c r="B529" s="453"/>
      <c r="C529" s="238"/>
      <c r="D529" s="347"/>
      <c r="E529" s="347"/>
      <c r="F529" s="486"/>
      <c r="G529" s="505"/>
      <c r="H529" s="486"/>
      <c r="I529" s="491"/>
      <c r="J529" s="238"/>
      <c r="K529" s="238"/>
      <c r="L529" s="238"/>
      <c r="M529" s="238"/>
      <c r="N529" s="238"/>
      <c r="O529" s="238"/>
      <c r="P529" s="238"/>
      <c r="Q529" s="238"/>
      <c r="R529" s="238"/>
      <c r="S529" s="238"/>
      <c r="T529" s="238"/>
      <c r="U529" s="238"/>
      <c r="V529" s="238"/>
      <c r="W529" s="238"/>
      <c r="X529" s="238"/>
      <c r="Y529" s="238"/>
      <c r="Z529" s="238"/>
      <c r="AA529" s="238"/>
      <c r="AB529" s="238"/>
      <c r="AC529" s="238"/>
    </row>
    <row r="530" customFormat="false" ht="15" hidden="false" customHeight="false" outlineLevel="0" collapsed="false">
      <c r="A530" s="238"/>
      <c r="B530" s="453"/>
      <c r="C530" s="238"/>
      <c r="D530" s="347"/>
      <c r="E530" s="347"/>
      <c r="F530" s="486"/>
      <c r="G530" s="505"/>
      <c r="H530" s="486"/>
      <c r="I530" s="491"/>
      <c r="J530" s="238"/>
      <c r="K530" s="238"/>
      <c r="L530" s="238"/>
      <c r="M530" s="238"/>
      <c r="N530" s="238"/>
      <c r="O530" s="238"/>
      <c r="P530" s="238"/>
      <c r="Q530" s="238"/>
      <c r="R530" s="238"/>
      <c r="S530" s="238"/>
      <c r="T530" s="238"/>
      <c r="U530" s="238"/>
      <c r="V530" s="238"/>
      <c r="W530" s="238"/>
      <c r="X530" s="238"/>
      <c r="Y530" s="238"/>
      <c r="Z530" s="238"/>
      <c r="AA530" s="238"/>
      <c r="AB530" s="238"/>
      <c r="AC530" s="238"/>
    </row>
    <row r="531" customFormat="false" ht="15" hidden="false" customHeight="false" outlineLevel="0" collapsed="false">
      <c r="A531" s="238"/>
      <c r="B531" s="453"/>
      <c r="C531" s="238"/>
      <c r="D531" s="347"/>
      <c r="E531" s="347"/>
      <c r="F531" s="486"/>
      <c r="G531" s="505"/>
      <c r="H531" s="486"/>
      <c r="I531" s="491"/>
      <c r="J531" s="238"/>
      <c r="K531" s="238"/>
      <c r="L531" s="238"/>
      <c r="M531" s="238"/>
      <c r="N531" s="238"/>
      <c r="O531" s="238"/>
      <c r="P531" s="238"/>
      <c r="Q531" s="238"/>
      <c r="R531" s="238"/>
      <c r="S531" s="238"/>
      <c r="T531" s="238"/>
      <c r="U531" s="238"/>
      <c r="V531" s="238"/>
      <c r="W531" s="238"/>
      <c r="X531" s="238"/>
      <c r="Y531" s="238"/>
      <c r="Z531" s="238"/>
      <c r="AA531" s="238"/>
      <c r="AB531" s="238"/>
      <c r="AC531" s="238"/>
    </row>
    <row r="532" customFormat="false" ht="15" hidden="false" customHeight="false" outlineLevel="0" collapsed="false">
      <c r="A532" s="238"/>
      <c r="B532" s="453"/>
      <c r="C532" s="238"/>
      <c r="D532" s="347"/>
      <c r="E532" s="347"/>
      <c r="F532" s="486"/>
      <c r="G532" s="505"/>
      <c r="H532" s="486"/>
      <c r="I532" s="491"/>
      <c r="J532" s="238"/>
      <c r="K532" s="238"/>
      <c r="L532" s="238"/>
      <c r="M532" s="238"/>
      <c r="N532" s="238"/>
      <c r="O532" s="238"/>
      <c r="P532" s="238"/>
      <c r="Q532" s="238"/>
      <c r="R532" s="238"/>
      <c r="S532" s="238"/>
      <c r="T532" s="238"/>
      <c r="U532" s="238"/>
      <c r="V532" s="238"/>
      <c r="W532" s="238"/>
      <c r="X532" s="238"/>
      <c r="Y532" s="238"/>
      <c r="Z532" s="238"/>
      <c r="AA532" s="238"/>
      <c r="AB532" s="238"/>
      <c r="AC532" s="238"/>
    </row>
    <row r="533" customFormat="false" ht="15" hidden="false" customHeight="false" outlineLevel="0" collapsed="false">
      <c r="A533" s="238"/>
      <c r="B533" s="453"/>
      <c r="C533" s="238"/>
      <c r="D533" s="347"/>
      <c r="E533" s="347"/>
      <c r="F533" s="486"/>
      <c r="G533" s="505"/>
      <c r="H533" s="486"/>
      <c r="I533" s="491"/>
      <c r="J533" s="238"/>
      <c r="K533" s="238"/>
      <c r="L533" s="238"/>
      <c r="M533" s="238"/>
      <c r="N533" s="238"/>
      <c r="O533" s="238"/>
      <c r="P533" s="238"/>
      <c r="Q533" s="238"/>
      <c r="R533" s="238"/>
      <c r="S533" s="238"/>
      <c r="T533" s="238"/>
      <c r="U533" s="238"/>
      <c r="V533" s="238"/>
      <c r="W533" s="238"/>
      <c r="X533" s="238"/>
      <c r="Y533" s="238"/>
      <c r="Z533" s="238"/>
      <c r="AA533" s="238"/>
      <c r="AB533" s="238"/>
      <c r="AC533" s="238"/>
    </row>
    <row r="534" customFormat="false" ht="15" hidden="false" customHeight="false" outlineLevel="0" collapsed="false">
      <c r="A534" s="238"/>
      <c r="B534" s="453"/>
      <c r="C534" s="238"/>
      <c r="D534" s="347"/>
      <c r="E534" s="347"/>
      <c r="F534" s="486"/>
      <c r="G534" s="505"/>
      <c r="H534" s="486"/>
      <c r="I534" s="491"/>
      <c r="J534" s="238"/>
      <c r="K534" s="238"/>
      <c r="L534" s="238"/>
      <c r="M534" s="238"/>
      <c r="N534" s="238"/>
      <c r="O534" s="238"/>
      <c r="P534" s="238"/>
      <c r="Q534" s="238"/>
      <c r="R534" s="238"/>
      <c r="S534" s="238"/>
      <c r="T534" s="238"/>
      <c r="U534" s="238"/>
      <c r="V534" s="238"/>
      <c r="W534" s="238"/>
      <c r="X534" s="238"/>
      <c r="Y534" s="238"/>
      <c r="Z534" s="238"/>
      <c r="AA534" s="238"/>
      <c r="AB534" s="238"/>
      <c r="AC534" s="238"/>
    </row>
    <row r="535" customFormat="false" ht="15" hidden="false" customHeight="false" outlineLevel="0" collapsed="false">
      <c r="A535" s="238"/>
      <c r="B535" s="453"/>
      <c r="C535" s="238"/>
      <c r="D535" s="347"/>
      <c r="E535" s="347"/>
      <c r="F535" s="486"/>
      <c r="G535" s="505"/>
      <c r="H535" s="486"/>
      <c r="I535" s="491"/>
      <c r="J535" s="238"/>
      <c r="K535" s="238"/>
      <c r="L535" s="238"/>
      <c r="M535" s="238"/>
      <c r="N535" s="238"/>
      <c r="O535" s="238"/>
      <c r="P535" s="238"/>
      <c r="Q535" s="238"/>
      <c r="R535" s="238"/>
      <c r="S535" s="238"/>
      <c r="T535" s="238"/>
      <c r="U535" s="238"/>
      <c r="V535" s="238"/>
      <c r="W535" s="238"/>
      <c r="X535" s="238"/>
      <c r="Y535" s="238"/>
      <c r="Z535" s="238"/>
      <c r="AA535" s="238"/>
      <c r="AB535" s="238"/>
      <c r="AC535" s="238"/>
    </row>
    <row r="536" customFormat="false" ht="15" hidden="false" customHeight="false" outlineLevel="0" collapsed="false">
      <c r="A536" s="238"/>
      <c r="B536" s="453"/>
      <c r="C536" s="238"/>
      <c r="D536" s="347"/>
      <c r="E536" s="347"/>
      <c r="F536" s="486"/>
      <c r="G536" s="505"/>
      <c r="H536" s="486"/>
      <c r="I536" s="491"/>
      <c r="J536" s="238"/>
      <c r="K536" s="238"/>
      <c r="L536" s="238"/>
      <c r="M536" s="238"/>
      <c r="N536" s="238"/>
      <c r="O536" s="238"/>
      <c r="P536" s="238"/>
      <c r="Q536" s="238"/>
      <c r="R536" s="238"/>
      <c r="S536" s="238"/>
      <c r="T536" s="238"/>
      <c r="U536" s="238"/>
      <c r="V536" s="238"/>
      <c r="W536" s="238"/>
      <c r="X536" s="238"/>
      <c r="Y536" s="238"/>
      <c r="Z536" s="238"/>
      <c r="AA536" s="238"/>
      <c r="AB536" s="238"/>
      <c r="AC536" s="238"/>
    </row>
    <row r="537" customFormat="false" ht="15" hidden="false" customHeight="false" outlineLevel="0" collapsed="false">
      <c r="A537" s="238"/>
      <c r="B537" s="453"/>
      <c r="C537" s="238"/>
      <c r="D537" s="347"/>
      <c r="E537" s="347"/>
      <c r="F537" s="486"/>
      <c r="G537" s="505"/>
      <c r="H537" s="486"/>
      <c r="I537" s="491"/>
      <c r="J537" s="238"/>
      <c r="K537" s="238"/>
      <c r="L537" s="238"/>
      <c r="M537" s="238"/>
      <c r="N537" s="238"/>
      <c r="O537" s="238"/>
      <c r="P537" s="238"/>
      <c r="Q537" s="238"/>
      <c r="R537" s="238"/>
      <c r="S537" s="238"/>
      <c r="T537" s="238"/>
      <c r="U537" s="238"/>
      <c r="V537" s="238"/>
      <c r="W537" s="238"/>
      <c r="X537" s="238"/>
      <c r="Y537" s="238"/>
      <c r="Z537" s="238"/>
      <c r="AA537" s="238"/>
      <c r="AB537" s="238"/>
      <c r="AC537" s="238"/>
    </row>
    <row r="538" customFormat="false" ht="15" hidden="false" customHeight="false" outlineLevel="0" collapsed="false">
      <c r="A538" s="238"/>
      <c r="B538" s="453"/>
      <c r="C538" s="238"/>
      <c r="D538" s="347"/>
      <c r="E538" s="347"/>
      <c r="F538" s="486"/>
      <c r="G538" s="505"/>
      <c r="H538" s="486"/>
      <c r="I538" s="491"/>
      <c r="J538" s="238"/>
      <c r="K538" s="238"/>
      <c r="L538" s="238"/>
      <c r="M538" s="238"/>
      <c r="N538" s="238"/>
      <c r="O538" s="238"/>
      <c r="P538" s="238"/>
      <c r="Q538" s="238"/>
      <c r="R538" s="238"/>
      <c r="S538" s="238"/>
      <c r="T538" s="238"/>
      <c r="U538" s="238"/>
      <c r="V538" s="238"/>
      <c r="W538" s="238"/>
      <c r="X538" s="238"/>
      <c r="Y538" s="238"/>
      <c r="Z538" s="238"/>
      <c r="AA538" s="238"/>
      <c r="AB538" s="238"/>
      <c r="AC538" s="238"/>
    </row>
    <row r="539" customFormat="false" ht="15" hidden="false" customHeight="false" outlineLevel="0" collapsed="false">
      <c r="A539" s="238"/>
      <c r="B539" s="453"/>
      <c r="C539" s="238"/>
      <c r="D539" s="347"/>
      <c r="E539" s="347"/>
      <c r="F539" s="486"/>
      <c r="G539" s="505"/>
      <c r="H539" s="486"/>
      <c r="I539" s="491"/>
      <c r="J539" s="238"/>
      <c r="K539" s="238"/>
      <c r="L539" s="238"/>
      <c r="M539" s="238"/>
      <c r="N539" s="238"/>
      <c r="O539" s="238"/>
      <c r="P539" s="238"/>
      <c r="Q539" s="238"/>
      <c r="R539" s="238"/>
      <c r="S539" s="238"/>
      <c r="T539" s="238"/>
      <c r="U539" s="238"/>
      <c r="V539" s="238"/>
      <c r="W539" s="238"/>
      <c r="X539" s="238"/>
      <c r="Y539" s="238"/>
      <c r="Z539" s="238"/>
      <c r="AA539" s="238"/>
      <c r="AB539" s="238"/>
      <c r="AC539" s="238"/>
    </row>
    <row r="540" customFormat="false" ht="15" hidden="false" customHeight="false" outlineLevel="0" collapsed="false">
      <c r="A540" s="238"/>
      <c r="B540" s="453"/>
      <c r="C540" s="238"/>
      <c r="D540" s="347"/>
      <c r="E540" s="347"/>
      <c r="F540" s="486"/>
      <c r="G540" s="505"/>
      <c r="H540" s="486"/>
      <c r="I540" s="491"/>
      <c r="J540" s="238"/>
      <c r="K540" s="238"/>
      <c r="L540" s="238"/>
      <c r="M540" s="238"/>
      <c r="N540" s="238"/>
      <c r="O540" s="238"/>
      <c r="P540" s="238"/>
      <c r="Q540" s="238"/>
      <c r="R540" s="238"/>
      <c r="S540" s="238"/>
      <c r="T540" s="238"/>
      <c r="U540" s="238"/>
      <c r="V540" s="238"/>
      <c r="W540" s="238"/>
      <c r="X540" s="238"/>
      <c r="Y540" s="238"/>
      <c r="Z540" s="238"/>
      <c r="AA540" s="238"/>
      <c r="AB540" s="238"/>
      <c r="AC540" s="238"/>
    </row>
    <row r="541" customFormat="false" ht="15" hidden="false" customHeight="false" outlineLevel="0" collapsed="false">
      <c r="A541" s="238"/>
      <c r="B541" s="453"/>
      <c r="C541" s="238"/>
      <c r="D541" s="347"/>
      <c r="E541" s="347"/>
      <c r="F541" s="486"/>
      <c r="G541" s="505"/>
      <c r="H541" s="486"/>
      <c r="I541" s="491"/>
      <c r="J541" s="238"/>
      <c r="K541" s="238"/>
      <c r="L541" s="238"/>
      <c r="M541" s="238"/>
      <c r="N541" s="238"/>
      <c r="O541" s="238"/>
      <c r="P541" s="238"/>
      <c r="Q541" s="238"/>
      <c r="R541" s="238"/>
      <c r="S541" s="238"/>
      <c r="T541" s="238"/>
      <c r="U541" s="238"/>
      <c r="V541" s="238"/>
      <c r="W541" s="238"/>
      <c r="X541" s="238"/>
      <c r="Y541" s="238"/>
      <c r="Z541" s="238"/>
      <c r="AA541" s="238"/>
      <c r="AB541" s="238"/>
      <c r="AC541" s="238"/>
    </row>
    <row r="542" customFormat="false" ht="15" hidden="false" customHeight="false" outlineLevel="0" collapsed="false">
      <c r="A542" s="238"/>
      <c r="B542" s="453"/>
      <c r="C542" s="238"/>
      <c r="D542" s="347"/>
      <c r="E542" s="347"/>
      <c r="F542" s="486"/>
      <c r="G542" s="505"/>
      <c r="H542" s="486"/>
      <c r="I542" s="491"/>
      <c r="J542" s="238"/>
      <c r="K542" s="238"/>
      <c r="L542" s="238"/>
      <c r="M542" s="238"/>
      <c r="N542" s="238"/>
      <c r="O542" s="238"/>
      <c r="P542" s="238"/>
      <c r="Q542" s="238"/>
      <c r="R542" s="238"/>
      <c r="S542" s="238"/>
      <c r="T542" s="238"/>
      <c r="U542" s="238"/>
      <c r="V542" s="238"/>
      <c r="W542" s="238"/>
      <c r="X542" s="238"/>
      <c r="Y542" s="238"/>
      <c r="Z542" s="238"/>
      <c r="AA542" s="238"/>
      <c r="AB542" s="238"/>
      <c r="AC542" s="238"/>
    </row>
    <row r="543" customFormat="false" ht="15" hidden="false" customHeight="false" outlineLevel="0" collapsed="false">
      <c r="A543" s="238"/>
      <c r="B543" s="453"/>
      <c r="C543" s="238"/>
      <c r="D543" s="347"/>
      <c r="E543" s="347"/>
      <c r="F543" s="486"/>
      <c r="G543" s="505"/>
      <c r="H543" s="486"/>
      <c r="I543" s="491"/>
      <c r="J543" s="238"/>
      <c r="K543" s="238"/>
      <c r="L543" s="238"/>
      <c r="M543" s="238"/>
      <c r="N543" s="238"/>
      <c r="O543" s="238"/>
      <c r="P543" s="238"/>
      <c r="Q543" s="238"/>
      <c r="R543" s="238"/>
      <c r="S543" s="238"/>
      <c r="T543" s="238"/>
      <c r="U543" s="238"/>
      <c r="V543" s="238"/>
      <c r="W543" s="238"/>
      <c r="X543" s="238"/>
      <c r="Y543" s="238"/>
      <c r="Z543" s="238"/>
      <c r="AA543" s="238"/>
      <c r="AB543" s="238"/>
      <c r="AC543" s="238"/>
    </row>
    <row r="544" customFormat="false" ht="15" hidden="false" customHeight="false" outlineLevel="0" collapsed="false">
      <c r="A544" s="238"/>
      <c r="B544" s="453"/>
      <c r="C544" s="238"/>
      <c r="D544" s="347"/>
      <c r="E544" s="347"/>
      <c r="F544" s="486"/>
      <c r="G544" s="505"/>
      <c r="H544" s="486"/>
      <c r="I544" s="491"/>
      <c r="J544" s="238"/>
      <c r="K544" s="238"/>
      <c r="L544" s="238"/>
      <c r="M544" s="238"/>
      <c r="N544" s="238"/>
      <c r="O544" s="238"/>
      <c r="P544" s="238"/>
      <c r="Q544" s="238"/>
      <c r="R544" s="238"/>
      <c r="S544" s="238"/>
      <c r="T544" s="238"/>
      <c r="U544" s="238"/>
      <c r="V544" s="238"/>
      <c r="W544" s="238"/>
      <c r="X544" s="238"/>
      <c r="Y544" s="238"/>
      <c r="Z544" s="238"/>
      <c r="AA544" s="238"/>
      <c r="AB544" s="238"/>
      <c r="AC544" s="238"/>
    </row>
    <row r="545" customFormat="false" ht="15" hidden="false" customHeight="false" outlineLevel="0" collapsed="false">
      <c r="A545" s="238"/>
      <c r="B545" s="453"/>
      <c r="C545" s="238"/>
      <c r="D545" s="347"/>
      <c r="E545" s="347"/>
      <c r="F545" s="486"/>
      <c r="G545" s="505"/>
      <c r="H545" s="486"/>
      <c r="I545" s="491"/>
      <c r="J545" s="238"/>
      <c r="K545" s="238"/>
      <c r="L545" s="238"/>
      <c r="M545" s="238"/>
      <c r="N545" s="238"/>
      <c r="O545" s="238"/>
      <c r="P545" s="238"/>
      <c r="Q545" s="238"/>
      <c r="R545" s="238"/>
      <c r="S545" s="238"/>
      <c r="T545" s="238"/>
      <c r="U545" s="238"/>
      <c r="V545" s="238"/>
      <c r="W545" s="238"/>
      <c r="X545" s="238"/>
      <c r="Y545" s="238"/>
      <c r="Z545" s="238"/>
      <c r="AA545" s="238"/>
      <c r="AB545" s="238"/>
      <c r="AC545" s="238"/>
    </row>
    <row r="546" customFormat="false" ht="15" hidden="false" customHeight="false" outlineLevel="0" collapsed="false">
      <c r="A546" s="238"/>
      <c r="B546" s="453"/>
      <c r="C546" s="238"/>
      <c r="D546" s="347"/>
      <c r="E546" s="347"/>
      <c r="F546" s="486"/>
      <c r="G546" s="505"/>
      <c r="H546" s="486"/>
      <c r="I546" s="491"/>
      <c r="J546" s="238"/>
      <c r="K546" s="238"/>
      <c r="L546" s="238"/>
      <c r="M546" s="238"/>
      <c r="N546" s="238"/>
      <c r="O546" s="238"/>
      <c r="P546" s="238"/>
      <c r="Q546" s="238"/>
      <c r="R546" s="238"/>
      <c r="S546" s="238"/>
      <c r="T546" s="238"/>
      <c r="U546" s="238"/>
      <c r="V546" s="238"/>
      <c r="W546" s="238"/>
      <c r="X546" s="238"/>
      <c r="Y546" s="238"/>
      <c r="Z546" s="238"/>
      <c r="AA546" s="238"/>
      <c r="AB546" s="238"/>
      <c r="AC546" s="238"/>
    </row>
    <row r="547" customFormat="false" ht="15" hidden="false" customHeight="false" outlineLevel="0" collapsed="false">
      <c r="A547" s="238"/>
      <c r="B547" s="453"/>
      <c r="C547" s="238"/>
      <c r="D547" s="347"/>
      <c r="E547" s="347"/>
      <c r="F547" s="486"/>
      <c r="G547" s="505"/>
      <c r="H547" s="486"/>
      <c r="I547" s="491"/>
      <c r="J547" s="238"/>
      <c r="K547" s="238"/>
      <c r="L547" s="238"/>
      <c r="M547" s="238"/>
      <c r="N547" s="238"/>
      <c r="O547" s="238"/>
      <c r="P547" s="238"/>
      <c r="Q547" s="238"/>
      <c r="R547" s="238"/>
      <c r="S547" s="238"/>
      <c r="T547" s="238"/>
      <c r="U547" s="238"/>
      <c r="V547" s="238"/>
      <c r="W547" s="238"/>
      <c r="X547" s="238"/>
      <c r="Y547" s="238"/>
      <c r="Z547" s="238"/>
      <c r="AA547" s="238"/>
      <c r="AB547" s="238"/>
      <c r="AC547" s="238"/>
    </row>
    <row r="548" customFormat="false" ht="15" hidden="false" customHeight="false" outlineLevel="0" collapsed="false">
      <c r="A548" s="238"/>
      <c r="B548" s="453"/>
      <c r="C548" s="238"/>
      <c r="D548" s="347"/>
      <c r="E548" s="347"/>
      <c r="F548" s="486"/>
      <c r="G548" s="505"/>
      <c r="H548" s="486"/>
      <c r="I548" s="491"/>
      <c r="J548" s="238"/>
      <c r="K548" s="238"/>
      <c r="L548" s="238"/>
      <c r="M548" s="238"/>
      <c r="N548" s="238"/>
      <c r="O548" s="238"/>
      <c r="P548" s="238"/>
      <c r="Q548" s="238"/>
      <c r="R548" s="238"/>
      <c r="S548" s="238"/>
      <c r="T548" s="238"/>
      <c r="U548" s="238"/>
      <c r="V548" s="238"/>
      <c r="W548" s="238"/>
      <c r="X548" s="238"/>
      <c r="Y548" s="238"/>
      <c r="Z548" s="238"/>
      <c r="AA548" s="238"/>
      <c r="AB548" s="238"/>
      <c r="AC548" s="238"/>
    </row>
    <row r="549" customFormat="false" ht="15" hidden="false" customHeight="false" outlineLevel="0" collapsed="false">
      <c r="A549" s="238"/>
      <c r="B549" s="453"/>
      <c r="C549" s="238"/>
      <c r="D549" s="347"/>
      <c r="E549" s="347"/>
      <c r="F549" s="486"/>
      <c r="G549" s="505"/>
      <c r="H549" s="486"/>
      <c r="I549" s="491"/>
      <c r="J549" s="238"/>
      <c r="K549" s="238"/>
      <c r="L549" s="238"/>
      <c r="M549" s="238"/>
      <c r="N549" s="238"/>
      <c r="O549" s="238"/>
      <c r="P549" s="238"/>
      <c r="Q549" s="238"/>
      <c r="R549" s="238"/>
      <c r="S549" s="238"/>
      <c r="T549" s="238"/>
      <c r="U549" s="238"/>
      <c r="V549" s="238"/>
      <c r="W549" s="238"/>
      <c r="X549" s="238"/>
      <c r="Y549" s="238"/>
      <c r="Z549" s="238"/>
      <c r="AA549" s="238"/>
      <c r="AB549" s="238"/>
      <c r="AC549" s="238"/>
    </row>
    <row r="550" customFormat="false" ht="15" hidden="false" customHeight="false" outlineLevel="0" collapsed="false">
      <c r="A550" s="238"/>
      <c r="B550" s="453"/>
      <c r="C550" s="238"/>
      <c r="D550" s="347"/>
      <c r="E550" s="347"/>
      <c r="F550" s="486"/>
      <c r="G550" s="505"/>
      <c r="H550" s="486"/>
      <c r="I550" s="491"/>
      <c r="J550" s="238"/>
      <c r="K550" s="238"/>
      <c r="L550" s="238"/>
      <c r="M550" s="238"/>
      <c r="N550" s="238"/>
      <c r="O550" s="238"/>
      <c r="P550" s="238"/>
      <c r="Q550" s="238"/>
      <c r="R550" s="238"/>
      <c r="S550" s="238"/>
      <c r="T550" s="238"/>
      <c r="U550" s="238"/>
      <c r="V550" s="238"/>
      <c r="W550" s="238"/>
      <c r="X550" s="238"/>
      <c r="Y550" s="238"/>
      <c r="Z550" s="238"/>
      <c r="AA550" s="238"/>
      <c r="AB550" s="238"/>
      <c r="AC550" s="238"/>
    </row>
    <row r="551" customFormat="false" ht="15" hidden="false" customHeight="false" outlineLevel="0" collapsed="false">
      <c r="A551" s="238"/>
      <c r="B551" s="453"/>
      <c r="C551" s="238"/>
      <c r="D551" s="347"/>
      <c r="E551" s="347"/>
      <c r="F551" s="486"/>
      <c r="G551" s="505"/>
      <c r="H551" s="486"/>
      <c r="I551" s="491"/>
      <c r="J551" s="238"/>
      <c r="K551" s="238"/>
      <c r="L551" s="238"/>
      <c r="M551" s="238"/>
      <c r="N551" s="238"/>
      <c r="O551" s="238"/>
      <c r="P551" s="238"/>
      <c r="Q551" s="238"/>
      <c r="R551" s="238"/>
      <c r="S551" s="238"/>
      <c r="T551" s="238"/>
      <c r="U551" s="238"/>
      <c r="V551" s="238"/>
      <c r="W551" s="238"/>
      <c r="X551" s="238"/>
      <c r="Y551" s="238"/>
      <c r="Z551" s="238"/>
      <c r="AA551" s="238"/>
      <c r="AB551" s="238"/>
      <c r="AC551" s="238"/>
    </row>
    <row r="552" customFormat="false" ht="15" hidden="false" customHeight="false" outlineLevel="0" collapsed="false">
      <c r="A552" s="238"/>
      <c r="B552" s="453"/>
      <c r="C552" s="238"/>
      <c r="D552" s="347"/>
      <c r="E552" s="347"/>
      <c r="F552" s="486"/>
      <c r="G552" s="505"/>
      <c r="H552" s="486"/>
      <c r="I552" s="491"/>
      <c r="J552" s="238"/>
      <c r="K552" s="238"/>
      <c r="L552" s="238"/>
      <c r="M552" s="238"/>
      <c r="N552" s="238"/>
      <c r="O552" s="238"/>
      <c r="P552" s="238"/>
      <c r="Q552" s="238"/>
      <c r="R552" s="238"/>
      <c r="S552" s="238"/>
      <c r="T552" s="238"/>
      <c r="U552" s="238"/>
      <c r="V552" s="238"/>
      <c r="W552" s="238"/>
      <c r="X552" s="238"/>
      <c r="Y552" s="238"/>
      <c r="Z552" s="238"/>
      <c r="AA552" s="238"/>
      <c r="AB552" s="238"/>
      <c r="AC552" s="238"/>
    </row>
    <row r="553" customFormat="false" ht="15" hidden="false" customHeight="false" outlineLevel="0" collapsed="false">
      <c r="A553" s="238"/>
      <c r="B553" s="453"/>
      <c r="C553" s="238"/>
      <c r="D553" s="347"/>
      <c r="E553" s="347"/>
      <c r="F553" s="486"/>
      <c r="G553" s="505"/>
      <c r="H553" s="486"/>
      <c r="I553" s="491"/>
      <c r="J553" s="238"/>
      <c r="K553" s="238"/>
      <c r="L553" s="238"/>
      <c r="M553" s="238"/>
      <c r="N553" s="238"/>
      <c r="O553" s="238"/>
      <c r="P553" s="238"/>
      <c r="Q553" s="238"/>
      <c r="R553" s="238"/>
      <c r="S553" s="238"/>
      <c r="T553" s="238"/>
      <c r="U553" s="238"/>
      <c r="V553" s="238"/>
      <c r="W553" s="238"/>
      <c r="X553" s="238"/>
      <c r="Y553" s="238"/>
      <c r="Z553" s="238"/>
      <c r="AA553" s="238"/>
      <c r="AB553" s="238"/>
      <c r="AC553" s="238"/>
    </row>
    <row r="554" customFormat="false" ht="15" hidden="false" customHeight="false" outlineLevel="0" collapsed="false">
      <c r="A554" s="238"/>
      <c r="B554" s="453"/>
      <c r="C554" s="238"/>
      <c r="D554" s="347"/>
      <c r="E554" s="347"/>
      <c r="F554" s="486"/>
      <c r="G554" s="505"/>
      <c r="H554" s="486"/>
      <c r="I554" s="491"/>
      <c r="J554" s="238"/>
      <c r="K554" s="238"/>
      <c r="L554" s="238"/>
      <c r="M554" s="238"/>
      <c r="N554" s="238"/>
      <c r="O554" s="238"/>
      <c r="P554" s="238"/>
      <c r="Q554" s="238"/>
      <c r="R554" s="238"/>
      <c r="S554" s="238"/>
      <c r="T554" s="238"/>
      <c r="U554" s="238"/>
      <c r="V554" s="238"/>
      <c r="W554" s="238"/>
      <c r="X554" s="238"/>
      <c r="Y554" s="238"/>
      <c r="Z554" s="238"/>
      <c r="AA554" s="238"/>
      <c r="AB554" s="238"/>
      <c r="AC554" s="238"/>
    </row>
    <row r="555" customFormat="false" ht="15" hidden="false" customHeight="false" outlineLevel="0" collapsed="false">
      <c r="A555" s="238"/>
      <c r="B555" s="453"/>
      <c r="C555" s="238"/>
      <c r="D555" s="347"/>
      <c r="E555" s="347"/>
      <c r="F555" s="486"/>
      <c r="G555" s="505"/>
      <c r="H555" s="486"/>
      <c r="I555" s="491"/>
      <c r="J555" s="238"/>
      <c r="K555" s="238"/>
      <c r="L555" s="238"/>
      <c r="M555" s="238"/>
      <c r="N555" s="238"/>
      <c r="O555" s="238"/>
      <c r="P555" s="238"/>
      <c r="Q555" s="238"/>
      <c r="R555" s="238"/>
      <c r="S555" s="238"/>
      <c r="T555" s="238"/>
      <c r="U555" s="238"/>
      <c r="V555" s="238"/>
      <c r="W555" s="238"/>
      <c r="X555" s="238"/>
      <c r="Y555" s="238"/>
      <c r="Z555" s="238"/>
      <c r="AA555" s="238"/>
      <c r="AB555" s="238"/>
      <c r="AC555" s="238"/>
    </row>
    <row r="556" customFormat="false" ht="15" hidden="false" customHeight="false" outlineLevel="0" collapsed="false">
      <c r="A556" s="238"/>
      <c r="B556" s="453"/>
      <c r="C556" s="238"/>
      <c r="D556" s="347"/>
      <c r="E556" s="347"/>
      <c r="F556" s="486"/>
      <c r="G556" s="505"/>
      <c r="H556" s="486"/>
      <c r="I556" s="491"/>
      <c r="J556" s="238"/>
      <c r="K556" s="238"/>
      <c r="L556" s="238"/>
      <c r="M556" s="238"/>
      <c r="N556" s="238"/>
      <c r="O556" s="238"/>
      <c r="P556" s="238"/>
      <c r="Q556" s="238"/>
      <c r="R556" s="238"/>
      <c r="S556" s="238"/>
      <c r="T556" s="238"/>
      <c r="U556" s="238"/>
      <c r="V556" s="238"/>
      <c r="W556" s="238"/>
      <c r="X556" s="238"/>
      <c r="Y556" s="238"/>
      <c r="Z556" s="238"/>
      <c r="AA556" s="238"/>
      <c r="AB556" s="238"/>
      <c r="AC556" s="238"/>
    </row>
    <row r="557" customFormat="false" ht="15" hidden="false" customHeight="false" outlineLevel="0" collapsed="false">
      <c r="A557" s="238"/>
      <c r="B557" s="453"/>
      <c r="C557" s="238"/>
      <c r="D557" s="347"/>
      <c r="E557" s="347"/>
      <c r="F557" s="486"/>
      <c r="G557" s="505"/>
      <c r="H557" s="486"/>
      <c r="I557" s="491"/>
      <c r="J557" s="238"/>
      <c r="K557" s="238"/>
      <c r="L557" s="238"/>
      <c r="M557" s="238"/>
      <c r="N557" s="238"/>
      <c r="O557" s="238"/>
      <c r="P557" s="238"/>
      <c r="Q557" s="238"/>
      <c r="R557" s="238"/>
      <c r="S557" s="238"/>
      <c r="T557" s="238"/>
      <c r="U557" s="238"/>
      <c r="V557" s="238"/>
      <c r="W557" s="238"/>
      <c r="X557" s="238"/>
      <c r="Y557" s="238"/>
      <c r="Z557" s="238"/>
      <c r="AA557" s="238"/>
      <c r="AB557" s="238"/>
      <c r="AC557" s="238"/>
    </row>
    <row r="558" customFormat="false" ht="15" hidden="false" customHeight="false" outlineLevel="0" collapsed="false">
      <c r="A558" s="238"/>
      <c r="B558" s="453"/>
      <c r="C558" s="238"/>
      <c r="D558" s="347"/>
      <c r="E558" s="347"/>
      <c r="F558" s="486"/>
      <c r="G558" s="505"/>
      <c r="H558" s="486"/>
      <c r="I558" s="491"/>
      <c r="J558" s="238"/>
      <c r="K558" s="238"/>
      <c r="L558" s="238"/>
      <c r="M558" s="238"/>
      <c r="N558" s="238"/>
      <c r="O558" s="238"/>
      <c r="P558" s="238"/>
      <c r="Q558" s="238"/>
      <c r="R558" s="238"/>
      <c r="S558" s="238"/>
      <c r="T558" s="238"/>
      <c r="U558" s="238"/>
      <c r="V558" s="238"/>
      <c r="W558" s="238"/>
      <c r="X558" s="238"/>
      <c r="Y558" s="238"/>
      <c r="Z558" s="238"/>
      <c r="AA558" s="238"/>
      <c r="AB558" s="238"/>
      <c r="AC558" s="238"/>
    </row>
    <row r="559" customFormat="false" ht="15" hidden="false" customHeight="false" outlineLevel="0" collapsed="false">
      <c r="A559" s="238"/>
      <c r="B559" s="453"/>
      <c r="C559" s="238"/>
      <c r="D559" s="347"/>
      <c r="E559" s="347"/>
      <c r="F559" s="486"/>
      <c r="G559" s="505"/>
      <c r="H559" s="486"/>
      <c r="I559" s="491"/>
      <c r="J559" s="238"/>
      <c r="K559" s="238"/>
      <c r="L559" s="238"/>
      <c r="M559" s="238"/>
      <c r="N559" s="238"/>
      <c r="O559" s="238"/>
      <c r="P559" s="238"/>
      <c r="Q559" s="238"/>
      <c r="R559" s="238"/>
      <c r="S559" s="238"/>
      <c r="T559" s="238"/>
      <c r="U559" s="238"/>
      <c r="V559" s="238"/>
      <c r="W559" s="238"/>
      <c r="X559" s="238"/>
      <c r="Y559" s="238"/>
      <c r="Z559" s="238"/>
      <c r="AA559" s="238"/>
      <c r="AB559" s="238"/>
      <c r="AC559" s="238"/>
    </row>
    <row r="560" customFormat="false" ht="15" hidden="false" customHeight="false" outlineLevel="0" collapsed="false">
      <c r="A560" s="238"/>
      <c r="B560" s="453"/>
      <c r="C560" s="238"/>
      <c r="D560" s="347"/>
      <c r="E560" s="347"/>
      <c r="F560" s="486"/>
      <c r="G560" s="505"/>
      <c r="H560" s="486"/>
      <c r="I560" s="491"/>
      <c r="J560" s="238"/>
      <c r="K560" s="238"/>
      <c r="L560" s="238"/>
      <c r="M560" s="238"/>
      <c r="N560" s="238"/>
      <c r="O560" s="238"/>
      <c r="P560" s="238"/>
      <c r="Q560" s="238"/>
      <c r="R560" s="238"/>
      <c r="S560" s="238"/>
      <c r="T560" s="238"/>
      <c r="U560" s="238"/>
      <c r="V560" s="238"/>
      <c r="W560" s="238"/>
      <c r="X560" s="238"/>
      <c r="Y560" s="238"/>
      <c r="Z560" s="238"/>
      <c r="AA560" s="238"/>
      <c r="AB560" s="238"/>
      <c r="AC560" s="238"/>
    </row>
    <row r="561" customFormat="false" ht="15" hidden="false" customHeight="false" outlineLevel="0" collapsed="false">
      <c r="A561" s="238"/>
      <c r="B561" s="453"/>
      <c r="C561" s="238"/>
      <c r="D561" s="347"/>
      <c r="E561" s="347"/>
      <c r="F561" s="486"/>
      <c r="G561" s="505"/>
      <c r="H561" s="486"/>
      <c r="I561" s="491"/>
      <c r="J561" s="238"/>
      <c r="K561" s="238"/>
      <c r="L561" s="238"/>
      <c r="M561" s="238"/>
      <c r="N561" s="238"/>
      <c r="O561" s="238"/>
      <c r="P561" s="238"/>
      <c r="Q561" s="238"/>
      <c r="R561" s="238"/>
      <c r="S561" s="238"/>
      <c r="T561" s="238"/>
      <c r="U561" s="238"/>
      <c r="V561" s="238"/>
      <c r="W561" s="238"/>
      <c r="X561" s="238"/>
      <c r="Y561" s="238"/>
      <c r="Z561" s="238"/>
      <c r="AA561" s="238"/>
      <c r="AB561" s="238"/>
      <c r="AC561" s="238"/>
    </row>
    <row r="562" customFormat="false" ht="15" hidden="false" customHeight="false" outlineLevel="0" collapsed="false">
      <c r="A562" s="238"/>
      <c r="B562" s="453"/>
      <c r="C562" s="238"/>
      <c r="D562" s="347"/>
      <c r="E562" s="347"/>
      <c r="F562" s="486"/>
      <c r="G562" s="505"/>
      <c r="H562" s="486"/>
      <c r="I562" s="491"/>
      <c r="J562" s="238"/>
      <c r="K562" s="238"/>
      <c r="L562" s="238"/>
      <c r="M562" s="238"/>
      <c r="N562" s="238"/>
      <c r="O562" s="238"/>
      <c r="P562" s="238"/>
      <c r="Q562" s="238"/>
      <c r="R562" s="238"/>
      <c r="S562" s="238"/>
      <c r="T562" s="238"/>
      <c r="U562" s="238"/>
      <c r="V562" s="238"/>
      <c r="W562" s="238"/>
      <c r="X562" s="238"/>
      <c r="Y562" s="238"/>
      <c r="Z562" s="238"/>
      <c r="AA562" s="238"/>
      <c r="AB562" s="238"/>
      <c r="AC562" s="238"/>
    </row>
    <row r="563" customFormat="false" ht="15" hidden="false" customHeight="false" outlineLevel="0" collapsed="false">
      <c r="A563" s="238"/>
      <c r="B563" s="453"/>
      <c r="C563" s="238"/>
      <c r="D563" s="347"/>
      <c r="E563" s="347"/>
      <c r="F563" s="486"/>
      <c r="G563" s="505"/>
      <c r="H563" s="486"/>
      <c r="I563" s="491"/>
      <c r="J563" s="238"/>
      <c r="K563" s="238"/>
      <c r="L563" s="238"/>
      <c r="M563" s="238"/>
      <c r="N563" s="238"/>
      <c r="O563" s="238"/>
      <c r="P563" s="238"/>
      <c r="Q563" s="238"/>
      <c r="R563" s="238"/>
      <c r="S563" s="238"/>
      <c r="T563" s="238"/>
      <c r="U563" s="238"/>
      <c r="V563" s="238"/>
      <c r="W563" s="238"/>
      <c r="X563" s="238"/>
      <c r="Y563" s="238"/>
      <c r="Z563" s="238"/>
      <c r="AA563" s="238"/>
      <c r="AB563" s="238"/>
      <c r="AC563" s="238"/>
    </row>
    <row r="564" customFormat="false" ht="15" hidden="false" customHeight="false" outlineLevel="0" collapsed="false">
      <c r="A564" s="238"/>
      <c r="B564" s="453"/>
      <c r="C564" s="238"/>
      <c r="D564" s="347"/>
      <c r="E564" s="347"/>
      <c r="F564" s="486"/>
      <c r="G564" s="505"/>
      <c r="H564" s="486"/>
      <c r="I564" s="491"/>
      <c r="J564" s="238"/>
      <c r="K564" s="238"/>
      <c r="L564" s="238"/>
      <c r="M564" s="238"/>
      <c r="N564" s="238"/>
      <c r="O564" s="238"/>
      <c r="P564" s="238"/>
      <c r="Q564" s="238"/>
      <c r="R564" s="238"/>
      <c r="S564" s="238"/>
      <c r="T564" s="238"/>
      <c r="U564" s="238"/>
      <c r="V564" s="238"/>
      <c r="W564" s="238"/>
      <c r="X564" s="238"/>
      <c r="Y564" s="238"/>
      <c r="Z564" s="238"/>
      <c r="AA564" s="238"/>
      <c r="AB564" s="238"/>
      <c r="AC564" s="238"/>
    </row>
    <row r="565" customFormat="false" ht="15" hidden="false" customHeight="false" outlineLevel="0" collapsed="false">
      <c r="A565" s="238"/>
      <c r="B565" s="453"/>
      <c r="C565" s="238"/>
      <c r="D565" s="347"/>
      <c r="E565" s="347"/>
      <c r="F565" s="486"/>
      <c r="G565" s="505"/>
      <c r="H565" s="486"/>
      <c r="I565" s="491"/>
      <c r="J565" s="238"/>
      <c r="K565" s="238"/>
      <c r="L565" s="238"/>
      <c r="M565" s="238"/>
      <c r="N565" s="238"/>
      <c r="O565" s="238"/>
      <c r="P565" s="238"/>
      <c r="Q565" s="238"/>
      <c r="R565" s="238"/>
      <c r="S565" s="238"/>
      <c r="T565" s="238"/>
      <c r="U565" s="238"/>
      <c r="V565" s="238"/>
      <c r="W565" s="238"/>
      <c r="X565" s="238"/>
      <c r="Y565" s="238"/>
      <c r="Z565" s="238"/>
      <c r="AA565" s="238"/>
      <c r="AB565" s="238"/>
      <c r="AC565" s="238"/>
    </row>
    <row r="566" customFormat="false" ht="15" hidden="false" customHeight="false" outlineLevel="0" collapsed="false">
      <c r="A566" s="238"/>
      <c r="B566" s="453"/>
      <c r="C566" s="238"/>
      <c r="D566" s="347"/>
      <c r="E566" s="347"/>
      <c r="F566" s="486"/>
      <c r="G566" s="505"/>
      <c r="H566" s="486"/>
      <c r="I566" s="491"/>
      <c r="J566" s="238"/>
      <c r="K566" s="238"/>
      <c r="L566" s="238"/>
      <c r="M566" s="238"/>
      <c r="N566" s="238"/>
      <c r="O566" s="238"/>
      <c r="P566" s="238"/>
      <c r="Q566" s="238"/>
      <c r="R566" s="238"/>
      <c r="S566" s="238"/>
      <c r="T566" s="238"/>
      <c r="U566" s="238"/>
      <c r="V566" s="238"/>
      <c r="W566" s="238"/>
      <c r="X566" s="238"/>
      <c r="Y566" s="238"/>
      <c r="Z566" s="238"/>
      <c r="AA566" s="238"/>
      <c r="AB566" s="238"/>
      <c r="AC566" s="238"/>
    </row>
    <row r="567" customFormat="false" ht="15" hidden="false" customHeight="false" outlineLevel="0" collapsed="false">
      <c r="A567" s="238"/>
      <c r="B567" s="453"/>
      <c r="C567" s="238"/>
      <c r="D567" s="347"/>
      <c r="E567" s="347"/>
      <c r="F567" s="486"/>
      <c r="G567" s="505"/>
      <c r="H567" s="486"/>
      <c r="I567" s="491"/>
      <c r="J567" s="238"/>
      <c r="K567" s="238"/>
      <c r="L567" s="238"/>
      <c r="M567" s="238"/>
      <c r="N567" s="238"/>
      <c r="O567" s="238"/>
      <c r="P567" s="238"/>
      <c r="Q567" s="238"/>
      <c r="R567" s="238"/>
      <c r="S567" s="238"/>
      <c r="T567" s="238"/>
      <c r="U567" s="238"/>
      <c r="V567" s="238"/>
      <c r="W567" s="238"/>
      <c r="X567" s="238"/>
      <c r="Y567" s="238"/>
      <c r="Z567" s="238"/>
      <c r="AA567" s="238"/>
      <c r="AB567" s="238"/>
      <c r="AC567" s="238"/>
    </row>
    <row r="568" customFormat="false" ht="15" hidden="false" customHeight="false" outlineLevel="0" collapsed="false">
      <c r="A568" s="238"/>
      <c r="B568" s="453"/>
      <c r="C568" s="238"/>
      <c r="D568" s="347"/>
      <c r="E568" s="347"/>
      <c r="F568" s="486"/>
      <c r="G568" s="505"/>
      <c r="H568" s="486"/>
      <c r="I568" s="491"/>
      <c r="J568" s="238"/>
      <c r="K568" s="238"/>
      <c r="L568" s="238"/>
      <c r="M568" s="238"/>
      <c r="N568" s="238"/>
      <c r="O568" s="238"/>
      <c r="P568" s="238"/>
      <c r="Q568" s="238"/>
      <c r="R568" s="238"/>
      <c r="S568" s="238"/>
      <c r="T568" s="238"/>
      <c r="U568" s="238"/>
      <c r="V568" s="238"/>
      <c r="W568" s="238"/>
      <c r="X568" s="238"/>
      <c r="Y568" s="238"/>
      <c r="Z568" s="238"/>
      <c r="AA568" s="238"/>
      <c r="AB568" s="238"/>
      <c r="AC568" s="238"/>
    </row>
    <row r="569" customFormat="false" ht="15" hidden="false" customHeight="false" outlineLevel="0" collapsed="false">
      <c r="A569" s="238"/>
      <c r="B569" s="453"/>
      <c r="C569" s="238"/>
      <c r="D569" s="347"/>
      <c r="E569" s="347"/>
      <c r="F569" s="486"/>
      <c r="G569" s="505"/>
      <c r="H569" s="486"/>
      <c r="I569" s="491"/>
      <c r="J569" s="238"/>
      <c r="K569" s="238"/>
      <c r="L569" s="238"/>
      <c r="M569" s="238"/>
      <c r="N569" s="238"/>
      <c r="O569" s="238"/>
      <c r="P569" s="238"/>
      <c r="Q569" s="238"/>
      <c r="R569" s="238"/>
      <c r="S569" s="238"/>
      <c r="T569" s="238"/>
      <c r="U569" s="238"/>
      <c r="V569" s="238"/>
      <c r="W569" s="238"/>
      <c r="X569" s="238"/>
      <c r="Y569" s="238"/>
      <c r="Z569" s="238"/>
      <c r="AA569" s="238"/>
      <c r="AB569" s="238"/>
      <c r="AC569" s="238"/>
    </row>
    <row r="570" customFormat="false" ht="15" hidden="false" customHeight="false" outlineLevel="0" collapsed="false">
      <c r="A570" s="238"/>
      <c r="B570" s="453"/>
      <c r="C570" s="238"/>
      <c r="D570" s="347"/>
      <c r="E570" s="347"/>
      <c r="F570" s="486"/>
      <c r="G570" s="505"/>
      <c r="H570" s="486"/>
      <c r="I570" s="491"/>
      <c r="J570" s="238"/>
      <c r="K570" s="238"/>
      <c r="L570" s="238"/>
      <c r="M570" s="238"/>
      <c r="N570" s="238"/>
      <c r="O570" s="238"/>
      <c r="P570" s="238"/>
      <c r="Q570" s="238"/>
      <c r="R570" s="238"/>
      <c r="S570" s="238"/>
      <c r="T570" s="238"/>
      <c r="U570" s="238"/>
      <c r="V570" s="238"/>
      <c r="W570" s="238"/>
      <c r="X570" s="238"/>
      <c r="Y570" s="238"/>
      <c r="Z570" s="238"/>
      <c r="AA570" s="238"/>
      <c r="AB570" s="238"/>
      <c r="AC570" s="238"/>
    </row>
    <row r="571" customFormat="false" ht="15" hidden="false" customHeight="false" outlineLevel="0" collapsed="false">
      <c r="A571" s="238"/>
      <c r="B571" s="453"/>
      <c r="C571" s="238"/>
      <c r="D571" s="347"/>
      <c r="E571" s="347"/>
      <c r="F571" s="486"/>
      <c r="G571" s="505"/>
      <c r="H571" s="486"/>
      <c r="I571" s="491"/>
      <c r="J571" s="238"/>
      <c r="K571" s="238"/>
      <c r="L571" s="238"/>
      <c r="M571" s="238"/>
      <c r="N571" s="238"/>
      <c r="O571" s="238"/>
      <c r="P571" s="238"/>
      <c r="Q571" s="238"/>
      <c r="R571" s="238"/>
      <c r="S571" s="238"/>
      <c r="T571" s="238"/>
      <c r="U571" s="238"/>
      <c r="V571" s="238"/>
      <c r="W571" s="238"/>
      <c r="X571" s="238"/>
      <c r="Y571" s="238"/>
      <c r="Z571" s="238"/>
      <c r="AA571" s="238"/>
      <c r="AB571" s="238"/>
      <c r="AC571" s="238"/>
    </row>
    <row r="572" customFormat="false" ht="15" hidden="false" customHeight="false" outlineLevel="0" collapsed="false">
      <c r="A572" s="238"/>
      <c r="B572" s="453"/>
      <c r="C572" s="238"/>
      <c r="D572" s="347"/>
      <c r="E572" s="347"/>
      <c r="F572" s="486"/>
      <c r="G572" s="505"/>
      <c r="H572" s="486"/>
      <c r="I572" s="491"/>
      <c r="J572" s="238"/>
      <c r="K572" s="238"/>
      <c r="L572" s="238"/>
      <c r="M572" s="238"/>
      <c r="N572" s="238"/>
      <c r="O572" s="238"/>
      <c r="P572" s="238"/>
      <c r="Q572" s="238"/>
      <c r="R572" s="238"/>
      <c r="S572" s="238"/>
      <c r="T572" s="238"/>
      <c r="U572" s="238"/>
      <c r="V572" s="238"/>
      <c r="W572" s="238"/>
      <c r="X572" s="238"/>
      <c r="Y572" s="238"/>
      <c r="Z572" s="238"/>
      <c r="AA572" s="238"/>
      <c r="AB572" s="238"/>
      <c r="AC572" s="238"/>
    </row>
    <row r="573" customFormat="false" ht="15" hidden="false" customHeight="false" outlineLevel="0" collapsed="false">
      <c r="A573" s="238"/>
      <c r="B573" s="453"/>
      <c r="C573" s="238"/>
      <c r="D573" s="347"/>
      <c r="E573" s="347"/>
      <c r="F573" s="486"/>
      <c r="G573" s="505"/>
      <c r="H573" s="486"/>
      <c r="I573" s="491"/>
      <c r="J573" s="238"/>
      <c r="K573" s="238"/>
      <c r="L573" s="238"/>
      <c r="M573" s="238"/>
      <c r="N573" s="238"/>
      <c r="O573" s="238"/>
      <c r="P573" s="238"/>
      <c r="Q573" s="238"/>
      <c r="R573" s="238"/>
      <c r="S573" s="238"/>
      <c r="T573" s="238"/>
      <c r="U573" s="238"/>
      <c r="V573" s="238"/>
      <c r="W573" s="238"/>
      <c r="X573" s="238"/>
      <c r="Y573" s="238"/>
      <c r="Z573" s="238"/>
      <c r="AA573" s="238"/>
      <c r="AB573" s="238"/>
      <c r="AC573" s="238"/>
    </row>
    <row r="574" customFormat="false" ht="15" hidden="false" customHeight="false" outlineLevel="0" collapsed="false">
      <c r="A574" s="238"/>
      <c r="B574" s="453"/>
      <c r="C574" s="238"/>
      <c r="D574" s="347"/>
      <c r="E574" s="347"/>
      <c r="F574" s="486"/>
      <c r="G574" s="505"/>
      <c r="H574" s="486"/>
      <c r="I574" s="491"/>
      <c r="J574" s="238"/>
      <c r="K574" s="238"/>
      <c r="L574" s="238"/>
      <c r="M574" s="238"/>
      <c r="N574" s="238"/>
      <c r="O574" s="238"/>
      <c r="P574" s="238"/>
      <c r="Q574" s="238"/>
      <c r="R574" s="238"/>
      <c r="S574" s="238"/>
      <c r="T574" s="238"/>
      <c r="U574" s="238"/>
      <c r="V574" s="238"/>
      <c r="W574" s="238"/>
      <c r="X574" s="238"/>
      <c r="Y574" s="238"/>
      <c r="Z574" s="238"/>
      <c r="AA574" s="238"/>
      <c r="AB574" s="238"/>
      <c r="AC574" s="238"/>
    </row>
    <row r="575" customFormat="false" ht="15" hidden="false" customHeight="false" outlineLevel="0" collapsed="false">
      <c r="A575" s="238"/>
      <c r="B575" s="453"/>
      <c r="C575" s="238"/>
      <c r="D575" s="347"/>
      <c r="E575" s="347"/>
      <c r="F575" s="486"/>
      <c r="G575" s="505"/>
      <c r="H575" s="486"/>
      <c r="I575" s="491"/>
      <c r="J575" s="238"/>
      <c r="K575" s="238"/>
      <c r="L575" s="238"/>
      <c r="M575" s="238"/>
      <c r="N575" s="238"/>
      <c r="O575" s="238"/>
      <c r="P575" s="238"/>
      <c r="Q575" s="238"/>
      <c r="R575" s="238"/>
      <c r="S575" s="238"/>
      <c r="T575" s="238"/>
      <c r="U575" s="238"/>
      <c r="V575" s="238"/>
      <c r="W575" s="238"/>
      <c r="X575" s="238"/>
      <c r="Y575" s="238"/>
      <c r="Z575" s="238"/>
      <c r="AA575" s="238"/>
      <c r="AB575" s="238"/>
      <c r="AC575" s="238"/>
    </row>
    <row r="576" customFormat="false" ht="15" hidden="false" customHeight="false" outlineLevel="0" collapsed="false">
      <c r="A576" s="238"/>
      <c r="B576" s="453"/>
      <c r="C576" s="238"/>
      <c r="D576" s="347"/>
      <c r="E576" s="347"/>
      <c r="F576" s="486"/>
      <c r="G576" s="505"/>
      <c r="H576" s="486"/>
      <c r="I576" s="491"/>
      <c r="J576" s="238"/>
      <c r="K576" s="238"/>
      <c r="L576" s="238"/>
      <c r="M576" s="238"/>
      <c r="N576" s="238"/>
      <c r="O576" s="238"/>
      <c r="P576" s="238"/>
      <c r="Q576" s="238"/>
      <c r="R576" s="238"/>
      <c r="S576" s="238"/>
      <c r="T576" s="238"/>
      <c r="U576" s="238"/>
      <c r="V576" s="238"/>
      <c r="W576" s="238"/>
      <c r="X576" s="238"/>
      <c r="Y576" s="238"/>
      <c r="Z576" s="238"/>
      <c r="AA576" s="238"/>
      <c r="AB576" s="238"/>
      <c r="AC576" s="238"/>
    </row>
    <row r="577" customFormat="false" ht="15" hidden="false" customHeight="false" outlineLevel="0" collapsed="false">
      <c r="A577" s="238"/>
      <c r="B577" s="453"/>
      <c r="C577" s="238"/>
      <c r="D577" s="347"/>
      <c r="E577" s="347"/>
      <c r="F577" s="486"/>
      <c r="G577" s="505"/>
      <c r="H577" s="486"/>
      <c r="I577" s="491"/>
      <c r="J577" s="238"/>
      <c r="K577" s="238"/>
      <c r="L577" s="238"/>
      <c r="M577" s="238"/>
      <c r="N577" s="238"/>
      <c r="O577" s="238"/>
      <c r="P577" s="238"/>
      <c r="Q577" s="238"/>
      <c r="R577" s="238"/>
      <c r="S577" s="238"/>
      <c r="T577" s="238"/>
      <c r="U577" s="238"/>
      <c r="V577" s="238"/>
      <c r="W577" s="238"/>
      <c r="X577" s="238"/>
      <c r="Y577" s="238"/>
      <c r="Z577" s="238"/>
      <c r="AA577" s="238"/>
      <c r="AB577" s="238"/>
      <c r="AC577" s="238"/>
    </row>
    <row r="578" customFormat="false" ht="15" hidden="false" customHeight="false" outlineLevel="0" collapsed="false">
      <c r="A578" s="238"/>
      <c r="B578" s="453"/>
      <c r="C578" s="238"/>
      <c r="D578" s="347"/>
      <c r="E578" s="347"/>
      <c r="F578" s="486"/>
      <c r="G578" s="505"/>
      <c r="H578" s="486"/>
      <c r="I578" s="491"/>
      <c r="J578" s="238"/>
      <c r="K578" s="238"/>
      <c r="L578" s="238"/>
      <c r="M578" s="238"/>
      <c r="N578" s="238"/>
      <c r="O578" s="238"/>
      <c r="P578" s="238"/>
      <c r="Q578" s="238"/>
      <c r="R578" s="238"/>
      <c r="S578" s="238"/>
      <c r="T578" s="238"/>
      <c r="U578" s="238"/>
      <c r="V578" s="238"/>
      <c r="W578" s="238"/>
      <c r="X578" s="238"/>
      <c r="Y578" s="238"/>
      <c r="Z578" s="238"/>
      <c r="AA578" s="238"/>
      <c r="AB578" s="238"/>
      <c r="AC578" s="238"/>
    </row>
    <row r="579" customFormat="false" ht="15" hidden="false" customHeight="false" outlineLevel="0" collapsed="false">
      <c r="A579" s="238"/>
      <c r="B579" s="453"/>
      <c r="C579" s="238"/>
      <c r="D579" s="347"/>
      <c r="E579" s="347"/>
      <c r="F579" s="486"/>
      <c r="G579" s="505"/>
      <c r="H579" s="486"/>
      <c r="I579" s="491"/>
      <c r="J579" s="238"/>
      <c r="K579" s="238"/>
      <c r="L579" s="238"/>
      <c r="M579" s="238"/>
      <c r="N579" s="238"/>
      <c r="O579" s="238"/>
      <c r="P579" s="238"/>
      <c r="Q579" s="238"/>
      <c r="R579" s="238"/>
      <c r="S579" s="238"/>
      <c r="T579" s="238"/>
      <c r="U579" s="238"/>
      <c r="V579" s="238"/>
      <c r="W579" s="238"/>
      <c r="X579" s="238"/>
      <c r="Y579" s="238"/>
      <c r="Z579" s="238"/>
      <c r="AA579" s="238"/>
      <c r="AB579" s="238"/>
      <c r="AC579" s="238"/>
    </row>
    <row r="580" customFormat="false" ht="15" hidden="false" customHeight="false" outlineLevel="0" collapsed="false">
      <c r="A580" s="238"/>
      <c r="B580" s="453"/>
      <c r="C580" s="238"/>
      <c r="D580" s="347"/>
      <c r="E580" s="347"/>
      <c r="F580" s="486"/>
      <c r="G580" s="505"/>
      <c r="H580" s="486"/>
      <c r="I580" s="491"/>
      <c r="J580" s="238"/>
      <c r="K580" s="238"/>
      <c r="L580" s="238"/>
      <c r="M580" s="238"/>
      <c r="N580" s="238"/>
      <c r="O580" s="238"/>
      <c r="P580" s="238"/>
      <c r="Q580" s="238"/>
      <c r="R580" s="238"/>
      <c r="S580" s="238"/>
      <c r="T580" s="238"/>
      <c r="U580" s="238"/>
      <c r="V580" s="238"/>
      <c r="W580" s="238"/>
      <c r="X580" s="238"/>
      <c r="Y580" s="238"/>
      <c r="Z580" s="238"/>
      <c r="AA580" s="238"/>
      <c r="AB580" s="238"/>
      <c r="AC580" s="238"/>
    </row>
    <row r="581" customFormat="false" ht="15" hidden="false" customHeight="false" outlineLevel="0" collapsed="false">
      <c r="A581" s="238"/>
      <c r="B581" s="453"/>
      <c r="C581" s="238"/>
      <c r="D581" s="347"/>
      <c r="E581" s="347"/>
      <c r="F581" s="486"/>
      <c r="G581" s="505"/>
      <c r="H581" s="486"/>
      <c r="I581" s="491"/>
      <c r="J581" s="238"/>
      <c r="K581" s="238"/>
      <c r="L581" s="238"/>
      <c r="M581" s="238"/>
      <c r="N581" s="238"/>
      <c r="O581" s="238"/>
      <c r="P581" s="238"/>
      <c r="Q581" s="238"/>
      <c r="R581" s="238"/>
      <c r="S581" s="238"/>
      <c r="T581" s="238"/>
      <c r="U581" s="238"/>
      <c r="V581" s="238"/>
      <c r="W581" s="238"/>
      <c r="X581" s="238"/>
      <c r="Y581" s="238"/>
      <c r="Z581" s="238"/>
      <c r="AA581" s="238"/>
      <c r="AB581" s="238"/>
      <c r="AC581" s="238"/>
    </row>
    <row r="582" customFormat="false" ht="15" hidden="false" customHeight="false" outlineLevel="0" collapsed="false">
      <c r="A582" s="238"/>
      <c r="B582" s="453"/>
      <c r="C582" s="238"/>
      <c r="D582" s="347"/>
      <c r="E582" s="347"/>
      <c r="F582" s="486"/>
      <c r="G582" s="505"/>
      <c r="H582" s="486"/>
      <c r="I582" s="491"/>
      <c r="J582" s="238"/>
      <c r="K582" s="238"/>
      <c r="L582" s="238"/>
      <c r="M582" s="238"/>
      <c r="N582" s="238"/>
      <c r="O582" s="238"/>
      <c r="P582" s="238"/>
      <c r="Q582" s="238"/>
      <c r="R582" s="238"/>
      <c r="S582" s="238"/>
      <c r="T582" s="238"/>
      <c r="U582" s="238"/>
      <c r="V582" s="238"/>
      <c r="W582" s="238"/>
      <c r="X582" s="238"/>
      <c r="Y582" s="238"/>
      <c r="Z582" s="238"/>
      <c r="AA582" s="238"/>
      <c r="AB582" s="238"/>
      <c r="AC582" s="238"/>
    </row>
    <row r="583" customFormat="false" ht="15" hidden="false" customHeight="false" outlineLevel="0" collapsed="false">
      <c r="A583" s="238"/>
      <c r="B583" s="453"/>
      <c r="C583" s="238"/>
      <c r="D583" s="347"/>
      <c r="E583" s="347"/>
      <c r="F583" s="486"/>
      <c r="G583" s="505"/>
      <c r="H583" s="486"/>
      <c r="I583" s="491"/>
      <c r="J583" s="238"/>
      <c r="K583" s="238"/>
      <c r="L583" s="238"/>
      <c r="M583" s="238"/>
      <c r="N583" s="238"/>
      <c r="O583" s="238"/>
      <c r="P583" s="238"/>
      <c r="Q583" s="238"/>
      <c r="R583" s="238"/>
      <c r="S583" s="238"/>
      <c r="T583" s="238"/>
      <c r="U583" s="238"/>
      <c r="V583" s="238"/>
      <c r="W583" s="238"/>
      <c r="X583" s="238"/>
      <c r="Y583" s="238"/>
      <c r="Z583" s="238"/>
      <c r="AA583" s="238"/>
      <c r="AB583" s="238"/>
      <c r="AC583" s="238"/>
    </row>
    <row r="584" customFormat="false" ht="15" hidden="false" customHeight="false" outlineLevel="0" collapsed="false">
      <c r="A584" s="238"/>
      <c r="B584" s="453"/>
      <c r="C584" s="238"/>
      <c r="D584" s="347"/>
      <c r="E584" s="347"/>
      <c r="F584" s="486"/>
      <c r="G584" s="505"/>
      <c r="H584" s="486"/>
      <c r="I584" s="491"/>
      <c r="J584" s="238"/>
      <c r="K584" s="238"/>
      <c r="L584" s="238"/>
      <c r="M584" s="238"/>
      <c r="N584" s="238"/>
      <c r="O584" s="238"/>
      <c r="P584" s="238"/>
      <c r="Q584" s="238"/>
      <c r="R584" s="238"/>
      <c r="S584" s="238"/>
      <c r="T584" s="238"/>
      <c r="U584" s="238"/>
      <c r="V584" s="238"/>
      <c r="W584" s="238"/>
      <c r="X584" s="238"/>
      <c r="Y584" s="238"/>
      <c r="Z584" s="238"/>
      <c r="AA584" s="238"/>
      <c r="AB584" s="238"/>
      <c r="AC584" s="238"/>
    </row>
    <row r="585" customFormat="false" ht="15" hidden="false" customHeight="false" outlineLevel="0" collapsed="false">
      <c r="A585" s="238"/>
      <c r="B585" s="453"/>
      <c r="C585" s="238"/>
      <c r="D585" s="347"/>
      <c r="E585" s="347"/>
      <c r="F585" s="486"/>
      <c r="G585" s="505"/>
      <c r="H585" s="486"/>
      <c r="I585" s="491"/>
      <c r="J585" s="238"/>
      <c r="K585" s="238"/>
      <c r="L585" s="238"/>
      <c r="M585" s="238"/>
      <c r="N585" s="238"/>
      <c r="O585" s="238"/>
      <c r="P585" s="238"/>
      <c r="Q585" s="238"/>
      <c r="R585" s="238"/>
      <c r="S585" s="238"/>
      <c r="T585" s="238"/>
      <c r="U585" s="238"/>
      <c r="V585" s="238"/>
      <c r="W585" s="238"/>
      <c r="X585" s="238"/>
      <c r="Y585" s="238"/>
      <c r="Z585" s="238"/>
      <c r="AA585" s="238"/>
      <c r="AB585" s="238"/>
      <c r="AC585" s="238"/>
    </row>
    <row r="586" customFormat="false" ht="15" hidden="false" customHeight="false" outlineLevel="0" collapsed="false">
      <c r="A586" s="238"/>
      <c r="B586" s="453"/>
      <c r="C586" s="238"/>
      <c r="D586" s="347"/>
      <c r="E586" s="347"/>
      <c r="F586" s="486"/>
      <c r="G586" s="505"/>
      <c r="H586" s="486"/>
      <c r="I586" s="491"/>
      <c r="J586" s="238"/>
      <c r="K586" s="238"/>
      <c r="L586" s="238"/>
      <c r="M586" s="238"/>
      <c r="N586" s="238"/>
      <c r="O586" s="238"/>
      <c r="P586" s="238"/>
      <c r="Q586" s="238"/>
      <c r="R586" s="238"/>
      <c r="S586" s="238"/>
      <c r="T586" s="238"/>
      <c r="U586" s="238"/>
      <c r="V586" s="238"/>
      <c r="W586" s="238"/>
      <c r="X586" s="238"/>
      <c r="Y586" s="238"/>
      <c r="Z586" s="238"/>
      <c r="AA586" s="238"/>
      <c r="AB586" s="238"/>
      <c r="AC586" s="238"/>
    </row>
    <row r="587" customFormat="false" ht="15" hidden="false" customHeight="false" outlineLevel="0" collapsed="false">
      <c r="A587" s="238"/>
      <c r="B587" s="453"/>
      <c r="C587" s="238"/>
      <c r="D587" s="347"/>
      <c r="E587" s="347"/>
      <c r="F587" s="486"/>
      <c r="G587" s="505"/>
      <c r="H587" s="486"/>
      <c r="I587" s="491"/>
      <c r="J587" s="238"/>
      <c r="K587" s="238"/>
      <c r="L587" s="238"/>
      <c r="M587" s="238"/>
      <c r="N587" s="238"/>
      <c r="O587" s="238"/>
      <c r="P587" s="238"/>
      <c r="Q587" s="238"/>
      <c r="R587" s="238"/>
      <c r="S587" s="238"/>
      <c r="T587" s="238"/>
      <c r="U587" s="238"/>
      <c r="V587" s="238"/>
      <c r="W587" s="238"/>
      <c r="X587" s="238"/>
      <c r="Y587" s="238"/>
      <c r="Z587" s="238"/>
      <c r="AA587" s="238"/>
      <c r="AB587" s="238"/>
      <c r="AC587" s="238"/>
    </row>
    <row r="588" customFormat="false" ht="15" hidden="false" customHeight="false" outlineLevel="0" collapsed="false">
      <c r="A588" s="238"/>
      <c r="B588" s="453"/>
      <c r="C588" s="238"/>
      <c r="D588" s="347"/>
      <c r="E588" s="347"/>
      <c r="F588" s="486"/>
      <c r="G588" s="505"/>
      <c r="H588" s="486"/>
      <c r="I588" s="491"/>
      <c r="J588" s="238"/>
      <c r="K588" s="238"/>
      <c r="L588" s="238"/>
      <c r="M588" s="238"/>
      <c r="N588" s="238"/>
      <c r="O588" s="238"/>
      <c r="P588" s="238"/>
      <c r="Q588" s="238"/>
      <c r="R588" s="238"/>
      <c r="S588" s="238"/>
      <c r="T588" s="238"/>
      <c r="U588" s="238"/>
      <c r="V588" s="238"/>
      <c r="W588" s="238"/>
      <c r="X588" s="238"/>
      <c r="Y588" s="238"/>
      <c r="Z588" s="238"/>
      <c r="AA588" s="238"/>
      <c r="AB588" s="238"/>
      <c r="AC588" s="238"/>
    </row>
    <row r="589" customFormat="false" ht="15" hidden="false" customHeight="false" outlineLevel="0" collapsed="false">
      <c r="A589" s="238"/>
      <c r="B589" s="453"/>
      <c r="C589" s="238"/>
      <c r="D589" s="347"/>
      <c r="E589" s="347"/>
      <c r="F589" s="486"/>
      <c r="G589" s="505"/>
      <c r="H589" s="486"/>
      <c r="I589" s="491"/>
      <c r="J589" s="238"/>
      <c r="K589" s="238"/>
      <c r="L589" s="238"/>
      <c r="M589" s="238"/>
      <c r="N589" s="238"/>
      <c r="O589" s="238"/>
      <c r="P589" s="238"/>
      <c r="Q589" s="238"/>
      <c r="R589" s="238"/>
      <c r="S589" s="238"/>
      <c r="T589" s="238"/>
      <c r="U589" s="238"/>
      <c r="V589" s="238"/>
      <c r="W589" s="238"/>
      <c r="X589" s="238"/>
      <c r="Y589" s="238"/>
      <c r="Z589" s="238"/>
      <c r="AA589" s="238"/>
      <c r="AB589" s="238"/>
      <c r="AC589" s="238"/>
    </row>
    <row r="590" customFormat="false" ht="15" hidden="false" customHeight="false" outlineLevel="0" collapsed="false">
      <c r="A590" s="238"/>
      <c r="B590" s="453"/>
      <c r="C590" s="238"/>
      <c r="D590" s="347"/>
      <c r="E590" s="347"/>
      <c r="F590" s="486"/>
      <c r="G590" s="505"/>
      <c r="H590" s="486"/>
      <c r="I590" s="491"/>
      <c r="J590" s="238"/>
      <c r="K590" s="238"/>
      <c r="L590" s="238"/>
      <c r="M590" s="238"/>
      <c r="N590" s="238"/>
      <c r="O590" s="238"/>
      <c r="P590" s="238"/>
      <c r="Q590" s="238"/>
      <c r="R590" s="238"/>
      <c r="S590" s="238"/>
      <c r="T590" s="238"/>
      <c r="U590" s="238"/>
      <c r="V590" s="238"/>
      <c r="W590" s="238"/>
      <c r="X590" s="238"/>
      <c r="Y590" s="238"/>
      <c r="Z590" s="238"/>
      <c r="AA590" s="238"/>
      <c r="AB590" s="238"/>
      <c r="AC590" s="238"/>
    </row>
    <row r="591" customFormat="false" ht="15" hidden="false" customHeight="false" outlineLevel="0" collapsed="false">
      <c r="A591" s="238"/>
      <c r="B591" s="453"/>
      <c r="C591" s="238"/>
      <c r="D591" s="347"/>
      <c r="E591" s="347"/>
      <c r="F591" s="486"/>
      <c r="G591" s="505"/>
      <c r="H591" s="486"/>
      <c r="I591" s="491"/>
      <c r="J591" s="238"/>
      <c r="K591" s="238"/>
      <c r="L591" s="238"/>
      <c r="M591" s="238"/>
      <c r="N591" s="238"/>
      <c r="O591" s="238"/>
      <c r="P591" s="238"/>
      <c r="Q591" s="238"/>
      <c r="R591" s="238"/>
      <c r="S591" s="238"/>
      <c r="T591" s="238"/>
      <c r="U591" s="238"/>
      <c r="V591" s="238"/>
      <c r="W591" s="238"/>
      <c r="X591" s="238"/>
      <c r="Y591" s="238"/>
      <c r="Z591" s="238"/>
      <c r="AA591" s="238"/>
      <c r="AB591" s="238"/>
      <c r="AC591" s="238"/>
    </row>
    <row r="592" customFormat="false" ht="15" hidden="false" customHeight="false" outlineLevel="0" collapsed="false">
      <c r="A592" s="238"/>
      <c r="B592" s="453"/>
      <c r="C592" s="238"/>
      <c r="D592" s="347"/>
      <c r="E592" s="347"/>
      <c r="F592" s="486"/>
      <c r="G592" s="505"/>
      <c r="H592" s="486"/>
      <c r="I592" s="491"/>
      <c r="J592" s="238"/>
      <c r="K592" s="238"/>
      <c r="L592" s="238"/>
      <c r="M592" s="238"/>
      <c r="N592" s="238"/>
      <c r="O592" s="238"/>
      <c r="P592" s="238"/>
      <c r="Q592" s="238"/>
      <c r="R592" s="238"/>
      <c r="S592" s="238"/>
      <c r="T592" s="238"/>
      <c r="U592" s="238"/>
      <c r="V592" s="238"/>
      <c r="W592" s="238"/>
      <c r="X592" s="238"/>
      <c r="Y592" s="238"/>
      <c r="Z592" s="238"/>
      <c r="AA592" s="238"/>
      <c r="AB592" s="238"/>
      <c r="AC592" s="238"/>
    </row>
    <row r="593" customFormat="false" ht="15" hidden="false" customHeight="false" outlineLevel="0" collapsed="false">
      <c r="A593" s="238"/>
      <c r="B593" s="453"/>
      <c r="C593" s="238"/>
      <c r="D593" s="347"/>
      <c r="E593" s="347"/>
      <c r="F593" s="486"/>
      <c r="G593" s="505"/>
      <c r="H593" s="486"/>
      <c r="I593" s="491"/>
      <c r="J593" s="238"/>
      <c r="K593" s="238"/>
      <c r="L593" s="238"/>
      <c r="M593" s="238"/>
      <c r="N593" s="238"/>
      <c r="O593" s="238"/>
      <c r="P593" s="238"/>
      <c r="Q593" s="238"/>
      <c r="R593" s="238"/>
      <c r="S593" s="238"/>
      <c r="T593" s="238"/>
      <c r="U593" s="238"/>
      <c r="V593" s="238"/>
      <c r="W593" s="238"/>
      <c r="X593" s="238"/>
      <c r="Y593" s="238"/>
      <c r="Z593" s="238"/>
      <c r="AA593" s="238"/>
      <c r="AB593" s="238"/>
      <c r="AC593" s="238"/>
    </row>
    <row r="594" customFormat="false" ht="15" hidden="false" customHeight="false" outlineLevel="0" collapsed="false">
      <c r="A594" s="238"/>
      <c r="B594" s="453"/>
      <c r="C594" s="238"/>
      <c r="D594" s="347"/>
      <c r="E594" s="347"/>
      <c r="F594" s="486"/>
      <c r="G594" s="505"/>
      <c r="H594" s="486"/>
      <c r="I594" s="491"/>
      <c r="J594" s="238"/>
      <c r="K594" s="238"/>
      <c r="L594" s="238"/>
      <c r="M594" s="238"/>
      <c r="N594" s="238"/>
      <c r="O594" s="238"/>
      <c r="P594" s="238"/>
      <c r="Q594" s="238"/>
      <c r="R594" s="238"/>
      <c r="S594" s="238"/>
      <c r="T594" s="238"/>
      <c r="U594" s="238"/>
      <c r="V594" s="238"/>
      <c r="W594" s="238"/>
      <c r="X594" s="238"/>
      <c r="Y594" s="238"/>
      <c r="Z594" s="238"/>
      <c r="AA594" s="238"/>
      <c r="AB594" s="238"/>
      <c r="AC594" s="238"/>
    </row>
    <row r="595" customFormat="false" ht="15" hidden="false" customHeight="false" outlineLevel="0" collapsed="false">
      <c r="A595" s="238"/>
      <c r="B595" s="453"/>
      <c r="C595" s="238"/>
      <c r="D595" s="347"/>
      <c r="E595" s="347"/>
      <c r="F595" s="486"/>
      <c r="G595" s="505"/>
      <c r="H595" s="486"/>
      <c r="I595" s="491"/>
      <c r="J595" s="238"/>
      <c r="K595" s="238"/>
      <c r="L595" s="238"/>
      <c r="M595" s="238"/>
      <c r="N595" s="238"/>
      <c r="O595" s="238"/>
      <c r="P595" s="238"/>
      <c r="Q595" s="238"/>
      <c r="R595" s="238"/>
      <c r="S595" s="238"/>
      <c r="T595" s="238"/>
      <c r="U595" s="238"/>
      <c r="V595" s="238"/>
      <c r="W595" s="238"/>
      <c r="X595" s="238"/>
      <c r="Y595" s="238"/>
      <c r="Z595" s="238"/>
      <c r="AA595" s="238"/>
      <c r="AB595" s="238"/>
      <c r="AC595" s="238"/>
    </row>
    <row r="596" customFormat="false" ht="15" hidden="false" customHeight="false" outlineLevel="0" collapsed="false">
      <c r="A596" s="238"/>
      <c r="B596" s="453"/>
      <c r="C596" s="238"/>
      <c r="D596" s="347"/>
      <c r="E596" s="347"/>
      <c r="F596" s="486"/>
      <c r="G596" s="505"/>
      <c r="H596" s="486"/>
      <c r="I596" s="491"/>
      <c r="J596" s="238"/>
      <c r="K596" s="238"/>
      <c r="L596" s="238"/>
      <c r="M596" s="238"/>
      <c r="N596" s="238"/>
      <c r="O596" s="238"/>
      <c r="P596" s="238"/>
      <c r="Q596" s="238"/>
      <c r="R596" s="238"/>
      <c r="S596" s="238"/>
      <c r="T596" s="238"/>
      <c r="U596" s="238"/>
      <c r="V596" s="238"/>
      <c r="W596" s="238"/>
      <c r="X596" s="238"/>
      <c r="Y596" s="238"/>
      <c r="Z596" s="238"/>
      <c r="AA596" s="238"/>
      <c r="AB596" s="238"/>
      <c r="AC596" s="238"/>
    </row>
    <row r="597" customFormat="false" ht="15" hidden="false" customHeight="false" outlineLevel="0" collapsed="false">
      <c r="A597" s="238"/>
      <c r="B597" s="453"/>
      <c r="C597" s="238"/>
      <c r="D597" s="347"/>
      <c r="E597" s="347"/>
      <c r="F597" s="486"/>
      <c r="G597" s="505"/>
      <c r="H597" s="486"/>
      <c r="I597" s="491"/>
      <c r="J597" s="238"/>
      <c r="K597" s="238"/>
      <c r="L597" s="238"/>
      <c r="M597" s="238"/>
      <c r="N597" s="238"/>
      <c r="O597" s="238"/>
      <c r="P597" s="238"/>
      <c r="Q597" s="238"/>
      <c r="R597" s="238"/>
      <c r="S597" s="238"/>
      <c r="T597" s="238"/>
      <c r="U597" s="238"/>
      <c r="V597" s="238"/>
      <c r="W597" s="238"/>
      <c r="X597" s="238"/>
      <c r="Y597" s="238"/>
      <c r="Z597" s="238"/>
      <c r="AA597" s="238"/>
      <c r="AB597" s="238"/>
      <c r="AC597" s="238"/>
    </row>
    <row r="598" customFormat="false" ht="15" hidden="false" customHeight="false" outlineLevel="0" collapsed="false">
      <c r="A598" s="238"/>
      <c r="B598" s="453"/>
      <c r="C598" s="238"/>
      <c r="D598" s="347"/>
      <c r="E598" s="347"/>
      <c r="F598" s="486"/>
      <c r="G598" s="505"/>
      <c r="H598" s="486"/>
      <c r="I598" s="491"/>
      <c r="J598" s="238"/>
      <c r="K598" s="238"/>
      <c r="L598" s="238"/>
      <c r="M598" s="238"/>
      <c r="N598" s="238"/>
      <c r="O598" s="238"/>
      <c r="P598" s="238"/>
      <c r="Q598" s="238"/>
      <c r="R598" s="238"/>
      <c r="S598" s="238"/>
      <c r="T598" s="238"/>
      <c r="U598" s="238"/>
      <c r="V598" s="238"/>
      <c r="W598" s="238"/>
      <c r="X598" s="238"/>
      <c r="Y598" s="238"/>
      <c r="Z598" s="238"/>
      <c r="AA598" s="238"/>
      <c r="AB598" s="238"/>
      <c r="AC598" s="238"/>
    </row>
    <row r="599" customFormat="false" ht="15" hidden="false" customHeight="false" outlineLevel="0" collapsed="false">
      <c r="A599" s="238"/>
      <c r="B599" s="453"/>
      <c r="C599" s="238"/>
      <c r="D599" s="347"/>
      <c r="E599" s="347"/>
      <c r="F599" s="486"/>
      <c r="G599" s="505"/>
      <c r="H599" s="486"/>
      <c r="I599" s="491"/>
      <c r="J599" s="238"/>
      <c r="K599" s="238"/>
      <c r="L599" s="238"/>
      <c r="M599" s="238"/>
      <c r="N599" s="238"/>
      <c r="O599" s="238"/>
      <c r="P599" s="238"/>
      <c r="Q599" s="238"/>
      <c r="R599" s="238"/>
      <c r="S599" s="238"/>
      <c r="T599" s="238"/>
      <c r="U599" s="238"/>
      <c r="V599" s="238"/>
      <c r="W599" s="238"/>
      <c r="X599" s="238"/>
      <c r="Y599" s="238"/>
      <c r="Z599" s="238"/>
      <c r="AA599" s="238"/>
      <c r="AB599" s="238"/>
      <c r="AC599" s="238"/>
    </row>
    <row r="600" customFormat="false" ht="15" hidden="false" customHeight="false" outlineLevel="0" collapsed="false">
      <c r="A600" s="238"/>
      <c r="B600" s="453"/>
      <c r="C600" s="238"/>
      <c r="D600" s="347"/>
      <c r="E600" s="347"/>
      <c r="F600" s="486"/>
      <c r="G600" s="505"/>
      <c r="H600" s="486"/>
      <c r="I600" s="491"/>
      <c r="J600" s="238"/>
      <c r="K600" s="238"/>
      <c r="L600" s="238"/>
      <c r="M600" s="238"/>
      <c r="N600" s="238"/>
      <c r="O600" s="238"/>
      <c r="P600" s="238"/>
      <c r="Q600" s="238"/>
      <c r="R600" s="238"/>
      <c r="S600" s="238"/>
      <c r="T600" s="238"/>
      <c r="U600" s="238"/>
      <c r="V600" s="238"/>
      <c r="W600" s="238"/>
      <c r="X600" s="238"/>
      <c r="Y600" s="238"/>
      <c r="Z600" s="238"/>
      <c r="AA600" s="238"/>
      <c r="AB600" s="238"/>
      <c r="AC600" s="238"/>
    </row>
    <row r="601" customFormat="false" ht="15" hidden="false" customHeight="false" outlineLevel="0" collapsed="false">
      <c r="A601" s="238"/>
      <c r="B601" s="453"/>
      <c r="C601" s="238"/>
      <c r="D601" s="347"/>
      <c r="E601" s="347"/>
      <c r="F601" s="486"/>
      <c r="G601" s="505"/>
      <c r="H601" s="486"/>
      <c r="I601" s="491"/>
      <c r="J601" s="238"/>
      <c r="K601" s="238"/>
      <c r="L601" s="238"/>
      <c r="M601" s="238"/>
      <c r="N601" s="238"/>
      <c r="O601" s="238"/>
      <c r="P601" s="238"/>
      <c r="Q601" s="238"/>
      <c r="R601" s="238"/>
      <c r="S601" s="238"/>
      <c r="T601" s="238"/>
      <c r="U601" s="238"/>
      <c r="V601" s="238"/>
      <c r="W601" s="238"/>
      <c r="X601" s="238"/>
      <c r="Y601" s="238"/>
      <c r="Z601" s="238"/>
      <c r="AA601" s="238"/>
      <c r="AB601" s="238"/>
      <c r="AC601" s="238"/>
    </row>
    <row r="602" customFormat="false" ht="15" hidden="false" customHeight="false" outlineLevel="0" collapsed="false">
      <c r="A602" s="238"/>
      <c r="B602" s="453"/>
      <c r="C602" s="238"/>
      <c r="D602" s="347"/>
      <c r="E602" s="347"/>
      <c r="F602" s="486"/>
      <c r="G602" s="505"/>
      <c r="H602" s="486"/>
      <c r="I602" s="491"/>
      <c r="J602" s="238"/>
      <c r="K602" s="238"/>
      <c r="L602" s="238"/>
      <c r="M602" s="238"/>
      <c r="N602" s="238"/>
      <c r="O602" s="238"/>
      <c r="P602" s="238"/>
      <c r="Q602" s="238"/>
      <c r="R602" s="238"/>
      <c r="S602" s="238"/>
      <c r="T602" s="238"/>
      <c r="U602" s="238"/>
      <c r="V602" s="238"/>
      <c r="W602" s="238"/>
      <c r="X602" s="238"/>
      <c r="Y602" s="238"/>
      <c r="Z602" s="238"/>
      <c r="AA602" s="238"/>
      <c r="AB602" s="238"/>
      <c r="AC602" s="238"/>
    </row>
    <row r="603" customFormat="false" ht="15" hidden="false" customHeight="false" outlineLevel="0" collapsed="false">
      <c r="A603" s="238"/>
      <c r="B603" s="453"/>
      <c r="C603" s="238"/>
      <c r="D603" s="347"/>
      <c r="E603" s="347"/>
      <c r="F603" s="486"/>
      <c r="G603" s="505"/>
      <c r="H603" s="486"/>
      <c r="I603" s="491"/>
      <c r="J603" s="238"/>
      <c r="K603" s="238"/>
      <c r="L603" s="238"/>
      <c r="M603" s="238"/>
      <c r="N603" s="238"/>
      <c r="O603" s="238"/>
      <c r="P603" s="238"/>
      <c r="Q603" s="238"/>
      <c r="R603" s="238"/>
      <c r="S603" s="238"/>
      <c r="T603" s="238"/>
      <c r="U603" s="238"/>
      <c r="V603" s="238"/>
      <c r="W603" s="238"/>
      <c r="X603" s="238"/>
      <c r="Y603" s="238"/>
      <c r="Z603" s="238"/>
      <c r="AA603" s="238"/>
      <c r="AB603" s="238"/>
      <c r="AC603" s="238"/>
    </row>
    <row r="604" customFormat="false" ht="15" hidden="false" customHeight="false" outlineLevel="0" collapsed="false">
      <c r="A604" s="238"/>
      <c r="B604" s="453"/>
      <c r="C604" s="238"/>
      <c r="D604" s="347"/>
      <c r="E604" s="347"/>
      <c r="F604" s="486"/>
      <c r="G604" s="505"/>
      <c r="H604" s="486"/>
      <c r="I604" s="491"/>
      <c r="J604" s="238"/>
      <c r="K604" s="238"/>
      <c r="L604" s="238"/>
      <c r="M604" s="238"/>
      <c r="N604" s="238"/>
      <c r="O604" s="238"/>
      <c r="P604" s="238"/>
      <c r="Q604" s="238"/>
      <c r="R604" s="238"/>
      <c r="S604" s="238"/>
      <c r="T604" s="238"/>
      <c r="U604" s="238"/>
      <c r="V604" s="238"/>
      <c r="W604" s="238"/>
      <c r="X604" s="238"/>
      <c r="Y604" s="238"/>
      <c r="Z604" s="238"/>
      <c r="AA604" s="238"/>
      <c r="AB604" s="238"/>
      <c r="AC604" s="238"/>
    </row>
    <row r="605" customFormat="false" ht="15" hidden="false" customHeight="false" outlineLevel="0" collapsed="false">
      <c r="A605" s="238"/>
      <c r="B605" s="453"/>
      <c r="C605" s="238"/>
      <c r="D605" s="347"/>
      <c r="E605" s="347"/>
      <c r="F605" s="486"/>
      <c r="G605" s="505"/>
      <c r="H605" s="486"/>
      <c r="I605" s="491"/>
      <c r="J605" s="238"/>
      <c r="K605" s="238"/>
      <c r="L605" s="238"/>
      <c r="M605" s="238"/>
      <c r="N605" s="238"/>
      <c r="O605" s="238"/>
      <c r="P605" s="238"/>
      <c r="Q605" s="238"/>
      <c r="R605" s="238"/>
      <c r="S605" s="238"/>
      <c r="T605" s="238"/>
      <c r="U605" s="238"/>
      <c r="V605" s="238"/>
      <c r="W605" s="238"/>
      <c r="X605" s="238"/>
      <c r="Y605" s="238"/>
      <c r="Z605" s="238"/>
      <c r="AA605" s="238"/>
      <c r="AB605" s="238"/>
      <c r="AC605" s="238"/>
    </row>
    <row r="606" customFormat="false" ht="15" hidden="false" customHeight="false" outlineLevel="0" collapsed="false">
      <c r="A606" s="238"/>
      <c r="B606" s="453"/>
      <c r="C606" s="238"/>
      <c r="D606" s="347"/>
      <c r="E606" s="347"/>
      <c r="F606" s="486"/>
      <c r="G606" s="505"/>
      <c r="H606" s="486"/>
      <c r="I606" s="491"/>
      <c r="J606" s="238"/>
      <c r="K606" s="238"/>
      <c r="L606" s="238"/>
      <c r="M606" s="238"/>
      <c r="N606" s="238"/>
      <c r="O606" s="238"/>
      <c r="P606" s="238"/>
      <c r="Q606" s="238"/>
      <c r="R606" s="238"/>
      <c r="S606" s="238"/>
      <c r="T606" s="238"/>
      <c r="U606" s="238"/>
      <c r="V606" s="238"/>
      <c r="W606" s="238"/>
      <c r="X606" s="238"/>
      <c r="Y606" s="238"/>
      <c r="Z606" s="238"/>
      <c r="AA606" s="238"/>
      <c r="AB606" s="238"/>
      <c r="AC606" s="238"/>
    </row>
    <row r="607" customFormat="false" ht="15" hidden="false" customHeight="false" outlineLevel="0" collapsed="false">
      <c r="A607" s="238"/>
      <c r="B607" s="453"/>
      <c r="C607" s="238"/>
      <c r="D607" s="347"/>
      <c r="E607" s="347"/>
      <c r="F607" s="486"/>
      <c r="G607" s="505"/>
      <c r="H607" s="486"/>
      <c r="I607" s="491"/>
      <c r="J607" s="238"/>
      <c r="K607" s="238"/>
      <c r="L607" s="238"/>
      <c r="M607" s="238"/>
      <c r="N607" s="238"/>
      <c r="O607" s="238"/>
      <c r="P607" s="238"/>
      <c r="Q607" s="238"/>
      <c r="R607" s="238"/>
      <c r="S607" s="238"/>
      <c r="T607" s="238"/>
      <c r="U607" s="238"/>
      <c r="V607" s="238"/>
      <c r="W607" s="238"/>
      <c r="X607" s="238"/>
      <c r="Y607" s="238"/>
      <c r="Z607" s="238"/>
      <c r="AA607" s="238"/>
      <c r="AB607" s="238"/>
      <c r="AC607" s="238"/>
    </row>
    <row r="608" customFormat="false" ht="15" hidden="false" customHeight="false" outlineLevel="0" collapsed="false">
      <c r="A608" s="238"/>
      <c r="B608" s="453"/>
      <c r="C608" s="238"/>
      <c r="D608" s="347"/>
      <c r="E608" s="347"/>
      <c r="F608" s="486"/>
      <c r="G608" s="505"/>
      <c r="H608" s="486"/>
      <c r="I608" s="491"/>
      <c r="J608" s="238"/>
      <c r="K608" s="238"/>
      <c r="L608" s="238"/>
      <c r="M608" s="238"/>
      <c r="N608" s="238"/>
      <c r="O608" s="238"/>
      <c r="P608" s="238"/>
      <c r="Q608" s="238"/>
      <c r="R608" s="238"/>
      <c r="S608" s="238"/>
      <c r="T608" s="238"/>
      <c r="U608" s="238"/>
      <c r="V608" s="238"/>
      <c r="W608" s="238"/>
      <c r="X608" s="238"/>
      <c r="Y608" s="238"/>
      <c r="Z608" s="238"/>
      <c r="AA608" s="238"/>
      <c r="AB608" s="238"/>
      <c r="AC608" s="238"/>
    </row>
    <row r="609" customFormat="false" ht="15" hidden="false" customHeight="false" outlineLevel="0" collapsed="false">
      <c r="A609" s="238"/>
      <c r="B609" s="453"/>
      <c r="C609" s="238"/>
      <c r="D609" s="347"/>
      <c r="E609" s="347"/>
      <c r="F609" s="486"/>
      <c r="G609" s="505"/>
      <c r="H609" s="486"/>
      <c r="I609" s="491"/>
      <c r="J609" s="238"/>
      <c r="K609" s="238"/>
      <c r="L609" s="238"/>
      <c r="M609" s="238"/>
      <c r="N609" s="238"/>
      <c r="O609" s="238"/>
      <c r="P609" s="238"/>
      <c r="Q609" s="238"/>
      <c r="R609" s="238"/>
      <c r="S609" s="238"/>
      <c r="T609" s="238"/>
      <c r="U609" s="238"/>
      <c r="V609" s="238"/>
      <c r="W609" s="238"/>
      <c r="X609" s="238"/>
      <c r="Y609" s="238"/>
      <c r="Z609" s="238"/>
      <c r="AA609" s="238"/>
      <c r="AB609" s="238"/>
      <c r="AC609" s="238"/>
    </row>
    <row r="610" customFormat="false" ht="15" hidden="false" customHeight="false" outlineLevel="0" collapsed="false">
      <c r="A610" s="238"/>
      <c r="B610" s="453"/>
      <c r="C610" s="238"/>
      <c r="D610" s="347"/>
      <c r="E610" s="347"/>
      <c r="F610" s="486"/>
      <c r="G610" s="505"/>
      <c r="H610" s="486"/>
      <c r="I610" s="491"/>
      <c r="J610" s="238"/>
      <c r="K610" s="238"/>
      <c r="L610" s="238"/>
      <c r="M610" s="238"/>
      <c r="N610" s="238"/>
      <c r="O610" s="238"/>
      <c r="P610" s="238"/>
      <c r="Q610" s="238"/>
      <c r="R610" s="238"/>
      <c r="S610" s="238"/>
      <c r="T610" s="238"/>
      <c r="U610" s="238"/>
      <c r="V610" s="238"/>
      <c r="W610" s="238"/>
      <c r="X610" s="238"/>
      <c r="Y610" s="238"/>
      <c r="Z610" s="238"/>
      <c r="AA610" s="238"/>
      <c r="AB610" s="238"/>
      <c r="AC610" s="238"/>
    </row>
    <row r="611" customFormat="false" ht="15" hidden="false" customHeight="false" outlineLevel="0" collapsed="false">
      <c r="A611" s="238"/>
      <c r="B611" s="453"/>
      <c r="C611" s="238"/>
      <c r="D611" s="347"/>
      <c r="E611" s="347"/>
      <c r="F611" s="486"/>
      <c r="G611" s="505"/>
      <c r="H611" s="486"/>
      <c r="I611" s="491"/>
      <c r="J611" s="238"/>
      <c r="K611" s="238"/>
      <c r="L611" s="238"/>
      <c r="M611" s="238"/>
      <c r="N611" s="238"/>
      <c r="O611" s="238"/>
      <c r="P611" s="238"/>
      <c r="Q611" s="238"/>
      <c r="R611" s="238"/>
      <c r="S611" s="238"/>
      <c r="T611" s="238"/>
      <c r="U611" s="238"/>
      <c r="V611" s="238"/>
      <c r="W611" s="238"/>
      <c r="X611" s="238"/>
      <c r="Y611" s="238"/>
      <c r="Z611" s="238"/>
      <c r="AA611" s="238"/>
      <c r="AB611" s="238"/>
      <c r="AC611" s="238"/>
    </row>
    <row r="612" customFormat="false" ht="15" hidden="false" customHeight="false" outlineLevel="0" collapsed="false">
      <c r="A612" s="238"/>
      <c r="B612" s="453"/>
      <c r="C612" s="238"/>
      <c r="D612" s="347"/>
      <c r="E612" s="347"/>
      <c r="F612" s="486"/>
      <c r="G612" s="505"/>
      <c r="H612" s="486"/>
      <c r="I612" s="491"/>
      <c r="J612" s="238"/>
      <c r="K612" s="238"/>
      <c r="L612" s="238"/>
      <c r="M612" s="238"/>
      <c r="N612" s="238"/>
      <c r="O612" s="238"/>
      <c r="P612" s="238"/>
      <c r="Q612" s="238"/>
      <c r="R612" s="238"/>
      <c r="S612" s="238"/>
      <c r="T612" s="238"/>
      <c r="U612" s="238"/>
      <c r="V612" s="238"/>
      <c r="W612" s="238"/>
      <c r="X612" s="238"/>
      <c r="Y612" s="238"/>
      <c r="Z612" s="238"/>
      <c r="AA612" s="238"/>
      <c r="AB612" s="238"/>
      <c r="AC612" s="238"/>
    </row>
    <row r="613" customFormat="false" ht="15" hidden="false" customHeight="false" outlineLevel="0" collapsed="false">
      <c r="A613" s="238"/>
      <c r="B613" s="453"/>
      <c r="C613" s="238"/>
      <c r="D613" s="347"/>
      <c r="E613" s="347"/>
      <c r="F613" s="486"/>
      <c r="G613" s="505"/>
      <c r="H613" s="486"/>
      <c r="I613" s="491"/>
      <c r="J613" s="238"/>
      <c r="K613" s="238"/>
      <c r="L613" s="238"/>
      <c r="M613" s="238"/>
      <c r="N613" s="238"/>
      <c r="O613" s="238"/>
      <c r="P613" s="238"/>
      <c r="Q613" s="238"/>
      <c r="R613" s="238"/>
      <c r="S613" s="238"/>
      <c r="T613" s="238"/>
      <c r="U613" s="238"/>
      <c r="V613" s="238"/>
      <c r="W613" s="238"/>
      <c r="X613" s="238"/>
      <c r="Y613" s="238"/>
      <c r="Z613" s="238"/>
      <c r="AA613" s="238"/>
      <c r="AB613" s="238"/>
      <c r="AC613" s="238"/>
    </row>
    <row r="614" customFormat="false" ht="15" hidden="false" customHeight="false" outlineLevel="0" collapsed="false">
      <c r="A614" s="238"/>
      <c r="B614" s="453"/>
      <c r="C614" s="238"/>
      <c r="D614" s="347"/>
      <c r="E614" s="347"/>
      <c r="F614" s="486"/>
      <c r="G614" s="505"/>
      <c r="H614" s="486"/>
      <c r="I614" s="491"/>
      <c r="J614" s="238"/>
      <c r="K614" s="238"/>
      <c r="L614" s="238"/>
      <c r="M614" s="238"/>
      <c r="N614" s="238"/>
      <c r="O614" s="238"/>
      <c r="P614" s="238"/>
      <c r="Q614" s="238"/>
      <c r="R614" s="238"/>
      <c r="S614" s="238"/>
      <c r="T614" s="238"/>
      <c r="U614" s="238"/>
      <c r="V614" s="238"/>
      <c r="W614" s="238"/>
      <c r="X614" s="238"/>
      <c r="Y614" s="238"/>
      <c r="Z614" s="238"/>
      <c r="AA614" s="238"/>
      <c r="AB614" s="238"/>
      <c r="AC614" s="238"/>
    </row>
    <row r="615" customFormat="false" ht="15" hidden="false" customHeight="false" outlineLevel="0" collapsed="false">
      <c r="A615" s="238"/>
      <c r="B615" s="453"/>
      <c r="C615" s="238"/>
      <c r="D615" s="347"/>
      <c r="E615" s="347"/>
      <c r="F615" s="486"/>
      <c r="G615" s="505"/>
      <c r="H615" s="486"/>
      <c r="I615" s="491"/>
      <c r="J615" s="238"/>
      <c r="K615" s="238"/>
      <c r="L615" s="238"/>
      <c r="M615" s="238"/>
      <c r="N615" s="238"/>
      <c r="O615" s="238"/>
      <c r="P615" s="238"/>
      <c r="Q615" s="238"/>
      <c r="R615" s="238"/>
      <c r="S615" s="238"/>
      <c r="T615" s="238"/>
      <c r="U615" s="238"/>
      <c r="V615" s="238"/>
      <c r="W615" s="238"/>
      <c r="X615" s="238"/>
      <c r="Y615" s="238"/>
      <c r="Z615" s="238"/>
      <c r="AA615" s="238"/>
      <c r="AB615" s="238"/>
      <c r="AC615" s="238"/>
    </row>
    <row r="616" customFormat="false" ht="15" hidden="false" customHeight="false" outlineLevel="0" collapsed="false">
      <c r="A616" s="238"/>
      <c r="B616" s="453"/>
      <c r="C616" s="238"/>
      <c r="D616" s="347"/>
      <c r="E616" s="347"/>
      <c r="F616" s="486"/>
      <c r="G616" s="505"/>
      <c r="H616" s="486"/>
      <c r="I616" s="491"/>
      <c r="J616" s="238"/>
      <c r="K616" s="238"/>
      <c r="L616" s="238"/>
      <c r="M616" s="238"/>
      <c r="N616" s="238"/>
      <c r="O616" s="238"/>
      <c r="P616" s="238"/>
      <c r="Q616" s="238"/>
      <c r="R616" s="238"/>
      <c r="S616" s="238"/>
      <c r="T616" s="238"/>
      <c r="U616" s="238"/>
      <c r="V616" s="238"/>
      <c r="W616" s="238"/>
      <c r="X616" s="238"/>
      <c r="Y616" s="238"/>
      <c r="Z616" s="238"/>
      <c r="AA616" s="238"/>
      <c r="AB616" s="238"/>
      <c r="AC616" s="238"/>
    </row>
    <row r="617" customFormat="false" ht="15" hidden="false" customHeight="false" outlineLevel="0" collapsed="false">
      <c r="A617" s="238"/>
      <c r="B617" s="453"/>
      <c r="C617" s="238"/>
      <c r="D617" s="347"/>
      <c r="E617" s="347"/>
      <c r="F617" s="486"/>
      <c r="G617" s="505"/>
      <c r="H617" s="486"/>
      <c r="I617" s="491"/>
      <c r="J617" s="238"/>
      <c r="K617" s="238"/>
      <c r="L617" s="238"/>
      <c r="M617" s="238"/>
      <c r="N617" s="238"/>
      <c r="O617" s="238"/>
      <c r="P617" s="238"/>
      <c r="Q617" s="238"/>
      <c r="R617" s="238"/>
      <c r="S617" s="238"/>
      <c r="T617" s="238"/>
      <c r="U617" s="238"/>
      <c r="V617" s="238"/>
      <c r="W617" s="238"/>
      <c r="X617" s="238"/>
      <c r="Y617" s="238"/>
      <c r="Z617" s="238"/>
      <c r="AA617" s="238"/>
      <c r="AB617" s="238"/>
      <c r="AC617" s="238"/>
    </row>
    <row r="618" customFormat="false" ht="15" hidden="false" customHeight="false" outlineLevel="0" collapsed="false">
      <c r="A618" s="238"/>
      <c r="B618" s="453"/>
      <c r="C618" s="238"/>
      <c r="D618" s="347"/>
      <c r="E618" s="347"/>
      <c r="F618" s="486"/>
      <c r="G618" s="505"/>
      <c r="H618" s="486"/>
      <c r="I618" s="491"/>
      <c r="J618" s="238"/>
      <c r="K618" s="238"/>
      <c r="L618" s="238"/>
      <c r="M618" s="238"/>
      <c r="N618" s="238"/>
      <c r="O618" s="238"/>
      <c r="P618" s="238"/>
      <c r="Q618" s="238"/>
      <c r="R618" s="238"/>
      <c r="S618" s="238"/>
      <c r="T618" s="238"/>
      <c r="U618" s="238"/>
      <c r="V618" s="238"/>
      <c r="W618" s="238"/>
      <c r="X618" s="238"/>
      <c r="Y618" s="238"/>
      <c r="Z618" s="238"/>
      <c r="AA618" s="238"/>
      <c r="AB618" s="238"/>
      <c r="AC618" s="238"/>
    </row>
    <row r="619" customFormat="false" ht="15" hidden="false" customHeight="false" outlineLevel="0" collapsed="false">
      <c r="A619" s="238"/>
      <c r="B619" s="453"/>
      <c r="C619" s="238"/>
      <c r="D619" s="347"/>
      <c r="E619" s="347"/>
      <c r="F619" s="486"/>
      <c r="G619" s="505"/>
      <c r="H619" s="486"/>
      <c r="I619" s="491"/>
      <c r="J619" s="238"/>
      <c r="K619" s="238"/>
      <c r="L619" s="238"/>
      <c r="M619" s="238"/>
      <c r="N619" s="238"/>
      <c r="O619" s="238"/>
      <c r="P619" s="238"/>
      <c r="Q619" s="238"/>
      <c r="R619" s="238"/>
      <c r="S619" s="238"/>
      <c r="T619" s="238"/>
      <c r="U619" s="238"/>
      <c r="V619" s="238"/>
      <c r="W619" s="238"/>
      <c r="X619" s="238"/>
      <c r="Y619" s="238"/>
      <c r="Z619" s="238"/>
      <c r="AA619" s="238"/>
      <c r="AB619" s="238"/>
      <c r="AC619" s="238"/>
    </row>
    <row r="620" customFormat="false" ht="15" hidden="false" customHeight="false" outlineLevel="0" collapsed="false">
      <c r="A620" s="238"/>
      <c r="B620" s="453"/>
      <c r="C620" s="238"/>
      <c r="D620" s="347"/>
      <c r="E620" s="347"/>
      <c r="F620" s="486"/>
      <c r="G620" s="505"/>
      <c r="H620" s="486"/>
      <c r="I620" s="491"/>
      <c r="J620" s="238"/>
      <c r="K620" s="238"/>
      <c r="L620" s="238"/>
      <c r="M620" s="238"/>
      <c r="N620" s="238"/>
      <c r="O620" s="238"/>
      <c r="P620" s="238"/>
      <c r="Q620" s="238"/>
      <c r="R620" s="238"/>
      <c r="S620" s="238"/>
      <c r="T620" s="238"/>
      <c r="U620" s="238"/>
      <c r="V620" s="238"/>
      <c r="W620" s="238"/>
      <c r="X620" s="238"/>
      <c r="Y620" s="238"/>
      <c r="Z620" s="238"/>
      <c r="AA620" s="238"/>
      <c r="AB620" s="238"/>
      <c r="AC620" s="238"/>
    </row>
    <row r="621" customFormat="false" ht="15" hidden="false" customHeight="false" outlineLevel="0" collapsed="false">
      <c r="A621" s="238"/>
      <c r="B621" s="453"/>
      <c r="C621" s="238"/>
      <c r="D621" s="347"/>
      <c r="E621" s="347"/>
      <c r="F621" s="486"/>
      <c r="G621" s="505"/>
      <c r="H621" s="486"/>
      <c r="I621" s="491"/>
      <c r="J621" s="238"/>
      <c r="K621" s="238"/>
      <c r="L621" s="238"/>
      <c r="M621" s="238"/>
      <c r="N621" s="238"/>
      <c r="O621" s="238"/>
      <c r="P621" s="238"/>
      <c r="Q621" s="238"/>
      <c r="R621" s="238"/>
      <c r="S621" s="238"/>
      <c r="T621" s="238"/>
      <c r="U621" s="238"/>
      <c r="V621" s="238"/>
      <c r="W621" s="238"/>
      <c r="X621" s="238"/>
      <c r="Y621" s="238"/>
      <c r="Z621" s="238"/>
      <c r="AA621" s="238"/>
      <c r="AB621" s="238"/>
      <c r="AC621" s="238"/>
    </row>
    <row r="622" customFormat="false" ht="15" hidden="false" customHeight="false" outlineLevel="0" collapsed="false">
      <c r="A622" s="238"/>
      <c r="B622" s="453"/>
      <c r="C622" s="238"/>
      <c r="D622" s="347"/>
      <c r="E622" s="347"/>
      <c r="F622" s="486"/>
      <c r="G622" s="505"/>
      <c r="H622" s="486"/>
      <c r="I622" s="491"/>
      <c r="J622" s="238"/>
      <c r="K622" s="238"/>
      <c r="L622" s="238"/>
      <c r="M622" s="238"/>
      <c r="N622" s="238"/>
      <c r="O622" s="238"/>
      <c r="P622" s="238"/>
      <c r="Q622" s="238"/>
      <c r="R622" s="238"/>
      <c r="S622" s="238"/>
      <c r="T622" s="238"/>
      <c r="U622" s="238"/>
      <c r="V622" s="238"/>
      <c r="W622" s="238"/>
      <c r="X622" s="238"/>
      <c r="Y622" s="238"/>
      <c r="Z622" s="238"/>
      <c r="AA622" s="238"/>
      <c r="AB622" s="238"/>
      <c r="AC622" s="238"/>
    </row>
    <row r="623" customFormat="false" ht="15" hidden="false" customHeight="false" outlineLevel="0" collapsed="false">
      <c r="A623" s="238"/>
      <c r="B623" s="453"/>
      <c r="C623" s="238"/>
      <c r="D623" s="347"/>
      <c r="E623" s="347"/>
      <c r="F623" s="486"/>
      <c r="G623" s="505"/>
      <c r="H623" s="486"/>
      <c r="I623" s="491"/>
      <c r="J623" s="238"/>
      <c r="K623" s="238"/>
      <c r="L623" s="238"/>
      <c r="M623" s="238"/>
      <c r="N623" s="238"/>
      <c r="O623" s="238"/>
      <c r="P623" s="238"/>
      <c r="Q623" s="238"/>
      <c r="R623" s="238"/>
      <c r="S623" s="238"/>
      <c r="T623" s="238"/>
      <c r="U623" s="238"/>
      <c r="V623" s="238"/>
      <c r="W623" s="238"/>
      <c r="X623" s="238"/>
      <c r="Y623" s="238"/>
      <c r="Z623" s="238"/>
      <c r="AA623" s="238"/>
      <c r="AB623" s="238"/>
      <c r="AC623" s="238"/>
    </row>
    <row r="624" customFormat="false" ht="15" hidden="false" customHeight="false" outlineLevel="0" collapsed="false">
      <c r="A624" s="238"/>
      <c r="B624" s="453"/>
      <c r="C624" s="238"/>
      <c r="D624" s="347"/>
      <c r="E624" s="347"/>
      <c r="F624" s="486"/>
      <c r="G624" s="505"/>
      <c r="H624" s="486"/>
      <c r="I624" s="491"/>
      <c r="J624" s="238"/>
      <c r="K624" s="238"/>
      <c r="L624" s="238"/>
      <c r="M624" s="238"/>
      <c r="N624" s="238"/>
      <c r="O624" s="238"/>
      <c r="P624" s="238"/>
      <c r="Q624" s="238"/>
      <c r="R624" s="238"/>
      <c r="S624" s="238"/>
      <c r="T624" s="238"/>
      <c r="U624" s="238"/>
      <c r="V624" s="238"/>
      <c r="W624" s="238"/>
      <c r="X624" s="238"/>
      <c r="Y624" s="238"/>
      <c r="Z624" s="238"/>
      <c r="AA624" s="238"/>
      <c r="AB624" s="238"/>
      <c r="AC624" s="238"/>
    </row>
    <row r="625" customFormat="false" ht="15" hidden="false" customHeight="false" outlineLevel="0" collapsed="false">
      <c r="A625" s="238"/>
      <c r="B625" s="453"/>
      <c r="C625" s="238"/>
      <c r="D625" s="347"/>
      <c r="E625" s="347"/>
      <c r="F625" s="486"/>
      <c r="G625" s="505"/>
      <c r="H625" s="486"/>
      <c r="I625" s="491"/>
      <c r="J625" s="238"/>
      <c r="K625" s="238"/>
      <c r="L625" s="238"/>
      <c r="M625" s="238"/>
      <c r="N625" s="238"/>
      <c r="O625" s="238"/>
      <c r="P625" s="238"/>
      <c r="Q625" s="238"/>
      <c r="R625" s="238"/>
      <c r="S625" s="238"/>
      <c r="T625" s="238"/>
      <c r="U625" s="238"/>
      <c r="V625" s="238"/>
      <c r="W625" s="238"/>
      <c r="X625" s="238"/>
      <c r="Y625" s="238"/>
      <c r="Z625" s="238"/>
      <c r="AA625" s="238"/>
      <c r="AB625" s="238"/>
      <c r="AC625" s="238"/>
    </row>
    <row r="626" customFormat="false" ht="15" hidden="false" customHeight="false" outlineLevel="0" collapsed="false">
      <c r="A626" s="238"/>
      <c r="B626" s="453"/>
      <c r="C626" s="238"/>
      <c r="D626" s="347"/>
      <c r="E626" s="347"/>
      <c r="F626" s="486"/>
      <c r="G626" s="505"/>
      <c r="H626" s="486"/>
      <c r="I626" s="491"/>
      <c r="J626" s="238"/>
      <c r="K626" s="238"/>
      <c r="L626" s="238"/>
      <c r="M626" s="238"/>
      <c r="N626" s="238"/>
      <c r="O626" s="238"/>
      <c r="P626" s="238"/>
      <c r="Q626" s="238"/>
      <c r="R626" s="238"/>
      <c r="S626" s="238"/>
      <c r="T626" s="238"/>
      <c r="U626" s="238"/>
      <c r="V626" s="238"/>
      <c r="W626" s="238"/>
      <c r="X626" s="238"/>
      <c r="Y626" s="238"/>
      <c r="Z626" s="238"/>
      <c r="AA626" s="238"/>
      <c r="AB626" s="238"/>
      <c r="AC626" s="238"/>
    </row>
    <row r="627" customFormat="false" ht="15" hidden="false" customHeight="false" outlineLevel="0" collapsed="false">
      <c r="A627" s="238"/>
      <c r="B627" s="453"/>
      <c r="C627" s="238"/>
      <c r="D627" s="347"/>
      <c r="E627" s="347"/>
      <c r="F627" s="486"/>
      <c r="G627" s="505"/>
      <c r="H627" s="486"/>
      <c r="I627" s="491"/>
      <c r="J627" s="238"/>
      <c r="K627" s="238"/>
      <c r="L627" s="238"/>
      <c r="M627" s="238"/>
      <c r="N627" s="238"/>
      <c r="O627" s="238"/>
      <c r="P627" s="238"/>
      <c r="Q627" s="238"/>
      <c r="R627" s="238"/>
      <c r="S627" s="238"/>
      <c r="T627" s="238"/>
      <c r="U627" s="238"/>
      <c r="V627" s="238"/>
      <c r="W627" s="238"/>
      <c r="X627" s="238"/>
      <c r="Y627" s="238"/>
      <c r="Z627" s="238"/>
      <c r="AA627" s="238"/>
      <c r="AB627" s="238"/>
      <c r="AC627" s="238"/>
    </row>
    <row r="628" customFormat="false" ht="15" hidden="false" customHeight="false" outlineLevel="0" collapsed="false">
      <c r="A628" s="238"/>
      <c r="B628" s="453"/>
      <c r="C628" s="238"/>
      <c r="D628" s="347"/>
      <c r="E628" s="347"/>
      <c r="F628" s="486"/>
      <c r="G628" s="505"/>
      <c r="H628" s="486"/>
      <c r="I628" s="491"/>
      <c r="J628" s="238"/>
      <c r="K628" s="238"/>
      <c r="L628" s="238"/>
      <c r="M628" s="238"/>
      <c r="N628" s="238"/>
      <c r="O628" s="238"/>
      <c r="P628" s="238"/>
      <c r="Q628" s="238"/>
      <c r="R628" s="238"/>
      <c r="S628" s="238"/>
      <c r="T628" s="238"/>
      <c r="U628" s="238"/>
      <c r="V628" s="238"/>
      <c r="W628" s="238"/>
      <c r="X628" s="238"/>
      <c r="Y628" s="238"/>
      <c r="Z628" s="238"/>
      <c r="AA628" s="238"/>
      <c r="AB628" s="238"/>
      <c r="AC628" s="238"/>
    </row>
    <row r="629" customFormat="false" ht="15" hidden="false" customHeight="false" outlineLevel="0" collapsed="false">
      <c r="A629" s="238"/>
      <c r="B629" s="453"/>
      <c r="C629" s="238"/>
      <c r="D629" s="347"/>
      <c r="E629" s="347"/>
      <c r="F629" s="486"/>
      <c r="G629" s="505"/>
      <c r="H629" s="486"/>
      <c r="I629" s="491"/>
      <c r="J629" s="238"/>
      <c r="K629" s="238"/>
      <c r="L629" s="238"/>
      <c r="M629" s="238"/>
      <c r="N629" s="238"/>
      <c r="O629" s="238"/>
      <c r="P629" s="238"/>
      <c r="Q629" s="238"/>
      <c r="R629" s="238"/>
      <c r="S629" s="238"/>
      <c r="T629" s="238"/>
      <c r="U629" s="238"/>
      <c r="V629" s="238"/>
      <c r="W629" s="238"/>
      <c r="X629" s="238"/>
      <c r="Y629" s="238"/>
      <c r="Z629" s="238"/>
      <c r="AA629" s="238"/>
      <c r="AB629" s="238"/>
      <c r="AC629" s="238"/>
    </row>
    <row r="630" customFormat="false" ht="15" hidden="false" customHeight="false" outlineLevel="0" collapsed="false">
      <c r="A630" s="238"/>
      <c r="B630" s="453"/>
      <c r="C630" s="238"/>
      <c r="D630" s="347"/>
      <c r="E630" s="347"/>
      <c r="F630" s="486"/>
      <c r="G630" s="505"/>
      <c r="H630" s="486"/>
      <c r="I630" s="491"/>
      <c r="J630" s="238"/>
      <c r="K630" s="238"/>
      <c r="L630" s="238"/>
      <c r="M630" s="238"/>
      <c r="N630" s="238"/>
      <c r="O630" s="238"/>
      <c r="P630" s="238"/>
      <c r="Q630" s="238"/>
      <c r="R630" s="238"/>
      <c r="S630" s="238"/>
      <c r="T630" s="238"/>
      <c r="U630" s="238"/>
      <c r="V630" s="238"/>
      <c r="W630" s="238"/>
      <c r="X630" s="238"/>
      <c r="Y630" s="238"/>
      <c r="Z630" s="238"/>
      <c r="AA630" s="238"/>
      <c r="AB630" s="238"/>
      <c r="AC630" s="238"/>
    </row>
    <row r="631" customFormat="false" ht="15" hidden="false" customHeight="false" outlineLevel="0" collapsed="false">
      <c r="A631" s="238"/>
      <c r="B631" s="453"/>
      <c r="C631" s="238"/>
      <c r="D631" s="347"/>
      <c r="E631" s="347"/>
      <c r="F631" s="486"/>
      <c r="G631" s="505"/>
      <c r="H631" s="486"/>
      <c r="I631" s="491"/>
      <c r="J631" s="238"/>
      <c r="K631" s="238"/>
      <c r="L631" s="238"/>
      <c r="M631" s="238"/>
      <c r="N631" s="238"/>
      <c r="O631" s="238"/>
      <c r="P631" s="238"/>
      <c r="Q631" s="238"/>
      <c r="R631" s="238"/>
      <c r="S631" s="238"/>
      <c r="T631" s="238"/>
      <c r="U631" s="238"/>
      <c r="V631" s="238"/>
      <c r="W631" s="238"/>
      <c r="X631" s="238"/>
      <c r="Y631" s="238"/>
      <c r="Z631" s="238"/>
      <c r="AA631" s="238"/>
      <c r="AB631" s="238"/>
      <c r="AC631" s="238"/>
    </row>
    <row r="632" customFormat="false" ht="15" hidden="false" customHeight="false" outlineLevel="0" collapsed="false">
      <c r="A632" s="238"/>
      <c r="B632" s="453"/>
      <c r="C632" s="238"/>
      <c r="D632" s="347"/>
      <c r="E632" s="347"/>
      <c r="F632" s="486"/>
      <c r="G632" s="505"/>
      <c r="H632" s="486"/>
      <c r="I632" s="491"/>
      <c r="J632" s="238"/>
      <c r="K632" s="238"/>
      <c r="L632" s="238"/>
      <c r="M632" s="238"/>
      <c r="N632" s="238"/>
      <c r="O632" s="238"/>
      <c r="P632" s="238"/>
      <c r="Q632" s="238"/>
      <c r="R632" s="238"/>
      <c r="S632" s="238"/>
      <c r="T632" s="238"/>
      <c r="U632" s="238"/>
      <c r="V632" s="238"/>
      <c r="W632" s="238"/>
      <c r="X632" s="238"/>
      <c r="Y632" s="238"/>
      <c r="Z632" s="238"/>
      <c r="AA632" s="238"/>
      <c r="AB632" s="238"/>
      <c r="AC632" s="238"/>
    </row>
    <row r="633" customFormat="false" ht="15" hidden="false" customHeight="false" outlineLevel="0" collapsed="false">
      <c r="A633" s="238"/>
      <c r="B633" s="453"/>
      <c r="C633" s="238"/>
      <c r="D633" s="347"/>
      <c r="E633" s="347"/>
      <c r="F633" s="486"/>
      <c r="G633" s="505"/>
      <c r="H633" s="486"/>
      <c r="I633" s="491"/>
      <c r="J633" s="238"/>
      <c r="K633" s="238"/>
      <c r="L633" s="238"/>
      <c r="M633" s="238"/>
      <c r="N633" s="238"/>
      <c r="O633" s="238"/>
      <c r="P633" s="238"/>
      <c r="Q633" s="238"/>
      <c r="R633" s="238"/>
      <c r="S633" s="238"/>
      <c r="T633" s="238"/>
      <c r="U633" s="238"/>
      <c r="V633" s="238"/>
      <c r="W633" s="238"/>
      <c r="X633" s="238"/>
      <c r="Y633" s="238"/>
      <c r="Z633" s="238"/>
      <c r="AA633" s="238"/>
      <c r="AB633" s="238"/>
      <c r="AC633" s="238"/>
    </row>
    <row r="634" customFormat="false" ht="15" hidden="false" customHeight="false" outlineLevel="0" collapsed="false">
      <c r="A634" s="238"/>
      <c r="B634" s="453"/>
      <c r="C634" s="238"/>
      <c r="D634" s="347"/>
      <c r="E634" s="347"/>
      <c r="F634" s="486"/>
      <c r="G634" s="505"/>
      <c r="H634" s="486"/>
      <c r="I634" s="491"/>
      <c r="J634" s="238"/>
      <c r="K634" s="238"/>
      <c r="L634" s="238"/>
      <c r="M634" s="238"/>
      <c r="N634" s="238"/>
      <c r="O634" s="238"/>
      <c r="P634" s="238"/>
      <c r="Q634" s="238"/>
      <c r="R634" s="238"/>
      <c r="S634" s="238"/>
      <c r="T634" s="238"/>
      <c r="U634" s="238"/>
      <c r="V634" s="238"/>
      <c r="W634" s="238"/>
      <c r="X634" s="238"/>
      <c r="Y634" s="238"/>
      <c r="Z634" s="238"/>
      <c r="AA634" s="238"/>
      <c r="AB634" s="238"/>
      <c r="AC634" s="238"/>
    </row>
    <row r="635" customFormat="false" ht="15" hidden="false" customHeight="false" outlineLevel="0" collapsed="false">
      <c r="A635" s="238"/>
      <c r="B635" s="453"/>
      <c r="C635" s="238"/>
      <c r="D635" s="347"/>
      <c r="E635" s="347"/>
      <c r="F635" s="486"/>
      <c r="G635" s="505"/>
      <c r="H635" s="486"/>
      <c r="I635" s="491"/>
      <c r="J635" s="238"/>
      <c r="K635" s="238"/>
      <c r="L635" s="238"/>
      <c r="M635" s="238"/>
      <c r="N635" s="238"/>
      <c r="O635" s="238"/>
      <c r="P635" s="238"/>
      <c r="Q635" s="238"/>
      <c r="R635" s="238"/>
      <c r="S635" s="238"/>
      <c r="T635" s="238"/>
      <c r="U635" s="238"/>
      <c r="V635" s="238"/>
      <c r="W635" s="238"/>
      <c r="X635" s="238"/>
      <c r="Y635" s="238"/>
      <c r="Z635" s="238"/>
      <c r="AA635" s="238"/>
      <c r="AB635" s="238"/>
      <c r="AC635" s="238"/>
    </row>
    <row r="636" customFormat="false" ht="15" hidden="false" customHeight="false" outlineLevel="0" collapsed="false">
      <c r="A636" s="238"/>
      <c r="B636" s="453"/>
      <c r="C636" s="238"/>
      <c r="D636" s="347"/>
      <c r="E636" s="347"/>
      <c r="F636" s="486"/>
      <c r="G636" s="505"/>
      <c r="H636" s="486"/>
      <c r="I636" s="491"/>
      <c r="J636" s="238"/>
      <c r="K636" s="238"/>
      <c r="L636" s="238"/>
      <c r="M636" s="238"/>
      <c r="N636" s="238"/>
      <c r="O636" s="238"/>
      <c r="P636" s="238"/>
      <c r="Q636" s="238"/>
      <c r="R636" s="238"/>
      <c r="S636" s="238"/>
      <c r="T636" s="238"/>
      <c r="U636" s="238"/>
      <c r="V636" s="238"/>
      <c r="W636" s="238"/>
      <c r="X636" s="238"/>
      <c r="Y636" s="238"/>
      <c r="Z636" s="238"/>
      <c r="AA636" s="238"/>
      <c r="AB636" s="238"/>
      <c r="AC636" s="238"/>
    </row>
    <row r="637" customFormat="false" ht="15" hidden="false" customHeight="false" outlineLevel="0" collapsed="false">
      <c r="A637" s="238"/>
      <c r="B637" s="453"/>
      <c r="C637" s="238"/>
      <c r="D637" s="347"/>
      <c r="E637" s="347"/>
      <c r="F637" s="486"/>
      <c r="G637" s="505"/>
      <c r="H637" s="486"/>
      <c r="I637" s="491"/>
      <c r="J637" s="238"/>
      <c r="K637" s="238"/>
      <c r="L637" s="238"/>
      <c r="M637" s="238"/>
      <c r="N637" s="238"/>
      <c r="O637" s="238"/>
      <c r="P637" s="238"/>
      <c r="Q637" s="238"/>
      <c r="R637" s="238"/>
      <c r="S637" s="238"/>
      <c r="T637" s="238"/>
      <c r="U637" s="238"/>
      <c r="V637" s="238"/>
      <c r="W637" s="238"/>
      <c r="X637" s="238"/>
      <c r="Y637" s="238"/>
      <c r="Z637" s="238"/>
      <c r="AA637" s="238"/>
      <c r="AB637" s="238"/>
      <c r="AC637" s="238"/>
    </row>
    <row r="638" customFormat="false" ht="15" hidden="false" customHeight="false" outlineLevel="0" collapsed="false">
      <c r="A638" s="238"/>
      <c r="B638" s="453"/>
      <c r="C638" s="238"/>
      <c r="D638" s="347"/>
      <c r="E638" s="347"/>
      <c r="F638" s="486"/>
      <c r="G638" s="505"/>
      <c r="H638" s="486"/>
      <c r="I638" s="491"/>
      <c r="J638" s="238"/>
      <c r="K638" s="238"/>
      <c r="L638" s="238"/>
      <c r="M638" s="238"/>
      <c r="N638" s="238"/>
      <c r="O638" s="238"/>
      <c r="P638" s="238"/>
      <c r="Q638" s="238"/>
      <c r="R638" s="238"/>
      <c r="S638" s="238"/>
      <c r="T638" s="238"/>
      <c r="U638" s="238"/>
      <c r="V638" s="238"/>
      <c r="W638" s="238"/>
      <c r="X638" s="238"/>
      <c r="Y638" s="238"/>
      <c r="Z638" s="238"/>
      <c r="AA638" s="238"/>
      <c r="AB638" s="238"/>
      <c r="AC638" s="238"/>
    </row>
    <row r="639" customFormat="false" ht="15" hidden="false" customHeight="false" outlineLevel="0" collapsed="false">
      <c r="A639" s="238"/>
      <c r="B639" s="453"/>
      <c r="C639" s="238"/>
      <c r="D639" s="347"/>
      <c r="E639" s="347"/>
      <c r="F639" s="486"/>
      <c r="G639" s="505"/>
      <c r="H639" s="486"/>
      <c r="I639" s="491"/>
      <c r="J639" s="238"/>
      <c r="K639" s="238"/>
      <c r="L639" s="238"/>
      <c r="M639" s="238"/>
      <c r="N639" s="238"/>
      <c r="O639" s="238"/>
      <c r="P639" s="238"/>
      <c r="Q639" s="238"/>
      <c r="R639" s="238"/>
      <c r="S639" s="238"/>
      <c r="T639" s="238"/>
      <c r="U639" s="238"/>
      <c r="V639" s="238"/>
      <c r="W639" s="238"/>
      <c r="X639" s="238"/>
      <c r="Y639" s="238"/>
      <c r="Z639" s="238"/>
      <c r="AA639" s="238"/>
      <c r="AB639" s="238"/>
      <c r="AC639" s="238"/>
    </row>
    <row r="640" customFormat="false" ht="15" hidden="false" customHeight="false" outlineLevel="0" collapsed="false">
      <c r="A640" s="238"/>
      <c r="B640" s="453"/>
      <c r="C640" s="238"/>
      <c r="D640" s="347"/>
      <c r="E640" s="347"/>
      <c r="F640" s="486"/>
      <c r="G640" s="505"/>
      <c r="H640" s="486"/>
      <c r="I640" s="491"/>
      <c r="J640" s="238"/>
      <c r="K640" s="238"/>
      <c r="L640" s="238"/>
      <c r="M640" s="238"/>
      <c r="N640" s="238"/>
      <c r="O640" s="238"/>
      <c r="P640" s="238"/>
      <c r="Q640" s="238"/>
      <c r="R640" s="238"/>
      <c r="S640" s="238"/>
      <c r="T640" s="238"/>
      <c r="U640" s="238"/>
      <c r="V640" s="238"/>
      <c r="W640" s="238"/>
      <c r="X640" s="238"/>
      <c r="Y640" s="238"/>
      <c r="Z640" s="238"/>
      <c r="AA640" s="238"/>
      <c r="AB640" s="238"/>
      <c r="AC640" s="238"/>
    </row>
    <row r="641" customFormat="false" ht="15" hidden="false" customHeight="false" outlineLevel="0" collapsed="false">
      <c r="A641" s="238"/>
      <c r="B641" s="453"/>
      <c r="C641" s="238"/>
      <c r="D641" s="347"/>
      <c r="E641" s="347"/>
      <c r="F641" s="486"/>
      <c r="G641" s="505"/>
      <c r="H641" s="486"/>
      <c r="I641" s="491"/>
      <c r="J641" s="238"/>
      <c r="K641" s="238"/>
      <c r="L641" s="238"/>
      <c r="M641" s="238"/>
      <c r="N641" s="238"/>
      <c r="O641" s="238"/>
      <c r="P641" s="238"/>
      <c r="Q641" s="238"/>
      <c r="R641" s="238"/>
      <c r="S641" s="238"/>
      <c r="T641" s="238"/>
      <c r="U641" s="238"/>
      <c r="V641" s="238"/>
      <c r="W641" s="238"/>
      <c r="X641" s="238"/>
      <c r="Y641" s="238"/>
      <c r="Z641" s="238"/>
      <c r="AA641" s="238"/>
      <c r="AB641" s="238"/>
      <c r="AC641" s="238"/>
    </row>
    <row r="642" customFormat="false" ht="15" hidden="false" customHeight="false" outlineLevel="0" collapsed="false">
      <c r="A642" s="238"/>
      <c r="B642" s="453"/>
      <c r="C642" s="238"/>
      <c r="D642" s="347"/>
      <c r="E642" s="347"/>
      <c r="F642" s="486"/>
      <c r="G642" s="505"/>
      <c r="H642" s="486"/>
      <c r="I642" s="491"/>
      <c r="J642" s="238"/>
      <c r="K642" s="238"/>
      <c r="L642" s="238"/>
      <c r="M642" s="238"/>
      <c r="N642" s="238"/>
      <c r="O642" s="238"/>
      <c r="P642" s="238"/>
      <c r="Q642" s="238"/>
      <c r="R642" s="238"/>
      <c r="S642" s="238"/>
      <c r="T642" s="238"/>
      <c r="U642" s="238"/>
      <c r="V642" s="238"/>
      <c r="W642" s="238"/>
      <c r="X642" s="238"/>
      <c r="Y642" s="238"/>
      <c r="Z642" s="238"/>
      <c r="AA642" s="238"/>
      <c r="AB642" s="238"/>
      <c r="AC642" s="238"/>
    </row>
    <row r="643" customFormat="false" ht="15" hidden="false" customHeight="false" outlineLevel="0" collapsed="false">
      <c r="A643" s="238"/>
      <c r="B643" s="453"/>
      <c r="C643" s="238"/>
      <c r="D643" s="347"/>
      <c r="E643" s="347"/>
      <c r="F643" s="486"/>
      <c r="G643" s="505"/>
      <c r="H643" s="486"/>
      <c r="I643" s="491"/>
      <c r="J643" s="238"/>
      <c r="K643" s="238"/>
      <c r="L643" s="238"/>
      <c r="M643" s="238"/>
      <c r="N643" s="238"/>
      <c r="O643" s="238"/>
      <c r="P643" s="238"/>
      <c r="Q643" s="238"/>
      <c r="R643" s="238"/>
      <c r="S643" s="238"/>
      <c r="T643" s="238"/>
      <c r="U643" s="238"/>
      <c r="V643" s="238"/>
      <c r="W643" s="238"/>
      <c r="X643" s="238"/>
      <c r="Y643" s="238"/>
      <c r="Z643" s="238"/>
      <c r="AA643" s="238"/>
      <c r="AB643" s="238"/>
      <c r="AC643" s="238"/>
    </row>
    <row r="644" customFormat="false" ht="15" hidden="false" customHeight="false" outlineLevel="0" collapsed="false">
      <c r="A644" s="238"/>
      <c r="B644" s="453"/>
      <c r="C644" s="238"/>
      <c r="D644" s="347"/>
      <c r="E644" s="347"/>
      <c r="F644" s="486"/>
      <c r="G644" s="505"/>
      <c r="H644" s="486"/>
      <c r="I644" s="491"/>
      <c r="J644" s="238"/>
      <c r="K644" s="238"/>
      <c r="L644" s="238"/>
      <c r="M644" s="238"/>
      <c r="N644" s="238"/>
      <c r="O644" s="238"/>
      <c r="P644" s="238"/>
      <c r="Q644" s="238"/>
      <c r="R644" s="238"/>
      <c r="S644" s="238"/>
      <c r="T644" s="238"/>
      <c r="U644" s="238"/>
      <c r="V644" s="238"/>
      <c r="W644" s="238"/>
      <c r="X644" s="238"/>
      <c r="Y644" s="238"/>
      <c r="Z644" s="238"/>
      <c r="AA644" s="238"/>
      <c r="AB644" s="238"/>
      <c r="AC644" s="238"/>
    </row>
    <row r="645" customFormat="false" ht="15" hidden="false" customHeight="false" outlineLevel="0" collapsed="false">
      <c r="A645" s="238"/>
      <c r="B645" s="453"/>
      <c r="C645" s="238"/>
      <c r="D645" s="347"/>
      <c r="E645" s="347"/>
      <c r="F645" s="486"/>
      <c r="G645" s="505"/>
      <c r="H645" s="486"/>
      <c r="I645" s="491"/>
      <c r="J645" s="238"/>
      <c r="K645" s="238"/>
      <c r="L645" s="238"/>
      <c r="M645" s="238"/>
      <c r="N645" s="238"/>
      <c r="O645" s="238"/>
      <c r="P645" s="238"/>
      <c r="Q645" s="238"/>
      <c r="R645" s="238"/>
      <c r="S645" s="238"/>
      <c r="T645" s="238"/>
      <c r="U645" s="238"/>
      <c r="V645" s="238"/>
      <c r="W645" s="238"/>
      <c r="X645" s="238"/>
      <c r="Y645" s="238"/>
      <c r="Z645" s="238"/>
      <c r="AA645" s="238"/>
      <c r="AB645" s="238"/>
      <c r="AC645" s="238"/>
    </row>
    <row r="646" customFormat="false" ht="15" hidden="false" customHeight="false" outlineLevel="0" collapsed="false">
      <c r="A646" s="238"/>
      <c r="B646" s="453"/>
      <c r="C646" s="238"/>
      <c r="D646" s="347"/>
      <c r="E646" s="347"/>
      <c r="F646" s="486"/>
      <c r="G646" s="505"/>
      <c r="H646" s="486"/>
      <c r="I646" s="491"/>
      <c r="J646" s="238"/>
      <c r="K646" s="238"/>
      <c r="L646" s="238"/>
      <c r="M646" s="238"/>
      <c r="N646" s="238"/>
      <c r="O646" s="238"/>
      <c r="P646" s="238"/>
      <c r="Q646" s="238"/>
      <c r="R646" s="238"/>
      <c r="S646" s="238"/>
      <c r="T646" s="238"/>
      <c r="U646" s="238"/>
      <c r="V646" s="238"/>
      <c r="W646" s="238"/>
      <c r="X646" s="238"/>
      <c r="Y646" s="238"/>
      <c r="Z646" s="238"/>
      <c r="AA646" s="238"/>
      <c r="AB646" s="238"/>
      <c r="AC646" s="238"/>
    </row>
    <row r="647" customFormat="false" ht="15" hidden="false" customHeight="false" outlineLevel="0" collapsed="false">
      <c r="A647" s="238"/>
      <c r="B647" s="453"/>
      <c r="C647" s="238"/>
      <c r="D647" s="347"/>
      <c r="E647" s="347"/>
      <c r="F647" s="486"/>
      <c r="G647" s="505"/>
      <c r="H647" s="486"/>
      <c r="I647" s="491"/>
      <c r="J647" s="238"/>
      <c r="K647" s="238"/>
      <c r="L647" s="238"/>
      <c r="M647" s="238"/>
      <c r="N647" s="238"/>
      <c r="O647" s="238"/>
      <c r="P647" s="238"/>
      <c r="Q647" s="238"/>
      <c r="R647" s="238"/>
      <c r="S647" s="238"/>
      <c r="T647" s="238"/>
      <c r="U647" s="238"/>
      <c r="V647" s="238"/>
      <c r="W647" s="238"/>
      <c r="X647" s="238"/>
      <c r="Y647" s="238"/>
      <c r="Z647" s="238"/>
      <c r="AA647" s="238"/>
      <c r="AB647" s="238"/>
      <c r="AC647" s="238"/>
    </row>
    <row r="648" customFormat="false" ht="15" hidden="false" customHeight="false" outlineLevel="0" collapsed="false">
      <c r="A648" s="238"/>
      <c r="B648" s="453"/>
      <c r="C648" s="238"/>
      <c r="D648" s="347"/>
      <c r="E648" s="347"/>
      <c r="F648" s="486"/>
      <c r="G648" s="505"/>
      <c r="H648" s="486"/>
      <c r="I648" s="491"/>
      <c r="J648" s="238"/>
      <c r="K648" s="238"/>
      <c r="L648" s="238"/>
      <c r="M648" s="238"/>
      <c r="N648" s="238"/>
      <c r="O648" s="238"/>
      <c r="P648" s="238"/>
      <c r="Q648" s="238"/>
      <c r="R648" s="238"/>
      <c r="S648" s="238"/>
      <c r="T648" s="238"/>
      <c r="U648" s="238"/>
      <c r="V648" s="238"/>
      <c r="W648" s="238"/>
      <c r="X648" s="238"/>
      <c r="Y648" s="238"/>
      <c r="Z648" s="238"/>
      <c r="AA648" s="238"/>
      <c r="AB648" s="238"/>
      <c r="AC648" s="238"/>
    </row>
    <row r="649" customFormat="false" ht="15" hidden="false" customHeight="false" outlineLevel="0" collapsed="false">
      <c r="A649" s="238"/>
      <c r="B649" s="453"/>
      <c r="C649" s="238"/>
      <c r="D649" s="347"/>
      <c r="E649" s="347"/>
      <c r="F649" s="486"/>
      <c r="G649" s="505"/>
      <c r="H649" s="486"/>
      <c r="I649" s="491"/>
      <c r="J649" s="238"/>
      <c r="K649" s="238"/>
      <c r="L649" s="238"/>
      <c r="M649" s="238"/>
      <c r="N649" s="238"/>
      <c r="O649" s="238"/>
      <c r="P649" s="238"/>
      <c r="Q649" s="238"/>
      <c r="R649" s="238"/>
      <c r="S649" s="238"/>
      <c r="T649" s="238"/>
      <c r="U649" s="238"/>
      <c r="V649" s="238"/>
      <c r="W649" s="238"/>
      <c r="X649" s="238"/>
      <c r="Y649" s="238"/>
      <c r="Z649" s="238"/>
      <c r="AA649" s="238"/>
      <c r="AB649" s="238"/>
      <c r="AC649" s="238"/>
    </row>
    <row r="650" customFormat="false" ht="15" hidden="false" customHeight="false" outlineLevel="0" collapsed="false">
      <c r="A650" s="238"/>
      <c r="B650" s="453"/>
      <c r="C650" s="238"/>
      <c r="D650" s="347"/>
      <c r="E650" s="347"/>
      <c r="F650" s="486"/>
      <c r="G650" s="505"/>
      <c r="H650" s="486"/>
      <c r="I650" s="491"/>
      <c r="J650" s="238"/>
      <c r="K650" s="238"/>
      <c r="L650" s="238"/>
      <c r="M650" s="238"/>
      <c r="N650" s="238"/>
      <c r="O650" s="238"/>
      <c r="P650" s="238"/>
      <c r="Q650" s="238"/>
      <c r="R650" s="238"/>
      <c r="S650" s="238"/>
      <c r="T650" s="238"/>
      <c r="U650" s="238"/>
      <c r="V650" s="238"/>
      <c r="W650" s="238"/>
      <c r="X650" s="238"/>
      <c r="Y650" s="238"/>
      <c r="Z650" s="238"/>
      <c r="AA650" s="238"/>
      <c r="AB650" s="238"/>
      <c r="AC650" s="238"/>
    </row>
    <row r="651" customFormat="false" ht="15" hidden="false" customHeight="false" outlineLevel="0" collapsed="false">
      <c r="A651" s="238"/>
      <c r="B651" s="453"/>
      <c r="C651" s="238"/>
      <c r="D651" s="347"/>
      <c r="E651" s="347"/>
      <c r="F651" s="486"/>
      <c r="G651" s="505"/>
      <c r="H651" s="486"/>
      <c r="I651" s="491"/>
      <c r="J651" s="238"/>
      <c r="K651" s="238"/>
      <c r="L651" s="238"/>
      <c r="M651" s="238"/>
      <c r="N651" s="238"/>
      <c r="O651" s="238"/>
      <c r="P651" s="238"/>
      <c r="Q651" s="238"/>
      <c r="R651" s="238"/>
      <c r="S651" s="238"/>
      <c r="T651" s="238"/>
      <c r="U651" s="238"/>
      <c r="V651" s="238"/>
      <c r="W651" s="238"/>
      <c r="X651" s="238"/>
      <c r="Y651" s="238"/>
      <c r="Z651" s="238"/>
      <c r="AA651" s="238"/>
      <c r="AB651" s="238"/>
      <c r="AC651" s="238"/>
    </row>
    <row r="652" customFormat="false" ht="15" hidden="false" customHeight="false" outlineLevel="0" collapsed="false">
      <c r="A652" s="238"/>
      <c r="B652" s="453"/>
      <c r="C652" s="238"/>
      <c r="D652" s="347"/>
      <c r="E652" s="347"/>
      <c r="F652" s="486"/>
      <c r="G652" s="505"/>
      <c r="H652" s="486"/>
      <c r="I652" s="491"/>
      <c r="J652" s="238"/>
      <c r="K652" s="238"/>
      <c r="L652" s="238"/>
      <c r="M652" s="238"/>
      <c r="N652" s="238"/>
      <c r="O652" s="238"/>
      <c r="P652" s="238"/>
      <c r="Q652" s="238"/>
      <c r="R652" s="238"/>
      <c r="S652" s="238"/>
      <c r="T652" s="238"/>
      <c r="U652" s="238"/>
      <c r="V652" s="238"/>
      <c r="W652" s="238"/>
      <c r="X652" s="238"/>
      <c r="Y652" s="238"/>
      <c r="Z652" s="238"/>
      <c r="AA652" s="238"/>
      <c r="AB652" s="238"/>
      <c r="AC652" s="238"/>
    </row>
    <row r="653" customFormat="false" ht="15" hidden="false" customHeight="false" outlineLevel="0" collapsed="false">
      <c r="A653" s="238"/>
      <c r="B653" s="453"/>
      <c r="C653" s="238"/>
      <c r="D653" s="347"/>
      <c r="E653" s="347"/>
      <c r="F653" s="486"/>
      <c r="G653" s="505"/>
      <c r="H653" s="486"/>
      <c r="I653" s="491"/>
      <c r="J653" s="238"/>
      <c r="K653" s="238"/>
      <c r="L653" s="238"/>
      <c r="M653" s="238"/>
      <c r="N653" s="238"/>
      <c r="O653" s="238"/>
      <c r="P653" s="238"/>
      <c r="Q653" s="238"/>
      <c r="R653" s="238"/>
      <c r="S653" s="238"/>
      <c r="T653" s="238"/>
      <c r="U653" s="238"/>
      <c r="V653" s="238"/>
      <c r="W653" s="238"/>
      <c r="X653" s="238"/>
      <c r="Y653" s="238"/>
      <c r="Z653" s="238"/>
      <c r="AA653" s="238"/>
      <c r="AB653" s="238"/>
      <c r="AC653" s="238"/>
    </row>
    <row r="654" customFormat="false" ht="15" hidden="false" customHeight="false" outlineLevel="0" collapsed="false">
      <c r="A654" s="238"/>
      <c r="B654" s="453"/>
      <c r="C654" s="238"/>
      <c r="D654" s="347"/>
      <c r="E654" s="347"/>
      <c r="F654" s="486"/>
      <c r="G654" s="505"/>
      <c r="H654" s="486"/>
      <c r="I654" s="491"/>
      <c r="J654" s="238"/>
      <c r="K654" s="238"/>
      <c r="L654" s="238"/>
      <c r="M654" s="238"/>
      <c r="N654" s="238"/>
      <c r="O654" s="238"/>
      <c r="P654" s="238"/>
      <c r="Q654" s="238"/>
      <c r="R654" s="238"/>
      <c r="S654" s="238"/>
      <c r="T654" s="238"/>
      <c r="U654" s="238"/>
      <c r="V654" s="238"/>
      <c r="W654" s="238"/>
      <c r="X654" s="238"/>
      <c r="Y654" s="238"/>
      <c r="Z654" s="238"/>
      <c r="AA654" s="238"/>
      <c r="AB654" s="238"/>
      <c r="AC654" s="238"/>
    </row>
    <row r="655" customFormat="false" ht="15" hidden="false" customHeight="false" outlineLevel="0" collapsed="false">
      <c r="A655" s="238"/>
      <c r="B655" s="453"/>
      <c r="C655" s="238"/>
      <c r="D655" s="347"/>
      <c r="E655" s="347"/>
      <c r="F655" s="486"/>
      <c r="G655" s="505"/>
      <c r="H655" s="486"/>
      <c r="I655" s="491"/>
      <c r="J655" s="238"/>
      <c r="K655" s="238"/>
      <c r="L655" s="238"/>
      <c r="M655" s="238"/>
      <c r="N655" s="238"/>
      <c r="O655" s="238"/>
      <c r="P655" s="238"/>
      <c r="Q655" s="238"/>
      <c r="R655" s="238"/>
      <c r="S655" s="238"/>
      <c r="T655" s="238"/>
      <c r="U655" s="238"/>
      <c r="V655" s="238"/>
      <c r="W655" s="238"/>
      <c r="X655" s="238"/>
      <c r="Y655" s="238"/>
      <c r="Z655" s="238"/>
      <c r="AA655" s="238"/>
      <c r="AB655" s="238"/>
      <c r="AC655" s="238"/>
    </row>
    <row r="656" customFormat="false" ht="15" hidden="false" customHeight="false" outlineLevel="0" collapsed="false">
      <c r="A656" s="238"/>
      <c r="B656" s="453"/>
      <c r="C656" s="238"/>
      <c r="D656" s="347"/>
      <c r="E656" s="347"/>
      <c r="F656" s="486"/>
      <c r="G656" s="505"/>
      <c r="H656" s="486"/>
      <c r="I656" s="491"/>
      <c r="J656" s="238"/>
      <c r="K656" s="238"/>
      <c r="L656" s="238"/>
      <c r="M656" s="238"/>
      <c r="N656" s="238"/>
      <c r="O656" s="238"/>
      <c r="P656" s="238"/>
      <c r="Q656" s="238"/>
      <c r="R656" s="238"/>
      <c r="S656" s="238"/>
      <c r="T656" s="238"/>
      <c r="U656" s="238"/>
      <c r="V656" s="238"/>
      <c r="W656" s="238"/>
      <c r="X656" s="238"/>
      <c r="Y656" s="238"/>
      <c r="Z656" s="238"/>
      <c r="AA656" s="238"/>
      <c r="AB656" s="238"/>
      <c r="AC656" s="238"/>
    </row>
    <row r="657" customFormat="false" ht="15" hidden="false" customHeight="false" outlineLevel="0" collapsed="false">
      <c r="A657" s="238"/>
      <c r="B657" s="453"/>
      <c r="C657" s="238"/>
      <c r="D657" s="347"/>
      <c r="E657" s="347"/>
      <c r="F657" s="486"/>
      <c r="G657" s="505"/>
      <c r="H657" s="486"/>
      <c r="I657" s="491"/>
      <c r="J657" s="238"/>
      <c r="K657" s="238"/>
      <c r="L657" s="238"/>
      <c r="M657" s="238"/>
      <c r="N657" s="238"/>
      <c r="O657" s="238"/>
      <c r="P657" s="238"/>
      <c r="Q657" s="238"/>
      <c r="R657" s="238"/>
      <c r="S657" s="238"/>
      <c r="T657" s="238"/>
      <c r="U657" s="238"/>
      <c r="V657" s="238"/>
      <c r="W657" s="238"/>
      <c r="X657" s="238"/>
      <c r="Y657" s="238"/>
      <c r="Z657" s="238"/>
      <c r="AA657" s="238"/>
      <c r="AB657" s="238"/>
      <c r="AC657" s="238"/>
    </row>
    <row r="658" customFormat="false" ht="15" hidden="false" customHeight="false" outlineLevel="0" collapsed="false">
      <c r="A658" s="238"/>
      <c r="B658" s="453"/>
      <c r="C658" s="238"/>
      <c r="D658" s="347"/>
      <c r="E658" s="347"/>
      <c r="F658" s="486"/>
      <c r="G658" s="505"/>
      <c r="H658" s="486"/>
      <c r="I658" s="491"/>
      <c r="J658" s="238"/>
      <c r="K658" s="238"/>
      <c r="L658" s="238"/>
      <c r="M658" s="238"/>
      <c r="N658" s="238"/>
      <c r="O658" s="238"/>
      <c r="P658" s="238"/>
      <c r="Q658" s="238"/>
      <c r="R658" s="238"/>
      <c r="S658" s="238"/>
      <c r="T658" s="238"/>
      <c r="U658" s="238"/>
      <c r="V658" s="238"/>
      <c r="W658" s="238"/>
      <c r="X658" s="238"/>
      <c r="Y658" s="238"/>
      <c r="Z658" s="238"/>
      <c r="AA658" s="238"/>
      <c r="AB658" s="238"/>
      <c r="AC658" s="238"/>
    </row>
    <row r="659" customFormat="false" ht="15" hidden="false" customHeight="false" outlineLevel="0" collapsed="false">
      <c r="A659" s="238"/>
      <c r="B659" s="453"/>
      <c r="C659" s="238"/>
      <c r="D659" s="347"/>
      <c r="E659" s="347"/>
      <c r="F659" s="486"/>
      <c r="G659" s="505"/>
      <c r="H659" s="486"/>
      <c r="I659" s="491"/>
      <c r="J659" s="238"/>
      <c r="K659" s="238"/>
      <c r="L659" s="238"/>
      <c r="M659" s="238"/>
      <c r="N659" s="238"/>
      <c r="O659" s="238"/>
      <c r="P659" s="238"/>
      <c r="Q659" s="238"/>
      <c r="R659" s="238"/>
      <c r="S659" s="238"/>
      <c r="T659" s="238"/>
      <c r="U659" s="238"/>
      <c r="V659" s="238"/>
      <c r="W659" s="238"/>
      <c r="X659" s="238"/>
      <c r="Y659" s="238"/>
      <c r="Z659" s="238"/>
      <c r="AA659" s="238"/>
      <c r="AB659" s="238"/>
      <c r="AC659" s="238"/>
    </row>
    <row r="660" customFormat="false" ht="15" hidden="false" customHeight="false" outlineLevel="0" collapsed="false">
      <c r="A660" s="238"/>
      <c r="B660" s="453"/>
      <c r="C660" s="238"/>
      <c r="D660" s="347"/>
      <c r="E660" s="347"/>
      <c r="F660" s="486"/>
      <c r="G660" s="505"/>
      <c r="H660" s="486"/>
      <c r="I660" s="491"/>
      <c r="J660" s="238"/>
      <c r="K660" s="238"/>
      <c r="L660" s="238"/>
      <c r="M660" s="238"/>
      <c r="N660" s="238"/>
      <c r="O660" s="238"/>
      <c r="P660" s="238"/>
      <c r="Q660" s="238"/>
      <c r="R660" s="238"/>
      <c r="S660" s="238"/>
      <c r="T660" s="238"/>
      <c r="U660" s="238"/>
      <c r="V660" s="238"/>
      <c r="W660" s="238"/>
      <c r="X660" s="238"/>
      <c r="Y660" s="238"/>
      <c r="Z660" s="238"/>
      <c r="AA660" s="238"/>
      <c r="AB660" s="238"/>
      <c r="AC660" s="238"/>
    </row>
    <row r="661" customFormat="false" ht="15" hidden="false" customHeight="false" outlineLevel="0" collapsed="false">
      <c r="A661" s="238"/>
      <c r="B661" s="453"/>
      <c r="C661" s="238"/>
      <c r="D661" s="347"/>
      <c r="E661" s="347"/>
      <c r="F661" s="486"/>
      <c r="G661" s="505"/>
      <c r="H661" s="486"/>
      <c r="I661" s="491"/>
      <c r="J661" s="238"/>
      <c r="K661" s="238"/>
      <c r="L661" s="238"/>
      <c r="M661" s="238"/>
      <c r="N661" s="238"/>
      <c r="O661" s="238"/>
      <c r="P661" s="238"/>
      <c r="Q661" s="238"/>
      <c r="R661" s="238"/>
      <c r="S661" s="238"/>
      <c r="T661" s="238"/>
      <c r="U661" s="238"/>
      <c r="V661" s="238"/>
      <c r="W661" s="238"/>
      <c r="X661" s="238"/>
      <c r="Y661" s="238"/>
      <c r="Z661" s="238"/>
      <c r="AA661" s="238"/>
      <c r="AB661" s="238"/>
      <c r="AC661" s="238"/>
    </row>
    <row r="662" customFormat="false" ht="15" hidden="false" customHeight="false" outlineLevel="0" collapsed="false">
      <c r="A662" s="238"/>
      <c r="B662" s="453"/>
      <c r="C662" s="238"/>
      <c r="D662" s="347"/>
      <c r="E662" s="347"/>
      <c r="F662" s="486"/>
      <c r="G662" s="505"/>
      <c r="H662" s="486"/>
      <c r="I662" s="491"/>
      <c r="J662" s="238"/>
      <c r="K662" s="238"/>
      <c r="L662" s="238"/>
      <c r="M662" s="238"/>
      <c r="N662" s="238"/>
      <c r="O662" s="238"/>
      <c r="P662" s="238"/>
      <c r="Q662" s="238"/>
      <c r="R662" s="238"/>
      <c r="S662" s="238"/>
      <c r="T662" s="238"/>
      <c r="U662" s="238"/>
      <c r="V662" s="238"/>
      <c r="W662" s="238"/>
      <c r="X662" s="238"/>
      <c r="Y662" s="238"/>
      <c r="Z662" s="238"/>
      <c r="AA662" s="238"/>
      <c r="AB662" s="238"/>
      <c r="AC662" s="238"/>
    </row>
    <row r="663" customFormat="false" ht="15" hidden="false" customHeight="false" outlineLevel="0" collapsed="false">
      <c r="A663" s="238"/>
      <c r="B663" s="453"/>
      <c r="C663" s="238"/>
      <c r="D663" s="347"/>
      <c r="E663" s="347"/>
      <c r="F663" s="486"/>
      <c r="G663" s="505"/>
      <c r="H663" s="486"/>
      <c r="I663" s="491"/>
      <c r="J663" s="238"/>
      <c r="K663" s="238"/>
      <c r="L663" s="238"/>
      <c r="M663" s="238"/>
      <c r="N663" s="238"/>
      <c r="O663" s="238"/>
      <c r="P663" s="238"/>
      <c r="Q663" s="238"/>
      <c r="R663" s="238"/>
      <c r="S663" s="238"/>
      <c r="T663" s="238"/>
      <c r="U663" s="238"/>
      <c r="V663" s="238"/>
      <c r="W663" s="238"/>
      <c r="X663" s="238"/>
      <c r="Y663" s="238"/>
      <c r="Z663" s="238"/>
      <c r="AA663" s="238"/>
      <c r="AB663" s="238"/>
      <c r="AC663" s="238"/>
    </row>
    <row r="664" customFormat="false" ht="15" hidden="false" customHeight="false" outlineLevel="0" collapsed="false">
      <c r="A664" s="238"/>
      <c r="B664" s="453"/>
      <c r="C664" s="238"/>
      <c r="D664" s="347"/>
      <c r="E664" s="347"/>
      <c r="F664" s="486"/>
      <c r="G664" s="505"/>
      <c r="H664" s="486"/>
      <c r="I664" s="491"/>
      <c r="J664" s="238"/>
      <c r="K664" s="238"/>
      <c r="L664" s="238"/>
      <c r="M664" s="238"/>
      <c r="N664" s="238"/>
      <c r="O664" s="238"/>
      <c r="P664" s="238"/>
      <c r="Q664" s="238"/>
      <c r="R664" s="238"/>
      <c r="S664" s="238"/>
      <c r="T664" s="238"/>
      <c r="U664" s="238"/>
      <c r="V664" s="238"/>
      <c r="W664" s="238"/>
      <c r="X664" s="238"/>
      <c r="Y664" s="238"/>
      <c r="Z664" s="238"/>
      <c r="AA664" s="238"/>
      <c r="AB664" s="238"/>
      <c r="AC664" s="238"/>
    </row>
    <row r="665" customFormat="false" ht="15" hidden="false" customHeight="false" outlineLevel="0" collapsed="false">
      <c r="A665" s="238"/>
      <c r="B665" s="453"/>
      <c r="C665" s="238"/>
      <c r="D665" s="347"/>
      <c r="E665" s="347"/>
      <c r="F665" s="486"/>
      <c r="G665" s="505"/>
      <c r="H665" s="486"/>
      <c r="I665" s="491"/>
      <c r="J665" s="238"/>
      <c r="K665" s="238"/>
      <c r="L665" s="238"/>
      <c r="M665" s="238"/>
      <c r="N665" s="238"/>
      <c r="O665" s="238"/>
      <c r="P665" s="238"/>
      <c r="Q665" s="238"/>
      <c r="R665" s="238"/>
      <c r="S665" s="238"/>
      <c r="T665" s="238"/>
      <c r="U665" s="238"/>
      <c r="V665" s="238"/>
      <c r="W665" s="238"/>
      <c r="X665" s="238"/>
      <c r="Y665" s="238"/>
      <c r="Z665" s="238"/>
      <c r="AA665" s="238"/>
      <c r="AB665" s="238"/>
      <c r="AC665" s="238"/>
    </row>
    <row r="666" customFormat="false" ht="15" hidden="false" customHeight="false" outlineLevel="0" collapsed="false">
      <c r="A666" s="238"/>
      <c r="B666" s="453"/>
      <c r="C666" s="238"/>
      <c r="D666" s="347"/>
      <c r="E666" s="347"/>
      <c r="F666" s="486"/>
      <c r="G666" s="505"/>
      <c r="H666" s="486"/>
      <c r="I666" s="491"/>
      <c r="J666" s="238"/>
      <c r="K666" s="238"/>
      <c r="L666" s="238"/>
      <c r="M666" s="238"/>
      <c r="N666" s="238"/>
      <c r="O666" s="238"/>
      <c r="P666" s="238"/>
      <c r="Q666" s="238"/>
      <c r="R666" s="238"/>
      <c r="S666" s="238"/>
      <c r="T666" s="238"/>
      <c r="U666" s="238"/>
      <c r="V666" s="238"/>
      <c r="W666" s="238"/>
      <c r="X666" s="238"/>
      <c r="Y666" s="238"/>
      <c r="Z666" s="238"/>
      <c r="AA666" s="238"/>
      <c r="AB666" s="238"/>
      <c r="AC666" s="238"/>
    </row>
    <row r="667" customFormat="false" ht="15" hidden="false" customHeight="false" outlineLevel="0" collapsed="false">
      <c r="A667" s="238"/>
      <c r="B667" s="453"/>
      <c r="C667" s="238"/>
      <c r="D667" s="347"/>
      <c r="E667" s="347"/>
      <c r="F667" s="486"/>
      <c r="G667" s="505"/>
      <c r="H667" s="486"/>
      <c r="I667" s="491"/>
      <c r="J667" s="238"/>
      <c r="K667" s="238"/>
      <c r="L667" s="238"/>
      <c r="M667" s="238"/>
      <c r="N667" s="238"/>
      <c r="O667" s="238"/>
      <c r="P667" s="238"/>
      <c r="Q667" s="238"/>
      <c r="R667" s="238"/>
      <c r="S667" s="238"/>
      <c r="T667" s="238"/>
      <c r="U667" s="238"/>
      <c r="V667" s="238"/>
      <c r="W667" s="238"/>
      <c r="X667" s="238"/>
      <c r="Y667" s="238"/>
      <c r="Z667" s="238"/>
      <c r="AA667" s="238"/>
      <c r="AB667" s="238"/>
      <c r="AC667" s="238"/>
    </row>
    <row r="668" customFormat="false" ht="15" hidden="false" customHeight="false" outlineLevel="0" collapsed="false">
      <c r="A668" s="238"/>
      <c r="B668" s="453"/>
      <c r="C668" s="238"/>
      <c r="D668" s="347"/>
      <c r="E668" s="347"/>
      <c r="F668" s="486"/>
      <c r="G668" s="505"/>
      <c r="H668" s="486"/>
      <c r="I668" s="491"/>
      <c r="J668" s="238"/>
      <c r="K668" s="238"/>
      <c r="L668" s="238"/>
      <c r="M668" s="238"/>
      <c r="N668" s="238"/>
      <c r="O668" s="238"/>
      <c r="P668" s="238"/>
      <c r="Q668" s="238"/>
      <c r="R668" s="238"/>
      <c r="S668" s="238"/>
      <c r="T668" s="238"/>
      <c r="U668" s="238"/>
      <c r="V668" s="238"/>
      <c r="W668" s="238"/>
      <c r="X668" s="238"/>
      <c r="Y668" s="238"/>
      <c r="Z668" s="238"/>
      <c r="AA668" s="238"/>
      <c r="AB668" s="238"/>
      <c r="AC668" s="238"/>
    </row>
    <row r="669" customFormat="false" ht="15" hidden="false" customHeight="false" outlineLevel="0" collapsed="false">
      <c r="A669" s="238"/>
      <c r="B669" s="453"/>
      <c r="C669" s="238"/>
      <c r="D669" s="347"/>
      <c r="E669" s="347"/>
      <c r="F669" s="486"/>
      <c r="G669" s="505"/>
      <c r="H669" s="486"/>
      <c r="I669" s="491"/>
      <c r="J669" s="238"/>
      <c r="K669" s="238"/>
      <c r="L669" s="238"/>
      <c r="M669" s="238"/>
      <c r="N669" s="238"/>
      <c r="O669" s="238"/>
      <c r="P669" s="238"/>
      <c r="Q669" s="238"/>
      <c r="R669" s="238"/>
      <c r="S669" s="238"/>
      <c r="T669" s="238"/>
      <c r="U669" s="238"/>
      <c r="V669" s="238"/>
      <c r="W669" s="238"/>
      <c r="X669" s="238"/>
      <c r="Y669" s="238"/>
      <c r="Z669" s="238"/>
      <c r="AA669" s="238"/>
      <c r="AB669" s="238"/>
      <c r="AC669" s="238"/>
    </row>
    <row r="670" customFormat="false" ht="15" hidden="false" customHeight="false" outlineLevel="0" collapsed="false">
      <c r="A670" s="238"/>
      <c r="B670" s="453"/>
      <c r="C670" s="238"/>
      <c r="D670" s="347"/>
      <c r="E670" s="347"/>
      <c r="F670" s="486"/>
      <c r="G670" s="505"/>
      <c r="H670" s="486"/>
      <c r="I670" s="491"/>
      <c r="J670" s="238"/>
      <c r="K670" s="238"/>
      <c r="L670" s="238"/>
      <c r="M670" s="238"/>
      <c r="N670" s="238"/>
      <c r="O670" s="238"/>
      <c r="P670" s="238"/>
      <c r="Q670" s="238"/>
      <c r="R670" s="238"/>
      <c r="S670" s="238"/>
      <c r="T670" s="238"/>
      <c r="U670" s="238"/>
      <c r="V670" s="238"/>
      <c r="W670" s="238"/>
      <c r="X670" s="238"/>
      <c r="Y670" s="238"/>
      <c r="Z670" s="238"/>
      <c r="AA670" s="238"/>
      <c r="AB670" s="238"/>
      <c r="AC670" s="238"/>
    </row>
    <row r="671" customFormat="false" ht="15" hidden="false" customHeight="false" outlineLevel="0" collapsed="false">
      <c r="A671" s="238"/>
      <c r="B671" s="453"/>
      <c r="C671" s="238"/>
      <c r="D671" s="347"/>
      <c r="E671" s="347"/>
      <c r="F671" s="486"/>
      <c r="G671" s="505"/>
      <c r="H671" s="486"/>
      <c r="I671" s="491"/>
      <c r="J671" s="238"/>
      <c r="K671" s="238"/>
      <c r="L671" s="238"/>
      <c r="M671" s="238"/>
      <c r="N671" s="238"/>
      <c r="O671" s="238"/>
      <c r="P671" s="238"/>
      <c r="Q671" s="238"/>
      <c r="R671" s="238"/>
      <c r="S671" s="238"/>
      <c r="T671" s="238"/>
      <c r="U671" s="238"/>
      <c r="V671" s="238"/>
      <c r="W671" s="238"/>
      <c r="X671" s="238"/>
      <c r="Y671" s="238"/>
      <c r="Z671" s="238"/>
      <c r="AA671" s="238"/>
      <c r="AB671" s="238"/>
      <c r="AC671" s="238"/>
    </row>
    <row r="672" customFormat="false" ht="15" hidden="false" customHeight="false" outlineLevel="0" collapsed="false">
      <c r="A672" s="238"/>
      <c r="B672" s="453"/>
      <c r="C672" s="238"/>
      <c r="D672" s="347"/>
      <c r="E672" s="347"/>
      <c r="F672" s="486"/>
      <c r="G672" s="505"/>
      <c r="H672" s="486"/>
      <c r="I672" s="491"/>
      <c r="J672" s="238"/>
      <c r="K672" s="238"/>
      <c r="L672" s="238"/>
      <c r="M672" s="238"/>
      <c r="N672" s="238"/>
      <c r="O672" s="238"/>
      <c r="P672" s="238"/>
      <c r="Q672" s="238"/>
      <c r="R672" s="238"/>
      <c r="S672" s="238"/>
      <c r="T672" s="238"/>
      <c r="U672" s="238"/>
      <c r="V672" s="238"/>
      <c r="W672" s="238"/>
      <c r="X672" s="238"/>
      <c r="Y672" s="238"/>
      <c r="Z672" s="238"/>
      <c r="AA672" s="238"/>
      <c r="AB672" s="238"/>
      <c r="AC672" s="238"/>
    </row>
    <row r="673" customFormat="false" ht="15" hidden="false" customHeight="false" outlineLevel="0" collapsed="false">
      <c r="A673" s="238"/>
      <c r="B673" s="453"/>
      <c r="C673" s="238"/>
      <c r="D673" s="347"/>
      <c r="E673" s="347"/>
      <c r="F673" s="486"/>
      <c r="G673" s="505"/>
      <c r="H673" s="486"/>
      <c r="I673" s="491"/>
      <c r="J673" s="238"/>
      <c r="K673" s="238"/>
      <c r="L673" s="238"/>
      <c r="M673" s="238"/>
      <c r="N673" s="238"/>
      <c r="O673" s="238"/>
      <c r="P673" s="238"/>
      <c r="Q673" s="238"/>
      <c r="R673" s="238"/>
      <c r="S673" s="238"/>
      <c r="T673" s="238"/>
      <c r="U673" s="238"/>
      <c r="V673" s="238"/>
      <c r="W673" s="238"/>
      <c r="X673" s="238"/>
      <c r="Y673" s="238"/>
      <c r="Z673" s="238"/>
      <c r="AA673" s="238"/>
      <c r="AB673" s="238"/>
      <c r="AC673" s="238"/>
    </row>
    <row r="674" customFormat="false" ht="15" hidden="false" customHeight="false" outlineLevel="0" collapsed="false">
      <c r="A674" s="238"/>
      <c r="B674" s="453"/>
      <c r="C674" s="238"/>
      <c r="D674" s="347"/>
      <c r="E674" s="347"/>
      <c r="F674" s="486"/>
      <c r="G674" s="505"/>
      <c r="H674" s="486"/>
      <c r="I674" s="491"/>
      <c r="J674" s="238"/>
      <c r="K674" s="238"/>
      <c r="L674" s="238"/>
      <c r="M674" s="238"/>
      <c r="N674" s="238"/>
      <c r="O674" s="238"/>
      <c r="P674" s="238"/>
      <c r="Q674" s="238"/>
      <c r="R674" s="238"/>
      <c r="S674" s="238"/>
      <c r="T674" s="238"/>
      <c r="U674" s="238"/>
      <c r="V674" s="238"/>
      <c r="W674" s="238"/>
      <c r="X674" s="238"/>
      <c r="Y674" s="238"/>
      <c r="Z674" s="238"/>
      <c r="AA674" s="238"/>
      <c r="AB674" s="238"/>
      <c r="AC674" s="238"/>
    </row>
    <row r="675" customFormat="false" ht="15" hidden="false" customHeight="false" outlineLevel="0" collapsed="false">
      <c r="A675" s="238"/>
      <c r="B675" s="453"/>
      <c r="C675" s="238"/>
      <c r="D675" s="347"/>
      <c r="E675" s="347"/>
      <c r="F675" s="486"/>
      <c r="G675" s="505"/>
      <c r="H675" s="486"/>
      <c r="I675" s="491"/>
      <c r="J675" s="238"/>
      <c r="K675" s="238"/>
      <c r="L675" s="238"/>
      <c r="M675" s="238"/>
      <c r="N675" s="238"/>
      <c r="O675" s="238"/>
      <c r="P675" s="238"/>
      <c r="Q675" s="238"/>
      <c r="R675" s="238"/>
      <c r="S675" s="238"/>
      <c r="T675" s="238"/>
      <c r="U675" s="238"/>
      <c r="V675" s="238"/>
      <c r="W675" s="238"/>
      <c r="X675" s="238"/>
      <c r="Y675" s="238"/>
      <c r="Z675" s="238"/>
      <c r="AA675" s="238"/>
      <c r="AB675" s="238"/>
      <c r="AC675" s="238"/>
    </row>
    <row r="676" customFormat="false" ht="15" hidden="false" customHeight="false" outlineLevel="0" collapsed="false">
      <c r="A676" s="238"/>
      <c r="B676" s="453"/>
      <c r="C676" s="238"/>
      <c r="D676" s="347"/>
      <c r="E676" s="347"/>
      <c r="F676" s="486"/>
      <c r="G676" s="505"/>
      <c r="H676" s="486"/>
      <c r="I676" s="491"/>
      <c r="J676" s="238"/>
      <c r="K676" s="238"/>
      <c r="L676" s="238"/>
      <c r="M676" s="238"/>
      <c r="N676" s="238"/>
      <c r="O676" s="238"/>
      <c r="P676" s="238"/>
      <c r="Q676" s="238"/>
      <c r="R676" s="238"/>
      <c r="S676" s="238"/>
      <c r="T676" s="238"/>
      <c r="U676" s="238"/>
      <c r="V676" s="238"/>
      <c r="W676" s="238"/>
      <c r="X676" s="238"/>
      <c r="Y676" s="238"/>
      <c r="Z676" s="238"/>
      <c r="AA676" s="238"/>
      <c r="AB676" s="238"/>
      <c r="AC676" s="238"/>
    </row>
    <row r="677" customFormat="false" ht="15" hidden="false" customHeight="false" outlineLevel="0" collapsed="false">
      <c r="A677" s="238"/>
      <c r="B677" s="453"/>
      <c r="C677" s="238"/>
      <c r="D677" s="347"/>
      <c r="E677" s="347"/>
      <c r="F677" s="486"/>
      <c r="G677" s="505"/>
      <c r="H677" s="486"/>
      <c r="I677" s="491"/>
      <c r="J677" s="238"/>
      <c r="K677" s="238"/>
      <c r="L677" s="238"/>
      <c r="M677" s="238"/>
      <c r="N677" s="238"/>
      <c r="O677" s="238"/>
      <c r="P677" s="238"/>
      <c r="Q677" s="238"/>
      <c r="R677" s="238"/>
      <c r="S677" s="238"/>
      <c r="T677" s="238"/>
      <c r="U677" s="238"/>
      <c r="V677" s="238"/>
      <c r="W677" s="238"/>
      <c r="X677" s="238"/>
      <c r="Y677" s="238"/>
      <c r="Z677" s="238"/>
      <c r="AA677" s="238"/>
      <c r="AB677" s="238"/>
      <c r="AC677" s="238"/>
    </row>
    <row r="678" customFormat="false" ht="15" hidden="false" customHeight="false" outlineLevel="0" collapsed="false">
      <c r="A678" s="238"/>
      <c r="B678" s="453"/>
      <c r="C678" s="238"/>
      <c r="D678" s="347"/>
      <c r="E678" s="347"/>
      <c r="F678" s="486"/>
      <c r="G678" s="505"/>
      <c r="H678" s="486"/>
      <c r="I678" s="491"/>
      <c r="J678" s="238"/>
      <c r="K678" s="238"/>
      <c r="L678" s="238"/>
      <c r="M678" s="238"/>
      <c r="N678" s="238"/>
      <c r="O678" s="238"/>
      <c r="P678" s="238"/>
      <c r="Q678" s="238"/>
      <c r="R678" s="238"/>
      <c r="S678" s="238"/>
      <c r="T678" s="238"/>
      <c r="U678" s="238"/>
      <c r="V678" s="238"/>
      <c r="W678" s="238"/>
      <c r="X678" s="238"/>
      <c r="Y678" s="238"/>
      <c r="Z678" s="238"/>
      <c r="AA678" s="238"/>
      <c r="AB678" s="238"/>
      <c r="AC678" s="238"/>
    </row>
    <row r="679" customFormat="false" ht="15" hidden="false" customHeight="false" outlineLevel="0" collapsed="false">
      <c r="A679" s="238"/>
      <c r="B679" s="453"/>
      <c r="C679" s="238"/>
      <c r="D679" s="347"/>
      <c r="E679" s="347"/>
      <c r="F679" s="486"/>
      <c r="G679" s="505"/>
      <c r="H679" s="486"/>
      <c r="I679" s="491"/>
      <c r="J679" s="238"/>
      <c r="K679" s="238"/>
      <c r="L679" s="238"/>
      <c r="M679" s="238"/>
      <c r="N679" s="238"/>
      <c r="O679" s="238"/>
      <c r="P679" s="238"/>
      <c r="Q679" s="238"/>
      <c r="R679" s="238"/>
      <c r="S679" s="238"/>
      <c r="T679" s="238"/>
      <c r="U679" s="238"/>
      <c r="V679" s="238"/>
      <c r="W679" s="238"/>
      <c r="X679" s="238"/>
      <c r="Y679" s="238"/>
      <c r="Z679" s="238"/>
      <c r="AA679" s="238"/>
      <c r="AB679" s="238"/>
      <c r="AC679" s="238"/>
    </row>
    <row r="680" customFormat="false" ht="15" hidden="false" customHeight="false" outlineLevel="0" collapsed="false">
      <c r="A680" s="238"/>
      <c r="B680" s="453"/>
      <c r="C680" s="238"/>
      <c r="D680" s="347"/>
      <c r="E680" s="347"/>
      <c r="F680" s="486"/>
      <c r="G680" s="505"/>
      <c r="H680" s="486"/>
      <c r="I680" s="491"/>
      <c r="J680" s="238"/>
      <c r="K680" s="238"/>
      <c r="L680" s="238"/>
      <c r="M680" s="238"/>
      <c r="N680" s="238"/>
      <c r="O680" s="238"/>
      <c r="P680" s="238"/>
      <c r="Q680" s="238"/>
      <c r="R680" s="238"/>
      <c r="S680" s="238"/>
      <c r="T680" s="238"/>
      <c r="U680" s="238"/>
      <c r="V680" s="238"/>
      <c r="W680" s="238"/>
      <c r="X680" s="238"/>
      <c r="Y680" s="238"/>
      <c r="Z680" s="238"/>
      <c r="AA680" s="238"/>
      <c r="AB680" s="238"/>
      <c r="AC680" s="238"/>
    </row>
    <row r="681" customFormat="false" ht="15" hidden="false" customHeight="false" outlineLevel="0" collapsed="false">
      <c r="A681" s="238"/>
      <c r="B681" s="453"/>
      <c r="C681" s="238"/>
      <c r="D681" s="347"/>
      <c r="E681" s="347"/>
      <c r="F681" s="486"/>
      <c r="G681" s="505"/>
      <c r="H681" s="486"/>
      <c r="I681" s="491"/>
      <c r="J681" s="238"/>
      <c r="K681" s="238"/>
      <c r="L681" s="238"/>
      <c r="M681" s="238"/>
      <c r="N681" s="238"/>
      <c r="O681" s="238"/>
      <c r="P681" s="238"/>
      <c r="Q681" s="238"/>
      <c r="R681" s="238"/>
      <c r="S681" s="238"/>
      <c r="T681" s="238"/>
      <c r="U681" s="238"/>
      <c r="V681" s="238"/>
      <c r="W681" s="238"/>
      <c r="X681" s="238"/>
      <c r="Y681" s="238"/>
      <c r="Z681" s="238"/>
      <c r="AA681" s="238"/>
      <c r="AB681" s="238"/>
      <c r="AC681" s="238"/>
    </row>
    <row r="682" customFormat="false" ht="15" hidden="false" customHeight="false" outlineLevel="0" collapsed="false">
      <c r="A682" s="238"/>
      <c r="B682" s="453"/>
      <c r="C682" s="238"/>
      <c r="D682" s="347"/>
      <c r="E682" s="347"/>
      <c r="F682" s="486"/>
      <c r="G682" s="505"/>
      <c r="H682" s="486"/>
      <c r="I682" s="491"/>
      <c r="J682" s="238"/>
      <c r="K682" s="238"/>
      <c r="L682" s="238"/>
      <c r="M682" s="238"/>
      <c r="N682" s="238"/>
      <c r="O682" s="238"/>
      <c r="P682" s="238"/>
      <c r="Q682" s="238"/>
      <c r="R682" s="238"/>
      <c r="S682" s="238"/>
      <c r="T682" s="238"/>
      <c r="U682" s="238"/>
      <c r="V682" s="238"/>
      <c r="W682" s="238"/>
      <c r="X682" s="238"/>
      <c r="Y682" s="238"/>
      <c r="Z682" s="238"/>
      <c r="AA682" s="238"/>
      <c r="AB682" s="238"/>
      <c r="AC682" s="238"/>
    </row>
    <row r="683" customFormat="false" ht="15" hidden="false" customHeight="false" outlineLevel="0" collapsed="false">
      <c r="A683" s="238"/>
      <c r="B683" s="453"/>
      <c r="C683" s="238"/>
      <c r="D683" s="347"/>
      <c r="E683" s="347"/>
      <c r="F683" s="486"/>
      <c r="G683" s="505"/>
      <c r="H683" s="486"/>
      <c r="I683" s="491"/>
      <c r="J683" s="238"/>
      <c r="K683" s="238"/>
      <c r="L683" s="238"/>
      <c r="M683" s="238"/>
      <c r="N683" s="238"/>
      <c r="O683" s="238"/>
      <c r="P683" s="238"/>
      <c r="Q683" s="238"/>
      <c r="R683" s="238"/>
      <c r="S683" s="238"/>
      <c r="T683" s="238"/>
      <c r="U683" s="238"/>
      <c r="V683" s="238"/>
      <c r="W683" s="238"/>
      <c r="X683" s="238"/>
      <c r="Y683" s="238"/>
      <c r="Z683" s="238"/>
      <c r="AA683" s="238"/>
      <c r="AB683" s="238"/>
      <c r="AC683" s="238"/>
    </row>
    <row r="684" customFormat="false" ht="15" hidden="false" customHeight="false" outlineLevel="0" collapsed="false">
      <c r="A684" s="238"/>
      <c r="B684" s="453"/>
      <c r="C684" s="238"/>
      <c r="D684" s="347"/>
      <c r="E684" s="347"/>
      <c r="F684" s="486"/>
      <c r="G684" s="505"/>
      <c r="H684" s="486"/>
      <c r="I684" s="491"/>
      <c r="J684" s="238"/>
      <c r="K684" s="238"/>
      <c r="L684" s="238"/>
      <c r="M684" s="238"/>
      <c r="N684" s="238"/>
      <c r="O684" s="238"/>
      <c r="P684" s="238"/>
      <c r="Q684" s="238"/>
      <c r="R684" s="238"/>
      <c r="S684" s="238"/>
      <c r="T684" s="238"/>
      <c r="U684" s="238"/>
      <c r="V684" s="238"/>
      <c r="W684" s="238"/>
      <c r="X684" s="238"/>
      <c r="Y684" s="238"/>
      <c r="Z684" s="238"/>
      <c r="AA684" s="238"/>
      <c r="AB684" s="238"/>
      <c r="AC684" s="238"/>
    </row>
    <row r="685" customFormat="false" ht="15" hidden="false" customHeight="false" outlineLevel="0" collapsed="false">
      <c r="A685" s="238"/>
      <c r="B685" s="453"/>
      <c r="C685" s="238"/>
      <c r="D685" s="347"/>
      <c r="E685" s="347"/>
      <c r="F685" s="486"/>
      <c r="G685" s="505"/>
      <c r="H685" s="486"/>
      <c r="I685" s="491"/>
      <c r="J685" s="238"/>
      <c r="K685" s="238"/>
      <c r="L685" s="238"/>
      <c r="M685" s="238"/>
      <c r="N685" s="238"/>
      <c r="O685" s="238"/>
      <c r="P685" s="238"/>
      <c r="Q685" s="238"/>
      <c r="R685" s="238"/>
      <c r="S685" s="238"/>
      <c r="T685" s="238"/>
      <c r="U685" s="238"/>
      <c r="V685" s="238"/>
      <c r="W685" s="238"/>
      <c r="X685" s="238"/>
      <c r="Y685" s="238"/>
      <c r="Z685" s="238"/>
      <c r="AA685" s="238"/>
      <c r="AB685" s="238"/>
      <c r="AC685" s="238"/>
    </row>
    <row r="686" customFormat="false" ht="15" hidden="false" customHeight="false" outlineLevel="0" collapsed="false">
      <c r="A686" s="238"/>
      <c r="B686" s="453"/>
      <c r="C686" s="238"/>
      <c r="D686" s="347"/>
      <c r="E686" s="347"/>
      <c r="F686" s="486"/>
      <c r="G686" s="505"/>
      <c r="H686" s="486"/>
      <c r="I686" s="491"/>
      <c r="J686" s="238"/>
      <c r="K686" s="238"/>
      <c r="L686" s="238"/>
      <c r="M686" s="238"/>
      <c r="N686" s="238"/>
      <c r="O686" s="238"/>
      <c r="P686" s="238"/>
      <c r="Q686" s="238"/>
      <c r="R686" s="238"/>
      <c r="S686" s="238"/>
      <c r="T686" s="238"/>
      <c r="U686" s="238"/>
      <c r="V686" s="238"/>
      <c r="W686" s="238"/>
      <c r="X686" s="238"/>
      <c r="Y686" s="238"/>
      <c r="Z686" s="238"/>
      <c r="AA686" s="238"/>
      <c r="AB686" s="238"/>
      <c r="AC686" s="238"/>
    </row>
    <row r="687" customFormat="false" ht="15" hidden="false" customHeight="false" outlineLevel="0" collapsed="false">
      <c r="A687" s="238"/>
      <c r="B687" s="453"/>
      <c r="C687" s="238"/>
      <c r="D687" s="347"/>
      <c r="E687" s="347"/>
      <c r="F687" s="486"/>
      <c r="G687" s="505"/>
      <c r="H687" s="486"/>
      <c r="I687" s="491"/>
      <c r="J687" s="238"/>
      <c r="K687" s="238"/>
      <c r="L687" s="238"/>
      <c r="M687" s="238"/>
      <c r="N687" s="238"/>
      <c r="O687" s="238"/>
      <c r="P687" s="238"/>
      <c r="Q687" s="238"/>
      <c r="R687" s="238"/>
      <c r="S687" s="238"/>
      <c r="T687" s="238"/>
      <c r="U687" s="238"/>
      <c r="V687" s="238"/>
      <c r="W687" s="238"/>
      <c r="X687" s="238"/>
      <c r="Y687" s="238"/>
      <c r="Z687" s="238"/>
      <c r="AA687" s="238"/>
      <c r="AB687" s="238"/>
      <c r="AC687" s="238"/>
    </row>
    <row r="688" customFormat="false" ht="15" hidden="false" customHeight="false" outlineLevel="0" collapsed="false">
      <c r="A688" s="238"/>
      <c r="B688" s="453"/>
      <c r="C688" s="238"/>
      <c r="D688" s="347"/>
      <c r="E688" s="347"/>
      <c r="F688" s="486"/>
      <c r="G688" s="505"/>
      <c r="H688" s="486"/>
      <c r="I688" s="491"/>
      <c r="J688" s="238"/>
      <c r="K688" s="238"/>
      <c r="L688" s="238"/>
      <c r="M688" s="238"/>
      <c r="N688" s="238"/>
      <c r="O688" s="238"/>
      <c r="P688" s="238"/>
      <c r="Q688" s="238"/>
      <c r="R688" s="238"/>
      <c r="S688" s="238"/>
      <c r="T688" s="238"/>
      <c r="U688" s="238"/>
      <c r="V688" s="238"/>
      <c r="W688" s="238"/>
      <c r="X688" s="238"/>
      <c r="Y688" s="238"/>
      <c r="Z688" s="238"/>
      <c r="AA688" s="238"/>
      <c r="AB688" s="238"/>
      <c r="AC688" s="238"/>
    </row>
    <row r="689" customFormat="false" ht="15" hidden="false" customHeight="false" outlineLevel="0" collapsed="false">
      <c r="A689" s="238"/>
      <c r="B689" s="453"/>
      <c r="C689" s="238"/>
      <c r="D689" s="347"/>
      <c r="E689" s="347"/>
      <c r="F689" s="486"/>
      <c r="G689" s="505"/>
      <c r="H689" s="486"/>
      <c r="I689" s="491"/>
      <c r="J689" s="238"/>
      <c r="K689" s="238"/>
      <c r="L689" s="238"/>
      <c r="M689" s="238"/>
      <c r="N689" s="238"/>
      <c r="O689" s="238"/>
      <c r="P689" s="238"/>
      <c r="Q689" s="238"/>
      <c r="R689" s="238"/>
      <c r="S689" s="238"/>
      <c r="T689" s="238"/>
      <c r="U689" s="238"/>
      <c r="V689" s="238"/>
      <c r="W689" s="238"/>
      <c r="X689" s="238"/>
      <c r="Y689" s="238"/>
      <c r="Z689" s="238"/>
      <c r="AA689" s="238"/>
      <c r="AB689" s="238"/>
      <c r="AC689" s="238"/>
    </row>
    <row r="690" customFormat="false" ht="15" hidden="false" customHeight="false" outlineLevel="0" collapsed="false">
      <c r="A690" s="238"/>
      <c r="B690" s="453"/>
      <c r="C690" s="238"/>
      <c r="D690" s="347"/>
      <c r="E690" s="347"/>
      <c r="F690" s="486"/>
      <c r="G690" s="505"/>
      <c r="H690" s="486"/>
      <c r="I690" s="491"/>
      <c r="J690" s="238"/>
      <c r="K690" s="238"/>
      <c r="L690" s="238"/>
      <c r="M690" s="238"/>
      <c r="N690" s="238"/>
      <c r="O690" s="238"/>
      <c r="P690" s="238"/>
      <c r="Q690" s="238"/>
      <c r="R690" s="238"/>
      <c r="S690" s="238"/>
      <c r="T690" s="238"/>
      <c r="U690" s="238"/>
      <c r="V690" s="238"/>
      <c r="W690" s="238"/>
      <c r="X690" s="238"/>
      <c r="Y690" s="238"/>
      <c r="Z690" s="238"/>
      <c r="AA690" s="238"/>
      <c r="AB690" s="238"/>
      <c r="AC690" s="238"/>
    </row>
    <row r="691" customFormat="false" ht="15" hidden="false" customHeight="false" outlineLevel="0" collapsed="false">
      <c r="A691" s="238"/>
      <c r="B691" s="453"/>
      <c r="C691" s="238"/>
      <c r="D691" s="347"/>
      <c r="E691" s="347"/>
      <c r="F691" s="486"/>
      <c r="G691" s="505"/>
      <c r="H691" s="486"/>
      <c r="I691" s="491"/>
      <c r="J691" s="238"/>
      <c r="K691" s="238"/>
      <c r="L691" s="238"/>
      <c r="M691" s="238"/>
      <c r="N691" s="238"/>
      <c r="O691" s="238"/>
      <c r="P691" s="238"/>
      <c r="Q691" s="238"/>
      <c r="R691" s="238"/>
      <c r="S691" s="238"/>
      <c r="T691" s="238"/>
      <c r="U691" s="238"/>
      <c r="V691" s="238"/>
      <c r="W691" s="238"/>
      <c r="X691" s="238"/>
      <c r="Y691" s="238"/>
      <c r="Z691" s="238"/>
      <c r="AA691" s="238"/>
      <c r="AB691" s="238"/>
      <c r="AC691" s="238"/>
    </row>
    <row r="692" customFormat="false" ht="15" hidden="false" customHeight="false" outlineLevel="0" collapsed="false">
      <c r="A692" s="238"/>
      <c r="B692" s="453"/>
      <c r="C692" s="238"/>
      <c r="D692" s="347"/>
      <c r="E692" s="347"/>
      <c r="F692" s="486"/>
      <c r="G692" s="505"/>
      <c r="H692" s="486"/>
      <c r="I692" s="491"/>
      <c r="J692" s="238"/>
      <c r="K692" s="238"/>
      <c r="L692" s="238"/>
      <c r="M692" s="238"/>
      <c r="N692" s="238"/>
      <c r="O692" s="238"/>
      <c r="P692" s="238"/>
      <c r="Q692" s="238"/>
      <c r="R692" s="238"/>
      <c r="S692" s="238"/>
      <c r="T692" s="238"/>
      <c r="U692" s="238"/>
      <c r="V692" s="238"/>
      <c r="W692" s="238"/>
      <c r="X692" s="238"/>
      <c r="Y692" s="238"/>
      <c r="Z692" s="238"/>
      <c r="AA692" s="238"/>
      <c r="AB692" s="238"/>
      <c r="AC692" s="238"/>
    </row>
    <row r="693" customFormat="false" ht="15" hidden="false" customHeight="false" outlineLevel="0" collapsed="false">
      <c r="A693" s="238"/>
      <c r="B693" s="453"/>
      <c r="C693" s="238"/>
      <c r="D693" s="347"/>
      <c r="E693" s="347"/>
      <c r="F693" s="486"/>
      <c r="G693" s="505"/>
      <c r="H693" s="486"/>
      <c r="I693" s="491"/>
      <c r="J693" s="238"/>
      <c r="K693" s="238"/>
      <c r="L693" s="238"/>
      <c r="M693" s="238"/>
      <c r="N693" s="238"/>
      <c r="O693" s="238"/>
      <c r="P693" s="238"/>
      <c r="Q693" s="238"/>
      <c r="R693" s="238"/>
      <c r="S693" s="238"/>
      <c r="T693" s="238"/>
      <c r="U693" s="238"/>
      <c r="V693" s="238"/>
      <c r="W693" s="238"/>
      <c r="X693" s="238"/>
      <c r="Y693" s="238"/>
      <c r="Z693" s="238"/>
      <c r="AA693" s="238"/>
      <c r="AB693" s="238"/>
      <c r="AC693" s="238"/>
    </row>
    <row r="694" customFormat="false" ht="15" hidden="false" customHeight="false" outlineLevel="0" collapsed="false">
      <c r="A694" s="238"/>
      <c r="B694" s="453"/>
      <c r="C694" s="238"/>
      <c r="D694" s="347"/>
      <c r="E694" s="347"/>
      <c r="F694" s="486"/>
      <c r="G694" s="505"/>
      <c r="H694" s="486"/>
      <c r="I694" s="491"/>
      <c r="J694" s="238"/>
      <c r="K694" s="238"/>
      <c r="L694" s="238"/>
      <c r="M694" s="238"/>
      <c r="N694" s="238"/>
      <c r="O694" s="238"/>
      <c r="P694" s="238"/>
      <c r="Q694" s="238"/>
      <c r="R694" s="238"/>
      <c r="S694" s="238"/>
      <c r="T694" s="238"/>
      <c r="U694" s="238"/>
      <c r="V694" s="238"/>
      <c r="W694" s="238"/>
      <c r="X694" s="238"/>
      <c r="Y694" s="238"/>
      <c r="Z694" s="238"/>
      <c r="AA694" s="238"/>
      <c r="AB694" s="238"/>
      <c r="AC694" s="238"/>
    </row>
    <row r="695" customFormat="false" ht="15" hidden="false" customHeight="false" outlineLevel="0" collapsed="false">
      <c r="A695" s="238"/>
      <c r="B695" s="453"/>
      <c r="C695" s="238"/>
      <c r="D695" s="347"/>
      <c r="E695" s="347"/>
      <c r="F695" s="486"/>
      <c r="G695" s="505"/>
      <c r="H695" s="486"/>
      <c r="I695" s="491"/>
      <c r="J695" s="238"/>
      <c r="K695" s="238"/>
      <c r="L695" s="238"/>
      <c r="M695" s="238"/>
      <c r="N695" s="238"/>
      <c r="O695" s="238"/>
      <c r="P695" s="238"/>
      <c r="Q695" s="238"/>
      <c r="R695" s="238"/>
      <c r="S695" s="238"/>
      <c r="T695" s="238"/>
      <c r="U695" s="238"/>
      <c r="V695" s="238"/>
      <c r="W695" s="238"/>
      <c r="X695" s="238"/>
      <c r="Y695" s="238"/>
      <c r="Z695" s="238"/>
      <c r="AA695" s="238"/>
      <c r="AB695" s="238"/>
      <c r="AC695" s="238"/>
    </row>
    <row r="696" customFormat="false" ht="15" hidden="false" customHeight="false" outlineLevel="0" collapsed="false">
      <c r="A696" s="238"/>
      <c r="B696" s="453"/>
      <c r="C696" s="238"/>
      <c r="D696" s="347"/>
      <c r="E696" s="347"/>
      <c r="F696" s="486"/>
      <c r="G696" s="505"/>
      <c r="H696" s="486"/>
      <c r="I696" s="491"/>
      <c r="J696" s="238"/>
      <c r="K696" s="238"/>
      <c r="L696" s="238"/>
      <c r="M696" s="238"/>
      <c r="N696" s="238"/>
      <c r="O696" s="238"/>
      <c r="P696" s="238"/>
      <c r="Q696" s="238"/>
      <c r="R696" s="238"/>
      <c r="S696" s="238"/>
      <c r="T696" s="238"/>
      <c r="U696" s="238"/>
      <c r="V696" s="238"/>
      <c r="W696" s="238"/>
      <c r="X696" s="238"/>
      <c r="Y696" s="238"/>
      <c r="Z696" s="238"/>
      <c r="AA696" s="238"/>
      <c r="AB696" s="238"/>
      <c r="AC696" s="238"/>
    </row>
    <row r="697" customFormat="false" ht="15" hidden="false" customHeight="false" outlineLevel="0" collapsed="false">
      <c r="A697" s="238"/>
      <c r="B697" s="453"/>
      <c r="C697" s="238"/>
      <c r="D697" s="347"/>
      <c r="E697" s="347"/>
      <c r="F697" s="486"/>
      <c r="G697" s="505"/>
      <c r="H697" s="486"/>
      <c r="I697" s="491"/>
      <c r="J697" s="238"/>
      <c r="K697" s="238"/>
      <c r="L697" s="238"/>
      <c r="M697" s="238"/>
      <c r="N697" s="238"/>
      <c r="O697" s="238"/>
      <c r="P697" s="238"/>
      <c r="Q697" s="238"/>
      <c r="R697" s="238"/>
      <c r="S697" s="238"/>
      <c r="T697" s="238"/>
      <c r="U697" s="238"/>
      <c r="V697" s="238"/>
      <c r="W697" s="238"/>
      <c r="X697" s="238"/>
      <c r="Y697" s="238"/>
      <c r="Z697" s="238"/>
      <c r="AA697" s="238"/>
      <c r="AB697" s="238"/>
      <c r="AC697" s="238"/>
    </row>
    <row r="698" customFormat="false" ht="15" hidden="false" customHeight="false" outlineLevel="0" collapsed="false">
      <c r="A698" s="238"/>
      <c r="B698" s="453"/>
      <c r="C698" s="238"/>
      <c r="D698" s="347"/>
      <c r="E698" s="347"/>
      <c r="F698" s="486"/>
      <c r="G698" s="505"/>
      <c r="H698" s="486"/>
      <c r="I698" s="491"/>
      <c r="J698" s="238"/>
      <c r="K698" s="238"/>
      <c r="L698" s="238"/>
      <c r="M698" s="238"/>
      <c r="N698" s="238"/>
      <c r="O698" s="238"/>
      <c r="P698" s="238"/>
      <c r="Q698" s="238"/>
      <c r="R698" s="238"/>
      <c r="S698" s="238"/>
      <c r="T698" s="238"/>
      <c r="U698" s="238"/>
      <c r="V698" s="238"/>
      <c r="W698" s="238"/>
      <c r="X698" s="238"/>
      <c r="Y698" s="238"/>
      <c r="Z698" s="238"/>
      <c r="AA698" s="238"/>
      <c r="AB698" s="238"/>
      <c r="AC698" s="238"/>
    </row>
    <row r="699" customFormat="false" ht="15" hidden="false" customHeight="false" outlineLevel="0" collapsed="false">
      <c r="A699" s="238"/>
      <c r="B699" s="453"/>
      <c r="C699" s="238"/>
      <c r="D699" s="347"/>
      <c r="E699" s="347"/>
      <c r="F699" s="486"/>
      <c r="G699" s="505"/>
      <c r="H699" s="486"/>
      <c r="I699" s="491"/>
      <c r="J699" s="238"/>
      <c r="K699" s="238"/>
      <c r="L699" s="238"/>
      <c r="M699" s="238"/>
      <c r="N699" s="238"/>
      <c r="O699" s="238"/>
      <c r="P699" s="238"/>
      <c r="Q699" s="238"/>
      <c r="R699" s="238"/>
      <c r="S699" s="238"/>
      <c r="T699" s="238"/>
      <c r="U699" s="238"/>
      <c r="V699" s="238"/>
      <c r="W699" s="238"/>
      <c r="X699" s="238"/>
      <c r="Y699" s="238"/>
      <c r="Z699" s="238"/>
      <c r="AA699" s="238"/>
      <c r="AB699" s="238"/>
      <c r="AC699" s="238"/>
    </row>
    <row r="700" customFormat="false" ht="15" hidden="false" customHeight="false" outlineLevel="0" collapsed="false">
      <c r="A700" s="238"/>
      <c r="B700" s="453"/>
      <c r="C700" s="238"/>
      <c r="D700" s="347"/>
      <c r="E700" s="347"/>
      <c r="F700" s="486"/>
      <c r="G700" s="505"/>
      <c r="H700" s="486"/>
      <c r="I700" s="491"/>
      <c r="J700" s="238"/>
      <c r="K700" s="238"/>
      <c r="L700" s="238"/>
      <c r="M700" s="238"/>
      <c r="N700" s="238"/>
      <c r="O700" s="238"/>
      <c r="P700" s="238"/>
      <c r="Q700" s="238"/>
      <c r="R700" s="238"/>
      <c r="S700" s="238"/>
      <c r="T700" s="238"/>
      <c r="U700" s="238"/>
      <c r="V700" s="238"/>
      <c r="W700" s="238"/>
      <c r="X700" s="238"/>
      <c r="Y700" s="238"/>
      <c r="Z700" s="238"/>
      <c r="AA700" s="238"/>
      <c r="AB700" s="238"/>
      <c r="AC700" s="238"/>
    </row>
    <row r="701" customFormat="false" ht="15" hidden="false" customHeight="false" outlineLevel="0" collapsed="false">
      <c r="A701" s="238"/>
      <c r="B701" s="453"/>
      <c r="C701" s="238"/>
      <c r="D701" s="347"/>
      <c r="E701" s="347"/>
      <c r="F701" s="486"/>
      <c r="G701" s="505"/>
      <c r="H701" s="486"/>
      <c r="I701" s="491"/>
      <c r="J701" s="238"/>
      <c r="K701" s="238"/>
      <c r="L701" s="238"/>
      <c r="M701" s="238"/>
      <c r="N701" s="238"/>
      <c r="O701" s="238"/>
      <c r="P701" s="238"/>
      <c r="Q701" s="238"/>
      <c r="R701" s="238"/>
      <c r="S701" s="238"/>
      <c r="T701" s="238"/>
      <c r="U701" s="238"/>
      <c r="V701" s="238"/>
      <c r="W701" s="238"/>
      <c r="X701" s="238"/>
      <c r="Y701" s="238"/>
      <c r="Z701" s="238"/>
      <c r="AA701" s="238"/>
      <c r="AB701" s="238"/>
      <c r="AC701" s="238"/>
    </row>
    <row r="702" customFormat="false" ht="15" hidden="false" customHeight="false" outlineLevel="0" collapsed="false">
      <c r="A702" s="238"/>
      <c r="B702" s="453"/>
      <c r="C702" s="238"/>
      <c r="D702" s="347"/>
      <c r="E702" s="347"/>
      <c r="F702" s="486"/>
      <c r="G702" s="505"/>
      <c r="H702" s="486"/>
      <c r="I702" s="491"/>
      <c r="J702" s="238"/>
      <c r="K702" s="238"/>
      <c r="L702" s="238"/>
      <c r="M702" s="238"/>
      <c r="N702" s="238"/>
      <c r="O702" s="238"/>
      <c r="P702" s="238"/>
      <c r="Q702" s="238"/>
      <c r="R702" s="238"/>
      <c r="S702" s="238"/>
      <c r="T702" s="238"/>
      <c r="U702" s="238"/>
      <c r="V702" s="238"/>
      <c r="W702" s="238"/>
      <c r="X702" s="238"/>
      <c r="Y702" s="238"/>
      <c r="Z702" s="238"/>
      <c r="AA702" s="238"/>
      <c r="AB702" s="238"/>
      <c r="AC702" s="238"/>
    </row>
    <row r="703" customFormat="false" ht="15" hidden="false" customHeight="false" outlineLevel="0" collapsed="false">
      <c r="A703" s="238"/>
      <c r="B703" s="453"/>
      <c r="C703" s="238"/>
      <c r="D703" s="347"/>
      <c r="E703" s="347"/>
      <c r="F703" s="486"/>
      <c r="G703" s="505"/>
      <c r="H703" s="486"/>
      <c r="I703" s="491"/>
      <c r="J703" s="238"/>
      <c r="K703" s="238"/>
      <c r="L703" s="238"/>
      <c r="M703" s="238"/>
      <c r="N703" s="238"/>
      <c r="O703" s="238"/>
      <c r="P703" s="238"/>
      <c r="Q703" s="238"/>
      <c r="R703" s="238"/>
      <c r="S703" s="238"/>
      <c r="T703" s="238"/>
      <c r="U703" s="238"/>
      <c r="V703" s="238"/>
      <c r="W703" s="238"/>
      <c r="X703" s="238"/>
      <c r="Y703" s="238"/>
      <c r="Z703" s="238"/>
      <c r="AA703" s="238"/>
      <c r="AB703" s="238"/>
      <c r="AC703" s="238"/>
    </row>
    <row r="704" customFormat="false" ht="15" hidden="false" customHeight="false" outlineLevel="0" collapsed="false">
      <c r="A704" s="238"/>
      <c r="B704" s="453"/>
      <c r="C704" s="238"/>
      <c r="D704" s="347"/>
      <c r="E704" s="347"/>
      <c r="F704" s="486"/>
      <c r="G704" s="505"/>
      <c r="H704" s="486"/>
      <c r="I704" s="491"/>
      <c r="J704" s="238"/>
      <c r="K704" s="238"/>
      <c r="L704" s="238"/>
      <c r="M704" s="238"/>
      <c r="N704" s="238"/>
      <c r="O704" s="238"/>
      <c r="P704" s="238"/>
      <c r="Q704" s="238"/>
      <c r="R704" s="238"/>
      <c r="S704" s="238"/>
      <c r="T704" s="238"/>
      <c r="U704" s="238"/>
      <c r="V704" s="238"/>
      <c r="W704" s="238"/>
      <c r="X704" s="238"/>
      <c r="Y704" s="238"/>
      <c r="Z704" s="238"/>
      <c r="AA704" s="238"/>
      <c r="AB704" s="238"/>
      <c r="AC704" s="238"/>
    </row>
    <row r="705" customFormat="false" ht="15" hidden="false" customHeight="false" outlineLevel="0" collapsed="false">
      <c r="A705" s="238"/>
      <c r="B705" s="453"/>
      <c r="C705" s="238"/>
      <c r="D705" s="347"/>
      <c r="E705" s="347"/>
      <c r="F705" s="486"/>
      <c r="G705" s="505"/>
      <c r="H705" s="486"/>
      <c r="I705" s="491"/>
      <c r="J705" s="238"/>
      <c r="K705" s="238"/>
      <c r="L705" s="238"/>
      <c r="M705" s="238"/>
      <c r="N705" s="238"/>
      <c r="O705" s="238"/>
      <c r="P705" s="238"/>
      <c r="Q705" s="238"/>
      <c r="R705" s="238"/>
      <c r="S705" s="238"/>
      <c r="T705" s="238"/>
      <c r="U705" s="238"/>
      <c r="V705" s="238"/>
      <c r="W705" s="238"/>
      <c r="X705" s="238"/>
      <c r="Y705" s="238"/>
      <c r="Z705" s="238"/>
      <c r="AA705" s="238"/>
      <c r="AB705" s="238"/>
      <c r="AC705" s="238"/>
    </row>
    <row r="706" customFormat="false" ht="15" hidden="false" customHeight="false" outlineLevel="0" collapsed="false">
      <c r="A706" s="238"/>
      <c r="B706" s="453"/>
      <c r="C706" s="238"/>
      <c r="D706" s="347"/>
      <c r="E706" s="347"/>
      <c r="F706" s="486"/>
      <c r="G706" s="505"/>
      <c r="H706" s="486"/>
      <c r="I706" s="491"/>
      <c r="J706" s="238"/>
      <c r="K706" s="238"/>
      <c r="L706" s="238"/>
      <c r="M706" s="238"/>
      <c r="N706" s="238"/>
      <c r="O706" s="238"/>
      <c r="P706" s="238"/>
      <c r="Q706" s="238"/>
      <c r="R706" s="238"/>
      <c r="S706" s="238"/>
      <c r="T706" s="238"/>
      <c r="U706" s="238"/>
      <c r="V706" s="238"/>
      <c r="W706" s="238"/>
      <c r="X706" s="238"/>
      <c r="Y706" s="238"/>
      <c r="Z706" s="238"/>
      <c r="AA706" s="238"/>
      <c r="AB706" s="238"/>
      <c r="AC706" s="238"/>
    </row>
    <row r="707" customFormat="false" ht="15" hidden="false" customHeight="false" outlineLevel="0" collapsed="false">
      <c r="A707" s="238"/>
      <c r="B707" s="453"/>
      <c r="C707" s="238"/>
      <c r="D707" s="347"/>
      <c r="E707" s="347"/>
      <c r="F707" s="486"/>
      <c r="G707" s="505"/>
      <c r="H707" s="486"/>
      <c r="I707" s="491"/>
      <c r="J707" s="238"/>
      <c r="K707" s="238"/>
      <c r="L707" s="238"/>
      <c r="M707" s="238"/>
      <c r="N707" s="238"/>
      <c r="O707" s="238"/>
      <c r="P707" s="238"/>
      <c r="Q707" s="238"/>
      <c r="R707" s="238"/>
      <c r="S707" s="238"/>
      <c r="T707" s="238"/>
      <c r="U707" s="238"/>
      <c r="V707" s="238"/>
      <c r="W707" s="238"/>
      <c r="X707" s="238"/>
      <c r="Y707" s="238"/>
      <c r="Z707" s="238"/>
      <c r="AA707" s="238"/>
      <c r="AB707" s="238"/>
      <c r="AC707" s="238"/>
    </row>
    <row r="708" customFormat="false" ht="15" hidden="false" customHeight="false" outlineLevel="0" collapsed="false">
      <c r="A708" s="238"/>
      <c r="B708" s="453"/>
      <c r="C708" s="238"/>
      <c r="D708" s="347"/>
      <c r="E708" s="347"/>
      <c r="F708" s="486"/>
      <c r="G708" s="505"/>
      <c r="H708" s="486"/>
      <c r="I708" s="491"/>
      <c r="J708" s="238"/>
      <c r="K708" s="238"/>
      <c r="L708" s="238"/>
      <c r="M708" s="238"/>
      <c r="N708" s="238"/>
      <c r="O708" s="238"/>
      <c r="P708" s="238"/>
      <c r="Q708" s="238"/>
      <c r="R708" s="238"/>
      <c r="S708" s="238"/>
      <c r="T708" s="238"/>
      <c r="U708" s="238"/>
      <c r="V708" s="238"/>
      <c r="W708" s="238"/>
      <c r="X708" s="238"/>
      <c r="Y708" s="238"/>
      <c r="Z708" s="238"/>
      <c r="AA708" s="238"/>
      <c r="AB708" s="238"/>
      <c r="AC708" s="238"/>
    </row>
    <row r="709" customFormat="false" ht="15" hidden="false" customHeight="false" outlineLevel="0" collapsed="false">
      <c r="A709" s="238"/>
      <c r="B709" s="453"/>
      <c r="C709" s="238"/>
      <c r="D709" s="347"/>
      <c r="E709" s="347"/>
      <c r="F709" s="486"/>
      <c r="G709" s="505"/>
      <c r="H709" s="486"/>
      <c r="I709" s="491"/>
      <c r="J709" s="238"/>
      <c r="K709" s="238"/>
      <c r="L709" s="238"/>
      <c r="M709" s="238"/>
      <c r="N709" s="238"/>
      <c r="O709" s="238"/>
      <c r="P709" s="238"/>
      <c r="Q709" s="238"/>
      <c r="R709" s="238"/>
      <c r="S709" s="238"/>
      <c r="T709" s="238"/>
      <c r="U709" s="238"/>
      <c r="V709" s="238"/>
      <c r="W709" s="238"/>
      <c r="X709" s="238"/>
      <c r="Y709" s="238"/>
      <c r="Z709" s="238"/>
      <c r="AA709" s="238"/>
      <c r="AB709" s="238"/>
      <c r="AC709" s="238"/>
    </row>
    <row r="710" customFormat="false" ht="15" hidden="false" customHeight="false" outlineLevel="0" collapsed="false">
      <c r="A710" s="238"/>
      <c r="B710" s="453"/>
      <c r="C710" s="238"/>
      <c r="D710" s="347"/>
      <c r="E710" s="347"/>
      <c r="F710" s="486"/>
      <c r="G710" s="505"/>
      <c r="H710" s="486"/>
      <c r="I710" s="491"/>
      <c r="J710" s="238"/>
      <c r="K710" s="238"/>
      <c r="L710" s="238"/>
      <c r="M710" s="238"/>
      <c r="N710" s="238"/>
      <c r="O710" s="238"/>
      <c r="P710" s="238"/>
      <c r="Q710" s="238"/>
      <c r="R710" s="238"/>
      <c r="S710" s="238"/>
      <c r="T710" s="238"/>
      <c r="U710" s="238"/>
      <c r="V710" s="238"/>
      <c r="W710" s="238"/>
      <c r="X710" s="238"/>
      <c r="Y710" s="238"/>
      <c r="Z710" s="238"/>
      <c r="AA710" s="238"/>
      <c r="AB710" s="238"/>
      <c r="AC710" s="238"/>
    </row>
    <row r="711" customFormat="false" ht="15" hidden="false" customHeight="false" outlineLevel="0" collapsed="false">
      <c r="A711" s="238"/>
      <c r="B711" s="453"/>
      <c r="C711" s="238"/>
      <c r="D711" s="347"/>
      <c r="E711" s="347"/>
      <c r="F711" s="486"/>
      <c r="G711" s="505"/>
      <c r="H711" s="486"/>
      <c r="I711" s="491"/>
      <c r="J711" s="238"/>
      <c r="K711" s="238"/>
      <c r="L711" s="238"/>
      <c r="M711" s="238"/>
      <c r="N711" s="238"/>
      <c r="O711" s="238"/>
      <c r="P711" s="238"/>
      <c r="Q711" s="238"/>
      <c r="R711" s="238"/>
      <c r="S711" s="238"/>
      <c r="T711" s="238"/>
      <c r="U711" s="238"/>
      <c r="V711" s="238"/>
      <c r="W711" s="238"/>
      <c r="X711" s="238"/>
      <c r="Y711" s="238"/>
      <c r="Z711" s="238"/>
      <c r="AA711" s="238"/>
      <c r="AB711" s="238"/>
      <c r="AC711" s="238"/>
    </row>
    <row r="712" customFormat="false" ht="15" hidden="false" customHeight="false" outlineLevel="0" collapsed="false">
      <c r="A712" s="238"/>
      <c r="B712" s="453"/>
      <c r="C712" s="238"/>
      <c r="D712" s="347"/>
      <c r="E712" s="347"/>
      <c r="F712" s="486"/>
      <c r="G712" s="505"/>
      <c r="H712" s="486"/>
      <c r="I712" s="491"/>
      <c r="J712" s="238"/>
      <c r="K712" s="238"/>
      <c r="L712" s="238"/>
      <c r="M712" s="238"/>
      <c r="N712" s="238"/>
      <c r="O712" s="238"/>
      <c r="P712" s="238"/>
      <c r="Q712" s="238"/>
      <c r="R712" s="238"/>
      <c r="S712" s="238"/>
      <c r="T712" s="238"/>
      <c r="U712" s="238"/>
      <c r="V712" s="238"/>
      <c r="W712" s="238"/>
      <c r="X712" s="238"/>
      <c r="Y712" s="238"/>
      <c r="Z712" s="238"/>
      <c r="AA712" s="238"/>
      <c r="AB712" s="238"/>
      <c r="AC712" s="238"/>
    </row>
    <row r="713" customFormat="false" ht="15" hidden="false" customHeight="false" outlineLevel="0" collapsed="false">
      <c r="A713" s="238"/>
      <c r="B713" s="453"/>
      <c r="C713" s="238"/>
      <c r="D713" s="347"/>
      <c r="E713" s="347"/>
      <c r="F713" s="486"/>
      <c r="G713" s="505"/>
      <c r="H713" s="486"/>
      <c r="I713" s="491"/>
      <c r="J713" s="238"/>
      <c r="K713" s="238"/>
      <c r="L713" s="238"/>
      <c r="M713" s="238"/>
      <c r="N713" s="238"/>
      <c r="O713" s="238"/>
      <c r="P713" s="238"/>
      <c r="Q713" s="238"/>
      <c r="R713" s="238"/>
      <c r="S713" s="238"/>
      <c r="T713" s="238"/>
      <c r="U713" s="238"/>
      <c r="V713" s="238"/>
      <c r="W713" s="238"/>
      <c r="X713" s="238"/>
      <c r="Y713" s="238"/>
      <c r="Z713" s="238"/>
      <c r="AA713" s="238"/>
      <c r="AB713" s="238"/>
      <c r="AC713" s="238"/>
    </row>
    <row r="714" customFormat="false" ht="15" hidden="false" customHeight="false" outlineLevel="0" collapsed="false">
      <c r="A714" s="238"/>
      <c r="B714" s="453"/>
      <c r="C714" s="238"/>
      <c r="D714" s="347"/>
      <c r="E714" s="347"/>
      <c r="F714" s="486"/>
      <c r="G714" s="505"/>
      <c r="H714" s="486"/>
      <c r="I714" s="491"/>
      <c r="J714" s="238"/>
      <c r="K714" s="238"/>
      <c r="L714" s="238"/>
      <c r="M714" s="238"/>
      <c r="N714" s="238"/>
      <c r="O714" s="238"/>
      <c r="P714" s="238"/>
      <c r="Q714" s="238"/>
      <c r="R714" s="238"/>
      <c r="S714" s="238"/>
      <c r="T714" s="238"/>
      <c r="U714" s="238"/>
      <c r="V714" s="238"/>
      <c r="W714" s="238"/>
      <c r="X714" s="238"/>
      <c r="Y714" s="238"/>
      <c r="Z714" s="238"/>
      <c r="AA714" s="238"/>
      <c r="AB714" s="238"/>
      <c r="AC714" s="238"/>
    </row>
    <row r="715" customFormat="false" ht="15" hidden="false" customHeight="false" outlineLevel="0" collapsed="false">
      <c r="A715" s="238"/>
      <c r="B715" s="453"/>
      <c r="C715" s="238"/>
      <c r="D715" s="347"/>
      <c r="E715" s="347"/>
      <c r="F715" s="486"/>
      <c r="G715" s="505"/>
      <c r="H715" s="486"/>
      <c r="I715" s="491"/>
      <c r="J715" s="238"/>
      <c r="K715" s="238"/>
      <c r="L715" s="238"/>
      <c r="M715" s="238"/>
      <c r="N715" s="238"/>
      <c r="O715" s="238"/>
      <c r="P715" s="238"/>
      <c r="Q715" s="238"/>
      <c r="R715" s="238"/>
      <c r="S715" s="238"/>
      <c r="T715" s="238"/>
      <c r="U715" s="238"/>
      <c r="V715" s="238"/>
      <c r="W715" s="238"/>
      <c r="X715" s="238"/>
      <c r="Y715" s="238"/>
      <c r="Z715" s="238"/>
      <c r="AA715" s="238"/>
      <c r="AB715" s="238"/>
      <c r="AC715" s="238"/>
    </row>
    <row r="716" customFormat="false" ht="15" hidden="false" customHeight="false" outlineLevel="0" collapsed="false">
      <c r="A716" s="238"/>
      <c r="B716" s="453"/>
      <c r="C716" s="238"/>
      <c r="D716" s="347"/>
      <c r="E716" s="347"/>
      <c r="F716" s="486"/>
      <c r="G716" s="505"/>
      <c r="H716" s="486"/>
      <c r="I716" s="491"/>
      <c r="J716" s="238"/>
      <c r="K716" s="238"/>
      <c r="L716" s="238"/>
      <c r="M716" s="238"/>
      <c r="N716" s="238"/>
      <c r="O716" s="238"/>
      <c r="P716" s="238"/>
      <c r="Q716" s="238"/>
      <c r="R716" s="238"/>
      <c r="S716" s="238"/>
      <c r="T716" s="238"/>
      <c r="U716" s="238"/>
      <c r="V716" s="238"/>
      <c r="W716" s="238"/>
      <c r="X716" s="238"/>
      <c r="Y716" s="238"/>
      <c r="Z716" s="238"/>
      <c r="AA716" s="238"/>
      <c r="AB716" s="238"/>
      <c r="AC716" s="238"/>
    </row>
    <row r="717" customFormat="false" ht="15" hidden="false" customHeight="false" outlineLevel="0" collapsed="false">
      <c r="A717" s="238"/>
      <c r="B717" s="453"/>
      <c r="C717" s="238"/>
      <c r="D717" s="347"/>
      <c r="E717" s="347"/>
      <c r="F717" s="486"/>
      <c r="G717" s="505"/>
      <c r="H717" s="486"/>
      <c r="I717" s="491"/>
      <c r="J717" s="238"/>
      <c r="K717" s="238"/>
      <c r="L717" s="238"/>
      <c r="M717" s="238"/>
      <c r="N717" s="238"/>
      <c r="O717" s="238"/>
      <c r="P717" s="238"/>
      <c r="Q717" s="238"/>
      <c r="R717" s="238"/>
      <c r="S717" s="238"/>
      <c r="T717" s="238"/>
      <c r="U717" s="238"/>
      <c r="V717" s="238"/>
      <c r="W717" s="238"/>
      <c r="X717" s="238"/>
      <c r="Y717" s="238"/>
      <c r="Z717" s="238"/>
      <c r="AA717" s="238"/>
      <c r="AB717" s="238"/>
      <c r="AC717" s="238"/>
    </row>
    <row r="718" customFormat="false" ht="15" hidden="false" customHeight="false" outlineLevel="0" collapsed="false">
      <c r="A718" s="238"/>
      <c r="B718" s="453"/>
      <c r="C718" s="238"/>
      <c r="D718" s="347"/>
      <c r="E718" s="347"/>
      <c r="F718" s="486"/>
      <c r="G718" s="505"/>
      <c r="H718" s="486"/>
      <c r="I718" s="491"/>
      <c r="J718" s="238"/>
      <c r="K718" s="238"/>
      <c r="L718" s="238"/>
      <c r="M718" s="238"/>
      <c r="N718" s="238"/>
      <c r="O718" s="238"/>
      <c r="P718" s="238"/>
      <c r="Q718" s="238"/>
      <c r="R718" s="238"/>
      <c r="S718" s="238"/>
      <c r="T718" s="238"/>
      <c r="U718" s="238"/>
      <c r="V718" s="238"/>
      <c r="W718" s="238"/>
      <c r="X718" s="238"/>
      <c r="Y718" s="238"/>
      <c r="Z718" s="238"/>
      <c r="AA718" s="238"/>
      <c r="AB718" s="238"/>
      <c r="AC718" s="238"/>
    </row>
    <row r="719" customFormat="false" ht="15" hidden="false" customHeight="false" outlineLevel="0" collapsed="false">
      <c r="A719" s="238"/>
      <c r="B719" s="453"/>
      <c r="C719" s="238"/>
      <c r="D719" s="347"/>
      <c r="E719" s="347"/>
      <c r="F719" s="486"/>
      <c r="G719" s="505"/>
      <c r="H719" s="486"/>
      <c r="I719" s="491"/>
      <c r="J719" s="238"/>
      <c r="K719" s="238"/>
      <c r="L719" s="238"/>
      <c r="M719" s="238"/>
      <c r="N719" s="238"/>
      <c r="O719" s="238"/>
      <c r="P719" s="238"/>
      <c r="Q719" s="238"/>
      <c r="R719" s="238"/>
      <c r="S719" s="238"/>
      <c r="T719" s="238"/>
      <c r="U719" s="238"/>
      <c r="V719" s="238"/>
      <c r="W719" s="238"/>
      <c r="X719" s="238"/>
      <c r="Y719" s="238"/>
      <c r="Z719" s="238"/>
      <c r="AA719" s="238"/>
      <c r="AB719" s="238"/>
      <c r="AC719" s="238"/>
    </row>
    <row r="720" customFormat="false" ht="15" hidden="false" customHeight="false" outlineLevel="0" collapsed="false">
      <c r="A720" s="238"/>
      <c r="B720" s="453"/>
      <c r="C720" s="238"/>
      <c r="D720" s="347"/>
      <c r="E720" s="347"/>
      <c r="F720" s="486"/>
      <c r="G720" s="505"/>
      <c r="H720" s="486"/>
      <c r="I720" s="491"/>
      <c r="J720" s="238"/>
      <c r="K720" s="238"/>
      <c r="L720" s="238"/>
      <c r="M720" s="238"/>
      <c r="N720" s="238"/>
      <c r="O720" s="238"/>
      <c r="P720" s="238"/>
      <c r="Q720" s="238"/>
      <c r="R720" s="238"/>
      <c r="S720" s="238"/>
      <c r="T720" s="238"/>
      <c r="U720" s="238"/>
      <c r="V720" s="238"/>
      <c r="W720" s="238"/>
      <c r="X720" s="238"/>
      <c r="Y720" s="238"/>
      <c r="Z720" s="238"/>
      <c r="AA720" s="238"/>
      <c r="AB720" s="238"/>
      <c r="AC720" s="238"/>
    </row>
    <row r="721" customFormat="false" ht="15" hidden="false" customHeight="false" outlineLevel="0" collapsed="false">
      <c r="A721" s="238"/>
      <c r="B721" s="453"/>
      <c r="C721" s="238"/>
      <c r="D721" s="347"/>
      <c r="E721" s="347"/>
      <c r="F721" s="486"/>
      <c r="G721" s="505"/>
      <c r="H721" s="486"/>
      <c r="I721" s="491"/>
      <c r="J721" s="238"/>
      <c r="K721" s="238"/>
      <c r="L721" s="238"/>
      <c r="M721" s="238"/>
      <c r="N721" s="238"/>
      <c r="O721" s="238"/>
      <c r="P721" s="238"/>
      <c r="Q721" s="238"/>
      <c r="R721" s="238"/>
      <c r="S721" s="238"/>
      <c r="T721" s="238"/>
      <c r="U721" s="238"/>
      <c r="V721" s="238"/>
      <c r="W721" s="238"/>
      <c r="X721" s="238"/>
      <c r="Y721" s="238"/>
      <c r="Z721" s="238"/>
      <c r="AA721" s="238"/>
      <c r="AB721" s="238"/>
      <c r="AC721" s="238"/>
    </row>
    <row r="722" customFormat="false" ht="15" hidden="false" customHeight="false" outlineLevel="0" collapsed="false">
      <c r="A722" s="238"/>
      <c r="B722" s="453"/>
      <c r="C722" s="238"/>
      <c r="D722" s="347"/>
      <c r="E722" s="347"/>
      <c r="F722" s="486"/>
      <c r="G722" s="505"/>
      <c r="H722" s="486"/>
      <c r="I722" s="491"/>
      <c r="J722" s="238"/>
      <c r="K722" s="238"/>
      <c r="L722" s="238"/>
      <c r="M722" s="238"/>
      <c r="N722" s="238"/>
      <c r="O722" s="238"/>
      <c r="P722" s="238"/>
      <c r="Q722" s="238"/>
      <c r="R722" s="238"/>
      <c r="S722" s="238"/>
      <c r="T722" s="238"/>
      <c r="U722" s="238"/>
      <c r="V722" s="238"/>
      <c r="W722" s="238"/>
      <c r="X722" s="238"/>
      <c r="Y722" s="238"/>
      <c r="Z722" s="238"/>
      <c r="AA722" s="238"/>
      <c r="AB722" s="238"/>
      <c r="AC722" s="238"/>
    </row>
    <row r="723" customFormat="false" ht="15" hidden="false" customHeight="false" outlineLevel="0" collapsed="false">
      <c r="A723" s="238"/>
      <c r="B723" s="453"/>
      <c r="C723" s="238"/>
      <c r="D723" s="347"/>
      <c r="E723" s="347"/>
      <c r="F723" s="486"/>
      <c r="G723" s="505"/>
      <c r="H723" s="486"/>
      <c r="I723" s="491"/>
      <c r="J723" s="238"/>
      <c r="K723" s="238"/>
      <c r="L723" s="238"/>
      <c r="M723" s="238"/>
      <c r="N723" s="238"/>
      <c r="O723" s="238"/>
      <c r="P723" s="238"/>
      <c r="Q723" s="238"/>
      <c r="R723" s="238"/>
      <c r="S723" s="238"/>
      <c r="T723" s="238"/>
      <c r="U723" s="238"/>
      <c r="V723" s="238"/>
      <c r="W723" s="238"/>
      <c r="X723" s="238"/>
      <c r="Y723" s="238"/>
      <c r="Z723" s="238"/>
      <c r="AA723" s="238"/>
      <c r="AB723" s="238"/>
      <c r="AC723" s="238"/>
    </row>
    <row r="724" customFormat="false" ht="15" hidden="false" customHeight="false" outlineLevel="0" collapsed="false">
      <c r="A724" s="238"/>
      <c r="B724" s="453"/>
      <c r="C724" s="238"/>
      <c r="D724" s="347"/>
      <c r="E724" s="347"/>
      <c r="F724" s="486"/>
      <c r="G724" s="505"/>
      <c r="H724" s="486"/>
      <c r="I724" s="491"/>
      <c r="J724" s="238"/>
      <c r="K724" s="238"/>
      <c r="L724" s="238"/>
      <c r="M724" s="238"/>
      <c r="N724" s="238"/>
      <c r="O724" s="238"/>
      <c r="P724" s="238"/>
      <c r="Q724" s="238"/>
      <c r="R724" s="238"/>
      <c r="S724" s="238"/>
      <c r="T724" s="238"/>
      <c r="U724" s="238"/>
      <c r="V724" s="238"/>
      <c r="W724" s="238"/>
      <c r="X724" s="238"/>
      <c r="Y724" s="238"/>
      <c r="Z724" s="238"/>
      <c r="AA724" s="238"/>
      <c r="AB724" s="238"/>
      <c r="AC724" s="238"/>
    </row>
    <row r="725" customFormat="false" ht="15" hidden="false" customHeight="false" outlineLevel="0" collapsed="false">
      <c r="A725" s="238"/>
      <c r="B725" s="453"/>
      <c r="C725" s="238"/>
      <c r="D725" s="347"/>
      <c r="E725" s="347"/>
      <c r="F725" s="486"/>
      <c r="G725" s="505"/>
      <c r="H725" s="486"/>
      <c r="I725" s="491"/>
      <c r="J725" s="238"/>
      <c r="K725" s="238"/>
      <c r="L725" s="238"/>
      <c r="M725" s="238"/>
      <c r="N725" s="238"/>
      <c r="O725" s="238"/>
      <c r="P725" s="238"/>
      <c r="Q725" s="238"/>
      <c r="R725" s="238"/>
      <c r="S725" s="238"/>
      <c r="T725" s="238"/>
      <c r="U725" s="238"/>
      <c r="V725" s="238"/>
      <c r="W725" s="238"/>
      <c r="X725" s="238"/>
      <c r="Y725" s="238"/>
      <c r="Z725" s="238"/>
      <c r="AA725" s="238"/>
      <c r="AB725" s="238"/>
      <c r="AC725" s="238"/>
    </row>
    <row r="726" customFormat="false" ht="15" hidden="false" customHeight="false" outlineLevel="0" collapsed="false">
      <c r="A726" s="238"/>
      <c r="B726" s="453"/>
      <c r="C726" s="238"/>
      <c r="D726" s="347"/>
      <c r="E726" s="347"/>
      <c r="F726" s="486"/>
      <c r="G726" s="505"/>
      <c r="H726" s="486"/>
      <c r="I726" s="491"/>
      <c r="J726" s="238"/>
      <c r="K726" s="238"/>
      <c r="L726" s="238"/>
      <c r="M726" s="238"/>
      <c r="N726" s="238"/>
      <c r="O726" s="238"/>
      <c r="P726" s="238"/>
      <c r="Q726" s="238"/>
      <c r="R726" s="238"/>
      <c r="S726" s="238"/>
      <c r="T726" s="238"/>
      <c r="U726" s="238"/>
      <c r="V726" s="238"/>
      <c r="W726" s="238"/>
      <c r="X726" s="238"/>
      <c r="Y726" s="238"/>
      <c r="Z726" s="238"/>
      <c r="AA726" s="238"/>
      <c r="AB726" s="238"/>
      <c r="AC726" s="238"/>
    </row>
    <row r="727" customFormat="false" ht="15" hidden="false" customHeight="false" outlineLevel="0" collapsed="false">
      <c r="A727" s="238"/>
      <c r="B727" s="453"/>
      <c r="C727" s="238"/>
      <c r="D727" s="347"/>
      <c r="E727" s="347"/>
      <c r="F727" s="486"/>
      <c r="G727" s="505"/>
      <c r="H727" s="486"/>
      <c r="I727" s="491"/>
      <c r="J727" s="238"/>
      <c r="K727" s="238"/>
      <c r="L727" s="238"/>
      <c r="M727" s="238"/>
      <c r="N727" s="238"/>
      <c r="O727" s="238"/>
      <c r="P727" s="238"/>
      <c r="Q727" s="238"/>
      <c r="R727" s="238"/>
      <c r="S727" s="238"/>
      <c r="T727" s="238"/>
      <c r="U727" s="238"/>
      <c r="V727" s="238"/>
      <c r="W727" s="238"/>
      <c r="X727" s="238"/>
      <c r="Y727" s="238"/>
      <c r="Z727" s="238"/>
      <c r="AA727" s="238"/>
      <c r="AB727" s="238"/>
      <c r="AC727" s="238"/>
    </row>
    <row r="728" customFormat="false" ht="15" hidden="false" customHeight="false" outlineLevel="0" collapsed="false">
      <c r="A728" s="238"/>
      <c r="B728" s="453"/>
      <c r="C728" s="238"/>
      <c r="D728" s="347"/>
      <c r="E728" s="347"/>
      <c r="F728" s="486"/>
      <c r="G728" s="505"/>
      <c r="H728" s="486"/>
      <c r="I728" s="491"/>
      <c r="J728" s="238"/>
      <c r="K728" s="238"/>
      <c r="L728" s="238"/>
      <c r="M728" s="238"/>
      <c r="N728" s="238"/>
      <c r="O728" s="238"/>
      <c r="P728" s="238"/>
      <c r="Q728" s="238"/>
      <c r="R728" s="238"/>
      <c r="S728" s="238"/>
      <c r="T728" s="238"/>
      <c r="U728" s="238"/>
      <c r="V728" s="238"/>
      <c r="W728" s="238"/>
      <c r="X728" s="238"/>
      <c r="Y728" s="238"/>
      <c r="Z728" s="238"/>
      <c r="AA728" s="238"/>
      <c r="AB728" s="238"/>
      <c r="AC728" s="238"/>
    </row>
    <row r="729" customFormat="false" ht="15" hidden="false" customHeight="false" outlineLevel="0" collapsed="false">
      <c r="A729" s="238"/>
      <c r="B729" s="453"/>
      <c r="C729" s="238"/>
      <c r="D729" s="347"/>
      <c r="E729" s="347"/>
      <c r="F729" s="486"/>
      <c r="G729" s="505"/>
      <c r="H729" s="486"/>
      <c r="I729" s="491"/>
      <c r="J729" s="238"/>
      <c r="K729" s="238"/>
      <c r="L729" s="238"/>
      <c r="M729" s="238"/>
      <c r="N729" s="238"/>
      <c r="O729" s="238"/>
      <c r="P729" s="238"/>
      <c r="Q729" s="238"/>
      <c r="R729" s="238"/>
      <c r="S729" s="238"/>
      <c r="T729" s="238"/>
      <c r="U729" s="238"/>
      <c r="V729" s="238"/>
      <c r="W729" s="238"/>
      <c r="X729" s="238"/>
      <c r="Y729" s="238"/>
      <c r="Z729" s="238"/>
      <c r="AA729" s="238"/>
      <c r="AB729" s="238"/>
      <c r="AC729" s="238"/>
    </row>
    <row r="730" customFormat="false" ht="15" hidden="false" customHeight="false" outlineLevel="0" collapsed="false">
      <c r="A730" s="238"/>
      <c r="B730" s="453"/>
      <c r="C730" s="238"/>
      <c r="D730" s="347"/>
      <c r="E730" s="347"/>
      <c r="F730" s="486"/>
      <c r="G730" s="505"/>
      <c r="H730" s="486"/>
      <c r="I730" s="491"/>
      <c r="J730" s="238"/>
      <c r="K730" s="238"/>
      <c r="L730" s="238"/>
      <c r="M730" s="238"/>
      <c r="N730" s="238"/>
      <c r="O730" s="238"/>
      <c r="P730" s="238"/>
      <c r="Q730" s="238"/>
      <c r="R730" s="238"/>
      <c r="S730" s="238"/>
      <c r="T730" s="238"/>
      <c r="U730" s="238"/>
      <c r="V730" s="238"/>
      <c r="W730" s="238"/>
      <c r="X730" s="238"/>
      <c r="Y730" s="238"/>
      <c r="Z730" s="238"/>
      <c r="AA730" s="238"/>
      <c r="AB730" s="238"/>
      <c r="AC730" s="238"/>
    </row>
    <row r="731" customFormat="false" ht="15" hidden="false" customHeight="false" outlineLevel="0" collapsed="false">
      <c r="A731" s="238"/>
      <c r="B731" s="453"/>
      <c r="C731" s="238"/>
      <c r="D731" s="347"/>
      <c r="E731" s="347"/>
      <c r="F731" s="486"/>
      <c r="G731" s="505"/>
      <c r="H731" s="486"/>
      <c r="I731" s="491"/>
      <c r="J731" s="238"/>
      <c r="K731" s="238"/>
      <c r="L731" s="238"/>
      <c r="M731" s="238"/>
      <c r="N731" s="238"/>
      <c r="O731" s="238"/>
      <c r="P731" s="238"/>
      <c r="Q731" s="238"/>
      <c r="R731" s="238"/>
      <c r="S731" s="238"/>
      <c r="T731" s="238"/>
      <c r="U731" s="238"/>
      <c r="V731" s="238"/>
      <c r="W731" s="238"/>
      <c r="X731" s="238"/>
      <c r="Y731" s="238"/>
      <c r="Z731" s="238"/>
      <c r="AA731" s="238"/>
      <c r="AB731" s="238"/>
      <c r="AC731" s="238"/>
    </row>
    <row r="732" customFormat="false" ht="15" hidden="false" customHeight="false" outlineLevel="0" collapsed="false">
      <c r="A732" s="238"/>
      <c r="B732" s="453"/>
      <c r="C732" s="238"/>
      <c r="D732" s="347"/>
      <c r="E732" s="347"/>
      <c r="F732" s="486"/>
      <c r="G732" s="505"/>
      <c r="H732" s="486"/>
      <c r="I732" s="491"/>
      <c r="J732" s="238"/>
      <c r="K732" s="238"/>
      <c r="L732" s="238"/>
      <c r="M732" s="238"/>
      <c r="N732" s="238"/>
      <c r="O732" s="238"/>
      <c r="P732" s="238"/>
      <c r="Q732" s="238"/>
      <c r="R732" s="238"/>
      <c r="S732" s="238"/>
      <c r="T732" s="238"/>
      <c r="U732" s="238"/>
      <c r="V732" s="238"/>
      <c r="W732" s="238"/>
      <c r="X732" s="238"/>
      <c r="Y732" s="238"/>
      <c r="Z732" s="238"/>
      <c r="AA732" s="238"/>
      <c r="AB732" s="238"/>
      <c r="AC732" s="238"/>
    </row>
    <row r="733" customFormat="false" ht="15" hidden="false" customHeight="false" outlineLevel="0" collapsed="false">
      <c r="A733" s="238"/>
      <c r="B733" s="453"/>
      <c r="C733" s="238"/>
      <c r="D733" s="347"/>
      <c r="E733" s="347"/>
      <c r="F733" s="486"/>
      <c r="G733" s="505"/>
      <c r="H733" s="486"/>
      <c r="I733" s="491"/>
      <c r="J733" s="238"/>
      <c r="K733" s="238"/>
      <c r="L733" s="238"/>
      <c r="M733" s="238"/>
      <c r="N733" s="238"/>
      <c r="O733" s="238"/>
      <c r="P733" s="238"/>
      <c r="Q733" s="238"/>
      <c r="R733" s="238"/>
      <c r="S733" s="238"/>
      <c r="T733" s="238"/>
      <c r="U733" s="238"/>
      <c r="V733" s="238"/>
      <c r="W733" s="238"/>
      <c r="X733" s="238"/>
      <c r="Y733" s="238"/>
      <c r="Z733" s="238"/>
      <c r="AA733" s="238"/>
      <c r="AB733" s="238"/>
      <c r="AC733" s="238"/>
    </row>
    <row r="734" customFormat="false" ht="15" hidden="false" customHeight="false" outlineLevel="0" collapsed="false">
      <c r="A734" s="238"/>
      <c r="B734" s="453"/>
      <c r="C734" s="238"/>
      <c r="D734" s="347"/>
      <c r="E734" s="347"/>
      <c r="F734" s="486"/>
      <c r="G734" s="505"/>
      <c r="H734" s="486"/>
      <c r="I734" s="491"/>
      <c r="J734" s="238"/>
      <c r="K734" s="238"/>
      <c r="L734" s="238"/>
      <c r="M734" s="238"/>
      <c r="N734" s="238"/>
      <c r="O734" s="238"/>
      <c r="P734" s="238"/>
      <c r="Q734" s="238"/>
      <c r="R734" s="238"/>
      <c r="S734" s="238"/>
      <c r="T734" s="238"/>
      <c r="U734" s="238"/>
      <c r="V734" s="238"/>
      <c r="W734" s="238"/>
      <c r="X734" s="238"/>
      <c r="Y734" s="238"/>
      <c r="Z734" s="238"/>
      <c r="AA734" s="238"/>
      <c r="AB734" s="238"/>
      <c r="AC734" s="238"/>
    </row>
    <row r="735" customFormat="false" ht="15" hidden="false" customHeight="false" outlineLevel="0" collapsed="false">
      <c r="A735" s="238"/>
      <c r="B735" s="453"/>
      <c r="C735" s="238"/>
      <c r="D735" s="347"/>
      <c r="E735" s="347"/>
      <c r="F735" s="486"/>
      <c r="G735" s="505"/>
      <c r="H735" s="486"/>
      <c r="I735" s="491"/>
      <c r="J735" s="238"/>
      <c r="K735" s="238"/>
      <c r="L735" s="238"/>
      <c r="M735" s="238"/>
      <c r="N735" s="238"/>
      <c r="O735" s="238"/>
      <c r="P735" s="238"/>
      <c r="Q735" s="238"/>
      <c r="R735" s="238"/>
      <c r="S735" s="238"/>
      <c r="T735" s="238"/>
      <c r="U735" s="238"/>
      <c r="V735" s="238"/>
      <c r="W735" s="238"/>
      <c r="X735" s="238"/>
      <c r="Y735" s="238"/>
      <c r="Z735" s="238"/>
      <c r="AA735" s="238"/>
      <c r="AB735" s="238"/>
      <c r="AC735" s="238"/>
    </row>
    <row r="736" customFormat="false" ht="15" hidden="false" customHeight="false" outlineLevel="0" collapsed="false">
      <c r="A736" s="238"/>
      <c r="B736" s="453"/>
      <c r="C736" s="238"/>
      <c r="D736" s="347"/>
      <c r="E736" s="347"/>
      <c r="F736" s="486"/>
      <c r="G736" s="505"/>
      <c r="H736" s="486"/>
      <c r="I736" s="491"/>
      <c r="J736" s="238"/>
      <c r="K736" s="238"/>
      <c r="L736" s="238"/>
      <c r="M736" s="238"/>
      <c r="N736" s="238"/>
      <c r="O736" s="238"/>
      <c r="P736" s="238"/>
      <c r="Q736" s="238"/>
      <c r="R736" s="238"/>
      <c r="S736" s="238"/>
      <c r="T736" s="238"/>
      <c r="U736" s="238"/>
      <c r="V736" s="238"/>
      <c r="W736" s="238"/>
      <c r="X736" s="238"/>
      <c r="Y736" s="238"/>
      <c r="Z736" s="238"/>
      <c r="AA736" s="238"/>
      <c r="AB736" s="238"/>
      <c r="AC736" s="238"/>
    </row>
    <row r="737" customFormat="false" ht="15" hidden="false" customHeight="false" outlineLevel="0" collapsed="false">
      <c r="A737" s="238"/>
      <c r="B737" s="453"/>
      <c r="C737" s="238"/>
      <c r="D737" s="347"/>
      <c r="E737" s="347"/>
      <c r="F737" s="486"/>
      <c r="G737" s="505"/>
      <c r="H737" s="486"/>
      <c r="I737" s="491"/>
      <c r="J737" s="238"/>
      <c r="K737" s="238"/>
      <c r="L737" s="238"/>
      <c r="M737" s="238"/>
      <c r="N737" s="238"/>
      <c r="O737" s="238"/>
      <c r="P737" s="238"/>
      <c r="Q737" s="238"/>
      <c r="R737" s="238"/>
      <c r="S737" s="238"/>
      <c r="T737" s="238"/>
      <c r="U737" s="238"/>
      <c r="V737" s="238"/>
      <c r="W737" s="238"/>
      <c r="X737" s="238"/>
      <c r="Y737" s="238"/>
      <c r="Z737" s="238"/>
      <c r="AA737" s="238"/>
      <c r="AB737" s="238"/>
      <c r="AC737" s="238"/>
    </row>
    <row r="738" customFormat="false" ht="15" hidden="false" customHeight="false" outlineLevel="0" collapsed="false">
      <c r="A738" s="238"/>
      <c r="B738" s="453"/>
      <c r="C738" s="238"/>
      <c r="D738" s="347"/>
      <c r="E738" s="347"/>
      <c r="F738" s="486"/>
      <c r="G738" s="505"/>
      <c r="H738" s="486"/>
      <c r="I738" s="491"/>
      <c r="J738" s="238"/>
      <c r="K738" s="238"/>
      <c r="L738" s="238"/>
      <c r="M738" s="238"/>
      <c r="N738" s="238"/>
      <c r="O738" s="238"/>
      <c r="P738" s="238"/>
      <c r="Q738" s="238"/>
      <c r="R738" s="238"/>
      <c r="S738" s="238"/>
      <c r="T738" s="238"/>
      <c r="U738" s="238"/>
      <c r="V738" s="238"/>
      <c r="W738" s="238"/>
      <c r="X738" s="238"/>
      <c r="Y738" s="238"/>
      <c r="Z738" s="238"/>
      <c r="AA738" s="238"/>
      <c r="AB738" s="238"/>
      <c r="AC738" s="238"/>
    </row>
    <row r="739" customFormat="false" ht="15" hidden="false" customHeight="false" outlineLevel="0" collapsed="false">
      <c r="A739" s="238"/>
      <c r="B739" s="453"/>
      <c r="C739" s="238"/>
      <c r="D739" s="347"/>
      <c r="E739" s="347"/>
      <c r="F739" s="486"/>
      <c r="G739" s="505"/>
      <c r="H739" s="486"/>
      <c r="I739" s="491"/>
      <c r="J739" s="238"/>
      <c r="K739" s="238"/>
      <c r="L739" s="238"/>
      <c r="M739" s="238"/>
      <c r="N739" s="238"/>
      <c r="O739" s="238"/>
      <c r="P739" s="238"/>
      <c r="Q739" s="238"/>
      <c r="R739" s="238"/>
      <c r="S739" s="238"/>
      <c r="T739" s="238"/>
      <c r="U739" s="238"/>
      <c r="V739" s="238"/>
      <c r="W739" s="238"/>
      <c r="X739" s="238"/>
      <c r="Y739" s="238"/>
      <c r="Z739" s="238"/>
      <c r="AA739" s="238"/>
      <c r="AB739" s="238"/>
      <c r="AC739" s="238"/>
    </row>
    <row r="740" customFormat="false" ht="15" hidden="false" customHeight="false" outlineLevel="0" collapsed="false">
      <c r="A740" s="238"/>
      <c r="B740" s="453"/>
      <c r="C740" s="238"/>
      <c r="D740" s="347"/>
      <c r="E740" s="347"/>
      <c r="F740" s="486"/>
      <c r="G740" s="505"/>
      <c r="H740" s="486"/>
      <c r="I740" s="491"/>
      <c r="J740" s="238"/>
      <c r="K740" s="238"/>
      <c r="L740" s="238"/>
      <c r="M740" s="238"/>
      <c r="N740" s="238"/>
      <c r="O740" s="238"/>
      <c r="P740" s="238"/>
      <c r="Q740" s="238"/>
      <c r="R740" s="238"/>
      <c r="S740" s="238"/>
      <c r="T740" s="238"/>
      <c r="U740" s="238"/>
      <c r="V740" s="238"/>
      <c r="W740" s="238"/>
      <c r="X740" s="238"/>
      <c r="Y740" s="238"/>
      <c r="Z740" s="238"/>
      <c r="AA740" s="238"/>
      <c r="AB740" s="238"/>
      <c r="AC740" s="238"/>
    </row>
    <row r="741" customFormat="false" ht="15" hidden="false" customHeight="false" outlineLevel="0" collapsed="false">
      <c r="A741" s="238"/>
      <c r="B741" s="453"/>
      <c r="C741" s="238"/>
      <c r="D741" s="347"/>
      <c r="E741" s="347"/>
      <c r="F741" s="486"/>
      <c r="G741" s="505"/>
      <c r="H741" s="486"/>
      <c r="I741" s="491"/>
      <c r="J741" s="238"/>
      <c r="K741" s="238"/>
      <c r="L741" s="238"/>
      <c r="M741" s="238"/>
      <c r="N741" s="238"/>
      <c r="O741" s="238"/>
      <c r="P741" s="238"/>
      <c r="Q741" s="238"/>
      <c r="R741" s="238"/>
      <c r="S741" s="238"/>
      <c r="T741" s="238"/>
      <c r="U741" s="238"/>
      <c r="V741" s="238"/>
      <c r="W741" s="238"/>
      <c r="X741" s="238"/>
      <c r="Y741" s="238"/>
      <c r="Z741" s="238"/>
      <c r="AA741" s="238"/>
      <c r="AB741" s="238"/>
      <c r="AC741" s="238"/>
    </row>
    <row r="742" customFormat="false" ht="15" hidden="false" customHeight="false" outlineLevel="0" collapsed="false">
      <c r="A742" s="238"/>
      <c r="B742" s="453"/>
      <c r="C742" s="238"/>
      <c r="D742" s="347"/>
      <c r="E742" s="347"/>
      <c r="F742" s="486"/>
      <c r="G742" s="505"/>
      <c r="H742" s="486"/>
      <c r="I742" s="491"/>
      <c r="J742" s="238"/>
      <c r="K742" s="238"/>
      <c r="L742" s="238"/>
      <c r="M742" s="238"/>
      <c r="N742" s="238"/>
      <c r="O742" s="238"/>
      <c r="P742" s="238"/>
      <c r="Q742" s="238"/>
      <c r="R742" s="238"/>
      <c r="S742" s="238"/>
      <c r="T742" s="238"/>
      <c r="U742" s="238"/>
      <c r="V742" s="238"/>
      <c r="W742" s="238"/>
      <c r="X742" s="238"/>
      <c r="Y742" s="238"/>
      <c r="Z742" s="238"/>
      <c r="AA742" s="238"/>
      <c r="AB742" s="238"/>
      <c r="AC742" s="238"/>
    </row>
    <row r="743" customFormat="false" ht="15" hidden="false" customHeight="false" outlineLevel="0" collapsed="false">
      <c r="A743" s="238"/>
      <c r="B743" s="453"/>
      <c r="C743" s="238"/>
      <c r="D743" s="347"/>
      <c r="E743" s="347"/>
      <c r="F743" s="486"/>
      <c r="G743" s="505"/>
      <c r="H743" s="486"/>
      <c r="I743" s="491"/>
      <c r="J743" s="238"/>
      <c r="K743" s="238"/>
      <c r="L743" s="238"/>
      <c r="M743" s="238"/>
      <c r="N743" s="238"/>
      <c r="O743" s="238"/>
      <c r="P743" s="238"/>
      <c r="Q743" s="238"/>
      <c r="R743" s="238"/>
      <c r="S743" s="238"/>
      <c r="T743" s="238"/>
      <c r="U743" s="238"/>
      <c r="V743" s="238"/>
      <c r="W743" s="238"/>
      <c r="X743" s="238"/>
      <c r="Y743" s="238"/>
      <c r="Z743" s="238"/>
      <c r="AA743" s="238"/>
      <c r="AB743" s="238"/>
      <c r="AC743" s="238"/>
    </row>
    <row r="744" customFormat="false" ht="15" hidden="false" customHeight="false" outlineLevel="0" collapsed="false">
      <c r="A744" s="238"/>
      <c r="B744" s="453"/>
      <c r="C744" s="238"/>
      <c r="D744" s="347"/>
      <c r="E744" s="347"/>
      <c r="F744" s="486"/>
      <c r="G744" s="505"/>
      <c r="H744" s="486"/>
      <c r="I744" s="491"/>
      <c r="J744" s="238"/>
      <c r="K744" s="238"/>
      <c r="L744" s="238"/>
      <c r="M744" s="238"/>
      <c r="N744" s="238"/>
      <c r="O744" s="238"/>
      <c r="P744" s="238"/>
      <c r="Q744" s="238"/>
      <c r="R744" s="238"/>
      <c r="S744" s="238"/>
      <c r="T744" s="238"/>
      <c r="U744" s="238"/>
      <c r="V744" s="238"/>
      <c r="W744" s="238"/>
      <c r="X744" s="238"/>
      <c r="Y744" s="238"/>
      <c r="Z744" s="238"/>
      <c r="AA744" s="238"/>
      <c r="AB744" s="238"/>
      <c r="AC744" s="238"/>
    </row>
    <row r="745" customFormat="false" ht="15" hidden="false" customHeight="false" outlineLevel="0" collapsed="false">
      <c r="A745" s="238"/>
      <c r="B745" s="453"/>
      <c r="C745" s="238"/>
      <c r="D745" s="347"/>
      <c r="E745" s="347"/>
      <c r="F745" s="486"/>
      <c r="G745" s="505"/>
      <c r="H745" s="486"/>
      <c r="I745" s="491"/>
      <c r="J745" s="238"/>
      <c r="K745" s="238"/>
      <c r="L745" s="238"/>
      <c r="M745" s="238"/>
      <c r="N745" s="238"/>
      <c r="O745" s="238"/>
      <c r="P745" s="238"/>
      <c r="Q745" s="238"/>
      <c r="R745" s="238"/>
      <c r="S745" s="238"/>
      <c r="T745" s="238"/>
      <c r="U745" s="238"/>
      <c r="V745" s="238"/>
      <c r="W745" s="238"/>
      <c r="X745" s="238"/>
      <c r="Y745" s="238"/>
      <c r="Z745" s="238"/>
      <c r="AA745" s="238"/>
      <c r="AB745" s="238"/>
      <c r="AC745" s="238"/>
    </row>
    <row r="746" customFormat="false" ht="15" hidden="false" customHeight="false" outlineLevel="0" collapsed="false">
      <c r="A746" s="238"/>
      <c r="B746" s="453"/>
      <c r="C746" s="238"/>
      <c r="D746" s="347"/>
      <c r="E746" s="347"/>
      <c r="F746" s="486"/>
      <c r="G746" s="505"/>
      <c r="H746" s="486"/>
      <c r="I746" s="491"/>
      <c r="J746" s="238"/>
      <c r="K746" s="238"/>
      <c r="L746" s="238"/>
      <c r="M746" s="238"/>
      <c r="N746" s="238"/>
      <c r="O746" s="238"/>
      <c r="P746" s="238"/>
      <c r="Q746" s="238"/>
      <c r="R746" s="238"/>
      <c r="S746" s="238"/>
      <c r="T746" s="238"/>
      <c r="U746" s="238"/>
      <c r="V746" s="238"/>
      <c r="W746" s="238"/>
      <c r="X746" s="238"/>
      <c r="Y746" s="238"/>
      <c r="Z746" s="238"/>
      <c r="AA746" s="238"/>
      <c r="AB746" s="238"/>
      <c r="AC746" s="238"/>
    </row>
    <row r="747" customFormat="false" ht="15" hidden="false" customHeight="false" outlineLevel="0" collapsed="false">
      <c r="A747" s="238"/>
      <c r="B747" s="453"/>
      <c r="C747" s="238"/>
      <c r="D747" s="347"/>
      <c r="E747" s="347"/>
      <c r="F747" s="486"/>
      <c r="G747" s="505"/>
      <c r="H747" s="486"/>
      <c r="I747" s="491"/>
      <c r="J747" s="238"/>
      <c r="K747" s="238"/>
      <c r="L747" s="238"/>
      <c r="M747" s="238"/>
      <c r="N747" s="238"/>
      <c r="O747" s="238"/>
      <c r="P747" s="238"/>
      <c r="Q747" s="238"/>
      <c r="R747" s="238"/>
      <c r="S747" s="238"/>
      <c r="T747" s="238"/>
      <c r="U747" s="238"/>
      <c r="V747" s="238"/>
      <c r="W747" s="238"/>
      <c r="X747" s="238"/>
      <c r="Y747" s="238"/>
      <c r="Z747" s="238"/>
      <c r="AA747" s="238"/>
      <c r="AB747" s="238"/>
      <c r="AC747" s="238"/>
    </row>
    <row r="748" customFormat="false" ht="15" hidden="false" customHeight="false" outlineLevel="0" collapsed="false">
      <c r="A748" s="238"/>
      <c r="B748" s="453"/>
      <c r="C748" s="238"/>
      <c r="D748" s="347"/>
      <c r="E748" s="347"/>
      <c r="F748" s="486"/>
      <c r="G748" s="505"/>
      <c r="H748" s="486"/>
      <c r="I748" s="491"/>
      <c r="J748" s="238"/>
      <c r="K748" s="238"/>
      <c r="L748" s="238"/>
      <c r="M748" s="238"/>
      <c r="N748" s="238"/>
      <c r="O748" s="238"/>
      <c r="P748" s="238"/>
      <c r="Q748" s="238"/>
      <c r="R748" s="238"/>
      <c r="S748" s="238"/>
      <c r="T748" s="238"/>
      <c r="U748" s="238"/>
      <c r="V748" s="238"/>
      <c r="W748" s="238"/>
      <c r="X748" s="238"/>
      <c r="Y748" s="238"/>
      <c r="Z748" s="238"/>
      <c r="AA748" s="238"/>
      <c r="AB748" s="238"/>
      <c r="AC748" s="238"/>
    </row>
    <row r="749" customFormat="false" ht="15" hidden="false" customHeight="false" outlineLevel="0" collapsed="false">
      <c r="A749" s="238"/>
      <c r="B749" s="453"/>
      <c r="C749" s="238"/>
      <c r="D749" s="347"/>
      <c r="E749" s="347"/>
      <c r="F749" s="486"/>
      <c r="G749" s="505"/>
      <c r="H749" s="486"/>
      <c r="I749" s="491"/>
      <c r="J749" s="238"/>
      <c r="K749" s="238"/>
      <c r="L749" s="238"/>
      <c r="M749" s="238"/>
      <c r="N749" s="238"/>
      <c r="O749" s="238"/>
      <c r="P749" s="238"/>
      <c r="Q749" s="238"/>
      <c r="R749" s="238"/>
      <c r="S749" s="238"/>
      <c r="T749" s="238"/>
      <c r="U749" s="238"/>
      <c r="V749" s="238"/>
      <c r="W749" s="238"/>
      <c r="X749" s="238"/>
      <c r="Y749" s="238"/>
      <c r="Z749" s="238"/>
      <c r="AA749" s="238"/>
      <c r="AB749" s="238"/>
      <c r="AC749" s="238"/>
    </row>
    <row r="750" customFormat="false" ht="15" hidden="false" customHeight="false" outlineLevel="0" collapsed="false">
      <c r="A750" s="238"/>
      <c r="B750" s="453"/>
      <c r="C750" s="238"/>
      <c r="D750" s="347"/>
      <c r="E750" s="347"/>
      <c r="F750" s="486"/>
      <c r="G750" s="505"/>
      <c r="H750" s="486"/>
      <c r="I750" s="491"/>
      <c r="J750" s="238"/>
      <c r="K750" s="238"/>
      <c r="L750" s="238"/>
      <c r="M750" s="238"/>
      <c r="N750" s="238"/>
      <c r="O750" s="238"/>
      <c r="P750" s="238"/>
      <c r="Q750" s="238"/>
      <c r="R750" s="238"/>
      <c r="S750" s="238"/>
      <c r="T750" s="238"/>
      <c r="U750" s="238"/>
      <c r="V750" s="238"/>
      <c r="W750" s="238"/>
      <c r="X750" s="238"/>
      <c r="Y750" s="238"/>
      <c r="Z750" s="238"/>
      <c r="AA750" s="238"/>
      <c r="AB750" s="238"/>
      <c r="AC750" s="238"/>
    </row>
    <row r="751" customFormat="false" ht="15" hidden="false" customHeight="false" outlineLevel="0" collapsed="false">
      <c r="A751" s="238"/>
      <c r="B751" s="453"/>
      <c r="C751" s="238"/>
      <c r="D751" s="347"/>
      <c r="E751" s="347"/>
      <c r="F751" s="486"/>
      <c r="G751" s="505"/>
      <c r="H751" s="486"/>
      <c r="I751" s="491"/>
      <c r="J751" s="238"/>
      <c r="K751" s="238"/>
      <c r="L751" s="238"/>
      <c r="M751" s="238"/>
      <c r="N751" s="238"/>
      <c r="O751" s="238"/>
      <c r="P751" s="238"/>
      <c r="Q751" s="238"/>
      <c r="R751" s="238"/>
      <c r="S751" s="238"/>
      <c r="T751" s="238"/>
      <c r="U751" s="238"/>
      <c r="V751" s="238"/>
      <c r="W751" s="238"/>
      <c r="X751" s="238"/>
      <c r="Y751" s="238"/>
      <c r="Z751" s="238"/>
      <c r="AA751" s="238"/>
      <c r="AB751" s="238"/>
      <c r="AC751" s="238"/>
    </row>
    <row r="752" customFormat="false" ht="15" hidden="false" customHeight="false" outlineLevel="0" collapsed="false">
      <c r="A752" s="238"/>
      <c r="B752" s="453"/>
      <c r="C752" s="238"/>
      <c r="D752" s="347"/>
      <c r="E752" s="347"/>
      <c r="F752" s="486"/>
      <c r="G752" s="505"/>
      <c r="H752" s="486"/>
      <c r="I752" s="491"/>
      <c r="J752" s="238"/>
      <c r="K752" s="238"/>
      <c r="L752" s="238"/>
      <c r="M752" s="238"/>
      <c r="N752" s="238"/>
      <c r="O752" s="238"/>
      <c r="P752" s="238"/>
      <c r="Q752" s="238"/>
      <c r="R752" s="238"/>
      <c r="S752" s="238"/>
      <c r="T752" s="238"/>
      <c r="U752" s="238"/>
      <c r="V752" s="238"/>
      <c r="W752" s="238"/>
      <c r="X752" s="238"/>
      <c r="Y752" s="238"/>
      <c r="Z752" s="238"/>
      <c r="AA752" s="238"/>
      <c r="AB752" s="238"/>
      <c r="AC752" s="238"/>
    </row>
    <row r="753" customFormat="false" ht="15" hidden="false" customHeight="false" outlineLevel="0" collapsed="false">
      <c r="A753" s="238"/>
      <c r="B753" s="453"/>
      <c r="C753" s="238"/>
      <c r="D753" s="347"/>
      <c r="E753" s="347"/>
      <c r="F753" s="486"/>
      <c r="G753" s="505"/>
      <c r="H753" s="486"/>
      <c r="I753" s="491"/>
      <c r="J753" s="238"/>
      <c r="K753" s="238"/>
      <c r="L753" s="238"/>
      <c r="M753" s="238"/>
      <c r="N753" s="238"/>
      <c r="O753" s="238"/>
      <c r="P753" s="238"/>
      <c r="Q753" s="238"/>
      <c r="R753" s="238"/>
      <c r="S753" s="238"/>
      <c r="T753" s="238"/>
      <c r="U753" s="238"/>
      <c r="V753" s="238"/>
      <c r="W753" s="238"/>
      <c r="X753" s="238"/>
      <c r="Y753" s="238"/>
      <c r="Z753" s="238"/>
      <c r="AA753" s="238"/>
      <c r="AB753" s="238"/>
      <c r="AC753" s="238"/>
    </row>
    <row r="754" customFormat="false" ht="15" hidden="false" customHeight="false" outlineLevel="0" collapsed="false">
      <c r="A754" s="238"/>
      <c r="B754" s="453"/>
      <c r="C754" s="238"/>
      <c r="D754" s="347"/>
      <c r="E754" s="347"/>
      <c r="F754" s="486"/>
      <c r="G754" s="505"/>
      <c r="H754" s="486"/>
      <c r="I754" s="491"/>
      <c r="J754" s="238"/>
      <c r="K754" s="238"/>
      <c r="L754" s="238"/>
      <c r="M754" s="238"/>
      <c r="N754" s="238"/>
      <c r="O754" s="238"/>
      <c r="P754" s="238"/>
      <c r="Q754" s="238"/>
      <c r="R754" s="238"/>
      <c r="S754" s="238"/>
      <c r="T754" s="238"/>
      <c r="U754" s="238"/>
      <c r="V754" s="238"/>
      <c r="W754" s="238"/>
      <c r="X754" s="238"/>
      <c r="Y754" s="238"/>
      <c r="Z754" s="238"/>
      <c r="AA754" s="238"/>
      <c r="AB754" s="238"/>
      <c r="AC754" s="238"/>
    </row>
    <row r="755" customFormat="false" ht="15" hidden="false" customHeight="false" outlineLevel="0" collapsed="false">
      <c r="A755" s="238"/>
      <c r="B755" s="453"/>
      <c r="C755" s="238"/>
      <c r="D755" s="347"/>
      <c r="E755" s="347"/>
      <c r="F755" s="486"/>
      <c r="G755" s="505"/>
      <c r="H755" s="486"/>
      <c r="I755" s="491"/>
      <c r="J755" s="238"/>
      <c r="K755" s="238"/>
      <c r="L755" s="238"/>
      <c r="M755" s="238"/>
      <c r="N755" s="238"/>
      <c r="O755" s="238"/>
      <c r="P755" s="238"/>
      <c r="Q755" s="238"/>
      <c r="R755" s="238"/>
      <c r="S755" s="238"/>
      <c r="T755" s="238"/>
      <c r="U755" s="238"/>
      <c r="V755" s="238"/>
      <c r="W755" s="238"/>
      <c r="X755" s="238"/>
      <c r="Y755" s="238"/>
      <c r="Z755" s="238"/>
      <c r="AA755" s="238"/>
      <c r="AB755" s="238"/>
      <c r="AC755" s="238"/>
    </row>
    <row r="756" customFormat="false" ht="15" hidden="false" customHeight="false" outlineLevel="0" collapsed="false">
      <c r="A756" s="238"/>
      <c r="B756" s="453"/>
      <c r="C756" s="238"/>
      <c r="D756" s="347"/>
      <c r="E756" s="347"/>
      <c r="F756" s="486"/>
      <c r="G756" s="505"/>
      <c r="H756" s="486"/>
      <c r="I756" s="491"/>
      <c r="J756" s="238"/>
      <c r="K756" s="238"/>
      <c r="L756" s="238"/>
      <c r="M756" s="238"/>
      <c r="N756" s="238"/>
      <c r="O756" s="238"/>
      <c r="P756" s="238"/>
      <c r="Q756" s="238"/>
      <c r="R756" s="238"/>
      <c r="S756" s="238"/>
      <c r="T756" s="238"/>
      <c r="U756" s="238"/>
      <c r="V756" s="238"/>
      <c r="W756" s="238"/>
      <c r="X756" s="238"/>
      <c r="Y756" s="238"/>
      <c r="Z756" s="238"/>
      <c r="AA756" s="238"/>
      <c r="AB756" s="238"/>
      <c r="AC756" s="238"/>
    </row>
    <row r="757" customFormat="false" ht="15" hidden="false" customHeight="false" outlineLevel="0" collapsed="false">
      <c r="A757" s="238"/>
      <c r="B757" s="453"/>
      <c r="C757" s="238"/>
      <c r="D757" s="347"/>
      <c r="E757" s="347"/>
      <c r="F757" s="486"/>
      <c r="G757" s="505"/>
      <c r="H757" s="486"/>
      <c r="I757" s="491"/>
      <c r="J757" s="238"/>
      <c r="K757" s="238"/>
      <c r="L757" s="238"/>
      <c r="M757" s="238"/>
      <c r="N757" s="238"/>
      <c r="O757" s="238"/>
      <c r="P757" s="238"/>
      <c r="Q757" s="238"/>
      <c r="R757" s="238"/>
      <c r="S757" s="238"/>
      <c r="T757" s="238"/>
      <c r="U757" s="238"/>
      <c r="V757" s="238"/>
      <c r="W757" s="238"/>
      <c r="X757" s="238"/>
      <c r="Y757" s="238"/>
      <c r="Z757" s="238"/>
      <c r="AA757" s="238"/>
      <c r="AB757" s="238"/>
      <c r="AC757" s="238"/>
    </row>
    <row r="758" customFormat="false" ht="15" hidden="false" customHeight="false" outlineLevel="0" collapsed="false">
      <c r="A758" s="238"/>
      <c r="B758" s="453"/>
      <c r="C758" s="238"/>
      <c r="D758" s="347"/>
      <c r="E758" s="347"/>
      <c r="F758" s="486"/>
      <c r="G758" s="505"/>
      <c r="H758" s="486"/>
      <c r="I758" s="491"/>
      <c r="J758" s="238"/>
      <c r="K758" s="238"/>
      <c r="L758" s="238"/>
      <c r="M758" s="238"/>
      <c r="N758" s="238"/>
      <c r="O758" s="238"/>
      <c r="P758" s="238"/>
      <c r="Q758" s="238"/>
      <c r="R758" s="238"/>
      <c r="S758" s="238"/>
      <c r="T758" s="238"/>
      <c r="U758" s="238"/>
      <c r="V758" s="238"/>
      <c r="W758" s="238"/>
      <c r="X758" s="238"/>
      <c r="Y758" s="238"/>
      <c r="Z758" s="238"/>
      <c r="AA758" s="238"/>
      <c r="AB758" s="238"/>
      <c r="AC758" s="238"/>
    </row>
    <row r="759" customFormat="false" ht="15" hidden="false" customHeight="false" outlineLevel="0" collapsed="false">
      <c r="A759" s="238"/>
      <c r="B759" s="453"/>
      <c r="C759" s="238"/>
      <c r="D759" s="347"/>
      <c r="E759" s="347"/>
      <c r="F759" s="486"/>
      <c r="G759" s="505"/>
      <c r="H759" s="486"/>
      <c r="I759" s="491"/>
      <c r="J759" s="238"/>
      <c r="K759" s="238"/>
      <c r="L759" s="238"/>
      <c r="M759" s="238"/>
      <c r="N759" s="238"/>
      <c r="O759" s="238"/>
      <c r="P759" s="238"/>
      <c r="Q759" s="238"/>
      <c r="R759" s="238"/>
      <c r="S759" s="238"/>
      <c r="T759" s="238"/>
      <c r="U759" s="238"/>
      <c r="V759" s="238"/>
      <c r="W759" s="238"/>
      <c r="X759" s="238"/>
      <c r="Y759" s="238"/>
      <c r="Z759" s="238"/>
      <c r="AA759" s="238"/>
      <c r="AB759" s="238"/>
      <c r="AC759" s="238"/>
    </row>
    <row r="760" customFormat="false" ht="15" hidden="false" customHeight="false" outlineLevel="0" collapsed="false">
      <c r="A760" s="238"/>
      <c r="B760" s="453"/>
      <c r="C760" s="238"/>
      <c r="D760" s="347"/>
      <c r="E760" s="347"/>
      <c r="F760" s="486"/>
      <c r="G760" s="505"/>
      <c r="H760" s="486"/>
      <c r="I760" s="491"/>
      <c r="J760" s="238"/>
      <c r="K760" s="238"/>
      <c r="L760" s="238"/>
      <c r="M760" s="238"/>
      <c r="N760" s="238"/>
      <c r="O760" s="238"/>
      <c r="P760" s="238"/>
      <c r="Q760" s="238"/>
      <c r="R760" s="238"/>
      <c r="S760" s="238"/>
      <c r="T760" s="238"/>
      <c r="U760" s="238"/>
      <c r="V760" s="238"/>
      <c r="W760" s="238"/>
      <c r="X760" s="238"/>
      <c r="Y760" s="238"/>
      <c r="Z760" s="238"/>
      <c r="AA760" s="238"/>
      <c r="AB760" s="238"/>
      <c r="AC760" s="238"/>
    </row>
    <row r="761" customFormat="false" ht="15" hidden="false" customHeight="false" outlineLevel="0" collapsed="false">
      <c r="A761" s="238"/>
      <c r="B761" s="453"/>
      <c r="C761" s="238"/>
      <c r="D761" s="347"/>
      <c r="E761" s="347"/>
      <c r="F761" s="486"/>
      <c r="G761" s="505"/>
      <c r="H761" s="486"/>
      <c r="I761" s="491"/>
      <c r="J761" s="238"/>
      <c r="K761" s="238"/>
      <c r="L761" s="238"/>
      <c r="M761" s="238"/>
      <c r="N761" s="238"/>
      <c r="O761" s="238"/>
      <c r="P761" s="238"/>
      <c r="Q761" s="238"/>
      <c r="R761" s="238"/>
      <c r="S761" s="238"/>
      <c r="T761" s="238"/>
      <c r="U761" s="238"/>
      <c r="V761" s="238"/>
      <c r="W761" s="238"/>
      <c r="X761" s="238"/>
      <c r="Y761" s="238"/>
      <c r="Z761" s="238"/>
      <c r="AA761" s="238"/>
      <c r="AB761" s="238"/>
      <c r="AC761" s="238"/>
    </row>
    <row r="762" customFormat="false" ht="15" hidden="false" customHeight="false" outlineLevel="0" collapsed="false">
      <c r="A762" s="238"/>
      <c r="B762" s="453"/>
      <c r="C762" s="238"/>
      <c r="D762" s="347"/>
      <c r="E762" s="347"/>
      <c r="F762" s="486"/>
      <c r="G762" s="505"/>
      <c r="H762" s="486"/>
      <c r="I762" s="491"/>
      <c r="J762" s="238"/>
      <c r="K762" s="238"/>
      <c r="L762" s="238"/>
      <c r="M762" s="238"/>
      <c r="N762" s="238"/>
      <c r="O762" s="238"/>
      <c r="P762" s="238"/>
      <c r="Q762" s="238"/>
      <c r="R762" s="238"/>
      <c r="S762" s="238"/>
      <c r="T762" s="238"/>
      <c r="U762" s="238"/>
      <c r="V762" s="238"/>
      <c r="W762" s="238"/>
      <c r="X762" s="238"/>
      <c r="Y762" s="238"/>
      <c r="Z762" s="238"/>
      <c r="AA762" s="238"/>
      <c r="AB762" s="238"/>
      <c r="AC762" s="238"/>
    </row>
    <row r="763" customFormat="false" ht="15" hidden="false" customHeight="false" outlineLevel="0" collapsed="false">
      <c r="A763" s="238"/>
      <c r="B763" s="453"/>
      <c r="C763" s="238"/>
      <c r="D763" s="347"/>
      <c r="E763" s="347"/>
      <c r="F763" s="486"/>
      <c r="G763" s="505"/>
      <c r="H763" s="486"/>
      <c r="I763" s="491"/>
      <c r="J763" s="238"/>
      <c r="K763" s="238"/>
      <c r="L763" s="238"/>
      <c r="M763" s="238"/>
      <c r="N763" s="238"/>
      <c r="O763" s="238"/>
      <c r="P763" s="238"/>
      <c r="Q763" s="238"/>
      <c r="R763" s="238"/>
      <c r="S763" s="238"/>
      <c r="T763" s="238"/>
      <c r="U763" s="238"/>
      <c r="V763" s="238"/>
      <c r="W763" s="238"/>
      <c r="X763" s="238"/>
      <c r="Y763" s="238"/>
      <c r="Z763" s="238"/>
      <c r="AA763" s="238"/>
      <c r="AB763" s="238"/>
      <c r="AC763" s="238"/>
    </row>
    <row r="764" customFormat="false" ht="15" hidden="false" customHeight="false" outlineLevel="0" collapsed="false">
      <c r="A764" s="238"/>
      <c r="B764" s="453"/>
      <c r="C764" s="238"/>
      <c r="D764" s="347"/>
      <c r="E764" s="347"/>
      <c r="F764" s="486"/>
      <c r="G764" s="505"/>
      <c r="H764" s="486"/>
      <c r="I764" s="491"/>
      <c r="J764" s="238"/>
      <c r="K764" s="238"/>
      <c r="L764" s="238"/>
      <c r="M764" s="238"/>
      <c r="N764" s="238"/>
      <c r="O764" s="238"/>
      <c r="P764" s="238"/>
      <c r="Q764" s="238"/>
      <c r="R764" s="238"/>
      <c r="S764" s="238"/>
      <c r="T764" s="238"/>
      <c r="U764" s="238"/>
      <c r="V764" s="238"/>
      <c r="W764" s="238"/>
      <c r="X764" s="238"/>
      <c r="Y764" s="238"/>
      <c r="Z764" s="238"/>
      <c r="AA764" s="238"/>
      <c r="AB764" s="238"/>
      <c r="AC764" s="238"/>
    </row>
    <row r="765" customFormat="false" ht="15" hidden="false" customHeight="false" outlineLevel="0" collapsed="false">
      <c r="A765" s="238"/>
      <c r="B765" s="453"/>
      <c r="C765" s="238"/>
      <c r="D765" s="347"/>
      <c r="E765" s="347"/>
      <c r="F765" s="486"/>
      <c r="G765" s="505"/>
      <c r="H765" s="486"/>
      <c r="I765" s="491"/>
      <c r="J765" s="238"/>
      <c r="K765" s="238"/>
      <c r="L765" s="238"/>
      <c r="M765" s="238"/>
      <c r="N765" s="238"/>
      <c r="O765" s="238"/>
      <c r="P765" s="238"/>
      <c r="Q765" s="238"/>
      <c r="R765" s="238"/>
      <c r="S765" s="238"/>
      <c r="T765" s="238"/>
      <c r="U765" s="238"/>
      <c r="V765" s="238"/>
      <c r="W765" s="238"/>
      <c r="X765" s="238"/>
      <c r="Y765" s="238"/>
      <c r="Z765" s="238"/>
      <c r="AA765" s="238"/>
      <c r="AB765" s="238"/>
      <c r="AC765" s="238"/>
    </row>
    <row r="766" customFormat="false" ht="15" hidden="false" customHeight="false" outlineLevel="0" collapsed="false">
      <c r="A766" s="238"/>
      <c r="B766" s="453"/>
      <c r="C766" s="238"/>
      <c r="D766" s="347"/>
      <c r="E766" s="347"/>
      <c r="F766" s="486"/>
      <c r="G766" s="505"/>
      <c r="H766" s="486"/>
      <c r="I766" s="491"/>
      <c r="J766" s="238"/>
      <c r="K766" s="238"/>
      <c r="L766" s="238"/>
      <c r="M766" s="238"/>
      <c r="N766" s="238"/>
      <c r="O766" s="238"/>
      <c r="P766" s="238"/>
      <c r="Q766" s="238"/>
      <c r="R766" s="238"/>
      <c r="S766" s="238"/>
      <c r="T766" s="238"/>
      <c r="U766" s="238"/>
      <c r="V766" s="238"/>
      <c r="W766" s="238"/>
      <c r="X766" s="238"/>
      <c r="Y766" s="238"/>
      <c r="Z766" s="238"/>
      <c r="AA766" s="238"/>
      <c r="AB766" s="238"/>
      <c r="AC766" s="238"/>
    </row>
    <row r="767" customFormat="false" ht="15" hidden="false" customHeight="false" outlineLevel="0" collapsed="false">
      <c r="A767" s="238"/>
      <c r="B767" s="453"/>
      <c r="C767" s="238"/>
      <c r="D767" s="347"/>
      <c r="E767" s="347"/>
      <c r="F767" s="486"/>
      <c r="G767" s="505"/>
      <c r="H767" s="486"/>
      <c r="I767" s="491"/>
      <c r="J767" s="238"/>
      <c r="K767" s="238"/>
      <c r="L767" s="238"/>
      <c r="M767" s="238"/>
      <c r="N767" s="238"/>
      <c r="O767" s="238"/>
      <c r="P767" s="238"/>
      <c r="Q767" s="238"/>
      <c r="R767" s="238"/>
      <c r="S767" s="238"/>
      <c r="T767" s="238"/>
      <c r="U767" s="238"/>
      <c r="V767" s="238"/>
      <c r="W767" s="238"/>
      <c r="X767" s="238"/>
      <c r="Y767" s="238"/>
      <c r="Z767" s="238"/>
      <c r="AA767" s="238"/>
      <c r="AB767" s="238"/>
      <c r="AC767" s="238"/>
    </row>
    <row r="768" customFormat="false" ht="15" hidden="false" customHeight="false" outlineLevel="0" collapsed="false">
      <c r="A768" s="238"/>
      <c r="B768" s="453"/>
      <c r="C768" s="238"/>
      <c r="D768" s="347"/>
      <c r="E768" s="347"/>
      <c r="F768" s="486"/>
      <c r="G768" s="505"/>
      <c r="H768" s="486"/>
      <c r="I768" s="491"/>
      <c r="J768" s="238"/>
      <c r="K768" s="238"/>
      <c r="L768" s="238"/>
      <c r="M768" s="238"/>
      <c r="N768" s="238"/>
      <c r="O768" s="238"/>
      <c r="P768" s="238"/>
      <c r="Q768" s="238"/>
      <c r="R768" s="238"/>
      <c r="S768" s="238"/>
      <c r="T768" s="238"/>
      <c r="U768" s="238"/>
      <c r="V768" s="238"/>
      <c r="W768" s="238"/>
      <c r="X768" s="238"/>
      <c r="Y768" s="238"/>
      <c r="Z768" s="238"/>
      <c r="AA768" s="238"/>
      <c r="AB768" s="238"/>
      <c r="AC768" s="238"/>
    </row>
    <row r="769" customFormat="false" ht="15" hidden="false" customHeight="false" outlineLevel="0" collapsed="false">
      <c r="A769" s="238"/>
      <c r="B769" s="453"/>
      <c r="C769" s="238"/>
      <c r="D769" s="347"/>
      <c r="E769" s="347"/>
      <c r="F769" s="486"/>
      <c r="G769" s="505"/>
      <c r="H769" s="486"/>
      <c r="I769" s="491"/>
      <c r="J769" s="238"/>
      <c r="K769" s="238"/>
      <c r="L769" s="238"/>
      <c r="M769" s="238"/>
      <c r="N769" s="238"/>
      <c r="O769" s="238"/>
      <c r="P769" s="238"/>
      <c r="Q769" s="238"/>
      <c r="R769" s="238"/>
      <c r="S769" s="238"/>
      <c r="T769" s="238"/>
      <c r="U769" s="238"/>
      <c r="V769" s="238"/>
      <c r="W769" s="238"/>
      <c r="X769" s="238"/>
      <c r="Y769" s="238"/>
      <c r="Z769" s="238"/>
      <c r="AA769" s="238"/>
      <c r="AB769" s="238"/>
      <c r="AC769" s="238"/>
    </row>
    <row r="770" customFormat="false" ht="15" hidden="false" customHeight="false" outlineLevel="0" collapsed="false">
      <c r="A770" s="238"/>
      <c r="B770" s="453"/>
      <c r="C770" s="238"/>
      <c r="D770" s="347"/>
      <c r="E770" s="347"/>
      <c r="F770" s="486"/>
      <c r="G770" s="505"/>
      <c r="H770" s="486"/>
      <c r="I770" s="491"/>
      <c r="J770" s="238"/>
      <c r="K770" s="238"/>
      <c r="L770" s="238"/>
      <c r="M770" s="238"/>
      <c r="N770" s="238"/>
      <c r="O770" s="238"/>
      <c r="P770" s="238"/>
      <c r="Q770" s="238"/>
      <c r="R770" s="238"/>
      <c r="S770" s="238"/>
      <c r="T770" s="238"/>
      <c r="U770" s="238"/>
      <c r="V770" s="238"/>
      <c r="W770" s="238"/>
      <c r="X770" s="238"/>
      <c r="Y770" s="238"/>
      <c r="Z770" s="238"/>
      <c r="AA770" s="238"/>
      <c r="AB770" s="238"/>
      <c r="AC770" s="238"/>
    </row>
    <row r="771" customFormat="false" ht="15" hidden="false" customHeight="false" outlineLevel="0" collapsed="false">
      <c r="A771" s="238"/>
      <c r="B771" s="453"/>
      <c r="C771" s="238"/>
      <c r="D771" s="347"/>
      <c r="E771" s="347"/>
      <c r="F771" s="486"/>
      <c r="G771" s="505"/>
      <c r="H771" s="486"/>
      <c r="I771" s="491"/>
      <c r="J771" s="238"/>
      <c r="K771" s="238"/>
      <c r="L771" s="238"/>
      <c r="M771" s="238"/>
      <c r="N771" s="238"/>
      <c r="O771" s="238"/>
      <c r="P771" s="238"/>
      <c r="Q771" s="238"/>
      <c r="R771" s="238"/>
      <c r="S771" s="238"/>
      <c r="T771" s="238"/>
      <c r="U771" s="238"/>
      <c r="V771" s="238"/>
      <c r="W771" s="238"/>
      <c r="X771" s="238"/>
      <c r="Y771" s="238"/>
      <c r="Z771" s="238"/>
      <c r="AA771" s="238"/>
      <c r="AB771" s="238"/>
      <c r="AC771" s="238"/>
    </row>
    <row r="772" customFormat="false" ht="15" hidden="false" customHeight="false" outlineLevel="0" collapsed="false">
      <c r="A772" s="238"/>
      <c r="B772" s="453"/>
      <c r="C772" s="238"/>
      <c r="D772" s="347"/>
      <c r="E772" s="347"/>
      <c r="F772" s="486"/>
      <c r="G772" s="505"/>
      <c r="H772" s="486"/>
      <c r="I772" s="491"/>
      <c r="J772" s="238"/>
      <c r="K772" s="238"/>
      <c r="L772" s="238"/>
      <c r="M772" s="238"/>
      <c r="N772" s="238"/>
      <c r="O772" s="238"/>
      <c r="P772" s="238"/>
      <c r="Q772" s="238"/>
      <c r="R772" s="238"/>
      <c r="S772" s="238"/>
      <c r="T772" s="238"/>
      <c r="U772" s="238"/>
      <c r="V772" s="238"/>
      <c r="W772" s="238"/>
      <c r="X772" s="238"/>
      <c r="Y772" s="238"/>
      <c r="Z772" s="238"/>
      <c r="AA772" s="238"/>
      <c r="AB772" s="238"/>
      <c r="AC772" s="238"/>
    </row>
    <row r="773" customFormat="false" ht="15" hidden="false" customHeight="false" outlineLevel="0" collapsed="false">
      <c r="A773" s="238"/>
      <c r="B773" s="453"/>
      <c r="C773" s="238"/>
      <c r="D773" s="347"/>
      <c r="E773" s="347"/>
      <c r="F773" s="486"/>
      <c r="G773" s="505"/>
      <c r="H773" s="486"/>
      <c r="I773" s="491"/>
      <c r="J773" s="238"/>
      <c r="K773" s="238"/>
      <c r="L773" s="238"/>
      <c r="M773" s="238"/>
      <c r="N773" s="238"/>
      <c r="O773" s="238"/>
      <c r="P773" s="238"/>
      <c r="Q773" s="238"/>
      <c r="R773" s="238"/>
      <c r="S773" s="238"/>
      <c r="T773" s="238"/>
      <c r="U773" s="238"/>
      <c r="V773" s="238"/>
      <c r="W773" s="238"/>
      <c r="X773" s="238"/>
      <c r="Y773" s="238"/>
      <c r="Z773" s="238"/>
      <c r="AA773" s="238"/>
      <c r="AB773" s="238"/>
      <c r="AC773" s="238"/>
    </row>
    <row r="774" customFormat="false" ht="15" hidden="false" customHeight="false" outlineLevel="0" collapsed="false">
      <c r="A774" s="238"/>
      <c r="B774" s="453"/>
      <c r="C774" s="238"/>
      <c r="D774" s="347"/>
      <c r="E774" s="347"/>
      <c r="F774" s="486"/>
      <c r="G774" s="505"/>
      <c r="H774" s="486"/>
      <c r="I774" s="491"/>
      <c r="J774" s="238"/>
      <c r="K774" s="238"/>
      <c r="L774" s="238"/>
      <c r="M774" s="238"/>
      <c r="N774" s="238"/>
      <c r="O774" s="238"/>
      <c r="P774" s="238"/>
      <c r="Q774" s="238"/>
      <c r="R774" s="238"/>
      <c r="S774" s="238"/>
      <c r="T774" s="238"/>
      <c r="U774" s="238"/>
      <c r="V774" s="238"/>
      <c r="W774" s="238"/>
      <c r="X774" s="238"/>
      <c r="Y774" s="238"/>
      <c r="Z774" s="238"/>
      <c r="AA774" s="238"/>
      <c r="AB774" s="238"/>
      <c r="AC774" s="238"/>
    </row>
    <row r="775" customFormat="false" ht="15" hidden="false" customHeight="false" outlineLevel="0" collapsed="false">
      <c r="A775" s="238"/>
      <c r="B775" s="453"/>
      <c r="C775" s="238"/>
      <c r="D775" s="347"/>
      <c r="E775" s="347"/>
      <c r="F775" s="486"/>
      <c r="G775" s="505"/>
      <c r="H775" s="486"/>
      <c r="I775" s="491"/>
      <c r="J775" s="238"/>
      <c r="K775" s="238"/>
      <c r="L775" s="238"/>
      <c r="M775" s="238"/>
      <c r="N775" s="238"/>
      <c r="O775" s="238"/>
      <c r="P775" s="238"/>
      <c r="Q775" s="238"/>
      <c r="R775" s="238"/>
      <c r="S775" s="238"/>
      <c r="T775" s="238"/>
      <c r="U775" s="238"/>
      <c r="V775" s="238"/>
      <c r="W775" s="238"/>
      <c r="X775" s="238"/>
      <c r="Y775" s="238"/>
      <c r="Z775" s="238"/>
      <c r="AA775" s="238"/>
      <c r="AB775" s="238"/>
      <c r="AC775" s="238"/>
    </row>
    <row r="776" customFormat="false" ht="15" hidden="false" customHeight="false" outlineLevel="0" collapsed="false">
      <c r="A776" s="238"/>
      <c r="B776" s="453"/>
      <c r="C776" s="238"/>
      <c r="D776" s="347"/>
      <c r="E776" s="347"/>
      <c r="F776" s="486"/>
      <c r="G776" s="505"/>
      <c r="H776" s="486"/>
      <c r="I776" s="491"/>
      <c r="J776" s="238"/>
      <c r="K776" s="238"/>
      <c r="L776" s="238"/>
      <c r="M776" s="238"/>
      <c r="N776" s="238"/>
      <c r="O776" s="238"/>
      <c r="P776" s="238"/>
      <c r="Q776" s="238"/>
      <c r="R776" s="238"/>
      <c r="S776" s="238"/>
      <c r="T776" s="238"/>
      <c r="U776" s="238"/>
      <c r="V776" s="238"/>
      <c r="W776" s="238"/>
      <c r="X776" s="238"/>
      <c r="Y776" s="238"/>
      <c r="Z776" s="238"/>
      <c r="AA776" s="238"/>
      <c r="AB776" s="238"/>
      <c r="AC776" s="238"/>
    </row>
    <row r="777" customFormat="false" ht="15" hidden="false" customHeight="false" outlineLevel="0" collapsed="false">
      <c r="A777" s="238"/>
      <c r="B777" s="453"/>
      <c r="C777" s="238"/>
      <c r="D777" s="347"/>
      <c r="E777" s="347"/>
      <c r="F777" s="486"/>
      <c r="G777" s="505"/>
      <c r="H777" s="486"/>
      <c r="I777" s="491"/>
      <c r="J777" s="238"/>
      <c r="K777" s="238"/>
      <c r="L777" s="238"/>
      <c r="M777" s="238"/>
      <c r="N777" s="238"/>
      <c r="O777" s="238"/>
      <c r="P777" s="238"/>
      <c r="Q777" s="238"/>
      <c r="R777" s="238"/>
      <c r="S777" s="238"/>
      <c r="T777" s="238"/>
      <c r="U777" s="238"/>
      <c r="V777" s="238"/>
      <c r="W777" s="238"/>
      <c r="X777" s="238"/>
      <c r="Y777" s="238"/>
      <c r="Z777" s="238"/>
      <c r="AA777" s="238"/>
      <c r="AB777" s="238"/>
      <c r="AC777" s="238"/>
    </row>
    <row r="778" customFormat="false" ht="15" hidden="false" customHeight="false" outlineLevel="0" collapsed="false">
      <c r="A778" s="238"/>
      <c r="B778" s="453"/>
      <c r="C778" s="238"/>
      <c r="D778" s="347"/>
      <c r="E778" s="347"/>
      <c r="F778" s="486"/>
      <c r="G778" s="505"/>
      <c r="H778" s="486"/>
      <c r="I778" s="491"/>
      <c r="J778" s="238"/>
      <c r="K778" s="238"/>
      <c r="L778" s="238"/>
      <c r="M778" s="238"/>
      <c r="N778" s="238"/>
      <c r="O778" s="238"/>
      <c r="P778" s="238"/>
      <c r="Q778" s="238"/>
      <c r="R778" s="238"/>
      <c r="S778" s="238"/>
      <c r="T778" s="238"/>
      <c r="U778" s="238"/>
      <c r="V778" s="238"/>
      <c r="W778" s="238"/>
      <c r="X778" s="238"/>
      <c r="Y778" s="238"/>
      <c r="Z778" s="238"/>
      <c r="AA778" s="238"/>
      <c r="AB778" s="238"/>
      <c r="AC778" s="238"/>
    </row>
    <row r="779" customFormat="false" ht="15" hidden="false" customHeight="false" outlineLevel="0" collapsed="false">
      <c r="A779" s="238"/>
      <c r="B779" s="453"/>
      <c r="C779" s="238"/>
      <c r="D779" s="347"/>
      <c r="E779" s="347"/>
      <c r="F779" s="486"/>
      <c r="G779" s="505"/>
      <c r="H779" s="486"/>
      <c r="I779" s="491"/>
      <c r="J779" s="238"/>
      <c r="K779" s="238"/>
      <c r="L779" s="238"/>
      <c r="M779" s="238"/>
      <c r="N779" s="238"/>
      <c r="O779" s="238"/>
      <c r="P779" s="238"/>
      <c r="Q779" s="238"/>
      <c r="R779" s="238"/>
      <c r="S779" s="238"/>
      <c r="T779" s="238"/>
      <c r="U779" s="238"/>
      <c r="V779" s="238"/>
      <c r="W779" s="238"/>
      <c r="X779" s="238"/>
      <c r="Y779" s="238"/>
      <c r="Z779" s="238"/>
      <c r="AA779" s="238"/>
      <c r="AB779" s="238"/>
      <c r="AC779" s="238"/>
    </row>
    <row r="780" customFormat="false" ht="15" hidden="false" customHeight="false" outlineLevel="0" collapsed="false">
      <c r="A780" s="238"/>
      <c r="B780" s="453"/>
      <c r="C780" s="238"/>
      <c r="D780" s="347"/>
      <c r="E780" s="347"/>
      <c r="F780" s="486"/>
      <c r="G780" s="505"/>
      <c r="H780" s="486"/>
      <c r="I780" s="491"/>
      <c r="J780" s="238"/>
      <c r="K780" s="238"/>
      <c r="L780" s="238"/>
      <c r="M780" s="238"/>
      <c r="N780" s="238"/>
      <c r="O780" s="238"/>
      <c r="P780" s="238"/>
      <c r="Q780" s="238"/>
      <c r="R780" s="238"/>
      <c r="S780" s="238"/>
      <c r="T780" s="238"/>
      <c r="U780" s="238"/>
      <c r="V780" s="238"/>
      <c r="W780" s="238"/>
      <c r="X780" s="238"/>
      <c r="Y780" s="238"/>
      <c r="Z780" s="238"/>
      <c r="AA780" s="238"/>
      <c r="AB780" s="238"/>
      <c r="AC780" s="238"/>
    </row>
    <row r="781" customFormat="false" ht="15" hidden="false" customHeight="false" outlineLevel="0" collapsed="false">
      <c r="A781" s="238"/>
      <c r="B781" s="453"/>
      <c r="C781" s="238"/>
      <c r="D781" s="347"/>
      <c r="E781" s="347"/>
      <c r="F781" s="486"/>
      <c r="G781" s="505"/>
      <c r="H781" s="486"/>
      <c r="I781" s="491"/>
      <c r="J781" s="238"/>
      <c r="K781" s="238"/>
      <c r="L781" s="238"/>
      <c r="M781" s="238"/>
      <c r="N781" s="238"/>
      <c r="O781" s="238"/>
      <c r="P781" s="238"/>
      <c r="Q781" s="238"/>
      <c r="R781" s="238"/>
      <c r="S781" s="238"/>
      <c r="T781" s="238"/>
      <c r="U781" s="238"/>
      <c r="V781" s="238"/>
      <c r="W781" s="238"/>
      <c r="X781" s="238"/>
      <c r="Y781" s="238"/>
      <c r="Z781" s="238"/>
      <c r="AA781" s="238"/>
      <c r="AB781" s="238"/>
      <c r="AC781" s="238"/>
    </row>
    <row r="782" customFormat="false" ht="15" hidden="false" customHeight="false" outlineLevel="0" collapsed="false">
      <c r="A782" s="238"/>
      <c r="B782" s="453"/>
      <c r="C782" s="238"/>
      <c r="D782" s="347"/>
      <c r="E782" s="347"/>
      <c r="F782" s="486"/>
      <c r="G782" s="505"/>
      <c r="H782" s="486"/>
      <c r="I782" s="491"/>
      <c r="J782" s="238"/>
      <c r="K782" s="238"/>
      <c r="L782" s="238"/>
      <c r="M782" s="238"/>
      <c r="N782" s="238"/>
      <c r="O782" s="238"/>
      <c r="P782" s="238"/>
      <c r="Q782" s="238"/>
      <c r="R782" s="238"/>
      <c r="S782" s="238"/>
      <c r="T782" s="238"/>
      <c r="U782" s="238"/>
      <c r="V782" s="238"/>
      <c r="W782" s="238"/>
      <c r="X782" s="238"/>
      <c r="Y782" s="238"/>
      <c r="Z782" s="238"/>
      <c r="AA782" s="238"/>
      <c r="AB782" s="238"/>
      <c r="AC782" s="238"/>
    </row>
    <row r="783" customFormat="false" ht="15" hidden="false" customHeight="false" outlineLevel="0" collapsed="false">
      <c r="A783" s="238"/>
      <c r="B783" s="453"/>
      <c r="C783" s="238"/>
      <c r="D783" s="347"/>
      <c r="E783" s="347"/>
      <c r="F783" s="486"/>
      <c r="G783" s="505"/>
      <c r="H783" s="486"/>
      <c r="I783" s="491"/>
      <c r="J783" s="238"/>
      <c r="K783" s="238"/>
      <c r="L783" s="238"/>
      <c r="M783" s="238"/>
      <c r="N783" s="238"/>
      <c r="O783" s="238"/>
      <c r="P783" s="238"/>
      <c r="Q783" s="238"/>
      <c r="R783" s="238"/>
      <c r="S783" s="238"/>
      <c r="T783" s="238"/>
      <c r="U783" s="238"/>
      <c r="V783" s="238"/>
      <c r="W783" s="238"/>
      <c r="X783" s="238"/>
      <c r="Y783" s="238"/>
      <c r="Z783" s="238"/>
      <c r="AA783" s="238"/>
      <c r="AB783" s="238"/>
      <c r="AC783" s="238"/>
    </row>
    <row r="784" customFormat="false" ht="15" hidden="false" customHeight="false" outlineLevel="0" collapsed="false">
      <c r="A784" s="238"/>
      <c r="B784" s="453"/>
      <c r="C784" s="238"/>
      <c r="D784" s="347"/>
      <c r="E784" s="347"/>
      <c r="F784" s="486"/>
      <c r="G784" s="505"/>
      <c r="H784" s="486"/>
      <c r="I784" s="491"/>
      <c r="J784" s="238"/>
      <c r="K784" s="238"/>
      <c r="L784" s="238"/>
      <c r="M784" s="238"/>
      <c r="N784" s="238"/>
      <c r="O784" s="238"/>
      <c r="P784" s="238"/>
      <c r="Q784" s="238"/>
      <c r="R784" s="238"/>
      <c r="S784" s="238"/>
      <c r="T784" s="238"/>
      <c r="U784" s="238"/>
      <c r="V784" s="238"/>
      <c r="W784" s="238"/>
      <c r="X784" s="238"/>
      <c r="Y784" s="238"/>
      <c r="Z784" s="238"/>
      <c r="AA784" s="238"/>
      <c r="AB784" s="238"/>
      <c r="AC784" s="238"/>
    </row>
    <row r="785" customFormat="false" ht="15" hidden="false" customHeight="false" outlineLevel="0" collapsed="false">
      <c r="A785" s="238"/>
      <c r="B785" s="453"/>
      <c r="C785" s="238"/>
      <c r="D785" s="347"/>
      <c r="E785" s="347"/>
      <c r="F785" s="486"/>
      <c r="G785" s="505"/>
      <c r="H785" s="486"/>
      <c r="I785" s="491"/>
      <c r="J785" s="238"/>
      <c r="K785" s="238"/>
      <c r="L785" s="238"/>
      <c r="M785" s="238"/>
      <c r="N785" s="238"/>
      <c r="O785" s="238"/>
      <c r="P785" s="238"/>
      <c r="Q785" s="238"/>
      <c r="R785" s="238"/>
      <c r="S785" s="238"/>
      <c r="T785" s="238"/>
      <c r="U785" s="238"/>
      <c r="V785" s="238"/>
      <c r="W785" s="238"/>
      <c r="X785" s="238"/>
      <c r="Y785" s="238"/>
      <c r="Z785" s="238"/>
      <c r="AA785" s="238"/>
      <c r="AB785" s="238"/>
      <c r="AC785" s="238"/>
    </row>
    <row r="786" customFormat="false" ht="15" hidden="false" customHeight="false" outlineLevel="0" collapsed="false">
      <c r="A786" s="238"/>
      <c r="B786" s="453"/>
      <c r="C786" s="238"/>
      <c r="D786" s="347"/>
      <c r="E786" s="347"/>
      <c r="F786" s="486"/>
      <c r="G786" s="505"/>
      <c r="H786" s="486"/>
      <c r="I786" s="491"/>
      <c r="J786" s="238"/>
      <c r="K786" s="238"/>
      <c r="L786" s="238"/>
      <c r="M786" s="238"/>
      <c r="N786" s="238"/>
      <c r="O786" s="238"/>
      <c r="P786" s="238"/>
      <c r="Q786" s="238"/>
      <c r="R786" s="238"/>
      <c r="S786" s="238"/>
      <c r="T786" s="238"/>
      <c r="U786" s="238"/>
      <c r="V786" s="238"/>
      <c r="W786" s="238"/>
      <c r="X786" s="238"/>
      <c r="Y786" s="238"/>
      <c r="Z786" s="238"/>
      <c r="AA786" s="238"/>
      <c r="AB786" s="238"/>
      <c r="AC786" s="238"/>
    </row>
    <row r="787" customFormat="false" ht="15" hidden="false" customHeight="false" outlineLevel="0" collapsed="false">
      <c r="A787" s="238"/>
      <c r="B787" s="453"/>
      <c r="C787" s="238"/>
      <c r="D787" s="347"/>
      <c r="E787" s="347"/>
      <c r="F787" s="486"/>
      <c r="G787" s="505"/>
      <c r="H787" s="486"/>
      <c r="I787" s="491"/>
      <c r="J787" s="238"/>
      <c r="K787" s="238"/>
      <c r="L787" s="238"/>
      <c r="M787" s="238"/>
      <c r="N787" s="238"/>
      <c r="O787" s="238"/>
      <c r="P787" s="238"/>
      <c r="Q787" s="238"/>
      <c r="R787" s="238"/>
      <c r="S787" s="238"/>
      <c r="T787" s="238"/>
      <c r="U787" s="238"/>
      <c r="V787" s="238"/>
      <c r="W787" s="238"/>
      <c r="X787" s="238"/>
      <c r="Y787" s="238"/>
      <c r="Z787" s="238"/>
      <c r="AA787" s="238"/>
      <c r="AB787" s="238"/>
      <c r="AC787" s="238"/>
    </row>
    <row r="788" customFormat="false" ht="15" hidden="false" customHeight="false" outlineLevel="0" collapsed="false">
      <c r="A788" s="238"/>
      <c r="B788" s="453"/>
      <c r="C788" s="238"/>
      <c r="D788" s="347"/>
      <c r="E788" s="347"/>
      <c r="F788" s="486"/>
      <c r="G788" s="505"/>
      <c r="H788" s="486"/>
      <c r="I788" s="491"/>
      <c r="J788" s="238"/>
      <c r="K788" s="238"/>
      <c r="L788" s="238"/>
      <c r="M788" s="238"/>
      <c r="N788" s="238"/>
      <c r="O788" s="238"/>
      <c r="P788" s="238"/>
      <c r="Q788" s="238"/>
      <c r="R788" s="238"/>
      <c r="S788" s="238"/>
      <c r="T788" s="238"/>
      <c r="U788" s="238"/>
      <c r="V788" s="238"/>
      <c r="W788" s="238"/>
      <c r="X788" s="238"/>
      <c r="Y788" s="238"/>
      <c r="Z788" s="238"/>
      <c r="AA788" s="238"/>
      <c r="AB788" s="238"/>
      <c r="AC788" s="238"/>
    </row>
    <row r="789" customFormat="false" ht="15" hidden="false" customHeight="false" outlineLevel="0" collapsed="false">
      <c r="A789" s="238"/>
      <c r="B789" s="453"/>
      <c r="C789" s="238"/>
      <c r="D789" s="347"/>
      <c r="E789" s="347"/>
      <c r="F789" s="486"/>
      <c r="G789" s="505"/>
      <c r="H789" s="486"/>
      <c r="I789" s="491"/>
      <c r="J789" s="238"/>
      <c r="K789" s="238"/>
      <c r="L789" s="238"/>
      <c r="M789" s="238"/>
      <c r="N789" s="238"/>
      <c r="O789" s="238"/>
      <c r="P789" s="238"/>
      <c r="Q789" s="238"/>
      <c r="R789" s="238"/>
      <c r="S789" s="238"/>
      <c r="T789" s="238"/>
      <c r="U789" s="238"/>
      <c r="V789" s="238"/>
      <c r="W789" s="238"/>
      <c r="X789" s="238"/>
      <c r="Y789" s="238"/>
      <c r="Z789" s="238"/>
      <c r="AA789" s="238"/>
      <c r="AB789" s="238"/>
      <c r="AC789" s="238"/>
    </row>
    <row r="790" customFormat="false" ht="15" hidden="false" customHeight="false" outlineLevel="0" collapsed="false">
      <c r="A790" s="238"/>
      <c r="B790" s="453"/>
      <c r="C790" s="238"/>
      <c r="D790" s="347"/>
      <c r="E790" s="347"/>
      <c r="F790" s="486"/>
      <c r="G790" s="505"/>
      <c r="H790" s="486"/>
      <c r="I790" s="491"/>
      <c r="J790" s="238"/>
      <c r="K790" s="238"/>
      <c r="L790" s="238"/>
      <c r="M790" s="238"/>
      <c r="N790" s="238"/>
      <c r="O790" s="238"/>
      <c r="P790" s="238"/>
      <c r="Q790" s="238"/>
      <c r="R790" s="238"/>
      <c r="S790" s="238"/>
      <c r="T790" s="238"/>
      <c r="U790" s="238"/>
      <c r="V790" s="238"/>
      <c r="W790" s="238"/>
      <c r="X790" s="238"/>
      <c r="Y790" s="238"/>
      <c r="Z790" s="238"/>
      <c r="AA790" s="238"/>
      <c r="AB790" s="238"/>
      <c r="AC790" s="238"/>
    </row>
    <row r="791" customFormat="false" ht="15" hidden="false" customHeight="false" outlineLevel="0" collapsed="false">
      <c r="A791" s="238"/>
      <c r="B791" s="453"/>
      <c r="C791" s="238"/>
      <c r="D791" s="347"/>
      <c r="E791" s="347"/>
      <c r="F791" s="486"/>
      <c r="G791" s="505"/>
      <c r="H791" s="486"/>
      <c r="I791" s="491"/>
      <c r="J791" s="238"/>
      <c r="K791" s="238"/>
      <c r="L791" s="238"/>
      <c r="M791" s="238"/>
      <c r="N791" s="238"/>
      <c r="O791" s="238"/>
      <c r="P791" s="238"/>
      <c r="Q791" s="238"/>
      <c r="R791" s="238"/>
      <c r="S791" s="238"/>
      <c r="T791" s="238"/>
      <c r="U791" s="238"/>
      <c r="V791" s="238"/>
      <c r="W791" s="238"/>
      <c r="X791" s="238"/>
      <c r="Y791" s="238"/>
      <c r="Z791" s="238"/>
      <c r="AA791" s="238"/>
      <c r="AB791" s="238"/>
      <c r="AC791" s="238"/>
    </row>
    <row r="792" customFormat="false" ht="15" hidden="false" customHeight="false" outlineLevel="0" collapsed="false">
      <c r="A792" s="238"/>
      <c r="B792" s="453"/>
      <c r="C792" s="238"/>
      <c r="D792" s="347"/>
      <c r="E792" s="347"/>
      <c r="F792" s="486"/>
      <c r="G792" s="505"/>
      <c r="H792" s="486"/>
      <c r="I792" s="491"/>
      <c r="J792" s="238"/>
      <c r="K792" s="238"/>
      <c r="L792" s="238"/>
      <c r="M792" s="238"/>
      <c r="N792" s="238"/>
      <c r="O792" s="238"/>
      <c r="P792" s="238"/>
      <c r="Q792" s="238"/>
      <c r="R792" s="238"/>
      <c r="S792" s="238"/>
      <c r="T792" s="238"/>
      <c r="U792" s="238"/>
      <c r="V792" s="238"/>
      <c r="W792" s="238"/>
      <c r="X792" s="238"/>
      <c r="Y792" s="238"/>
      <c r="Z792" s="238"/>
      <c r="AA792" s="238"/>
      <c r="AB792" s="238"/>
      <c r="AC792" s="238"/>
    </row>
    <row r="793" customFormat="false" ht="15" hidden="false" customHeight="false" outlineLevel="0" collapsed="false">
      <c r="A793" s="238"/>
      <c r="B793" s="453"/>
      <c r="C793" s="238"/>
      <c r="D793" s="347"/>
      <c r="E793" s="347"/>
      <c r="F793" s="486"/>
      <c r="G793" s="505"/>
      <c r="H793" s="486"/>
      <c r="I793" s="491"/>
      <c r="J793" s="238"/>
      <c r="K793" s="238"/>
      <c r="L793" s="238"/>
      <c r="M793" s="238"/>
      <c r="N793" s="238"/>
      <c r="O793" s="238"/>
      <c r="P793" s="238"/>
      <c r="Q793" s="238"/>
      <c r="R793" s="238"/>
      <c r="S793" s="238"/>
      <c r="T793" s="238"/>
      <c r="U793" s="238"/>
      <c r="V793" s="238"/>
      <c r="W793" s="238"/>
      <c r="X793" s="238"/>
      <c r="Y793" s="238"/>
      <c r="Z793" s="238"/>
      <c r="AA793" s="238"/>
      <c r="AB793" s="238"/>
      <c r="AC793" s="238"/>
    </row>
    <row r="794" customFormat="false" ht="15" hidden="false" customHeight="false" outlineLevel="0" collapsed="false">
      <c r="A794" s="238"/>
      <c r="B794" s="453"/>
      <c r="C794" s="238"/>
      <c r="D794" s="347"/>
      <c r="E794" s="347"/>
      <c r="F794" s="486"/>
      <c r="G794" s="505"/>
      <c r="H794" s="486"/>
      <c r="I794" s="491"/>
      <c r="J794" s="238"/>
      <c r="K794" s="238"/>
      <c r="L794" s="238"/>
      <c r="M794" s="238"/>
      <c r="N794" s="238"/>
      <c r="O794" s="238"/>
      <c r="P794" s="238"/>
      <c r="Q794" s="238"/>
      <c r="R794" s="238"/>
      <c r="S794" s="238"/>
      <c r="T794" s="238"/>
      <c r="U794" s="238"/>
      <c r="V794" s="238"/>
      <c r="W794" s="238"/>
      <c r="X794" s="238"/>
      <c r="Y794" s="238"/>
      <c r="Z794" s="238"/>
      <c r="AA794" s="238"/>
      <c r="AB794" s="238"/>
      <c r="AC794" s="238"/>
    </row>
    <row r="795" customFormat="false" ht="15" hidden="false" customHeight="false" outlineLevel="0" collapsed="false">
      <c r="A795" s="238"/>
      <c r="B795" s="453"/>
      <c r="C795" s="238"/>
      <c r="D795" s="347"/>
      <c r="E795" s="347"/>
      <c r="F795" s="486"/>
      <c r="G795" s="505"/>
      <c r="H795" s="486"/>
      <c r="I795" s="491"/>
      <c r="J795" s="238"/>
      <c r="K795" s="238"/>
      <c r="L795" s="238"/>
      <c r="M795" s="238"/>
      <c r="N795" s="238"/>
      <c r="O795" s="238"/>
      <c r="P795" s="238"/>
      <c r="Q795" s="238"/>
      <c r="R795" s="238"/>
      <c r="S795" s="238"/>
      <c r="T795" s="238"/>
      <c r="U795" s="238"/>
      <c r="V795" s="238"/>
      <c r="W795" s="238"/>
      <c r="X795" s="238"/>
      <c r="Y795" s="238"/>
      <c r="Z795" s="238"/>
      <c r="AA795" s="238"/>
      <c r="AB795" s="238"/>
      <c r="AC795" s="238"/>
    </row>
    <row r="796" customFormat="false" ht="15" hidden="false" customHeight="false" outlineLevel="0" collapsed="false">
      <c r="A796" s="238"/>
      <c r="B796" s="453"/>
      <c r="C796" s="238"/>
      <c r="D796" s="347"/>
      <c r="E796" s="347"/>
      <c r="F796" s="486"/>
      <c r="G796" s="505"/>
      <c r="H796" s="486"/>
      <c r="I796" s="491"/>
      <c r="J796" s="238"/>
      <c r="K796" s="238"/>
      <c r="L796" s="238"/>
      <c r="M796" s="238"/>
      <c r="N796" s="238"/>
      <c r="O796" s="238"/>
      <c r="P796" s="238"/>
      <c r="Q796" s="238"/>
      <c r="R796" s="238"/>
      <c r="S796" s="238"/>
      <c r="T796" s="238"/>
      <c r="U796" s="238"/>
      <c r="V796" s="238"/>
      <c r="W796" s="238"/>
      <c r="X796" s="238"/>
      <c r="Y796" s="238"/>
      <c r="Z796" s="238"/>
      <c r="AA796" s="238"/>
      <c r="AB796" s="238"/>
      <c r="AC796" s="238"/>
    </row>
    <row r="797" customFormat="false" ht="15" hidden="false" customHeight="false" outlineLevel="0" collapsed="false">
      <c r="A797" s="238"/>
      <c r="B797" s="453"/>
      <c r="C797" s="238"/>
      <c r="D797" s="347"/>
      <c r="E797" s="347"/>
      <c r="F797" s="486"/>
      <c r="G797" s="505"/>
      <c r="H797" s="486"/>
      <c r="I797" s="491"/>
      <c r="J797" s="238"/>
      <c r="K797" s="238"/>
      <c r="L797" s="238"/>
      <c r="M797" s="238"/>
      <c r="N797" s="238"/>
      <c r="O797" s="238"/>
      <c r="P797" s="238"/>
      <c r="Q797" s="238"/>
      <c r="R797" s="238"/>
      <c r="S797" s="238"/>
      <c r="T797" s="238"/>
      <c r="U797" s="238"/>
      <c r="V797" s="238"/>
      <c r="W797" s="238"/>
      <c r="X797" s="238"/>
      <c r="Y797" s="238"/>
      <c r="Z797" s="238"/>
      <c r="AA797" s="238"/>
      <c r="AB797" s="238"/>
      <c r="AC797" s="238"/>
    </row>
    <row r="798" customFormat="false" ht="15" hidden="false" customHeight="false" outlineLevel="0" collapsed="false">
      <c r="A798" s="238"/>
      <c r="B798" s="453"/>
      <c r="C798" s="238"/>
      <c r="D798" s="347"/>
      <c r="E798" s="347"/>
      <c r="F798" s="486"/>
      <c r="G798" s="505"/>
      <c r="H798" s="486"/>
      <c r="I798" s="491"/>
      <c r="J798" s="238"/>
      <c r="K798" s="238"/>
      <c r="L798" s="238"/>
      <c r="M798" s="238"/>
      <c r="N798" s="238"/>
      <c r="O798" s="238"/>
      <c r="P798" s="238"/>
      <c r="Q798" s="238"/>
      <c r="R798" s="238"/>
      <c r="S798" s="238"/>
      <c r="T798" s="238"/>
      <c r="U798" s="238"/>
      <c r="V798" s="238"/>
      <c r="W798" s="238"/>
      <c r="X798" s="238"/>
      <c r="Y798" s="238"/>
      <c r="Z798" s="238"/>
      <c r="AA798" s="238"/>
      <c r="AB798" s="238"/>
      <c r="AC798" s="238"/>
    </row>
    <row r="799" customFormat="false" ht="15" hidden="false" customHeight="false" outlineLevel="0" collapsed="false">
      <c r="A799" s="238"/>
      <c r="B799" s="453"/>
      <c r="C799" s="238"/>
      <c r="D799" s="347"/>
      <c r="E799" s="347"/>
      <c r="F799" s="486"/>
      <c r="G799" s="505"/>
      <c r="H799" s="486"/>
      <c r="I799" s="491"/>
      <c r="J799" s="238"/>
      <c r="K799" s="238"/>
      <c r="L799" s="238"/>
      <c r="M799" s="238"/>
      <c r="N799" s="238"/>
      <c r="O799" s="238"/>
      <c r="P799" s="238"/>
      <c r="Q799" s="238"/>
      <c r="R799" s="238"/>
      <c r="S799" s="238"/>
      <c r="T799" s="238"/>
      <c r="U799" s="238"/>
      <c r="V799" s="238"/>
      <c r="W799" s="238"/>
      <c r="X799" s="238"/>
      <c r="Y799" s="238"/>
      <c r="Z799" s="238"/>
      <c r="AA799" s="238"/>
      <c r="AB799" s="238"/>
      <c r="AC799" s="238"/>
    </row>
    <row r="800" customFormat="false" ht="15" hidden="false" customHeight="false" outlineLevel="0" collapsed="false">
      <c r="A800" s="238"/>
      <c r="B800" s="453"/>
      <c r="C800" s="238"/>
      <c r="D800" s="347"/>
      <c r="E800" s="347"/>
      <c r="F800" s="486"/>
      <c r="G800" s="505"/>
      <c r="H800" s="486"/>
      <c r="I800" s="491"/>
      <c r="J800" s="238"/>
      <c r="K800" s="238"/>
      <c r="L800" s="238"/>
      <c r="M800" s="238"/>
      <c r="N800" s="238"/>
      <c r="O800" s="238"/>
      <c r="P800" s="238"/>
      <c r="Q800" s="238"/>
      <c r="R800" s="238"/>
      <c r="S800" s="238"/>
      <c r="T800" s="238"/>
      <c r="U800" s="238"/>
      <c r="V800" s="238"/>
      <c r="W800" s="238"/>
      <c r="X800" s="238"/>
      <c r="Y800" s="238"/>
      <c r="Z800" s="238"/>
      <c r="AA800" s="238"/>
      <c r="AB800" s="238"/>
      <c r="AC800" s="238"/>
    </row>
    <row r="801" customFormat="false" ht="15" hidden="false" customHeight="false" outlineLevel="0" collapsed="false">
      <c r="A801" s="238"/>
      <c r="B801" s="453"/>
      <c r="C801" s="238"/>
      <c r="D801" s="347"/>
      <c r="E801" s="347"/>
      <c r="F801" s="486"/>
      <c r="G801" s="505"/>
      <c r="H801" s="486"/>
      <c r="I801" s="491"/>
      <c r="J801" s="238"/>
      <c r="K801" s="238"/>
      <c r="L801" s="238"/>
      <c r="M801" s="238"/>
      <c r="N801" s="238"/>
      <c r="O801" s="238"/>
      <c r="P801" s="238"/>
      <c r="Q801" s="238"/>
      <c r="R801" s="238"/>
      <c r="S801" s="238"/>
      <c r="T801" s="238"/>
      <c r="U801" s="238"/>
      <c r="V801" s="238"/>
      <c r="W801" s="238"/>
      <c r="X801" s="238"/>
      <c r="Y801" s="238"/>
      <c r="Z801" s="238"/>
      <c r="AA801" s="238"/>
      <c r="AB801" s="238"/>
      <c r="AC801" s="238"/>
    </row>
    <row r="802" customFormat="false" ht="15" hidden="false" customHeight="false" outlineLevel="0" collapsed="false">
      <c r="A802" s="238"/>
      <c r="B802" s="453"/>
      <c r="C802" s="238"/>
      <c r="D802" s="347"/>
      <c r="E802" s="347"/>
      <c r="F802" s="486"/>
      <c r="G802" s="505"/>
      <c r="H802" s="486"/>
      <c r="I802" s="491"/>
      <c r="J802" s="238"/>
      <c r="K802" s="238"/>
      <c r="L802" s="238"/>
      <c r="M802" s="238"/>
      <c r="N802" s="238"/>
      <c r="O802" s="238"/>
      <c r="P802" s="238"/>
      <c r="Q802" s="238"/>
      <c r="R802" s="238"/>
      <c r="S802" s="238"/>
      <c r="T802" s="238"/>
      <c r="U802" s="238"/>
      <c r="V802" s="238"/>
      <c r="W802" s="238"/>
      <c r="X802" s="238"/>
      <c r="Y802" s="238"/>
      <c r="Z802" s="238"/>
      <c r="AA802" s="238"/>
      <c r="AB802" s="238"/>
      <c r="AC802" s="238"/>
    </row>
    <row r="803" customFormat="false" ht="15" hidden="false" customHeight="false" outlineLevel="0" collapsed="false">
      <c r="A803" s="238"/>
      <c r="B803" s="453"/>
      <c r="C803" s="238"/>
      <c r="D803" s="347"/>
      <c r="E803" s="347"/>
      <c r="F803" s="486"/>
      <c r="G803" s="505"/>
      <c r="H803" s="486"/>
      <c r="I803" s="491"/>
      <c r="J803" s="238"/>
      <c r="K803" s="238"/>
      <c r="L803" s="238"/>
      <c r="M803" s="238"/>
      <c r="N803" s="238"/>
      <c r="O803" s="238"/>
      <c r="P803" s="238"/>
      <c r="Q803" s="238"/>
      <c r="R803" s="238"/>
      <c r="S803" s="238"/>
      <c r="T803" s="238"/>
      <c r="U803" s="238"/>
      <c r="V803" s="238"/>
      <c r="W803" s="238"/>
      <c r="X803" s="238"/>
      <c r="Y803" s="238"/>
      <c r="Z803" s="238"/>
      <c r="AA803" s="238"/>
      <c r="AB803" s="238"/>
      <c r="AC803" s="238"/>
    </row>
    <row r="804" customFormat="false" ht="15" hidden="false" customHeight="false" outlineLevel="0" collapsed="false">
      <c r="A804" s="238"/>
      <c r="B804" s="453"/>
      <c r="C804" s="238"/>
      <c r="D804" s="347"/>
      <c r="E804" s="347"/>
      <c r="F804" s="486"/>
      <c r="G804" s="505"/>
      <c r="H804" s="486"/>
      <c r="I804" s="491"/>
      <c r="J804" s="238"/>
      <c r="K804" s="238"/>
      <c r="L804" s="238"/>
      <c r="M804" s="238"/>
      <c r="N804" s="238"/>
      <c r="O804" s="238"/>
      <c r="P804" s="238"/>
      <c r="Q804" s="238"/>
      <c r="R804" s="238"/>
      <c r="S804" s="238"/>
      <c r="T804" s="238"/>
      <c r="U804" s="238"/>
      <c r="V804" s="238"/>
      <c r="W804" s="238"/>
      <c r="X804" s="238"/>
      <c r="Y804" s="238"/>
      <c r="Z804" s="238"/>
      <c r="AA804" s="238"/>
      <c r="AB804" s="238"/>
      <c r="AC804" s="238"/>
    </row>
    <row r="805" customFormat="false" ht="15" hidden="false" customHeight="false" outlineLevel="0" collapsed="false">
      <c r="A805" s="238"/>
      <c r="B805" s="453"/>
      <c r="C805" s="238"/>
      <c r="D805" s="347"/>
      <c r="E805" s="347"/>
      <c r="F805" s="486"/>
      <c r="G805" s="505"/>
      <c r="H805" s="486"/>
      <c r="I805" s="491"/>
      <c r="J805" s="238"/>
      <c r="K805" s="238"/>
      <c r="L805" s="238"/>
      <c r="M805" s="238"/>
      <c r="N805" s="238"/>
      <c r="O805" s="238"/>
      <c r="P805" s="238"/>
      <c r="Q805" s="238"/>
      <c r="R805" s="238"/>
      <c r="S805" s="238"/>
      <c r="T805" s="238"/>
      <c r="U805" s="238"/>
      <c r="V805" s="238"/>
      <c r="W805" s="238"/>
      <c r="X805" s="238"/>
      <c r="Y805" s="238"/>
      <c r="Z805" s="238"/>
      <c r="AA805" s="238"/>
      <c r="AB805" s="238"/>
      <c r="AC805" s="238"/>
    </row>
    <row r="806" customFormat="false" ht="15" hidden="false" customHeight="false" outlineLevel="0" collapsed="false">
      <c r="A806" s="238"/>
      <c r="B806" s="453"/>
      <c r="C806" s="238"/>
      <c r="D806" s="347"/>
      <c r="E806" s="347"/>
      <c r="F806" s="486"/>
      <c r="G806" s="505"/>
      <c r="H806" s="486"/>
      <c r="I806" s="491"/>
      <c r="J806" s="238"/>
      <c r="K806" s="238"/>
      <c r="L806" s="238"/>
      <c r="M806" s="238"/>
      <c r="N806" s="238"/>
      <c r="O806" s="238"/>
      <c r="P806" s="238"/>
      <c r="Q806" s="238"/>
      <c r="R806" s="238"/>
      <c r="S806" s="238"/>
      <c r="T806" s="238"/>
      <c r="U806" s="238"/>
      <c r="V806" s="238"/>
      <c r="W806" s="238"/>
      <c r="X806" s="238"/>
      <c r="Y806" s="238"/>
      <c r="Z806" s="238"/>
      <c r="AA806" s="238"/>
      <c r="AB806" s="238"/>
      <c r="AC806" s="238"/>
    </row>
    <row r="807" customFormat="false" ht="15" hidden="false" customHeight="false" outlineLevel="0" collapsed="false">
      <c r="A807" s="238"/>
      <c r="B807" s="453"/>
      <c r="C807" s="238"/>
      <c r="D807" s="347"/>
      <c r="E807" s="347"/>
      <c r="F807" s="486"/>
      <c r="G807" s="505"/>
      <c r="H807" s="486"/>
      <c r="I807" s="491"/>
      <c r="J807" s="238"/>
      <c r="K807" s="238"/>
      <c r="L807" s="238"/>
      <c r="M807" s="238"/>
      <c r="N807" s="238"/>
      <c r="O807" s="238"/>
      <c r="P807" s="238"/>
      <c r="Q807" s="238"/>
      <c r="R807" s="238"/>
      <c r="S807" s="238"/>
      <c r="T807" s="238"/>
      <c r="U807" s="238"/>
      <c r="V807" s="238"/>
      <c r="W807" s="238"/>
      <c r="X807" s="238"/>
      <c r="Y807" s="238"/>
      <c r="Z807" s="238"/>
      <c r="AA807" s="238"/>
      <c r="AB807" s="238"/>
      <c r="AC807" s="238"/>
    </row>
    <row r="808" customFormat="false" ht="15" hidden="false" customHeight="false" outlineLevel="0" collapsed="false">
      <c r="A808" s="238"/>
      <c r="B808" s="453"/>
      <c r="C808" s="238"/>
      <c r="D808" s="347"/>
      <c r="E808" s="347"/>
      <c r="F808" s="486"/>
      <c r="G808" s="505"/>
      <c r="H808" s="486"/>
      <c r="I808" s="491"/>
      <c r="J808" s="238"/>
      <c r="K808" s="238"/>
      <c r="L808" s="238"/>
      <c r="M808" s="238"/>
      <c r="N808" s="238"/>
      <c r="O808" s="238"/>
      <c r="P808" s="238"/>
      <c r="Q808" s="238"/>
      <c r="R808" s="238"/>
      <c r="S808" s="238"/>
      <c r="T808" s="238"/>
      <c r="U808" s="238"/>
      <c r="V808" s="238"/>
      <c r="W808" s="238"/>
      <c r="X808" s="238"/>
      <c r="Y808" s="238"/>
      <c r="Z808" s="238"/>
      <c r="AA808" s="238"/>
      <c r="AB808" s="238"/>
      <c r="AC808" s="238"/>
    </row>
    <row r="809" customFormat="false" ht="15" hidden="false" customHeight="false" outlineLevel="0" collapsed="false">
      <c r="A809" s="238"/>
      <c r="B809" s="453"/>
      <c r="C809" s="238"/>
      <c r="D809" s="347"/>
      <c r="E809" s="347"/>
      <c r="F809" s="486"/>
      <c r="G809" s="505"/>
      <c r="H809" s="486"/>
      <c r="I809" s="491"/>
      <c r="J809" s="238"/>
      <c r="K809" s="238"/>
      <c r="L809" s="238"/>
      <c r="M809" s="238"/>
      <c r="N809" s="238"/>
      <c r="O809" s="238"/>
      <c r="P809" s="238"/>
      <c r="Q809" s="238"/>
      <c r="R809" s="238"/>
      <c r="S809" s="238"/>
      <c r="T809" s="238"/>
      <c r="U809" s="238"/>
      <c r="V809" s="238"/>
      <c r="W809" s="238"/>
      <c r="X809" s="238"/>
      <c r="Y809" s="238"/>
      <c r="Z809" s="238"/>
      <c r="AA809" s="238"/>
      <c r="AB809" s="238"/>
      <c r="AC809" s="238"/>
    </row>
    <row r="810" customFormat="false" ht="15" hidden="false" customHeight="false" outlineLevel="0" collapsed="false">
      <c r="A810" s="238"/>
      <c r="B810" s="453"/>
      <c r="C810" s="238"/>
      <c r="D810" s="347"/>
      <c r="E810" s="347"/>
      <c r="F810" s="486"/>
      <c r="G810" s="505"/>
      <c r="H810" s="486"/>
      <c r="I810" s="491"/>
      <c r="J810" s="238"/>
      <c r="K810" s="238"/>
      <c r="L810" s="238"/>
      <c r="M810" s="238"/>
      <c r="N810" s="238"/>
      <c r="O810" s="238"/>
      <c r="P810" s="238"/>
      <c r="Q810" s="238"/>
      <c r="R810" s="238"/>
      <c r="S810" s="238"/>
      <c r="T810" s="238"/>
      <c r="U810" s="238"/>
      <c r="V810" s="238"/>
      <c r="W810" s="238"/>
      <c r="X810" s="238"/>
      <c r="Y810" s="238"/>
      <c r="Z810" s="238"/>
      <c r="AA810" s="238"/>
      <c r="AB810" s="238"/>
      <c r="AC810" s="238"/>
    </row>
    <row r="811" customFormat="false" ht="15" hidden="false" customHeight="false" outlineLevel="0" collapsed="false">
      <c r="A811" s="238"/>
      <c r="B811" s="453"/>
      <c r="C811" s="238"/>
      <c r="D811" s="347"/>
      <c r="E811" s="347"/>
      <c r="F811" s="486"/>
      <c r="G811" s="505"/>
      <c r="H811" s="486"/>
      <c r="I811" s="491"/>
      <c r="J811" s="238"/>
      <c r="K811" s="238"/>
      <c r="L811" s="238"/>
      <c r="M811" s="238"/>
      <c r="N811" s="238"/>
      <c r="O811" s="238"/>
      <c r="P811" s="238"/>
      <c r="Q811" s="238"/>
      <c r="R811" s="238"/>
      <c r="S811" s="238"/>
      <c r="T811" s="238"/>
      <c r="U811" s="238"/>
      <c r="V811" s="238"/>
      <c r="W811" s="238"/>
      <c r="X811" s="238"/>
      <c r="Y811" s="238"/>
      <c r="Z811" s="238"/>
      <c r="AA811" s="238"/>
      <c r="AB811" s="238"/>
      <c r="AC811" s="238"/>
    </row>
    <row r="812" customFormat="false" ht="15" hidden="false" customHeight="false" outlineLevel="0" collapsed="false">
      <c r="A812" s="238"/>
      <c r="B812" s="453"/>
      <c r="C812" s="238"/>
      <c r="D812" s="347"/>
      <c r="E812" s="347"/>
      <c r="F812" s="486"/>
      <c r="G812" s="505"/>
      <c r="H812" s="486"/>
      <c r="I812" s="491"/>
      <c r="J812" s="238"/>
      <c r="K812" s="238"/>
      <c r="L812" s="238"/>
      <c r="M812" s="238"/>
      <c r="N812" s="238"/>
      <c r="O812" s="238"/>
      <c r="P812" s="238"/>
      <c r="Q812" s="238"/>
      <c r="R812" s="238"/>
      <c r="S812" s="238"/>
      <c r="T812" s="238"/>
      <c r="U812" s="238"/>
      <c r="V812" s="238"/>
      <c r="W812" s="238"/>
      <c r="X812" s="238"/>
      <c r="Y812" s="238"/>
      <c r="Z812" s="238"/>
      <c r="AA812" s="238"/>
      <c r="AB812" s="238"/>
      <c r="AC812" s="238"/>
    </row>
    <row r="813" customFormat="false" ht="15" hidden="false" customHeight="false" outlineLevel="0" collapsed="false">
      <c r="A813" s="238"/>
      <c r="B813" s="453"/>
      <c r="C813" s="238"/>
      <c r="D813" s="347"/>
      <c r="E813" s="347"/>
      <c r="F813" s="486"/>
      <c r="G813" s="505"/>
      <c r="H813" s="486"/>
      <c r="I813" s="491"/>
      <c r="J813" s="238"/>
      <c r="K813" s="238"/>
      <c r="L813" s="238"/>
      <c r="M813" s="238"/>
      <c r="N813" s="238"/>
      <c r="O813" s="238"/>
      <c r="P813" s="238"/>
      <c r="Q813" s="238"/>
      <c r="R813" s="238"/>
      <c r="S813" s="238"/>
      <c r="T813" s="238"/>
      <c r="U813" s="238"/>
      <c r="V813" s="238"/>
      <c r="W813" s="238"/>
      <c r="X813" s="238"/>
      <c r="Y813" s="238"/>
      <c r="Z813" s="238"/>
      <c r="AA813" s="238"/>
      <c r="AB813" s="238"/>
      <c r="AC813" s="238"/>
    </row>
    <row r="814" customFormat="false" ht="15" hidden="false" customHeight="false" outlineLevel="0" collapsed="false">
      <c r="A814" s="238"/>
      <c r="B814" s="453"/>
      <c r="C814" s="238"/>
      <c r="D814" s="347"/>
      <c r="E814" s="347"/>
      <c r="F814" s="486"/>
      <c r="G814" s="505"/>
      <c r="H814" s="486"/>
      <c r="I814" s="491"/>
      <c r="J814" s="238"/>
      <c r="K814" s="238"/>
      <c r="L814" s="238"/>
      <c r="M814" s="238"/>
      <c r="N814" s="238"/>
      <c r="O814" s="238"/>
      <c r="P814" s="238"/>
      <c r="Q814" s="238"/>
      <c r="R814" s="238"/>
      <c r="S814" s="238"/>
      <c r="T814" s="238"/>
      <c r="U814" s="238"/>
      <c r="V814" s="238"/>
      <c r="W814" s="238"/>
      <c r="X814" s="238"/>
      <c r="Y814" s="238"/>
      <c r="Z814" s="238"/>
      <c r="AA814" s="238"/>
      <c r="AB814" s="238"/>
      <c r="AC814" s="238"/>
    </row>
    <row r="815" customFormat="false" ht="15" hidden="false" customHeight="false" outlineLevel="0" collapsed="false">
      <c r="A815" s="238"/>
      <c r="B815" s="453"/>
      <c r="C815" s="238"/>
      <c r="D815" s="347"/>
      <c r="E815" s="347"/>
      <c r="F815" s="486"/>
      <c r="G815" s="505"/>
      <c r="H815" s="486"/>
      <c r="I815" s="491"/>
      <c r="J815" s="238"/>
      <c r="K815" s="238"/>
      <c r="L815" s="238"/>
      <c r="M815" s="238"/>
      <c r="N815" s="238"/>
      <c r="O815" s="238"/>
      <c r="P815" s="238"/>
      <c r="Q815" s="238"/>
      <c r="R815" s="238"/>
      <c r="S815" s="238"/>
      <c r="T815" s="238"/>
      <c r="U815" s="238"/>
      <c r="V815" s="238"/>
      <c r="W815" s="238"/>
      <c r="X815" s="238"/>
      <c r="Y815" s="238"/>
      <c r="Z815" s="238"/>
      <c r="AA815" s="238"/>
      <c r="AB815" s="238"/>
      <c r="AC815" s="238"/>
    </row>
    <row r="816" customFormat="false" ht="15" hidden="false" customHeight="false" outlineLevel="0" collapsed="false">
      <c r="A816" s="238"/>
      <c r="B816" s="453"/>
      <c r="C816" s="238"/>
      <c r="D816" s="347"/>
      <c r="E816" s="347"/>
      <c r="F816" s="486"/>
      <c r="G816" s="505"/>
      <c r="H816" s="486"/>
      <c r="I816" s="491"/>
      <c r="J816" s="238"/>
      <c r="K816" s="238"/>
      <c r="L816" s="238"/>
      <c r="M816" s="238"/>
      <c r="N816" s="238"/>
      <c r="O816" s="238"/>
      <c r="P816" s="238"/>
      <c r="Q816" s="238"/>
      <c r="R816" s="238"/>
      <c r="S816" s="238"/>
      <c r="T816" s="238"/>
      <c r="U816" s="238"/>
      <c r="V816" s="238"/>
      <c r="W816" s="238"/>
      <c r="X816" s="238"/>
      <c r="Y816" s="238"/>
      <c r="Z816" s="238"/>
      <c r="AA816" s="238"/>
      <c r="AB816" s="238"/>
      <c r="AC816" s="238"/>
    </row>
    <row r="817" customFormat="false" ht="15" hidden="false" customHeight="false" outlineLevel="0" collapsed="false">
      <c r="A817" s="238"/>
      <c r="B817" s="453"/>
      <c r="C817" s="238"/>
      <c r="D817" s="347"/>
      <c r="E817" s="347"/>
      <c r="F817" s="486"/>
      <c r="G817" s="505"/>
      <c r="H817" s="486"/>
      <c r="I817" s="491"/>
      <c r="J817" s="238"/>
      <c r="K817" s="238"/>
      <c r="L817" s="238"/>
      <c r="M817" s="238"/>
      <c r="N817" s="238"/>
      <c r="O817" s="238"/>
      <c r="P817" s="238"/>
      <c r="Q817" s="238"/>
      <c r="R817" s="238"/>
      <c r="S817" s="238"/>
      <c r="T817" s="238"/>
      <c r="U817" s="238"/>
      <c r="V817" s="238"/>
      <c r="W817" s="238"/>
      <c r="X817" s="238"/>
      <c r="Y817" s="238"/>
      <c r="Z817" s="238"/>
      <c r="AA817" s="238"/>
      <c r="AB817" s="238"/>
      <c r="AC817" s="238"/>
    </row>
    <row r="818" customFormat="false" ht="15" hidden="false" customHeight="false" outlineLevel="0" collapsed="false">
      <c r="A818" s="238"/>
      <c r="B818" s="453"/>
      <c r="C818" s="238"/>
      <c r="D818" s="347"/>
      <c r="E818" s="347"/>
      <c r="F818" s="486"/>
      <c r="G818" s="505"/>
      <c r="H818" s="486"/>
      <c r="I818" s="491"/>
      <c r="J818" s="238"/>
      <c r="K818" s="238"/>
      <c r="L818" s="238"/>
      <c r="M818" s="238"/>
      <c r="N818" s="238"/>
      <c r="O818" s="238"/>
      <c r="P818" s="238"/>
      <c r="Q818" s="238"/>
      <c r="R818" s="238"/>
      <c r="S818" s="238"/>
      <c r="T818" s="238"/>
      <c r="U818" s="238"/>
      <c r="V818" s="238"/>
      <c r="W818" s="238"/>
      <c r="X818" s="238"/>
      <c r="Y818" s="238"/>
      <c r="Z818" s="238"/>
      <c r="AA818" s="238"/>
      <c r="AB818" s="238"/>
      <c r="AC818" s="238"/>
    </row>
    <row r="819" customFormat="false" ht="15" hidden="false" customHeight="false" outlineLevel="0" collapsed="false">
      <c r="A819" s="238"/>
      <c r="B819" s="453"/>
      <c r="C819" s="238"/>
      <c r="D819" s="347"/>
      <c r="E819" s="347"/>
      <c r="F819" s="486"/>
      <c r="G819" s="505"/>
      <c r="H819" s="486"/>
      <c r="I819" s="491"/>
      <c r="J819" s="238"/>
      <c r="K819" s="238"/>
      <c r="L819" s="238"/>
      <c r="M819" s="238"/>
      <c r="N819" s="238"/>
      <c r="O819" s="238"/>
      <c r="P819" s="238"/>
      <c r="Q819" s="238"/>
      <c r="R819" s="238"/>
      <c r="S819" s="238"/>
      <c r="T819" s="238"/>
      <c r="U819" s="238"/>
      <c r="V819" s="238"/>
      <c r="W819" s="238"/>
      <c r="X819" s="238"/>
      <c r="Y819" s="238"/>
      <c r="Z819" s="238"/>
      <c r="AA819" s="238"/>
      <c r="AB819" s="238"/>
      <c r="AC819" s="238"/>
    </row>
    <row r="820" customFormat="false" ht="15" hidden="false" customHeight="false" outlineLevel="0" collapsed="false">
      <c r="A820" s="238"/>
      <c r="B820" s="453"/>
      <c r="C820" s="238"/>
      <c r="D820" s="347"/>
      <c r="E820" s="347"/>
      <c r="F820" s="486"/>
      <c r="G820" s="505"/>
      <c r="H820" s="486"/>
      <c r="I820" s="491"/>
      <c r="J820" s="238"/>
      <c r="K820" s="238"/>
      <c r="L820" s="238"/>
      <c r="M820" s="238"/>
      <c r="N820" s="238"/>
      <c r="O820" s="238"/>
      <c r="P820" s="238"/>
      <c r="Q820" s="238"/>
      <c r="R820" s="238"/>
      <c r="S820" s="238"/>
      <c r="T820" s="238"/>
      <c r="U820" s="238"/>
      <c r="V820" s="238"/>
      <c r="W820" s="238"/>
      <c r="X820" s="238"/>
      <c r="Y820" s="238"/>
      <c r="Z820" s="238"/>
      <c r="AA820" s="238"/>
      <c r="AB820" s="238"/>
      <c r="AC820" s="238"/>
    </row>
    <row r="821" customFormat="false" ht="15" hidden="false" customHeight="false" outlineLevel="0" collapsed="false">
      <c r="A821" s="238"/>
      <c r="B821" s="453"/>
      <c r="C821" s="238"/>
      <c r="D821" s="347"/>
      <c r="E821" s="347"/>
      <c r="F821" s="486"/>
      <c r="G821" s="505"/>
      <c r="H821" s="486"/>
      <c r="I821" s="491"/>
      <c r="J821" s="238"/>
      <c r="K821" s="238"/>
      <c r="L821" s="238"/>
      <c r="M821" s="238"/>
      <c r="N821" s="238"/>
      <c r="O821" s="238"/>
      <c r="P821" s="238"/>
      <c r="Q821" s="238"/>
      <c r="R821" s="238"/>
      <c r="S821" s="238"/>
      <c r="T821" s="238"/>
      <c r="U821" s="238"/>
      <c r="V821" s="238"/>
      <c r="W821" s="238"/>
      <c r="X821" s="238"/>
      <c r="Y821" s="238"/>
      <c r="Z821" s="238"/>
      <c r="AA821" s="238"/>
      <c r="AB821" s="238"/>
      <c r="AC821" s="238"/>
    </row>
    <row r="822" customFormat="false" ht="15" hidden="false" customHeight="false" outlineLevel="0" collapsed="false">
      <c r="A822" s="238"/>
      <c r="B822" s="453"/>
      <c r="C822" s="238"/>
      <c r="D822" s="347"/>
      <c r="E822" s="347"/>
      <c r="F822" s="486"/>
      <c r="G822" s="505"/>
      <c r="H822" s="486"/>
      <c r="I822" s="491"/>
      <c r="J822" s="238"/>
      <c r="K822" s="238"/>
      <c r="L822" s="238"/>
      <c r="M822" s="238"/>
      <c r="N822" s="238"/>
      <c r="O822" s="238"/>
      <c r="P822" s="238"/>
      <c r="Q822" s="238"/>
      <c r="R822" s="238"/>
      <c r="S822" s="238"/>
      <c r="T822" s="238"/>
      <c r="U822" s="238"/>
      <c r="V822" s="238"/>
      <c r="W822" s="238"/>
      <c r="X822" s="238"/>
      <c r="Y822" s="238"/>
      <c r="Z822" s="238"/>
      <c r="AA822" s="238"/>
      <c r="AB822" s="238"/>
      <c r="AC822" s="238"/>
    </row>
    <row r="823" customFormat="false" ht="15" hidden="false" customHeight="false" outlineLevel="0" collapsed="false">
      <c r="A823" s="238"/>
      <c r="B823" s="453"/>
      <c r="C823" s="238"/>
      <c r="D823" s="347"/>
      <c r="E823" s="347"/>
      <c r="F823" s="486"/>
      <c r="G823" s="505"/>
      <c r="H823" s="486"/>
      <c r="I823" s="491"/>
      <c r="J823" s="238"/>
      <c r="K823" s="238"/>
      <c r="L823" s="238"/>
      <c r="M823" s="238"/>
      <c r="N823" s="238"/>
      <c r="O823" s="238"/>
      <c r="P823" s="238"/>
      <c r="Q823" s="238"/>
      <c r="R823" s="238"/>
      <c r="S823" s="238"/>
      <c r="T823" s="238"/>
      <c r="U823" s="238"/>
      <c r="V823" s="238"/>
      <c r="W823" s="238"/>
      <c r="X823" s="238"/>
      <c r="Y823" s="238"/>
      <c r="Z823" s="238"/>
      <c r="AA823" s="238"/>
      <c r="AB823" s="238"/>
      <c r="AC823" s="238"/>
    </row>
    <row r="824" customFormat="false" ht="15" hidden="false" customHeight="false" outlineLevel="0" collapsed="false">
      <c r="A824" s="238"/>
      <c r="B824" s="453"/>
      <c r="C824" s="238"/>
      <c r="D824" s="347"/>
      <c r="E824" s="347"/>
      <c r="F824" s="486"/>
      <c r="G824" s="505"/>
      <c r="H824" s="486"/>
      <c r="I824" s="491"/>
      <c r="J824" s="238"/>
      <c r="K824" s="238"/>
      <c r="L824" s="238"/>
      <c r="M824" s="238"/>
      <c r="N824" s="238"/>
      <c r="O824" s="238"/>
      <c r="P824" s="238"/>
      <c r="Q824" s="238"/>
      <c r="R824" s="238"/>
      <c r="S824" s="238"/>
      <c r="T824" s="238"/>
      <c r="U824" s="238"/>
      <c r="V824" s="238"/>
      <c r="W824" s="238"/>
      <c r="X824" s="238"/>
      <c r="Y824" s="238"/>
      <c r="Z824" s="238"/>
      <c r="AA824" s="238"/>
      <c r="AB824" s="238"/>
      <c r="AC824" s="238"/>
    </row>
    <row r="825" customFormat="false" ht="15" hidden="false" customHeight="false" outlineLevel="0" collapsed="false">
      <c r="A825" s="238"/>
      <c r="B825" s="453"/>
      <c r="C825" s="238"/>
      <c r="D825" s="347"/>
      <c r="E825" s="347"/>
      <c r="F825" s="486"/>
      <c r="G825" s="505"/>
      <c r="H825" s="486"/>
      <c r="I825" s="491"/>
      <c r="J825" s="238"/>
      <c r="K825" s="238"/>
      <c r="L825" s="238"/>
      <c r="M825" s="238"/>
      <c r="N825" s="238"/>
      <c r="O825" s="238"/>
      <c r="P825" s="238"/>
      <c r="Q825" s="238"/>
      <c r="R825" s="238"/>
      <c r="S825" s="238"/>
      <c r="T825" s="238"/>
      <c r="U825" s="238"/>
      <c r="V825" s="238"/>
      <c r="W825" s="238"/>
      <c r="X825" s="238"/>
      <c r="Y825" s="238"/>
      <c r="Z825" s="238"/>
      <c r="AA825" s="238"/>
      <c r="AB825" s="238"/>
      <c r="AC825" s="238"/>
    </row>
    <row r="826" customFormat="false" ht="15" hidden="false" customHeight="false" outlineLevel="0" collapsed="false">
      <c r="A826" s="238"/>
      <c r="B826" s="453"/>
      <c r="C826" s="238"/>
      <c r="D826" s="347"/>
      <c r="E826" s="347"/>
      <c r="F826" s="486"/>
      <c r="G826" s="505"/>
      <c r="H826" s="486"/>
      <c r="I826" s="491"/>
      <c r="J826" s="238"/>
      <c r="K826" s="238"/>
      <c r="L826" s="238"/>
      <c r="M826" s="238"/>
      <c r="N826" s="238"/>
      <c r="O826" s="238"/>
      <c r="P826" s="238"/>
      <c r="Q826" s="238"/>
      <c r="R826" s="238"/>
      <c r="S826" s="238"/>
      <c r="T826" s="238"/>
      <c r="U826" s="238"/>
      <c r="V826" s="238"/>
      <c r="W826" s="238"/>
      <c r="X826" s="238"/>
      <c r="Y826" s="238"/>
      <c r="Z826" s="238"/>
      <c r="AA826" s="238"/>
      <c r="AB826" s="238"/>
      <c r="AC826" s="238"/>
    </row>
    <row r="827" customFormat="false" ht="15" hidden="false" customHeight="false" outlineLevel="0" collapsed="false">
      <c r="A827" s="238"/>
      <c r="B827" s="453"/>
      <c r="C827" s="238"/>
      <c r="D827" s="347"/>
      <c r="E827" s="347"/>
      <c r="F827" s="486"/>
      <c r="G827" s="505"/>
      <c r="H827" s="486"/>
      <c r="I827" s="491"/>
      <c r="J827" s="238"/>
      <c r="K827" s="238"/>
      <c r="L827" s="238"/>
      <c r="M827" s="238"/>
      <c r="N827" s="238"/>
      <c r="O827" s="238"/>
      <c r="P827" s="238"/>
      <c r="Q827" s="238"/>
      <c r="R827" s="238"/>
      <c r="S827" s="238"/>
      <c r="T827" s="238"/>
      <c r="U827" s="238"/>
      <c r="V827" s="238"/>
      <c r="W827" s="238"/>
      <c r="X827" s="238"/>
      <c r="Y827" s="238"/>
      <c r="Z827" s="238"/>
      <c r="AA827" s="238"/>
      <c r="AB827" s="238"/>
      <c r="AC827" s="238"/>
    </row>
    <row r="828" customFormat="false" ht="15" hidden="false" customHeight="false" outlineLevel="0" collapsed="false">
      <c r="A828" s="238"/>
      <c r="B828" s="453"/>
      <c r="C828" s="238"/>
      <c r="D828" s="347"/>
      <c r="E828" s="347"/>
      <c r="F828" s="486"/>
      <c r="G828" s="505"/>
      <c r="H828" s="486"/>
      <c r="I828" s="491"/>
      <c r="J828" s="238"/>
      <c r="K828" s="238"/>
      <c r="L828" s="238"/>
      <c r="M828" s="238"/>
      <c r="N828" s="238"/>
      <c r="O828" s="238"/>
      <c r="P828" s="238"/>
      <c r="Q828" s="238"/>
      <c r="R828" s="238"/>
      <c r="S828" s="238"/>
      <c r="T828" s="238"/>
      <c r="U828" s="238"/>
      <c r="V828" s="238"/>
      <c r="W828" s="238"/>
      <c r="X828" s="238"/>
      <c r="Y828" s="238"/>
      <c r="Z828" s="238"/>
      <c r="AA828" s="238"/>
      <c r="AB828" s="238"/>
      <c r="AC828" s="238"/>
    </row>
    <row r="829" customFormat="false" ht="15" hidden="false" customHeight="false" outlineLevel="0" collapsed="false">
      <c r="A829" s="238"/>
      <c r="B829" s="453"/>
      <c r="C829" s="238"/>
      <c r="D829" s="347"/>
      <c r="E829" s="347"/>
      <c r="F829" s="486"/>
      <c r="G829" s="505"/>
      <c r="H829" s="486"/>
      <c r="I829" s="491"/>
      <c r="J829" s="238"/>
      <c r="K829" s="238"/>
      <c r="L829" s="238"/>
      <c r="M829" s="238"/>
      <c r="N829" s="238"/>
      <c r="O829" s="238"/>
      <c r="P829" s="238"/>
      <c r="Q829" s="238"/>
      <c r="R829" s="238"/>
      <c r="S829" s="238"/>
      <c r="T829" s="238"/>
      <c r="U829" s="238"/>
      <c r="V829" s="238"/>
      <c r="W829" s="238"/>
      <c r="X829" s="238"/>
      <c r="Y829" s="238"/>
      <c r="Z829" s="238"/>
      <c r="AA829" s="238"/>
      <c r="AB829" s="238"/>
      <c r="AC829" s="238"/>
    </row>
    <row r="830" customFormat="false" ht="15" hidden="false" customHeight="false" outlineLevel="0" collapsed="false">
      <c r="A830" s="238"/>
      <c r="B830" s="453"/>
      <c r="C830" s="238"/>
      <c r="D830" s="347"/>
      <c r="E830" s="347"/>
      <c r="F830" s="486"/>
      <c r="G830" s="505"/>
      <c r="H830" s="486"/>
      <c r="I830" s="491"/>
      <c r="J830" s="238"/>
      <c r="K830" s="238"/>
      <c r="L830" s="238"/>
      <c r="M830" s="238"/>
      <c r="N830" s="238"/>
      <c r="O830" s="238"/>
      <c r="P830" s="238"/>
      <c r="Q830" s="238"/>
      <c r="R830" s="238"/>
      <c r="S830" s="238"/>
      <c r="T830" s="238"/>
      <c r="U830" s="238"/>
      <c r="V830" s="238"/>
      <c r="W830" s="238"/>
      <c r="X830" s="238"/>
      <c r="Y830" s="238"/>
      <c r="Z830" s="238"/>
      <c r="AA830" s="238"/>
      <c r="AB830" s="238"/>
      <c r="AC830" s="238"/>
    </row>
    <row r="831" customFormat="false" ht="15" hidden="false" customHeight="false" outlineLevel="0" collapsed="false">
      <c r="A831" s="238"/>
      <c r="B831" s="453"/>
      <c r="C831" s="238"/>
      <c r="D831" s="347"/>
      <c r="E831" s="347"/>
      <c r="F831" s="486"/>
      <c r="G831" s="505"/>
      <c r="H831" s="486"/>
      <c r="I831" s="491"/>
      <c r="J831" s="238"/>
      <c r="K831" s="238"/>
      <c r="L831" s="238"/>
      <c r="M831" s="238"/>
      <c r="N831" s="238"/>
      <c r="O831" s="238"/>
      <c r="P831" s="238"/>
      <c r="Q831" s="238"/>
      <c r="R831" s="238"/>
      <c r="S831" s="238"/>
      <c r="T831" s="238"/>
      <c r="U831" s="238"/>
      <c r="V831" s="238"/>
      <c r="W831" s="238"/>
      <c r="X831" s="238"/>
      <c r="Y831" s="238"/>
      <c r="Z831" s="238"/>
      <c r="AA831" s="238"/>
      <c r="AB831" s="238"/>
      <c r="AC831" s="238"/>
    </row>
    <row r="832" customFormat="false" ht="15" hidden="false" customHeight="false" outlineLevel="0" collapsed="false">
      <c r="A832" s="238"/>
      <c r="B832" s="453"/>
      <c r="C832" s="238"/>
      <c r="D832" s="347"/>
      <c r="E832" s="347"/>
      <c r="F832" s="486"/>
      <c r="G832" s="505"/>
      <c r="H832" s="486"/>
      <c r="I832" s="491"/>
      <c r="J832" s="238"/>
      <c r="K832" s="238"/>
      <c r="L832" s="238"/>
      <c r="M832" s="238"/>
      <c r="N832" s="238"/>
      <c r="O832" s="238"/>
      <c r="P832" s="238"/>
      <c r="Q832" s="238"/>
      <c r="R832" s="238"/>
      <c r="S832" s="238"/>
      <c r="T832" s="238"/>
      <c r="U832" s="238"/>
      <c r="V832" s="238"/>
      <c r="W832" s="238"/>
      <c r="X832" s="238"/>
      <c r="Y832" s="238"/>
      <c r="Z832" s="238"/>
      <c r="AA832" s="238"/>
      <c r="AB832" s="238"/>
      <c r="AC832" s="238"/>
    </row>
    <row r="833" customFormat="false" ht="15" hidden="false" customHeight="false" outlineLevel="0" collapsed="false">
      <c r="A833" s="238"/>
      <c r="B833" s="453"/>
      <c r="C833" s="238"/>
      <c r="D833" s="347"/>
      <c r="E833" s="347"/>
      <c r="F833" s="486"/>
      <c r="G833" s="505"/>
      <c r="H833" s="486"/>
      <c r="I833" s="491"/>
      <c r="J833" s="238"/>
      <c r="K833" s="238"/>
      <c r="L833" s="238"/>
      <c r="M833" s="238"/>
      <c r="N833" s="238"/>
      <c r="O833" s="238"/>
      <c r="P833" s="238"/>
      <c r="Q833" s="238"/>
      <c r="R833" s="238"/>
      <c r="S833" s="238"/>
      <c r="T833" s="238"/>
      <c r="U833" s="238"/>
      <c r="V833" s="238"/>
      <c r="W833" s="238"/>
      <c r="X833" s="238"/>
      <c r="Y833" s="238"/>
      <c r="Z833" s="238"/>
      <c r="AA833" s="238"/>
      <c r="AB833" s="238"/>
      <c r="AC833" s="238"/>
    </row>
    <row r="834" customFormat="false" ht="15" hidden="false" customHeight="false" outlineLevel="0" collapsed="false">
      <c r="A834" s="238"/>
      <c r="B834" s="453"/>
      <c r="C834" s="238"/>
      <c r="D834" s="347"/>
      <c r="E834" s="347"/>
      <c r="F834" s="486"/>
      <c r="G834" s="505"/>
      <c r="H834" s="486"/>
      <c r="I834" s="491"/>
      <c r="J834" s="238"/>
      <c r="K834" s="238"/>
      <c r="L834" s="238"/>
      <c r="M834" s="238"/>
      <c r="N834" s="238"/>
      <c r="O834" s="238"/>
      <c r="P834" s="238"/>
      <c r="Q834" s="238"/>
      <c r="R834" s="238"/>
      <c r="S834" s="238"/>
      <c r="T834" s="238"/>
      <c r="U834" s="238"/>
      <c r="V834" s="238"/>
      <c r="W834" s="238"/>
      <c r="X834" s="238"/>
      <c r="Y834" s="238"/>
      <c r="Z834" s="238"/>
      <c r="AA834" s="238"/>
      <c r="AB834" s="238"/>
      <c r="AC834" s="238"/>
    </row>
    <row r="835" customFormat="false" ht="15" hidden="false" customHeight="false" outlineLevel="0" collapsed="false">
      <c r="A835" s="238"/>
      <c r="B835" s="453"/>
      <c r="C835" s="238"/>
      <c r="D835" s="347"/>
      <c r="E835" s="347"/>
      <c r="F835" s="486"/>
      <c r="G835" s="505"/>
      <c r="H835" s="486"/>
      <c r="I835" s="491"/>
      <c r="J835" s="238"/>
      <c r="K835" s="238"/>
      <c r="L835" s="238"/>
      <c r="M835" s="238"/>
      <c r="N835" s="238"/>
      <c r="O835" s="238"/>
      <c r="P835" s="238"/>
      <c r="Q835" s="238"/>
      <c r="R835" s="238"/>
      <c r="S835" s="238"/>
      <c r="T835" s="238"/>
      <c r="U835" s="238"/>
      <c r="V835" s="238"/>
      <c r="W835" s="238"/>
      <c r="X835" s="238"/>
      <c r="Y835" s="238"/>
      <c r="Z835" s="238"/>
      <c r="AA835" s="238"/>
      <c r="AB835" s="238"/>
      <c r="AC835" s="238"/>
    </row>
    <row r="836" customFormat="false" ht="15" hidden="false" customHeight="false" outlineLevel="0" collapsed="false">
      <c r="A836" s="238"/>
      <c r="B836" s="453"/>
      <c r="C836" s="238"/>
      <c r="D836" s="347"/>
      <c r="E836" s="347"/>
      <c r="F836" s="486"/>
      <c r="G836" s="505"/>
      <c r="H836" s="486"/>
      <c r="I836" s="491"/>
      <c r="J836" s="238"/>
      <c r="K836" s="238"/>
      <c r="L836" s="238"/>
      <c r="M836" s="238"/>
      <c r="N836" s="238"/>
      <c r="O836" s="238"/>
      <c r="P836" s="238"/>
      <c r="Q836" s="238"/>
      <c r="R836" s="238"/>
      <c r="S836" s="238"/>
      <c r="T836" s="238"/>
      <c r="U836" s="238"/>
      <c r="V836" s="238"/>
      <c r="W836" s="238"/>
      <c r="X836" s="238"/>
      <c r="Y836" s="238"/>
      <c r="Z836" s="238"/>
      <c r="AA836" s="238"/>
      <c r="AB836" s="238"/>
      <c r="AC836" s="238"/>
    </row>
    <row r="837" customFormat="false" ht="15" hidden="false" customHeight="false" outlineLevel="0" collapsed="false">
      <c r="A837" s="238"/>
      <c r="B837" s="453"/>
      <c r="C837" s="238"/>
      <c r="D837" s="347"/>
      <c r="E837" s="347"/>
      <c r="F837" s="486"/>
      <c r="G837" s="505"/>
      <c r="H837" s="486"/>
      <c r="I837" s="491"/>
      <c r="J837" s="238"/>
      <c r="K837" s="238"/>
      <c r="L837" s="238"/>
      <c r="M837" s="238"/>
      <c r="N837" s="238"/>
      <c r="O837" s="238"/>
      <c r="P837" s="238"/>
      <c r="Q837" s="238"/>
      <c r="R837" s="238"/>
      <c r="S837" s="238"/>
      <c r="T837" s="238"/>
      <c r="U837" s="238"/>
      <c r="V837" s="238"/>
      <c r="W837" s="238"/>
      <c r="X837" s="238"/>
      <c r="Y837" s="238"/>
      <c r="Z837" s="238"/>
      <c r="AA837" s="238"/>
      <c r="AB837" s="238"/>
      <c r="AC837" s="238"/>
    </row>
    <row r="838" customFormat="false" ht="15" hidden="false" customHeight="false" outlineLevel="0" collapsed="false">
      <c r="A838" s="238"/>
      <c r="B838" s="453"/>
      <c r="C838" s="238"/>
      <c r="D838" s="347"/>
      <c r="E838" s="347"/>
      <c r="F838" s="486"/>
      <c r="G838" s="505"/>
      <c r="H838" s="486"/>
      <c r="I838" s="491"/>
      <c r="J838" s="238"/>
      <c r="K838" s="238"/>
      <c r="L838" s="238"/>
      <c r="M838" s="238"/>
      <c r="N838" s="238"/>
      <c r="O838" s="238"/>
      <c r="P838" s="238"/>
      <c r="Q838" s="238"/>
      <c r="R838" s="238"/>
      <c r="S838" s="238"/>
      <c r="T838" s="238"/>
      <c r="U838" s="238"/>
      <c r="V838" s="238"/>
      <c r="W838" s="238"/>
      <c r="X838" s="238"/>
      <c r="Y838" s="238"/>
      <c r="Z838" s="238"/>
      <c r="AA838" s="238"/>
      <c r="AB838" s="238"/>
      <c r="AC838" s="238"/>
    </row>
    <row r="839" customFormat="false" ht="15" hidden="false" customHeight="false" outlineLevel="0" collapsed="false">
      <c r="A839" s="238"/>
      <c r="B839" s="453"/>
      <c r="C839" s="238"/>
      <c r="D839" s="347"/>
      <c r="E839" s="347"/>
      <c r="F839" s="486"/>
      <c r="G839" s="505"/>
      <c r="H839" s="486"/>
      <c r="I839" s="491"/>
      <c r="J839" s="238"/>
      <c r="K839" s="238"/>
      <c r="L839" s="238"/>
      <c r="M839" s="238"/>
      <c r="N839" s="238"/>
      <c r="O839" s="238"/>
      <c r="P839" s="238"/>
      <c r="Q839" s="238"/>
      <c r="R839" s="238"/>
      <c r="S839" s="238"/>
      <c r="T839" s="238"/>
      <c r="U839" s="238"/>
      <c r="V839" s="238"/>
      <c r="W839" s="238"/>
      <c r="X839" s="238"/>
      <c r="Y839" s="238"/>
      <c r="Z839" s="238"/>
      <c r="AA839" s="238"/>
      <c r="AB839" s="238"/>
      <c r="AC839" s="238"/>
    </row>
    <row r="840" customFormat="false" ht="15" hidden="false" customHeight="false" outlineLevel="0" collapsed="false">
      <c r="A840" s="238"/>
      <c r="B840" s="453"/>
      <c r="C840" s="238"/>
      <c r="D840" s="347"/>
      <c r="E840" s="347"/>
      <c r="F840" s="486"/>
      <c r="G840" s="505"/>
      <c r="H840" s="486"/>
      <c r="I840" s="491"/>
      <c r="J840" s="238"/>
      <c r="K840" s="238"/>
      <c r="L840" s="238"/>
      <c r="M840" s="238"/>
      <c r="N840" s="238"/>
      <c r="O840" s="238"/>
      <c r="P840" s="238"/>
      <c r="Q840" s="238"/>
      <c r="R840" s="238"/>
      <c r="S840" s="238"/>
      <c r="T840" s="238"/>
      <c r="U840" s="238"/>
      <c r="V840" s="238"/>
      <c r="W840" s="238"/>
      <c r="X840" s="238"/>
      <c r="Y840" s="238"/>
      <c r="Z840" s="238"/>
      <c r="AA840" s="238"/>
      <c r="AB840" s="238"/>
      <c r="AC840" s="238"/>
    </row>
    <row r="841" customFormat="false" ht="15" hidden="false" customHeight="false" outlineLevel="0" collapsed="false">
      <c r="A841" s="238"/>
      <c r="B841" s="453"/>
      <c r="C841" s="238"/>
      <c r="D841" s="347"/>
      <c r="E841" s="347"/>
      <c r="F841" s="486"/>
      <c r="G841" s="505"/>
      <c r="H841" s="486"/>
      <c r="I841" s="491"/>
      <c r="J841" s="238"/>
      <c r="K841" s="238"/>
      <c r="L841" s="238"/>
      <c r="M841" s="238"/>
      <c r="N841" s="238"/>
      <c r="O841" s="238"/>
      <c r="P841" s="238"/>
      <c r="Q841" s="238"/>
      <c r="R841" s="238"/>
      <c r="S841" s="238"/>
      <c r="T841" s="238"/>
      <c r="U841" s="238"/>
      <c r="V841" s="238"/>
      <c r="W841" s="238"/>
      <c r="X841" s="238"/>
      <c r="Y841" s="238"/>
      <c r="Z841" s="238"/>
      <c r="AA841" s="238"/>
      <c r="AB841" s="238"/>
      <c r="AC841" s="238"/>
    </row>
    <row r="842" customFormat="false" ht="15" hidden="false" customHeight="false" outlineLevel="0" collapsed="false">
      <c r="A842" s="238"/>
      <c r="B842" s="453"/>
      <c r="C842" s="238"/>
      <c r="D842" s="347"/>
      <c r="E842" s="347"/>
      <c r="F842" s="486"/>
      <c r="G842" s="505"/>
      <c r="H842" s="486"/>
      <c r="I842" s="491"/>
      <c r="J842" s="238"/>
      <c r="K842" s="238"/>
      <c r="L842" s="238"/>
      <c r="M842" s="238"/>
      <c r="N842" s="238"/>
      <c r="O842" s="238"/>
      <c r="P842" s="238"/>
      <c r="Q842" s="238"/>
      <c r="R842" s="238"/>
      <c r="S842" s="238"/>
      <c r="T842" s="238"/>
      <c r="U842" s="238"/>
      <c r="V842" s="238"/>
      <c r="W842" s="238"/>
      <c r="X842" s="238"/>
      <c r="Y842" s="238"/>
      <c r="Z842" s="238"/>
      <c r="AA842" s="238"/>
      <c r="AB842" s="238"/>
      <c r="AC842" s="238"/>
    </row>
    <row r="843" customFormat="false" ht="15" hidden="false" customHeight="false" outlineLevel="0" collapsed="false">
      <c r="A843" s="238"/>
      <c r="B843" s="453"/>
      <c r="C843" s="238"/>
      <c r="D843" s="347"/>
      <c r="E843" s="347"/>
      <c r="F843" s="486"/>
      <c r="G843" s="505"/>
      <c r="H843" s="486"/>
      <c r="I843" s="491"/>
      <c r="J843" s="238"/>
      <c r="K843" s="238"/>
      <c r="L843" s="238"/>
      <c r="M843" s="238"/>
      <c r="N843" s="238"/>
      <c r="O843" s="238"/>
      <c r="P843" s="238"/>
      <c r="Q843" s="238"/>
      <c r="R843" s="238"/>
      <c r="S843" s="238"/>
      <c r="T843" s="238"/>
      <c r="U843" s="238"/>
      <c r="V843" s="238"/>
      <c r="W843" s="238"/>
      <c r="X843" s="238"/>
      <c r="Y843" s="238"/>
      <c r="Z843" s="238"/>
      <c r="AA843" s="238"/>
      <c r="AB843" s="238"/>
      <c r="AC843" s="238"/>
    </row>
    <row r="844" customFormat="false" ht="15" hidden="false" customHeight="false" outlineLevel="0" collapsed="false">
      <c r="A844" s="238"/>
      <c r="B844" s="453"/>
      <c r="C844" s="238"/>
      <c r="D844" s="347"/>
      <c r="E844" s="347"/>
      <c r="F844" s="486"/>
      <c r="G844" s="505"/>
      <c r="H844" s="486"/>
      <c r="I844" s="491"/>
      <c r="J844" s="238"/>
      <c r="K844" s="238"/>
      <c r="L844" s="238"/>
      <c r="M844" s="238"/>
      <c r="N844" s="238"/>
      <c r="O844" s="238"/>
      <c r="P844" s="238"/>
      <c r="Q844" s="238"/>
      <c r="R844" s="238"/>
      <c r="S844" s="238"/>
      <c r="T844" s="238"/>
      <c r="U844" s="238"/>
      <c r="V844" s="238"/>
      <c r="W844" s="238"/>
      <c r="X844" s="238"/>
      <c r="Y844" s="238"/>
      <c r="Z844" s="238"/>
      <c r="AA844" s="238"/>
      <c r="AB844" s="238"/>
      <c r="AC844" s="238"/>
    </row>
    <row r="845" customFormat="false" ht="15" hidden="false" customHeight="false" outlineLevel="0" collapsed="false">
      <c r="A845" s="238"/>
      <c r="B845" s="453"/>
      <c r="C845" s="238"/>
      <c r="D845" s="347"/>
      <c r="E845" s="347"/>
      <c r="F845" s="486"/>
      <c r="G845" s="505"/>
      <c r="H845" s="486"/>
      <c r="I845" s="491"/>
      <c r="J845" s="238"/>
      <c r="K845" s="238"/>
      <c r="L845" s="238"/>
      <c r="M845" s="238"/>
      <c r="N845" s="238"/>
      <c r="O845" s="238"/>
      <c r="P845" s="238"/>
      <c r="Q845" s="238"/>
      <c r="R845" s="238"/>
      <c r="S845" s="238"/>
      <c r="T845" s="238"/>
      <c r="U845" s="238"/>
      <c r="V845" s="238"/>
      <c r="W845" s="238"/>
      <c r="X845" s="238"/>
      <c r="Y845" s="238"/>
      <c r="Z845" s="238"/>
      <c r="AA845" s="238"/>
      <c r="AB845" s="238"/>
      <c r="AC845" s="238"/>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9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16.71"/>
    <col collapsed="false" customWidth="true" hidden="false" outlineLevel="0" max="2" min="2" style="1" width="76.14"/>
    <col collapsed="false" customWidth="true" hidden="false" outlineLevel="0" max="3" min="3" style="1" width="24.14"/>
    <col collapsed="false" customWidth="true" hidden="false" outlineLevel="0" max="4" min="4" style="1" width="14"/>
  </cols>
  <sheetData>
    <row r="1" customFormat="false" ht="30" hidden="false" customHeight="true" outlineLevel="0" collapsed="false">
      <c r="A1" s="292" t="s">
        <v>1703</v>
      </c>
      <c r="B1" s="296" t="s">
        <v>2318</v>
      </c>
      <c r="C1" s="292" t="s">
        <v>288</v>
      </c>
      <c r="D1" s="1" t="s">
        <v>257</v>
      </c>
    </row>
    <row r="2" customFormat="false" ht="15" hidden="false" customHeight="true" outlineLevel="0" collapsed="false">
      <c r="A2" s="238" t="n">
        <v>1</v>
      </c>
      <c r="B2" s="507" t="s">
        <v>2303</v>
      </c>
      <c r="C2" s="238" t="n">
        <v>0</v>
      </c>
      <c r="D2" s="1" t="s">
        <v>2319</v>
      </c>
    </row>
    <row r="3" customFormat="false" ht="15" hidden="false" customHeight="true" outlineLevel="0" collapsed="false">
      <c r="A3" s="238" t="n">
        <v>2</v>
      </c>
      <c r="B3" s="483" t="s">
        <v>2320</v>
      </c>
      <c r="C3" s="238" t="n">
        <v>27</v>
      </c>
      <c r="D3" s="1" t="s">
        <v>2321</v>
      </c>
    </row>
    <row r="4" customFormat="false" ht="15" hidden="false" customHeight="false" outlineLevel="0" collapsed="false">
      <c r="A4" s="238" t="n">
        <v>3</v>
      </c>
      <c r="B4" s="507" t="s">
        <v>142</v>
      </c>
      <c r="C4" s="238" t="n">
        <v>45</v>
      </c>
      <c r="D4" s="1" t="s">
        <v>2322</v>
      </c>
    </row>
    <row r="5" customFormat="false" ht="15" hidden="false" customHeight="false" outlineLevel="0" collapsed="false">
      <c r="A5" s="238" t="n">
        <v>6</v>
      </c>
      <c r="B5" s="507" t="s">
        <v>2323</v>
      </c>
      <c r="C5" s="238" t="n">
        <v>45</v>
      </c>
      <c r="D5" s="1" t="s">
        <v>2324</v>
      </c>
    </row>
    <row r="6" customFormat="false" ht="15" hidden="false" customHeight="false" outlineLevel="0" collapsed="false">
      <c r="A6" s="238" t="n">
        <v>7</v>
      </c>
      <c r="B6" s="507" t="s">
        <v>2315</v>
      </c>
      <c r="C6" s="238" t="n">
        <v>36</v>
      </c>
      <c r="D6" s="1" t="s">
        <v>2325</v>
      </c>
    </row>
    <row r="7" customFormat="false" ht="15" hidden="false" customHeight="false" outlineLevel="0" collapsed="false">
      <c r="A7" s="238" t="n">
        <v>8</v>
      </c>
      <c r="B7" s="507" t="s">
        <v>2308</v>
      </c>
      <c r="C7" s="238" t="n">
        <v>18</v>
      </c>
      <c r="D7" s="1" t="s">
        <v>2326</v>
      </c>
    </row>
    <row r="8" customFormat="false" ht="15" hidden="false" customHeight="false" outlineLevel="0" collapsed="false">
      <c r="A8" s="238" t="n">
        <v>9</v>
      </c>
      <c r="B8" s="347" t="s">
        <v>2300</v>
      </c>
      <c r="C8" s="238" t="n">
        <v>27</v>
      </c>
      <c r="D8" s="1" t="s">
        <v>2327</v>
      </c>
    </row>
    <row r="9" customFormat="false" ht="15" hidden="false" customHeight="false" outlineLevel="0" collapsed="false">
      <c r="A9" s="238" t="n">
        <v>10</v>
      </c>
      <c r="B9" s="238" t="s">
        <v>2328</v>
      </c>
      <c r="C9" s="238" t="n">
        <v>45</v>
      </c>
      <c r="D9" s="1" t="s">
        <v>2329</v>
      </c>
    </row>
    <row r="10" customFormat="false" ht="15" hidden="false" customHeight="false" outlineLevel="0" collapsed="false">
      <c r="A10" s="238" t="n">
        <v>11</v>
      </c>
      <c r="B10" s="238" t="s">
        <v>2330</v>
      </c>
      <c r="C10" s="238" t="n">
        <v>45</v>
      </c>
      <c r="D10" s="1" t="s">
        <v>2331</v>
      </c>
    </row>
    <row r="11" customFormat="false" ht="15" hidden="false" customHeight="false" outlineLevel="0" collapsed="false">
      <c r="A11" s="238" t="n">
        <v>12</v>
      </c>
      <c r="B11" s="238" t="s">
        <v>2312</v>
      </c>
      <c r="C11" s="238" t="n">
        <v>4</v>
      </c>
      <c r="D11" s="1" t="s">
        <v>2332</v>
      </c>
    </row>
    <row r="12" customFormat="false" ht="15.75" hidden="false" customHeight="true" outlineLevel="0" collapsed="false">
      <c r="A12" s="1" t="n">
        <v>13</v>
      </c>
      <c r="B12" s="1" t="s">
        <v>2299</v>
      </c>
      <c r="C12" s="1" t="n">
        <v>9</v>
      </c>
      <c r="D12" s="1" t="s">
        <v>2333</v>
      </c>
    </row>
    <row r="13" customFormat="false" ht="15.75" hidden="false" customHeight="true" outlineLevel="0" collapsed="false"/>
    <row r="14" customFormat="false" ht="15.75" hidden="false" customHeight="true" outlineLevel="0" collapsed="false"/>
    <row r="15" customFormat="false" ht="15.75" hidden="false" customHeight="true" outlineLevel="0" collapsed="false"/>
    <row r="16" customFormat="false" ht="15.75" hidden="false" customHeight="true" outlineLevel="0" collapsed="false"/>
    <row r="17" customFormat="false" ht="15.75" hidden="false" customHeight="true" outlineLevel="0" collapsed="false"/>
    <row r="18" customFormat="false" ht="15.75" hidden="false" customHeight="true" outlineLevel="0" collapsed="false"/>
    <row r="19" customFormat="false" ht="15.75" hidden="false" customHeight="true" outlineLevel="0" collapsed="false"/>
    <row r="20" customFormat="false" ht="15.75" hidden="false" customHeight="true" outlineLevel="0" collapsed="false"/>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101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7.71"/>
    <col collapsed="false" customWidth="true" hidden="false" outlineLevel="0" max="2" min="2" style="1" width="33.42"/>
    <col collapsed="false" customWidth="true" hidden="false" outlineLevel="0" max="3" min="3" style="1" width="60.86"/>
    <col collapsed="false" customWidth="true" hidden="false" outlineLevel="0" max="4" min="4" style="1" width="17.86"/>
    <col collapsed="false" customWidth="true" hidden="false" outlineLevel="0" max="6" min="5" style="1" width="10.85"/>
    <col collapsed="false" customWidth="true" hidden="false" outlineLevel="0" max="7" min="7" style="1" width="15.42"/>
    <col collapsed="false" customWidth="true" hidden="false" outlineLevel="0" max="8" min="8" style="1" width="9"/>
    <col collapsed="false" customWidth="true" hidden="false" outlineLevel="0" max="28" min="9" style="1" width="10.85"/>
  </cols>
  <sheetData>
    <row r="1" customFormat="false" ht="30" hidden="false" customHeight="true" outlineLevel="0" collapsed="false">
      <c r="A1" s="292"/>
      <c r="B1" s="292" t="s">
        <v>2334</v>
      </c>
      <c r="C1" s="292" t="s">
        <v>2335</v>
      </c>
      <c r="D1" s="292" t="s">
        <v>2336</v>
      </c>
      <c r="E1" s="296" t="s">
        <v>2337</v>
      </c>
      <c r="F1" s="292" t="s">
        <v>2338</v>
      </c>
      <c r="G1" s="292" t="s">
        <v>203</v>
      </c>
      <c r="H1" s="292" t="s">
        <v>192</v>
      </c>
    </row>
    <row r="2" customFormat="false" ht="15.75" hidden="false" customHeight="true" outlineLevel="0" collapsed="false">
      <c r="A2" s="292"/>
      <c r="B2" s="292"/>
      <c r="C2" s="292"/>
      <c r="D2" s="292"/>
      <c r="E2" s="292"/>
      <c r="F2" s="292"/>
      <c r="G2" s="511" t="n">
        <v>0</v>
      </c>
      <c r="H2" s="292"/>
      <c r="J2" s="512"/>
      <c r="L2" s="513" t="s">
        <v>2339</v>
      </c>
      <c r="M2" s="513"/>
    </row>
    <row r="3" customFormat="false" ht="15.75" hidden="false" customHeight="true" outlineLevel="0" collapsed="false">
      <c r="A3" s="286" t="s">
        <v>104</v>
      </c>
      <c r="B3" s="301" t="s">
        <v>2340</v>
      </c>
      <c r="C3" s="301" t="s">
        <v>2341</v>
      </c>
      <c r="D3" s="486" t="s">
        <v>159</v>
      </c>
      <c r="E3" s="486" t="s">
        <v>2342</v>
      </c>
      <c r="F3" s="514" t="n">
        <f aca="false">IFERROR(VLOOKUP(A3, 'Cronograma ALTO NIVEL'!$Y$5:$AA$18, 3, FALSE())*($L$4*'Cronograma ALTO NIVEL'!$AA$22),0)</f>
        <v>14</v>
      </c>
      <c r="G3" s="486" t="n">
        <f aca="false">F3* $G$2</f>
        <v>0</v>
      </c>
      <c r="H3" s="486" t="n">
        <f aca="false">F3+G3</f>
        <v>14</v>
      </c>
      <c r="I3" s="150" t="n">
        <f aca="false">(F3/7)*60</f>
        <v>120</v>
      </c>
      <c r="L3" s="513"/>
      <c r="M3" s="513"/>
    </row>
    <row r="4" customFormat="false" ht="15" hidden="false" customHeight="false" outlineLevel="0" collapsed="false">
      <c r="A4" s="286" t="s">
        <v>102</v>
      </c>
      <c r="B4" s="301" t="s">
        <v>2340</v>
      </c>
      <c r="C4" s="301" t="s">
        <v>2343</v>
      </c>
      <c r="D4" s="486" t="s">
        <v>160</v>
      </c>
      <c r="E4" s="486" t="s">
        <v>2342</v>
      </c>
      <c r="F4" s="514" t="n">
        <f aca="false">IFERROR(VLOOKUP(A4, 'Cronograma ALTO NIVEL'!$Y$5:$AA$18, 3, FALSE())*($L$4*'Cronograma ALTO NIVEL'!$AA$22),0)</f>
        <v>14</v>
      </c>
      <c r="G4" s="486" t="n">
        <f aca="false">F4* $G$2</f>
        <v>0</v>
      </c>
      <c r="H4" s="486" t="n">
        <f aca="false">F4+G4</f>
        <v>14</v>
      </c>
      <c r="I4" s="150" t="n">
        <f aca="false">(F4/7)*60</f>
        <v>120</v>
      </c>
      <c r="L4" s="515" t="n">
        <v>2</v>
      </c>
      <c r="M4" s="516"/>
    </row>
    <row r="5" customFormat="false" ht="30" hidden="false" customHeight="true" outlineLevel="0" collapsed="false">
      <c r="A5" s="286" t="s">
        <v>93</v>
      </c>
      <c r="B5" s="301" t="s">
        <v>2340</v>
      </c>
      <c r="C5" s="301" t="s">
        <v>2344</v>
      </c>
      <c r="D5" s="486" t="s">
        <v>153</v>
      </c>
      <c r="E5" s="486" t="s">
        <v>2342</v>
      </c>
      <c r="F5" s="514" t="n">
        <f aca="false">IFERROR(VLOOKUP(A5, 'Cronograma ALTO NIVEL'!$Y$5:$AA$18, 3, FALSE())*($L$4*'Cronograma ALTO NIVEL'!$AA$22),0)</f>
        <v>14</v>
      </c>
      <c r="G5" s="486" t="n">
        <f aca="false">F5* $G$2</f>
        <v>0</v>
      </c>
      <c r="H5" s="486" t="n">
        <f aca="false">F5+G5</f>
        <v>14</v>
      </c>
      <c r="I5" s="150" t="n">
        <f aca="false">(F5/7)*60</f>
        <v>120</v>
      </c>
      <c r="L5" s="516"/>
      <c r="M5" s="516"/>
    </row>
    <row r="6" customFormat="false" ht="15" hidden="false" customHeight="false" outlineLevel="0" collapsed="false">
      <c r="A6" s="286" t="s">
        <v>96</v>
      </c>
      <c r="B6" s="301" t="s">
        <v>2340</v>
      </c>
      <c r="C6" s="301" t="s">
        <v>2345</v>
      </c>
      <c r="D6" s="486" t="s">
        <v>96</v>
      </c>
      <c r="E6" s="486" t="s">
        <v>2342</v>
      </c>
      <c r="F6" s="514" t="n">
        <f aca="false">IFERROR(VLOOKUP(A6, 'Cronograma ALTO NIVEL'!$Y$5:$AA$18, 3, FALSE())*($L$4*'Cronograma ALTO NIVEL'!$AA$22),0)</f>
        <v>14</v>
      </c>
      <c r="G6" s="486" t="n">
        <f aca="false">F6* $G$2</f>
        <v>0</v>
      </c>
      <c r="H6" s="486" t="n">
        <f aca="false">F6+G6</f>
        <v>14</v>
      </c>
      <c r="I6" s="150" t="n">
        <f aca="false">(F6/7)*60</f>
        <v>120</v>
      </c>
      <c r="L6" s="516" t="s">
        <v>2346</v>
      </c>
      <c r="M6" s="517" t="e">
        <f aca="false">H18-M7</f>
        <v>#NAME?</v>
      </c>
    </row>
    <row r="7" customFormat="false" ht="15" hidden="false" customHeight="false" outlineLevel="0" collapsed="false">
      <c r="A7" s="286" t="s">
        <v>107</v>
      </c>
      <c r="B7" s="301" t="s">
        <v>2340</v>
      </c>
      <c r="C7" s="301" t="s">
        <v>2347</v>
      </c>
      <c r="D7" s="486" t="s">
        <v>107</v>
      </c>
      <c r="E7" s="486" t="s">
        <v>2342</v>
      </c>
      <c r="F7" s="514" t="n">
        <f aca="false">IFERROR(VLOOKUP(A7, 'Cronograma ALTO NIVEL'!$Y$5:$AA$18, 3, FALSE())*($L$4*'Cronograma ALTO NIVEL'!$AA$22)*0.25,0)</f>
        <v>3.5</v>
      </c>
      <c r="G7" s="486" t="n">
        <f aca="false">F7* $G$2</f>
        <v>0</v>
      </c>
      <c r="H7" s="486" t="n">
        <f aca="false">F7+G7</f>
        <v>3.5</v>
      </c>
      <c r="I7" s="150" t="n">
        <f aca="false">(F7/7)*60</f>
        <v>30</v>
      </c>
      <c r="L7" s="516" t="s">
        <v>2348</v>
      </c>
      <c r="M7" s="517" t="n">
        <f aca="false">H9</f>
        <v>262.5</v>
      </c>
    </row>
    <row r="8" customFormat="false" ht="15" hidden="false" customHeight="false" outlineLevel="0" collapsed="false">
      <c r="A8" s="286" t="s">
        <v>31</v>
      </c>
      <c r="B8" s="301" t="s">
        <v>2340</v>
      </c>
      <c r="C8" s="301" t="s">
        <v>2349</v>
      </c>
      <c r="D8" s="486" t="s">
        <v>31</v>
      </c>
      <c r="E8" s="486" t="s">
        <v>2342</v>
      </c>
      <c r="F8" s="514" t="n">
        <f aca="false">IFERROR(VLOOKUP(A8, 'Cronograma ALTO NIVEL'!$Y$5:$AA$18, 3, FALSE())*($L$4*'Cronograma ALTO NIVEL'!$AA$22)*2,0)</f>
        <v>28</v>
      </c>
      <c r="G8" s="486" t="n">
        <f aca="false">F8* $G$2</f>
        <v>0</v>
      </c>
      <c r="H8" s="486" t="n">
        <f aca="false">F8+G8</f>
        <v>28</v>
      </c>
      <c r="I8" s="150" t="n">
        <f aca="false">(F8/7)*60</f>
        <v>240</v>
      </c>
    </row>
    <row r="9" customFormat="false" ht="15" hidden="false" customHeight="false" outlineLevel="0" collapsed="false">
      <c r="A9" s="286"/>
      <c r="B9" s="301" t="s">
        <v>2340</v>
      </c>
      <c r="C9" s="301" t="s">
        <v>2350</v>
      </c>
      <c r="D9" s="486"/>
      <c r="E9" s="486" t="s">
        <v>2342</v>
      </c>
      <c r="F9" s="518" t="n">
        <f aca="false">'Cronograma ALTO NIVEL'!$AB$21</f>
        <v>262.5</v>
      </c>
      <c r="G9" s="486"/>
      <c r="H9" s="489" t="n">
        <f aca="false">F9+G9</f>
        <v>262.5</v>
      </c>
      <c r="I9" s="150" t="n">
        <f aca="false">(F9/7)*60</f>
        <v>2250</v>
      </c>
      <c r="M9" s="150" t="e">
        <f aca="false">SUM(M6:M8)</f>
        <v>#NAME?</v>
      </c>
    </row>
    <row r="10" customFormat="false" ht="15" hidden="false" customHeight="false" outlineLevel="0" collapsed="false">
      <c r="A10" s="286" t="s">
        <v>104</v>
      </c>
      <c r="B10" s="301" t="s">
        <v>2351</v>
      </c>
      <c r="C10" s="301" t="s">
        <v>2352</v>
      </c>
      <c r="D10" s="486" t="s">
        <v>159</v>
      </c>
      <c r="E10" s="486" t="s">
        <v>2353</v>
      </c>
      <c r="F10" s="486" t="n">
        <v>0</v>
      </c>
      <c r="G10" s="486" t="n">
        <f aca="false">F10* $G$2</f>
        <v>0</v>
      </c>
      <c r="H10" s="486" t="n">
        <f aca="false">F10+G10</f>
        <v>0</v>
      </c>
      <c r="I10" s="150" t="n">
        <f aca="false">(F10/7)*60</f>
        <v>0</v>
      </c>
    </row>
    <row r="11" customFormat="false" ht="15" hidden="false" customHeight="false" outlineLevel="0" collapsed="false">
      <c r="A11" s="286" t="s">
        <v>102</v>
      </c>
      <c r="B11" s="301" t="s">
        <v>2351</v>
      </c>
      <c r="C11" s="301" t="s">
        <v>2354</v>
      </c>
      <c r="D11" s="486" t="s">
        <v>160</v>
      </c>
      <c r="E11" s="486" t="s">
        <v>2353</v>
      </c>
      <c r="F11" s="486" t="n">
        <v>0</v>
      </c>
      <c r="G11" s="486" t="n">
        <f aca="false">F11* $G$2</f>
        <v>0</v>
      </c>
      <c r="H11" s="486" t="n">
        <f aca="false">F11+G11</f>
        <v>0</v>
      </c>
      <c r="I11" s="150" t="n">
        <f aca="false">(F11/7)*60</f>
        <v>0</v>
      </c>
    </row>
    <row r="12" customFormat="false" ht="30" hidden="false" customHeight="true" outlineLevel="0" collapsed="false">
      <c r="A12" s="286" t="s">
        <v>93</v>
      </c>
      <c r="B12" s="301" t="s">
        <v>2351</v>
      </c>
      <c r="C12" s="301" t="s">
        <v>1927</v>
      </c>
      <c r="D12" s="486" t="s">
        <v>153</v>
      </c>
      <c r="E12" s="486" t="s">
        <v>2353</v>
      </c>
      <c r="F12" s="486" t="n">
        <v>0</v>
      </c>
      <c r="G12" s="486" t="n">
        <f aca="false">F12* $G$2</f>
        <v>0</v>
      </c>
      <c r="H12" s="486" t="n">
        <f aca="false">F12+G12</f>
        <v>0</v>
      </c>
      <c r="I12" s="150" t="n">
        <f aca="false">(F12/7)*60</f>
        <v>0</v>
      </c>
    </row>
    <row r="13" customFormat="false" ht="15" hidden="false" customHeight="false" outlineLevel="0" collapsed="false">
      <c r="A13" s="286" t="s">
        <v>96</v>
      </c>
      <c r="B13" s="301" t="s">
        <v>2351</v>
      </c>
      <c r="C13" s="301" t="s">
        <v>2355</v>
      </c>
      <c r="D13" s="486" t="s">
        <v>96</v>
      </c>
      <c r="E13" s="486" t="s">
        <v>2353</v>
      </c>
      <c r="F13" s="486" t="n">
        <v>0</v>
      </c>
      <c r="G13" s="486" t="n">
        <f aca="false">F13* $G$2</f>
        <v>0</v>
      </c>
      <c r="H13" s="486" t="n">
        <f aca="false">F13+G13</f>
        <v>0</v>
      </c>
      <c r="I13" s="150" t="n">
        <f aca="false">(F13/7)*60</f>
        <v>0</v>
      </c>
    </row>
    <row r="14" customFormat="false" ht="15" hidden="false" customHeight="false" outlineLevel="0" collapsed="false">
      <c r="A14" s="286" t="s">
        <v>107</v>
      </c>
      <c r="B14" s="301" t="s">
        <v>2351</v>
      </c>
      <c r="C14" s="301" t="s">
        <v>2356</v>
      </c>
      <c r="D14" s="486" t="s">
        <v>107</v>
      </c>
      <c r="E14" s="486" t="s">
        <v>2353</v>
      </c>
      <c r="F14" s="486" t="n">
        <v>0</v>
      </c>
      <c r="G14" s="486" t="n">
        <f aca="false">F14* $G$2</f>
        <v>0</v>
      </c>
      <c r="H14" s="486" t="n">
        <f aca="false">F14+G14</f>
        <v>0</v>
      </c>
      <c r="I14" s="150" t="n">
        <f aca="false">(F14/7)*60</f>
        <v>0</v>
      </c>
    </row>
    <row r="15" customFormat="false" ht="15" hidden="false" customHeight="false" outlineLevel="0" collapsed="false">
      <c r="A15" s="286" t="s">
        <v>31</v>
      </c>
      <c r="B15" s="301" t="s">
        <v>2351</v>
      </c>
      <c r="C15" s="301" t="s">
        <v>2357</v>
      </c>
      <c r="D15" s="486" t="s">
        <v>31</v>
      </c>
      <c r="E15" s="486" t="s">
        <v>2342</v>
      </c>
      <c r="F15" s="486" t="n">
        <f aca="false">IFERROR(VLOOKUP(A15, 'Cronograma ALTO NIVEL'!$Y$5:$AA$18, 3, FALSE())*($L$4*'Cronograma ALTO NIVEL'!$AA$22)*2,0)</f>
        <v>28</v>
      </c>
      <c r="G15" s="486" t="n">
        <f aca="false">F15* $G$2</f>
        <v>0</v>
      </c>
      <c r="H15" s="486" t="n">
        <f aca="false">F15+G15</f>
        <v>28</v>
      </c>
      <c r="I15" s="150" t="n">
        <f aca="false">(F15/7)*60</f>
        <v>240</v>
      </c>
    </row>
    <row r="16" customFormat="false" ht="15" hidden="false" customHeight="false" outlineLevel="0" collapsed="false">
      <c r="A16" s="286" t="s">
        <v>104</v>
      </c>
      <c r="B16" s="301" t="s">
        <v>91</v>
      </c>
      <c r="C16" s="301" t="s">
        <v>2358</v>
      </c>
      <c r="D16" s="486" t="s">
        <v>159</v>
      </c>
      <c r="E16" s="486" t="s">
        <v>2342</v>
      </c>
      <c r="F16" s="486" t="n">
        <f aca="false">'4.WBS General Resumido'!B6*0.1</f>
        <v>0</v>
      </c>
      <c r="G16" s="486" t="n">
        <f aca="false">F16* $G$2</f>
        <v>0</v>
      </c>
      <c r="H16" s="486" t="n">
        <f aca="false">F16+G16</f>
        <v>0</v>
      </c>
      <c r="I16" s="150" t="n">
        <f aca="false">(F16/7)*60</f>
        <v>0</v>
      </c>
    </row>
    <row r="17" customFormat="false" ht="15" hidden="false" customHeight="false" outlineLevel="0" collapsed="false">
      <c r="A17" s="286" t="s">
        <v>102</v>
      </c>
      <c r="B17" s="301" t="s">
        <v>91</v>
      </c>
      <c r="C17" s="301" t="s">
        <v>2359</v>
      </c>
      <c r="D17" s="486" t="s">
        <v>160</v>
      </c>
      <c r="E17" s="486" t="s">
        <v>2342</v>
      </c>
      <c r="F17" s="486" t="e">
        <f aca="false">'4.WBS General Resumido'!B7*0.1</f>
        <v>#NAME?</v>
      </c>
      <c r="G17" s="486" t="e">
        <f aca="false">F17* $G$2</f>
        <v>#NAME?</v>
      </c>
      <c r="H17" s="486" t="e">
        <f aca="false">F17+G17</f>
        <v>#NAME?</v>
      </c>
      <c r="I17" s="150" t="e">
        <f aca="false">(F17/7)*60</f>
        <v>#NAME?</v>
      </c>
    </row>
    <row r="18" customFormat="false" ht="18.75" hidden="false" customHeight="true" outlineLevel="0" collapsed="false">
      <c r="A18" s="292"/>
      <c r="B18" s="519" t="s">
        <v>192</v>
      </c>
      <c r="C18" s="519"/>
      <c r="D18" s="519"/>
      <c r="F18" s="520" t="e">
        <f aca="false">SUM(F3:F17)</f>
        <v>#NAME?</v>
      </c>
      <c r="G18" s="521" t="e">
        <f aca="false">SUM(G3:G17)</f>
        <v>#NAME?</v>
      </c>
      <c r="H18" s="520" t="e">
        <f aca="false">SUM(H3:H17)</f>
        <v>#NAME?</v>
      </c>
      <c r="I18" s="150" t="e">
        <f aca="false">(F18/7)*60</f>
        <v>#NAME?</v>
      </c>
    </row>
    <row r="20" customFormat="false" ht="15" hidden="false" customHeight="false" outlineLevel="0" collapsed="false"/>
    <row r="22" customFormat="false" ht="15" hidden="false" customHeight="false" outlineLevel="0" collapsed="false">
      <c r="A22" s="1" t="s">
        <v>2360</v>
      </c>
    </row>
    <row r="23" customFormat="false" ht="15" hidden="false" customHeight="false" outlineLevel="0" collapsed="false"/>
    <row r="24" customFormat="false" ht="15" hidden="false" customHeight="false" outlineLevel="0" collapsed="false"/>
    <row r="25" customFormat="false" ht="15" hidden="false" customHeight="false" outlineLevel="0" collapsed="false"/>
    <row r="26" customFormat="false" ht="15" hidden="false" customHeight="false" outlineLevel="0" collapsed="false"/>
    <row r="27" customFormat="false" ht="15" hidden="false" customHeight="false" outlineLevel="0" collapsed="false"/>
    <row r="28" customFormat="false" ht="15" hidden="false" customHeight="false" outlineLevel="0" collapsed="false"/>
    <row r="29" customFormat="false" ht="15" hidden="false" customHeight="false" outlineLevel="0" collapsed="false"/>
    <row r="30" customFormat="false" ht="15" hidden="false" customHeight="false" outlineLevel="0" collapsed="false"/>
    <row r="31" customFormat="false" ht="15" hidden="false" customHeight="false" outlineLevel="0" collapsed="false"/>
    <row r="32" customFormat="false" ht="16.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sheetData>
  <mergeCells count="2">
    <mergeCell ref="L2:M3"/>
    <mergeCell ref="B18:D18"/>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outlinePr summaryBelow="0"/>
    <pageSetUpPr fitToPage="false"/>
  </sheetPr>
  <dimension ref="A1:T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2.42"/>
    <col collapsed="false" customWidth="true" hidden="false" outlineLevel="0" max="2" min="2" style="1" width="23"/>
    <col collapsed="false" customWidth="true" hidden="false" outlineLevel="0" max="5" min="4" style="1" width="2.42"/>
    <col collapsed="false" customWidth="true" hidden="false" outlineLevel="0" max="6" min="6" style="1" width="22.42"/>
    <col collapsed="false" customWidth="true" hidden="false" outlineLevel="0" max="9" min="8" style="1" width="2.42"/>
    <col collapsed="false" customWidth="true" hidden="false" outlineLevel="0" max="14" min="13" style="1" width="2.42"/>
    <col collapsed="false" customWidth="true" hidden="false" outlineLevel="0" max="17" min="17" style="1" width="2.42"/>
  </cols>
  <sheetData>
    <row r="1" customFormat="false" ht="30" hidden="false" customHeight="true" outlineLevel="0" collapsed="false">
      <c r="A1" s="292" t="s">
        <v>1703</v>
      </c>
      <c r="B1" s="292" t="s">
        <v>2361</v>
      </c>
      <c r="C1" s="292" t="s">
        <v>2362</v>
      </c>
      <c r="D1" s="522"/>
      <c r="E1" s="292" t="s">
        <v>1703</v>
      </c>
      <c r="F1" s="292" t="s">
        <v>2363</v>
      </c>
      <c r="G1" s="292" t="s">
        <v>2362</v>
      </c>
      <c r="H1" s="522"/>
      <c r="I1" s="292" t="s">
        <v>1703</v>
      </c>
      <c r="J1" s="292" t="s">
        <v>2364</v>
      </c>
      <c r="K1" s="292" t="s">
        <v>2362</v>
      </c>
      <c r="L1" s="522"/>
      <c r="M1" s="522"/>
      <c r="N1" s="292" t="s">
        <v>1703</v>
      </c>
      <c r="O1" s="292" t="s">
        <v>2365</v>
      </c>
      <c r="P1" s="292" t="s">
        <v>2366</v>
      </c>
      <c r="R1" s="292" t="s">
        <v>1703</v>
      </c>
      <c r="S1" s="292" t="s">
        <v>2367</v>
      </c>
      <c r="T1" s="292" t="s">
        <v>2362</v>
      </c>
    </row>
    <row r="2" customFormat="false" ht="15" hidden="false" customHeight="true" outlineLevel="0" collapsed="false">
      <c r="A2" s="1" t="n">
        <v>1</v>
      </c>
      <c r="B2" s="1" t="s">
        <v>43</v>
      </c>
      <c r="C2" s="150" t="n">
        <v>1</v>
      </c>
      <c r="E2" s="1" t="n">
        <v>1</v>
      </c>
      <c r="F2" s="1" t="s">
        <v>43</v>
      </c>
      <c r="G2" s="150" t="n">
        <v>1</v>
      </c>
      <c r="I2" s="1" t="n">
        <v>1</v>
      </c>
      <c r="J2" s="1" t="s">
        <v>43</v>
      </c>
      <c r="K2" s="150" t="n">
        <v>1</v>
      </c>
      <c r="L2" s="150"/>
      <c r="M2" s="150"/>
      <c r="N2" s="1" t="n">
        <v>1</v>
      </c>
      <c r="O2" s="1" t="s">
        <v>2368</v>
      </c>
      <c r="P2" s="1" t="n">
        <v>180</v>
      </c>
      <c r="R2" s="1" t="n">
        <v>1</v>
      </c>
      <c r="S2" s="1" t="s">
        <v>43</v>
      </c>
      <c r="T2" s="150" t="n">
        <v>1</v>
      </c>
    </row>
    <row r="3" customFormat="false" ht="15" hidden="false" customHeight="true" outlineLevel="0" collapsed="false">
      <c r="A3" s="1" t="n">
        <v>2</v>
      </c>
      <c r="B3" s="1" t="s">
        <v>42</v>
      </c>
      <c r="C3" s="150" t="n">
        <v>1.3</v>
      </c>
      <c r="E3" s="1" t="n">
        <v>2</v>
      </c>
      <c r="F3" s="1" t="s">
        <v>42</v>
      </c>
      <c r="G3" s="150" t="n">
        <v>1.3</v>
      </c>
      <c r="I3" s="1" t="n">
        <v>2</v>
      </c>
      <c r="J3" s="1" t="s">
        <v>42</v>
      </c>
      <c r="K3" s="150" t="n">
        <v>1.3</v>
      </c>
      <c r="L3" s="150"/>
      <c r="M3" s="150"/>
      <c r="N3" s="1" t="n">
        <v>2</v>
      </c>
      <c r="O3" s="1" t="s">
        <v>2369</v>
      </c>
      <c r="P3" s="1" t="n">
        <v>45</v>
      </c>
      <c r="R3" s="1" t="n">
        <v>2</v>
      </c>
      <c r="S3" s="1" t="s">
        <v>42</v>
      </c>
      <c r="T3" s="150" t="n">
        <v>1.3</v>
      </c>
    </row>
    <row r="4" customFormat="false" ht="15" hidden="false" customHeight="true" outlineLevel="0" collapsed="false">
      <c r="A4" s="1" t="n">
        <v>3</v>
      </c>
      <c r="B4" s="1" t="s">
        <v>41</v>
      </c>
      <c r="C4" s="150" t="n">
        <v>1.6</v>
      </c>
      <c r="E4" s="1" t="n">
        <v>3</v>
      </c>
      <c r="F4" s="1" t="s">
        <v>41</v>
      </c>
      <c r="G4" s="150" t="n">
        <v>1.6</v>
      </c>
      <c r="I4" s="1" t="n">
        <v>3</v>
      </c>
      <c r="J4" s="1" t="s">
        <v>41</v>
      </c>
      <c r="K4" s="150" t="n">
        <v>1.6</v>
      </c>
      <c r="L4" s="150"/>
      <c r="M4" s="150"/>
      <c r="N4" s="1" t="n">
        <v>3</v>
      </c>
      <c r="O4" s="1" t="s">
        <v>2370</v>
      </c>
      <c r="P4" s="1" t="n">
        <v>9</v>
      </c>
      <c r="R4" s="1" t="n">
        <v>3</v>
      </c>
      <c r="S4" s="1" t="s">
        <v>41</v>
      </c>
      <c r="T4" s="150" t="n">
        <v>1.6</v>
      </c>
    </row>
    <row r="5" customFormat="false" ht="15" hidden="false" customHeight="false" outlineLevel="0" collapsed="false">
      <c r="S5" s="1" t="s">
        <v>2371</v>
      </c>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3" activeCellId="0" sqref="B3"/>
    </sheetView>
  </sheetViews>
  <sheetFormatPr defaultColWidth="14.42578125" defaultRowHeight="15" customHeight="true" zeroHeight="false" outlineLevelRow="0" outlineLevelCol="0"/>
  <cols>
    <col collapsed="false" customWidth="true" hidden="false" outlineLevel="0" max="1" min="1" style="1" width="26.42"/>
    <col collapsed="false" customWidth="true" hidden="false" outlineLevel="0" max="2" min="2" style="1" width="100"/>
    <col collapsed="false" customWidth="true" hidden="false" outlineLevel="0" max="6" min="3" style="1" width="10.42"/>
    <col collapsed="false" customWidth="true" hidden="false" outlineLevel="0" max="7" min="7" style="1" width="48.14"/>
  </cols>
  <sheetData>
    <row r="1" customFormat="false" ht="15" hidden="false" customHeight="false" outlineLevel="0" collapsed="false">
      <c r="A1" s="292" t="s">
        <v>257</v>
      </c>
      <c r="B1" s="292" t="s">
        <v>2372</v>
      </c>
    </row>
    <row r="2" customFormat="false" ht="15.75" hidden="false" customHeight="true" outlineLevel="0" collapsed="false">
      <c r="A2" s="523" t="s">
        <v>292</v>
      </c>
      <c r="B2" s="238" t="str">
        <f aca="false">VLOOKUP(A2,'9. Matriz de Requisitos'!$A$8:$V$87,3, FALSE())</f>
        <v>Mantenimiento de catálogos del sistema</v>
      </c>
    </row>
    <row r="3" customFormat="false" ht="15.75" hidden="false" customHeight="true" outlineLevel="0" collapsed="false">
      <c r="A3" s="523" t="s">
        <v>318</v>
      </c>
      <c r="B3" s="238" t="str">
        <f aca="false">VLOOKUP(A3,'9. Matriz de Requisitos'!$A$8:$V$87,3, FALSE())</f>
        <v>Mantenimiento de Catálogo de Clientes</v>
      </c>
    </row>
    <row r="4" customFormat="false" ht="15.75" hidden="false" customHeight="true" outlineLevel="0" collapsed="false">
      <c r="A4" s="523" t="s">
        <v>343</v>
      </c>
      <c r="B4" s="238" t="str">
        <f aca="false">VLOOKUP(A4,'9. Matriz de Requisitos'!$A$8:$V$87,3, FALSE())</f>
        <v>Mantenimiento de Catálogo de Clientes</v>
      </c>
    </row>
    <row r="5" customFormat="false" ht="15.75" hidden="false" customHeight="true" outlineLevel="0" collapsed="false">
      <c r="A5" s="523" t="s">
        <v>364</v>
      </c>
      <c r="B5" s="238" t="str">
        <f aca="false">VLOOKUP(A5,'9. Matriz de Requisitos'!$A$8:$V$87,3, FALSE())</f>
        <v>Mantenimiento de Catálogo de Clientes</v>
      </c>
      <c r="E5" s="175"/>
    </row>
    <row r="6" customFormat="false" ht="15.75" hidden="false" customHeight="true" outlineLevel="0" collapsed="false">
      <c r="A6" s="523" t="s">
        <v>386</v>
      </c>
      <c r="B6" s="238" t="str">
        <f aca="false">VLOOKUP(A6,'9. Matriz de Requisitos'!$A$8:$V$87,3, FALSE())</f>
        <v>Mantenimiento de Catálogo de Clientes</v>
      </c>
      <c r="E6" s="175"/>
    </row>
    <row r="7" customFormat="false" ht="15.75" hidden="false" customHeight="true" outlineLevel="0" collapsed="false">
      <c r="A7" s="523" t="s">
        <v>405</v>
      </c>
      <c r="B7" s="238" t="str">
        <f aca="false">VLOOKUP(A7,'9. Matriz de Requisitos'!$A$8:$V$87,3, FALSE())</f>
        <v>Mantenimiento de Catálogo de Clientes</v>
      </c>
      <c r="E7" s="175"/>
    </row>
    <row r="8" customFormat="false" ht="15.75" hidden="false" customHeight="true" outlineLevel="0" collapsed="false">
      <c r="A8" s="523" t="s">
        <v>424</v>
      </c>
      <c r="B8" s="238" t="str">
        <f aca="false">VLOOKUP(A8,'9. Matriz de Requisitos'!$A$8:$V$87,3, FALSE())</f>
        <v>Notificación regulatoria al cliente</v>
      </c>
    </row>
    <row r="9" customFormat="false" ht="15.75" hidden="false" customHeight="true" outlineLevel="0" collapsed="false">
      <c r="A9" s="523" t="s">
        <v>439</v>
      </c>
      <c r="B9" s="238" t="str">
        <f aca="false">VLOOKUP(A9,'9. Matriz de Requisitos'!$A$8:$V$87,3, FALSE())</f>
        <v>Buzón de Cobros</v>
      </c>
    </row>
    <row r="10" customFormat="false" ht="15.75" hidden="false" customHeight="true" outlineLevel="0" collapsed="false">
      <c r="A10" s="523" t="s">
        <v>462</v>
      </c>
      <c r="B10" s="238" t="str">
        <f aca="false">VLOOKUP(A10,'9. Matriz de Requisitos'!$A$8:$V$87,3, FALSE())</f>
        <v>Validación regulatoria</v>
      </c>
    </row>
    <row r="11" customFormat="false" ht="15.75" hidden="false" customHeight="true" outlineLevel="0" collapsed="false">
      <c r="A11" s="523" t="s">
        <v>479</v>
      </c>
      <c r="B11" s="238" t="str">
        <f aca="false">VLOOKUP(A11,'9. Matriz de Requisitos'!$A$8:$V$87,3, FALSE())</f>
        <v>Tramitación de pedidos Crédito</v>
      </c>
    </row>
    <row r="12" customFormat="false" ht="15.75" hidden="false" customHeight="true" outlineLevel="0" collapsed="false">
      <c r="A12" s="523" t="s">
        <v>492</v>
      </c>
      <c r="B12" s="238" t="str">
        <f aca="false">VLOOKUP(A12,'9. Matriz de Requisitos'!$A$8:$V$87,3, FALSE())</f>
        <v>Tramitación de pedidos Crédito</v>
      </c>
    </row>
    <row r="13" customFormat="false" ht="15.75" hidden="false" customHeight="true" outlineLevel="0" collapsed="false">
      <c r="A13" s="523" t="s">
        <v>503</v>
      </c>
      <c r="B13" s="238" t="str">
        <f aca="false">VLOOKUP(A13,'9. Matriz de Requisitos'!$A$8:$V$87,3, FALSE())</f>
        <v>Tramitación de pedidos Crédito</v>
      </c>
    </row>
    <row r="14" customFormat="false" ht="15.75" hidden="false" customHeight="true" outlineLevel="0" collapsed="false">
      <c r="A14" s="523" t="s">
        <v>516</v>
      </c>
      <c r="B14" s="238" t="str">
        <f aca="false">VLOOKUP(A14,'9. Matriz de Requisitos'!$A$8:$V$87,3, FALSE())</f>
        <v>Tramitación de pedidos Prepago</v>
      </c>
    </row>
    <row r="15" customFormat="false" ht="15.75" hidden="false" customHeight="true" outlineLevel="0" collapsed="false">
      <c r="A15" s="523" t="s">
        <v>538</v>
      </c>
      <c r="B15" s="238" t="str">
        <f aca="false">VLOOKUP(A15,'9. Matriz de Requisitos'!$A$8:$V$87,3, FALSE())</f>
        <v>Tramitación de pedidos Prepago</v>
      </c>
    </row>
    <row r="16" customFormat="false" ht="15.75" hidden="false" customHeight="true" outlineLevel="0" collapsed="false">
      <c r="A16" s="523" t="s">
        <v>549</v>
      </c>
      <c r="B16" s="238" t="str">
        <f aca="false">VLOOKUP(A16,'9. Matriz de Requisitos'!$A$8:$V$87,3, FALSE())</f>
        <v>Tramitación de pedidos Prepago</v>
      </c>
    </row>
    <row r="17" customFormat="false" ht="15.75" hidden="false" customHeight="true" outlineLevel="0" collapsed="false">
      <c r="A17" s="523" t="s">
        <v>565</v>
      </c>
      <c r="B17" s="453" t="str">
        <f aca="false">VLOOKUP(A17,'9. Matriz de Requisitos'!$A$8:$V$87,3, FALSE())</f>
        <v>Diseño y generación de Documentos
</v>
      </c>
    </row>
    <row r="18" customFormat="false" ht="15.75" hidden="false" customHeight="true" outlineLevel="0" collapsed="false">
      <c r="A18" s="524" t="s">
        <v>629</v>
      </c>
      <c r="B18" s="453" t="str">
        <f aca="false">VLOOKUP(A18,'9. Matriz de Requisitos'!$A$8:$V$87,3, FALSE())</f>
        <v>Diseño y generación de Documentos: Proforma Perú
</v>
      </c>
    </row>
    <row r="19" customFormat="false" ht="15.75" hidden="false" customHeight="true" outlineLevel="0" collapsed="false">
      <c r="A19" s="523" t="s">
        <v>652</v>
      </c>
      <c r="B19" s="453" t="str">
        <f aca="false">VLOOKUP(A19,'9. Matriz de Requisitos'!$A$8:$V$87,3, FALSE())</f>
        <v>Factura por Adelantado
</v>
      </c>
    </row>
    <row r="20" customFormat="false" ht="15.75" hidden="false" customHeight="true" outlineLevel="0" collapsed="false">
      <c r="A20" s="523" t="s">
        <v>695</v>
      </c>
      <c r="B20" s="238" t="str">
        <f aca="false">VLOOKUP(A20,'9. Matriz de Requisitos'!$A$8:$V$87,3, FALSE())</f>
        <v>Factura por Adelantado</v>
      </c>
    </row>
    <row r="21" customFormat="false" ht="15.75" hidden="false" customHeight="true" outlineLevel="0" collapsed="false">
      <c r="A21" s="525" t="s">
        <v>754</v>
      </c>
      <c r="B21" s="238" t="str">
        <f aca="false">VLOOKUP(A21,'9. Matriz de Requisitos'!$A$8:$V$87,3, FALSE())</f>
        <v>Factura por Adelantado: Peru</v>
      </c>
    </row>
    <row r="22" customFormat="false" ht="15.75" hidden="false" customHeight="true" outlineLevel="0" collapsed="false">
      <c r="A22" s="523" t="s">
        <v>792</v>
      </c>
      <c r="B22" s="453" t="str">
        <f aca="false">VLOOKUP(A22,'9. Matriz de Requisitos'!$A$8:$V$87,3, FALSE())</f>
        <v>Diseño y generación de Documentos
</v>
      </c>
    </row>
    <row r="23" customFormat="false" ht="15.75" hidden="false" customHeight="true" outlineLevel="0" collapsed="false">
      <c r="A23" s="525" t="s">
        <v>832</v>
      </c>
      <c r="B23" s="453" t="str">
        <f aca="false">VLOOKUP(A23,'9. Matriz de Requisitos'!$A$8:$V$87,3, FALSE())</f>
        <v>Diseño y generación de Documentos: Factura Peru
</v>
      </c>
    </row>
    <row r="24" customFormat="false" ht="15.75" hidden="false" customHeight="true" outlineLevel="0" collapsed="false">
      <c r="A24" s="526" t="s">
        <v>858</v>
      </c>
      <c r="B24" s="238" t="str">
        <f aca="false">VLOOKUP(A24,'9. Matriz de Requisitos'!$A$8:$V$87,3, FALSE())</f>
        <v>Validar Cobro</v>
      </c>
    </row>
    <row r="25" customFormat="false" ht="15.75" hidden="false" customHeight="true" outlineLevel="0" collapsed="false">
      <c r="A25" s="526" t="s">
        <v>887</v>
      </c>
      <c r="B25" s="238" t="str">
        <f aca="false">VLOOKUP(A25,'9. Matriz de Requisitos'!$A$8:$V$87,3, FALSE())</f>
        <v>Validar Cobro</v>
      </c>
    </row>
    <row r="26" customFormat="false" ht="15.75" hidden="false" customHeight="true" outlineLevel="0" collapsed="false">
      <c r="A26" s="527" t="s">
        <v>923</v>
      </c>
      <c r="B26" s="238" t="str">
        <f aca="false">VLOOKUP(A26,'9. Matriz de Requisitos'!$A$8:$V$87,3, FALSE())</f>
        <v>Validar Cobro: Paso 1 Perú</v>
      </c>
    </row>
    <row r="27" customFormat="false" ht="15.75" hidden="false" customHeight="true" outlineLevel="0" collapsed="false">
      <c r="A27" s="526" t="s">
        <v>937</v>
      </c>
      <c r="B27" s="238" t="str">
        <f aca="false">VLOOKUP(A27,'9. Matriz de Requisitos'!$A$8:$V$87,3, FALSE())</f>
        <v>Validar Cobro</v>
      </c>
    </row>
    <row r="28" customFormat="false" ht="15.75" hidden="false" customHeight="true" outlineLevel="0" collapsed="false">
      <c r="A28" s="527" t="s">
        <v>967</v>
      </c>
      <c r="B28" s="238" t="str">
        <f aca="false">VLOOKUP(A28,'9. Matriz de Requisitos'!$A$8:$V$87,3, FALSE())</f>
        <v>Validar Cobro: Paso 2 Perú</v>
      </c>
    </row>
    <row r="29" customFormat="false" ht="15.75" hidden="false" customHeight="true" outlineLevel="0" collapsed="false">
      <c r="A29" s="526" t="s">
        <v>994</v>
      </c>
      <c r="B29" s="238" t="str">
        <f aca="false">VLOOKUP(A29,'9. Matriz de Requisitos'!$A$8:$V$87,3, FALSE())</f>
        <v>Validar Cobro</v>
      </c>
    </row>
    <row r="30" customFormat="false" ht="15.75" hidden="false" customHeight="true" outlineLevel="0" collapsed="false">
      <c r="A30" s="527" t="s">
        <v>1046</v>
      </c>
      <c r="B30" s="238" t="str">
        <f aca="false">VLOOKUP(A30,'9. Matriz de Requisitos'!$A$8:$V$87,3, FALSE())</f>
        <v>Validar Cobro: Paso 3 Perú</v>
      </c>
    </row>
    <row r="31" customFormat="false" ht="15.75" hidden="false" customHeight="true" outlineLevel="0" collapsed="false">
      <c r="A31" s="526" t="s">
        <v>1083</v>
      </c>
      <c r="B31" s="453" t="str">
        <f aca="false">VLOOKUP(A31,'9. Matriz de Requisitos'!$A$8:$V$87,3, FALSE())</f>
        <v>Diseño y generación de Documentos
</v>
      </c>
    </row>
    <row r="32" customFormat="false" ht="15.75" hidden="false" customHeight="true" outlineLevel="0" collapsed="false">
      <c r="A32" s="527" t="s">
        <v>1700</v>
      </c>
      <c r="B32" s="453" t="str">
        <f aca="false">VLOOKUP(A32,'9. Matriz de Requisitos'!$A$8:$V$87,3, FALSE())</f>
        <v>Diseño y generación de Documentos: CDP Perú
</v>
      </c>
    </row>
    <row r="33" customFormat="false" ht="15.75" hidden="false" customHeight="true" outlineLevel="0" collapsed="false">
      <c r="A33" s="526" t="s">
        <v>1121</v>
      </c>
      <c r="B33" s="238" t="str">
        <f aca="false">VLOOKUP(A33,'9. Matriz de Requisitos'!$A$8:$V$87,3, FALSE())</f>
        <v>Notas de Crédito</v>
      </c>
    </row>
    <row r="34" customFormat="false" ht="15.75" hidden="false" customHeight="true" outlineLevel="0" collapsed="false">
      <c r="A34" s="527" t="s">
        <v>1169</v>
      </c>
      <c r="B34" s="238" t="str">
        <f aca="false">VLOOKUP(A34,'9. Matriz de Requisitos'!$A$8:$V$87,3, FALSE())</f>
        <v>Notas de Crédito: Perú</v>
      </c>
    </row>
    <row r="35" customFormat="false" ht="15.75" hidden="false" customHeight="true" outlineLevel="0" collapsed="false">
      <c r="A35" s="526" t="s">
        <v>1200</v>
      </c>
      <c r="B35" s="453" t="str">
        <f aca="false">VLOOKUP(A35,'9. Matriz de Requisitos'!$A$8:$V$87,3, FALSE())</f>
        <v>Diseño y generación de Documentos
</v>
      </c>
    </row>
    <row r="36" customFormat="false" ht="15.75" hidden="false" customHeight="true" outlineLevel="0" collapsed="false">
      <c r="A36" s="527" t="s">
        <v>1220</v>
      </c>
      <c r="B36" s="453" t="str">
        <f aca="false">VLOOKUP(A36,'9. Matriz de Requisitos'!$A$8:$V$87,3, FALSE())</f>
        <v>Diseño y generación de Documentos: NDC Perú
</v>
      </c>
    </row>
    <row r="37" customFormat="false" ht="15.75" hidden="false" customHeight="true" outlineLevel="0" collapsed="false">
      <c r="A37" s="528"/>
      <c r="B37" s="238" t="e">
        <f aca="false">VLOOKUP(A37,'9. Matriz de Requisitos'!$A$8:$V$87,3, FALSE())</f>
        <v>#N/A</v>
      </c>
    </row>
    <row r="38" customFormat="false" ht="15.75" hidden="false" customHeight="true" outlineLevel="0" collapsed="false">
      <c r="A38" s="528"/>
      <c r="B38" s="238" t="e">
        <f aca="false">VLOOKUP(A38,'9. Matriz de Requisitos'!$A$8:$V$87,3, FALSE())</f>
        <v>#N/A</v>
      </c>
    </row>
    <row r="39" customFormat="false" ht="15.75" hidden="false" customHeight="true" outlineLevel="0" collapsed="false">
      <c r="A39" s="528"/>
      <c r="B39" s="238" t="e">
        <f aca="false">VLOOKUP(A39,'9. Matriz de Requisitos'!$A$8:$V$87,3, FALSE())</f>
        <v>#N/A</v>
      </c>
    </row>
    <row r="40" customFormat="false" ht="15.75" hidden="false" customHeight="true" outlineLevel="0" collapsed="false">
      <c r="A40" s="528"/>
      <c r="B40" s="238" t="e">
        <f aca="false">VLOOKUP(A40,'9. Matriz de Requisitos'!$A$8:$V$87,3, FALSE())</f>
        <v>#N/A</v>
      </c>
    </row>
    <row r="41" customFormat="false" ht="15.75" hidden="false" customHeight="true" outlineLevel="0" collapsed="false">
      <c r="A41" s="528"/>
      <c r="B41" s="238" t="e">
        <f aca="false">VLOOKUP(A41,'9. Matriz de Requisitos'!$A$8:$V$87,3, FALSE())</f>
        <v>#N/A</v>
      </c>
    </row>
    <row r="42" customFormat="false" ht="15.75" hidden="false" customHeight="true" outlineLevel="0" collapsed="false">
      <c r="A42" s="528"/>
      <c r="B42" s="238" t="e">
        <f aca="false">VLOOKUP(A42,'9. Matriz de Requisitos'!$A$8:$V$87,3, FALSE())</f>
        <v>#N/A</v>
      </c>
    </row>
    <row r="43" customFormat="false" ht="15.75" hidden="false" customHeight="true" outlineLevel="0" collapsed="false">
      <c r="A43" s="528"/>
      <c r="B43" s="238" t="e">
        <f aca="false">VLOOKUP(A43,'9. Matriz de Requisitos'!$A$8:$V$87,3, FALSE())</f>
        <v>#N/A</v>
      </c>
    </row>
    <row r="44" customFormat="false" ht="15.75" hidden="false" customHeight="true" outlineLevel="0" collapsed="false">
      <c r="A44" s="528"/>
      <c r="B44" s="238" t="e">
        <f aca="false">VLOOKUP(A44,'9. Matriz de Requisitos'!$A$8:$V$87,3, FALSE())</f>
        <v>#N/A</v>
      </c>
    </row>
    <row r="45" customFormat="false" ht="15.75" hidden="false" customHeight="true" outlineLevel="0" collapsed="false">
      <c r="A45" s="528"/>
      <c r="B45" s="238" t="e">
        <f aca="false">VLOOKUP(A45,'9. Matriz de Requisitos'!$A$8:$V$87,3, FALSE())</f>
        <v>#N/A</v>
      </c>
    </row>
    <row r="46" customFormat="false" ht="15.75" hidden="false" customHeight="true" outlineLevel="0" collapsed="false">
      <c r="A46" s="528"/>
      <c r="B46" s="238" t="e">
        <f aca="false">VLOOKUP(A46,'9. Matriz de Requisitos'!$A$8:$V$87,3, FALSE())</f>
        <v>#N/A</v>
      </c>
    </row>
    <row r="47" customFormat="false" ht="15.75" hidden="false" customHeight="true" outlineLevel="0" collapsed="false">
      <c r="A47" s="528"/>
      <c r="B47" s="238" t="e">
        <f aca="false">VLOOKUP(A47,'9. Matriz de Requisitos'!$A$8:$V$87,3, FALSE())</f>
        <v>#N/A</v>
      </c>
    </row>
    <row r="48" customFormat="false" ht="15.75" hidden="false" customHeight="true" outlineLevel="0" collapsed="false">
      <c r="A48" s="528"/>
      <c r="B48" s="238" t="e">
        <f aca="false">VLOOKUP(A48,'9. Matriz de Requisitos'!$A$8:$V$87,3, FALSE())</f>
        <v>#N/A</v>
      </c>
    </row>
    <row r="49" customFormat="false" ht="15.75" hidden="false" customHeight="true" outlineLevel="0" collapsed="false">
      <c r="A49" s="528"/>
      <c r="B49" s="238" t="e">
        <f aca="false">VLOOKUP(A49,'9. Matriz de Requisitos'!$A$8:$V$87,3, FALSE())</f>
        <v>#N/A</v>
      </c>
    </row>
    <row r="50" customFormat="false" ht="15.75" hidden="false" customHeight="true" outlineLevel="0" collapsed="false">
      <c r="A50" s="528"/>
      <c r="B50" s="238" t="e">
        <f aca="false">VLOOKUP(A50,'9. Matriz de Requisitos'!$A$8:$V$87,3, FALSE())</f>
        <v>#N/A</v>
      </c>
    </row>
    <row r="51" customFormat="false" ht="15.75" hidden="false" customHeight="true" outlineLevel="0" collapsed="false">
      <c r="A51" s="528"/>
      <c r="B51" s="238" t="e">
        <f aca="false">VLOOKUP(A51,'9. Matriz de Requisitos'!$A$8:$V$87,3, FALSE())</f>
        <v>#N/A</v>
      </c>
    </row>
    <row r="52" customFormat="false" ht="15.75" hidden="false" customHeight="true" outlineLevel="0" collapsed="false">
      <c r="A52" s="528"/>
      <c r="B52" s="238" t="e">
        <f aca="false">VLOOKUP(A52,'9. Matriz de Requisitos'!$A$8:$V$87,3, FALSE())</f>
        <v>#N/A</v>
      </c>
    </row>
    <row r="53" customFormat="false" ht="15.75" hidden="false" customHeight="true" outlineLevel="0" collapsed="false">
      <c r="A53" s="528"/>
      <c r="B53" s="238" t="e">
        <f aca="false">VLOOKUP(A53,'9. Matriz de Requisitos'!$A$8:$V$87,3, FALSE())</f>
        <v>#N/A</v>
      </c>
    </row>
    <row r="54" customFormat="false" ht="15.75" hidden="false" customHeight="true" outlineLevel="0" collapsed="false">
      <c r="A54" s="528"/>
      <c r="B54" s="238" t="e">
        <f aca="false">VLOOKUP(A54,'9. Matriz de Requisitos'!$A$8:$V$87,3, FALSE())</f>
        <v>#N/A</v>
      </c>
    </row>
    <row r="55" customFormat="false" ht="15.75" hidden="false" customHeight="true" outlineLevel="0" collapsed="false">
      <c r="A55" s="528"/>
      <c r="B55" s="238" t="e">
        <f aca="false">VLOOKUP(A55,'9. Matriz de Requisitos'!$A$8:$V$87,3, FALSE())</f>
        <v>#N/A</v>
      </c>
    </row>
    <row r="56" customFormat="false" ht="15.75" hidden="false" customHeight="true" outlineLevel="0" collapsed="false">
      <c r="A56" s="528"/>
      <c r="B56" s="238" t="e">
        <f aca="false">VLOOKUP(A56,'9. Matriz de Requisitos'!$A$8:$V$87,3, FALSE())</f>
        <v>#N/A</v>
      </c>
    </row>
    <row r="57" customFormat="false" ht="15.75" hidden="false" customHeight="true" outlineLevel="0" collapsed="false">
      <c r="A57" s="528"/>
      <c r="B57" s="238" t="e">
        <f aca="false">VLOOKUP(A57,'9. Matriz de Requisitos'!$A$8:$V$87,3, FALSE())</f>
        <v>#N/A</v>
      </c>
    </row>
    <row r="58" customFormat="false" ht="15.75" hidden="false" customHeight="true" outlineLevel="0" collapsed="false">
      <c r="A58" s="528"/>
      <c r="B58" s="238" t="e">
        <f aca="false">VLOOKUP(A58,'9. Matriz de Requisitos'!$A$8:$V$87,3, FALSE())</f>
        <v>#N/A</v>
      </c>
    </row>
    <row r="59" customFormat="false" ht="15.75" hidden="false" customHeight="true" outlineLevel="0" collapsed="false">
      <c r="A59" s="528"/>
      <c r="B59" s="238" t="e">
        <f aca="false">VLOOKUP(A59,'9. Matriz de Requisitos'!$A$8:$V$87,3, FALSE())</f>
        <v>#N/A</v>
      </c>
    </row>
    <row r="60" customFormat="false" ht="15.75" hidden="false" customHeight="true" outlineLevel="0" collapsed="false">
      <c r="A60" s="528"/>
      <c r="B60" s="238" t="e">
        <f aca="false">VLOOKUP(A60,'9. Matriz de Requisitos'!$A$8:$V$87,3, FALSE())</f>
        <v>#N/A</v>
      </c>
    </row>
    <row r="61" customFormat="false" ht="15.75" hidden="false" customHeight="true" outlineLevel="0" collapsed="false">
      <c r="A61" s="528"/>
      <c r="B61" s="238" t="e">
        <f aca="false">VLOOKUP(A61,'9. Matriz de Requisitos'!$A$8:$V$87,3, FALSE())</f>
        <v>#N/A</v>
      </c>
    </row>
    <row r="62" customFormat="false" ht="15.75" hidden="false" customHeight="true" outlineLevel="0" collapsed="false">
      <c r="A62" s="528"/>
      <c r="B62" s="238" t="e">
        <f aca="false">VLOOKUP(A62,'9. Matriz de Requisitos'!$A$8:$V$87,3, FALSE())</f>
        <v>#N/A</v>
      </c>
    </row>
    <row r="63" customFormat="false" ht="15.75" hidden="false" customHeight="true" outlineLevel="0" collapsed="false">
      <c r="A63" s="528"/>
      <c r="B63" s="238" t="e">
        <f aca="false">VLOOKUP(A63,'9. Matriz de Requisitos'!$A$8:$V$87,3, FALSE())</f>
        <v>#N/A</v>
      </c>
    </row>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row r="1013" customFormat="false" ht="15.75" hidden="false" customHeight="true" outlineLevel="0" collapsed="false"/>
    <row r="1014" customFormat="false" ht="15.75" hidden="false" customHeight="true" outlineLevel="0" collapsed="false"/>
    <row r="1015" customFormat="false" ht="15.75" hidden="false" customHeight="true" outlineLevel="0" collapsed="false"/>
    <row r="1016" customFormat="false" ht="15.75" hidden="false" customHeight="true" outlineLevel="0" collapsed="false"/>
    <row r="1017" customFormat="false" ht="15.75" hidden="false" customHeight="true" outlineLevel="0" collapsed="false"/>
    <row r="1018" customFormat="false" ht="15.75" hidden="false" customHeight="true" outlineLevel="0" collapsed="false"/>
    <row r="1019" customFormat="false" ht="15.75" hidden="false" customHeight="true" outlineLevel="0" collapsed="false"/>
    <row r="1020" customFormat="false" ht="15.75" hidden="false" customHeight="true" outlineLevel="0" collapsed="false"/>
    <row r="1021" customFormat="false" ht="15.75" hidden="false" customHeight="true" outlineLevel="0" collapsed="false"/>
    <row r="1022" customFormat="false" ht="15.75" hidden="false" customHeight="true" outlineLevel="0" collapsed="false"/>
    <row r="1023" customFormat="false" ht="15.75" hidden="false" customHeight="true" outlineLevel="0" collapsed="false"/>
    <row r="1024" customFormat="false" ht="15.75" hidden="false" customHeight="true" outlineLevel="0" collapsed="false"/>
    <row r="1025" customFormat="false" ht="15.75" hidden="false" customHeight="true" outlineLevel="0" collapsed="false"/>
    <row r="1026" customFormat="false" ht="15.75" hidden="false" customHeight="true" outlineLevel="0" collapsed="false"/>
    <row r="1027" customFormat="false" ht="15.75" hidden="false" customHeight="true" outlineLevel="0" collapsed="false"/>
    <row r="1028" customFormat="false" ht="15.75" hidden="false" customHeight="true" outlineLevel="0" collapsed="false"/>
    <row r="1029" customFormat="false" ht="15.75" hidden="false" customHeight="true" outlineLevel="0" collapsed="false"/>
    <row r="1030" customFormat="false" ht="15.75" hidden="false" customHeight="true" outlineLevel="0" collapsed="false"/>
    <row r="1031" customFormat="false" ht="15.75" hidden="false" customHeight="true" outlineLevel="0" collapsed="false"/>
    <row r="1032" customFormat="false" ht="15.75" hidden="false" customHeight="true" outlineLevel="0" collapsed="false"/>
    <row r="1033" customFormat="false" ht="15.75" hidden="false" customHeight="true" outlineLevel="0" collapsed="false"/>
    <row r="1034" customFormat="false" ht="15.75" hidden="false" customHeight="true" outlineLevel="0" collapsed="false"/>
    <row r="1035" customFormat="false" ht="15.75" hidden="false" customHeight="true" outlineLevel="0" collapsed="false"/>
    <row r="1036" customFormat="false" ht="15.75" hidden="false" customHeight="true" outlineLevel="0" collapsed="false"/>
    <row r="1037" customFormat="false" ht="15.75" hidden="false" customHeight="true" outlineLevel="0" collapsed="false"/>
    <row r="1038" customFormat="false" ht="15.75" hidden="false" customHeight="true" outlineLevel="0" collapsed="false"/>
    <row r="1039" customFormat="false" ht="15.75" hidden="false" customHeight="true" outlineLevel="0" collapsed="false"/>
    <row r="1040" customFormat="false" ht="15.75" hidden="false" customHeight="true" outlineLevel="0" collapsed="false"/>
    <row r="1041" customFormat="false" ht="15.75" hidden="false" customHeight="true" outlineLevel="0" collapsed="false"/>
    <row r="1042" customFormat="false" ht="15.75" hidden="false" customHeight="true" outlineLevel="0" collapsed="false"/>
    <row r="1043" customFormat="false" ht="15.75" hidden="false" customHeight="true" outlineLevel="0" collapsed="false"/>
    <row r="1044" customFormat="false" ht="15.75" hidden="false" customHeight="true" outlineLevel="0" collapsed="false"/>
    <row r="1045" customFormat="false" ht="15.75" hidden="false" customHeight="true" outlineLevel="0" collapsed="false"/>
    <row r="1046" customFormat="false" ht="15.75" hidden="false" customHeight="true" outlineLevel="0" collapsed="false"/>
    <row r="1047" customFormat="false" ht="15.75" hidden="false" customHeight="true" outlineLevel="0" collapsed="false"/>
    <row r="1048" customFormat="false" ht="15.75" hidden="false" customHeight="true" outlineLevel="0" collapsed="false"/>
    <row r="1049" customFormat="false" ht="15.75" hidden="false" customHeight="true" outlineLevel="0" collapsed="false"/>
    <row r="1050" customFormat="false" ht="15.75" hidden="false" customHeight="true" outlineLevel="0" collapsed="false"/>
    <row r="1051" customFormat="false" ht="15.75" hidden="false" customHeight="true" outlineLevel="0" collapsed="false"/>
    <row r="1052" customFormat="false" ht="15.75" hidden="false" customHeight="true" outlineLevel="0" collapsed="false"/>
    <row r="1053" customFormat="false" ht="15.75" hidden="false" customHeight="true" outlineLevel="0" collapsed="false"/>
    <row r="1054" customFormat="false" ht="15.75" hidden="false" customHeight="true" outlineLevel="0" collapsed="false"/>
    <row r="1055" customFormat="false" ht="15.75" hidden="false" customHeight="true" outlineLevel="0" collapsed="false"/>
    <row r="1056" customFormat="false" ht="15.75" hidden="false" customHeight="true" outlineLevel="0" collapsed="false"/>
    <row r="1057" customFormat="false" ht="15.75" hidden="false" customHeight="true" outlineLevel="0" collapsed="false"/>
    <row r="1058" customFormat="false" ht="15.75" hidden="false" customHeight="true" outlineLevel="0" collapsed="false"/>
    <row r="1059" customFormat="false" ht="15.75" hidden="false" customHeight="true" outlineLevel="0" collapsed="false"/>
    <row r="106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44"/>
    <col collapsed="false" customWidth="true" hidden="false" outlineLevel="0" max="2" min="2" style="1" width="29.86"/>
    <col collapsed="false" customWidth="true" hidden="false" outlineLevel="0" max="6" min="3" style="1" width="10.42"/>
  </cols>
  <sheetData>
    <row r="1" customFormat="false" ht="31.5" hidden="false" customHeight="true" outlineLevel="0" collapsed="false">
      <c r="A1" s="529" t="s">
        <v>2373</v>
      </c>
      <c r="B1" s="530"/>
    </row>
    <row r="2" customFormat="false" ht="15" hidden="false" customHeight="false" outlineLevel="0" collapsed="false">
      <c r="A2" s="454"/>
      <c r="B2" s="530"/>
    </row>
    <row r="3" customFormat="false" ht="15" hidden="false" customHeight="false" outlineLevel="0" collapsed="false">
      <c r="A3" s="292" t="s">
        <v>2374</v>
      </c>
      <c r="B3" s="292" t="s">
        <v>265</v>
      </c>
    </row>
    <row r="4" customFormat="false" ht="45" hidden="false" customHeight="true" outlineLevel="0" collapsed="false">
      <c r="A4" s="317" t="s">
        <v>2375</v>
      </c>
      <c r="B4" s="317" t="s">
        <v>2376</v>
      </c>
    </row>
    <row r="5" customFormat="false" ht="45" hidden="false" customHeight="true" outlineLevel="0" collapsed="false">
      <c r="A5" s="317" t="s">
        <v>2375</v>
      </c>
      <c r="B5" s="317" t="s">
        <v>2377</v>
      </c>
    </row>
    <row r="6" customFormat="false" ht="15" hidden="false" customHeight="false" outlineLevel="0" collapsed="false">
      <c r="A6" s="317" t="s">
        <v>2378</v>
      </c>
      <c r="B6" s="531" t="s">
        <v>2379</v>
      </c>
    </row>
    <row r="7" customFormat="false" ht="180" hidden="false" customHeight="true" outlineLevel="0" collapsed="false">
      <c r="A7" s="317" t="s">
        <v>2380</v>
      </c>
      <c r="B7" s="530" t="s">
        <v>2381</v>
      </c>
    </row>
    <row r="8" customFormat="false" ht="15" hidden="false" customHeight="false" outlineLevel="0" collapsed="false">
      <c r="A8" s="454"/>
      <c r="B8" s="530"/>
    </row>
    <row r="9" customFormat="false" ht="15" hidden="false" customHeight="false" outlineLevel="0" collapsed="false">
      <c r="A9" s="454"/>
      <c r="B9" s="530"/>
    </row>
    <row r="10" customFormat="false" ht="15" hidden="false" customHeight="false" outlineLevel="0" collapsed="false">
      <c r="A10" s="454"/>
      <c r="B10" s="530"/>
    </row>
    <row r="11" customFormat="false" ht="15" hidden="false" customHeight="false" outlineLevel="0" collapsed="false">
      <c r="A11" s="454"/>
      <c r="B11" s="530"/>
    </row>
    <row r="12" customFormat="false" ht="15" hidden="false" customHeight="false" outlineLevel="0" collapsed="false">
      <c r="A12" s="454"/>
      <c r="B12" s="530"/>
    </row>
    <row r="13" customFormat="false" ht="15" hidden="false" customHeight="false" outlineLevel="0" collapsed="false">
      <c r="A13" s="454"/>
      <c r="B13" s="530"/>
    </row>
    <row r="14" customFormat="false" ht="15" hidden="false" customHeight="false" outlineLevel="0" collapsed="false">
      <c r="A14" s="454"/>
      <c r="B14" s="530"/>
    </row>
    <row r="15" customFormat="false" ht="15" hidden="false" customHeight="false" outlineLevel="0" collapsed="false">
      <c r="A15" s="454"/>
      <c r="B15" s="530"/>
    </row>
    <row r="16" customFormat="false" ht="15" hidden="false" customHeight="false" outlineLevel="0" collapsed="false">
      <c r="A16" s="454"/>
      <c r="B16" s="530"/>
    </row>
    <row r="17" customFormat="false" ht="15" hidden="false" customHeight="false" outlineLevel="0" collapsed="false">
      <c r="A17" s="454"/>
      <c r="B17" s="530"/>
    </row>
    <row r="18" customFormat="false" ht="15" hidden="false" customHeight="false" outlineLevel="0" collapsed="false">
      <c r="A18" s="454"/>
      <c r="B18" s="530"/>
    </row>
    <row r="19" customFormat="false" ht="15" hidden="false" customHeight="false" outlineLevel="0" collapsed="false">
      <c r="A19" s="454"/>
      <c r="B19" s="530"/>
    </row>
    <row r="20" customFormat="false" ht="15" hidden="false" customHeight="false" outlineLevel="0" collapsed="false">
      <c r="A20" s="454"/>
      <c r="B20" s="530"/>
    </row>
    <row r="21" customFormat="false" ht="15.75" hidden="false" customHeight="true" outlineLevel="0" collapsed="false">
      <c r="A21" s="454"/>
      <c r="B21" s="530"/>
    </row>
    <row r="22" customFormat="false" ht="15.75" hidden="false" customHeight="true" outlineLevel="0" collapsed="false">
      <c r="A22" s="454"/>
      <c r="B22" s="530"/>
    </row>
    <row r="23" customFormat="false" ht="15.75" hidden="false" customHeight="true" outlineLevel="0" collapsed="false">
      <c r="A23" s="454"/>
      <c r="B23" s="530"/>
    </row>
    <row r="24" customFormat="false" ht="15.75" hidden="false" customHeight="true" outlineLevel="0" collapsed="false">
      <c r="A24" s="454"/>
      <c r="B24" s="530"/>
    </row>
    <row r="25" customFormat="false" ht="15.75" hidden="false" customHeight="true" outlineLevel="0" collapsed="false">
      <c r="A25" s="454"/>
      <c r="B25" s="530"/>
    </row>
    <row r="26" customFormat="false" ht="15.75" hidden="false" customHeight="true" outlineLevel="0" collapsed="false">
      <c r="A26" s="454"/>
      <c r="B26" s="530"/>
    </row>
    <row r="27" customFormat="false" ht="15.75" hidden="false" customHeight="true" outlineLevel="0" collapsed="false">
      <c r="A27" s="454"/>
      <c r="B27" s="530"/>
    </row>
    <row r="28" customFormat="false" ht="15.75" hidden="false" customHeight="true" outlineLevel="0" collapsed="false">
      <c r="A28" s="454"/>
      <c r="B28" s="530"/>
    </row>
    <row r="29" customFormat="false" ht="15.75" hidden="false" customHeight="true" outlineLevel="0" collapsed="false">
      <c r="A29" s="454"/>
      <c r="B29" s="530"/>
    </row>
    <row r="30" customFormat="false" ht="15.75" hidden="false" customHeight="true" outlineLevel="0" collapsed="false">
      <c r="A30" s="454"/>
      <c r="B30" s="530"/>
    </row>
    <row r="31" customFormat="false" ht="15.75" hidden="false" customHeight="true" outlineLevel="0" collapsed="false">
      <c r="A31" s="454"/>
      <c r="B31" s="530"/>
    </row>
    <row r="32" customFormat="false" ht="15.75" hidden="false" customHeight="true" outlineLevel="0" collapsed="false">
      <c r="A32" s="454"/>
      <c r="B32" s="530"/>
    </row>
    <row r="33" customFormat="false" ht="15.75" hidden="false" customHeight="true" outlineLevel="0" collapsed="false">
      <c r="A33" s="454"/>
      <c r="B33" s="530"/>
    </row>
    <row r="34" customFormat="false" ht="15.75" hidden="false" customHeight="true" outlineLevel="0" collapsed="false">
      <c r="A34" s="454"/>
      <c r="B34" s="530"/>
    </row>
    <row r="35" customFormat="false" ht="15.75" hidden="false" customHeight="true" outlineLevel="0" collapsed="false">
      <c r="A35" s="454"/>
      <c r="B35" s="530"/>
    </row>
    <row r="36" customFormat="false" ht="15.75" hidden="false" customHeight="true" outlineLevel="0" collapsed="false">
      <c r="A36" s="454"/>
      <c r="B36" s="530"/>
    </row>
    <row r="37" customFormat="false" ht="15.75" hidden="false" customHeight="true" outlineLevel="0" collapsed="false">
      <c r="A37" s="454"/>
      <c r="B37" s="530"/>
    </row>
    <row r="38" customFormat="false" ht="15.75" hidden="false" customHeight="true" outlineLevel="0" collapsed="false">
      <c r="A38" s="454"/>
      <c r="B38" s="530"/>
    </row>
    <row r="39" customFormat="false" ht="15.75" hidden="false" customHeight="true" outlineLevel="0" collapsed="false">
      <c r="A39" s="454"/>
      <c r="B39" s="530"/>
    </row>
    <row r="40" customFormat="false" ht="15.75" hidden="false" customHeight="true" outlineLevel="0" collapsed="false">
      <c r="A40" s="454"/>
      <c r="B40" s="530"/>
    </row>
    <row r="41" customFormat="false" ht="15.75" hidden="false" customHeight="true" outlineLevel="0" collapsed="false">
      <c r="A41" s="454"/>
      <c r="B41" s="530"/>
    </row>
    <row r="42" customFormat="false" ht="15.75" hidden="false" customHeight="true" outlineLevel="0" collapsed="false">
      <c r="A42" s="454"/>
      <c r="B42" s="530"/>
    </row>
    <row r="43" customFormat="false" ht="15.75" hidden="false" customHeight="true" outlineLevel="0" collapsed="false">
      <c r="A43" s="454"/>
      <c r="B43" s="530"/>
    </row>
    <row r="44" customFormat="false" ht="15.75" hidden="false" customHeight="true" outlineLevel="0" collapsed="false">
      <c r="A44" s="454"/>
      <c r="B44" s="530"/>
    </row>
    <row r="45" customFormat="false" ht="15.75" hidden="false" customHeight="true" outlineLevel="0" collapsed="false">
      <c r="A45" s="454"/>
      <c r="B45" s="530"/>
    </row>
    <row r="46" customFormat="false" ht="15.75" hidden="false" customHeight="true" outlineLevel="0" collapsed="false">
      <c r="A46" s="454"/>
      <c r="B46" s="530"/>
    </row>
    <row r="47" customFormat="false" ht="15.75" hidden="false" customHeight="true" outlineLevel="0" collapsed="false">
      <c r="A47" s="454"/>
      <c r="B47" s="530"/>
    </row>
    <row r="48" customFormat="false" ht="15.75" hidden="false" customHeight="true" outlineLevel="0" collapsed="false">
      <c r="A48" s="454"/>
      <c r="B48" s="530"/>
    </row>
    <row r="49" customFormat="false" ht="15.75" hidden="false" customHeight="true" outlineLevel="0" collapsed="false">
      <c r="A49" s="454"/>
      <c r="B49" s="530"/>
    </row>
    <row r="50" customFormat="false" ht="15.75" hidden="false" customHeight="true" outlineLevel="0" collapsed="false">
      <c r="A50" s="454"/>
      <c r="B50" s="530"/>
    </row>
    <row r="51" customFormat="false" ht="15.75" hidden="false" customHeight="true" outlineLevel="0" collapsed="false">
      <c r="A51" s="454"/>
      <c r="B51" s="530"/>
    </row>
    <row r="52" customFormat="false" ht="15.75" hidden="false" customHeight="true" outlineLevel="0" collapsed="false">
      <c r="A52" s="454"/>
      <c r="B52" s="530"/>
    </row>
    <row r="53" customFormat="false" ht="15.75" hidden="false" customHeight="true" outlineLevel="0" collapsed="false">
      <c r="A53" s="454"/>
      <c r="B53" s="530"/>
    </row>
    <row r="54" customFormat="false" ht="15.75" hidden="false" customHeight="true" outlineLevel="0" collapsed="false">
      <c r="A54" s="454"/>
      <c r="B54" s="530"/>
    </row>
    <row r="55" customFormat="false" ht="15.75" hidden="false" customHeight="true" outlineLevel="0" collapsed="false">
      <c r="A55" s="454"/>
      <c r="B55" s="530"/>
    </row>
    <row r="56" customFormat="false" ht="15.75" hidden="false" customHeight="true" outlineLevel="0" collapsed="false">
      <c r="A56" s="454"/>
      <c r="B56" s="530"/>
    </row>
    <row r="57" customFormat="false" ht="15.75" hidden="false" customHeight="true" outlineLevel="0" collapsed="false">
      <c r="A57" s="454"/>
      <c r="B57" s="530"/>
    </row>
    <row r="58" customFormat="false" ht="15.75" hidden="false" customHeight="true" outlineLevel="0" collapsed="false">
      <c r="A58" s="454"/>
      <c r="B58" s="530"/>
    </row>
    <row r="59" customFormat="false" ht="15.75" hidden="false" customHeight="true" outlineLevel="0" collapsed="false">
      <c r="A59" s="454"/>
      <c r="B59" s="530"/>
    </row>
    <row r="60" customFormat="false" ht="15.75" hidden="false" customHeight="true" outlineLevel="0" collapsed="false">
      <c r="A60" s="454"/>
      <c r="B60" s="530"/>
    </row>
    <row r="61" customFormat="false" ht="15.75" hidden="false" customHeight="true" outlineLevel="0" collapsed="false">
      <c r="A61" s="454"/>
      <c r="B61" s="530"/>
    </row>
    <row r="62" customFormat="false" ht="15.75" hidden="false" customHeight="true" outlineLevel="0" collapsed="false">
      <c r="A62" s="454"/>
      <c r="B62" s="530"/>
    </row>
    <row r="63" customFormat="false" ht="15.75" hidden="false" customHeight="true" outlineLevel="0" collapsed="false">
      <c r="A63" s="454"/>
      <c r="B63" s="530"/>
    </row>
    <row r="64" customFormat="false" ht="15.75" hidden="false" customHeight="true" outlineLevel="0" collapsed="false">
      <c r="A64" s="454"/>
      <c r="B64" s="530"/>
    </row>
    <row r="65" customFormat="false" ht="15.75" hidden="false" customHeight="true" outlineLevel="0" collapsed="false">
      <c r="A65" s="454"/>
      <c r="B65" s="530"/>
    </row>
    <row r="66" customFormat="false" ht="15.75" hidden="false" customHeight="true" outlineLevel="0" collapsed="false">
      <c r="A66" s="454"/>
      <c r="B66" s="530"/>
    </row>
    <row r="67" customFormat="false" ht="15.75" hidden="false" customHeight="true" outlineLevel="0" collapsed="false">
      <c r="A67" s="454"/>
      <c r="B67" s="530"/>
    </row>
    <row r="68" customFormat="false" ht="15.75" hidden="false" customHeight="true" outlineLevel="0" collapsed="false">
      <c r="A68" s="454"/>
      <c r="B68" s="530"/>
    </row>
    <row r="69" customFormat="false" ht="15.75" hidden="false" customHeight="true" outlineLevel="0" collapsed="false">
      <c r="A69" s="454"/>
      <c r="B69" s="530"/>
    </row>
    <row r="70" customFormat="false" ht="15.75" hidden="false" customHeight="true" outlineLevel="0" collapsed="false">
      <c r="A70" s="454"/>
      <c r="B70" s="530"/>
    </row>
    <row r="71" customFormat="false" ht="15.75" hidden="false" customHeight="true" outlineLevel="0" collapsed="false">
      <c r="A71" s="454"/>
      <c r="B71" s="530"/>
    </row>
    <row r="72" customFormat="false" ht="15.75" hidden="false" customHeight="true" outlineLevel="0" collapsed="false">
      <c r="A72" s="454"/>
      <c r="B72" s="530"/>
    </row>
    <row r="73" customFormat="false" ht="15.75" hidden="false" customHeight="true" outlineLevel="0" collapsed="false">
      <c r="A73" s="454"/>
      <c r="B73" s="530"/>
    </row>
    <row r="74" customFormat="false" ht="15.75" hidden="false" customHeight="true" outlineLevel="0" collapsed="false">
      <c r="A74" s="454"/>
      <c r="B74" s="530"/>
    </row>
    <row r="75" customFormat="false" ht="15.75" hidden="false" customHeight="true" outlineLevel="0" collapsed="false">
      <c r="A75" s="454"/>
      <c r="B75" s="530"/>
    </row>
    <row r="76" customFormat="false" ht="15.75" hidden="false" customHeight="true" outlineLevel="0" collapsed="false">
      <c r="A76" s="454"/>
      <c r="B76" s="530"/>
    </row>
    <row r="77" customFormat="false" ht="15.75" hidden="false" customHeight="true" outlineLevel="0" collapsed="false">
      <c r="A77" s="454"/>
      <c r="B77" s="530"/>
    </row>
    <row r="78" customFormat="false" ht="15.75" hidden="false" customHeight="true" outlineLevel="0" collapsed="false">
      <c r="A78" s="454"/>
      <c r="B78" s="530"/>
    </row>
    <row r="79" customFormat="false" ht="15.75" hidden="false" customHeight="true" outlineLevel="0" collapsed="false">
      <c r="A79" s="454"/>
      <c r="B79" s="530"/>
    </row>
    <row r="80" customFormat="false" ht="15.75" hidden="false" customHeight="true" outlineLevel="0" collapsed="false">
      <c r="A80" s="454"/>
      <c r="B80" s="530"/>
    </row>
    <row r="81" customFormat="false" ht="15.75" hidden="false" customHeight="true" outlineLevel="0" collapsed="false">
      <c r="A81" s="454"/>
      <c r="B81" s="530"/>
    </row>
    <row r="82" customFormat="false" ht="15.75" hidden="false" customHeight="true" outlineLevel="0" collapsed="false">
      <c r="A82" s="454"/>
      <c r="B82" s="530"/>
    </row>
    <row r="83" customFormat="false" ht="15.75" hidden="false" customHeight="true" outlineLevel="0" collapsed="false">
      <c r="A83" s="454"/>
      <c r="B83" s="530"/>
    </row>
    <row r="84" customFormat="false" ht="15.75" hidden="false" customHeight="true" outlineLevel="0" collapsed="false">
      <c r="A84" s="454"/>
      <c r="B84" s="530"/>
    </row>
    <row r="85" customFormat="false" ht="15.75" hidden="false" customHeight="true" outlineLevel="0" collapsed="false">
      <c r="A85" s="454"/>
      <c r="B85" s="530"/>
    </row>
    <row r="86" customFormat="false" ht="15.75" hidden="false" customHeight="true" outlineLevel="0" collapsed="false">
      <c r="A86" s="454"/>
      <c r="B86" s="530"/>
    </row>
    <row r="87" customFormat="false" ht="15.75" hidden="false" customHeight="true" outlineLevel="0" collapsed="false">
      <c r="A87" s="454"/>
      <c r="B87" s="530"/>
    </row>
    <row r="88" customFormat="false" ht="15.75" hidden="false" customHeight="true" outlineLevel="0" collapsed="false">
      <c r="A88" s="454"/>
      <c r="B88" s="530"/>
    </row>
    <row r="89" customFormat="false" ht="15.75" hidden="false" customHeight="true" outlineLevel="0" collapsed="false">
      <c r="A89" s="454"/>
      <c r="B89" s="530"/>
    </row>
    <row r="90" customFormat="false" ht="15.75" hidden="false" customHeight="true" outlineLevel="0" collapsed="false">
      <c r="A90" s="454"/>
      <c r="B90" s="530"/>
    </row>
    <row r="91" customFormat="false" ht="15.75" hidden="false" customHeight="true" outlineLevel="0" collapsed="false">
      <c r="A91" s="454"/>
      <c r="B91" s="530"/>
    </row>
    <row r="92" customFormat="false" ht="15.75" hidden="false" customHeight="true" outlineLevel="0" collapsed="false">
      <c r="A92" s="454"/>
      <c r="B92" s="530"/>
    </row>
    <row r="93" customFormat="false" ht="15.75" hidden="false" customHeight="true" outlineLevel="0" collapsed="false">
      <c r="A93" s="454"/>
      <c r="B93" s="530"/>
    </row>
    <row r="94" customFormat="false" ht="15.75" hidden="false" customHeight="true" outlineLevel="0" collapsed="false">
      <c r="A94" s="454"/>
      <c r="B94" s="530"/>
    </row>
    <row r="95" customFormat="false" ht="15.75" hidden="false" customHeight="true" outlineLevel="0" collapsed="false">
      <c r="A95" s="454"/>
      <c r="B95" s="530"/>
    </row>
    <row r="96" customFormat="false" ht="15.75" hidden="false" customHeight="true" outlineLevel="0" collapsed="false">
      <c r="A96" s="454"/>
      <c r="B96" s="530"/>
    </row>
    <row r="97" customFormat="false" ht="15.75" hidden="false" customHeight="true" outlineLevel="0" collapsed="false">
      <c r="A97" s="454"/>
      <c r="B97" s="530"/>
    </row>
    <row r="98" customFormat="false" ht="15.75" hidden="false" customHeight="true" outlineLevel="0" collapsed="false">
      <c r="A98" s="454"/>
      <c r="B98" s="530"/>
    </row>
    <row r="99" customFormat="false" ht="15.75" hidden="false" customHeight="true" outlineLevel="0" collapsed="false">
      <c r="A99" s="454"/>
      <c r="B99" s="530"/>
    </row>
    <row r="100" customFormat="false" ht="15.75" hidden="false" customHeight="true" outlineLevel="0" collapsed="false">
      <c r="A100" s="454"/>
      <c r="B100" s="530"/>
    </row>
    <row r="101" customFormat="false" ht="15.75" hidden="false" customHeight="true" outlineLevel="0" collapsed="false">
      <c r="A101" s="454"/>
      <c r="B101" s="530"/>
    </row>
    <row r="102" customFormat="false" ht="15.75" hidden="false" customHeight="true" outlineLevel="0" collapsed="false">
      <c r="A102" s="454"/>
      <c r="B102" s="530"/>
    </row>
    <row r="103" customFormat="false" ht="15.75" hidden="false" customHeight="true" outlineLevel="0" collapsed="false">
      <c r="A103" s="454"/>
      <c r="B103" s="530"/>
    </row>
    <row r="104" customFormat="false" ht="15.75" hidden="false" customHeight="true" outlineLevel="0" collapsed="false">
      <c r="A104" s="454"/>
      <c r="B104" s="530"/>
    </row>
    <row r="105" customFormat="false" ht="15.75" hidden="false" customHeight="true" outlineLevel="0" collapsed="false">
      <c r="A105" s="454"/>
      <c r="B105" s="530"/>
    </row>
    <row r="106" customFormat="false" ht="15.75" hidden="false" customHeight="true" outlineLevel="0" collapsed="false">
      <c r="A106" s="454"/>
      <c r="B106" s="530"/>
    </row>
    <row r="107" customFormat="false" ht="15.75" hidden="false" customHeight="true" outlineLevel="0" collapsed="false">
      <c r="A107" s="454"/>
      <c r="B107" s="530"/>
    </row>
    <row r="108" customFormat="false" ht="15.75" hidden="false" customHeight="true" outlineLevel="0" collapsed="false">
      <c r="A108" s="454"/>
      <c r="B108" s="530"/>
    </row>
    <row r="109" customFormat="false" ht="15.75" hidden="false" customHeight="true" outlineLevel="0" collapsed="false">
      <c r="A109" s="454"/>
      <c r="B109" s="530"/>
    </row>
    <row r="110" customFormat="false" ht="15.75" hidden="false" customHeight="true" outlineLevel="0" collapsed="false">
      <c r="A110" s="454"/>
      <c r="B110" s="530"/>
    </row>
    <row r="111" customFormat="false" ht="15.75" hidden="false" customHeight="true" outlineLevel="0" collapsed="false">
      <c r="A111" s="454"/>
      <c r="B111" s="530"/>
    </row>
    <row r="112" customFormat="false" ht="15.75" hidden="false" customHeight="true" outlineLevel="0" collapsed="false">
      <c r="A112" s="454"/>
      <c r="B112" s="530"/>
    </row>
    <row r="113" customFormat="false" ht="15.75" hidden="false" customHeight="true" outlineLevel="0" collapsed="false">
      <c r="A113" s="454"/>
      <c r="B113" s="530"/>
    </row>
    <row r="114" customFormat="false" ht="15.75" hidden="false" customHeight="true" outlineLevel="0" collapsed="false">
      <c r="A114" s="454"/>
      <c r="B114" s="530"/>
    </row>
    <row r="115" customFormat="false" ht="15.75" hidden="false" customHeight="true" outlineLevel="0" collapsed="false">
      <c r="A115" s="454"/>
      <c r="B115" s="530"/>
    </row>
    <row r="116" customFormat="false" ht="15.75" hidden="false" customHeight="true" outlineLevel="0" collapsed="false">
      <c r="A116" s="454"/>
      <c r="B116" s="530"/>
    </row>
    <row r="117" customFormat="false" ht="15.75" hidden="false" customHeight="true" outlineLevel="0" collapsed="false">
      <c r="A117" s="454"/>
      <c r="B117" s="530"/>
    </row>
    <row r="118" customFormat="false" ht="15.75" hidden="false" customHeight="true" outlineLevel="0" collapsed="false">
      <c r="A118" s="454"/>
      <c r="B118" s="530"/>
    </row>
    <row r="119" customFormat="false" ht="15.75" hidden="false" customHeight="true" outlineLevel="0" collapsed="false">
      <c r="A119" s="454"/>
      <c r="B119" s="530"/>
    </row>
    <row r="120" customFormat="false" ht="15.75" hidden="false" customHeight="true" outlineLevel="0" collapsed="false">
      <c r="A120" s="454"/>
      <c r="B120" s="530"/>
    </row>
    <row r="121" customFormat="false" ht="15.75" hidden="false" customHeight="true" outlineLevel="0" collapsed="false">
      <c r="A121" s="454"/>
      <c r="B121" s="530"/>
    </row>
    <row r="122" customFormat="false" ht="15.75" hidden="false" customHeight="true" outlineLevel="0" collapsed="false">
      <c r="A122" s="454"/>
      <c r="B122" s="530"/>
    </row>
    <row r="123" customFormat="false" ht="15.75" hidden="false" customHeight="true" outlineLevel="0" collapsed="false">
      <c r="A123" s="454"/>
      <c r="B123" s="530"/>
    </row>
    <row r="124" customFormat="false" ht="15.75" hidden="false" customHeight="true" outlineLevel="0" collapsed="false">
      <c r="A124" s="454"/>
      <c r="B124" s="530"/>
    </row>
    <row r="125" customFormat="false" ht="15.75" hidden="false" customHeight="true" outlineLevel="0" collapsed="false">
      <c r="A125" s="454"/>
      <c r="B125" s="530"/>
    </row>
    <row r="126" customFormat="false" ht="15.75" hidden="false" customHeight="true" outlineLevel="0" collapsed="false">
      <c r="A126" s="454"/>
      <c r="B126" s="530"/>
    </row>
    <row r="127" customFormat="false" ht="15.75" hidden="false" customHeight="true" outlineLevel="0" collapsed="false">
      <c r="A127" s="454"/>
      <c r="B127" s="530"/>
    </row>
    <row r="128" customFormat="false" ht="15.75" hidden="false" customHeight="true" outlineLevel="0" collapsed="false">
      <c r="A128" s="454"/>
      <c r="B128" s="530"/>
    </row>
    <row r="129" customFormat="false" ht="15.75" hidden="false" customHeight="true" outlineLevel="0" collapsed="false">
      <c r="A129" s="454"/>
      <c r="B129" s="530"/>
    </row>
    <row r="130" customFormat="false" ht="15.75" hidden="false" customHeight="true" outlineLevel="0" collapsed="false">
      <c r="A130" s="454"/>
      <c r="B130" s="530"/>
    </row>
    <row r="131" customFormat="false" ht="15.75" hidden="false" customHeight="true" outlineLevel="0" collapsed="false">
      <c r="A131" s="454"/>
      <c r="B131" s="530"/>
    </row>
    <row r="132" customFormat="false" ht="15.75" hidden="false" customHeight="true" outlineLevel="0" collapsed="false">
      <c r="A132" s="454"/>
      <c r="B132" s="530"/>
    </row>
    <row r="133" customFormat="false" ht="15.75" hidden="false" customHeight="true" outlineLevel="0" collapsed="false">
      <c r="A133" s="454"/>
      <c r="B133" s="530"/>
    </row>
    <row r="134" customFormat="false" ht="15.75" hidden="false" customHeight="true" outlineLevel="0" collapsed="false">
      <c r="A134" s="454"/>
      <c r="B134" s="530"/>
    </row>
    <row r="135" customFormat="false" ht="15.75" hidden="false" customHeight="true" outlineLevel="0" collapsed="false">
      <c r="A135" s="454"/>
      <c r="B135" s="530"/>
    </row>
    <row r="136" customFormat="false" ht="15.75" hidden="false" customHeight="true" outlineLevel="0" collapsed="false">
      <c r="A136" s="454"/>
      <c r="B136" s="530"/>
    </row>
    <row r="137" customFormat="false" ht="15.75" hidden="false" customHeight="true" outlineLevel="0" collapsed="false">
      <c r="A137" s="454"/>
      <c r="B137" s="530"/>
    </row>
    <row r="138" customFormat="false" ht="15.75" hidden="false" customHeight="true" outlineLevel="0" collapsed="false">
      <c r="A138" s="454"/>
      <c r="B138" s="530"/>
    </row>
    <row r="139" customFormat="false" ht="15.75" hidden="false" customHeight="true" outlineLevel="0" collapsed="false">
      <c r="A139" s="454"/>
      <c r="B139" s="530"/>
    </row>
    <row r="140" customFormat="false" ht="15.75" hidden="false" customHeight="true" outlineLevel="0" collapsed="false">
      <c r="A140" s="454"/>
      <c r="B140" s="530"/>
    </row>
    <row r="141" customFormat="false" ht="15.75" hidden="false" customHeight="true" outlineLevel="0" collapsed="false">
      <c r="A141" s="454"/>
      <c r="B141" s="530"/>
    </row>
    <row r="142" customFormat="false" ht="15.75" hidden="false" customHeight="true" outlineLevel="0" collapsed="false">
      <c r="A142" s="454"/>
      <c r="B142" s="530"/>
    </row>
    <row r="143" customFormat="false" ht="15.75" hidden="false" customHeight="true" outlineLevel="0" collapsed="false">
      <c r="A143" s="454"/>
      <c r="B143" s="530"/>
    </row>
    <row r="144" customFormat="false" ht="15.75" hidden="false" customHeight="true" outlineLevel="0" collapsed="false">
      <c r="A144" s="454"/>
      <c r="B144" s="530"/>
    </row>
    <row r="145" customFormat="false" ht="15.75" hidden="false" customHeight="true" outlineLevel="0" collapsed="false">
      <c r="A145" s="454"/>
      <c r="B145" s="530"/>
    </row>
    <row r="146" customFormat="false" ht="15.75" hidden="false" customHeight="true" outlineLevel="0" collapsed="false">
      <c r="A146" s="454"/>
      <c r="B146" s="530"/>
    </row>
    <row r="147" customFormat="false" ht="15.75" hidden="false" customHeight="true" outlineLevel="0" collapsed="false">
      <c r="A147" s="454"/>
      <c r="B147" s="530"/>
    </row>
    <row r="148" customFormat="false" ht="15.75" hidden="false" customHeight="true" outlineLevel="0" collapsed="false">
      <c r="A148" s="454"/>
      <c r="B148" s="530"/>
    </row>
    <row r="149" customFormat="false" ht="15.75" hidden="false" customHeight="true" outlineLevel="0" collapsed="false">
      <c r="A149" s="454"/>
      <c r="B149" s="530"/>
    </row>
    <row r="150" customFormat="false" ht="15.75" hidden="false" customHeight="true" outlineLevel="0" collapsed="false">
      <c r="A150" s="454"/>
      <c r="B150" s="530"/>
    </row>
    <row r="151" customFormat="false" ht="15.75" hidden="false" customHeight="true" outlineLevel="0" collapsed="false">
      <c r="A151" s="454"/>
      <c r="B151" s="530"/>
    </row>
    <row r="152" customFormat="false" ht="15.75" hidden="false" customHeight="true" outlineLevel="0" collapsed="false">
      <c r="A152" s="454"/>
      <c r="B152" s="530"/>
    </row>
    <row r="153" customFormat="false" ht="15.75" hidden="false" customHeight="true" outlineLevel="0" collapsed="false">
      <c r="A153" s="454"/>
      <c r="B153" s="530"/>
    </row>
    <row r="154" customFormat="false" ht="15.75" hidden="false" customHeight="true" outlineLevel="0" collapsed="false">
      <c r="A154" s="454"/>
      <c r="B154" s="530"/>
    </row>
    <row r="155" customFormat="false" ht="15.75" hidden="false" customHeight="true" outlineLevel="0" collapsed="false">
      <c r="A155" s="454"/>
      <c r="B155" s="530"/>
    </row>
    <row r="156" customFormat="false" ht="15.75" hidden="false" customHeight="true" outlineLevel="0" collapsed="false">
      <c r="A156" s="454"/>
      <c r="B156" s="530"/>
    </row>
    <row r="157" customFormat="false" ht="15.75" hidden="false" customHeight="true" outlineLevel="0" collapsed="false">
      <c r="A157" s="454"/>
      <c r="B157" s="530"/>
    </row>
    <row r="158" customFormat="false" ht="15.75" hidden="false" customHeight="true" outlineLevel="0" collapsed="false">
      <c r="A158" s="454"/>
      <c r="B158" s="530"/>
    </row>
    <row r="159" customFormat="false" ht="15.75" hidden="false" customHeight="true" outlineLevel="0" collapsed="false">
      <c r="A159" s="454"/>
      <c r="B159" s="530"/>
    </row>
    <row r="160" customFormat="false" ht="15.75" hidden="false" customHeight="true" outlineLevel="0" collapsed="false">
      <c r="A160" s="454"/>
      <c r="B160" s="530"/>
    </row>
    <row r="161" customFormat="false" ht="15.75" hidden="false" customHeight="true" outlineLevel="0" collapsed="false">
      <c r="A161" s="454"/>
      <c r="B161" s="530"/>
    </row>
    <row r="162" customFormat="false" ht="15.75" hidden="false" customHeight="true" outlineLevel="0" collapsed="false">
      <c r="A162" s="454"/>
      <c r="B162" s="530"/>
    </row>
    <row r="163" customFormat="false" ht="15.75" hidden="false" customHeight="true" outlineLevel="0" collapsed="false">
      <c r="A163" s="454"/>
      <c r="B163" s="530"/>
    </row>
    <row r="164" customFormat="false" ht="15.75" hidden="false" customHeight="true" outlineLevel="0" collapsed="false">
      <c r="A164" s="454"/>
      <c r="B164" s="530"/>
    </row>
    <row r="165" customFormat="false" ht="15.75" hidden="false" customHeight="true" outlineLevel="0" collapsed="false">
      <c r="A165" s="454"/>
      <c r="B165" s="530"/>
    </row>
    <row r="166" customFormat="false" ht="15.75" hidden="false" customHeight="true" outlineLevel="0" collapsed="false">
      <c r="A166" s="454"/>
      <c r="B166" s="530"/>
    </row>
    <row r="167" customFormat="false" ht="15.75" hidden="false" customHeight="true" outlineLevel="0" collapsed="false">
      <c r="A167" s="454"/>
      <c r="B167" s="530"/>
    </row>
    <row r="168" customFormat="false" ht="15.75" hidden="false" customHeight="true" outlineLevel="0" collapsed="false">
      <c r="A168" s="454"/>
      <c r="B168" s="530"/>
    </row>
    <row r="169" customFormat="false" ht="15.75" hidden="false" customHeight="true" outlineLevel="0" collapsed="false">
      <c r="A169" s="454"/>
      <c r="B169" s="530"/>
    </row>
    <row r="170" customFormat="false" ht="15.75" hidden="false" customHeight="true" outlineLevel="0" collapsed="false">
      <c r="A170" s="454"/>
      <c r="B170" s="530"/>
    </row>
    <row r="171" customFormat="false" ht="15.75" hidden="false" customHeight="true" outlineLevel="0" collapsed="false">
      <c r="A171" s="454"/>
      <c r="B171" s="530"/>
    </row>
    <row r="172" customFormat="false" ht="15.75" hidden="false" customHeight="true" outlineLevel="0" collapsed="false">
      <c r="A172" s="454"/>
      <c r="B172" s="530"/>
    </row>
    <row r="173" customFormat="false" ht="15.75" hidden="false" customHeight="true" outlineLevel="0" collapsed="false">
      <c r="A173" s="454"/>
      <c r="B173" s="530"/>
    </row>
    <row r="174" customFormat="false" ht="15.75" hidden="false" customHeight="true" outlineLevel="0" collapsed="false">
      <c r="A174" s="454"/>
      <c r="B174" s="530"/>
    </row>
    <row r="175" customFormat="false" ht="15.75" hidden="false" customHeight="true" outlineLevel="0" collapsed="false">
      <c r="A175" s="454"/>
      <c r="B175" s="530"/>
    </row>
    <row r="176" customFormat="false" ht="15.75" hidden="false" customHeight="true" outlineLevel="0" collapsed="false">
      <c r="A176" s="454"/>
      <c r="B176" s="530"/>
    </row>
    <row r="177" customFormat="false" ht="15.75" hidden="false" customHeight="true" outlineLevel="0" collapsed="false">
      <c r="A177" s="454"/>
      <c r="B177" s="530"/>
    </row>
    <row r="178" customFormat="false" ht="15.75" hidden="false" customHeight="true" outlineLevel="0" collapsed="false">
      <c r="A178" s="454"/>
      <c r="B178" s="530"/>
    </row>
    <row r="179" customFormat="false" ht="15.75" hidden="false" customHeight="true" outlineLevel="0" collapsed="false">
      <c r="A179" s="454"/>
      <c r="B179" s="530"/>
    </row>
    <row r="180" customFormat="false" ht="15.75" hidden="false" customHeight="true" outlineLevel="0" collapsed="false">
      <c r="A180" s="454"/>
      <c r="B180" s="530"/>
    </row>
    <row r="181" customFormat="false" ht="15.75" hidden="false" customHeight="true" outlineLevel="0" collapsed="false">
      <c r="A181" s="454"/>
      <c r="B181" s="530"/>
    </row>
    <row r="182" customFormat="false" ht="15.75" hidden="false" customHeight="true" outlineLevel="0" collapsed="false">
      <c r="A182" s="454"/>
      <c r="B182" s="530"/>
    </row>
    <row r="183" customFormat="false" ht="15.75" hidden="false" customHeight="true" outlineLevel="0" collapsed="false">
      <c r="A183" s="454"/>
      <c r="B183" s="530"/>
    </row>
    <row r="184" customFormat="false" ht="15.75" hidden="false" customHeight="true" outlineLevel="0" collapsed="false">
      <c r="A184" s="454"/>
      <c r="B184" s="530"/>
    </row>
    <row r="185" customFormat="false" ht="15.75" hidden="false" customHeight="true" outlineLevel="0" collapsed="false">
      <c r="A185" s="454"/>
      <c r="B185" s="530"/>
    </row>
    <row r="186" customFormat="false" ht="15.75" hidden="false" customHeight="true" outlineLevel="0" collapsed="false">
      <c r="A186" s="454"/>
      <c r="B186" s="530"/>
    </row>
    <row r="187" customFormat="false" ht="15.75" hidden="false" customHeight="true" outlineLevel="0" collapsed="false">
      <c r="A187" s="454"/>
      <c r="B187" s="530"/>
    </row>
    <row r="188" customFormat="false" ht="15.75" hidden="false" customHeight="true" outlineLevel="0" collapsed="false">
      <c r="A188" s="454"/>
      <c r="B188" s="530"/>
    </row>
    <row r="189" customFormat="false" ht="15.75" hidden="false" customHeight="true" outlineLevel="0" collapsed="false">
      <c r="A189" s="454"/>
      <c r="B189" s="530"/>
    </row>
    <row r="190" customFormat="false" ht="15.75" hidden="false" customHeight="true" outlineLevel="0" collapsed="false">
      <c r="A190" s="454"/>
      <c r="B190" s="530"/>
    </row>
    <row r="191" customFormat="false" ht="15.75" hidden="false" customHeight="true" outlineLevel="0" collapsed="false">
      <c r="A191" s="454"/>
      <c r="B191" s="530"/>
    </row>
    <row r="192" customFormat="false" ht="15.75" hidden="false" customHeight="true" outlineLevel="0" collapsed="false">
      <c r="A192" s="454"/>
      <c r="B192" s="530"/>
    </row>
    <row r="193" customFormat="false" ht="15.75" hidden="false" customHeight="true" outlineLevel="0" collapsed="false">
      <c r="A193" s="454"/>
      <c r="B193" s="530"/>
    </row>
    <row r="194" customFormat="false" ht="15.75" hidden="false" customHeight="true" outlineLevel="0" collapsed="false">
      <c r="A194" s="454"/>
      <c r="B194" s="530"/>
    </row>
    <row r="195" customFormat="false" ht="15.75" hidden="false" customHeight="true" outlineLevel="0" collapsed="false">
      <c r="A195" s="454"/>
      <c r="B195" s="530"/>
    </row>
    <row r="196" customFormat="false" ht="15.75" hidden="false" customHeight="true" outlineLevel="0" collapsed="false">
      <c r="A196" s="454"/>
      <c r="B196" s="530"/>
    </row>
    <row r="197" customFormat="false" ht="15.75" hidden="false" customHeight="true" outlineLevel="0" collapsed="false">
      <c r="A197" s="454"/>
      <c r="B197" s="530"/>
    </row>
    <row r="198" customFormat="false" ht="15.75" hidden="false" customHeight="true" outlineLevel="0" collapsed="false">
      <c r="A198" s="454"/>
      <c r="B198" s="530"/>
    </row>
    <row r="199" customFormat="false" ht="15.75" hidden="false" customHeight="true" outlineLevel="0" collapsed="false">
      <c r="A199" s="454"/>
      <c r="B199" s="530"/>
    </row>
    <row r="200" customFormat="false" ht="15.75" hidden="false" customHeight="true" outlineLevel="0" collapsed="false">
      <c r="A200" s="454"/>
      <c r="B200" s="530"/>
    </row>
    <row r="201" customFormat="false" ht="15.75" hidden="false" customHeight="true" outlineLevel="0" collapsed="false">
      <c r="A201" s="454"/>
      <c r="B201" s="530"/>
    </row>
    <row r="202" customFormat="false" ht="15.75" hidden="false" customHeight="true" outlineLevel="0" collapsed="false">
      <c r="A202" s="454"/>
      <c r="B202" s="530"/>
    </row>
    <row r="203" customFormat="false" ht="15.75" hidden="false" customHeight="true" outlineLevel="0" collapsed="false">
      <c r="A203" s="454"/>
      <c r="B203" s="530"/>
    </row>
    <row r="204" customFormat="false" ht="15.75" hidden="false" customHeight="true" outlineLevel="0" collapsed="false">
      <c r="A204" s="454"/>
      <c r="B204" s="530"/>
    </row>
    <row r="205" customFormat="false" ht="15.75" hidden="false" customHeight="true" outlineLevel="0" collapsed="false">
      <c r="A205" s="454"/>
      <c r="B205" s="530"/>
    </row>
    <row r="206" customFormat="false" ht="15.75" hidden="false" customHeight="true" outlineLevel="0" collapsed="false">
      <c r="A206" s="454"/>
      <c r="B206" s="530"/>
    </row>
    <row r="207" customFormat="false" ht="15.75" hidden="false" customHeight="true" outlineLevel="0" collapsed="false">
      <c r="A207" s="454"/>
      <c r="B207" s="530"/>
    </row>
    <row r="208" customFormat="false" ht="15.75" hidden="false" customHeight="true" outlineLevel="0" collapsed="false">
      <c r="A208" s="454"/>
      <c r="B208" s="530"/>
    </row>
    <row r="209" customFormat="false" ht="15.75" hidden="false" customHeight="true" outlineLevel="0" collapsed="false">
      <c r="A209" s="454"/>
      <c r="B209" s="530"/>
    </row>
    <row r="210" customFormat="false" ht="15.75" hidden="false" customHeight="true" outlineLevel="0" collapsed="false">
      <c r="A210" s="454"/>
      <c r="B210" s="530"/>
    </row>
    <row r="211" customFormat="false" ht="15.75" hidden="false" customHeight="true" outlineLevel="0" collapsed="false">
      <c r="A211" s="454"/>
      <c r="B211" s="530"/>
    </row>
    <row r="212" customFormat="false" ht="15.75" hidden="false" customHeight="true" outlineLevel="0" collapsed="false">
      <c r="A212" s="454"/>
      <c r="B212" s="530"/>
    </row>
    <row r="213" customFormat="false" ht="15.75" hidden="false" customHeight="true" outlineLevel="0" collapsed="false">
      <c r="A213" s="454"/>
      <c r="B213" s="530"/>
    </row>
    <row r="214" customFormat="false" ht="15.75" hidden="false" customHeight="true" outlineLevel="0" collapsed="false">
      <c r="A214" s="454"/>
      <c r="B214" s="530"/>
    </row>
    <row r="215" customFormat="false" ht="15.75" hidden="false" customHeight="true" outlineLevel="0" collapsed="false">
      <c r="A215" s="454"/>
      <c r="B215" s="530"/>
    </row>
    <row r="216" customFormat="false" ht="15.75" hidden="false" customHeight="true" outlineLevel="0" collapsed="false">
      <c r="A216" s="454"/>
      <c r="B216" s="530"/>
    </row>
    <row r="217" customFormat="false" ht="15.75" hidden="false" customHeight="true" outlineLevel="0" collapsed="false">
      <c r="A217" s="454"/>
      <c r="B217" s="530"/>
    </row>
    <row r="218" customFormat="false" ht="15.75" hidden="false" customHeight="true" outlineLevel="0" collapsed="false">
      <c r="A218" s="454"/>
      <c r="B218" s="530"/>
    </row>
    <row r="219" customFormat="false" ht="15.75" hidden="false" customHeight="true" outlineLevel="0" collapsed="false">
      <c r="A219" s="454"/>
      <c r="B219" s="530"/>
    </row>
    <row r="220" customFormat="false" ht="15.75" hidden="false" customHeight="true" outlineLevel="0" collapsed="false">
      <c r="A220" s="454"/>
      <c r="B220" s="530"/>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10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7" topLeftCell="B8" activePane="bottomRight" state="frozen"/>
      <selection pane="topLeft" activeCell="A1" activeCellId="0" sqref="A1"/>
      <selection pane="topRight" activeCell="B1" activeCellId="0" sqref="B1"/>
      <selection pane="bottomLeft" activeCell="A8" activeCellId="0" sqref="A8"/>
      <selection pane="bottomRight" activeCell="B8" activeCellId="0" sqref="B8"/>
    </sheetView>
  </sheetViews>
  <sheetFormatPr defaultColWidth="14.42578125" defaultRowHeight="15" customHeight="true" zeroHeight="false" outlineLevelRow="0" outlineLevelCol="0"/>
  <cols>
    <col collapsed="false" customWidth="true" hidden="false" outlineLevel="0" max="1" min="1" style="1" width="21.43"/>
    <col collapsed="false" customWidth="true" hidden="false" outlineLevel="0" max="2" min="2" style="1" width="22.15"/>
    <col collapsed="false" customWidth="true" hidden="false" outlineLevel="0" max="3" min="3" style="1" width="44.57"/>
    <col collapsed="false" customWidth="true" hidden="false" outlineLevel="0" max="5" min="4" style="1" width="78.43"/>
    <col collapsed="false" customWidth="true" hidden="false" outlineLevel="0" max="6" min="6" style="1" width="29.86"/>
    <col collapsed="false" customWidth="true" hidden="false" outlineLevel="0" max="7" min="7" style="1" width="86.71"/>
    <col collapsed="false" customWidth="true" hidden="false" outlineLevel="0" max="8" min="8" style="1" width="52.14"/>
    <col collapsed="false" customWidth="true" hidden="false" outlineLevel="0" max="9" min="9" style="1" width="15.85"/>
    <col collapsed="false" customWidth="true" hidden="false" outlineLevel="0" max="11" min="10" style="1" width="13.86"/>
    <col collapsed="false" customWidth="true" hidden="false" outlineLevel="0" max="12" min="12" style="1" width="20.14"/>
    <col collapsed="false" customWidth="true" hidden="false" outlineLevel="0" max="13" min="13" style="1" width="14.86"/>
    <col collapsed="false" customWidth="true" hidden="false" outlineLevel="0" max="14" min="14" style="1" width="64.71"/>
    <col collapsed="false" customWidth="true" hidden="true" outlineLevel="0" max="15" min="15" style="1" width="15.42"/>
    <col collapsed="false" customWidth="true" hidden="true" outlineLevel="0" max="16" min="16" style="1" width="31.86"/>
    <col collapsed="false" customWidth="true" hidden="true" outlineLevel="0" max="17" min="17" style="1" width="25.85"/>
    <col collapsed="false" customWidth="true" hidden="true" outlineLevel="0" max="18" min="18" style="1" width="16.43"/>
    <col collapsed="false" customWidth="true" hidden="true" outlineLevel="0" max="19" min="19" style="1" width="8.29"/>
    <col collapsed="false" customWidth="true" hidden="true" outlineLevel="0" max="20" min="20" style="1" width="6.57"/>
    <col collapsed="false" customWidth="true" hidden="false" outlineLevel="0" max="21" min="21" style="1" width="13.15"/>
    <col collapsed="false" customWidth="true" hidden="false" outlineLevel="0" max="22" min="22" style="1" width="32.29"/>
    <col collapsed="false" customWidth="true" hidden="false" outlineLevel="0" max="23" min="23" style="1" width="17.71"/>
    <col collapsed="false" customWidth="true" hidden="false" outlineLevel="0" max="31" min="24" style="1" width="11.14"/>
  </cols>
  <sheetData>
    <row r="1" customFormat="false" ht="19.5" hidden="false" customHeight="true" outlineLevel="0" collapsed="false">
      <c r="A1" s="532"/>
      <c r="B1" s="533" t="s">
        <v>2382</v>
      </c>
      <c r="C1" s="533"/>
      <c r="D1" s="533"/>
      <c r="E1" s="533"/>
      <c r="F1" s="534" t="s">
        <v>196</v>
      </c>
      <c r="G1" s="534"/>
      <c r="H1" s="533" t="s">
        <v>2383</v>
      </c>
      <c r="I1" s="533"/>
      <c r="J1" s="535"/>
      <c r="K1" s="535"/>
      <c r="L1" s="536"/>
      <c r="M1" s="536"/>
      <c r="N1" s="536"/>
      <c r="O1" s="536"/>
      <c r="P1" s="536"/>
      <c r="Q1" s="536"/>
      <c r="R1" s="536"/>
      <c r="S1" s="536"/>
      <c r="T1" s="536"/>
      <c r="U1" s="536"/>
      <c r="V1" s="536"/>
      <c r="W1" s="536"/>
      <c r="X1" s="536"/>
      <c r="Y1" s="536"/>
      <c r="Z1" s="536"/>
      <c r="AA1" s="536"/>
      <c r="AB1" s="536"/>
      <c r="AC1" s="536"/>
      <c r="AD1" s="536"/>
      <c r="AE1" s="536"/>
    </row>
    <row r="2" customFormat="false" ht="30.75" hidden="false" customHeight="true" outlineLevel="0" collapsed="false">
      <c r="A2" s="532"/>
      <c r="B2" s="537" t="s">
        <v>2384</v>
      </c>
      <c r="C2" s="537"/>
      <c r="D2" s="537"/>
      <c r="E2" s="537"/>
      <c r="F2" s="537"/>
      <c r="G2" s="537"/>
      <c r="H2" s="533"/>
      <c r="I2" s="533"/>
      <c r="J2" s="535"/>
      <c r="K2" s="535"/>
      <c r="L2" s="536"/>
      <c r="M2" s="536"/>
      <c r="N2" s="536"/>
      <c r="O2" s="536"/>
      <c r="P2" s="536"/>
      <c r="Q2" s="536"/>
      <c r="R2" s="536"/>
      <c r="S2" s="536"/>
      <c r="T2" s="536"/>
      <c r="U2" s="536"/>
      <c r="V2" s="536"/>
      <c r="W2" s="536"/>
      <c r="X2" s="536"/>
      <c r="Y2" s="536"/>
      <c r="Z2" s="536"/>
      <c r="AA2" s="536"/>
      <c r="AB2" s="536"/>
      <c r="AC2" s="536"/>
      <c r="AD2" s="536"/>
      <c r="AE2" s="536"/>
    </row>
    <row r="3" customFormat="false" ht="15.75" hidden="false" customHeight="true" outlineLevel="0" collapsed="false">
      <c r="A3" s="536"/>
      <c r="B3" s="536"/>
      <c r="C3" s="536"/>
      <c r="D3" s="538"/>
      <c r="E3" s="538"/>
      <c r="F3" s="536"/>
      <c r="G3" s="536"/>
      <c r="H3" s="536"/>
      <c r="I3" s="536"/>
      <c r="J3" s="536"/>
      <c r="K3" s="536"/>
      <c r="L3" s="536"/>
      <c r="M3" s="536"/>
      <c r="N3" s="536"/>
      <c r="O3" s="536"/>
      <c r="P3" s="536"/>
      <c r="Q3" s="536"/>
      <c r="R3" s="536"/>
      <c r="S3" s="536"/>
      <c r="T3" s="536"/>
      <c r="U3" s="536"/>
      <c r="V3" s="536"/>
      <c r="W3" s="536"/>
      <c r="X3" s="536"/>
      <c r="Y3" s="536"/>
      <c r="Z3" s="536"/>
      <c r="AA3" s="536"/>
      <c r="AB3" s="536"/>
      <c r="AC3" s="536"/>
      <c r="AD3" s="536"/>
      <c r="AE3" s="536"/>
    </row>
    <row r="4" customFormat="false" ht="15.75" hidden="false" customHeight="true" outlineLevel="0" collapsed="false">
      <c r="A4" s="539" t="s">
        <v>2385</v>
      </c>
      <c r="B4" s="540" t="s">
        <v>2386</v>
      </c>
      <c r="C4" s="541"/>
      <c r="D4" s="541"/>
      <c r="E4" s="541"/>
      <c r="F4" s="541"/>
      <c r="G4" s="541"/>
      <c r="H4" s="541"/>
      <c r="I4" s="541"/>
      <c r="J4" s="541"/>
      <c r="K4" s="541"/>
      <c r="L4" s="541"/>
      <c r="M4" s="541"/>
      <c r="N4" s="541"/>
      <c r="O4" s="541"/>
      <c r="P4" s="541"/>
      <c r="Q4" s="541"/>
      <c r="R4" s="541"/>
      <c r="S4" s="541"/>
      <c r="T4" s="541"/>
      <c r="U4" s="541"/>
      <c r="V4" s="542"/>
      <c r="W4" s="542"/>
      <c r="X4" s="536"/>
      <c r="Y4" s="536"/>
      <c r="Z4" s="536"/>
      <c r="AA4" s="536"/>
      <c r="AB4" s="536"/>
      <c r="AC4" s="536"/>
      <c r="AD4" s="536"/>
      <c r="AE4" s="536"/>
    </row>
    <row r="5" customFormat="false" ht="15.75" hidden="false" customHeight="true" outlineLevel="0" collapsed="false">
      <c r="A5" s="543" t="s">
        <v>2387</v>
      </c>
      <c r="B5" s="544" t="s">
        <v>2388</v>
      </c>
      <c r="C5" s="545"/>
      <c r="D5" s="545"/>
      <c r="E5" s="545"/>
      <c r="F5" s="545"/>
      <c r="G5" s="545"/>
      <c r="H5" s="545"/>
      <c r="I5" s="545"/>
      <c r="J5" s="545"/>
      <c r="K5" s="545"/>
      <c r="L5" s="545"/>
      <c r="M5" s="545"/>
      <c r="N5" s="545"/>
      <c r="O5" s="545"/>
      <c r="P5" s="545"/>
      <c r="Q5" s="545"/>
      <c r="R5" s="545"/>
      <c r="S5" s="545"/>
      <c r="T5" s="545"/>
      <c r="U5" s="545"/>
      <c r="V5" s="546"/>
      <c r="W5" s="546"/>
      <c r="X5" s="536"/>
      <c r="Y5" s="536"/>
      <c r="Z5" s="536"/>
      <c r="AA5" s="536"/>
      <c r="AB5" s="536"/>
      <c r="AC5" s="536"/>
      <c r="AD5" s="536"/>
      <c r="AE5" s="536"/>
    </row>
    <row r="6" customFormat="false" ht="21" hidden="false" customHeight="true" outlineLevel="0" collapsed="false">
      <c r="A6" s="543" t="s">
        <v>2389</v>
      </c>
      <c r="B6" s="547" t="n">
        <v>46079</v>
      </c>
      <c r="C6" s="548"/>
      <c r="D6" s="545"/>
      <c r="E6" s="545"/>
      <c r="F6" s="545"/>
      <c r="G6" s="545"/>
      <c r="H6" s="549" t="s">
        <v>2390</v>
      </c>
      <c r="I6" s="549"/>
      <c r="J6" s="550" t="n">
        <v>46171</v>
      </c>
      <c r="K6" s="550"/>
      <c r="L6" s="550"/>
      <c r="M6" s="550"/>
      <c r="N6" s="545"/>
      <c r="O6" s="551"/>
      <c r="P6" s="551"/>
      <c r="Q6" s="551"/>
      <c r="R6" s="551"/>
      <c r="S6" s="551"/>
      <c r="T6" s="551"/>
      <c r="U6" s="551"/>
      <c r="V6" s="552"/>
      <c r="W6" s="552"/>
      <c r="X6" s="536"/>
      <c r="Y6" s="536"/>
      <c r="Z6" s="536"/>
      <c r="AA6" s="536"/>
      <c r="AB6" s="536"/>
      <c r="AC6" s="536"/>
      <c r="AD6" s="536"/>
      <c r="AE6" s="536"/>
    </row>
    <row r="7" customFormat="false" ht="45" hidden="false" customHeight="true" outlineLevel="0" collapsed="false">
      <c r="A7" s="553" t="s">
        <v>283</v>
      </c>
      <c r="B7" s="553" t="s">
        <v>2391</v>
      </c>
      <c r="C7" s="553" t="s">
        <v>2392</v>
      </c>
      <c r="D7" s="554" t="s">
        <v>258</v>
      </c>
      <c r="E7" s="555" t="s">
        <v>2393</v>
      </c>
      <c r="F7" s="553" t="s">
        <v>2394</v>
      </c>
      <c r="G7" s="553" t="s">
        <v>2337</v>
      </c>
      <c r="H7" s="553" t="s">
        <v>2395</v>
      </c>
      <c r="I7" s="553" t="s">
        <v>2396</v>
      </c>
      <c r="J7" s="553" t="s">
        <v>2397</v>
      </c>
      <c r="K7" s="553" t="s">
        <v>2398</v>
      </c>
      <c r="L7" s="553" t="s">
        <v>2399</v>
      </c>
      <c r="M7" s="553" t="s">
        <v>39</v>
      </c>
      <c r="N7" s="553" t="s">
        <v>2400</v>
      </c>
      <c r="O7" s="556" t="s">
        <v>2401</v>
      </c>
      <c r="P7" s="556" t="s">
        <v>2402</v>
      </c>
      <c r="Q7" s="556" t="s">
        <v>2403</v>
      </c>
      <c r="R7" s="556" t="s">
        <v>2404</v>
      </c>
      <c r="S7" s="556" t="s">
        <v>2405</v>
      </c>
      <c r="T7" s="556" t="s">
        <v>2406</v>
      </c>
      <c r="U7" s="556" t="s">
        <v>2407</v>
      </c>
      <c r="V7" s="557" t="s">
        <v>40</v>
      </c>
      <c r="W7" s="558" t="s">
        <v>2408</v>
      </c>
      <c r="X7" s="536"/>
      <c r="Y7" s="536"/>
      <c r="Z7" s="536"/>
      <c r="AA7" s="536"/>
      <c r="AB7" s="536"/>
      <c r="AC7" s="536"/>
      <c r="AD7" s="536"/>
      <c r="AE7" s="536"/>
    </row>
    <row r="8" customFormat="false" ht="409.5" hidden="false" customHeight="true" outlineLevel="0" collapsed="false">
      <c r="A8" s="523" t="s">
        <v>292</v>
      </c>
      <c r="B8" s="478"/>
      <c r="C8" s="523" t="s">
        <v>2409</v>
      </c>
      <c r="D8" s="523" t="s">
        <v>2410</v>
      </c>
      <c r="E8" s="523" t="s">
        <v>2411</v>
      </c>
      <c r="F8" s="523" t="s">
        <v>2412</v>
      </c>
      <c r="G8" s="438"/>
      <c r="H8" s="438"/>
      <c r="I8" s="523" t="s">
        <v>2413</v>
      </c>
      <c r="J8" s="559"/>
      <c r="K8" s="436"/>
      <c r="L8" s="436"/>
      <c r="M8" s="478"/>
      <c r="N8" s="523" t="s">
        <v>2414</v>
      </c>
      <c r="O8" s="478"/>
      <c r="P8" s="478"/>
      <c r="Q8" s="478"/>
      <c r="R8" s="478"/>
      <c r="S8" s="478"/>
      <c r="T8" s="478"/>
      <c r="U8" s="478"/>
      <c r="V8" s="523" t="s">
        <v>2415</v>
      </c>
      <c r="W8" s="560"/>
      <c r="X8" s="536"/>
      <c r="Y8" s="536"/>
      <c r="Z8" s="536"/>
      <c r="AA8" s="536"/>
      <c r="AB8" s="536"/>
      <c r="AC8" s="536"/>
      <c r="AD8" s="536"/>
      <c r="AE8" s="536"/>
    </row>
    <row r="9" customFormat="false" ht="409.5" hidden="false" customHeight="true" outlineLevel="0" collapsed="false">
      <c r="A9" s="523" t="s">
        <v>318</v>
      </c>
      <c r="B9" s="478"/>
      <c r="C9" s="523" t="s">
        <v>2416</v>
      </c>
      <c r="D9" s="523" t="s">
        <v>2417</v>
      </c>
      <c r="E9" s="523" t="s">
        <v>2418</v>
      </c>
      <c r="F9" s="523" t="s">
        <v>2419</v>
      </c>
      <c r="G9" s="438"/>
      <c r="H9" s="438"/>
      <c r="I9" s="523" t="s">
        <v>2413</v>
      </c>
      <c r="J9" s="559"/>
      <c r="K9" s="436"/>
      <c r="L9" s="436"/>
      <c r="M9" s="478"/>
      <c r="N9" s="523" t="s">
        <v>2420</v>
      </c>
      <c r="O9" s="478"/>
      <c r="P9" s="478"/>
      <c r="Q9" s="478"/>
      <c r="R9" s="478"/>
      <c r="S9" s="478"/>
      <c r="T9" s="478"/>
      <c r="U9" s="478"/>
      <c r="V9" s="523" t="s">
        <v>2421</v>
      </c>
      <c r="W9" s="560"/>
      <c r="X9" s="536"/>
      <c r="Y9" s="536"/>
      <c r="Z9" s="536"/>
      <c r="AA9" s="536"/>
      <c r="AB9" s="536"/>
      <c r="AC9" s="536"/>
      <c r="AD9" s="536"/>
      <c r="AE9" s="536"/>
    </row>
    <row r="10" customFormat="false" ht="409.5" hidden="false" customHeight="true" outlineLevel="0" collapsed="false">
      <c r="A10" s="523" t="s">
        <v>343</v>
      </c>
      <c r="B10" s="478"/>
      <c r="C10" s="523" t="s">
        <v>2416</v>
      </c>
      <c r="D10" s="523" t="s">
        <v>2417</v>
      </c>
      <c r="E10" s="523" t="s">
        <v>2422</v>
      </c>
      <c r="F10" s="523" t="s">
        <v>2423</v>
      </c>
      <c r="G10" s="438"/>
      <c r="H10" s="438"/>
      <c r="I10" s="523" t="s">
        <v>2413</v>
      </c>
      <c r="J10" s="559"/>
      <c r="K10" s="436"/>
      <c r="L10" s="436"/>
      <c r="M10" s="478"/>
      <c r="N10" s="523" t="s">
        <v>2424</v>
      </c>
      <c r="O10" s="478"/>
      <c r="P10" s="478"/>
      <c r="Q10" s="478"/>
      <c r="R10" s="478"/>
      <c r="S10" s="478"/>
      <c r="T10" s="478"/>
      <c r="U10" s="478"/>
      <c r="V10" s="523" t="s">
        <v>2425</v>
      </c>
      <c r="W10" s="560"/>
      <c r="X10" s="536"/>
      <c r="Y10" s="536"/>
      <c r="Z10" s="536"/>
      <c r="AA10" s="536"/>
      <c r="AB10" s="536"/>
      <c r="AC10" s="536"/>
      <c r="AD10" s="536"/>
      <c r="AE10" s="536"/>
    </row>
    <row r="11" customFormat="false" ht="409.5" hidden="false" customHeight="true" outlineLevel="0" collapsed="false">
      <c r="A11" s="523" t="s">
        <v>364</v>
      </c>
      <c r="B11" s="478"/>
      <c r="C11" s="523" t="s">
        <v>2416</v>
      </c>
      <c r="D11" s="523" t="s">
        <v>2417</v>
      </c>
      <c r="E11" s="523" t="s">
        <v>2426</v>
      </c>
      <c r="F11" s="523" t="s">
        <v>2427</v>
      </c>
      <c r="G11" s="438"/>
      <c r="H11" s="438"/>
      <c r="I11" s="523" t="s">
        <v>2413</v>
      </c>
      <c r="J11" s="559"/>
      <c r="K11" s="436"/>
      <c r="L11" s="436"/>
      <c r="M11" s="478"/>
      <c r="N11" s="523" t="s">
        <v>2428</v>
      </c>
      <c r="O11" s="478"/>
      <c r="P11" s="478"/>
      <c r="Q11" s="478"/>
      <c r="R11" s="478"/>
      <c r="S11" s="478"/>
      <c r="T11" s="478"/>
      <c r="U11" s="478"/>
      <c r="V11" s="561" t="s">
        <v>2429</v>
      </c>
      <c r="W11" s="560"/>
      <c r="X11" s="536"/>
      <c r="Y11" s="536"/>
      <c r="Z11" s="536"/>
      <c r="AA11" s="536"/>
      <c r="AB11" s="536"/>
      <c r="AC11" s="536"/>
      <c r="AD11" s="536"/>
      <c r="AE11" s="536"/>
    </row>
    <row r="12" customFormat="false" ht="409.5" hidden="false" customHeight="true" outlineLevel="0" collapsed="false">
      <c r="A12" s="523" t="s">
        <v>386</v>
      </c>
      <c r="B12" s="478"/>
      <c r="C12" s="523" t="s">
        <v>2416</v>
      </c>
      <c r="D12" s="523" t="s">
        <v>2417</v>
      </c>
      <c r="E12" s="523" t="s">
        <v>2430</v>
      </c>
      <c r="F12" s="523" t="s">
        <v>2431</v>
      </c>
      <c r="G12" s="438"/>
      <c r="H12" s="438"/>
      <c r="I12" s="523" t="s">
        <v>2413</v>
      </c>
      <c r="J12" s="559"/>
      <c r="K12" s="436"/>
      <c r="L12" s="436"/>
      <c r="M12" s="478"/>
      <c r="N12" s="523" t="s">
        <v>2432</v>
      </c>
      <c r="O12" s="478"/>
      <c r="P12" s="478"/>
      <c r="Q12" s="478"/>
      <c r="R12" s="478"/>
      <c r="S12" s="478"/>
      <c r="T12" s="478"/>
      <c r="U12" s="478"/>
      <c r="V12" s="561" t="s">
        <v>2433</v>
      </c>
      <c r="W12" s="560"/>
      <c r="X12" s="536"/>
      <c r="Y12" s="536"/>
      <c r="Z12" s="536"/>
      <c r="AA12" s="536"/>
      <c r="AB12" s="536"/>
      <c r="AC12" s="536"/>
      <c r="AD12" s="536"/>
      <c r="AE12" s="536"/>
    </row>
    <row r="13" customFormat="false" ht="409.5" hidden="false" customHeight="true" outlineLevel="0" collapsed="false">
      <c r="A13" s="523" t="s">
        <v>405</v>
      </c>
      <c r="B13" s="478"/>
      <c r="C13" s="523" t="s">
        <v>2416</v>
      </c>
      <c r="D13" s="523" t="s">
        <v>2417</v>
      </c>
      <c r="E13" s="523" t="s">
        <v>2434</v>
      </c>
      <c r="F13" s="523" t="s">
        <v>2435</v>
      </c>
      <c r="G13" s="438"/>
      <c r="H13" s="438"/>
      <c r="I13" s="523" t="s">
        <v>2413</v>
      </c>
      <c r="J13" s="559"/>
      <c r="K13" s="436"/>
      <c r="L13" s="436"/>
      <c r="M13" s="478"/>
      <c r="N13" s="523" t="s">
        <v>2436</v>
      </c>
      <c r="O13" s="478"/>
      <c r="P13" s="478"/>
      <c r="Q13" s="478"/>
      <c r="R13" s="478"/>
      <c r="S13" s="478"/>
      <c r="T13" s="478"/>
      <c r="U13" s="478"/>
      <c r="V13" s="523" t="s">
        <v>2437</v>
      </c>
      <c r="W13" s="560"/>
      <c r="X13" s="536"/>
      <c r="Y13" s="536"/>
      <c r="Z13" s="536"/>
      <c r="AA13" s="536"/>
      <c r="AB13" s="536"/>
      <c r="AC13" s="536"/>
      <c r="AD13" s="536"/>
      <c r="AE13" s="536"/>
    </row>
    <row r="14" customFormat="false" ht="409.5" hidden="false" customHeight="true" outlineLevel="0" collapsed="false">
      <c r="A14" s="523" t="s">
        <v>424</v>
      </c>
      <c r="B14" s="478"/>
      <c r="C14" s="523" t="s">
        <v>2438</v>
      </c>
      <c r="D14" s="523" t="s">
        <v>2439</v>
      </c>
      <c r="E14" s="523" t="s">
        <v>2440</v>
      </c>
      <c r="F14" s="523" t="s">
        <v>2441</v>
      </c>
      <c r="G14" s="438"/>
      <c r="H14" s="438"/>
      <c r="I14" s="523" t="s">
        <v>2413</v>
      </c>
      <c r="J14" s="559"/>
      <c r="K14" s="436"/>
      <c r="L14" s="436"/>
      <c r="M14" s="478"/>
      <c r="N14" s="523" t="s">
        <v>2442</v>
      </c>
      <c r="O14" s="478"/>
      <c r="P14" s="478"/>
      <c r="Q14" s="478"/>
      <c r="R14" s="478"/>
      <c r="S14" s="478"/>
      <c r="T14" s="478"/>
      <c r="U14" s="478"/>
      <c r="V14" s="523" t="s">
        <v>2443</v>
      </c>
      <c r="W14" s="560"/>
      <c r="X14" s="536"/>
      <c r="Y14" s="536"/>
      <c r="Z14" s="536"/>
      <c r="AA14" s="536"/>
      <c r="AB14" s="536"/>
      <c r="AC14" s="536"/>
      <c r="AD14" s="536"/>
      <c r="AE14" s="536"/>
    </row>
    <row r="15" customFormat="false" ht="409.5" hidden="false" customHeight="true" outlineLevel="0" collapsed="false">
      <c r="A15" s="523" t="s">
        <v>439</v>
      </c>
      <c r="B15" s="478"/>
      <c r="C15" s="523" t="s">
        <v>2444</v>
      </c>
      <c r="D15" s="523" t="s">
        <v>2445</v>
      </c>
      <c r="E15" s="523" t="s">
        <v>2446</v>
      </c>
      <c r="F15" s="523" t="s">
        <v>2447</v>
      </c>
      <c r="G15" s="438"/>
      <c r="H15" s="438"/>
      <c r="I15" s="523" t="s">
        <v>2413</v>
      </c>
      <c r="J15" s="559"/>
      <c r="K15" s="436"/>
      <c r="L15" s="436"/>
      <c r="M15" s="478"/>
      <c r="N15" s="523" t="s">
        <v>2448</v>
      </c>
      <c r="O15" s="478"/>
      <c r="P15" s="478"/>
      <c r="Q15" s="478"/>
      <c r="R15" s="478"/>
      <c r="S15" s="478"/>
      <c r="T15" s="445"/>
      <c r="U15" s="478"/>
      <c r="V15" s="523" t="s">
        <v>2449</v>
      </c>
      <c r="W15" s="560"/>
      <c r="X15" s="536"/>
      <c r="Y15" s="536"/>
      <c r="Z15" s="536"/>
      <c r="AA15" s="536"/>
      <c r="AB15" s="536"/>
      <c r="AC15" s="536"/>
      <c r="AD15" s="536"/>
      <c r="AE15" s="536"/>
    </row>
    <row r="16" customFormat="false" ht="409.5" hidden="false" customHeight="true" outlineLevel="0" collapsed="false">
      <c r="A16" s="523" t="s">
        <v>462</v>
      </c>
      <c r="B16" s="478"/>
      <c r="C16" s="523" t="s">
        <v>2450</v>
      </c>
      <c r="D16" s="523" t="s">
        <v>2451</v>
      </c>
      <c r="E16" s="523" t="s">
        <v>2452</v>
      </c>
      <c r="F16" s="523" t="s">
        <v>2453</v>
      </c>
      <c r="G16" s="438"/>
      <c r="H16" s="438"/>
      <c r="I16" s="523" t="s">
        <v>2413</v>
      </c>
      <c r="J16" s="559"/>
      <c r="K16" s="436"/>
      <c r="L16" s="436"/>
      <c r="M16" s="478"/>
      <c r="N16" s="523" t="s">
        <v>2454</v>
      </c>
      <c r="O16" s="478"/>
      <c r="P16" s="478"/>
      <c r="Q16" s="478"/>
      <c r="R16" s="478"/>
      <c r="S16" s="478"/>
      <c r="T16" s="478"/>
      <c r="U16" s="478"/>
      <c r="V16" s="523" t="s">
        <v>2455</v>
      </c>
      <c r="W16" s="560"/>
      <c r="X16" s="536"/>
      <c r="Y16" s="536"/>
      <c r="Z16" s="536"/>
      <c r="AA16" s="536"/>
      <c r="AB16" s="536"/>
      <c r="AC16" s="536"/>
      <c r="AD16" s="536"/>
      <c r="AE16" s="536"/>
    </row>
    <row r="17" customFormat="false" ht="409.5" hidden="false" customHeight="true" outlineLevel="0" collapsed="false">
      <c r="A17" s="523" t="s">
        <v>479</v>
      </c>
      <c r="B17" s="478"/>
      <c r="C17" s="523" t="s">
        <v>2456</v>
      </c>
      <c r="D17" s="523" t="s">
        <v>2457</v>
      </c>
      <c r="E17" s="523" t="s">
        <v>2458</v>
      </c>
      <c r="F17" s="523" t="s">
        <v>2459</v>
      </c>
      <c r="G17" s="438"/>
      <c r="H17" s="438"/>
      <c r="I17" s="523" t="s">
        <v>2413</v>
      </c>
      <c r="J17" s="559"/>
      <c r="K17" s="436"/>
      <c r="L17" s="436"/>
      <c r="M17" s="478"/>
      <c r="N17" s="523" t="s">
        <v>2460</v>
      </c>
      <c r="O17" s="478"/>
      <c r="P17" s="478"/>
      <c r="Q17" s="478"/>
      <c r="R17" s="478"/>
      <c r="S17" s="478"/>
      <c r="T17" s="478"/>
      <c r="U17" s="478"/>
      <c r="V17" s="523" t="s">
        <v>2461</v>
      </c>
      <c r="W17" s="560"/>
      <c r="X17" s="536"/>
      <c r="Y17" s="536"/>
      <c r="Z17" s="536"/>
      <c r="AA17" s="536"/>
      <c r="AB17" s="536"/>
      <c r="AC17" s="536"/>
      <c r="AD17" s="536"/>
      <c r="AE17" s="536"/>
    </row>
    <row r="18" customFormat="false" ht="409.5" hidden="false" customHeight="true" outlineLevel="0" collapsed="false">
      <c r="A18" s="523" t="s">
        <v>492</v>
      </c>
      <c r="B18" s="478"/>
      <c r="C18" s="523" t="s">
        <v>2456</v>
      </c>
      <c r="D18" s="523" t="s">
        <v>2457</v>
      </c>
      <c r="E18" s="523" t="s">
        <v>2462</v>
      </c>
      <c r="F18" s="523" t="s">
        <v>2463</v>
      </c>
      <c r="G18" s="438"/>
      <c r="H18" s="438"/>
      <c r="I18" s="523" t="s">
        <v>2413</v>
      </c>
      <c r="J18" s="559"/>
      <c r="K18" s="436"/>
      <c r="L18" s="436"/>
      <c r="M18" s="478"/>
      <c r="N18" s="523" t="s">
        <v>2464</v>
      </c>
      <c r="O18" s="478"/>
      <c r="P18" s="478"/>
      <c r="Q18" s="478"/>
      <c r="R18" s="478"/>
      <c r="S18" s="478"/>
      <c r="T18" s="478"/>
      <c r="U18" s="478"/>
      <c r="V18" s="523" t="s">
        <v>2465</v>
      </c>
      <c r="W18" s="560"/>
      <c r="X18" s="536"/>
      <c r="Y18" s="536"/>
      <c r="Z18" s="536"/>
      <c r="AA18" s="536"/>
      <c r="AB18" s="536"/>
      <c r="AC18" s="536"/>
      <c r="AD18" s="536"/>
      <c r="AE18" s="536"/>
    </row>
    <row r="19" customFormat="false" ht="409.5" hidden="false" customHeight="true" outlineLevel="0" collapsed="false">
      <c r="A19" s="523" t="s">
        <v>503</v>
      </c>
      <c r="B19" s="478"/>
      <c r="C19" s="523" t="s">
        <v>2456</v>
      </c>
      <c r="D19" s="523" t="s">
        <v>2457</v>
      </c>
      <c r="E19" s="523" t="s">
        <v>2466</v>
      </c>
      <c r="F19" s="523" t="s">
        <v>2467</v>
      </c>
      <c r="G19" s="438"/>
      <c r="H19" s="438"/>
      <c r="I19" s="523" t="s">
        <v>2413</v>
      </c>
      <c r="J19" s="559"/>
      <c r="K19" s="436"/>
      <c r="L19" s="436"/>
      <c r="M19" s="478"/>
      <c r="N19" s="523" t="s">
        <v>2468</v>
      </c>
      <c r="O19" s="478"/>
      <c r="P19" s="478"/>
      <c r="Q19" s="478"/>
      <c r="R19" s="478"/>
      <c r="S19" s="478"/>
      <c r="T19" s="478"/>
      <c r="U19" s="478"/>
      <c r="V19" s="523" t="s">
        <v>2469</v>
      </c>
      <c r="W19" s="560"/>
      <c r="X19" s="536"/>
      <c r="Y19" s="536"/>
      <c r="Z19" s="536"/>
      <c r="AA19" s="536"/>
      <c r="AB19" s="536"/>
      <c r="AC19" s="536"/>
      <c r="AD19" s="536"/>
      <c r="AE19" s="536"/>
    </row>
    <row r="20" customFormat="false" ht="15.75" hidden="false" customHeight="true" outlineLevel="0" collapsed="false">
      <c r="A20" s="523" t="s">
        <v>516</v>
      </c>
      <c r="B20" s="478"/>
      <c r="C20" s="523" t="s">
        <v>2470</v>
      </c>
      <c r="D20" s="523" t="s">
        <v>2457</v>
      </c>
      <c r="E20" s="523" t="s">
        <v>2471</v>
      </c>
      <c r="F20" s="523" t="s">
        <v>2472</v>
      </c>
      <c r="G20" s="438"/>
      <c r="H20" s="438"/>
      <c r="I20" s="523" t="s">
        <v>2413</v>
      </c>
      <c r="J20" s="559"/>
      <c r="K20" s="436"/>
      <c r="L20" s="436"/>
      <c r="M20" s="478"/>
      <c r="N20" s="523" t="s">
        <v>2473</v>
      </c>
      <c r="O20" s="478"/>
      <c r="P20" s="478"/>
      <c r="Q20" s="478"/>
      <c r="R20" s="478"/>
      <c r="S20" s="478"/>
      <c r="T20" s="478"/>
      <c r="U20" s="478"/>
      <c r="V20" s="523" t="s">
        <v>2474</v>
      </c>
      <c r="W20" s="560"/>
      <c r="X20" s="536"/>
      <c r="Y20" s="536"/>
      <c r="Z20" s="536"/>
      <c r="AA20" s="536"/>
      <c r="AB20" s="536"/>
      <c r="AC20" s="536"/>
      <c r="AD20" s="536"/>
      <c r="AE20" s="536"/>
    </row>
    <row r="21" customFormat="false" ht="15.75" hidden="false" customHeight="true" outlineLevel="0" collapsed="false">
      <c r="A21" s="523" t="s">
        <v>538</v>
      </c>
      <c r="B21" s="478"/>
      <c r="C21" s="523" t="s">
        <v>2470</v>
      </c>
      <c r="D21" s="523" t="s">
        <v>2457</v>
      </c>
      <c r="E21" s="523" t="s">
        <v>2475</v>
      </c>
      <c r="F21" s="523" t="s">
        <v>2476</v>
      </c>
      <c r="G21" s="438"/>
      <c r="H21" s="438"/>
      <c r="I21" s="523" t="s">
        <v>2413</v>
      </c>
      <c r="J21" s="559"/>
      <c r="K21" s="436"/>
      <c r="L21" s="436"/>
      <c r="M21" s="478"/>
      <c r="N21" s="523" t="s">
        <v>2477</v>
      </c>
      <c r="O21" s="478"/>
      <c r="P21" s="478"/>
      <c r="Q21" s="478"/>
      <c r="R21" s="478"/>
      <c r="S21" s="478"/>
      <c r="T21" s="478"/>
      <c r="U21" s="478"/>
      <c r="V21" s="523" t="s">
        <v>2478</v>
      </c>
      <c r="W21" s="560"/>
      <c r="X21" s="536"/>
      <c r="Y21" s="536"/>
      <c r="Z21" s="536"/>
      <c r="AA21" s="536"/>
      <c r="AB21" s="536"/>
      <c r="AC21" s="536"/>
      <c r="AD21" s="536"/>
      <c r="AE21" s="536"/>
    </row>
    <row r="22" customFormat="false" ht="15.75" hidden="false" customHeight="true" outlineLevel="0" collapsed="false">
      <c r="A22" s="523" t="s">
        <v>549</v>
      </c>
      <c r="B22" s="478"/>
      <c r="C22" s="523" t="s">
        <v>2470</v>
      </c>
      <c r="D22" s="523" t="s">
        <v>2457</v>
      </c>
      <c r="E22" s="523" t="s">
        <v>2479</v>
      </c>
      <c r="F22" s="523" t="s">
        <v>2480</v>
      </c>
      <c r="G22" s="438"/>
      <c r="H22" s="438"/>
      <c r="I22" s="523" t="s">
        <v>2413</v>
      </c>
      <c r="J22" s="559"/>
      <c r="K22" s="436"/>
      <c r="L22" s="436"/>
      <c r="M22" s="478"/>
      <c r="N22" s="523" t="s">
        <v>2481</v>
      </c>
      <c r="O22" s="478"/>
      <c r="P22" s="478"/>
      <c r="Q22" s="478"/>
      <c r="R22" s="478"/>
      <c r="S22" s="478"/>
      <c r="T22" s="478"/>
      <c r="U22" s="478"/>
      <c r="V22" s="523" t="s">
        <v>2482</v>
      </c>
      <c r="W22" s="560"/>
      <c r="X22" s="536"/>
      <c r="Y22" s="536"/>
      <c r="Z22" s="536"/>
      <c r="AA22" s="536"/>
      <c r="AB22" s="536"/>
      <c r="AC22" s="536"/>
      <c r="AD22" s="536"/>
      <c r="AE22" s="536"/>
    </row>
    <row r="23" customFormat="false" ht="15.75" hidden="false" customHeight="true" outlineLevel="0" collapsed="false">
      <c r="A23" s="523" t="s">
        <v>565</v>
      </c>
      <c r="B23" s="478"/>
      <c r="C23" s="523" t="s">
        <v>2483</v>
      </c>
      <c r="D23" s="523" t="s">
        <v>2457</v>
      </c>
      <c r="E23" s="523" t="s">
        <v>2484</v>
      </c>
      <c r="F23" s="523" t="s">
        <v>2485</v>
      </c>
      <c r="G23" s="438"/>
      <c r="H23" s="438"/>
      <c r="I23" s="523" t="s">
        <v>2413</v>
      </c>
      <c r="J23" s="559"/>
      <c r="K23" s="436"/>
      <c r="L23" s="436"/>
      <c r="M23" s="478"/>
      <c r="N23" s="523" t="s">
        <v>2486</v>
      </c>
      <c r="O23" s="478"/>
      <c r="P23" s="478"/>
      <c r="Q23" s="478"/>
      <c r="R23" s="478"/>
      <c r="S23" s="478"/>
      <c r="T23" s="478"/>
      <c r="U23" s="478"/>
      <c r="V23" s="523" t="s">
        <v>2487</v>
      </c>
      <c r="W23" s="560"/>
      <c r="X23" s="536"/>
      <c r="Y23" s="536"/>
      <c r="Z23" s="536"/>
      <c r="AA23" s="536"/>
      <c r="AB23" s="536"/>
      <c r="AC23" s="536"/>
      <c r="AD23" s="536"/>
      <c r="AE23" s="536"/>
    </row>
    <row r="24" customFormat="false" ht="409.5" hidden="false" customHeight="true" outlineLevel="0" collapsed="false">
      <c r="A24" s="524" t="s">
        <v>629</v>
      </c>
      <c r="B24" s="478"/>
      <c r="C24" s="523" t="s">
        <v>2488</v>
      </c>
      <c r="D24" s="523" t="s">
        <v>2457</v>
      </c>
      <c r="E24" s="523" t="s">
        <v>2489</v>
      </c>
      <c r="F24" s="523" t="s">
        <v>2490</v>
      </c>
      <c r="G24" s="438"/>
      <c r="H24" s="438"/>
      <c r="I24" s="523" t="s">
        <v>2413</v>
      </c>
      <c r="J24" s="559"/>
      <c r="K24" s="436"/>
      <c r="L24" s="436"/>
      <c r="M24" s="478"/>
      <c r="N24" s="523" t="s">
        <v>2491</v>
      </c>
      <c r="O24" s="478"/>
      <c r="P24" s="478"/>
      <c r="Q24" s="478"/>
      <c r="R24" s="478"/>
      <c r="S24" s="478"/>
      <c r="T24" s="478"/>
      <c r="U24" s="478"/>
      <c r="V24" s="523" t="s">
        <v>2492</v>
      </c>
      <c r="W24" s="560"/>
      <c r="X24" s="536"/>
      <c r="Y24" s="536"/>
      <c r="Z24" s="536"/>
      <c r="AA24" s="536"/>
      <c r="AB24" s="536"/>
      <c r="AC24" s="536"/>
      <c r="AD24" s="536"/>
      <c r="AE24" s="536"/>
    </row>
    <row r="25" customFormat="false" ht="409.5" hidden="false" customHeight="true" outlineLevel="0" collapsed="false">
      <c r="A25" s="523" t="s">
        <v>652</v>
      </c>
      <c r="B25" s="478"/>
      <c r="C25" s="523" t="s">
        <v>2493</v>
      </c>
      <c r="D25" s="523" t="s">
        <v>2494</v>
      </c>
      <c r="E25" s="523" t="s">
        <v>2495</v>
      </c>
      <c r="F25" s="523" t="s">
        <v>2496</v>
      </c>
      <c r="G25" s="438"/>
      <c r="H25" s="438"/>
      <c r="I25" s="523" t="s">
        <v>2413</v>
      </c>
      <c r="J25" s="559"/>
      <c r="K25" s="436"/>
      <c r="L25" s="436"/>
      <c r="M25" s="478"/>
      <c r="N25" s="523" t="s">
        <v>2497</v>
      </c>
      <c r="O25" s="478"/>
      <c r="P25" s="478"/>
      <c r="Q25" s="478"/>
      <c r="R25" s="478"/>
      <c r="S25" s="478"/>
      <c r="T25" s="478"/>
      <c r="U25" s="478"/>
      <c r="V25" s="523" t="s">
        <v>2498</v>
      </c>
      <c r="W25" s="560"/>
      <c r="X25" s="536"/>
      <c r="Y25" s="536"/>
      <c r="Z25" s="536"/>
      <c r="AA25" s="536"/>
      <c r="AB25" s="536"/>
      <c r="AC25" s="536"/>
      <c r="AD25" s="536"/>
      <c r="AE25" s="536"/>
    </row>
    <row r="26" customFormat="false" ht="409.5" hidden="false" customHeight="true" outlineLevel="0" collapsed="false">
      <c r="A26" s="523" t="s">
        <v>695</v>
      </c>
      <c r="B26" s="478"/>
      <c r="C26" s="523" t="s">
        <v>2494</v>
      </c>
      <c r="D26" s="523" t="s">
        <v>2494</v>
      </c>
      <c r="E26" s="523" t="s">
        <v>2499</v>
      </c>
      <c r="F26" s="523" t="s">
        <v>2500</v>
      </c>
      <c r="G26" s="438"/>
      <c r="H26" s="438"/>
      <c r="I26" s="523" t="s">
        <v>2413</v>
      </c>
      <c r="J26" s="559"/>
      <c r="K26" s="436"/>
      <c r="L26" s="436"/>
      <c r="M26" s="478"/>
      <c r="N26" s="523" t="s">
        <v>2501</v>
      </c>
      <c r="O26" s="478"/>
      <c r="P26" s="478"/>
      <c r="Q26" s="478"/>
      <c r="R26" s="478"/>
      <c r="S26" s="478"/>
      <c r="T26" s="478"/>
      <c r="U26" s="478"/>
      <c r="V26" s="523" t="s">
        <v>2502</v>
      </c>
      <c r="W26" s="560"/>
      <c r="X26" s="536"/>
      <c r="Y26" s="536"/>
      <c r="Z26" s="536"/>
      <c r="AA26" s="536"/>
      <c r="AB26" s="536"/>
      <c r="AC26" s="536"/>
      <c r="AD26" s="536"/>
      <c r="AE26" s="536"/>
    </row>
    <row r="27" customFormat="false" ht="15.75" hidden="false" customHeight="true" outlineLevel="0" collapsed="false">
      <c r="A27" s="525" t="s">
        <v>754</v>
      </c>
      <c r="B27" s="478"/>
      <c r="C27" s="523" t="s">
        <v>2503</v>
      </c>
      <c r="D27" s="523" t="s">
        <v>2494</v>
      </c>
      <c r="E27" s="478"/>
      <c r="F27" s="478"/>
      <c r="G27" s="438"/>
      <c r="H27" s="438"/>
      <c r="I27" s="478"/>
      <c r="J27" s="559"/>
      <c r="K27" s="436"/>
      <c r="L27" s="436"/>
      <c r="M27" s="478"/>
      <c r="N27" s="478"/>
      <c r="O27" s="478"/>
      <c r="P27" s="478"/>
      <c r="Q27" s="478"/>
      <c r="R27" s="478"/>
      <c r="S27" s="478"/>
      <c r="T27" s="478"/>
      <c r="U27" s="478"/>
      <c r="V27" s="478"/>
      <c r="W27" s="560"/>
      <c r="X27" s="536"/>
      <c r="Y27" s="536"/>
      <c r="Z27" s="536"/>
      <c r="AA27" s="536"/>
      <c r="AB27" s="536"/>
      <c r="AC27" s="536"/>
      <c r="AD27" s="536"/>
      <c r="AE27" s="536"/>
    </row>
    <row r="28" customFormat="false" ht="409.5" hidden="false" customHeight="true" outlineLevel="0" collapsed="false">
      <c r="A28" s="523" t="s">
        <v>792</v>
      </c>
      <c r="B28" s="478"/>
      <c r="C28" s="523" t="s">
        <v>2483</v>
      </c>
      <c r="D28" s="523" t="s">
        <v>2494</v>
      </c>
      <c r="E28" s="523" t="s">
        <v>2504</v>
      </c>
      <c r="F28" s="523" t="s">
        <v>2505</v>
      </c>
      <c r="G28" s="438"/>
      <c r="H28" s="438"/>
      <c r="I28" s="523" t="s">
        <v>2413</v>
      </c>
      <c r="J28" s="559"/>
      <c r="K28" s="436"/>
      <c r="L28" s="436"/>
      <c r="M28" s="478"/>
      <c r="N28" s="523" t="s">
        <v>2506</v>
      </c>
      <c r="O28" s="478"/>
      <c r="P28" s="478"/>
      <c r="Q28" s="478"/>
      <c r="R28" s="478"/>
      <c r="S28" s="478"/>
      <c r="T28" s="478"/>
      <c r="U28" s="478"/>
      <c r="V28" s="523" t="s">
        <v>2507</v>
      </c>
      <c r="W28" s="560"/>
      <c r="X28" s="536"/>
      <c r="Y28" s="536"/>
      <c r="Z28" s="536"/>
      <c r="AA28" s="536"/>
      <c r="AB28" s="536"/>
      <c r="AC28" s="536"/>
      <c r="AD28" s="536"/>
      <c r="AE28" s="536"/>
    </row>
    <row r="29" customFormat="false" ht="47.25" hidden="false" customHeight="true" outlineLevel="0" collapsed="false">
      <c r="A29" s="525" t="s">
        <v>832</v>
      </c>
      <c r="B29" s="478"/>
      <c r="C29" s="523" t="s">
        <v>2508</v>
      </c>
      <c r="D29" s="523" t="s">
        <v>2494</v>
      </c>
      <c r="E29" s="478"/>
      <c r="F29" s="478"/>
      <c r="G29" s="438"/>
      <c r="H29" s="438"/>
      <c r="I29" s="478"/>
      <c r="J29" s="559"/>
      <c r="K29" s="436"/>
      <c r="L29" s="436"/>
      <c r="M29" s="478"/>
      <c r="N29" s="478"/>
      <c r="O29" s="478"/>
      <c r="P29" s="478"/>
      <c r="Q29" s="478"/>
      <c r="R29" s="478"/>
      <c r="S29" s="478"/>
      <c r="T29" s="478"/>
      <c r="U29" s="478"/>
      <c r="V29" s="478"/>
      <c r="W29" s="560"/>
      <c r="X29" s="536"/>
      <c r="Y29" s="536"/>
      <c r="Z29" s="536"/>
      <c r="AA29" s="536"/>
      <c r="AB29" s="536"/>
      <c r="AC29" s="536"/>
      <c r="AD29" s="536"/>
      <c r="AE29" s="536"/>
    </row>
    <row r="30" customFormat="false" ht="409.5" hidden="false" customHeight="true" outlineLevel="0" collapsed="false">
      <c r="A30" s="526" t="s">
        <v>858</v>
      </c>
      <c r="B30" s="478"/>
      <c r="C30" s="523" t="s">
        <v>2509</v>
      </c>
      <c r="D30" s="523" t="s">
        <v>2509</v>
      </c>
      <c r="E30" s="523" t="s">
        <v>2510</v>
      </c>
      <c r="F30" s="523" t="s">
        <v>2511</v>
      </c>
      <c r="G30" s="438"/>
      <c r="H30" s="438"/>
      <c r="I30" s="523" t="s">
        <v>2413</v>
      </c>
      <c r="J30" s="559"/>
      <c r="K30" s="436"/>
      <c r="L30" s="436"/>
      <c r="M30" s="478"/>
      <c r="N30" s="523" t="s">
        <v>2512</v>
      </c>
      <c r="O30" s="478"/>
      <c r="P30" s="478"/>
      <c r="Q30" s="478"/>
      <c r="R30" s="478"/>
      <c r="S30" s="478"/>
      <c r="T30" s="478"/>
      <c r="U30" s="478"/>
      <c r="V30" s="523" t="s">
        <v>2513</v>
      </c>
      <c r="W30" s="560"/>
      <c r="X30" s="536"/>
      <c r="Y30" s="536"/>
      <c r="Z30" s="536"/>
      <c r="AA30" s="536"/>
      <c r="AB30" s="536"/>
      <c r="AC30" s="536"/>
      <c r="AD30" s="536"/>
      <c r="AE30" s="536"/>
    </row>
    <row r="31" customFormat="false" ht="409.5" hidden="false" customHeight="true" outlineLevel="0" collapsed="false">
      <c r="A31" s="526" t="s">
        <v>887</v>
      </c>
      <c r="B31" s="478"/>
      <c r="C31" s="523" t="s">
        <v>2509</v>
      </c>
      <c r="D31" s="523" t="s">
        <v>2509</v>
      </c>
      <c r="E31" s="523" t="s">
        <v>2514</v>
      </c>
      <c r="F31" s="523" t="s">
        <v>2515</v>
      </c>
      <c r="G31" s="438"/>
      <c r="H31" s="438"/>
      <c r="I31" s="523" t="s">
        <v>2413</v>
      </c>
      <c r="J31" s="559"/>
      <c r="K31" s="436"/>
      <c r="L31" s="436"/>
      <c r="M31" s="478"/>
      <c r="N31" s="523" t="s">
        <v>2516</v>
      </c>
      <c r="O31" s="478"/>
      <c r="P31" s="478"/>
      <c r="Q31" s="478"/>
      <c r="R31" s="478"/>
      <c r="S31" s="478"/>
      <c r="T31" s="478"/>
      <c r="U31" s="478"/>
      <c r="V31" s="523" t="s">
        <v>2517</v>
      </c>
      <c r="W31" s="560"/>
      <c r="X31" s="536"/>
      <c r="Y31" s="536"/>
      <c r="Z31" s="536"/>
      <c r="AA31" s="536"/>
      <c r="AB31" s="536"/>
      <c r="AC31" s="536"/>
      <c r="AD31" s="536"/>
      <c r="AE31" s="536"/>
    </row>
    <row r="32" customFormat="false" ht="15.75" hidden="false" customHeight="true" outlineLevel="0" collapsed="false">
      <c r="A32" s="527" t="s">
        <v>923</v>
      </c>
      <c r="B32" s="478"/>
      <c r="C32" s="523" t="s">
        <v>2518</v>
      </c>
      <c r="D32" s="523" t="s">
        <v>2509</v>
      </c>
      <c r="E32" s="478"/>
      <c r="F32" s="478"/>
      <c r="G32" s="438"/>
      <c r="H32" s="438"/>
      <c r="I32" s="478"/>
      <c r="J32" s="559"/>
      <c r="K32" s="436"/>
      <c r="L32" s="436"/>
      <c r="M32" s="478"/>
      <c r="N32" s="478"/>
      <c r="O32" s="478"/>
      <c r="P32" s="478"/>
      <c r="Q32" s="478"/>
      <c r="R32" s="478"/>
      <c r="S32" s="478"/>
      <c r="T32" s="478"/>
      <c r="U32" s="478"/>
      <c r="V32" s="478"/>
      <c r="W32" s="560"/>
      <c r="X32" s="536"/>
      <c r="Y32" s="536"/>
      <c r="Z32" s="536"/>
      <c r="AA32" s="536"/>
      <c r="AB32" s="536"/>
      <c r="AC32" s="536"/>
      <c r="AD32" s="536"/>
      <c r="AE32" s="536"/>
    </row>
    <row r="33" customFormat="false" ht="15.75" hidden="false" customHeight="true" outlineLevel="0" collapsed="false">
      <c r="A33" s="526" t="s">
        <v>937</v>
      </c>
      <c r="B33" s="478"/>
      <c r="C33" s="523" t="s">
        <v>2509</v>
      </c>
      <c r="D33" s="523" t="s">
        <v>2509</v>
      </c>
      <c r="E33" s="523" t="s">
        <v>2519</v>
      </c>
      <c r="F33" s="523" t="s">
        <v>2520</v>
      </c>
      <c r="G33" s="438"/>
      <c r="H33" s="438"/>
      <c r="I33" s="523" t="s">
        <v>2413</v>
      </c>
      <c r="J33" s="559"/>
      <c r="K33" s="436"/>
      <c r="L33" s="436"/>
      <c r="M33" s="478"/>
      <c r="N33" s="523" t="s">
        <v>2521</v>
      </c>
      <c r="O33" s="478"/>
      <c r="P33" s="478"/>
      <c r="Q33" s="478"/>
      <c r="R33" s="478"/>
      <c r="S33" s="478"/>
      <c r="T33" s="478"/>
      <c r="U33" s="478"/>
      <c r="V33" s="523" t="s">
        <v>2522</v>
      </c>
      <c r="W33" s="560"/>
      <c r="X33" s="536"/>
      <c r="Y33" s="536"/>
      <c r="Z33" s="536"/>
      <c r="AA33" s="536"/>
      <c r="AB33" s="536"/>
      <c r="AC33" s="536"/>
      <c r="AD33" s="536"/>
      <c r="AE33" s="536"/>
    </row>
    <row r="34" customFormat="false" ht="15.75" hidden="false" customHeight="true" outlineLevel="0" collapsed="false">
      <c r="A34" s="527" t="s">
        <v>967</v>
      </c>
      <c r="B34" s="478"/>
      <c r="C34" s="523" t="s">
        <v>2523</v>
      </c>
      <c r="D34" s="523" t="s">
        <v>2509</v>
      </c>
      <c r="E34" s="478"/>
      <c r="F34" s="478"/>
      <c r="G34" s="438"/>
      <c r="H34" s="438"/>
      <c r="I34" s="478"/>
      <c r="J34" s="559"/>
      <c r="K34" s="436"/>
      <c r="L34" s="436"/>
      <c r="M34" s="478"/>
      <c r="N34" s="478"/>
      <c r="O34" s="478"/>
      <c r="P34" s="478"/>
      <c r="Q34" s="478"/>
      <c r="R34" s="478"/>
      <c r="S34" s="478"/>
      <c r="T34" s="478"/>
      <c r="U34" s="478"/>
      <c r="V34" s="478"/>
      <c r="W34" s="560"/>
      <c r="X34" s="536"/>
      <c r="Y34" s="536"/>
      <c r="Z34" s="536"/>
      <c r="AA34" s="536"/>
      <c r="AB34" s="536"/>
      <c r="AC34" s="536"/>
      <c r="AD34" s="536"/>
      <c r="AE34" s="536"/>
    </row>
    <row r="35" customFormat="false" ht="15.75" hidden="false" customHeight="true" outlineLevel="0" collapsed="false">
      <c r="A35" s="526" t="s">
        <v>994</v>
      </c>
      <c r="B35" s="478"/>
      <c r="C35" s="523" t="s">
        <v>2509</v>
      </c>
      <c r="D35" s="523" t="s">
        <v>2509</v>
      </c>
      <c r="E35" s="523" t="s">
        <v>2524</v>
      </c>
      <c r="F35" s="523" t="s">
        <v>2525</v>
      </c>
      <c r="G35" s="438"/>
      <c r="H35" s="438"/>
      <c r="I35" s="523" t="s">
        <v>2413</v>
      </c>
      <c r="J35" s="559"/>
      <c r="K35" s="436"/>
      <c r="L35" s="436"/>
      <c r="M35" s="478"/>
      <c r="N35" s="523" t="s">
        <v>2526</v>
      </c>
      <c r="O35" s="478"/>
      <c r="P35" s="478"/>
      <c r="Q35" s="478"/>
      <c r="R35" s="478"/>
      <c r="S35" s="478"/>
      <c r="T35" s="478"/>
      <c r="U35" s="478"/>
      <c r="V35" s="523" t="s">
        <v>2527</v>
      </c>
      <c r="W35" s="560"/>
      <c r="X35" s="536"/>
      <c r="Y35" s="536"/>
      <c r="Z35" s="536"/>
      <c r="AA35" s="536"/>
      <c r="AB35" s="536"/>
      <c r="AC35" s="536"/>
      <c r="AD35" s="536"/>
      <c r="AE35" s="536"/>
    </row>
    <row r="36" customFormat="false" ht="15.75" hidden="false" customHeight="true" outlineLevel="0" collapsed="false">
      <c r="A36" s="527" t="s">
        <v>1046</v>
      </c>
      <c r="B36" s="478"/>
      <c r="C36" s="523" t="s">
        <v>2528</v>
      </c>
      <c r="D36" s="523" t="s">
        <v>2509</v>
      </c>
      <c r="E36" s="478"/>
      <c r="F36" s="478"/>
      <c r="G36" s="438"/>
      <c r="H36" s="438"/>
      <c r="I36" s="478"/>
      <c r="J36" s="559"/>
      <c r="K36" s="436"/>
      <c r="L36" s="436"/>
      <c r="M36" s="478"/>
      <c r="N36" s="478"/>
      <c r="O36" s="478"/>
      <c r="P36" s="478"/>
      <c r="Q36" s="478"/>
      <c r="R36" s="478"/>
      <c r="S36" s="478"/>
      <c r="T36" s="478"/>
      <c r="U36" s="478"/>
      <c r="V36" s="478"/>
      <c r="W36" s="560"/>
      <c r="X36" s="536"/>
      <c r="Y36" s="536"/>
      <c r="Z36" s="536"/>
      <c r="AA36" s="536"/>
      <c r="AB36" s="536"/>
      <c r="AC36" s="536"/>
      <c r="AD36" s="536"/>
      <c r="AE36" s="536"/>
    </row>
    <row r="37" customFormat="false" ht="15.75" hidden="false" customHeight="true" outlineLevel="0" collapsed="false">
      <c r="A37" s="526" t="s">
        <v>1083</v>
      </c>
      <c r="B37" s="478"/>
      <c r="C37" s="523" t="s">
        <v>2483</v>
      </c>
      <c r="D37" s="523" t="s">
        <v>2509</v>
      </c>
      <c r="E37" s="523" t="s">
        <v>2529</v>
      </c>
      <c r="F37" s="523" t="s">
        <v>2530</v>
      </c>
      <c r="G37" s="438"/>
      <c r="H37" s="438"/>
      <c r="I37" s="523" t="s">
        <v>2413</v>
      </c>
      <c r="J37" s="559"/>
      <c r="K37" s="436"/>
      <c r="L37" s="436"/>
      <c r="M37" s="478"/>
      <c r="N37" s="523" t="s">
        <v>2531</v>
      </c>
      <c r="O37" s="478"/>
      <c r="P37" s="478"/>
      <c r="Q37" s="478"/>
      <c r="R37" s="478"/>
      <c r="S37" s="478"/>
      <c r="T37" s="478"/>
      <c r="U37" s="478"/>
      <c r="V37" s="523" t="s">
        <v>2532</v>
      </c>
      <c r="W37" s="560"/>
      <c r="X37" s="536"/>
      <c r="Y37" s="536"/>
      <c r="Z37" s="536"/>
      <c r="AA37" s="536"/>
      <c r="AB37" s="536"/>
      <c r="AC37" s="536"/>
      <c r="AD37" s="536"/>
      <c r="AE37" s="536"/>
    </row>
    <row r="38" customFormat="false" ht="15.75" hidden="false" customHeight="true" outlineLevel="0" collapsed="false">
      <c r="A38" s="527" t="s">
        <v>1700</v>
      </c>
      <c r="B38" s="478"/>
      <c r="C38" s="523" t="s">
        <v>2533</v>
      </c>
      <c r="D38" s="523" t="s">
        <v>2509</v>
      </c>
      <c r="E38" s="478"/>
      <c r="F38" s="478"/>
      <c r="G38" s="438"/>
      <c r="H38" s="438"/>
      <c r="I38" s="478"/>
      <c r="J38" s="559"/>
      <c r="K38" s="436"/>
      <c r="L38" s="436"/>
      <c r="M38" s="478"/>
      <c r="N38" s="478"/>
      <c r="O38" s="478"/>
      <c r="P38" s="478"/>
      <c r="Q38" s="478"/>
      <c r="R38" s="478"/>
      <c r="S38" s="478"/>
      <c r="T38" s="478"/>
      <c r="U38" s="478"/>
      <c r="V38" s="478"/>
      <c r="W38" s="560"/>
      <c r="X38" s="536"/>
      <c r="Y38" s="536"/>
      <c r="Z38" s="536"/>
      <c r="AA38" s="536"/>
      <c r="AB38" s="536"/>
      <c r="AC38" s="536"/>
      <c r="AD38" s="536"/>
      <c r="AE38" s="536"/>
    </row>
    <row r="39" customFormat="false" ht="15.75" hidden="false" customHeight="true" outlineLevel="0" collapsed="false">
      <c r="A39" s="526" t="s">
        <v>1121</v>
      </c>
      <c r="B39" s="478"/>
      <c r="C39" s="523" t="s">
        <v>2534</v>
      </c>
      <c r="D39" s="523" t="s">
        <v>2534</v>
      </c>
      <c r="E39" s="523" t="s">
        <v>2535</v>
      </c>
      <c r="F39" s="523" t="s">
        <v>2536</v>
      </c>
      <c r="G39" s="438"/>
      <c r="H39" s="438"/>
      <c r="I39" s="523" t="s">
        <v>2413</v>
      </c>
      <c r="J39" s="559"/>
      <c r="K39" s="436"/>
      <c r="L39" s="436"/>
      <c r="M39" s="478"/>
      <c r="N39" s="523" t="s">
        <v>2537</v>
      </c>
      <c r="O39" s="478"/>
      <c r="P39" s="478"/>
      <c r="Q39" s="478"/>
      <c r="R39" s="478"/>
      <c r="S39" s="478"/>
      <c r="T39" s="478"/>
      <c r="U39" s="478"/>
      <c r="V39" s="523" t="s">
        <v>2538</v>
      </c>
      <c r="W39" s="560"/>
      <c r="X39" s="536"/>
      <c r="Y39" s="536"/>
      <c r="Z39" s="536"/>
      <c r="AA39" s="536"/>
      <c r="AB39" s="536"/>
      <c r="AC39" s="536"/>
      <c r="AD39" s="536"/>
      <c r="AE39" s="536"/>
    </row>
    <row r="40" customFormat="false" ht="15.75" hidden="false" customHeight="true" outlineLevel="0" collapsed="false">
      <c r="A40" s="527" t="s">
        <v>1169</v>
      </c>
      <c r="B40" s="478"/>
      <c r="C40" s="523" t="s">
        <v>2539</v>
      </c>
      <c r="D40" s="523" t="s">
        <v>2534</v>
      </c>
      <c r="E40" s="478"/>
      <c r="F40" s="478"/>
      <c r="G40" s="438"/>
      <c r="H40" s="438"/>
      <c r="I40" s="478"/>
      <c r="J40" s="559"/>
      <c r="K40" s="436"/>
      <c r="L40" s="436"/>
      <c r="M40" s="478"/>
      <c r="N40" s="478"/>
      <c r="O40" s="478"/>
      <c r="P40" s="478"/>
      <c r="Q40" s="478"/>
      <c r="R40" s="478"/>
      <c r="S40" s="478"/>
      <c r="T40" s="478"/>
      <c r="U40" s="478"/>
      <c r="V40" s="478"/>
      <c r="W40" s="560"/>
      <c r="X40" s="536"/>
      <c r="Y40" s="536"/>
      <c r="Z40" s="536"/>
      <c r="AA40" s="536"/>
      <c r="AB40" s="536"/>
      <c r="AC40" s="536"/>
      <c r="AD40" s="536"/>
      <c r="AE40" s="536"/>
    </row>
    <row r="41" customFormat="false" ht="15.75" hidden="false" customHeight="true" outlineLevel="0" collapsed="false">
      <c r="A41" s="526" t="s">
        <v>1200</v>
      </c>
      <c r="B41" s="478"/>
      <c r="C41" s="523" t="s">
        <v>2483</v>
      </c>
      <c r="D41" s="526" t="s">
        <v>2534</v>
      </c>
      <c r="E41" s="523" t="s">
        <v>2540</v>
      </c>
      <c r="F41" s="523" t="s">
        <v>2541</v>
      </c>
      <c r="G41" s="438"/>
      <c r="H41" s="438"/>
      <c r="I41" s="523" t="s">
        <v>2413</v>
      </c>
      <c r="J41" s="559"/>
      <c r="K41" s="436"/>
      <c r="L41" s="436"/>
      <c r="M41" s="478"/>
      <c r="N41" s="523" t="s">
        <v>2542</v>
      </c>
      <c r="O41" s="478"/>
      <c r="P41" s="478"/>
      <c r="Q41" s="478"/>
      <c r="R41" s="478"/>
      <c r="S41" s="478"/>
      <c r="T41" s="478"/>
      <c r="U41" s="478"/>
      <c r="V41" s="523" t="s">
        <v>2543</v>
      </c>
      <c r="W41" s="560"/>
      <c r="X41" s="536"/>
      <c r="Y41" s="536"/>
      <c r="Z41" s="536"/>
      <c r="AA41" s="536"/>
      <c r="AB41" s="536"/>
      <c r="AC41" s="536"/>
      <c r="AD41" s="536"/>
      <c r="AE41" s="536"/>
    </row>
    <row r="42" customFormat="false" ht="15.75" hidden="false" customHeight="true" outlineLevel="0" collapsed="false">
      <c r="A42" s="527" t="s">
        <v>1220</v>
      </c>
      <c r="B42" s="478"/>
      <c r="C42" s="523" t="s">
        <v>2544</v>
      </c>
      <c r="D42" s="526" t="s">
        <v>2534</v>
      </c>
      <c r="E42" s="478"/>
      <c r="F42" s="478"/>
      <c r="G42" s="438"/>
      <c r="H42" s="438"/>
      <c r="I42" s="478"/>
      <c r="J42" s="559"/>
      <c r="K42" s="436"/>
      <c r="L42" s="436"/>
      <c r="M42" s="478"/>
      <c r="N42" s="478"/>
      <c r="O42" s="478"/>
      <c r="P42" s="478"/>
      <c r="Q42" s="478"/>
      <c r="R42" s="478"/>
      <c r="S42" s="478"/>
      <c r="T42" s="478"/>
      <c r="U42" s="478"/>
      <c r="V42" s="478"/>
      <c r="W42" s="560"/>
      <c r="X42" s="536"/>
      <c r="Y42" s="536"/>
      <c r="Z42" s="536"/>
      <c r="AA42" s="536"/>
      <c r="AB42" s="536"/>
      <c r="AC42" s="536"/>
      <c r="AD42" s="536"/>
      <c r="AE42" s="536"/>
    </row>
    <row r="43" customFormat="false" ht="15.75" hidden="false" customHeight="true" outlineLevel="0" collapsed="false">
      <c r="A43" s="436"/>
      <c r="B43" s="478"/>
      <c r="C43" s="436"/>
      <c r="D43" s="436"/>
      <c r="E43" s="436"/>
      <c r="F43" s="436"/>
      <c r="G43" s="438"/>
      <c r="H43" s="438"/>
      <c r="I43" s="436"/>
      <c r="J43" s="559"/>
      <c r="K43" s="436"/>
      <c r="L43" s="436"/>
      <c r="M43" s="478"/>
      <c r="N43" s="436"/>
      <c r="O43" s="478"/>
      <c r="P43" s="478"/>
      <c r="Q43" s="478"/>
      <c r="R43" s="478"/>
      <c r="S43" s="478"/>
      <c r="T43" s="478"/>
      <c r="U43" s="478"/>
      <c r="V43" s="562"/>
      <c r="W43" s="560"/>
      <c r="X43" s="536"/>
      <c r="Y43" s="536"/>
      <c r="Z43" s="536"/>
      <c r="AA43" s="536"/>
      <c r="AB43" s="536"/>
      <c r="AC43" s="536"/>
      <c r="AD43" s="536"/>
      <c r="AE43" s="536"/>
    </row>
    <row r="44" customFormat="false" ht="15.75" hidden="false" customHeight="true" outlineLevel="0" collapsed="false">
      <c r="A44" s="436"/>
      <c r="B44" s="478"/>
      <c r="C44" s="436"/>
      <c r="D44" s="436"/>
      <c r="E44" s="436"/>
      <c r="F44" s="436"/>
      <c r="G44" s="438"/>
      <c r="H44" s="438"/>
      <c r="I44" s="436"/>
      <c r="J44" s="559"/>
      <c r="K44" s="436"/>
      <c r="L44" s="436"/>
      <c r="M44" s="478"/>
      <c r="N44" s="436"/>
      <c r="O44" s="478"/>
      <c r="P44" s="478"/>
      <c r="Q44" s="478"/>
      <c r="R44" s="478"/>
      <c r="S44" s="478"/>
      <c r="T44" s="478"/>
      <c r="U44" s="478"/>
      <c r="V44" s="562"/>
      <c r="W44" s="560"/>
      <c r="X44" s="536"/>
      <c r="Y44" s="536"/>
      <c r="Z44" s="536"/>
      <c r="AA44" s="536"/>
      <c r="AB44" s="536"/>
      <c r="AC44" s="536"/>
      <c r="AD44" s="536"/>
      <c r="AE44" s="536"/>
    </row>
    <row r="45" customFormat="false" ht="15.75" hidden="false" customHeight="true" outlineLevel="0" collapsed="false">
      <c r="A45" s="436"/>
      <c r="B45" s="478"/>
      <c r="C45" s="436"/>
      <c r="D45" s="436"/>
      <c r="E45" s="436"/>
      <c r="F45" s="436"/>
      <c r="G45" s="438"/>
      <c r="H45" s="438"/>
      <c r="I45" s="436"/>
      <c r="J45" s="559"/>
      <c r="K45" s="436"/>
      <c r="L45" s="436"/>
      <c r="M45" s="478"/>
      <c r="N45" s="436"/>
      <c r="O45" s="478"/>
      <c r="P45" s="478"/>
      <c r="Q45" s="478"/>
      <c r="R45" s="478"/>
      <c r="S45" s="478"/>
      <c r="T45" s="478"/>
      <c r="U45" s="478"/>
      <c r="V45" s="562"/>
      <c r="W45" s="560"/>
      <c r="X45" s="536"/>
      <c r="Y45" s="536"/>
      <c r="Z45" s="536"/>
      <c r="AA45" s="536"/>
      <c r="AB45" s="536"/>
      <c r="AC45" s="536"/>
      <c r="AD45" s="536"/>
      <c r="AE45" s="536"/>
    </row>
    <row r="46" customFormat="false" ht="15.75" hidden="false" customHeight="true" outlineLevel="0" collapsed="false">
      <c r="A46" s="436"/>
      <c r="B46" s="478"/>
      <c r="C46" s="436"/>
      <c r="D46" s="436"/>
      <c r="E46" s="436"/>
      <c r="F46" s="436"/>
      <c r="G46" s="438"/>
      <c r="H46" s="438"/>
      <c r="I46" s="436"/>
      <c r="J46" s="559"/>
      <c r="K46" s="436"/>
      <c r="L46" s="436"/>
      <c r="M46" s="478"/>
      <c r="N46" s="436"/>
      <c r="O46" s="478"/>
      <c r="P46" s="478"/>
      <c r="Q46" s="478"/>
      <c r="R46" s="478"/>
      <c r="S46" s="478"/>
      <c r="T46" s="478"/>
      <c r="U46" s="478"/>
      <c r="V46" s="562"/>
      <c r="W46" s="560"/>
      <c r="X46" s="536"/>
      <c r="Y46" s="536"/>
      <c r="Z46" s="536"/>
      <c r="AA46" s="536"/>
      <c r="AB46" s="536"/>
      <c r="AC46" s="536"/>
      <c r="AD46" s="536"/>
      <c r="AE46" s="536"/>
    </row>
    <row r="47" customFormat="false" ht="15.75" hidden="false" customHeight="true" outlineLevel="0" collapsed="false">
      <c r="A47" s="436"/>
      <c r="B47" s="478"/>
      <c r="C47" s="436"/>
      <c r="D47" s="436"/>
      <c r="E47" s="436"/>
      <c r="F47" s="436"/>
      <c r="G47" s="438"/>
      <c r="H47" s="438"/>
      <c r="I47" s="436"/>
      <c r="J47" s="559"/>
      <c r="K47" s="436"/>
      <c r="L47" s="436"/>
      <c r="M47" s="478"/>
      <c r="N47" s="436"/>
      <c r="O47" s="478"/>
      <c r="P47" s="478"/>
      <c r="Q47" s="478"/>
      <c r="R47" s="478"/>
      <c r="S47" s="478"/>
      <c r="T47" s="478"/>
      <c r="U47" s="478"/>
      <c r="V47" s="562"/>
      <c r="W47" s="560"/>
      <c r="X47" s="536"/>
      <c r="Y47" s="536"/>
      <c r="Z47" s="536"/>
      <c r="AA47" s="536"/>
      <c r="AB47" s="536"/>
      <c r="AC47" s="536"/>
      <c r="AD47" s="536"/>
      <c r="AE47" s="536"/>
    </row>
    <row r="48" customFormat="false" ht="15.75" hidden="false" customHeight="true" outlineLevel="0" collapsed="false">
      <c r="A48" s="436"/>
      <c r="B48" s="478"/>
      <c r="C48" s="436"/>
      <c r="D48" s="436"/>
      <c r="E48" s="436"/>
      <c r="F48" s="436"/>
      <c r="G48" s="438"/>
      <c r="H48" s="438"/>
      <c r="I48" s="436"/>
      <c r="J48" s="559"/>
      <c r="K48" s="436"/>
      <c r="L48" s="436"/>
      <c r="M48" s="478"/>
      <c r="N48" s="436"/>
      <c r="O48" s="478"/>
      <c r="P48" s="478"/>
      <c r="Q48" s="478"/>
      <c r="R48" s="478"/>
      <c r="S48" s="478"/>
      <c r="T48" s="478"/>
      <c r="U48" s="478"/>
      <c r="V48" s="562"/>
      <c r="W48" s="560"/>
      <c r="X48" s="536"/>
      <c r="Y48" s="536"/>
      <c r="Z48" s="536"/>
      <c r="AA48" s="536"/>
      <c r="AB48" s="536"/>
      <c r="AC48" s="536"/>
      <c r="AD48" s="536"/>
      <c r="AE48" s="536"/>
    </row>
    <row r="49" customFormat="false" ht="15.75" hidden="false" customHeight="true" outlineLevel="0" collapsed="false">
      <c r="A49" s="436"/>
      <c r="B49" s="478"/>
      <c r="C49" s="436"/>
      <c r="D49" s="436"/>
      <c r="E49" s="436"/>
      <c r="F49" s="436"/>
      <c r="G49" s="438"/>
      <c r="H49" s="438"/>
      <c r="I49" s="436"/>
      <c r="J49" s="559"/>
      <c r="K49" s="436"/>
      <c r="L49" s="436"/>
      <c r="M49" s="478"/>
      <c r="N49" s="436"/>
      <c r="O49" s="478"/>
      <c r="P49" s="478"/>
      <c r="Q49" s="478"/>
      <c r="R49" s="478"/>
      <c r="S49" s="478"/>
      <c r="T49" s="478"/>
      <c r="U49" s="478"/>
      <c r="V49" s="562"/>
      <c r="W49" s="560"/>
      <c r="X49" s="536"/>
      <c r="Y49" s="536"/>
      <c r="Z49" s="536"/>
      <c r="AA49" s="536"/>
      <c r="AB49" s="536"/>
      <c r="AC49" s="536"/>
      <c r="AD49" s="536"/>
      <c r="AE49" s="536"/>
    </row>
    <row r="50" customFormat="false" ht="15.75" hidden="false" customHeight="true" outlineLevel="0" collapsed="false">
      <c r="A50" s="436"/>
      <c r="B50" s="478"/>
      <c r="C50" s="436"/>
      <c r="D50" s="436"/>
      <c r="E50" s="436"/>
      <c r="F50" s="436"/>
      <c r="G50" s="438"/>
      <c r="H50" s="438"/>
      <c r="I50" s="436"/>
      <c r="J50" s="559"/>
      <c r="K50" s="436"/>
      <c r="L50" s="436"/>
      <c r="M50" s="478"/>
      <c r="N50" s="436"/>
      <c r="O50" s="478"/>
      <c r="P50" s="478"/>
      <c r="Q50" s="478"/>
      <c r="R50" s="478"/>
      <c r="S50" s="478"/>
      <c r="T50" s="478"/>
      <c r="U50" s="478"/>
      <c r="V50" s="562"/>
      <c r="W50" s="560"/>
      <c r="X50" s="536"/>
      <c r="Y50" s="536"/>
      <c r="Z50" s="536"/>
      <c r="AA50" s="536"/>
      <c r="AB50" s="536"/>
      <c r="AC50" s="536"/>
      <c r="AD50" s="536"/>
      <c r="AE50" s="536"/>
    </row>
    <row r="51" customFormat="false" ht="15.75" hidden="false" customHeight="true" outlineLevel="0" collapsed="false">
      <c r="A51" s="436"/>
      <c r="B51" s="478"/>
      <c r="C51" s="436"/>
      <c r="D51" s="436"/>
      <c r="E51" s="436"/>
      <c r="F51" s="436"/>
      <c r="G51" s="438"/>
      <c r="H51" s="438"/>
      <c r="I51" s="436"/>
      <c r="J51" s="559"/>
      <c r="K51" s="436"/>
      <c r="L51" s="436"/>
      <c r="M51" s="478"/>
      <c r="N51" s="436"/>
      <c r="O51" s="478"/>
      <c r="P51" s="478"/>
      <c r="Q51" s="478"/>
      <c r="R51" s="478"/>
      <c r="S51" s="478"/>
      <c r="T51" s="478"/>
      <c r="U51" s="478"/>
      <c r="V51" s="562"/>
      <c r="W51" s="560"/>
      <c r="X51" s="536"/>
      <c r="Y51" s="536"/>
      <c r="Z51" s="536"/>
      <c r="AA51" s="536"/>
      <c r="AB51" s="536"/>
      <c r="AC51" s="536"/>
      <c r="AD51" s="536"/>
      <c r="AE51" s="536"/>
    </row>
    <row r="52" customFormat="false" ht="15.75" hidden="false" customHeight="true" outlineLevel="0" collapsed="false">
      <c r="A52" s="436"/>
      <c r="B52" s="478"/>
      <c r="C52" s="436"/>
      <c r="D52" s="436"/>
      <c r="E52" s="436"/>
      <c r="F52" s="436"/>
      <c r="G52" s="438"/>
      <c r="H52" s="438"/>
      <c r="I52" s="436"/>
      <c r="J52" s="559"/>
      <c r="K52" s="436"/>
      <c r="L52" s="436"/>
      <c r="M52" s="478"/>
      <c r="N52" s="436"/>
      <c r="O52" s="478"/>
      <c r="P52" s="478"/>
      <c r="Q52" s="478"/>
      <c r="R52" s="478"/>
      <c r="S52" s="478"/>
      <c r="T52" s="478"/>
      <c r="U52" s="478"/>
      <c r="V52" s="562"/>
      <c r="W52" s="560"/>
      <c r="X52" s="536"/>
      <c r="Y52" s="536"/>
      <c r="Z52" s="536"/>
      <c r="AA52" s="536"/>
      <c r="AB52" s="536"/>
      <c r="AC52" s="536"/>
      <c r="AD52" s="536"/>
      <c r="AE52" s="536"/>
    </row>
    <row r="53" customFormat="false" ht="15.75" hidden="false" customHeight="true" outlineLevel="0" collapsed="false">
      <c r="A53" s="436"/>
      <c r="B53" s="478"/>
      <c r="C53" s="436"/>
      <c r="D53" s="436"/>
      <c r="E53" s="436"/>
      <c r="F53" s="436"/>
      <c r="G53" s="438"/>
      <c r="H53" s="438"/>
      <c r="I53" s="436"/>
      <c r="J53" s="559"/>
      <c r="K53" s="436"/>
      <c r="L53" s="436"/>
      <c r="M53" s="478"/>
      <c r="N53" s="436"/>
      <c r="O53" s="478"/>
      <c r="P53" s="478"/>
      <c r="Q53" s="478"/>
      <c r="R53" s="478"/>
      <c r="S53" s="478"/>
      <c r="T53" s="478"/>
      <c r="U53" s="478"/>
      <c r="V53" s="562"/>
      <c r="W53" s="560"/>
      <c r="X53" s="536"/>
      <c r="Y53" s="536"/>
      <c r="Z53" s="536"/>
      <c r="AA53" s="536"/>
      <c r="AB53" s="536"/>
      <c r="AC53" s="536"/>
      <c r="AD53" s="536"/>
      <c r="AE53" s="536"/>
    </row>
    <row r="54" customFormat="false" ht="15.75" hidden="false" customHeight="true" outlineLevel="0" collapsed="false">
      <c r="A54" s="436"/>
      <c r="B54" s="478"/>
      <c r="C54" s="436"/>
      <c r="D54" s="436"/>
      <c r="E54" s="436"/>
      <c r="F54" s="436"/>
      <c r="G54" s="438"/>
      <c r="H54" s="438"/>
      <c r="I54" s="436"/>
      <c r="J54" s="559"/>
      <c r="K54" s="436"/>
      <c r="L54" s="436"/>
      <c r="M54" s="478"/>
      <c r="N54" s="436"/>
      <c r="O54" s="478"/>
      <c r="P54" s="478"/>
      <c r="Q54" s="478"/>
      <c r="R54" s="478"/>
      <c r="S54" s="478"/>
      <c r="T54" s="478"/>
      <c r="U54" s="478"/>
      <c r="V54" s="562"/>
      <c r="W54" s="560"/>
      <c r="X54" s="536"/>
      <c r="Y54" s="536"/>
      <c r="Z54" s="536"/>
      <c r="AA54" s="536"/>
      <c r="AB54" s="536"/>
      <c r="AC54" s="536"/>
      <c r="AD54" s="536"/>
      <c r="AE54" s="536"/>
    </row>
    <row r="55" customFormat="false" ht="15.75" hidden="false" customHeight="true" outlineLevel="0" collapsed="false">
      <c r="A55" s="436"/>
      <c r="B55" s="478"/>
      <c r="C55" s="436"/>
      <c r="D55" s="436"/>
      <c r="E55" s="436"/>
      <c r="F55" s="436"/>
      <c r="G55" s="438"/>
      <c r="H55" s="438"/>
      <c r="I55" s="436"/>
      <c r="J55" s="559"/>
      <c r="K55" s="436"/>
      <c r="L55" s="436"/>
      <c r="M55" s="478"/>
      <c r="N55" s="436"/>
      <c r="O55" s="478"/>
      <c r="P55" s="478"/>
      <c r="Q55" s="478"/>
      <c r="R55" s="478"/>
      <c r="S55" s="478"/>
      <c r="T55" s="478"/>
      <c r="U55" s="478"/>
      <c r="V55" s="562"/>
      <c r="W55" s="560"/>
      <c r="X55" s="536"/>
      <c r="Y55" s="536"/>
      <c r="Z55" s="536"/>
      <c r="AA55" s="536"/>
      <c r="AB55" s="536"/>
      <c r="AC55" s="536"/>
      <c r="AD55" s="536"/>
      <c r="AE55" s="536"/>
    </row>
    <row r="56" customFormat="false" ht="15.75" hidden="false" customHeight="true" outlineLevel="0" collapsed="false">
      <c r="A56" s="436"/>
      <c r="B56" s="478"/>
      <c r="C56" s="436"/>
      <c r="D56" s="436"/>
      <c r="E56" s="436"/>
      <c r="F56" s="436"/>
      <c r="G56" s="438"/>
      <c r="H56" s="438"/>
      <c r="I56" s="436"/>
      <c r="J56" s="559"/>
      <c r="K56" s="436"/>
      <c r="L56" s="436"/>
      <c r="M56" s="478"/>
      <c r="N56" s="436"/>
      <c r="O56" s="478"/>
      <c r="P56" s="478"/>
      <c r="Q56" s="478"/>
      <c r="R56" s="478"/>
      <c r="S56" s="478"/>
      <c r="T56" s="478"/>
      <c r="U56" s="478"/>
      <c r="V56" s="562"/>
      <c r="W56" s="560"/>
      <c r="X56" s="536"/>
      <c r="Y56" s="536"/>
      <c r="Z56" s="536"/>
      <c r="AA56" s="536"/>
      <c r="AB56" s="536"/>
      <c r="AC56" s="536"/>
      <c r="AD56" s="536"/>
      <c r="AE56" s="536"/>
    </row>
    <row r="57" customFormat="false" ht="15.75" hidden="false" customHeight="true" outlineLevel="0" collapsed="false">
      <c r="A57" s="436"/>
      <c r="B57" s="478"/>
      <c r="C57" s="436"/>
      <c r="D57" s="436"/>
      <c r="E57" s="436"/>
      <c r="F57" s="436"/>
      <c r="G57" s="438"/>
      <c r="H57" s="438"/>
      <c r="I57" s="436"/>
      <c r="J57" s="559"/>
      <c r="K57" s="436"/>
      <c r="L57" s="436"/>
      <c r="M57" s="478"/>
      <c r="N57" s="436"/>
      <c r="O57" s="478"/>
      <c r="P57" s="478"/>
      <c r="Q57" s="478"/>
      <c r="R57" s="478"/>
      <c r="S57" s="478"/>
      <c r="T57" s="478"/>
      <c r="U57" s="478"/>
      <c r="V57" s="562"/>
      <c r="W57" s="560"/>
      <c r="X57" s="536"/>
      <c r="Y57" s="536"/>
      <c r="Z57" s="536"/>
      <c r="AA57" s="536"/>
      <c r="AB57" s="536"/>
      <c r="AC57" s="536"/>
      <c r="AD57" s="536"/>
      <c r="AE57" s="536"/>
    </row>
    <row r="58" customFormat="false" ht="15.75" hidden="false" customHeight="true" outlineLevel="0" collapsed="false">
      <c r="A58" s="436"/>
      <c r="B58" s="478"/>
      <c r="C58" s="436"/>
      <c r="D58" s="436"/>
      <c r="E58" s="436"/>
      <c r="F58" s="436"/>
      <c r="G58" s="438"/>
      <c r="H58" s="438"/>
      <c r="I58" s="436"/>
      <c r="J58" s="559"/>
      <c r="K58" s="436"/>
      <c r="L58" s="436"/>
      <c r="M58" s="478"/>
      <c r="N58" s="436"/>
      <c r="O58" s="478"/>
      <c r="P58" s="478"/>
      <c r="Q58" s="478"/>
      <c r="R58" s="478"/>
      <c r="S58" s="478"/>
      <c r="T58" s="478"/>
      <c r="U58" s="478"/>
      <c r="V58" s="562"/>
      <c r="W58" s="560"/>
      <c r="X58" s="536"/>
      <c r="Y58" s="536"/>
      <c r="Z58" s="536"/>
      <c r="AA58" s="536"/>
      <c r="AB58" s="536"/>
      <c r="AC58" s="536"/>
      <c r="AD58" s="536"/>
      <c r="AE58" s="536"/>
    </row>
    <row r="59" customFormat="false" ht="15.75" hidden="false" customHeight="true" outlineLevel="0" collapsed="false">
      <c r="A59" s="436"/>
      <c r="B59" s="478"/>
      <c r="C59" s="436"/>
      <c r="D59" s="436"/>
      <c r="E59" s="436"/>
      <c r="F59" s="436"/>
      <c r="G59" s="438"/>
      <c r="H59" s="438"/>
      <c r="I59" s="436"/>
      <c r="J59" s="559"/>
      <c r="K59" s="436"/>
      <c r="L59" s="436"/>
      <c r="M59" s="478"/>
      <c r="N59" s="436"/>
      <c r="O59" s="478"/>
      <c r="P59" s="478"/>
      <c r="Q59" s="478"/>
      <c r="R59" s="478"/>
      <c r="S59" s="478"/>
      <c r="T59" s="478"/>
      <c r="U59" s="478"/>
      <c r="V59" s="562"/>
      <c r="W59" s="560"/>
      <c r="X59" s="536"/>
      <c r="Y59" s="536"/>
      <c r="Z59" s="536"/>
      <c r="AA59" s="536"/>
      <c r="AB59" s="536"/>
      <c r="AC59" s="536"/>
      <c r="AD59" s="536"/>
      <c r="AE59" s="536"/>
    </row>
    <row r="60" customFormat="false" ht="15.75" hidden="false" customHeight="true" outlineLevel="0" collapsed="false">
      <c r="A60" s="436"/>
      <c r="B60" s="478"/>
      <c r="C60" s="436"/>
      <c r="D60" s="436"/>
      <c r="E60" s="436"/>
      <c r="F60" s="436"/>
      <c r="G60" s="438"/>
      <c r="H60" s="438"/>
      <c r="I60" s="436"/>
      <c r="J60" s="559"/>
      <c r="K60" s="436"/>
      <c r="L60" s="436"/>
      <c r="M60" s="478"/>
      <c r="N60" s="436"/>
      <c r="O60" s="478"/>
      <c r="P60" s="478"/>
      <c r="Q60" s="478"/>
      <c r="R60" s="478"/>
      <c r="S60" s="478"/>
      <c r="T60" s="478"/>
      <c r="U60" s="478"/>
      <c r="V60" s="562"/>
      <c r="W60" s="560"/>
      <c r="X60" s="536"/>
      <c r="Y60" s="536"/>
      <c r="Z60" s="536"/>
      <c r="AA60" s="536"/>
      <c r="AB60" s="536"/>
      <c r="AC60" s="536"/>
      <c r="AD60" s="536"/>
      <c r="AE60" s="536"/>
    </row>
    <row r="61" customFormat="false" ht="15.75" hidden="false" customHeight="true" outlineLevel="0" collapsed="false">
      <c r="A61" s="436"/>
      <c r="B61" s="478"/>
      <c r="C61" s="436"/>
      <c r="D61" s="436"/>
      <c r="E61" s="436"/>
      <c r="F61" s="436"/>
      <c r="G61" s="438"/>
      <c r="H61" s="438"/>
      <c r="I61" s="436"/>
      <c r="J61" s="559"/>
      <c r="K61" s="436"/>
      <c r="L61" s="436"/>
      <c r="M61" s="478"/>
      <c r="N61" s="436"/>
      <c r="O61" s="478"/>
      <c r="P61" s="478"/>
      <c r="Q61" s="478"/>
      <c r="R61" s="478"/>
      <c r="S61" s="478"/>
      <c r="T61" s="478"/>
      <c r="U61" s="478"/>
      <c r="V61" s="562"/>
      <c r="W61" s="560"/>
      <c r="X61" s="536"/>
      <c r="Y61" s="536"/>
      <c r="Z61" s="536"/>
      <c r="AA61" s="536"/>
      <c r="AB61" s="536"/>
      <c r="AC61" s="536"/>
      <c r="AD61" s="536"/>
      <c r="AE61" s="536"/>
    </row>
    <row r="62" customFormat="false" ht="15.75" hidden="false" customHeight="true" outlineLevel="0" collapsed="false">
      <c r="A62" s="436"/>
      <c r="B62" s="478"/>
      <c r="C62" s="436"/>
      <c r="D62" s="436"/>
      <c r="E62" s="436"/>
      <c r="F62" s="436"/>
      <c r="G62" s="438"/>
      <c r="H62" s="438"/>
      <c r="I62" s="436"/>
      <c r="J62" s="559"/>
      <c r="K62" s="436"/>
      <c r="L62" s="436"/>
      <c r="M62" s="478"/>
      <c r="N62" s="436"/>
      <c r="O62" s="478"/>
      <c r="P62" s="478"/>
      <c r="Q62" s="478"/>
      <c r="R62" s="478"/>
      <c r="S62" s="478"/>
      <c r="T62" s="478"/>
      <c r="U62" s="478"/>
      <c r="V62" s="562"/>
      <c r="W62" s="560"/>
      <c r="X62" s="536"/>
      <c r="Y62" s="536"/>
      <c r="Z62" s="536"/>
      <c r="AA62" s="536"/>
      <c r="AB62" s="536"/>
      <c r="AC62" s="536"/>
      <c r="AD62" s="536"/>
      <c r="AE62" s="536"/>
    </row>
    <row r="63" customFormat="false" ht="15.75" hidden="false" customHeight="true" outlineLevel="0" collapsed="false">
      <c r="A63" s="436"/>
      <c r="B63" s="478"/>
      <c r="C63" s="436"/>
      <c r="D63" s="436"/>
      <c r="E63" s="436"/>
      <c r="F63" s="436"/>
      <c r="G63" s="438"/>
      <c r="H63" s="438"/>
      <c r="I63" s="436"/>
      <c r="J63" s="559"/>
      <c r="K63" s="436"/>
      <c r="L63" s="436"/>
      <c r="M63" s="478"/>
      <c r="N63" s="436"/>
      <c r="O63" s="478"/>
      <c r="P63" s="478"/>
      <c r="Q63" s="478"/>
      <c r="R63" s="478"/>
      <c r="S63" s="478"/>
      <c r="T63" s="478"/>
      <c r="U63" s="478"/>
      <c r="V63" s="562"/>
      <c r="W63" s="560"/>
      <c r="X63" s="536"/>
      <c r="Y63" s="536"/>
      <c r="Z63" s="536"/>
      <c r="AA63" s="536"/>
      <c r="AB63" s="536"/>
      <c r="AC63" s="536"/>
      <c r="AD63" s="536"/>
      <c r="AE63" s="536"/>
    </row>
    <row r="64" customFormat="false" ht="15.75" hidden="false" customHeight="true" outlineLevel="0" collapsed="false">
      <c r="A64" s="436"/>
      <c r="B64" s="478"/>
      <c r="C64" s="436"/>
      <c r="D64" s="436"/>
      <c r="E64" s="436"/>
      <c r="F64" s="436"/>
      <c r="G64" s="438"/>
      <c r="H64" s="438"/>
      <c r="I64" s="436"/>
      <c r="J64" s="559"/>
      <c r="K64" s="436"/>
      <c r="L64" s="436"/>
      <c r="M64" s="478"/>
      <c r="N64" s="436"/>
      <c r="O64" s="478"/>
      <c r="P64" s="478"/>
      <c r="Q64" s="478"/>
      <c r="R64" s="478"/>
      <c r="S64" s="478"/>
      <c r="T64" s="478"/>
      <c r="U64" s="478"/>
      <c r="V64" s="562"/>
      <c r="W64" s="560"/>
      <c r="X64" s="536"/>
      <c r="Y64" s="536"/>
      <c r="Z64" s="536"/>
      <c r="AA64" s="536"/>
      <c r="AB64" s="536"/>
      <c r="AC64" s="536"/>
      <c r="AD64" s="536"/>
      <c r="AE64" s="536"/>
    </row>
    <row r="65" customFormat="false" ht="15.75" hidden="false" customHeight="true" outlineLevel="0" collapsed="false">
      <c r="A65" s="436"/>
      <c r="B65" s="478"/>
      <c r="C65" s="436"/>
      <c r="D65" s="436"/>
      <c r="E65" s="436"/>
      <c r="F65" s="436"/>
      <c r="G65" s="438"/>
      <c r="H65" s="438"/>
      <c r="I65" s="436"/>
      <c r="J65" s="559"/>
      <c r="K65" s="436"/>
      <c r="L65" s="436"/>
      <c r="M65" s="478"/>
      <c r="N65" s="436"/>
      <c r="O65" s="478"/>
      <c r="P65" s="478"/>
      <c r="Q65" s="478"/>
      <c r="R65" s="478"/>
      <c r="S65" s="478"/>
      <c r="T65" s="478"/>
      <c r="U65" s="478"/>
      <c r="V65" s="562"/>
      <c r="W65" s="560"/>
      <c r="X65" s="536"/>
      <c r="Y65" s="536"/>
      <c r="Z65" s="536"/>
      <c r="AA65" s="536"/>
      <c r="AB65" s="536"/>
      <c r="AC65" s="536"/>
      <c r="AD65" s="536"/>
      <c r="AE65" s="536"/>
    </row>
    <row r="66" customFormat="false" ht="15.75" hidden="false" customHeight="true" outlineLevel="0" collapsed="false">
      <c r="A66" s="436"/>
      <c r="B66" s="478"/>
      <c r="C66" s="436"/>
      <c r="D66" s="436"/>
      <c r="E66" s="436"/>
      <c r="F66" s="436"/>
      <c r="G66" s="438"/>
      <c r="H66" s="438"/>
      <c r="I66" s="436"/>
      <c r="J66" s="559"/>
      <c r="K66" s="436"/>
      <c r="L66" s="436"/>
      <c r="M66" s="478"/>
      <c r="N66" s="436"/>
      <c r="O66" s="478"/>
      <c r="P66" s="478"/>
      <c r="Q66" s="478"/>
      <c r="R66" s="478"/>
      <c r="S66" s="478"/>
      <c r="T66" s="478"/>
      <c r="U66" s="478"/>
      <c r="V66" s="562"/>
      <c r="W66" s="560"/>
      <c r="X66" s="536"/>
      <c r="Y66" s="536"/>
      <c r="Z66" s="536"/>
      <c r="AA66" s="536"/>
      <c r="AB66" s="536"/>
      <c r="AC66" s="536"/>
      <c r="AD66" s="536"/>
      <c r="AE66" s="536"/>
    </row>
    <row r="67" customFormat="false" ht="15.75" hidden="false" customHeight="true" outlineLevel="0" collapsed="false">
      <c r="A67" s="436"/>
      <c r="B67" s="478"/>
      <c r="C67" s="436"/>
      <c r="D67" s="436"/>
      <c r="E67" s="436"/>
      <c r="F67" s="436"/>
      <c r="G67" s="438"/>
      <c r="H67" s="438"/>
      <c r="I67" s="436"/>
      <c r="J67" s="559"/>
      <c r="K67" s="436"/>
      <c r="L67" s="436"/>
      <c r="M67" s="478"/>
      <c r="N67" s="436"/>
      <c r="O67" s="478"/>
      <c r="P67" s="478"/>
      <c r="Q67" s="478"/>
      <c r="R67" s="478"/>
      <c r="S67" s="478"/>
      <c r="T67" s="478"/>
      <c r="U67" s="478"/>
      <c r="V67" s="562"/>
      <c r="W67" s="560"/>
      <c r="X67" s="536"/>
      <c r="Y67" s="536"/>
      <c r="Z67" s="536"/>
      <c r="AA67" s="536"/>
      <c r="AB67" s="536"/>
      <c r="AC67" s="536"/>
      <c r="AD67" s="536"/>
      <c r="AE67" s="536"/>
    </row>
    <row r="68" customFormat="false" ht="15.75" hidden="false" customHeight="true" outlineLevel="0" collapsed="false">
      <c r="A68" s="436"/>
      <c r="B68" s="478"/>
      <c r="C68" s="436"/>
      <c r="D68" s="436"/>
      <c r="E68" s="436"/>
      <c r="F68" s="436"/>
      <c r="G68" s="438"/>
      <c r="H68" s="438"/>
      <c r="I68" s="436"/>
      <c r="J68" s="559"/>
      <c r="K68" s="436"/>
      <c r="L68" s="436"/>
      <c r="M68" s="478"/>
      <c r="N68" s="436"/>
      <c r="O68" s="478"/>
      <c r="P68" s="478"/>
      <c r="Q68" s="478"/>
      <c r="R68" s="478"/>
      <c r="S68" s="478"/>
      <c r="T68" s="478"/>
      <c r="U68" s="478"/>
      <c r="V68" s="562"/>
      <c r="W68" s="560"/>
      <c r="X68" s="536"/>
      <c r="Y68" s="536"/>
      <c r="Z68" s="536"/>
      <c r="AA68" s="536"/>
      <c r="AB68" s="536"/>
      <c r="AC68" s="536"/>
      <c r="AD68" s="536"/>
      <c r="AE68" s="536"/>
    </row>
    <row r="69" customFormat="false" ht="15.75" hidden="false" customHeight="true" outlineLevel="0" collapsed="false">
      <c r="A69" s="436"/>
      <c r="B69" s="478"/>
      <c r="C69" s="436"/>
      <c r="D69" s="436"/>
      <c r="E69" s="436"/>
      <c r="F69" s="436"/>
      <c r="G69" s="438"/>
      <c r="H69" s="438"/>
      <c r="I69" s="436"/>
      <c r="J69" s="559"/>
      <c r="K69" s="436"/>
      <c r="L69" s="436"/>
      <c r="M69" s="478"/>
      <c r="N69" s="436"/>
      <c r="O69" s="478"/>
      <c r="P69" s="478"/>
      <c r="Q69" s="478"/>
      <c r="R69" s="478"/>
      <c r="S69" s="478"/>
      <c r="T69" s="478"/>
      <c r="U69" s="478"/>
      <c r="V69" s="562"/>
      <c r="W69" s="560"/>
      <c r="X69" s="536"/>
      <c r="Y69" s="536"/>
      <c r="Z69" s="536"/>
      <c r="AA69" s="536"/>
      <c r="AB69" s="536"/>
      <c r="AC69" s="536"/>
      <c r="AD69" s="536"/>
      <c r="AE69" s="536"/>
    </row>
    <row r="70" customFormat="false" ht="15.75" hidden="false" customHeight="true" outlineLevel="0" collapsed="false">
      <c r="A70" s="436"/>
      <c r="B70" s="478"/>
      <c r="C70" s="436"/>
      <c r="D70" s="436"/>
      <c r="E70" s="436"/>
      <c r="F70" s="436"/>
      <c r="G70" s="438"/>
      <c r="H70" s="438"/>
      <c r="I70" s="436"/>
      <c r="J70" s="559"/>
      <c r="K70" s="436"/>
      <c r="L70" s="436"/>
      <c r="M70" s="478"/>
      <c r="N70" s="436"/>
      <c r="O70" s="478"/>
      <c r="P70" s="478"/>
      <c r="Q70" s="478"/>
      <c r="R70" s="478"/>
      <c r="S70" s="478"/>
      <c r="T70" s="478"/>
      <c r="U70" s="478"/>
      <c r="V70" s="562"/>
      <c r="W70" s="560"/>
      <c r="X70" s="536"/>
      <c r="Y70" s="536"/>
      <c r="Z70" s="536"/>
      <c r="AA70" s="536"/>
      <c r="AB70" s="536"/>
      <c r="AC70" s="536"/>
      <c r="AD70" s="536"/>
      <c r="AE70" s="536"/>
    </row>
    <row r="71" customFormat="false" ht="15.75" hidden="false" customHeight="true" outlineLevel="0" collapsed="false">
      <c r="A71" s="436"/>
      <c r="B71" s="478"/>
      <c r="C71" s="436"/>
      <c r="D71" s="436"/>
      <c r="E71" s="436"/>
      <c r="F71" s="436"/>
      <c r="G71" s="438"/>
      <c r="H71" s="438"/>
      <c r="I71" s="436"/>
      <c r="J71" s="559"/>
      <c r="K71" s="436"/>
      <c r="L71" s="436"/>
      <c r="M71" s="478"/>
      <c r="N71" s="436"/>
      <c r="O71" s="478"/>
      <c r="P71" s="478"/>
      <c r="Q71" s="478"/>
      <c r="R71" s="478"/>
      <c r="S71" s="478"/>
      <c r="T71" s="478"/>
      <c r="U71" s="478"/>
      <c r="V71" s="562"/>
      <c r="W71" s="560"/>
      <c r="X71" s="536"/>
      <c r="Y71" s="536"/>
      <c r="Z71" s="536"/>
      <c r="AA71" s="536"/>
      <c r="AB71" s="536"/>
      <c r="AC71" s="536"/>
      <c r="AD71" s="536"/>
      <c r="AE71" s="536"/>
    </row>
    <row r="72" customFormat="false" ht="15.75" hidden="false" customHeight="true" outlineLevel="0" collapsed="false">
      <c r="A72" s="436"/>
      <c r="B72" s="478"/>
      <c r="C72" s="436"/>
      <c r="D72" s="436"/>
      <c r="E72" s="436"/>
      <c r="F72" s="436"/>
      <c r="G72" s="438"/>
      <c r="H72" s="438"/>
      <c r="I72" s="436"/>
      <c r="J72" s="559"/>
      <c r="K72" s="436"/>
      <c r="L72" s="436"/>
      <c r="M72" s="478"/>
      <c r="N72" s="436"/>
      <c r="O72" s="478"/>
      <c r="P72" s="478"/>
      <c r="Q72" s="478"/>
      <c r="R72" s="478"/>
      <c r="S72" s="478"/>
      <c r="T72" s="478"/>
      <c r="U72" s="478"/>
      <c r="V72" s="562"/>
      <c r="W72" s="560"/>
      <c r="X72" s="536"/>
      <c r="Y72" s="536"/>
      <c r="Z72" s="536"/>
      <c r="AA72" s="536"/>
      <c r="AB72" s="536"/>
      <c r="AC72" s="536"/>
      <c r="AD72" s="536"/>
      <c r="AE72" s="536"/>
    </row>
    <row r="73" customFormat="false" ht="15.75" hidden="false" customHeight="true" outlineLevel="0" collapsed="false">
      <c r="A73" s="436"/>
      <c r="B73" s="478"/>
      <c r="C73" s="436"/>
      <c r="D73" s="436"/>
      <c r="E73" s="436"/>
      <c r="F73" s="436"/>
      <c r="G73" s="438"/>
      <c r="H73" s="438"/>
      <c r="I73" s="436"/>
      <c r="J73" s="559"/>
      <c r="K73" s="436"/>
      <c r="L73" s="436"/>
      <c r="M73" s="478"/>
      <c r="N73" s="436"/>
      <c r="O73" s="478"/>
      <c r="P73" s="478"/>
      <c r="Q73" s="478"/>
      <c r="R73" s="478"/>
      <c r="S73" s="478"/>
      <c r="T73" s="478"/>
      <c r="U73" s="478"/>
      <c r="V73" s="562"/>
      <c r="W73" s="560"/>
      <c r="X73" s="536"/>
      <c r="Y73" s="536"/>
      <c r="Z73" s="536"/>
      <c r="AA73" s="536"/>
      <c r="AB73" s="536"/>
      <c r="AC73" s="536"/>
      <c r="AD73" s="536"/>
      <c r="AE73" s="536"/>
    </row>
    <row r="74" customFormat="false" ht="15.75" hidden="false" customHeight="true" outlineLevel="0" collapsed="false">
      <c r="A74" s="436"/>
      <c r="B74" s="478"/>
      <c r="C74" s="436"/>
      <c r="D74" s="436"/>
      <c r="E74" s="436"/>
      <c r="F74" s="436"/>
      <c r="G74" s="438"/>
      <c r="H74" s="438"/>
      <c r="I74" s="436"/>
      <c r="J74" s="559"/>
      <c r="K74" s="436"/>
      <c r="L74" s="436"/>
      <c r="M74" s="478"/>
      <c r="N74" s="436"/>
      <c r="O74" s="478"/>
      <c r="P74" s="478"/>
      <c r="Q74" s="478"/>
      <c r="R74" s="478"/>
      <c r="S74" s="478"/>
      <c r="T74" s="478"/>
      <c r="U74" s="478"/>
      <c r="V74" s="562"/>
      <c r="W74" s="560"/>
      <c r="X74" s="536"/>
      <c r="Y74" s="536"/>
      <c r="Z74" s="536"/>
      <c r="AA74" s="536"/>
      <c r="AB74" s="536"/>
      <c r="AC74" s="536"/>
      <c r="AD74" s="536"/>
      <c r="AE74" s="536"/>
    </row>
    <row r="75" customFormat="false" ht="15.75" hidden="false" customHeight="true" outlineLevel="0" collapsed="false">
      <c r="A75" s="436"/>
      <c r="B75" s="478"/>
      <c r="C75" s="436"/>
      <c r="D75" s="436"/>
      <c r="E75" s="436"/>
      <c r="F75" s="436"/>
      <c r="G75" s="438"/>
      <c r="H75" s="438"/>
      <c r="I75" s="436"/>
      <c r="J75" s="559"/>
      <c r="K75" s="436"/>
      <c r="L75" s="436"/>
      <c r="M75" s="478"/>
      <c r="N75" s="436"/>
      <c r="O75" s="478"/>
      <c r="P75" s="478"/>
      <c r="Q75" s="478"/>
      <c r="R75" s="478"/>
      <c r="S75" s="478"/>
      <c r="T75" s="478"/>
      <c r="U75" s="478"/>
      <c r="V75" s="562"/>
      <c r="W75" s="560"/>
      <c r="X75" s="536"/>
      <c r="Y75" s="536"/>
      <c r="Z75" s="536"/>
      <c r="AA75" s="536"/>
      <c r="AB75" s="536"/>
      <c r="AC75" s="536"/>
      <c r="AD75" s="536"/>
      <c r="AE75" s="536"/>
    </row>
    <row r="76" customFormat="false" ht="15.75" hidden="false" customHeight="true" outlineLevel="0" collapsed="false">
      <c r="A76" s="436"/>
      <c r="B76" s="478"/>
      <c r="C76" s="436"/>
      <c r="D76" s="436"/>
      <c r="E76" s="436"/>
      <c r="F76" s="436"/>
      <c r="G76" s="438"/>
      <c r="H76" s="438"/>
      <c r="I76" s="436"/>
      <c r="J76" s="559"/>
      <c r="K76" s="436"/>
      <c r="L76" s="436"/>
      <c r="M76" s="478"/>
      <c r="N76" s="436"/>
      <c r="O76" s="478"/>
      <c r="P76" s="478"/>
      <c r="Q76" s="478"/>
      <c r="R76" s="478"/>
      <c r="S76" s="478"/>
      <c r="T76" s="478"/>
      <c r="U76" s="478"/>
      <c r="V76" s="562"/>
      <c r="W76" s="560"/>
      <c r="X76" s="536"/>
      <c r="Y76" s="536"/>
      <c r="Z76" s="536"/>
      <c r="AA76" s="536"/>
      <c r="AB76" s="536"/>
      <c r="AC76" s="536"/>
      <c r="AD76" s="536"/>
      <c r="AE76" s="536"/>
    </row>
    <row r="77" customFormat="false" ht="15.75" hidden="false" customHeight="true" outlineLevel="0" collapsed="false">
      <c r="A77" s="436"/>
      <c r="B77" s="478"/>
      <c r="C77" s="436"/>
      <c r="D77" s="436"/>
      <c r="E77" s="436"/>
      <c r="F77" s="436"/>
      <c r="G77" s="438"/>
      <c r="H77" s="438"/>
      <c r="I77" s="436"/>
      <c r="J77" s="559"/>
      <c r="K77" s="436"/>
      <c r="L77" s="436"/>
      <c r="M77" s="478"/>
      <c r="N77" s="436"/>
      <c r="O77" s="478"/>
      <c r="P77" s="478"/>
      <c r="Q77" s="478"/>
      <c r="R77" s="478"/>
      <c r="S77" s="478"/>
      <c r="T77" s="478"/>
      <c r="U77" s="478"/>
      <c r="V77" s="562"/>
      <c r="W77" s="560"/>
      <c r="X77" s="536"/>
      <c r="Y77" s="536"/>
      <c r="Z77" s="536"/>
      <c r="AA77" s="536"/>
      <c r="AB77" s="536"/>
      <c r="AC77" s="536"/>
      <c r="AD77" s="536"/>
      <c r="AE77" s="536"/>
    </row>
    <row r="78" customFormat="false" ht="15.75" hidden="false" customHeight="true" outlineLevel="0" collapsed="false">
      <c r="A78" s="436"/>
      <c r="B78" s="478"/>
      <c r="C78" s="436"/>
      <c r="D78" s="436"/>
      <c r="E78" s="436"/>
      <c r="F78" s="436"/>
      <c r="G78" s="438"/>
      <c r="H78" s="438"/>
      <c r="I78" s="436"/>
      <c r="J78" s="559"/>
      <c r="K78" s="436"/>
      <c r="L78" s="436"/>
      <c r="M78" s="478"/>
      <c r="N78" s="436"/>
      <c r="O78" s="478"/>
      <c r="P78" s="478"/>
      <c r="Q78" s="478"/>
      <c r="R78" s="478"/>
      <c r="S78" s="478"/>
      <c r="T78" s="478"/>
      <c r="U78" s="478"/>
      <c r="V78" s="562"/>
      <c r="W78" s="560"/>
      <c r="X78" s="536"/>
      <c r="Y78" s="536"/>
      <c r="Z78" s="536"/>
      <c r="AA78" s="536"/>
      <c r="AB78" s="536"/>
      <c r="AC78" s="536"/>
      <c r="AD78" s="536"/>
      <c r="AE78" s="536"/>
    </row>
    <row r="79" customFormat="false" ht="15.75" hidden="false" customHeight="true" outlineLevel="0" collapsed="false">
      <c r="A79" s="436"/>
      <c r="B79" s="478"/>
      <c r="C79" s="436"/>
      <c r="D79" s="436"/>
      <c r="E79" s="436"/>
      <c r="F79" s="436"/>
      <c r="G79" s="438"/>
      <c r="H79" s="438"/>
      <c r="I79" s="436"/>
      <c r="J79" s="559"/>
      <c r="K79" s="436"/>
      <c r="L79" s="436"/>
      <c r="M79" s="478"/>
      <c r="N79" s="436"/>
      <c r="O79" s="478"/>
      <c r="P79" s="478"/>
      <c r="Q79" s="478"/>
      <c r="R79" s="478"/>
      <c r="S79" s="478"/>
      <c r="T79" s="478"/>
      <c r="U79" s="478"/>
      <c r="V79" s="562"/>
      <c r="W79" s="560"/>
      <c r="X79" s="536"/>
      <c r="Y79" s="536"/>
      <c r="Z79" s="536"/>
      <c r="AA79" s="536"/>
      <c r="AB79" s="536"/>
      <c r="AC79" s="536"/>
      <c r="AD79" s="536"/>
      <c r="AE79" s="536"/>
    </row>
    <row r="80" customFormat="false" ht="15.75" hidden="false" customHeight="true" outlineLevel="0" collapsed="false">
      <c r="A80" s="436"/>
      <c r="B80" s="478"/>
      <c r="C80" s="436"/>
      <c r="D80" s="436"/>
      <c r="E80" s="436"/>
      <c r="F80" s="436"/>
      <c r="G80" s="438"/>
      <c r="H80" s="438"/>
      <c r="I80" s="436"/>
      <c r="J80" s="559"/>
      <c r="K80" s="436"/>
      <c r="L80" s="436"/>
      <c r="M80" s="478"/>
      <c r="N80" s="436"/>
      <c r="O80" s="478"/>
      <c r="P80" s="478"/>
      <c r="Q80" s="478"/>
      <c r="R80" s="478"/>
      <c r="S80" s="478"/>
      <c r="T80" s="478"/>
      <c r="U80" s="478"/>
      <c r="V80" s="562"/>
      <c r="W80" s="560"/>
      <c r="X80" s="536"/>
      <c r="Y80" s="536"/>
      <c r="Z80" s="536"/>
      <c r="AA80" s="536"/>
      <c r="AB80" s="536"/>
      <c r="AC80" s="536"/>
      <c r="AD80" s="536"/>
      <c r="AE80" s="536"/>
    </row>
    <row r="81" customFormat="false" ht="15.75" hidden="false" customHeight="true" outlineLevel="0" collapsed="false">
      <c r="A81" s="436"/>
      <c r="B81" s="478"/>
      <c r="C81" s="436"/>
      <c r="D81" s="436"/>
      <c r="E81" s="436"/>
      <c r="F81" s="436"/>
      <c r="G81" s="438"/>
      <c r="H81" s="438"/>
      <c r="I81" s="436"/>
      <c r="J81" s="559"/>
      <c r="K81" s="436"/>
      <c r="L81" s="436"/>
      <c r="M81" s="478"/>
      <c r="N81" s="436"/>
      <c r="O81" s="478"/>
      <c r="P81" s="478"/>
      <c r="Q81" s="478"/>
      <c r="R81" s="478"/>
      <c r="S81" s="478"/>
      <c r="T81" s="478"/>
      <c r="U81" s="478"/>
      <c r="V81" s="562"/>
      <c r="W81" s="560"/>
      <c r="X81" s="536"/>
      <c r="Y81" s="536"/>
      <c r="Z81" s="536"/>
      <c r="AA81" s="536"/>
      <c r="AB81" s="536"/>
      <c r="AC81" s="536"/>
      <c r="AD81" s="536"/>
      <c r="AE81" s="536"/>
    </row>
    <row r="82" customFormat="false" ht="15.75" hidden="false" customHeight="true" outlineLevel="0" collapsed="false">
      <c r="A82" s="436"/>
      <c r="B82" s="478"/>
      <c r="C82" s="436"/>
      <c r="D82" s="436"/>
      <c r="E82" s="436"/>
      <c r="F82" s="436"/>
      <c r="G82" s="438"/>
      <c r="H82" s="438"/>
      <c r="I82" s="436"/>
      <c r="J82" s="559"/>
      <c r="K82" s="436"/>
      <c r="L82" s="436"/>
      <c r="M82" s="478"/>
      <c r="N82" s="436"/>
      <c r="O82" s="478"/>
      <c r="P82" s="478"/>
      <c r="Q82" s="478"/>
      <c r="R82" s="478"/>
      <c r="S82" s="478"/>
      <c r="T82" s="478"/>
      <c r="U82" s="478"/>
      <c r="V82" s="562"/>
      <c r="W82" s="560"/>
      <c r="X82" s="536"/>
      <c r="Y82" s="536"/>
      <c r="Z82" s="536"/>
      <c r="AA82" s="536"/>
      <c r="AB82" s="536"/>
      <c r="AC82" s="536"/>
      <c r="AD82" s="536"/>
      <c r="AE82" s="536"/>
    </row>
    <row r="83" customFormat="false" ht="15.75" hidden="false" customHeight="true" outlineLevel="0" collapsed="false">
      <c r="A83" s="436"/>
      <c r="B83" s="478"/>
      <c r="C83" s="436"/>
      <c r="D83" s="436"/>
      <c r="E83" s="436"/>
      <c r="F83" s="436"/>
      <c r="G83" s="438"/>
      <c r="H83" s="438"/>
      <c r="I83" s="436"/>
      <c r="J83" s="559"/>
      <c r="K83" s="436"/>
      <c r="L83" s="436"/>
      <c r="M83" s="478"/>
      <c r="N83" s="436"/>
      <c r="O83" s="478"/>
      <c r="P83" s="478"/>
      <c r="Q83" s="478"/>
      <c r="R83" s="478"/>
      <c r="S83" s="478"/>
      <c r="T83" s="478"/>
      <c r="U83" s="478"/>
      <c r="V83" s="562"/>
      <c r="W83" s="560"/>
      <c r="X83" s="536"/>
      <c r="Y83" s="536"/>
      <c r="Z83" s="536"/>
      <c r="AA83" s="536"/>
      <c r="AB83" s="536"/>
      <c r="AC83" s="536"/>
      <c r="AD83" s="536"/>
      <c r="AE83" s="536"/>
    </row>
    <row r="84" customFormat="false" ht="15.75" hidden="false" customHeight="true" outlineLevel="0" collapsed="false">
      <c r="A84" s="436"/>
      <c r="B84" s="478"/>
      <c r="C84" s="436"/>
      <c r="D84" s="436"/>
      <c r="E84" s="436"/>
      <c r="F84" s="436"/>
      <c r="G84" s="438"/>
      <c r="H84" s="438"/>
      <c r="I84" s="436"/>
      <c r="J84" s="559"/>
      <c r="K84" s="436"/>
      <c r="L84" s="436"/>
      <c r="M84" s="478"/>
      <c r="N84" s="436"/>
      <c r="O84" s="478"/>
      <c r="P84" s="478"/>
      <c r="Q84" s="478"/>
      <c r="R84" s="478"/>
      <c r="S84" s="478"/>
      <c r="T84" s="478"/>
      <c r="U84" s="478"/>
      <c r="V84" s="562"/>
      <c r="W84" s="560"/>
      <c r="X84" s="536"/>
      <c r="Y84" s="536"/>
      <c r="Z84" s="536"/>
      <c r="AA84" s="536"/>
      <c r="AB84" s="536"/>
      <c r="AC84" s="536"/>
      <c r="AD84" s="536"/>
      <c r="AE84" s="536"/>
    </row>
    <row r="85" customFormat="false" ht="15.75" hidden="false" customHeight="true" outlineLevel="0" collapsed="false">
      <c r="A85" s="436"/>
      <c r="B85" s="478"/>
      <c r="C85" s="436"/>
      <c r="D85" s="436"/>
      <c r="E85" s="436"/>
      <c r="F85" s="436"/>
      <c r="G85" s="438"/>
      <c r="H85" s="438"/>
      <c r="I85" s="436"/>
      <c r="J85" s="559"/>
      <c r="K85" s="436"/>
      <c r="L85" s="436"/>
      <c r="M85" s="478"/>
      <c r="N85" s="436"/>
      <c r="O85" s="478"/>
      <c r="P85" s="478"/>
      <c r="Q85" s="478"/>
      <c r="R85" s="478"/>
      <c r="S85" s="478"/>
      <c r="T85" s="478"/>
      <c r="U85" s="478"/>
      <c r="V85" s="562"/>
      <c r="W85" s="560"/>
      <c r="X85" s="536"/>
      <c r="Y85" s="536"/>
      <c r="Z85" s="536"/>
      <c r="AA85" s="536"/>
      <c r="AB85" s="536"/>
      <c r="AC85" s="536"/>
      <c r="AD85" s="536"/>
      <c r="AE85" s="536"/>
    </row>
    <row r="86" customFormat="false" ht="15.75" hidden="false" customHeight="true" outlineLevel="0" collapsed="false">
      <c r="A86" s="436"/>
      <c r="B86" s="478"/>
      <c r="C86" s="436"/>
      <c r="D86" s="436"/>
      <c r="E86" s="436"/>
      <c r="F86" s="436"/>
      <c r="G86" s="438"/>
      <c r="H86" s="438"/>
      <c r="I86" s="436"/>
      <c r="J86" s="559"/>
      <c r="K86" s="436"/>
      <c r="L86" s="436"/>
      <c r="M86" s="478"/>
      <c r="N86" s="436"/>
      <c r="O86" s="478"/>
      <c r="P86" s="478"/>
      <c r="Q86" s="478"/>
      <c r="R86" s="478"/>
      <c r="S86" s="478"/>
      <c r="T86" s="478"/>
      <c r="U86" s="478"/>
      <c r="V86" s="562"/>
      <c r="W86" s="560"/>
      <c r="X86" s="536"/>
      <c r="Y86" s="536"/>
      <c r="Z86" s="536"/>
      <c r="AA86" s="536"/>
      <c r="AB86" s="536"/>
      <c r="AC86" s="536"/>
      <c r="AD86" s="536"/>
      <c r="AE86" s="536"/>
    </row>
    <row r="87" customFormat="false" ht="15.75" hidden="false" customHeight="true" outlineLevel="0" collapsed="false">
      <c r="A87" s="436"/>
      <c r="B87" s="478"/>
      <c r="C87" s="436"/>
      <c r="D87" s="436"/>
      <c r="E87" s="436"/>
      <c r="F87" s="436"/>
      <c r="G87" s="438"/>
      <c r="H87" s="438"/>
      <c r="I87" s="436"/>
      <c r="J87" s="559"/>
      <c r="K87" s="436"/>
      <c r="L87" s="436"/>
      <c r="M87" s="478"/>
      <c r="N87" s="436"/>
      <c r="O87" s="478"/>
      <c r="P87" s="478"/>
      <c r="Q87" s="478"/>
      <c r="R87" s="478"/>
      <c r="S87" s="478"/>
      <c r="T87" s="478"/>
      <c r="U87" s="478"/>
      <c r="V87" s="562"/>
      <c r="W87" s="560"/>
      <c r="X87" s="536"/>
      <c r="Y87" s="536"/>
      <c r="Z87" s="536"/>
      <c r="AA87" s="536"/>
      <c r="AB87" s="536"/>
      <c r="AC87" s="536"/>
      <c r="AD87" s="536"/>
      <c r="AE87" s="536"/>
    </row>
    <row r="88" customFormat="false" ht="15.75" hidden="false" customHeight="true" outlineLevel="0" collapsed="false">
      <c r="A88" s="436"/>
      <c r="B88" s="478"/>
      <c r="C88" s="436"/>
      <c r="D88" s="436"/>
      <c r="E88" s="436"/>
      <c r="F88" s="436"/>
      <c r="G88" s="438"/>
      <c r="H88" s="438"/>
      <c r="I88" s="436"/>
      <c r="J88" s="559"/>
      <c r="K88" s="436"/>
      <c r="L88" s="436"/>
      <c r="M88" s="478"/>
      <c r="N88" s="436"/>
      <c r="O88" s="478"/>
      <c r="P88" s="478"/>
      <c r="Q88" s="478"/>
      <c r="R88" s="478"/>
      <c r="S88" s="478"/>
      <c r="T88" s="478"/>
      <c r="U88" s="478"/>
      <c r="V88" s="562"/>
      <c r="W88" s="560"/>
      <c r="X88" s="536"/>
      <c r="Y88" s="536"/>
      <c r="Z88" s="536"/>
      <c r="AA88" s="536"/>
      <c r="AB88" s="536"/>
      <c r="AC88" s="536"/>
      <c r="AD88" s="536"/>
      <c r="AE88" s="536"/>
    </row>
    <row r="89" customFormat="false" ht="15.75" hidden="false" customHeight="true" outlineLevel="0" collapsed="false">
      <c r="A89" s="436"/>
      <c r="B89" s="478"/>
      <c r="C89" s="436"/>
      <c r="D89" s="436"/>
      <c r="E89" s="436"/>
      <c r="F89" s="436"/>
      <c r="G89" s="438"/>
      <c r="H89" s="438"/>
      <c r="I89" s="436"/>
      <c r="J89" s="559"/>
      <c r="K89" s="436"/>
      <c r="L89" s="436"/>
      <c r="M89" s="478"/>
      <c r="N89" s="436"/>
      <c r="O89" s="478"/>
      <c r="P89" s="478"/>
      <c r="Q89" s="478"/>
      <c r="R89" s="478"/>
      <c r="S89" s="478"/>
      <c r="T89" s="478"/>
      <c r="U89" s="478"/>
      <c r="V89" s="562"/>
      <c r="W89" s="560"/>
      <c r="X89" s="536"/>
      <c r="Y89" s="536"/>
      <c r="Z89" s="536"/>
      <c r="AA89" s="536"/>
      <c r="AB89" s="536"/>
      <c r="AC89" s="536"/>
      <c r="AD89" s="536"/>
      <c r="AE89" s="536"/>
    </row>
    <row r="90" customFormat="false" ht="15.75" hidden="false" customHeight="true" outlineLevel="0" collapsed="false">
      <c r="A90" s="436"/>
      <c r="B90" s="478"/>
      <c r="C90" s="436"/>
      <c r="D90" s="436"/>
      <c r="E90" s="436"/>
      <c r="F90" s="436"/>
      <c r="G90" s="438"/>
      <c r="H90" s="438"/>
      <c r="I90" s="436"/>
      <c r="J90" s="559"/>
      <c r="K90" s="436"/>
      <c r="L90" s="436"/>
      <c r="M90" s="478"/>
      <c r="N90" s="436"/>
      <c r="O90" s="478"/>
      <c r="P90" s="478"/>
      <c r="Q90" s="478"/>
      <c r="R90" s="478"/>
      <c r="S90" s="478"/>
      <c r="T90" s="478"/>
      <c r="U90" s="478"/>
      <c r="V90" s="562"/>
      <c r="W90" s="560"/>
      <c r="X90" s="536"/>
      <c r="Y90" s="536"/>
      <c r="Z90" s="536"/>
      <c r="AA90" s="536"/>
      <c r="AB90" s="536"/>
      <c r="AC90" s="536"/>
      <c r="AD90" s="536"/>
      <c r="AE90" s="536"/>
    </row>
    <row r="91" customFormat="false" ht="15.75" hidden="false" customHeight="true" outlineLevel="0" collapsed="false">
      <c r="A91" s="436"/>
      <c r="B91" s="478"/>
      <c r="C91" s="436"/>
      <c r="D91" s="436"/>
      <c r="E91" s="436"/>
      <c r="F91" s="436"/>
      <c r="G91" s="438"/>
      <c r="H91" s="438"/>
      <c r="I91" s="436"/>
      <c r="J91" s="559"/>
      <c r="K91" s="436"/>
      <c r="L91" s="436"/>
      <c r="M91" s="478"/>
      <c r="N91" s="436"/>
      <c r="O91" s="478"/>
      <c r="P91" s="478"/>
      <c r="Q91" s="478"/>
      <c r="R91" s="478"/>
      <c r="S91" s="478"/>
      <c r="T91" s="478"/>
      <c r="U91" s="478"/>
      <c r="V91" s="562"/>
      <c r="W91" s="560"/>
      <c r="X91" s="536"/>
      <c r="Y91" s="536"/>
      <c r="Z91" s="536"/>
      <c r="AA91" s="536"/>
      <c r="AB91" s="536"/>
      <c r="AC91" s="536"/>
      <c r="AD91" s="536"/>
      <c r="AE91" s="536"/>
    </row>
    <row r="92" customFormat="false" ht="15.75" hidden="false" customHeight="true" outlineLevel="0" collapsed="false">
      <c r="A92" s="536"/>
      <c r="B92" s="536"/>
      <c r="C92" s="536"/>
      <c r="D92" s="538"/>
      <c r="E92" s="538"/>
      <c r="F92" s="536"/>
      <c r="G92" s="536"/>
      <c r="H92" s="536"/>
      <c r="I92" s="536"/>
      <c r="J92" s="536"/>
      <c r="K92" s="536"/>
      <c r="L92" s="536"/>
      <c r="M92" s="536"/>
      <c r="N92" s="536"/>
      <c r="O92" s="536"/>
      <c r="P92" s="536"/>
      <c r="Q92" s="536"/>
      <c r="R92" s="536"/>
      <c r="S92" s="536"/>
      <c r="T92" s="536"/>
      <c r="U92" s="536"/>
      <c r="V92" s="536"/>
      <c r="W92" s="536"/>
      <c r="X92" s="536"/>
      <c r="Y92" s="536"/>
      <c r="Z92" s="536"/>
      <c r="AA92" s="536"/>
      <c r="AB92" s="536"/>
      <c r="AC92" s="536"/>
      <c r="AD92" s="536"/>
      <c r="AE92" s="536"/>
    </row>
    <row r="93" customFormat="false" ht="15.75" hidden="false" customHeight="true" outlineLevel="0" collapsed="false">
      <c r="A93" s="536"/>
      <c r="B93" s="536"/>
      <c r="C93" s="536"/>
      <c r="D93" s="538"/>
      <c r="E93" s="538"/>
      <c r="F93" s="536"/>
      <c r="G93" s="536"/>
      <c r="H93" s="536"/>
      <c r="I93" s="536"/>
      <c r="J93" s="536"/>
      <c r="K93" s="536"/>
      <c r="L93" s="536"/>
      <c r="M93" s="536"/>
      <c r="N93" s="536"/>
      <c r="O93" s="536"/>
      <c r="P93" s="536"/>
      <c r="Q93" s="536"/>
      <c r="R93" s="536"/>
      <c r="S93" s="536"/>
      <c r="T93" s="536"/>
      <c r="U93" s="536"/>
      <c r="V93" s="536"/>
      <c r="W93" s="536"/>
      <c r="X93" s="536"/>
      <c r="Y93" s="536"/>
      <c r="Z93" s="536"/>
      <c r="AA93" s="536"/>
      <c r="AB93" s="536"/>
      <c r="AC93" s="536"/>
      <c r="AD93" s="536"/>
      <c r="AE93" s="536"/>
    </row>
    <row r="94" customFormat="false" ht="15.75" hidden="false" customHeight="true" outlineLevel="0" collapsed="false">
      <c r="A94" s="536"/>
      <c r="B94" s="536"/>
      <c r="C94" s="536"/>
      <c r="D94" s="538"/>
      <c r="E94" s="538"/>
      <c r="F94" s="536"/>
      <c r="G94" s="536"/>
      <c r="H94" s="536"/>
      <c r="I94" s="536"/>
      <c r="J94" s="536"/>
      <c r="K94" s="536"/>
      <c r="L94" s="536"/>
      <c r="M94" s="536"/>
      <c r="N94" s="536"/>
      <c r="O94" s="536"/>
      <c r="P94" s="536"/>
      <c r="Q94" s="536"/>
      <c r="R94" s="536"/>
      <c r="S94" s="536"/>
      <c r="T94" s="536"/>
      <c r="U94" s="536"/>
      <c r="V94" s="536"/>
      <c r="W94" s="536"/>
      <c r="X94" s="536"/>
      <c r="Y94" s="536"/>
      <c r="Z94" s="536"/>
      <c r="AA94" s="536"/>
      <c r="AB94" s="536"/>
      <c r="AC94" s="536"/>
      <c r="AD94" s="536"/>
      <c r="AE94" s="536"/>
    </row>
    <row r="95" customFormat="false" ht="15.75" hidden="false" customHeight="true" outlineLevel="0" collapsed="false">
      <c r="A95" s="536"/>
      <c r="B95" s="536"/>
      <c r="C95" s="536"/>
      <c r="D95" s="538"/>
      <c r="E95" s="538"/>
      <c r="F95" s="536"/>
      <c r="G95" s="536"/>
      <c r="H95" s="536"/>
      <c r="I95" s="536"/>
      <c r="J95" s="536"/>
      <c r="K95" s="536"/>
      <c r="L95" s="536"/>
      <c r="M95" s="536"/>
      <c r="N95" s="536"/>
      <c r="O95" s="536"/>
      <c r="P95" s="536"/>
      <c r="Q95" s="536"/>
      <c r="R95" s="536"/>
      <c r="S95" s="536"/>
      <c r="T95" s="536"/>
      <c r="U95" s="536"/>
      <c r="V95" s="536"/>
      <c r="W95" s="536"/>
      <c r="X95" s="536"/>
      <c r="Y95" s="536"/>
      <c r="Z95" s="536"/>
      <c r="AA95" s="536"/>
      <c r="AB95" s="536"/>
      <c r="AC95" s="536"/>
      <c r="AD95" s="536"/>
      <c r="AE95" s="536"/>
    </row>
    <row r="96" customFormat="false" ht="15.75" hidden="false" customHeight="true" outlineLevel="0" collapsed="false">
      <c r="A96" s="536"/>
      <c r="B96" s="536"/>
      <c r="C96" s="536"/>
      <c r="D96" s="538"/>
      <c r="E96" s="538"/>
      <c r="F96" s="536"/>
      <c r="G96" s="536"/>
      <c r="H96" s="536"/>
      <c r="I96" s="536"/>
      <c r="J96" s="536"/>
      <c r="K96" s="536"/>
      <c r="L96" s="536"/>
      <c r="M96" s="536"/>
      <c r="N96" s="536"/>
      <c r="O96" s="536"/>
      <c r="P96" s="536"/>
      <c r="Q96" s="536"/>
      <c r="R96" s="536"/>
      <c r="S96" s="536"/>
      <c r="T96" s="536"/>
      <c r="U96" s="536"/>
      <c r="V96" s="536"/>
      <c r="W96" s="536"/>
      <c r="X96" s="536"/>
      <c r="Y96" s="536"/>
      <c r="Z96" s="536"/>
      <c r="AA96" s="536"/>
      <c r="AB96" s="536"/>
      <c r="AC96" s="536"/>
      <c r="AD96" s="536"/>
      <c r="AE96" s="536"/>
    </row>
    <row r="97" customFormat="false" ht="15.75" hidden="false" customHeight="true" outlineLevel="0" collapsed="false">
      <c r="A97" s="536"/>
      <c r="B97" s="536"/>
      <c r="C97" s="536"/>
      <c r="D97" s="538"/>
      <c r="E97" s="538"/>
      <c r="F97" s="536"/>
      <c r="G97" s="536"/>
      <c r="H97" s="536"/>
      <c r="I97" s="536"/>
      <c r="J97" s="536"/>
      <c r="K97" s="536"/>
      <c r="L97" s="536"/>
      <c r="M97" s="536"/>
      <c r="N97" s="536"/>
      <c r="O97" s="536"/>
      <c r="P97" s="536"/>
      <c r="Q97" s="536"/>
      <c r="R97" s="536"/>
      <c r="S97" s="536"/>
      <c r="T97" s="536"/>
      <c r="U97" s="536"/>
      <c r="V97" s="536"/>
      <c r="W97" s="536"/>
      <c r="X97" s="536"/>
      <c r="Y97" s="536"/>
      <c r="Z97" s="536"/>
      <c r="AA97" s="536"/>
      <c r="AB97" s="536"/>
      <c r="AC97" s="536"/>
      <c r="AD97" s="536"/>
      <c r="AE97" s="536"/>
    </row>
    <row r="98" customFormat="false" ht="15.75" hidden="false" customHeight="true" outlineLevel="0" collapsed="false">
      <c r="A98" s="536"/>
      <c r="B98" s="536"/>
      <c r="C98" s="536"/>
      <c r="D98" s="538"/>
      <c r="E98" s="538"/>
      <c r="F98" s="536"/>
      <c r="G98" s="536"/>
      <c r="H98" s="536"/>
      <c r="I98" s="536"/>
      <c r="J98" s="536"/>
      <c r="K98" s="536"/>
      <c r="L98" s="536"/>
      <c r="M98" s="536"/>
      <c r="N98" s="536"/>
      <c r="O98" s="536"/>
      <c r="P98" s="536"/>
      <c r="Q98" s="536"/>
      <c r="R98" s="536"/>
      <c r="S98" s="536"/>
      <c r="T98" s="536"/>
      <c r="U98" s="536"/>
      <c r="V98" s="536"/>
      <c r="W98" s="536"/>
      <c r="X98" s="536"/>
      <c r="Y98" s="536"/>
      <c r="Z98" s="536"/>
      <c r="AA98" s="536"/>
      <c r="AB98" s="536"/>
      <c r="AC98" s="536"/>
      <c r="AD98" s="536"/>
      <c r="AE98" s="536"/>
    </row>
    <row r="99" customFormat="false" ht="15.75" hidden="false" customHeight="true" outlineLevel="0" collapsed="false">
      <c r="A99" s="536"/>
      <c r="B99" s="536"/>
      <c r="C99" s="536"/>
      <c r="D99" s="538"/>
      <c r="E99" s="538"/>
      <c r="F99" s="536"/>
      <c r="G99" s="536"/>
      <c r="H99" s="536"/>
      <c r="I99" s="536"/>
      <c r="J99" s="536"/>
      <c r="K99" s="536"/>
      <c r="L99" s="536"/>
      <c r="M99" s="536"/>
      <c r="N99" s="536"/>
      <c r="O99" s="536"/>
      <c r="P99" s="536"/>
      <c r="Q99" s="536"/>
      <c r="R99" s="536"/>
      <c r="S99" s="536"/>
      <c r="T99" s="536"/>
      <c r="U99" s="536"/>
      <c r="V99" s="536"/>
      <c r="W99" s="536"/>
      <c r="X99" s="536"/>
      <c r="Y99" s="536"/>
      <c r="Z99" s="536"/>
      <c r="AA99" s="536"/>
      <c r="AB99" s="536"/>
      <c r="AC99" s="536"/>
      <c r="AD99" s="536"/>
      <c r="AE99" s="536"/>
    </row>
    <row r="100" customFormat="false" ht="15.75" hidden="false" customHeight="true" outlineLevel="0" collapsed="false">
      <c r="A100" s="536"/>
      <c r="B100" s="536"/>
      <c r="C100" s="536"/>
      <c r="D100" s="538"/>
      <c r="E100" s="538"/>
      <c r="F100" s="536"/>
      <c r="G100" s="536"/>
      <c r="H100" s="536"/>
      <c r="I100" s="536"/>
      <c r="J100" s="536"/>
      <c r="K100" s="536"/>
      <c r="L100" s="536"/>
      <c r="M100" s="536"/>
      <c r="N100" s="536"/>
      <c r="O100" s="536"/>
      <c r="P100" s="536"/>
      <c r="Q100" s="536"/>
      <c r="R100" s="536"/>
      <c r="S100" s="536"/>
      <c r="T100" s="536"/>
      <c r="U100" s="536"/>
      <c r="V100" s="536"/>
      <c r="W100" s="536"/>
      <c r="X100" s="536"/>
      <c r="Y100" s="536"/>
      <c r="Z100" s="536"/>
      <c r="AA100" s="536"/>
      <c r="AB100" s="536"/>
      <c r="AC100" s="536"/>
      <c r="AD100" s="536"/>
      <c r="AE100" s="536"/>
    </row>
    <row r="101" customFormat="false" ht="15.75" hidden="false" customHeight="true" outlineLevel="0" collapsed="false">
      <c r="A101" s="536"/>
      <c r="B101" s="536"/>
      <c r="C101" s="536"/>
      <c r="D101" s="538"/>
      <c r="E101" s="538"/>
      <c r="F101" s="536"/>
      <c r="G101" s="536"/>
      <c r="H101" s="536"/>
      <c r="I101" s="536"/>
      <c r="J101" s="536"/>
      <c r="K101" s="536"/>
      <c r="L101" s="536"/>
      <c r="M101" s="536"/>
      <c r="N101" s="536"/>
      <c r="O101" s="536"/>
      <c r="P101" s="536"/>
      <c r="Q101" s="536"/>
      <c r="R101" s="536"/>
      <c r="S101" s="536"/>
      <c r="T101" s="536"/>
      <c r="U101" s="536"/>
      <c r="V101" s="536"/>
      <c r="W101" s="536"/>
      <c r="X101" s="536"/>
      <c r="Y101" s="536"/>
      <c r="Z101" s="536"/>
      <c r="AA101" s="536"/>
      <c r="AB101" s="536"/>
      <c r="AC101" s="536"/>
      <c r="AD101" s="536"/>
      <c r="AE101" s="536"/>
    </row>
    <row r="102" customFormat="false" ht="15.75" hidden="false" customHeight="true" outlineLevel="0" collapsed="false">
      <c r="A102" s="536"/>
      <c r="B102" s="536"/>
      <c r="C102" s="536"/>
      <c r="D102" s="538"/>
      <c r="E102" s="538"/>
      <c r="F102" s="536"/>
      <c r="G102" s="536"/>
      <c r="H102" s="536"/>
      <c r="I102" s="536"/>
      <c r="J102" s="536"/>
      <c r="K102" s="536"/>
      <c r="L102" s="536"/>
      <c r="M102" s="536"/>
      <c r="N102" s="536"/>
      <c r="O102" s="536"/>
      <c r="P102" s="536"/>
      <c r="Q102" s="536"/>
      <c r="R102" s="536"/>
      <c r="S102" s="536"/>
      <c r="T102" s="536"/>
      <c r="U102" s="536"/>
      <c r="V102" s="536"/>
      <c r="W102" s="536"/>
      <c r="X102" s="536"/>
      <c r="Y102" s="536"/>
      <c r="Z102" s="536"/>
      <c r="AA102" s="536"/>
      <c r="AB102" s="536"/>
      <c r="AC102" s="536"/>
      <c r="AD102" s="536"/>
      <c r="AE102" s="536"/>
    </row>
    <row r="103" customFormat="false" ht="15.75" hidden="false" customHeight="true" outlineLevel="0" collapsed="false">
      <c r="A103" s="536"/>
      <c r="B103" s="536"/>
      <c r="C103" s="536"/>
      <c r="D103" s="538"/>
      <c r="E103" s="538"/>
      <c r="F103" s="536"/>
      <c r="G103" s="536"/>
      <c r="H103" s="536"/>
      <c r="I103" s="536"/>
      <c r="J103" s="536"/>
      <c r="K103" s="536"/>
      <c r="L103" s="536"/>
      <c r="M103" s="536"/>
      <c r="N103" s="536"/>
      <c r="O103" s="536"/>
      <c r="P103" s="536"/>
      <c r="Q103" s="536"/>
      <c r="R103" s="536"/>
      <c r="S103" s="536"/>
      <c r="T103" s="536"/>
      <c r="U103" s="536"/>
      <c r="V103" s="536"/>
      <c r="W103" s="536"/>
      <c r="X103" s="536"/>
      <c r="Y103" s="536"/>
      <c r="Z103" s="536"/>
      <c r="AA103" s="536"/>
      <c r="AB103" s="536"/>
      <c r="AC103" s="536"/>
      <c r="AD103" s="536"/>
      <c r="AE103" s="536"/>
    </row>
    <row r="104" customFormat="false" ht="15.75" hidden="false" customHeight="true" outlineLevel="0" collapsed="false">
      <c r="A104" s="536"/>
      <c r="B104" s="536"/>
      <c r="C104" s="536"/>
      <c r="D104" s="538"/>
      <c r="E104" s="538"/>
      <c r="F104" s="536"/>
      <c r="G104" s="536"/>
      <c r="H104" s="536"/>
      <c r="I104" s="536"/>
      <c r="J104" s="536"/>
      <c r="K104" s="536"/>
      <c r="L104" s="536"/>
      <c r="M104" s="536"/>
      <c r="N104" s="536"/>
      <c r="O104" s="536"/>
      <c r="P104" s="536"/>
      <c r="Q104" s="536"/>
      <c r="R104" s="536"/>
      <c r="S104" s="536"/>
      <c r="T104" s="536"/>
      <c r="U104" s="536"/>
      <c r="V104" s="536"/>
      <c r="W104" s="536"/>
      <c r="X104" s="536"/>
      <c r="Y104" s="536"/>
      <c r="Z104" s="536"/>
      <c r="AA104" s="536"/>
      <c r="AB104" s="536"/>
      <c r="AC104" s="536"/>
      <c r="AD104" s="536"/>
      <c r="AE104" s="536"/>
    </row>
    <row r="105" customFormat="false" ht="15.75" hidden="false" customHeight="true" outlineLevel="0" collapsed="false">
      <c r="A105" s="536"/>
      <c r="B105" s="536"/>
      <c r="C105" s="536"/>
      <c r="D105" s="538"/>
      <c r="E105" s="538"/>
      <c r="F105" s="536"/>
      <c r="G105" s="536"/>
      <c r="H105" s="536"/>
      <c r="I105" s="536"/>
      <c r="J105" s="536"/>
      <c r="K105" s="536"/>
      <c r="L105" s="536"/>
      <c r="M105" s="536"/>
      <c r="N105" s="536"/>
      <c r="O105" s="536"/>
      <c r="P105" s="536"/>
      <c r="Q105" s="536"/>
      <c r="R105" s="536"/>
      <c r="S105" s="536"/>
      <c r="T105" s="536"/>
      <c r="U105" s="536"/>
      <c r="V105" s="536"/>
      <c r="W105" s="536"/>
      <c r="X105" s="536"/>
      <c r="Y105" s="536"/>
      <c r="Z105" s="536"/>
      <c r="AA105" s="536"/>
      <c r="AB105" s="536"/>
      <c r="AC105" s="536"/>
      <c r="AD105" s="536"/>
      <c r="AE105" s="536"/>
    </row>
    <row r="106" customFormat="false" ht="15.75" hidden="false" customHeight="true" outlineLevel="0" collapsed="false">
      <c r="A106" s="536"/>
      <c r="B106" s="536"/>
      <c r="C106" s="536"/>
      <c r="D106" s="538"/>
      <c r="E106" s="538"/>
      <c r="F106" s="536"/>
      <c r="G106" s="536"/>
      <c r="H106" s="536"/>
      <c r="I106" s="536"/>
      <c r="J106" s="536"/>
      <c r="K106" s="536"/>
      <c r="L106" s="536"/>
      <c r="M106" s="536"/>
      <c r="N106" s="536"/>
      <c r="O106" s="536"/>
      <c r="P106" s="536"/>
      <c r="Q106" s="536"/>
      <c r="R106" s="536"/>
      <c r="S106" s="536"/>
      <c r="T106" s="536"/>
      <c r="U106" s="536"/>
      <c r="V106" s="536"/>
      <c r="W106" s="536"/>
      <c r="X106" s="536"/>
      <c r="Y106" s="536"/>
      <c r="Z106" s="536"/>
      <c r="AA106" s="536"/>
      <c r="AB106" s="536"/>
      <c r="AC106" s="536"/>
      <c r="AD106" s="536"/>
      <c r="AE106" s="536"/>
    </row>
    <row r="107" customFormat="false" ht="15.75" hidden="false" customHeight="true" outlineLevel="0" collapsed="false">
      <c r="A107" s="536"/>
      <c r="B107" s="536"/>
      <c r="C107" s="536"/>
      <c r="D107" s="538"/>
      <c r="E107" s="538"/>
      <c r="F107" s="536"/>
      <c r="G107" s="536"/>
      <c r="H107" s="536"/>
      <c r="I107" s="536"/>
      <c r="J107" s="536"/>
      <c r="K107" s="536"/>
      <c r="L107" s="536"/>
      <c r="M107" s="536"/>
      <c r="N107" s="536"/>
      <c r="O107" s="536"/>
      <c r="P107" s="536"/>
      <c r="Q107" s="536"/>
      <c r="R107" s="536"/>
      <c r="S107" s="536"/>
      <c r="T107" s="536"/>
      <c r="U107" s="536"/>
      <c r="V107" s="536"/>
      <c r="W107" s="536"/>
      <c r="X107" s="536"/>
      <c r="Y107" s="536"/>
      <c r="Z107" s="536"/>
      <c r="AA107" s="536"/>
      <c r="AB107" s="536"/>
      <c r="AC107" s="536"/>
      <c r="AD107" s="536"/>
      <c r="AE107" s="536"/>
    </row>
    <row r="108" customFormat="false" ht="15.75" hidden="false" customHeight="true" outlineLevel="0" collapsed="false">
      <c r="A108" s="536"/>
      <c r="B108" s="536"/>
      <c r="C108" s="536"/>
      <c r="D108" s="538"/>
      <c r="E108" s="538"/>
      <c r="F108" s="536"/>
      <c r="G108" s="536"/>
      <c r="H108" s="536"/>
      <c r="I108" s="536"/>
      <c r="J108" s="536"/>
      <c r="K108" s="536"/>
      <c r="L108" s="536"/>
      <c r="M108" s="536"/>
      <c r="N108" s="536"/>
      <c r="O108" s="536"/>
      <c r="P108" s="536"/>
      <c r="Q108" s="536"/>
      <c r="R108" s="536"/>
      <c r="S108" s="536"/>
      <c r="T108" s="536"/>
      <c r="U108" s="536"/>
      <c r="V108" s="536"/>
      <c r="W108" s="536"/>
      <c r="X108" s="536"/>
      <c r="Y108" s="536"/>
      <c r="Z108" s="536"/>
      <c r="AA108" s="536"/>
      <c r="AB108" s="536"/>
      <c r="AC108" s="536"/>
      <c r="AD108" s="536"/>
      <c r="AE108" s="536"/>
    </row>
    <row r="109" customFormat="false" ht="15.75" hidden="false" customHeight="true" outlineLevel="0" collapsed="false">
      <c r="A109" s="536"/>
      <c r="B109" s="536"/>
      <c r="C109" s="536"/>
      <c r="D109" s="538"/>
      <c r="E109" s="538"/>
      <c r="F109" s="536"/>
      <c r="G109" s="536"/>
      <c r="H109" s="536"/>
      <c r="I109" s="536"/>
      <c r="J109" s="536"/>
      <c r="K109" s="536"/>
      <c r="L109" s="536"/>
      <c r="M109" s="536"/>
      <c r="N109" s="536"/>
      <c r="O109" s="536"/>
      <c r="P109" s="536"/>
      <c r="Q109" s="536"/>
      <c r="R109" s="536"/>
      <c r="S109" s="536"/>
      <c r="T109" s="536"/>
      <c r="U109" s="536"/>
      <c r="V109" s="536"/>
      <c r="W109" s="536"/>
      <c r="X109" s="536"/>
      <c r="Y109" s="536"/>
      <c r="Z109" s="536"/>
      <c r="AA109" s="536"/>
      <c r="AB109" s="536"/>
      <c r="AC109" s="536"/>
      <c r="AD109" s="536"/>
      <c r="AE109" s="536"/>
    </row>
    <row r="110" customFormat="false" ht="15.75" hidden="false" customHeight="true" outlineLevel="0" collapsed="false">
      <c r="A110" s="536"/>
      <c r="B110" s="536"/>
      <c r="C110" s="536"/>
      <c r="D110" s="538"/>
      <c r="E110" s="538"/>
      <c r="F110" s="536"/>
      <c r="G110" s="536"/>
      <c r="H110" s="536"/>
      <c r="I110" s="536"/>
      <c r="J110" s="536"/>
      <c r="K110" s="536"/>
      <c r="L110" s="536"/>
      <c r="M110" s="536"/>
      <c r="N110" s="536"/>
      <c r="O110" s="536"/>
      <c r="P110" s="536"/>
      <c r="Q110" s="536"/>
      <c r="R110" s="536"/>
      <c r="S110" s="536"/>
      <c r="T110" s="536"/>
      <c r="U110" s="536"/>
      <c r="V110" s="536"/>
      <c r="W110" s="536"/>
      <c r="X110" s="536"/>
      <c r="Y110" s="536"/>
      <c r="Z110" s="536"/>
      <c r="AA110" s="536"/>
      <c r="AB110" s="536"/>
      <c r="AC110" s="536"/>
      <c r="AD110" s="536"/>
      <c r="AE110" s="536"/>
    </row>
    <row r="111" customFormat="false" ht="15.75" hidden="false" customHeight="true" outlineLevel="0" collapsed="false">
      <c r="A111" s="536"/>
      <c r="B111" s="536"/>
      <c r="C111" s="536"/>
      <c r="D111" s="538"/>
      <c r="E111" s="538"/>
      <c r="F111" s="536"/>
      <c r="G111" s="536"/>
      <c r="H111" s="536"/>
      <c r="I111" s="536"/>
      <c r="J111" s="536"/>
      <c r="K111" s="536"/>
      <c r="L111" s="536"/>
      <c r="M111" s="536"/>
      <c r="N111" s="536"/>
      <c r="O111" s="536"/>
      <c r="P111" s="536"/>
      <c r="Q111" s="536"/>
      <c r="R111" s="536"/>
      <c r="S111" s="536"/>
      <c r="T111" s="536"/>
      <c r="U111" s="536"/>
      <c r="V111" s="536"/>
      <c r="W111" s="536"/>
      <c r="X111" s="536"/>
      <c r="Y111" s="536"/>
      <c r="Z111" s="536"/>
      <c r="AA111" s="536"/>
      <c r="AB111" s="536"/>
      <c r="AC111" s="536"/>
      <c r="AD111" s="536"/>
      <c r="AE111" s="536"/>
    </row>
    <row r="112" customFormat="false" ht="15.75" hidden="false" customHeight="true" outlineLevel="0" collapsed="false">
      <c r="A112" s="536"/>
      <c r="B112" s="536"/>
      <c r="C112" s="536"/>
      <c r="D112" s="538"/>
      <c r="E112" s="538"/>
      <c r="F112" s="536"/>
      <c r="G112" s="536"/>
      <c r="H112" s="536"/>
      <c r="I112" s="536"/>
      <c r="J112" s="536"/>
      <c r="K112" s="536"/>
      <c r="L112" s="536"/>
      <c r="M112" s="536"/>
      <c r="N112" s="536"/>
      <c r="O112" s="536"/>
      <c r="P112" s="536"/>
      <c r="Q112" s="536"/>
      <c r="R112" s="536"/>
      <c r="S112" s="536"/>
      <c r="T112" s="536"/>
      <c r="U112" s="536"/>
      <c r="V112" s="536"/>
      <c r="W112" s="536"/>
      <c r="X112" s="536"/>
      <c r="Y112" s="536"/>
      <c r="Z112" s="536"/>
      <c r="AA112" s="536"/>
      <c r="AB112" s="536"/>
      <c r="AC112" s="536"/>
      <c r="AD112" s="536"/>
      <c r="AE112" s="536"/>
    </row>
    <row r="113" customFormat="false" ht="15.75" hidden="false" customHeight="true" outlineLevel="0" collapsed="false">
      <c r="A113" s="536"/>
      <c r="B113" s="536"/>
      <c r="C113" s="536"/>
      <c r="D113" s="538"/>
      <c r="E113" s="538"/>
      <c r="F113" s="536"/>
      <c r="G113" s="536"/>
      <c r="H113" s="536"/>
      <c r="I113" s="536"/>
      <c r="J113" s="536"/>
      <c r="K113" s="536"/>
      <c r="L113" s="536"/>
      <c r="M113" s="536"/>
      <c r="N113" s="536"/>
      <c r="O113" s="536"/>
      <c r="P113" s="536"/>
      <c r="Q113" s="536"/>
      <c r="R113" s="536"/>
      <c r="S113" s="536"/>
      <c r="T113" s="536"/>
      <c r="U113" s="536"/>
      <c r="V113" s="536"/>
      <c r="W113" s="536"/>
      <c r="X113" s="536"/>
      <c r="Y113" s="536"/>
      <c r="Z113" s="536"/>
      <c r="AA113" s="536"/>
      <c r="AB113" s="536"/>
      <c r="AC113" s="536"/>
      <c r="AD113" s="536"/>
      <c r="AE113" s="536"/>
    </row>
    <row r="114" customFormat="false" ht="15.75" hidden="false" customHeight="true" outlineLevel="0" collapsed="false">
      <c r="A114" s="536"/>
      <c r="B114" s="536"/>
      <c r="C114" s="536"/>
      <c r="D114" s="538"/>
      <c r="E114" s="538"/>
      <c r="F114" s="536"/>
      <c r="G114" s="536"/>
      <c r="H114" s="536"/>
      <c r="I114" s="536"/>
      <c r="J114" s="536"/>
      <c r="K114" s="536"/>
      <c r="L114" s="536"/>
      <c r="M114" s="536"/>
      <c r="N114" s="536"/>
      <c r="O114" s="536"/>
      <c r="P114" s="536"/>
      <c r="Q114" s="536"/>
      <c r="R114" s="536"/>
      <c r="S114" s="536"/>
      <c r="T114" s="536"/>
      <c r="U114" s="536"/>
      <c r="V114" s="536"/>
      <c r="W114" s="536"/>
      <c r="X114" s="536"/>
      <c r="Y114" s="536"/>
      <c r="Z114" s="536"/>
      <c r="AA114" s="536"/>
      <c r="AB114" s="536"/>
      <c r="AC114" s="536"/>
      <c r="AD114" s="536"/>
      <c r="AE114" s="536"/>
    </row>
    <row r="115" customFormat="false" ht="15.75" hidden="false" customHeight="true" outlineLevel="0" collapsed="false">
      <c r="A115" s="536"/>
      <c r="B115" s="536"/>
      <c r="C115" s="536"/>
      <c r="D115" s="538"/>
      <c r="E115" s="538"/>
      <c r="F115" s="536"/>
      <c r="G115" s="536"/>
      <c r="H115" s="536"/>
      <c r="I115" s="536"/>
      <c r="J115" s="536"/>
      <c r="K115" s="536"/>
      <c r="L115" s="536"/>
      <c r="M115" s="536"/>
      <c r="N115" s="536"/>
      <c r="O115" s="536"/>
      <c r="P115" s="536"/>
      <c r="Q115" s="536"/>
      <c r="R115" s="536"/>
      <c r="S115" s="536"/>
      <c r="T115" s="536"/>
      <c r="U115" s="536"/>
      <c r="V115" s="536"/>
      <c r="W115" s="536"/>
      <c r="X115" s="536"/>
      <c r="Y115" s="536"/>
      <c r="Z115" s="536"/>
      <c r="AA115" s="536"/>
      <c r="AB115" s="536"/>
      <c r="AC115" s="536"/>
      <c r="AD115" s="536"/>
      <c r="AE115" s="536"/>
    </row>
    <row r="116" customFormat="false" ht="15.75" hidden="false" customHeight="true" outlineLevel="0" collapsed="false">
      <c r="A116" s="536"/>
      <c r="B116" s="536"/>
      <c r="C116" s="536"/>
      <c r="D116" s="538"/>
      <c r="E116" s="538"/>
      <c r="F116" s="536"/>
      <c r="G116" s="536"/>
      <c r="H116" s="536"/>
      <c r="I116" s="536"/>
      <c r="J116" s="536"/>
      <c r="K116" s="536"/>
      <c r="L116" s="536"/>
      <c r="M116" s="536"/>
      <c r="N116" s="536"/>
      <c r="O116" s="536"/>
      <c r="P116" s="536"/>
      <c r="Q116" s="536"/>
      <c r="R116" s="536"/>
      <c r="S116" s="536"/>
      <c r="T116" s="536"/>
      <c r="U116" s="536"/>
      <c r="V116" s="536"/>
      <c r="W116" s="536"/>
      <c r="X116" s="536"/>
      <c r="Y116" s="536"/>
      <c r="Z116" s="536"/>
      <c r="AA116" s="536"/>
      <c r="AB116" s="536"/>
      <c r="AC116" s="536"/>
      <c r="AD116" s="536"/>
      <c r="AE116" s="536"/>
    </row>
    <row r="117" customFormat="false" ht="15.75" hidden="false" customHeight="true" outlineLevel="0" collapsed="false">
      <c r="A117" s="536"/>
      <c r="B117" s="536"/>
      <c r="C117" s="536"/>
      <c r="D117" s="538"/>
      <c r="E117" s="538"/>
      <c r="F117" s="536"/>
      <c r="G117" s="536"/>
      <c r="H117" s="536"/>
      <c r="I117" s="536"/>
      <c r="J117" s="536"/>
      <c r="K117" s="536"/>
      <c r="L117" s="536"/>
      <c r="M117" s="536"/>
      <c r="N117" s="536"/>
      <c r="O117" s="536"/>
      <c r="P117" s="536"/>
      <c r="Q117" s="536"/>
      <c r="R117" s="536"/>
      <c r="S117" s="536"/>
      <c r="T117" s="536"/>
      <c r="U117" s="536"/>
      <c r="V117" s="536"/>
      <c r="W117" s="536"/>
      <c r="X117" s="536"/>
      <c r="Y117" s="536"/>
      <c r="Z117" s="536"/>
      <c r="AA117" s="536"/>
      <c r="AB117" s="536"/>
      <c r="AC117" s="536"/>
      <c r="AD117" s="536"/>
      <c r="AE117" s="536"/>
    </row>
    <row r="118" customFormat="false" ht="15.75" hidden="false" customHeight="true" outlineLevel="0" collapsed="false">
      <c r="A118" s="536"/>
      <c r="B118" s="536"/>
      <c r="C118" s="536"/>
      <c r="D118" s="538"/>
      <c r="E118" s="538"/>
      <c r="F118" s="536"/>
      <c r="G118" s="536"/>
      <c r="H118" s="536"/>
      <c r="I118" s="536"/>
      <c r="J118" s="536"/>
      <c r="K118" s="536"/>
      <c r="L118" s="536"/>
      <c r="M118" s="536"/>
      <c r="N118" s="536"/>
      <c r="O118" s="536"/>
      <c r="P118" s="536"/>
      <c r="Q118" s="536"/>
      <c r="R118" s="536"/>
      <c r="S118" s="536"/>
      <c r="T118" s="536"/>
      <c r="U118" s="536"/>
      <c r="V118" s="536"/>
      <c r="W118" s="536"/>
      <c r="X118" s="536"/>
      <c r="Y118" s="536"/>
      <c r="Z118" s="536"/>
      <c r="AA118" s="536"/>
      <c r="AB118" s="536"/>
      <c r="AC118" s="536"/>
      <c r="AD118" s="536"/>
      <c r="AE118" s="536"/>
    </row>
    <row r="119" customFormat="false" ht="15.75" hidden="false" customHeight="true" outlineLevel="0" collapsed="false">
      <c r="A119" s="536"/>
      <c r="B119" s="536"/>
      <c r="C119" s="536"/>
      <c r="D119" s="538"/>
      <c r="E119" s="538"/>
      <c r="F119" s="536"/>
      <c r="G119" s="536"/>
      <c r="H119" s="536"/>
      <c r="I119" s="536"/>
      <c r="J119" s="536"/>
      <c r="K119" s="536"/>
      <c r="L119" s="536"/>
      <c r="M119" s="536"/>
      <c r="N119" s="536"/>
      <c r="O119" s="536"/>
      <c r="P119" s="536"/>
      <c r="Q119" s="536"/>
      <c r="R119" s="536"/>
      <c r="S119" s="536"/>
      <c r="T119" s="536"/>
      <c r="U119" s="536"/>
      <c r="V119" s="536"/>
      <c r="W119" s="536"/>
      <c r="X119" s="536"/>
      <c r="Y119" s="536"/>
      <c r="Z119" s="536"/>
      <c r="AA119" s="536"/>
      <c r="AB119" s="536"/>
      <c r="AC119" s="536"/>
      <c r="AD119" s="536"/>
      <c r="AE119" s="536"/>
    </row>
    <row r="120" customFormat="false" ht="15.75" hidden="false" customHeight="true" outlineLevel="0" collapsed="false">
      <c r="A120" s="536"/>
      <c r="B120" s="536"/>
      <c r="C120" s="536"/>
      <c r="D120" s="538"/>
      <c r="E120" s="538"/>
      <c r="F120" s="536"/>
      <c r="G120" s="536"/>
      <c r="H120" s="536"/>
      <c r="I120" s="536"/>
      <c r="J120" s="536"/>
      <c r="K120" s="536"/>
      <c r="L120" s="536"/>
      <c r="M120" s="536"/>
      <c r="N120" s="536"/>
      <c r="O120" s="536"/>
      <c r="P120" s="536"/>
      <c r="Q120" s="536"/>
      <c r="R120" s="536"/>
      <c r="S120" s="536"/>
      <c r="T120" s="536"/>
      <c r="U120" s="536"/>
      <c r="V120" s="536"/>
      <c r="W120" s="536"/>
      <c r="X120" s="536"/>
      <c r="Y120" s="536"/>
      <c r="Z120" s="536"/>
      <c r="AA120" s="536"/>
      <c r="AB120" s="536"/>
      <c r="AC120" s="536"/>
      <c r="AD120" s="536"/>
      <c r="AE120" s="536"/>
    </row>
    <row r="121" customFormat="false" ht="15.75" hidden="false" customHeight="true" outlineLevel="0" collapsed="false">
      <c r="A121" s="536"/>
      <c r="B121" s="536"/>
      <c r="C121" s="536"/>
      <c r="D121" s="538"/>
      <c r="E121" s="538"/>
      <c r="F121" s="536"/>
      <c r="G121" s="536"/>
      <c r="H121" s="536"/>
      <c r="I121" s="536"/>
      <c r="J121" s="536"/>
      <c r="K121" s="536"/>
      <c r="L121" s="536"/>
      <c r="M121" s="536"/>
      <c r="N121" s="536"/>
      <c r="O121" s="536"/>
      <c r="P121" s="536"/>
      <c r="Q121" s="536"/>
      <c r="R121" s="536"/>
      <c r="S121" s="536"/>
      <c r="T121" s="536"/>
      <c r="U121" s="536"/>
      <c r="V121" s="536"/>
      <c r="W121" s="536"/>
      <c r="X121" s="536"/>
      <c r="Y121" s="536"/>
      <c r="Z121" s="536"/>
      <c r="AA121" s="536"/>
      <c r="AB121" s="536"/>
      <c r="AC121" s="536"/>
      <c r="AD121" s="536"/>
      <c r="AE121" s="536"/>
    </row>
    <row r="122" customFormat="false" ht="15.75" hidden="false" customHeight="true" outlineLevel="0" collapsed="false">
      <c r="A122" s="536"/>
      <c r="B122" s="536"/>
      <c r="C122" s="536"/>
      <c r="D122" s="538"/>
      <c r="E122" s="538"/>
      <c r="F122" s="536"/>
      <c r="G122" s="536"/>
      <c r="H122" s="536"/>
      <c r="I122" s="536"/>
      <c r="J122" s="536"/>
      <c r="K122" s="536"/>
      <c r="L122" s="536"/>
      <c r="M122" s="536"/>
      <c r="N122" s="536"/>
      <c r="O122" s="536"/>
      <c r="P122" s="536"/>
      <c r="Q122" s="536"/>
      <c r="R122" s="536"/>
      <c r="S122" s="536"/>
      <c r="T122" s="536"/>
      <c r="U122" s="536"/>
      <c r="V122" s="536"/>
      <c r="W122" s="536"/>
      <c r="X122" s="536"/>
      <c r="Y122" s="536"/>
      <c r="Z122" s="536"/>
      <c r="AA122" s="536"/>
      <c r="AB122" s="536"/>
      <c r="AC122" s="536"/>
      <c r="AD122" s="536"/>
      <c r="AE122" s="536"/>
    </row>
    <row r="123" customFormat="false" ht="15.75" hidden="false" customHeight="true" outlineLevel="0" collapsed="false">
      <c r="A123" s="536"/>
      <c r="B123" s="536"/>
      <c r="C123" s="536"/>
      <c r="D123" s="538"/>
      <c r="E123" s="538"/>
      <c r="F123" s="536"/>
      <c r="G123" s="536"/>
      <c r="H123" s="536"/>
      <c r="I123" s="536"/>
      <c r="J123" s="536"/>
      <c r="K123" s="536"/>
      <c r="L123" s="536"/>
      <c r="M123" s="536"/>
      <c r="N123" s="536"/>
      <c r="O123" s="536"/>
      <c r="P123" s="536"/>
      <c r="Q123" s="536"/>
      <c r="R123" s="536"/>
      <c r="S123" s="536"/>
      <c r="T123" s="536"/>
      <c r="U123" s="536"/>
      <c r="V123" s="536"/>
      <c r="W123" s="536"/>
      <c r="X123" s="536"/>
      <c r="Y123" s="536"/>
      <c r="Z123" s="536"/>
      <c r="AA123" s="536"/>
      <c r="AB123" s="536"/>
      <c r="AC123" s="536"/>
      <c r="AD123" s="536"/>
      <c r="AE123" s="536"/>
    </row>
    <row r="124" customFormat="false" ht="15.75" hidden="false" customHeight="true" outlineLevel="0" collapsed="false">
      <c r="A124" s="536"/>
      <c r="B124" s="536"/>
      <c r="C124" s="536"/>
      <c r="D124" s="538"/>
      <c r="E124" s="538"/>
      <c r="F124" s="536"/>
      <c r="G124" s="536"/>
      <c r="H124" s="536"/>
      <c r="I124" s="536"/>
      <c r="J124" s="536"/>
      <c r="K124" s="536"/>
      <c r="L124" s="536"/>
      <c r="M124" s="536"/>
      <c r="N124" s="536"/>
      <c r="O124" s="536"/>
      <c r="P124" s="536"/>
      <c r="Q124" s="536"/>
      <c r="R124" s="536"/>
      <c r="S124" s="536"/>
      <c r="T124" s="536"/>
      <c r="U124" s="536"/>
      <c r="V124" s="536"/>
      <c r="W124" s="536"/>
      <c r="X124" s="536"/>
      <c r="Y124" s="536"/>
      <c r="Z124" s="536"/>
      <c r="AA124" s="536"/>
      <c r="AB124" s="536"/>
      <c r="AC124" s="536"/>
      <c r="AD124" s="536"/>
      <c r="AE124" s="536"/>
    </row>
    <row r="125" customFormat="false" ht="15.75" hidden="false" customHeight="true" outlineLevel="0" collapsed="false">
      <c r="A125" s="536"/>
      <c r="B125" s="536"/>
      <c r="C125" s="536"/>
      <c r="D125" s="538"/>
      <c r="E125" s="538"/>
      <c r="F125" s="536"/>
      <c r="G125" s="536"/>
      <c r="H125" s="536"/>
      <c r="I125" s="536"/>
      <c r="J125" s="536"/>
      <c r="K125" s="536"/>
      <c r="L125" s="536"/>
      <c r="M125" s="536"/>
      <c r="N125" s="536"/>
      <c r="O125" s="536"/>
      <c r="P125" s="536"/>
      <c r="Q125" s="536"/>
      <c r="R125" s="536"/>
      <c r="S125" s="536"/>
      <c r="T125" s="536"/>
      <c r="U125" s="536"/>
      <c r="V125" s="536"/>
      <c r="W125" s="536"/>
      <c r="X125" s="536"/>
      <c r="Y125" s="536"/>
      <c r="Z125" s="536"/>
      <c r="AA125" s="536"/>
      <c r="AB125" s="536"/>
      <c r="AC125" s="536"/>
      <c r="AD125" s="536"/>
      <c r="AE125" s="536"/>
    </row>
    <row r="126" customFormat="false" ht="15.75" hidden="false" customHeight="true" outlineLevel="0" collapsed="false">
      <c r="A126" s="536"/>
      <c r="B126" s="536"/>
      <c r="C126" s="536"/>
      <c r="D126" s="538"/>
      <c r="E126" s="538"/>
      <c r="F126" s="536"/>
      <c r="G126" s="536"/>
      <c r="H126" s="536"/>
      <c r="I126" s="536"/>
      <c r="J126" s="536"/>
      <c r="K126" s="536"/>
      <c r="L126" s="536"/>
      <c r="M126" s="536"/>
      <c r="N126" s="536"/>
      <c r="O126" s="536"/>
      <c r="P126" s="536"/>
      <c r="Q126" s="536"/>
      <c r="R126" s="536"/>
      <c r="S126" s="536"/>
      <c r="T126" s="536"/>
      <c r="U126" s="536"/>
      <c r="V126" s="536"/>
      <c r="W126" s="536"/>
      <c r="X126" s="536"/>
      <c r="Y126" s="536"/>
      <c r="Z126" s="536"/>
      <c r="AA126" s="536"/>
      <c r="AB126" s="536"/>
      <c r="AC126" s="536"/>
      <c r="AD126" s="536"/>
      <c r="AE126" s="536"/>
    </row>
    <row r="127" customFormat="false" ht="15.75" hidden="false" customHeight="true" outlineLevel="0" collapsed="false">
      <c r="A127" s="536"/>
      <c r="B127" s="536"/>
      <c r="C127" s="536"/>
      <c r="D127" s="538"/>
      <c r="E127" s="538"/>
      <c r="F127" s="536"/>
      <c r="G127" s="536"/>
      <c r="H127" s="536"/>
      <c r="I127" s="536"/>
      <c r="J127" s="536"/>
      <c r="K127" s="536"/>
      <c r="L127" s="536"/>
      <c r="M127" s="536"/>
      <c r="N127" s="536"/>
      <c r="O127" s="536"/>
      <c r="P127" s="536"/>
      <c r="Q127" s="536"/>
      <c r="R127" s="536"/>
      <c r="S127" s="536"/>
      <c r="T127" s="536"/>
      <c r="U127" s="536"/>
      <c r="V127" s="536"/>
      <c r="W127" s="536"/>
      <c r="X127" s="536"/>
      <c r="Y127" s="536"/>
      <c r="Z127" s="536"/>
      <c r="AA127" s="536"/>
      <c r="AB127" s="536"/>
      <c r="AC127" s="536"/>
      <c r="AD127" s="536"/>
      <c r="AE127" s="536"/>
    </row>
    <row r="128" customFormat="false" ht="15.75" hidden="false" customHeight="true" outlineLevel="0" collapsed="false">
      <c r="A128" s="536"/>
      <c r="B128" s="536"/>
      <c r="C128" s="536"/>
      <c r="D128" s="538"/>
      <c r="E128" s="538"/>
      <c r="F128" s="536"/>
      <c r="G128" s="536"/>
      <c r="H128" s="536"/>
      <c r="I128" s="536"/>
      <c r="J128" s="536"/>
      <c r="K128" s="536"/>
      <c r="L128" s="536"/>
      <c r="M128" s="536"/>
      <c r="N128" s="536"/>
      <c r="O128" s="536"/>
      <c r="P128" s="536"/>
      <c r="Q128" s="536"/>
      <c r="R128" s="536"/>
      <c r="S128" s="536"/>
      <c r="T128" s="536"/>
      <c r="U128" s="536"/>
      <c r="V128" s="536"/>
      <c r="W128" s="536"/>
      <c r="X128" s="536"/>
      <c r="Y128" s="536"/>
      <c r="Z128" s="536"/>
      <c r="AA128" s="536"/>
      <c r="AB128" s="536"/>
      <c r="AC128" s="536"/>
      <c r="AD128" s="536"/>
      <c r="AE128" s="536"/>
    </row>
    <row r="129" customFormat="false" ht="15.75" hidden="false" customHeight="true" outlineLevel="0" collapsed="false">
      <c r="A129" s="536"/>
      <c r="B129" s="536"/>
      <c r="C129" s="536"/>
      <c r="D129" s="538"/>
      <c r="E129" s="538"/>
      <c r="F129" s="536"/>
      <c r="G129" s="536"/>
      <c r="H129" s="536"/>
      <c r="I129" s="536"/>
      <c r="J129" s="536"/>
      <c r="K129" s="536"/>
      <c r="L129" s="536"/>
      <c r="M129" s="536"/>
      <c r="N129" s="536"/>
      <c r="O129" s="536"/>
      <c r="P129" s="536"/>
      <c r="Q129" s="536"/>
      <c r="R129" s="536"/>
      <c r="S129" s="536"/>
      <c r="T129" s="536"/>
      <c r="U129" s="536"/>
      <c r="V129" s="536"/>
      <c r="W129" s="536"/>
      <c r="X129" s="536"/>
      <c r="Y129" s="536"/>
      <c r="Z129" s="536"/>
      <c r="AA129" s="536"/>
      <c r="AB129" s="536"/>
      <c r="AC129" s="536"/>
      <c r="AD129" s="536"/>
      <c r="AE129" s="536"/>
    </row>
    <row r="130" customFormat="false" ht="15.75" hidden="false" customHeight="true" outlineLevel="0" collapsed="false">
      <c r="A130" s="536"/>
      <c r="B130" s="536"/>
      <c r="C130" s="536"/>
      <c r="D130" s="538"/>
      <c r="E130" s="538"/>
      <c r="F130" s="536"/>
      <c r="G130" s="536"/>
      <c r="H130" s="536"/>
      <c r="I130" s="536"/>
      <c r="J130" s="536"/>
      <c r="K130" s="536"/>
      <c r="L130" s="536"/>
      <c r="M130" s="536"/>
      <c r="N130" s="536"/>
      <c r="O130" s="536"/>
      <c r="P130" s="536"/>
      <c r="Q130" s="536"/>
      <c r="R130" s="536"/>
      <c r="S130" s="536"/>
      <c r="T130" s="536"/>
      <c r="U130" s="536"/>
      <c r="V130" s="536"/>
      <c r="W130" s="536"/>
      <c r="X130" s="536"/>
      <c r="Y130" s="536"/>
      <c r="Z130" s="536"/>
      <c r="AA130" s="536"/>
      <c r="AB130" s="536"/>
      <c r="AC130" s="536"/>
      <c r="AD130" s="536"/>
      <c r="AE130" s="536"/>
    </row>
    <row r="131" customFormat="false" ht="15.75" hidden="false" customHeight="true" outlineLevel="0" collapsed="false">
      <c r="A131" s="536"/>
      <c r="B131" s="536"/>
      <c r="C131" s="536"/>
      <c r="D131" s="538"/>
      <c r="E131" s="538"/>
      <c r="F131" s="536"/>
      <c r="G131" s="536"/>
      <c r="H131" s="536"/>
      <c r="I131" s="536"/>
      <c r="J131" s="536"/>
      <c r="K131" s="536"/>
      <c r="L131" s="536"/>
      <c r="M131" s="536"/>
      <c r="N131" s="536"/>
      <c r="O131" s="536"/>
      <c r="P131" s="536"/>
      <c r="Q131" s="536"/>
      <c r="R131" s="536"/>
      <c r="S131" s="536"/>
      <c r="T131" s="536"/>
      <c r="U131" s="536"/>
      <c r="V131" s="536"/>
      <c r="W131" s="536"/>
      <c r="X131" s="536"/>
      <c r="Y131" s="536"/>
      <c r="Z131" s="536"/>
      <c r="AA131" s="536"/>
      <c r="AB131" s="536"/>
      <c r="AC131" s="536"/>
      <c r="AD131" s="536"/>
      <c r="AE131" s="536"/>
    </row>
    <row r="132" customFormat="false" ht="15.75" hidden="false" customHeight="true" outlineLevel="0" collapsed="false">
      <c r="A132" s="536"/>
      <c r="B132" s="536"/>
      <c r="C132" s="536"/>
      <c r="D132" s="538"/>
      <c r="E132" s="538"/>
      <c r="F132" s="536"/>
      <c r="G132" s="536"/>
      <c r="H132" s="536"/>
      <c r="I132" s="536"/>
      <c r="J132" s="536"/>
      <c r="K132" s="536"/>
      <c r="L132" s="536"/>
      <c r="M132" s="536"/>
      <c r="N132" s="536"/>
      <c r="O132" s="536"/>
      <c r="P132" s="536"/>
      <c r="Q132" s="536"/>
      <c r="R132" s="536"/>
      <c r="S132" s="536"/>
      <c r="T132" s="536"/>
      <c r="U132" s="536"/>
      <c r="V132" s="536"/>
      <c r="W132" s="536"/>
      <c r="X132" s="536"/>
      <c r="Y132" s="536"/>
      <c r="Z132" s="536"/>
      <c r="AA132" s="536"/>
      <c r="AB132" s="536"/>
      <c r="AC132" s="536"/>
      <c r="AD132" s="536"/>
      <c r="AE132" s="536"/>
    </row>
    <row r="133" customFormat="false" ht="15.75" hidden="false" customHeight="true" outlineLevel="0" collapsed="false">
      <c r="A133" s="536"/>
      <c r="B133" s="536"/>
      <c r="C133" s="536"/>
      <c r="D133" s="538"/>
      <c r="E133" s="538"/>
      <c r="F133" s="536"/>
      <c r="G133" s="536"/>
      <c r="H133" s="536"/>
      <c r="I133" s="536"/>
      <c r="J133" s="536"/>
      <c r="K133" s="536"/>
      <c r="L133" s="536"/>
      <c r="M133" s="536"/>
      <c r="N133" s="536"/>
      <c r="O133" s="536"/>
      <c r="P133" s="536"/>
      <c r="Q133" s="536"/>
      <c r="R133" s="536"/>
      <c r="S133" s="536"/>
      <c r="T133" s="536"/>
      <c r="U133" s="536"/>
      <c r="V133" s="536"/>
      <c r="W133" s="536"/>
      <c r="X133" s="536"/>
      <c r="Y133" s="536"/>
      <c r="Z133" s="536"/>
      <c r="AA133" s="536"/>
      <c r="AB133" s="536"/>
      <c r="AC133" s="536"/>
      <c r="AD133" s="536"/>
      <c r="AE133" s="536"/>
    </row>
    <row r="134" customFormat="false" ht="15.75" hidden="false" customHeight="true" outlineLevel="0" collapsed="false">
      <c r="A134" s="536"/>
      <c r="B134" s="536"/>
      <c r="C134" s="536"/>
      <c r="D134" s="538"/>
      <c r="E134" s="538"/>
      <c r="F134" s="536"/>
      <c r="G134" s="536"/>
      <c r="H134" s="536"/>
      <c r="I134" s="536"/>
      <c r="J134" s="536"/>
      <c r="K134" s="536"/>
      <c r="L134" s="536"/>
      <c r="M134" s="536"/>
      <c r="N134" s="536"/>
      <c r="O134" s="536"/>
      <c r="P134" s="536"/>
      <c r="Q134" s="536"/>
      <c r="R134" s="536"/>
      <c r="S134" s="536"/>
      <c r="T134" s="536"/>
      <c r="U134" s="536"/>
      <c r="V134" s="536"/>
      <c r="W134" s="536"/>
      <c r="X134" s="536"/>
      <c r="Y134" s="536"/>
      <c r="Z134" s="536"/>
      <c r="AA134" s="536"/>
      <c r="AB134" s="536"/>
      <c r="AC134" s="536"/>
      <c r="AD134" s="536"/>
      <c r="AE134" s="536"/>
    </row>
    <row r="135" customFormat="false" ht="15.75" hidden="false" customHeight="true" outlineLevel="0" collapsed="false">
      <c r="A135" s="536"/>
      <c r="B135" s="536"/>
      <c r="C135" s="536"/>
      <c r="D135" s="538"/>
      <c r="E135" s="538"/>
      <c r="F135" s="536"/>
      <c r="G135" s="536"/>
      <c r="H135" s="536"/>
      <c r="I135" s="536"/>
      <c r="J135" s="536"/>
      <c r="K135" s="536"/>
      <c r="L135" s="536"/>
      <c r="M135" s="536"/>
      <c r="N135" s="536"/>
      <c r="O135" s="536"/>
      <c r="P135" s="536"/>
      <c r="Q135" s="536"/>
      <c r="R135" s="536"/>
      <c r="S135" s="536"/>
      <c r="T135" s="536"/>
      <c r="U135" s="536"/>
      <c r="V135" s="536"/>
      <c r="W135" s="536"/>
      <c r="X135" s="536"/>
      <c r="Y135" s="536"/>
      <c r="Z135" s="536"/>
      <c r="AA135" s="536"/>
      <c r="AB135" s="536"/>
      <c r="AC135" s="536"/>
      <c r="AD135" s="536"/>
      <c r="AE135" s="536"/>
    </row>
    <row r="136" customFormat="false" ht="15.75" hidden="false" customHeight="true" outlineLevel="0" collapsed="false">
      <c r="A136" s="536"/>
      <c r="B136" s="536"/>
      <c r="C136" s="536"/>
      <c r="D136" s="538"/>
      <c r="E136" s="538"/>
      <c r="F136" s="536"/>
      <c r="G136" s="536"/>
      <c r="H136" s="536"/>
      <c r="I136" s="536"/>
      <c r="J136" s="536"/>
      <c r="K136" s="536"/>
      <c r="L136" s="536"/>
      <c r="M136" s="536"/>
      <c r="N136" s="536"/>
      <c r="O136" s="536"/>
      <c r="P136" s="536"/>
      <c r="Q136" s="536"/>
      <c r="R136" s="536"/>
      <c r="S136" s="536"/>
      <c r="T136" s="536"/>
      <c r="U136" s="536"/>
      <c r="V136" s="536"/>
      <c r="W136" s="536"/>
      <c r="X136" s="536"/>
      <c r="Y136" s="536"/>
      <c r="Z136" s="536"/>
      <c r="AA136" s="536"/>
      <c r="AB136" s="536"/>
      <c r="AC136" s="536"/>
      <c r="AD136" s="536"/>
      <c r="AE136" s="536"/>
    </row>
    <row r="137" customFormat="false" ht="15.75" hidden="false" customHeight="true" outlineLevel="0" collapsed="false">
      <c r="A137" s="536"/>
      <c r="B137" s="536"/>
      <c r="C137" s="536"/>
      <c r="D137" s="538"/>
      <c r="E137" s="538"/>
      <c r="F137" s="536"/>
      <c r="G137" s="536"/>
      <c r="H137" s="536"/>
      <c r="I137" s="536"/>
      <c r="J137" s="536"/>
      <c r="K137" s="536"/>
      <c r="L137" s="536"/>
      <c r="M137" s="536"/>
      <c r="N137" s="536"/>
      <c r="O137" s="536"/>
      <c r="P137" s="536"/>
      <c r="Q137" s="536"/>
      <c r="R137" s="536"/>
      <c r="S137" s="536"/>
      <c r="T137" s="536"/>
      <c r="U137" s="536"/>
      <c r="V137" s="536"/>
      <c r="W137" s="536"/>
      <c r="X137" s="536"/>
      <c r="Y137" s="536"/>
      <c r="Z137" s="536"/>
      <c r="AA137" s="536"/>
      <c r="AB137" s="536"/>
      <c r="AC137" s="536"/>
      <c r="AD137" s="536"/>
      <c r="AE137" s="536"/>
    </row>
    <row r="138" customFormat="false" ht="15.75" hidden="false" customHeight="true" outlineLevel="0" collapsed="false">
      <c r="A138" s="536"/>
      <c r="B138" s="536"/>
      <c r="C138" s="536"/>
      <c r="D138" s="538"/>
      <c r="E138" s="538"/>
      <c r="F138" s="536"/>
      <c r="G138" s="536"/>
      <c r="H138" s="536"/>
      <c r="I138" s="536"/>
      <c r="J138" s="536"/>
      <c r="K138" s="536"/>
      <c r="L138" s="536"/>
      <c r="M138" s="536"/>
      <c r="N138" s="536"/>
      <c r="O138" s="536"/>
      <c r="P138" s="536"/>
      <c r="Q138" s="536"/>
      <c r="R138" s="536"/>
      <c r="S138" s="536"/>
      <c r="T138" s="536"/>
      <c r="U138" s="536"/>
      <c r="V138" s="536"/>
      <c r="W138" s="536"/>
      <c r="X138" s="536"/>
      <c r="Y138" s="536"/>
      <c r="Z138" s="536"/>
      <c r="AA138" s="536"/>
      <c r="AB138" s="536"/>
      <c r="AC138" s="536"/>
      <c r="AD138" s="536"/>
      <c r="AE138" s="536"/>
    </row>
    <row r="139" customFormat="false" ht="15.75" hidden="false" customHeight="true" outlineLevel="0" collapsed="false">
      <c r="A139" s="536"/>
      <c r="B139" s="536"/>
      <c r="C139" s="536"/>
      <c r="D139" s="538"/>
      <c r="E139" s="538"/>
      <c r="F139" s="536"/>
      <c r="G139" s="536"/>
      <c r="H139" s="536"/>
      <c r="I139" s="536"/>
      <c r="J139" s="536"/>
      <c r="K139" s="536"/>
      <c r="L139" s="536"/>
      <c r="M139" s="536"/>
      <c r="N139" s="536"/>
      <c r="O139" s="536"/>
      <c r="P139" s="536"/>
      <c r="Q139" s="536"/>
      <c r="R139" s="536"/>
      <c r="S139" s="536"/>
      <c r="T139" s="536"/>
      <c r="U139" s="536"/>
      <c r="V139" s="536"/>
      <c r="W139" s="536"/>
      <c r="X139" s="536"/>
      <c r="Y139" s="536"/>
      <c r="Z139" s="536"/>
      <c r="AA139" s="536"/>
      <c r="AB139" s="536"/>
      <c r="AC139" s="536"/>
      <c r="AD139" s="536"/>
      <c r="AE139" s="536"/>
    </row>
    <row r="140" customFormat="false" ht="15.75" hidden="false" customHeight="true" outlineLevel="0" collapsed="false">
      <c r="A140" s="536"/>
      <c r="B140" s="536"/>
      <c r="C140" s="536"/>
      <c r="D140" s="538"/>
      <c r="E140" s="538"/>
      <c r="F140" s="536"/>
      <c r="G140" s="536"/>
      <c r="H140" s="536"/>
      <c r="I140" s="536"/>
      <c r="J140" s="536"/>
      <c r="K140" s="536"/>
      <c r="L140" s="536"/>
      <c r="M140" s="536"/>
      <c r="N140" s="536"/>
      <c r="O140" s="536"/>
      <c r="P140" s="536"/>
      <c r="Q140" s="536"/>
      <c r="R140" s="536"/>
      <c r="S140" s="536"/>
      <c r="T140" s="536"/>
      <c r="U140" s="536"/>
      <c r="V140" s="536"/>
      <c r="W140" s="536"/>
      <c r="X140" s="536"/>
      <c r="Y140" s="536"/>
      <c r="Z140" s="536"/>
      <c r="AA140" s="536"/>
      <c r="AB140" s="536"/>
      <c r="AC140" s="536"/>
      <c r="AD140" s="536"/>
      <c r="AE140" s="536"/>
    </row>
    <row r="141" customFormat="false" ht="15.75" hidden="false" customHeight="true" outlineLevel="0" collapsed="false">
      <c r="A141" s="536"/>
      <c r="B141" s="536"/>
      <c r="C141" s="536"/>
      <c r="D141" s="538"/>
      <c r="E141" s="538"/>
      <c r="F141" s="536"/>
      <c r="G141" s="536"/>
      <c r="H141" s="536"/>
      <c r="I141" s="536"/>
      <c r="J141" s="536"/>
      <c r="K141" s="536"/>
      <c r="L141" s="536"/>
      <c r="M141" s="536"/>
      <c r="N141" s="536"/>
      <c r="O141" s="536"/>
      <c r="P141" s="536"/>
      <c r="Q141" s="536"/>
      <c r="R141" s="536"/>
      <c r="S141" s="536"/>
      <c r="T141" s="536"/>
      <c r="U141" s="536"/>
      <c r="V141" s="536"/>
      <c r="W141" s="536"/>
      <c r="X141" s="536"/>
      <c r="Y141" s="536"/>
      <c r="Z141" s="536"/>
      <c r="AA141" s="536"/>
      <c r="AB141" s="536"/>
      <c r="AC141" s="536"/>
      <c r="AD141" s="536"/>
      <c r="AE141" s="536"/>
    </row>
    <row r="142" customFormat="false" ht="15.75" hidden="false" customHeight="true" outlineLevel="0" collapsed="false">
      <c r="A142" s="536"/>
      <c r="B142" s="536"/>
      <c r="C142" s="536"/>
      <c r="D142" s="538"/>
      <c r="E142" s="538"/>
      <c r="F142" s="536"/>
      <c r="G142" s="536"/>
      <c r="H142" s="536"/>
      <c r="I142" s="536"/>
      <c r="J142" s="536"/>
      <c r="K142" s="536"/>
      <c r="L142" s="536"/>
      <c r="M142" s="536"/>
      <c r="N142" s="536"/>
      <c r="O142" s="536"/>
      <c r="P142" s="536"/>
      <c r="Q142" s="536"/>
      <c r="R142" s="536"/>
      <c r="S142" s="536"/>
      <c r="T142" s="536"/>
      <c r="U142" s="536"/>
      <c r="V142" s="536"/>
      <c r="W142" s="536"/>
      <c r="X142" s="536"/>
      <c r="Y142" s="536"/>
      <c r="Z142" s="536"/>
      <c r="AA142" s="536"/>
      <c r="AB142" s="536"/>
      <c r="AC142" s="536"/>
      <c r="AD142" s="536"/>
      <c r="AE142" s="536"/>
    </row>
    <row r="143" customFormat="false" ht="15.75" hidden="false" customHeight="true" outlineLevel="0" collapsed="false">
      <c r="A143" s="536"/>
      <c r="B143" s="536"/>
      <c r="C143" s="536"/>
      <c r="D143" s="538"/>
      <c r="E143" s="538"/>
      <c r="F143" s="536"/>
      <c r="G143" s="536"/>
      <c r="H143" s="536"/>
      <c r="I143" s="536"/>
      <c r="J143" s="536"/>
      <c r="K143" s="536"/>
      <c r="L143" s="536"/>
      <c r="M143" s="536"/>
      <c r="N143" s="536"/>
      <c r="O143" s="536"/>
      <c r="P143" s="536"/>
      <c r="Q143" s="536"/>
      <c r="R143" s="536"/>
      <c r="S143" s="536"/>
      <c r="T143" s="536"/>
      <c r="U143" s="536"/>
      <c r="V143" s="536"/>
      <c r="W143" s="536"/>
      <c r="X143" s="536"/>
      <c r="Y143" s="536"/>
      <c r="Z143" s="536"/>
      <c r="AA143" s="536"/>
      <c r="AB143" s="536"/>
      <c r="AC143" s="536"/>
      <c r="AD143" s="536"/>
      <c r="AE143" s="536"/>
    </row>
    <row r="144" customFormat="false" ht="15.75" hidden="false" customHeight="true" outlineLevel="0" collapsed="false">
      <c r="A144" s="536"/>
      <c r="B144" s="536"/>
      <c r="C144" s="536"/>
      <c r="D144" s="538"/>
      <c r="E144" s="538"/>
      <c r="F144" s="536"/>
      <c r="G144" s="536"/>
      <c r="H144" s="536"/>
      <c r="I144" s="536"/>
      <c r="J144" s="536"/>
      <c r="K144" s="536"/>
      <c r="L144" s="536"/>
      <c r="M144" s="536"/>
      <c r="N144" s="536"/>
      <c r="O144" s="536"/>
      <c r="P144" s="536"/>
      <c r="Q144" s="536"/>
      <c r="R144" s="536"/>
      <c r="S144" s="536"/>
      <c r="T144" s="536"/>
      <c r="U144" s="536"/>
      <c r="V144" s="536"/>
      <c r="W144" s="536"/>
      <c r="X144" s="536"/>
      <c r="Y144" s="536"/>
      <c r="Z144" s="536"/>
      <c r="AA144" s="536"/>
      <c r="AB144" s="536"/>
      <c r="AC144" s="536"/>
      <c r="AD144" s="536"/>
      <c r="AE144" s="536"/>
    </row>
    <row r="145" customFormat="false" ht="15.75" hidden="false" customHeight="true" outlineLevel="0" collapsed="false">
      <c r="A145" s="536"/>
      <c r="B145" s="536"/>
      <c r="C145" s="536"/>
      <c r="D145" s="538"/>
      <c r="E145" s="538"/>
      <c r="F145" s="536"/>
      <c r="G145" s="536"/>
      <c r="H145" s="536"/>
      <c r="I145" s="536"/>
      <c r="J145" s="536"/>
      <c r="K145" s="536"/>
      <c r="L145" s="536"/>
      <c r="M145" s="536"/>
      <c r="N145" s="536"/>
      <c r="O145" s="536"/>
      <c r="P145" s="536"/>
      <c r="Q145" s="536"/>
      <c r="R145" s="536"/>
      <c r="S145" s="536"/>
      <c r="T145" s="536"/>
      <c r="U145" s="536"/>
      <c r="V145" s="536"/>
      <c r="W145" s="536"/>
      <c r="X145" s="536"/>
      <c r="Y145" s="536"/>
      <c r="Z145" s="536"/>
      <c r="AA145" s="536"/>
      <c r="AB145" s="536"/>
      <c r="AC145" s="536"/>
      <c r="AD145" s="536"/>
      <c r="AE145" s="536"/>
    </row>
    <row r="146" customFormat="false" ht="15.75" hidden="false" customHeight="true" outlineLevel="0" collapsed="false">
      <c r="A146" s="536"/>
      <c r="B146" s="536"/>
      <c r="C146" s="536"/>
      <c r="D146" s="538"/>
      <c r="E146" s="538"/>
      <c r="F146" s="536"/>
      <c r="G146" s="536"/>
      <c r="H146" s="536"/>
      <c r="I146" s="536"/>
      <c r="J146" s="536"/>
      <c r="K146" s="536"/>
      <c r="L146" s="536"/>
      <c r="M146" s="536"/>
      <c r="N146" s="536"/>
      <c r="O146" s="536"/>
      <c r="P146" s="536"/>
      <c r="Q146" s="536"/>
      <c r="R146" s="536"/>
      <c r="S146" s="536"/>
      <c r="T146" s="536"/>
      <c r="U146" s="536"/>
      <c r="V146" s="536"/>
      <c r="W146" s="536"/>
      <c r="X146" s="536"/>
      <c r="Y146" s="536"/>
      <c r="Z146" s="536"/>
      <c r="AA146" s="536"/>
      <c r="AB146" s="536"/>
      <c r="AC146" s="536"/>
      <c r="AD146" s="536"/>
      <c r="AE146" s="536"/>
    </row>
    <row r="147" customFormat="false" ht="15.75" hidden="false" customHeight="true" outlineLevel="0" collapsed="false">
      <c r="A147" s="536"/>
      <c r="B147" s="536"/>
      <c r="C147" s="536"/>
      <c r="D147" s="538"/>
      <c r="E147" s="538"/>
      <c r="F147" s="536"/>
      <c r="G147" s="536"/>
      <c r="H147" s="536"/>
      <c r="I147" s="536"/>
      <c r="J147" s="536"/>
      <c r="K147" s="536"/>
      <c r="L147" s="536"/>
      <c r="M147" s="536"/>
      <c r="N147" s="536"/>
      <c r="O147" s="536"/>
      <c r="P147" s="536"/>
      <c r="Q147" s="536"/>
      <c r="R147" s="536"/>
      <c r="S147" s="536"/>
      <c r="T147" s="536"/>
      <c r="U147" s="536"/>
      <c r="V147" s="536"/>
      <c r="W147" s="536"/>
      <c r="X147" s="536"/>
      <c r="Y147" s="536"/>
      <c r="Z147" s="536"/>
      <c r="AA147" s="536"/>
      <c r="AB147" s="536"/>
      <c r="AC147" s="536"/>
      <c r="AD147" s="536"/>
      <c r="AE147" s="536"/>
    </row>
    <row r="148" customFormat="false" ht="15.75" hidden="false" customHeight="true" outlineLevel="0" collapsed="false">
      <c r="A148" s="536"/>
      <c r="B148" s="536"/>
      <c r="C148" s="536"/>
      <c r="D148" s="538"/>
      <c r="E148" s="538"/>
      <c r="F148" s="536"/>
      <c r="G148" s="536"/>
      <c r="H148" s="536"/>
      <c r="I148" s="536"/>
      <c r="J148" s="536"/>
      <c r="K148" s="536"/>
      <c r="L148" s="536"/>
      <c r="M148" s="536"/>
      <c r="N148" s="536"/>
      <c r="O148" s="536"/>
      <c r="P148" s="536"/>
      <c r="Q148" s="536"/>
      <c r="R148" s="536"/>
      <c r="S148" s="536"/>
      <c r="T148" s="536"/>
      <c r="U148" s="536"/>
      <c r="V148" s="536"/>
      <c r="W148" s="536"/>
      <c r="X148" s="536"/>
      <c r="Y148" s="536"/>
      <c r="Z148" s="536"/>
      <c r="AA148" s="536"/>
      <c r="AB148" s="536"/>
      <c r="AC148" s="536"/>
      <c r="AD148" s="536"/>
      <c r="AE148" s="536"/>
    </row>
    <row r="149" customFormat="false" ht="15.75" hidden="false" customHeight="true" outlineLevel="0" collapsed="false">
      <c r="A149" s="536"/>
      <c r="B149" s="536"/>
      <c r="C149" s="536"/>
      <c r="D149" s="538"/>
      <c r="E149" s="538"/>
      <c r="F149" s="536"/>
      <c r="G149" s="536"/>
      <c r="H149" s="536"/>
      <c r="I149" s="536"/>
      <c r="J149" s="536"/>
      <c r="K149" s="536"/>
      <c r="L149" s="536"/>
      <c r="M149" s="536"/>
      <c r="N149" s="536"/>
      <c r="O149" s="536"/>
      <c r="P149" s="536"/>
      <c r="Q149" s="536"/>
      <c r="R149" s="536"/>
      <c r="S149" s="536"/>
      <c r="T149" s="536"/>
      <c r="U149" s="536"/>
      <c r="V149" s="536"/>
      <c r="W149" s="536"/>
      <c r="X149" s="536"/>
      <c r="Y149" s="536"/>
      <c r="Z149" s="536"/>
      <c r="AA149" s="536"/>
      <c r="AB149" s="536"/>
      <c r="AC149" s="536"/>
      <c r="AD149" s="536"/>
      <c r="AE149" s="536"/>
    </row>
    <row r="150" customFormat="false" ht="15.75" hidden="false" customHeight="true" outlineLevel="0" collapsed="false">
      <c r="A150" s="536"/>
      <c r="B150" s="536"/>
      <c r="C150" s="536"/>
      <c r="D150" s="538"/>
      <c r="E150" s="538"/>
      <c r="F150" s="536"/>
      <c r="G150" s="536"/>
      <c r="H150" s="536"/>
      <c r="I150" s="536"/>
      <c r="J150" s="536"/>
      <c r="K150" s="536"/>
      <c r="L150" s="536"/>
      <c r="M150" s="536"/>
      <c r="N150" s="536"/>
      <c r="O150" s="536"/>
      <c r="P150" s="536"/>
      <c r="Q150" s="536"/>
      <c r="R150" s="536"/>
      <c r="S150" s="536"/>
      <c r="T150" s="536"/>
      <c r="U150" s="536"/>
      <c r="V150" s="536"/>
      <c r="W150" s="536"/>
      <c r="X150" s="536"/>
      <c r="Y150" s="536"/>
      <c r="Z150" s="536"/>
      <c r="AA150" s="536"/>
      <c r="AB150" s="536"/>
      <c r="AC150" s="536"/>
      <c r="AD150" s="536"/>
      <c r="AE150" s="536"/>
    </row>
    <row r="151" customFormat="false" ht="15.75" hidden="false" customHeight="true" outlineLevel="0" collapsed="false">
      <c r="A151" s="536"/>
      <c r="B151" s="536"/>
      <c r="C151" s="536"/>
      <c r="D151" s="538"/>
      <c r="E151" s="538"/>
      <c r="F151" s="536"/>
      <c r="G151" s="536"/>
      <c r="H151" s="536"/>
      <c r="I151" s="536"/>
      <c r="J151" s="536"/>
      <c r="K151" s="536"/>
      <c r="L151" s="536"/>
      <c r="M151" s="536"/>
      <c r="N151" s="536"/>
      <c r="O151" s="536"/>
      <c r="P151" s="536"/>
      <c r="Q151" s="536"/>
      <c r="R151" s="536"/>
      <c r="S151" s="536"/>
      <c r="T151" s="536"/>
      <c r="U151" s="536"/>
      <c r="V151" s="536"/>
      <c r="W151" s="536"/>
      <c r="X151" s="536"/>
      <c r="Y151" s="536"/>
      <c r="Z151" s="536"/>
      <c r="AA151" s="536"/>
      <c r="AB151" s="536"/>
      <c r="AC151" s="536"/>
      <c r="AD151" s="536"/>
      <c r="AE151" s="536"/>
    </row>
    <row r="152" customFormat="false" ht="15.75" hidden="false" customHeight="true" outlineLevel="0" collapsed="false">
      <c r="A152" s="536"/>
      <c r="B152" s="536"/>
      <c r="C152" s="536"/>
      <c r="D152" s="538"/>
      <c r="E152" s="538"/>
      <c r="F152" s="536"/>
      <c r="G152" s="536"/>
      <c r="H152" s="536"/>
      <c r="I152" s="536"/>
      <c r="J152" s="536"/>
      <c r="K152" s="536"/>
      <c r="L152" s="536"/>
      <c r="M152" s="536"/>
      <c r="N152" s="536"/>
      <c r="O152" s="536"/>
      <c r="P152" s="536"/>
      <c r="Q152" s="536"/>
      <c r="R152" s="536"/>
      <c r="S152" s="536"/>
      <c r="T152" s="536"/>
      <c r="U152" s="536"/>
      <c r="V152" s="536"/>
      <c r="W152" s="536"/>
      <c r="X152" s="536"/>
      <c r="Y152" s="536"/>
      <c r="Z152" s="536"/>
      <c r="AA152" s="536"/>
      <c r="AB152" s="536"/>
      <c r="AC152" s="536"/>
      <c r="AD152" s="536"/>
      <c r="AE152" s="536"/>
    </row>
    <row r="153" customFormat="false" ht="15.75" hidden="false" customHeight="true" outlineLevel="0" collapsed="false">
      <c r="A153" s="536"/>
      <c r="B153" s="536"/>
      <c r="C153" s="536"/>
      <c r="D153" s="538"/>
      <c r="E153" s="538"/>
      <c r="F153" s="536"/>
      <c r="G153" s="536"/>
      <c r="H153" s="536"/>
      <c r="I153" s="536"/>
      <c r="J153" s="536"/>
      <c r="K153" s="536"/>
      <c r="L153" s="536"/>
      <c r="M153" s="536"/>
      <c r="N153" s="536"/>
      <c r="O153" s="536"/>
      <c r="P153" s="536"/>
      <c r="Q153" s="536"/>
      <c r="R153" s="536"/>
      <c r="S153" s="536"/>
      <c r="T153" s="536"/>
      <c r="U153" s="536"/>
      <c r="V153" s="536"/>
      <c r="W153" s="536"/>
      <c r="X153" s="536"/>
      <c r="Y153" s="536"/>
      <c r="Z153" s="536"/>
      <c r="AA153" s="536"/>
      <c r="AB153" s="536"/>
      <c r="AC153" s="536"/>
      <c r="AD153" s="536"/>
      <c r="AE153" s="536"/>
    </row>
    <row r="154" customFormat="false" ht="15.75" hidden="false" customHeight="true" outlineLevel="0" collapsed="false">
      <c r="A154" s="536"/>
      <c r="B154" s="536"/>
      <c r="C154" s="536"/>
      <c r="D154" s="538"/>
      <c r="E154" s="538"/>
      <c r="F154" s="536"/>
      <c r="G154" s="536"/>
      <c r="H154" s="536"/>
      <c r="I154" s="536"/>
      <c r="J154" s="536"/>
      <c r="K154" s="536"/>
      <c r="L154" s="536"/>
      <c r="M154" s="536"/>
      <c r="N154" s="536"/>
      <c r="O154" s="536"/>
      <c r="P154" s="536"/>
      <c r="Q154" s="536"/>
      <c r="R154" s="536"/>
      <c r="S154" s="536"/>
      <c r="T154" s="536"/>
      <c r="U154" s="536"/>
      <c r="V154" s="536"/>
      <c r="W154" s="536"/>
      <c r="X154" s="536"/>
      <c r="Y154" s="536"/>
      <c r="Z154" s="536"/>
      <c r="AA154" s="536"/>
      <c r="AB154" s="536"/>
      <c r="AC154" s="536"/>
      <c r="AD154" s="536"/>
      <c r="AE154" s="536"/>
    </row>
    <row r="155" customFormat="false" ht="15.75" hidden="false" customHeight="true" outlineLevel="0" collapsed="false">
      <c r="A155" s="536"/>
      <c r="B155" s="536"/>
      <c r="C155" s="536"/>
      <c r="D155" s="538"/>
      <c r="E155" s="538"/>
      <c r="F155" s="536"/>
      <c r="G155" s="536"/>
      <c r="H155" s="536"/>
      <c r="I155" s="536"/>
      <c r="J155" s="536"/>
      <c r="K155" s="536"/>
      <c r="L155" s="536"/>
      <c r="M155" s="536"/>
      <c r="N155" s="536"/>
      <c r="O155" s="536"/>
      <c r="P155" s="536"/>
      <c r="Q155" s="536"/>
      <c r="R155" s="536"/>
      <c r="S155" s="536"/>
      <c r="T155" s="536"/>
      <c r="U155" s="536"/>
      <c r="V155" s="536"/>
      <c r="W155" s="536"/>
      <c r="X155" s="536"/>
      <c r="Y155" s="536"/>
      <c r="Z155" s="536"/>
      <c r="AA155" s="536"/>
      <c r="AB155" s="536"/>
      <c r="AC155" s="536"/>
      <c r="AD155" s="536"/>
      <c r="AE155" s="536"/>
    </row>
    <row r="156" customFormat="false" ht="15.75" hidden="false" customHeight="true" outlineLevel="0" collapsed="false">
      <c r="A156" s="536"/>
      <c r="B156" s="536"/>
      <c r="C156" s="536"/>
      <c r="D156" s="538"/>
      <c r="E156" s="538"/>
      <c r="F156" s="536"/>
      <c r="G156" s="536"/>
      <c r="H156" s="536"/>
      <c r="I156" s="536"/>
      <c r="J156" s="536"/>
      <c r="K156" s="536"/>
      <c r="L156" s="536"/>
      <c r="M156" s="536"/>
      <c r="N156" s="536"/>
      <c r="O156" s="536"/>
      <c r="P156" s="536"/>
      <c r="Q156" s="536"/>
      <c r="R156" s="536"/>
      <c r="S156" s="536"/>
      <c r="T156" s="536"/>
      <c r="U156" s="536"/>
      <c r="V156" s="536"/>
      <c r="W156" s="536"/>
      <c r="X156" s="536"/>
      <c r="Y156" s="536"/>
      <c r="Z156" s="536"/>
      <c r="AA156" s="536"/>
      <c r="AB156" s="536"/>
      <c r="AC156" s="536"/>
      <c r="AD156" s="536"/>
      <c r="AE156" s="536"/>
    </row>
    <row r="157" customFormat="false" ht="15.75" hidden="false" customHeight="true" outlineLevel="0" collapsed="false">
      <c r="A157" s="536"/>
      <c r="B157" s="536"/>
      <c r="C157" s="536"/>
      <c r="D157" s="538"/>
      <c r="E157" s="538"/>
      <c r="F157" s="536"/>
      <c r="G157" s="536"/>
      <c r="H157" s="536"/>
      <c r="I157" s="536"/>
      <c r="J157" s="536"/>
      <c r="K157" s="536"/>
      <c r="L157" s="536"/>
      <c r="M157" s="536"/>
      <c r="N157" s="536"/>
      <c r="O157" s="536"/>
      <c r="P157" s="536"/>
      <c r="Q157" s="536"/>
      <c r="R157" s="536"/>
      <c r="S157" s="536"/>
      <c r="T157" s="536"/>
      <c r="U157" s="536"/>
      <c r="V157" s="536"/>
      <c r="W157" s="536"/>
      <c r="X157" s="536"/>
      <c r="Y157" s="536"/>
      <c r="Z157" s="536"/>
      <c r="AA157" s="536"/>
      <c r="AB157" s="536"/>
      <c r="AC157" s="536"/>
      <c r="AD157" s="536"/>
      <c r="AE157" s="536"/>
    </row>
    <row r="158" customFormat="false" ht="15.75" hidden="false" customHeight="true" outlineLevel="0" collapsed="false">
      <c r="A158" s="536"/>
      <c r="B158" s="536"/>
      <c r="C158" s="536"/>
      <c r="D158" s="538"/>
      <c r="E158" s="538"/>
      <c r="F158" s="536"/>
      <c r="G158" s="536"/>
      <c r="H158" s="536"/>
      <c r="I158" s="536"/>
      <c r="J158" s="536"/>
      <c r="K158" s="536"/>
      <c r="L158" s="536"/>
      <c r="M158" s="536"/>
      <c r="N158" s="536"/>
      <c r="O158" s="536"/>
      <c r="P158" s="536"/>
      <c r="Q158" s="536"/>
      <c r="R158" s="536"/>
      <c r="S158" s="536"/>
      <c r="T158" s="536"/>
      <c r="U158" s="536"/>
      <c r="V158" s="536"/>
      <c r="W158" s="536"/>
      <c r="X158" s="536"/>
      <c r="Y158" s="536"/>
      <c r="Z158" s="536"/>
      <c r="AA158" s="536"/>
      <c r="AB158" s="536"/>
      <c r="AC158" s="536"/>
      <c r="AD158" s="536"/>
      <c r="AE158" s="536"/>
    </row>
    <row r="159" customFormat="false" ht="15.75" hidden="false" customHeight="true" outlineLevel="0" collapsed="false">
      <c r="A159" s="536"/>
      <c r="B159" s="536"/>
      <c r="C159" s="536"/>
      <c r="D159" s="538"/>
      <c r="E159" s="538"/>
      <c r="F159" s="536"/>
      <c r="G159" s="536"/>
      <c r="H159" s="536"/>
      <c r="I159" s="536"/>
      <c r="J159" s="536"/>
      <c r="K159" s="536"/>
      <c r="L159" s="536"/>
      <c r="M159" s="536"/>
      <c r="N159" s="536"/>
      <c r="O159" s="536"/>
      <c r="P159" s="536"/>
      <c r="Q159" s="536"/>
      <c r="R159" s="536"/>
      <c r="S159" s="536"/>
      <c r="T159" s="536"/>
      <c r="U159" s="536"/>
      <c r="V159" s="536"/>
      <c r="W159" s="536"/>
      <c r="X159" s="536"/>
      <c r="Y159" s="536"/>
      <c r="Z159" s="536"/>
      <c r="AA159" s="536"/>
      <c r="AB159" s="536"/>
      <c r="AC159" s="536"/>
      <c r="AD159" s="536"/>
      <c r="AE159" s="536"/>
    </row>
    <row r="160" customFormat="false" ht="15.75" hidden="false" customHeight="true" outlineLevel="0" collapsed="false">
      <c r="A160" s="536"/>
      <c r="B160" s="536"/>
      <c r="C160" s="536"/>
      <c r="D160" s="538"/>
      <c r="E160" s="538"/>
      <c r="F160" s="536"/>
      <c r="G160" s="536"/>
      <c r="H160" s="536"/>
      <c r="I160" s="536"/>
      <c r="J160" s="536"/>
      <c r="K160" s="536"/>
      <c r="L160" s="536"/>
      <c r="M160" s="536"/>
      <c r="N160" s="536"/>
      <c r="O160" s="536"/>
      <c r="P160" s="536"/>
      <c r="Q160" s="536"/>
      <c r="R160" s="536"/>
      <c r="S160" s="536"/>
      <c r="T160" s="536"/>
      <c r="U160" s="536"/>
      <c r="V160" s="536"/>
      <c r="W160" s="536"/>
      <c r="X160" s="536"/>
      <c r="Y160" s="536"/>
      <c r="Z160" s="536"/>
      <c r="AA160" s="536"/>
      <c r="AB160" s="536"/>
      <c r="AC160" s="536"/>
      <c r="AD160" s="536"/>
      <c r="AE160" s="536"/>
    </row>
    <row r="161" customFormat="false" ht="15.75" hidden="false" customHeight="true" outlineLevel="0" collapsed="false">
      <c r="A161" s="536"/>
      <c r="B161" s="536"/>
      <c r="C161" s="536"/>
      <c r="D161" s="538"/>
      <c r="E161" s="538"/>
      <c r="F161" s="536"/>
      <c r="G161" s="536"/>
      <c r="H161" s="536"/>
      <c r="I161" s="536"/>
      <c r="J161" s="536"/>
      <c r="K161" s="536"/>
      <c r="L161" s="536"/>
      <c r="M161" s="536"/>
      <c r="N161" s="536"/>
      <c r="O161" s="536"/>
      <c r="P161" s="536"/>
      <c r="Q161" s="536"/>
      <c r="R161" s="536"/>
      <c r="S161" s="536"/>
      <c r="T161" s="536"/>
      <c r="U161" s="536"/>
      <c r="V161" s="536"/>
      <c r="W161" s="536"/>
      <c r="X161" s="536"/>
      <c r="Y161" s="536"/>
      <c r="Z161" s="536"/>
      <c r="AA161" s="536"/>
      <c r="AB161" s="536"/>
      <c r="AC161" s="536"/>
      <c r="AD161" s="536"/>
      <c r="AE161" s="536"/>
    </row>
    <row r="162" customFormat="false" ht="15.75" hidden="false" customHeight="true" outlineLevel="0" collapsed="false">
      <c r="A162" s="536"/>
      <c r="B162" s="536"/>
      <c r="C162" s="536"/>
      <c r="D162" s="538"/>
      <c r="E162" s="538"/>
      <c r="F162" s="536"/>
      <c r="G162" s="536"/>
      <c r="H162" s="536"/>
      <c r="I162" s="536"/>
      <c r="J162" s="536"/>
      <c r="K162" s="536"/>
      <c r="L162" s="536"/>
      <c r="M162" s="536"/>
      <c r="N162" s="536"/>
      <c r="O162" s="536"/>
      <c r="P162" s="536"/>
      <c r="Q162" s="536"/>
      <c r="R162" s="536"/>
      <c r="S162" s="536"/>
      <c r="T162" s="536"/>
      <c r="U162" s="536"/>
      <c r="V162" s="536"/>
      <c r="W162" s="536"/>
      <c r="X162" s="536"/>
      <c r="Y162" s="536"/>
      <c r="Z162" s="536"/>
      <c r="AA162" s="536"/>
      <c r="AB162" s="536"/>
      <c r="AC162" s="536"/>
      <c r="AD162" s="536"/>
      <c r="AE162" s="536"/>
    </row>
    <row r="163" customFormat="false" ht="15.75" hidden="false" customHeight="true" outlineLevel="0" collapsed="false">
      <c r="A163" s="536"/>
      <c r="B163" s="536"/>
      <c r="C163" s="536"/>
      <c r="D163" s="538"/>
      <c r="E163" s="538"/>
      <c r="F163" s="536"/>
      <c r="G163" s="536"/>
      <c r="H163" s="536"/>
      <c r="I163" s="536"/>
      <c r="J163" s="536"/>
      <c r="K163" s="536"/>
      <c r="L163" s="536"/>
      <c r="M163" s="536"/>
      <c r="N163" s="536"/>
      <c r="O163" s="536"/>
      <c r="P163" s="536"/>
      <c r="Q163" s="536"/>
      <c r="R163" s="536"/>
      <c r="S163" s="536"/>
      <c r="T163" s="536"/>
      <c r="U163" s="536"/>
      <c r="V163" s="536"/>
      <c r="W163" s="536"/>
      <c r="X163" s="536"/>
      <c r="Y163" s="536"/>
      <c r="Z163" s="536"/>
      <c r="AA163" s="536"/>
      <c r="AB163" s="536"/>
      <c r="AC163" s="536"/>
      <c r="AD163" s="536"/>
      <c r="AE163" s="536"/>
    </row>
    <row r="164" customFormat="false" ht="15.75" hidden="false" customHeight="true" outlineLevel="0" collapsed="false">
      <c r="A164" s="536"/>
      <c r="B164" s="536"/>
      <c r="C164" s="536"/>
      <c r="D164" s="538"/>
      <c r="E164" s="538"/>
      <c r="F164" s="536"/>
      <c r="G164" s="536"/>
      <c r="H164" s="536"/>
      <c r="I164" s="536"/>
      <c r="J164" s="536"/>
      <c r="K164" s="536"/>
      <c r="L164" s="536"/>
      <c r="M164" s="536"/>
      <c r="N164" s="536"/>
      <c r="O164" s="536"/>
      <c r="P164" s="536"/>
      <c r="Q164" s="536"/>
      <c r="R164" s="536"/>
      <c r="S164" s="536"/>
      <c r="T164" s="536"/>
      <c r="U164" s="536"/>
      <c r="V164" s="536"/>
      <c r="W164" s="536"/>
      <c r="X164" s="536"/>
      <c r="Y164" s="536"/>
      <c r="Z164" s="536"/>
      <c r="AA164" s="536"/>
      <c r="AB164" s="536"/>
      <c r="AC164" s="536"/>
      <c r="AD164" s="536"/>
      <c r="AE164" s="536"/>
    </row>
    <row r="165" customFormat="false" ht="15.75" hidden="false" customHeight="true" outlineLevel="0" collapsed="false">
      <c r="A165" s="536"/>
      <c r="B165" s="536"/>
      <c r="C165" s="536"/>
      <c r="D165" s="538"/>
      <c r="E165" s="538"/>
      <c r="F165" s="536"/>
      <c r="G165" s="536"/>
      <c r="H165" s="536"/>
      <c r="I165" s="536"/>
      <c r="J165" s="536"/>
      <c r="K165" s="536"/>
      <c r="L165" s="536"/>
      <c r="M165" s="536"/>
      <c r="N165" s="536"/>
      <c r="O165" s="536"/>
      <c r="P165" s="536"/>
      <c r="Q165" s="536"/>
      <c r="R165" s="536"/>
      <c r="S165" s="536"/>
      <c r="T165" s="536"/>
      <c r="U165" s="536"/>
      <c r="V165" s="536"/>
      <c r="W165" s="536"/>
      <c r="X165" s="536"/>
      <c r="Y165" s="536"/>
      <c r="Z165" s="536"/>
      <c r="AA165" s="536"/>
      <c r="AB165" s="536"/>
      <c r="AC165" s="536"/>
      <c r="AD165" s="536"/>
      <c r="AE165" s="536"/>
    </row>
    <row r="166" customFormat="false" ht="15.75" hidden="false" customHeight="true" outlineLevel="0" collapsed="false">
      <c r="A166" s="536"/>
      <c r="B166" s="536"/>
      <c r="C166" s="536"/>
      <c r="D166" s="538"/>
      <c r="E166" s="538"/>
      <c r="F166" s="536"/>
      <c r="G166" s="536"/>
      <c r="H166" s="536"/>
      <c r="I166" s="536"/>
      <c r="J166" s="536"/>
      <c r="K166" s="536"/>
      <c r="L166" s="536"/>
      <c r="M166" s="536"/>
      <c r="N166" s="536"/>
      <c r="O166" s="536"/>
      <c r="P166" s="536"/>
      <c r="Q166" s="536"/>
      <c r="R166" s="536"/>
      <c r="S166" s="536"/>
      <c r="T166" s="536"/>
      <c r="U166" s="536"/>
      <c r="V166" s="536"/>
      <c r="W166" s="536"/>
      <c r="X166" s="536"/>
      <c r="Y166" s="536"/>
      <c r="Z166" s="536"/>
      <c r="AA166" s="536"/>
      <c r="AB166" s="536"/>
      <c r="AC166" s="536"/>
      <c r="AD166" s="536"/>
      <c r="AE166" s="536"/>
    </row>
    <row r="167" customFormat="false" ht="15.75" hidden="false" customHeight="true" outlineLevel="0" collapsed="false">
      <c r="A167" s="536"/>
      <c r="B167" s="536"/>
      <c r="C167" s="536"/>
      <c r="D167" s="538"/>
      <c r="E167" s="538"/>
      <c r="F167" s="536"/>
      <c r="G167" s="536"/>
      <c r="H167" s="536"/>
      <c r="I167" s="536"/>
      <c r="J167" s="536"/>
      <c r="K167" s="536"/>
      <c r="L167" s="536"/>
      <c r="M167" s="536"/>
      <c r="N167" s="536"/>
      <c r="O167" s="536"/>
      <c r="P167" s="536"/>
      <c r="Q167" s="536"/>
      <c r="R167" s="536"/>
      <c r="S167" s="536"/>
      <c r="T167" s="536"/>
      <c r="U167" s="536"/>
      <c r="V167" s="536"/>
      <c r="W167" s="536"/>
      <c r="X167" s="536"/>
      <c r="Y167" s="536"/>
      <c r="Z167" s="536"/>
      <c r="AA167" s="536"/>
      <c r="AB167" s="536"/>
      <c r="AC167" s="536"/>
      <c r="AD167" s="536"/>
      <c r="AE167" s="536"/>
    </row>
    <row r="168" customFormat="false" ht="15.75" hidden="false" customHeight="true" outlineLevel="0" collapsed="false">
      <c r="A168" s="536"/>
      <c r="B168" s="536"/>
      <c r="C168" s="536"/>
      <c r="D168" s="538"/>
      <c r="E168" s="538"/>
      <c r="F168" s="536"/>
      <c r="G168" s="536"/>
      <c r="H168" s="536"/>
      <c r="I168" s="536"/>
      <c r="J168" s="536"/>
      <c r="K168" s="536"/>
      <c r="L168" s="536"/>
      <c r="M168" s="536"/>
      <c r="N168" s="536"/>
      <c r="O168" s="536"/>
      <c r="P168" s="536"/>
      <c r="Q168" s="536"/>
      <c r="R168" s="536"/>
      <c r="S168" s="536"/>
      <c r="T168" s="536"/>
      <c r="U168" s="536"/>
      <c r="V168" s="536"/>
      <c r="W168" s="536"/>
      <c r="X168" s="536"/>
      <c r="Y168" s="536"/>
      <c r="Z168" s="536"/>
      <c r="AA168" s="536"/>
      <c r="AB168" s="536"/>
      <c r="AC168" s="536"/>
      <c r="AD168" s="536"/>
      <c r="AE168" s="536"/>
    </row>
    <row r="169" customFormat="false" ht="15.75" hidden="false" customHeight="true" outlineLevel="0" collapsed="false">
      <c r="A169" s="536"/>
      <c r="B169" s="536"/>
      <c r="C169" s="536"/>
      <c r="D169" s="538"/>
      <c r="E169" s="538"/>
      <c r="F169" s="536"/>
      <c r="G169" s="536"/>
      <c r="H169" s="536"/>
      <c r="I169" s="536"/>
      <c r="J169" s="536"/>
      <c r="K169" s="536"/>
      <c r="L169" s="536"/>
      <c r="M169" s="536"/>
      <c r="N169" s="536"/>
      <c r="O169" s="536"/>
      <c r="P169" s="536"/>
      <c r="Q169" s="536"/>
      <c r="R169" s="536"/>
      <c r="S169" s="536"/>
      <c r="T169" s="536"/>
      <c r="U169" s="536"/>
      <c r="V169" s="536"/>
      <c r="W169" s="536"/>
      <c r="X169" s="536"/>
      <c r="Y169" s="536"/>
      <c r="Z169" s="536"/>
      <c r="AA169" s="536"/>
      <c r="AB169" s="536"/>
      <c r="AC169" s="536"/>
      <c r="AD169" s="536"/>
      <c r="AE169" s="536"/>
    </row>
    <row r="170" customFormat="false" ht="15.75" hidden="false" customHeight="true" outlineLevel="0" collapsed="false">
      <c r="A170" s="536"/>
      <c r="B170" s="536"/>
      <c r="C170" s="536"/>
      <c r="D170" s="538"/>
      <c r="E170" s="538"/>
      <c r="F170" s="536"/>
      <c r="G170" s="536"/>
      <c r="H170" s="536"/>
      <c r="I170" s="536"/>
      <c r="J170" s="536"/>
      <c r="K170" s="536"/>
      <c r="L170" s="536"/>
      <c r="M170" s="536"/>
      <c r="N170" s="536"/>
      <c r="O170" s="536"/>
      <c r="P170" s="536"/>
      <c r="Q170" s="536"/>
      <c r="R170" s="536"/>
      <c r="S170" s="536"/>
      <c r="T170" s="536"/>
      <c r="U170" s="536"/>
      <c r="V170" s="536"/>
      <c r="W170" s="536"/>
      <c r="X170" s="536"/>
      <c r="Y170" s="536"/>
      <c r="Z170" s="536"/>
      <c r="AA170" s="536"/>
      <c r="AB170" s="536"/>
      <c r="AC170" s="536"/>
      <c r="AD170" s="536"/>
      <c r="AE170" s="536"/>
    </row>
    <row r="171" customFormat="false" ht="15.75" hidden="false" customHeight="true" outlineLevel="0" collapsed="false">
      <c r="A171" s="536"/>
      <c r="B171" s="536"/>
      <c r="C171" s="536"/>
      <c r="D171" s="538"/>
      <c r="E171" s="538"/>
      <c r="F171" s="536"/>
      <c r="G171" s="536"/>
      <c r="H171" s="536"/>
      <c r="I171" s="536"/>
      <c r="J171" s="536"/>
      <c r="K171" s="536"/>
      <c r="L171" s="536"/>
      <c r="M171" s="536"/>
      <c r="N171" s="536"/>
      <c r="O171" s="536"/>
      <c r="P171" s="536"/>
      <c r="Q171" s="536"/>
      <c r="R171" s="536"/>
      <c r="S171" s="536"/>
      <c r="T171" s="536"/>
      <c r="U171" s="536"/>
      <c r="V171" s="536"/>
      <c r="W171" s="536"/>
      <c r="X171" s="536"/>
      <c r="Y171" s="536"/>
      <c r="Z171" s="536"/>
      <c r="AA171" s="536"/>
      <c r="AB171" s="536"/>
      <c r="AC171" s="536"/>
      <c r="AD171" s="536"/>
      <c r="AE171" s="536"/>
    </row>
    <row r="172" customFormat="false" ht="15.75" hidden="false" customHeight="true" outlineLevel="0" collapsed="false">
      <c r="A172" s="536"/>
      <c r="B172" s="536"/>
      <c r="C172" s="536"/>
      <c r="D172" s="538"/>
      <c r="E172" s="538"/>
      <c r="F172" s="536"/>
      <c r="G172" s="536"/>
      <c r="H172" s="536"/>
      <c r="I172" s="536"/>
      <c r="J172" s="536"/>
      <c r="K172" s="536"/>
      <c r="L172" s="536"/>
      <c r="M172" s="536"/>
      <c r="N172" s="536"/>
      <c r="O172" s="536"/>
      <c r="P172" s="536"/>
      <c r="Q172" s="536"/>
      <c r="R172" s="536"/>
      <c r="S172" s="536"/>
      <c r="T172" s="536"/>
      <c r="U172" s="536"/>
      <c r="V172" s="536"/>
      <c r="W172" s="536"/>
      <c r="X172" s="536"/>
      <c r="Y172" s="536"/>
      <c r="Z172" s="536"/>
      <c r="AA172" s="536"/>
      <c r="AB172" s="536"/>
      <c r="AC172" s="536"/>
      <c r="AD172" s="536"/>
      <c r="AE172" s="536"/>
    </row>
    <row r="173" customFormat="false" ht="15.75" hidden="false" customHeight="true" outlineLevel="0" collapsed="false">
      <c r="A173" s="536"/>
      <c r="B173" s="536"/>
      <c r="C173" s="536"/>
      <c r="D173" s="538"/>
      <c r="E173" s="538"/>
      <c r="F173" s="536"/>
      <c r="G173" s="536"/>
      <c r="H173" s="536"/>
      <c r="I173" s="536"/>
      <c r="J173" s="536"/>
      <c r="K173" s="536"/>
      <c r="L173" s="536"/>
      <c r="M173" s="536"/>
      <c r="N173" s="536"/>
      <c r="O173" s="536"/>
      <c r="P173" s="536"/>
      <c r="Q173" s="536"/>
      <c r="R173" s="536"/>
      <c r="S173" s="536"/>
      <c r="T173" s="536"/>
      <c r="U173" s="536"/>
      <c r="V173" s="536"/>
      <c r="W173" s="536"/>
      <c r="X173" s="536"/>
      <c r="Y173" s="536"/>
      <c r="Z173" s="536"/>
      <c r="AA173" s="536"/>
      <c r="AB173" s="536"/>
      <c r="AC173" s="536"/>
      <c r="AD173" s="536"/>
      <c r="AE173" s="536"/>
    </row>
    <row r="174" customFormat="false" ht="15.75" hidden="false" customHeight="true" outlineLevel="0" collapsed="false">
      <c r="A174" s="536"/>
      <c r="B174" s="536"/>
      <c r="C174" s="536"/>
      <c r="D174" s="538"/>
      <c r="E174" s="538"/>
      <c r="F174" s="536"/>
      <c r="G174" s="536"/>
      <c r="H174" s="536"/>
      <c r="I174" s="536"/>
      <c r="J174" s="536"/>
      <c r="K174" s="536"/>
      <c r="L174" s="536"/>
      <c r="M174" s="536"/>
      <c r="N174" s="536"/>
      <c r="O174" s="536"/>
      <c r="P174" s="536"/>
      <c r="Q174" s="536"/>
      <c r="R174" s="536"/>
      <c r="S174" s="536"/>
      <c r="T174" s="536"/>
      <c r="U174" s="536"/>
      <c r="V174" s="536"/>
      <c r="W174" s="536"/>
      <c r="X174" s="536"/>
      <c r="Y174" s="536"/>
      <c r="Z174" s="536"/>
      <c r="AA174" s="536"/>
      <c r="AB174" s="536"/>
      <c r="AC174" s="536"/>
      <c r="AD174" s="536"/>
      <c r="AE174" s="536"/>
    </row>
    <row r="175" customFormat="false" ht="15.75" hidden="false" customHeight="true" outlineLevel="0" collapsed="false">
      <c r="A175" s="536"/>
      <c r="B175" s="536"/>
      <c r="C175" s="536"/>
      <c r="D175" s="538"/>
      <c r="E175" s="538"/>
      <c r="F175" s="536"/>
      <c r="G175" s="536"/>
      <c r="H175" s="536"/>
      <c r="I175" s="536"/>
      <c r="J175" s="536"/>
      <c r="K175" s="536"/>
      <c r="L175" s="536"/>
      <c r="M175" s="536"/>
      <c r="N175" s="536"/>
      <c r="O175" s="536"/>
      <c r="P175" s="536"/>
      <c r="Q175" s="536"/>
      <c r="R175" s="536"/>
      <c r="S175" s="536"/>
      <c r="T175" s="536"/>
      <c r="U175" s="536"/>
      <c r="V175" s="536"/>
      <c r="W175" s="536"/>
      <c r="X175" s="536"/>
      <c r="Y175" s="536"/>
      <c r="Z175" s="536"/>
      <c r="AA175" s="536"/>
      <c r="AB175" s="536"/>
      <c r="AC175" s="536"/>
      <c r="AD175" s="536"/>
      <c r="AE175" s="536"/>
    </row>
    <row r="176" customFormat="false" ht="15.75" hidden="false" customHeight="true" outlineLevel="0" collapsed="false">
      <c r="A176" s="536"/>
      <c r="B176" s="536"/>
      <c r="C176" s="536"/>
      <c r="D176" s="538"/>
      <c r="E176" s="538"/>
      <c r="F176" s="536"/>
      <c r="G176" s="536"/>
      <c r="H176" s="536"/>
      <c r="I176" s="536"/>
      <c r="J176" s="536"/>
      <c r="K176" s="536"/>
      <c r="L176" s="536"/>
      <c r="M176" s="536"/>
      <c r="N176" s="536"/>
      <c r="O176" s="536"/>
      <c r="P176" s="536"/>
      <c r="Q176" s="536"/>
      <c r="R176" s="536"/>
      <c r="S176" s="536"/>
      <c r="T176" s="536"/>
      <c r="U176" s="536"/>
      <c r="V176" s="536"/>
      <c r="W176" s="536"/>
      <c r="X176" s="536"/>
      <c r="Y176" s="536"/>
      <c r="Z176" s="536"/>
      <c r="AA176" s="536"/>
      <c r="AB176" s="536"/>
      <c r="AC176" s="536"/>
      <c r="AD176" s="536"/>
      <c r="AE176" s="536"/>
    </row>
    <row r="177" customFormat="false" ht="15.75" hidden="false" customHeight="true" outlineLevel="0" collapsed="false">
      <c r="A177" s="536"/>
      <c r="B177" s="536"/>
      <c r="C177" s="536"/>
      <c r="D177" s="538"/>
      <c r="E177" s="538"/>
      <c r="F177" s="536"/>
      <c r="G177" s="536"/>
      <c r="H177" s="536"/>
      <c r="I177" s="536"/>
      <c r="J177" s="536"/>
      <c r="K177" s="536"/>
      <c r="L177" s="536"/>
      <c r="M177" s="536"/>
      <c r="N177" s="536"/>
      <c r="O177" s="536"/>
      <c r="P177" s="536"/>
      <c r="Q177" s="536"/>
      <c r="R177" s="536"/>
      <c r="S177" s="536"/>
      <c r="T177" s="536"/>
      <c r="U177" s="536"/>
      <c r="V177" s="536"/>
      <c r="W177" s="536"/>
      <c r="X177" s="536"/>
      <c r="Y177" s="536"/>
      <c r="Z177" s="536"/>
      <c r="AA177" s="536"/>
      <c r="AB177" s="536"/>
      <c r="AC177" s="536"/>
      <c r="AD177" s="536"/>
      <c r="AE177" s="536"/>
    </row>
    <row r="178" customFormat="false" ht="15.75" hidden="false" customHeight="true" outlineLevel="0" collapsed="false">
      <c r="A178" s="536"/>
      <c r="B178" s="536"/>
      <c r="C178" s="536"/>
      <c r="D178" s="538"/>
      <c r="E178" s="538"/>
      <c r="F178" s="536"/>
      <c r="G178" s="536"/>
      <c r="H178" s="536"/>
      <c r="I178" s="536"/>
      <c r="J178" s="536"/>
      <c r="K178" s="536"/>
      <c r="L178" s="536"/>
      <c r="M178" s="536"/>
      <c r="N178" s="536"/>
      <c r="O178" s="536"/>
      <c r="P178" s="536"/>
      <c r="Q178" s="536"/>
      <c r="R178" s="536"/>
      <c r="S178" s="536"/>
      <c r="T178" s="536"/>
      <c r="U178" s="536"/>
      <c r="V178" s="536"/>
      <c r="W178" s="536"/>
      <c r="X178" s="536"/>
      <c r="Y178" s="536"/>
      <c r="Z178" s="536"/>
      <c r="AA178" s="536"/>
      <c r="AB178" s="536"/>
      <c r="AC178" s="536"/>
      <c r="AD178" s="536"/>
      <c r="AE178" s="536"/>
    </row>
    <row r="179" customFormat="false" ht="15.75" hidden="false" customHeight="true" outlineLevel="0" collapsed="false">
      <c r="A179" s="536"/>
      <c r="B179" s="536"/>
      <c r="C179" s="536"/>
      <c r="D179" s="538"/>
      <c r="E179" s="538"/>
      <c r="F179" s="536"/>
      <c r="G179" s="536"/>
      <c r="H179" s="536"/>
      <c r="I179" s="536"/>
      <c r="J179" s="536"/>
      <c r="K179" s="536"/>
      <c r="L179" s="536"/>
      <c r="M179" s="536"/>
      <c r="N179" s="536"/>
      <c r="O179" s="536"/>
      <c r="P179" s="536"/>
      <c r="Q179" s="536"/>
      <c r="R179" s="536"/>
      <c r="S179" s="536"/>
      <c r="T179" s="536"/>
      <c r="U179" s="536"/>
      <c r="V179" s="536"/>
      <c r="W179" s="536"/>
      <c r="X179" s="536"/>
      <c r="Y179" s="536"/>
      <c r="Z179" s="536"/>
      <c r="AA179" s="536"/>
      <c r="AB179" s="536"/>
      <c r="AC179" s="536"/>
      <c r="AD179" s="536"/>
      <c r="AE179" s="536"/>
    </row>
    <row r="180" customFormat="false" ht="15.75" hidden="false" customHeight="true" outlineLevel="0" collapsed="false">
      <c r="A180" s="536"/>
      <c r="B180" s="536"/>
      <c r="C180" s="536"/>
      <c r="D180" s="538"/>
      <c r="E180" s="538"/>
      <c r="F180" s="536"/>
      <c r="G180" s="536"/>
      <c r="H180" s="536"/>
      <c r="I180" s="536"/>
      <c r="J180" s="536"/>
      <c r="K180" s="536"/>
      <c r="L180" s="536"/>
      <c r="M180" s="536"/>
      <c r="N180" s="536"/>
      <c r="O180" s="536"/>
      <c r="P180" s="536"/>
      <c r="Q180" s="536"/>
      <c r="R180" s="536"/>
      <c r="S180" s="536"/>
      <c r="T180" s="536"/>
      <c r="U180" s="536"/>
      <c r="V180" s="536"/>
      <c r="W180" s="536"/>
      <c r="X180" s="536"/>
      <c r="Y180" s="536"/>
      <c r="Z180" s="536"/>
      <c r="AA180" s="536"/>
      <c r="AB180" s="536"/>
      <c r="AC180" s="536"/>
      <c r="AD180" s="536"/>
      <c r="AE180" s="536"/>
    </row>
    <row r="181" customFormat="false" ht="15.75" hidden="false" customHeight="true" outlineLevel="0" collapsed="false">
      <c r="A181" s="536"/>
      <c r="B181" s="536"/>
      <c r="C181" s="536"/>
      <c r="D181" s="538"/>
      <c r="E181" s="538"/>
      <c r="F181" s="536"/>
      <c r="G181" s="536"/>
      <c r="H181" s="536"/>
      <c r="I181" s="536"/>
      <c r="J181" s="536"/>
      <c r="K181" s="536"/>
      <c r="L181" s="536"/>
      <c r="M181" s="536"/>
      <c r="N181" s="536"/>
      <c r="O181" s="536"/>
      <c r="P181" s="536"/>
      <c r="Q181" s="536"/>
      <c r="R181" s="536"/>
      <c r="S181" s="536"/>
      <c r="T181" s="536"/>
      <c r="U181" s="536"/>
      <c r="V181" s="536"/>
      <c r="W181" s="536"/>
      <c r="X181" s="536"/>
      <c r="Y181" s="536"/>
      <c r="Z181" s="536"/>
      <c r="AA181" s="536"/>
      <c r="AB181" s="536"/>
      <c r="AC181" s="536"/>
      <c r="AD181" s="536"/>
      <c r="AE181" s="536"/>
    </row>
    <row r="182" customFormat="false" ht="15.75" hidden="false" customHeight="true" outlineLevel="0" collapsed="false">
      <c r="A182" s="536"/>
      <c r="B182" s="536"/>
      <c r="C182" s="536"/>
      <c r="D182" s="538"/>
      <c r="E182" s="538"/>
      <c r="F182" s="536"/>
      <c r="G182" s="536"/>
      <c r="H182" s="536"/>
      <c r="I182" s="536"/>
      <c r="J182" s="536"/>
      <c r="K182" s="536"/>
      <c r="L182" s="536"/>
      <c r="M182" s="536"/>
      <c r="N182" s="536"/>
      <c r="O182" s="536"/>
      <c r="P182" s="536"/>
      <c r="Q182" s="536"/>
      <c r="R182" s="536"/>
      <c r="S182" s="536"/>
      <c r="T182" s="536"/>
      <c r="U182" s="536"/>
      <c r="V182" s="536"/>
      <c r="W182" s="536"/>
      <c r="X182" s="536"/>
      <c r="Y182" s="536"/>
      <c r="Z182" s="536"/>
      <c r="AA182" s="536"/>
      <c r="AB182" s="536"/>
      <c r="AC182" s="536"/>
      <c r="AD182" s="536"/>
      <c r="AE182" s="536"/>
    </row>
    <row r="183" customFormat="false" ht="15.75" hidden="false" customHeight="true" outlineLevel="0" collapsed="false">
      <c r="A183" s="536"/>
      <c r="B183" s="536"/>
      <c r="C183" s="536"/>
      <c r="D183" s="538"/>
      <c r="E183" s="538"/>
      <c r="F183" s="536"/>
      <c r="G183" s="536"/>
      <c r="H183" s="536"/>
      <c r="I183" s="536"/>
      <c r="J183" s="536"/>
      <c r="K183" s="536"/>
      <c r="L183" s="536"/>
      <c r="M183" s="536"/>
      <c r="N183" s="536"/>
      <c r="O183" s="536"/>
      <c r="P183" s="536"/>
      <c r="Q183" s="536"/>
      <c r="R183" s="536"/>
      <c r="S183" s="536"/>
      <c r="T183" s="536"/>
      <c r="U183" s="536"/>
      <c r="V183" s="536"/>
      <c r="W183" s="536"/>
      <c r="X183" s="536"/>
      <c r="Y183" s="536"/>
      <c r="Z183" s="536"/>
      <c r="AA183" s="536"/>
      <c r="AB183" s="536"/>
      <c r="AC183" s="536"/>
      <c r="AD183" s="536"/>
      <c r="AE183" s="536"/>
    </row>
    <row r="184" customFormat="false" ht="15.75" hidden="false" customHeight="true" outlineLevel="0" collapsed="false">
      <c r="A184" s="536"/>
      <c r="B184" s="536"/>
      <c r="C184" s="536"/>
      <c r="D184" s="538"/>
      <c r="E184" s="538"/>
      <c r="F184" s="536"/>
      <c r="G184" s="536"/>
      <c r="H184" s="536"/>
      <c r="I184" s="536"/>
      <c r="J184" s="536"/>
      <c r="K184" s="536"/>
      <c r="L184" s="536"/>
      <c r="M184" s="536"/>
      <c r="N184" s="536"/>
      <c r="O184" s="536"/>
      <c r="P184" s="536"/>
      <c r="Q184" s="536"/>
      <c r="R184" s="536"/>
      <c r="S184" s="536"/>
      <c r="T184" s="536"/>
      <c r="U184" s="536"/>
      <c r="V184" s="536"/>
      <c r="W184" s="536"/>
      <c r="X184" s="536"/>
      <c r="Y184" s="536"/>
      <c r="Z184" s="536"/>
      <c r="AA184" s="536"/>
      <c r="AB184" s="536"/>
      <c r="AC184" s="536"/>
      <c r="AD184" s="536"/>
      <c r="AE184" s="536"/>
    </row>
    <row r="185" customFormat="false" ht="15.75" hidden="false" customHeight="true" outlineLevel="0" collapsed="false">
      <c r="A185" s="536"/>
      <c r="B185" s="536"/>
      <c r="C185" s="536"/>
      <c r="D185" s="538"/>
      <c r="E185" s="538"/>
      <c r="F185" s="536"/>
      <c r="G185" s="536"/>
      <c r="H185" s="536"/>
      <c r="I185" s="536"/>
      <c r="J185" s="536"/>
      <c r="K185" s="536"/>
      <c r="L185" s="536"/>
      <c r="M185" s="536"/>
      <c r="N185" s="536"/>
      <c r="O185" s="536"/>
      <c r="P185" s="536"/>
      <c r="Q185" s="536"/>
      <c r="R185" s="536"/>
      <c r="S185" s="536"/>
      <c r="T185" s="536"/>
      <c r="U185" s="536"/>
      <c r="V185" s="536"/>
      <c r="W185" s="536"/>
      <c r="X185" s="536"/>
      <c r="Y185" s="536"/>
      <c r="Z185" s="536"/>
      <c r="AA185" s="536"/>
      <c r="AB185" s="536"/>
      <c r="AC185" s="536"/>
      <c r="AD185" s="536"/>
      <c r="AE185" s="536"/>
    </row>
    <row r="186" customFormat="false" ht="15.75" hidden="false" customHeight="true" outlineLevel="0" collapsed="false">
      <c r="A186" s="536"/>
      <c r="B186" s="536"/>
      <c r="C186" s="536"/>
      <c r="D186" s="538"/>
      <c r="E186" s="538"/>
      <c r="F186" s="536"/>
      <c r="G186" s="536"/>
      <c r="H186" s="536"/>
      <c r="I186" s="536"/>
      <c r="J186" s="536"/>
      <c r="K186" s="536"/>
      <c r="L186" s="536"/>
      <c r="M186" s="536"/>
      <c r="N186" s="536"/>
      <c r="O186" s="536"/>
      <c r="P186" s="536"/>
      <c r="Q186" s="536"/>
      <c r="R186" s="536"/>
      <c r="S186" s="536"/>
      <c r="T186" s="536"/>
      <c r="U186" s="536"/>
      <c r="V186" s="536"/>
      <c r="W186" s="536"/>
      <c r="X186" s="536"/>
      <c r="Y186" s="536"/>
      <c r="Z186" s="536"/>
      <c r="AA186" s="536"/>
      <c r="AB186" s="536"/>
      <c r="AC186" s="536"/>
      <c r="AD186" s="536"/>
      <c r="AE186" s="536"/>
    </row>
    <row r="187" customFormat="false" ht="15.75" hidden="false" customHeight="true" outlineLevel="0" collapsed="false">
      <c r="A187" s="536"/>
      <c r="B187" s="536"/>
      <c r="C187" s="536"/>
      <c r="D187" s="538"/>
      <c r="E187" s="538"/>
      <c r="F187" s="536"/>
      <c r="G187" s="536"/>
      <c r="H187" s="536"/>
      <c r="I187" s="536"/>
      <c r="J187" s="536"/>
      <c r="K187" s="536"/>
      <c r="L187" s="536"/>
      <c r="M187" s="536"/>
      <c r="N187" s="536"/>
      <c r="O187" s="536"/>
      <c r="P187" s="536"/>
      <c r="Q187" s="536"/>
      <c r="R187" s="536"/>
      <c r="S187" s="536"/>
      <c r="T187" s="536"/>
      <c r="U187" s="536"/>
      <c r="V187" s="536"/>
      <c r="W187" s="536"/>
      <c r="X187" s="536"/>
      <c r="Y187" s="536"/>
      <c r="Z187" s="536"/>
      <c r="AA187" s="536"/>
      <c r="AB187" s="536"/>
      <c r="AC187" s="536"/>
      <c r="AD187" s="536"/>
      <c r="AE187" s="536"/>
    </row>
    <row r="188" customFormat="false" ht="15.75" hidden="false" customHeight="true" outlineLevel="0" collapsed="false">
      <c r="A188" s="536"/>
      <c r="B188" s="536"/>
      <c r="C188" s="536"/>
      <c r="D188" s="538"/>
      <c r="E188" s="538"/>
      <c r="F188" s="536"/>
      <c r="G188" s="536"/>
      <c r="H188" s="536"/>
      <c r="I188" s="536"/>
      <c r="J188" s="536"/>
      <c r="K188" s="536"/>
      <c r="L188" s="536"/>
      <c r="M188" s="536"/>
      <c r="N188" s="536"/>
      <c r="O188" s="536"/>
      <c r="P188" s="536"/>
      <c r="Q188" s="536"/>
      <c r="R188" s="536"/>
      <c r="S188" s="536"/>
      <c r="T188" s="536"/>
      <c r="U188" s="536"/>
      <c r="V188" s="536"/>
      <c r="W188" s="536"/>
      <c r="X188" s="536"/>
      <c r="Y188" s="536"/>
      <c r="Z188" s="536"/>
      <c r="AA188" s="536"/>
      <c r="AB188" s="536"/>
      <c r="AC188" s="536"/>
      <c r="AD188" s="536"/>
      <c r="AE188" s="536"/>
    </row>
    <row r="189" customFormat="false" ht="15.75" hidden="false" customHeight="true" outlineLevel="0" collapsed="false">
      <c r="A189" s="536"/>
      <c r="B189" s="536"/>
      <c r="C189" s="536"/>
      <c r="D189" s="538"/>
      <c r="E189" s="538"/>
      <c r="F189" s="536"/>
      <c r="G189" s="536"/>
      <c r="H189" s="536"/>
      <c r="I189" s="536"/>
      <c r="J189" s="536"/>
      <c r="K189" s="536"/>
      <c r="L189" s="536"/>
      <c r="M189" s="536"/>
      <c r="N189" s="536"/>
      <c r="O189" s="536"/>
      <c r="P189" s="536"/>
      <c r="Q189" s="536"/>
      <c r="R189" s="536"/>
      <c r="S189" s="536"/>
      <c r="T189" s="536"/>
      <c r="U189" s="536"/>
      <c r="V189" s="536"/>
      <c r="W189" s="536"/>
      <c r="X189" s="536"/>
      <c r="Y189" s="536"/>
      <c r="Z189" s="536"/>
      <c r="AA189" s="536"/>
      <c r="AB189" s="536"/>
      <c r="AC189" s="536"/>
      <c r="AD189" s="536"/>
      <c r="AE189" s="536"/>
    </row>
    <row r="190" customFormat="false" ht="15.75" hidden="false" customHeight="true" outlineLevel="0" collapsed="false">
      <c r="A190" s="536"/>
      <c r="B190" s="536"/>
      <c r="C190" s="536"/>
      <c r="D190" s="538"/>
      <c r="E190" s="538"/>
      <c r="F190" s="536"/>
      <c r="G190" s="536"/>
      <c r="H190" s="536"/>
      <c r="I190" s="536"/>
      <c r="J190" s="536"/>
      <c r="K190" s="536"/>
      <c r="L190" s="536"/>
      <c r="M190" s="536"/>
      <c r="N190" s="536"/>
      <c r="O190" s="536"/>
      <c r="P190" s="536"/>
      <c r="Q190" s="536"/>
      <c r="R190" s="536"/>
      <c r="S190" s="536"/>
      <c r="T190" s="536"/>
      <c r="U190" s="536"/>
      <c r="V190" s="536"/>
      <c r="W190" s="536"/>
      <c r="X190" s="536"/>
      <c r="Y190" s="536"/>
      <c r="Z190" s="536"/>
      <c r="AA190" s="536"/>
      <c r="AB190" s="536"/>
      <c r="AC190" s="536"/>
      <c r="AD190" s="536"/>
      <c r="AE190" s="536"/>
    </row>
    <row r="191" customFormat="false" ht="15.75" hidden="false" customHeight="true" outlineLevel="0" collapsed="false">
      <c r="A191" s="536"/>
      <c r="B191" s="536"/>
      <c r="C191" s="536"/>
      <c r="D191" s="538"/>
      <c r="E191" s="538"/>
      <c r="F191" s="536"/>
      <c r="G191" s="536"/>
      <c r="H191" s="536"/>
      <c r="I191" s="536"/>
      <c r="J191" s="536"/>
      <c r="K191" s="536"/>
      <c r="L191" s="536"/>
      <c r="M191" s="536"/>
      <c r="N191" s="536"/>
      <c r="O191" s="536"/>
      <c r="P191" s="536"/>
      <c r="Q191" s="536"/>
      <c r="R191" s="536"/>
      <c r="S191" s="536"/>
      <c r="T191" s="536"/>
      <c r="U191" s="536"/>
      <c r="V191" s="536"/>
      <c r="W191" s="536"/>
      <c r="X191" s="536"/>
      <c r="Y191" s="536"/>
      <c r="Z191" s="536"/>
      <c r="AA191" s="536"/>
      <c r="AB191" s="536"/>
      <c r="AC191" s="536"/>
      <c r="AD191" s="536"/>
      <c r="AE191" s="536"/>
    </row>
    <row r="192" customFormat="false" ht="15.75" hidden="false" customHeight="true" outlineLevel="0" collapsed="false">
      <c r="A192" s="536"/>
      <c r="B192" s="536"/>
      <c r="C192" s="536"/>
      <c r="D192" s="538"/>
      <c r="E192" s="538"/>
      <c r="F192" s="536"/>
      <c r="G192" s="536"/>
      <c r="H192" s="536"/>
      <c r="I192" s="536"/>
      <c r="J192" s="536"/>
      <c r="K192" s="536"/>
      <c r="L192" s="536"/>
      <c r="M192" s="536"/>
      <c r="N192" s="536"/>
      <c r="O192" s="536"/>
      <c r="P192" s="536"/>
      <c r="Q192" s="536"/>
      <c r="R192" s="536"/>
      <c r="S192" s="536"/>
      <c r="T192" s="536"/>
      <c r="U192" s="536"/>
      <c r="V192" s="536"/>
      <c r="W192" s="536"/>
      <c r="X192" s="536"/>
      <c r="Y192" s="536"/>
      <c r="Z192" s="536"/>
      <c r="AA192" s="536"/>
      <c r="AB192" s="536"/>
      <c r="AC192" s="536"/>
      <c r="AD192" s="536"/>
      <c r="AE192" s="536"/>
    </row>
    <row r="193" customFormat="false" ht="15.75" hidden="false" customHeight="true" outlineLevel="0" collapsed="false">
      <c r="A193" s="536"/>
      <c r="B193" s="536"/>
      <c r="C193" s="536"/>
      <c r="D193" s="538"/>
      <c r="E193" s="538"/>
      <c r="F193" s="536"/>
      <c r="G193" s="536"/>
      <c r="H193" s="536"/>
      <c r="I193" s="536"/>
      <c r="J193" s="536"/>
      <c r="K193" s="536"/>
      <c r="L193" s="536"/>
      <c r="M193" s="536"/>
      <c r="N193" s="536"/>
      <c r="O193" s="536"/>
      <c r="P193" s="536"/>
      <c r="Q193" s="536"/>
      <c r="R193" s="536"/>
      <c r="S193" s="536"/>
      <c r="T193" s="536"/>
      <c r="U193" s="536"/>
      <c r="V193" s="536"/>
      <c r="W193" s="536"/>
      <c r="X193" s="536"/>
      <c r="Y193" s="536"/>
      <c r="Z193" s="536"/>
      <c r="AA193" s="536"/>
      <c r="AB193" s="536"/>
      <c r="AC193" s="536"/>
      <c r="AD193" s="536"/>
      <c r="AE193" s="536"/>
    </row>
    <row r="194" customFormat="false" ht="15.75" hidden="false" customHeight="true" outlineLevel="0" collapsed="false">
      <c r="A194" s="536"/>
      <c r="B194" s="536"/>
      <c r="C194" s="536"/>
      <c r="D194" s="538"/>
      <c r="E194" s="538"/>
      <c r="F194" s="536"/>
      <c r="G194" s="536"/>
      <c r="H194" s="536"/>
      <c r="I194" s="536"/>
      <c r="J194" s="536"/>
      <c r="K194" s="536"/>
      <c r="L194" s="536"/>
      <c r="M194" s="536"/>
      <c r="N194" s="536"/>
      <c r="O194" s="536"/>
      <c r="P194" s="536"/>
      <c r="Q194" s="536"/>
      <c r="R194" s="536"/>
      <c r="S194" s="536"/>
      <c r="T194" s="536"/>
      <c r="U194" s="536"/>
      <c r="V194" s="536"/>
      <c r="W194" s="536"/>
      <c r="X194" s="536"/>
      <c r="Y194" s="536"/>
      <c r="Z194" s="536"/>
      <c r="AA194" s="536"/>
      <c r="AB194" s="536"/>
      <c r="AC194" s="536"/>
      <c r="AD194" s="536"/>
      <c r="AE194" s="536"/>
    </row>
    <row r="195" customFormat="false" ht="15.75" hidden="false" customHeight="true" outlineLevel="0" collapsed="false">
      <c r="A195" s="536"/>
      <c r="B195" s="536"/>
      <c r="C195" s="536"/>
      <c r="D195" s="538"/>
      <c r="E195" s="538"/>
      <c r="F195" s="536"/>
      <c r="G195" s="536"/>
      <c r="H195" s="536"/>
      <c r="I195" s="536"/>
      <c r="J195" s="536"/>
      <c r="K195" s="536"/>
      <c r="L195" s="536"/>
      <c r="M195" s="536"/>
      <c r="N195" s="536"/>
      <c r="O195" s="536"/>
      <c r="P195" s="536"/>
      <c r="Q195" s="536"/>
      <c r="R195" s="536"/>
      <c r="S195" s="536"/>
      <c r="T195" s="536"/>
      <c r="U195" s="536"/>
      <c r="V195" s="536"/>
      <c r="W195" s="536"/>
      <c r="X195" s="536"/>
      <c r="Y195" s="536"/>
      <c r="Z195" s="536"/>
      <c r="AA195" s="536"/>
      <c r="AB195" s="536"/>
      <c r="AC195" s="536"/>
      <c r="AD195" s="536"/>
      <c r="AE195" s="536"/>
    </row>
    <row r="196" customFormat="false" ht="15.75" hidden="false" customHeight="true" outlineLevel="0" collapsed="false">
      <c r="A196" s="536"/>
      <c r="B196" s="536"/>
      <c r="C196" s="536"/>
      <c r="D196" s="538"/>
      <c r="E196" s="538"/>
      <c r="F196" s="536"/>
      <c r="G196" s="536"/>
      <c r="H196" s="536"/>
      <c r="I196" s="536"/>
      <c r="J196" s="536"/>
      <c r="K196" s="536"/>
      <c r="L196" s="536"/>
      <c r="M196" s="536"/>
      <c r="N196" s="536"/>
      <c r="O196" s="536"/>
      <c r="P196" s="536"/>
      <c r="Q196" s="536"/>
      <c r="R196" s="536"/>
      <c r="S196" s="536"/>
      <c r="T196" s="536"/>
      <c r="U196" s="536"/>
      <c r="V196" s="536"/>
      <c r="W196" s="536"/>
      <c r="X196" s="536"/>
      <c r="Y196" s="536"/>
      <c r="Z196" s="536"/>
      <c r="AA196" s="536"/>
      <c r="AB196" s="536"/>
      <c r="AC196" s="536"/>
      <c r="AD196" s="536"/>
      <c r="AE196" s="536"/>
    </row>
    <row r="197" customFormat="false" ht="15.75" hidden="false" customHeight="true" outlineLevel="0" collapsed="false">
      <c r="A197" s="536"/>
      <c r="B197" s="536"/>
      <c r="C197" s="536"/>
      <c r="D197" s="538"/>
      <c r="E197" s="538"/>
      <c r="F197" s="536"/>
      <c r="G197" s="536"/>
      <c r="H197" s="536"/>
      <c r="I197" s="536"/>
      <c r="J197" s="536"/>
      <c r="K197" s="536"/>
      <c r="L197" s="536"/>
      <c r="M197" s="536"/>
      <c r="N197" s="536"/>
      <c r="O197" s="536"/>
      <c r="P197" s="536"/>
      <c r="Q197" s="536"/>
      <c r="R197" s="536"/>
      <c r="S197" s="536"/>
      <c r="T197" s="536"/>
      <c r="U197" s="536"/>
      <c r="V197" s="536"/>
      <c r="W197" s="536"/>
      <c r="X197" s="536"/>
      <c r="Y197" s="536"/>
      <c r="Z197" s="536"/>
      <c r="AA197" s="536"/>
      <c r="AB197" s="536"/>
      <c r="AC197" s="536"/>
      <c r="AD197" s="536"/>
      <c r="AE197" s="536"/>
    </row>
    <row r="198" customFormat="false" ht="15.75" hidden="false" customHeight="true" outlineLevel="0" collapsed="false">
      <c r="A198" s="536"/>
      <c r="B198" s="536"/>
      <c r="C198" s="536"/>
      <c r="D198" s="538"/>
      <c r="E198" s="538"/>
      <c r="F198" s="536"/>
      <c r="G198" s="536"/>
      <c r="H198" s="536"/>
      <c r="I198" s="536"/>
      <c r="J198" s="536"/>
      <c r="K198" s="536"/>
      <c r="L198" s="536"/>
      <c r="M198" s="536"/>
      <c r="N198" s="536"/>
      <c r="O198" s="536"/>
      <c r="P198" s="536"/>
      <c r="Q198" s="536"/>
      <c r="R198" s="536"/>
      <c r="S198" s="536"/>
      <c r="T198" s="536"/>
      <c r="U198" s="536"/>
      <c r="V198" s="536"/>
      <c r="W198" s="536"/>
      <c r="X198" s="536"/>
      <c r="Y198" s="536"/>
      <c r="Z198" s="536"/>
      <c r="AA198" s="536"/>
      <c r="AB198" s="536"/>
      <c r="AC198" s="536"/>
      <c r="AD198" s="536"/>
      <c r="AE198" s="536"/>
    </row>
    <row r="199" customFormat="false" ht="15.75" hidden="false" customHeight="true" outlineLevel="0" collapsed="false">
      <c r="A199" s="536"/>
      <c r="B199" s="536"/>
      <c r="C199" s="536"/>
      <c r="D199" s="538"/>
      <c r="E199" s="538"/>
      <c r="F199" s="536"/>
      <c r="G199" s="536"/>
      <c r="H199" s="536"/>
      <c r="I199" s="536"/>
      <c r="J199" s="536"/>
      <c r="K199" s="536"/>
      <c r="L199" s="536"/>
      <c r="M199" s="536"/>
      <c r="N199" s="536"/>
      <c r="O199" s="536"/>
      <c r="P199" s="536"/>
      <c r="Q199" s="536"/>
      <c r="R199" s="536"/>
      <c r="S199" s="536"/>
      <c r="T199" s="536"/>
      <c r="U199" s="536"/>
      <c r="V199" s="536"/>
      <c r="W199" s="536"/>
      <c r="X199" s="536"/>
      <c r="Y199" s="536"/>
      <c r="Z199" s="536"/>
      <c r="AA199" s="536"/>
      <c r="AB199" s="536"/>
      <c r="AC199" s="536"/>
      <c r="AD199" s="536"/>
      <c r="AE199" s="536"/>
    </row>
    <row r="200" customFormat="false" ht="15.75" hidden="false" customHeight="true" outlineLevel="0" collapsed="false">
      <c r="A200" s="536"/>
      <c r="B200" s="536"/>
      <c r="C200" s="536"/>
      <c r="D200" s="538"/>
      <c r="E200" s="538"/>
      <c r="F200" s="536"/>
      <c r="G200" s="536"/>
      <c r="H200" s="536"/>
      <c r="I200" s="536"/>
      <c r="J200" s="536"/>
      <c r="K200" s="536"/>
      <c r="L200" s="536"/>
      <c r="M200" s="536"/>
      <c r="N200" s="536"/>
      <c r="O200" s="536"/>
      <c r="P200" s="536"/>
      <c r="Q200" s="536"/>
      <c r="R200" s="536"/>
      <c r="S200" s="536"/>
      <c r="T200" s="536"/>
      <c r="U200" s="536"/>
      <c r="V200" s="536"/>
      <c r="W200" s="536"/>
      <c r="X200" s="536"/>
      <c r="Y200" s="536"/>
      <c r="Z200" s="536"/>
      <c r="AA200" s="536"/>
      <c r="AB200" s="536"/>
      <c r="AC200" s="536"/>
      <c r="AD200" s="536"/>
      <c r="AE200" s="536"/>
    </row>
    <row r="201" customFormat="false" ht="15.75" hidden="false" customHeight="true" outlineLevel="0" collapsed="false">
      <c r="A201" s="536"/>
      <c r="B201" s="536"/>
      <c r="C201" s="536"/>
      <c r="D201" s="538"/>
      <c r="E201" s="538"/>
      <c r="F201" s="536"/>
      <c r="G201" s="536"/>
      <c r="H201" s="536"/>
      <c r="I201" s="536"/>
      <c r="J201" s="536"/>
      <c r="K201" s="536"/>
      <c r="L201" s="536"/>
      <c r="M201" s="536"/>
      <c r="N201" s="536"/>
      <c r="O201" s="536"/>
      <c r="P201" s="536"/>
      <c r="Q201" s="536"/>
      <c r="R201" s="536"/>
      <c r="S201" s="536"/>
      <c r="T201" s="536"/>
      <c r="U201" s="536"/>
      <c r="V201" s="536"/>
      <c r="W201" s="536"/>
      <c r="X201" s="536"/>
      <c r="Y201" s="536"/>
      <c r="Z201" s="536"/>
      <c r="AA201" s="536"/>
      <c r="AB201" s="536"/>
      <c r="AC201" s="536"/>
      <c r="AD201" s="536"/>
      <c r="AE201" s="536"/>
    </row>
    <row r="202" customFormat="false" ht="15.75" hidden="false" customHeight="true" outlineLevel="0" collapsed="false">
      <c r="A202" s="536"/>
      <c r="B202" s="536"/>
      <c r="C202" s="536"/>
      <c r="D202" s="538"/>
      <c r="E202" s="538"/>
      <c r="F202" s="536"/>
      <c r="G202" s="536"/>
      <c r="H202" s="536"/>
      <c r="I202" s="536"/>
      <c r="J202" s="536"/>
      <c r="K202" s="536"/>
      <c r="L202" s="536"/>
      <c r="M202" s="536"/>
      <c r="N202" s="536"/>
      <c r="O202" s="536"/>
      <c r="P202" s="536"/>
      <c r="Q202" s="536"/>
      <c r="R202" s="536"/>
      <c r="S202" s="536"/>
      <c r="T202" s="536"/>
      <c r="U202" s="536"/>
      <c r="V202" s="536"/>
      <c r="W202" s="536"/>
      <c r="X202" s="536"/>
      <c r="Y202" s="536"/>
      <c r="Z202" s="536"/>
      <c r="AA202" s="536"/>
      <c r="AB202" s="536"/>
      <c r="AC202" s="536"/>
      <c r="AD202" s="536"/>
      <c r="AE202" s="536"/>
    </row>
    <row r="203" customFormat="false" ht="15.75" hidden="false" customHeight="true" outlineLevel="0" collapsed="false">
      <c r="A203" s="536"/>
      <c r="B203" s="536"/>
      <c r="C203" s="536"/>
      <c r="D203" s="538"/>
      <c r="E203" s="538"/>
      <c r="F203" s="536"/>
      <c r="G203" s="536"/>
      <c r="H203" s="536"/>
      <c r="I203" s="536"/>
      <c r="J203" s="536"/>
      <c r="K203" s="536"/>
      <c r="L203" s="536"/>
      <c r="M203" s="536"/>
      <c r="N203" s="536"/>
      <c r="O203" s="536"/>
      <c r="P203" s="536"/>
      <c r="Q203" s="536"/>
      <c r="R203" s="536"/>
      <c r="S203" s="536"/>
      <c r="T203" s="536"/>
      <c r="U203" s="536"/>
      <c r="V203" s="536"/>
      <c r="W203" s="536"/>
      <c r="X203" s="536"/>
      <c r="Y203" s="536"/>
      <c r="Z203" s="536"/>
      <c r="AA203" s="536"/>
      <c r="AB203" s="536"/>
      <c r="AC203" s="536"/>
      <c r="AD203" s="536"/>
      <c r="AE203" s="536"/>
    </row>
    <row r="204" customFormat="false" ht="15.75" hidden="false" customHeight="true" outlineLevel="0" collapsed="false">
      <c r="A204" s="536"/>
      <c r="B204" s="536"/>
      <c r="C204" s="536"/>
      <c r="D204" s="538"/>
      <c r="E204" s="538"/>
      <c r="F204" s="536"/>
      <c r="G204" s="536"/>
      <c r="H204" s="536"/>
      <c r="I204" s="536"/>
      <c r="J204" s="536"/>
      <c r="K204" s="536"/>
      <c r="L204" s="536"/>
      <c r="M204" s="536"/>
      <c r="N204" s="536"/>
      <c r="O204" s="536"/>
      <c r="P204" s="536"/>
      <c r="Q204" s="536"/>
      <c r="R204" s="536"/>
      <c r="S204" s="536"/>
      <c r="T204" s="536"/>
      <c r="U204" s="536"/>
      <c r="V204" s="536"/>
      <c r="W204" s="536"/>
      <c r="X204" s="536"/>
      <c r="Y204" s="536"/>
      <c r="Z204" s="536"/>
      <c r="AA204" s="536"/>
      <c r="AB204" s="536"/>
      <c r="AC204" s="536"/>
      <c r="AD204" s="536"/>
      <c r="AE204" s="536"/>
    </row>
    <row r="205" customFormat="false" ht="15.75" hidden="false" customHeight="true" outlineLevel="0" collapsed="false">
      <c r="A205" s="536"/>
      <c r="B205" s="536"/>
      <c r="C205" s="536"/>
      <c r="D205" s="538"/>
      <c r="E205" s="538"/>
      <c r="F205" s="536"/>
      <c r="G205" s="536"/>
      <c r="H205" s="536"/>
      <c r="I205" s="536"/>
      <c r="J205" s="536"/>
      <c r="K205" s="536"/>
      <c r="L205" s="536"/>
      <c r="M205" s="536"/>
      <c r="N205" s="536"/>
      <c r="O205" s="536"/>
      <c r="P205" s="536"/>
      <c r="Q205" s="536"/>
      <c r="R205" s="536"/>
      <c r="S205" s="536"/>
      <c r="T205" s="536"/>
      <c r="U205" s="536"/>
      <c r="V205" s="536"/>
      <c r="W205" s="536"/>
      <c r="X205" s="536"/>
      <c r="Y205" s="536"/>
      <c r="Z205" s="536"/>
      <c r="AA205" s="536"/>
      <c r="AB205" s="536"/>
      <c r="AC205" s="536"/>
      <c r="AD205" s="536"/>
      <c r="AE205" s="536"/>
    </row>
    <row r="206" customFormat="false" ht="15.75" hidden="false" customHeight="true" outlineLevel="0" collapsed="false">
      <c r="A206" s="536"/>
      <c r="B206" s="536"/>
      <c r="C206" s="536"/>
      <c r="D206" s="538"/>
      <c r="E206" s="538"/>
      <c r="F206" s="536"/>
      <c r="G206" s="536"/>
      <c r="H206" s="536"/>
      <c r="I206" s="536"/>
      <c r="J206" s="536"/>
      <c r="K206" s="536"/>
      <c r="L206" s="536"/>
      <c r="M206" s="536"/>
      <c r="N206" s="536"/>
      <c r="O206" s="536"/>
      <c r="P206" s="536"/>
      <c r="Q206" s="536"/>
      <c r="R206" s="536"/>
      <c r="S206" s="536"/>
      <c r="T206" s="536"/>
      <c r="U206" s="536"/>
      <c r="V206" s="536"/>
      <c r="W206" s="536"/>
      <c r="X206" s="536"/>
      <c r="Y206" s="536"/>
      <c r="Z206" s="536"/>
      <c r="AA206" s="536"/>
      <c r="AB206" s="536"/>
      <c r="AC206" s="536"/>
      <c r="AD206" s="536"/>
      <c r="AE206" s="536"/>
    </row>
    <row r="207" customFormat="false" ht="15.75" hidden="false" customHeight="true" outlineLevel="0" collapsed="false">
      <c r="A207" s="536"/>
      <c r="B207" s="536"/>
      <c r="C207" s="536"/>
      <c r="D207" s="538"/>
      <c r="E207" s="538"/>
      <c r="F207" s="536"/>
      <c r="G207" s="536"/>
      <c r="H207" s="536"/>
      <c r="I207" s="536"/>
      <c r="J207" s="536"/>
      <c r="K207" s="536"/>
      <c r="L207" s="536"/>
      <c r="M207" s="536"/>
      <c r="N207" s="536"/>
      <c r="O207" s="536"/>
      <c r="P207" s="536"/>
      <c r="Q207" s="536"/>
      <c r="R207" s="536"/>
      <c r="S207" s="536"/>
      <c r="T207" s="536"/>
      <c r="U207" s="536"/>
      <c r="V207" s="536"/>
      <c r="W207" s="536"/>
      <c r="X207" s="536"/>
      <c r="Y207" s="536"/>
      <c r="Z207" s="536"/>
      <c r="AA207" s="536"/>
      <c r="AB207" s="536"/>
      <c r="AC207" s="536"/>
      <c r="AD207" s="536"/>
      <c r="AE207" s="536"/>
    </row>
    <row r="208" customFormat="false" ht="15.75" hidden="false" customHeight="true" outlineLevel="0" collapsed="false">
      <c r="A208" s="536"/>
      <c r="B208" s="536"/>
      <c r="C208" s="536"/>
      <c r="D208" s="538"/>
      <c r="E208" s="538"/>
      <c r="F208" s="536"/>
      <c r="G208" s="536"/>
      <c r="H208" s="536"/>
      <c r="I208" s="536"/>
      <c r="J208" s="536"/>
      <c r="K208" s="536"/>
      <c r="L208" s="536"/>
      <c r="M208" s="536"/>
      <c r="N208" s="536"/>
      <c r="O208" s="536"/>
      <c r="P208" s="536"/>
      <c r="Q208" s="536"/>
      <c r="R208" s="536"/>
      <c r="S208" s="536"/>
      <c r="T208" s="536"/>
      <c r="U208" s="536"/>
      <c r="V208" s="536"/>
      <c r="W208" s="536"/>
      <c r="X208" s="536"/>
      <c r="Y208" s="536"/>
      <c r="Z208" s="536"/>
      <c r="AA208" s="536"/>
      <c r="AB208" s="536"/>
      <c r="AC208" s="536"/>
      <c r="AD208" s="536"/>
      <c r="AE208" s="536"/>
    </row>
    <row r="209" customFormat="false" ht="15.75" hidden="false" customHeight="true" outlineLevel="0" collapsed="false">
      <c r="A209" s="536"/>
      <c r="B209" s="536"/>
      <c r="C209" s="536"/>
      <c r="D209" s="538"/>
      <c r="E209" s="538"/>
      <c r="F209" s="536"/>
      <c r="G209" s="536"/>
      <c r="H209" s="536"/>
      <c r="I209" s="536"/>
      <c r="J209" s="536"/>
      <c r="K209" s="536"/>
      <c r="L209" s="536"/>
      <c r="M209" s="536"/>
      <c r="N209" s="536"/>
      <c r="O209" s="536"/>
      <c r="P209" s="536"/>
      <c r="Q209" s="536"/>
      <c r="R209" s="536"/>
      <c r="S209" s="536"/>
      <c r="T209" s="536"/>
      <c r="U209" s="536"/>
      <c r="V209" s="536"/>
      <c r="W209" s="536"/>
      <c r="X209" s="536"/>
      <c r="Y209" s="536"/>
      <c r="Z209" s="536"/>
      <c r="AA209" s="536"/>
      <c r="AB209" s="536"/>
      <c r="AC209" s="536"/>
      <c r="AD209" s="536"/>
      <c r="AE209" s="536"/>
    </row>
    <row r="210" customFormat="false" ht="15.75" hidden="false" customHeight="true" outlineLevel="0" collapsed="false">
      <c r="A210" s="536"/>
      <c r="B210" s="536"/>
      <c r="C210" s="536"/>
      <c r="D210" s="538"/>
      <c r="E210" s="538"/>
      <c r="F210" s="536"/>
      <c r="G210" s="536"/>
      <c r="H210" s="536"/>
      <c r="I210" s="536"/>
      <c r="J210" s="536"/>
      <c r="K210" s="536"/>
      <c r="L210" s="536"/>
      <c r="M210" s="536"/>
      <c r="N210" s="536"/>
      <c r="O210" s="536"/>
      <c r="P210" s="536"/>
      <c r="Q210" s="536"/>
      <c r="R210" s="536"/>
      <c r="S210" s="536"/>
      <c r="T210" s="536"/>
      <c r="U210" s="536"/>
      <c r="V210" s="536"/>
      <c r="W210" s="536"/>
      <c r="X210" s="536"/>
      <c r="Y210" s="536"/>
      <c r="Z210" s="536"/>
      <c r="AA210" s="536"/>
      <c r="AB210" s="536"/>
      <c r="AC210" s="536"/>
      <c r="AD210" s="536"/>
      <c r="AE210" s="536"/>
    </row>
    <row r="211" customFormat="false" ht="15.75" hidden="false" customHeight="true" outlineLevel="0" collapsed="false">
      <c r="A211" s="536"/>
      <c r="B211" s="536"/>
      <c r="C211" s="536"/>
      <c r="D211" s="538"/>
      <c r="E211" s="538"/>
      <c r="F211" s="536"/>
      <c r="G211" s="536"/>
      <c r="H211" s="536"/>
      <c r="I211" s="536"/>
      <c r="J211" s="536"/>
      <c r="K211" s="536"/>
      <c r="L211" s="536"/>
      <c r="M211" s="536"/>
      <c r="N211" s="536"/>
      <c r="O211" s="536"/>
      <c r="P211" s="536"/>
      <c r="Q211" s="536"/>
      <c r="R211" s="536"/>
      <c r="S211" s="536"/>
      <c r="T211" s="536"/>
      <c r="U211" s="536"/>
      <c r="V211" s="536"/>
      <c r="W211" s="536"/>
      <c r="X211" s="536"/>
      <c r="Y211" s="536"/>
      <c r="Z211" s="536"/>
      <c r="AA211" s="536"/>
      <c r="AB211" s="536"/>
      <c r="AC211" s="536"/>
      <c r="AD211" s="536"/>
      <c r="AE211" s="536"/>
    </row>
    <row r="212" customFormat="false" ht="15.75" hidden="false" customHeight="true" outlineLevel="0" collapsed="false">
      <c r="A212" s="536"/>
      <c r="B212" s="536"/>
      <c r="C212" s="536"/>
      <c r="D212" s="538"/>
      <c r="E212" s="538"/>
      <c r="F212" s="536"/>
      <c r="G212" s="536"/>
      <c r="H212" s="536"/>
      <c r="I212" s="536"/>
      <c r="J212" s="536"/>
      <c r="K212" s="536"/>
      <c r="L212" s="536"/>
      <c r="M212" s="536"/>
      <c r="N212" s="536"/>
      <c r="O212" s="536"/>
      <c r="P212" s="536"/>
      <c r="Q212" s="536"/>
      <c r="R212" s="536"/>
      <c r="S212" s="536"/>
      <c r="T212" s="536"/>
      <c r="U212" s="536"/>
      <c r="V212" s="536"/>
      <c r="W212" s="536"/>
      <c r="X212" s="536"/>
      <c r="Y212" s="536"/>
      <c r="Z212" s="536"/>
      <c r="AA212" s="536"/>
      <c r="AB212" s="536"/>
      <c r="AC212" s="536"/>
      <c r="AD212" s="536"/>
      <c r="AE212" s="536"/>
    </row>
    <row r="213" customFormat="false" ht="15.75" hidden="false" customHeight="true" outlineLevel="0" collapsed="false">
      <c r="A213" s="536"/>
      <c r="B213" s="536"/>
      <c r="C213" s="536"/>
      <c r="D213" s="538"/>
      <c r="E213" s="538"/>
      <c r="F213" s="536"/>
      <c r="G213" s="536"/>
      <c r="H213" s="536"/>
      <c r="I213" s="536"/>
      <c r="J213" s="536"/>
      <c r="K213" s="536"/>
      <c r="L213" s="536"/>
      <c r="M213" s="536"/>
      <c r="N213" s="536"/>
      <c r="O213" s="536"/>
      <c r="P213" s="536"/>
      <c r="Q213" s="536"/>
      <c r="R213" s="536"/>
      <c r="S213" s="536"/>
      <c r="T213" s="536"/>
      <c r="U213" s="536"/>
      <c r="V213" s="536"/>
      <c r="W213" s="536"/>
      <c r="X213" s="536"/>
      <c r="Y213" s="536"/>
      <c r="Z213" s="536"/>
      <c r="AA213" s="536"/>
      <c r="AB213" s="536"/>
      <c r="AC213" s="536"/>
      <c r="AD213" s="536"/>
      <c r="AE213" s="536"/>
    </row>
    <row r="214" customFormat="false" ht="15.75" hidden="false" customHeight="true" outlineLevel="0" collapsed="false">
      <c r="A214" s="536"/>
      <c r="B214" s="536"/>
      <c r="C214" s="536"/>
      <c r="D214" s="538"/>
      <c r="E214" s="538"/>
      <c r="F214" s="536"/>
      <c r="G214" s="536"/>
      <c r="H214" s="536"/>
      <c r="I214" s="536"/>
      <c r="J214" s="536"/>
      <c r="K214" s="536"/>
      <c r="L214" s="536"/>
      <c r="M214" s="536"/>
      <c r="N214" s="536"/>
      <c r="O214" s="536"/>
      <c r="P214" s="536"/>
      <c r="Q214" s="536"/>
      <c r="R214" s="536"/>
      <c r="S214" s="536"/>
      <c r="T214" s="536"/>
      <c r="U214" s="536"/>
      <c r="V214" s="536"/>
      <c r="W214" s="536"/>
      <c r="X214" s="536"/>
      <c r="Y214" s="536"/>
      <c r="Z214" s="536"/>
      <c r="AA214" s="536"/>
      <c r="AB214" s="536"/>
      <c r="AC214" s="536"/>
      <c r="AD214" s="536"/>
      <c r="AE214" s="536"/>
    </row>
    <row r="215" customFormat="false" ht="15.75" hidden="false" customHeight="true" outlineLevel="0" collapsed="false">
      <c r="A215" s="536"/>
      <c r="B215" s="536"/>
      <c r="C215" s="536"/>
      <c r="D215" s="538"/>
      <c r="E215" s="538"/>
      <c r="F215" s="536"/>
      <c r="G215" s="536"/>
      <c r="H215" s="536"/>
      <c r="I215" s="536"/>
      <c r="J215" s="536"/>
      <c r="K215" s="536"/>
      <c r="L215" s="536"/>
      <c r="M215" s="536"/>
      <c r="N215" s="536"/>
      <c r="O215" s="536"/>
      <c r="P215" s="536"/>
      <c r="Q215" s="536"/>
      <c r="R215" s="536"/>
      <c r="S215" s="536"/>
      <c r="T215" s="536"/>
      <c r="U215" s="536"/>
      <c r="V215" s="536"/>
      <c r="W215" s="536"/>
      <c r="X215" s="536"/>
      <c r="Y215" s="536"/>
      <c r="Z215" s="536"/>
      <c r="AA215" s="536"/>
      <c r="AB215" s="536"/>
      <c r="AC215" s="536"/>
      <c r="AD215" s="536"/>
      <c r="AE215" s="536"/>
    </row>
    <row r="216" customFormat="false" ht="15.75" hidden="false" customHeight="true" outlineLevel="0" collapsed="false">
      <c r="A216" s="536"/>
      <c r="B216" s="536"/>
      <c r="C216" s="536"/>
      <c r="D216" s="538"/>
      <c r="E216" s="538"/>
      <c r="F216" s="536"/>
      <c r="G216" s="536"/>
      <c r="H216" s="536"/>
      <c r="I216" s="536"/>
      <c r="J216" s="536"/>
      <c r="K216" s="536"/>
      <c r="L216" s="536"/>
      <c r="M216" s="536"/>
      <c r="N216" s="536"/>
      <c r="O216" s="536"/>
      <c r="P216" s="536"/>
      <c r="Q216" s="536"/>
      <c r="R216" s="536"/>
      <c r="S216" s="536"/>
      <c r="T216" s="536"/>
      <c r="U216" s="536"/>
      <c r="V216" s="536"/>
      <c r="W216" s="536"/>
      <c r="X216" s="536"/>
      <c r="Y216" s="536"/>
      <c r="Z216" s="536"/>
      <c r="AA216" s="536"/>
      <c r="AB216" s="536"/>
      <c r="AC216" s="536"/>
      <c r="AD216" s="536"/>
      <c r="AE216" s="536"/>
    </row>
    <row r="217" customFormat="false" ht="15.75" hidden="false" customHeight="true" outlineLevel="0" collapsed="false">
      <c r="A217" s="536"/>
      <c r="B217" s="536"/>
      <c r="C217" s="536"/>
      <c r="D217" s="538"/>
      <c r="E217" s="538"/>
      <c r="F217" s="536"/>
      <c r="G217" s="536"/>
      <c r="H217" s="536"/>
      <c r="I217" s="536"/>
      <c r="J217" s="536"/>
      <c r="K217" s="536"/>
      <c r="L217" s="536"/>
      <c r="M217" s="536"/>
      <c r="N217" s="536"/>
      <c r="O217" s="536"/>
      <c r="P217" s="536"/>
      <c r="Q217" s="536"/>
      <c r="R217" s="536"/>
      <c r="S217" s="536"/>
      <c r="T217" s="536"/>
      <c r="U217" s="536"/>
      <c r="V217" s="536"/>
      <c r="W217" s="536"/>
      <c r="X217" s="536"/>
      <c r="Y217" s="536"/>
      <c r="Z217" s="536"/>
      <c r="AA217" s="536"/>
      <c r="AB217" s="536"/>
      <c r="AC217" s="536"/>
      <c r="AD217" s="536"/>
      <c r="AE217" s="536"/>
    </row>
    <row r="218" customFormat="false" ht="15.75" hidden="false" customHeight="true" outlineLevel="0" collapsed="false">
      <c r="A218" s="536"/>
      <c r="B218" s="536"/>
      <c r="C218" s="536"/>
      <c r="D218" s="538"/>
      <c r="E218" s="538"/>
      <c r="F218" s="536"/>
      <c r="G218" s="536"/>
      <c r="H218" s="536"/>
      <c r="I218" s="536"/>
      <c r="J218" s="536"/>
      <c r="K218" s="536"/>
      <c r="L218" s="536"/>
      <c r="M218" s="536"/>
      <c r="N218" s="536"/>
      <c r="O218" s="536"/>
      <c r="P218" s="536"/>
      <c r="Q218" s="536"/>
      <c r="R218" s="536"/>
      <c r="S218" s="536"/>
      <c r="T218" s="536"/>
      <c r="U218" s="536"/>
      <c r="V218" s="536"/>
      <c r="W218" s="536"/>
      <c r="X218" s="536"/>
      <c r="Y218" s="536"/>
      <c r="Z218" s="536"/>
      <c r="AA218" s="536"/>
      <c r="AB218" s="536"/>
      <c r="AC218" s="536"/>
      <c r="AD218" s="536"/>
      <c r="AE218" s="536"/>
    </row>
    <row r="219" customFormat="false" ht="15.75" hidden="false" customHeight="true" outlineLevel="0" collapsed="false">
      <c r="A219" s="536"/>
      <c r="B219" s="536"/>
      <c r="C219" s="536"/>
      <c r="D219" s="538"/>
      <c r="E219" s="538"/>
      <c r="F219" s="536"/>
      <c r="G219" s="536"/>
      <c r="H219" s="536"/>
      <c r="I219" s="536"/>
      <c r="J219" s="536"/>
      <c r="K219" s="536"/>
      <c r="L219" s="536"/>
      <c r="M219" s="536"/>
      <c r="N219" s="536"/>
      <c r="O219" s="536"/>
      <c r="P219" s="536"/>
      <c r="Q219" s="536"/>
      <c r="R219" s="536"/>
      <c r="S219" s="536"/>
      <c r="T219" s="536"/>
      <c r="U219" s="536"/>
      <c r="V219" s="536"/>
      <c r="W219" s="536"/>
      <c r="X219" s="536"/>
      <c r="Y219" s="536"/>
      <c r="Z219" s="536"/>
      <c r="AA219" s="536"/>
      <c r="AB219" s="536"/>
      <c r="AC219" s="536"/>
      <c r="AD219" s="536"/>
      <c r="AE219" s="536"/>
    </row>
    <row r="220" customFormat="false" ht="15.75" hidden="false" customHeight="true" outlineLevel="0" collapsed="false">
      <c r="A220" s="536"/>
      <c r="B220" s="536"/>
      <c r="C220" s="536"/>
      <c r="D220" s="538"/>
      <c r="E220" s="538"/>
      <c r="F220" s="536"/>
      <c r="G220" s="536"/>
      <c r="H220" s="536"/>
      <c r="I220" s="536"/>
      <c r="J220" s="536"/>
      <c r="K220" s="536"/>
      <c r="L220" s="536"/>
      <c r="M220" s="536"/>
      <c r="N220" s="536"/>
      <c r="O220" s="536"/>
      <c r="P220" s="536"/>
      <c r="Q220" s="536"/>
      <c r="R220" s="536"/>
      <c r="S220" s="536"/>
      <c r="T220" s="536"/>
      <c r="U220" s="536"/>
      <c r="V220" s="536"/>
      <c r="W220" s="536"/>
      <c r="X220" s="536"/>
      <c r="Y220" s="536"/>
      <c r="Z220" s="536"/>
      <c r="AA220" s="536"/>
      <c r="AB220" s="536"/>
      <c r="AC220" s="536"/>
      <c r="AD220" s="536"/>
      <c r="AE220" s="536"/>
    </row>
    <row r="221" customFormat="false" ht="15.75" hidden="false" customHeight="true" outlineLevel="0" collapsed="false">
      <c r="A221" s="536"/>
      <c r="B221" s="536"/>
      <c r="C221" s="536"/>
      <c r="D221" s="538"/>
      <c r="E221" s="538"/>
      <c r="F221" s="536"/>
      <c r="G221" s="536"/>
      <c r="H221" s="536"/>
      <c r="I221" s="536"/>
      <c r="J221" s="536"/>
      <c r="K221" s="536"/>
      <c r="L221" s="536"/>
      <c r="M221" s="536"/>
      <c r="N221" s="536"/>
      <c r="O221" s="536"/>
      <c r="P221" s="536"/>
      <c r="Q221" s="536"/>
      <c r="R221" s="536"/>
      <c r="S221" s="536"/>
      <c r="T221" s="536"/>
      <c r="U221" s="536"/>
      <c r="V221" s="536"/>
      <c r="W221" s="536"/>
      <c r="X221" s="536"/>
      <c r="Y221" s="536"/>
      <c r="Z221" s="536"/>
      <c r="AA221" s="536"/>
      <c r="AB221" s="536"/>
      <c r="AC221" s="536"/>
      <c r="AD221" s="536"/>
      <c r="AE221" s="536"/>
    </row>
    <row r="222" customFormat="false" ht="15.75" hidden="false" customHeight="true" outlineLevel="0" collapsed="false">
      <c r="A222" s="536"/>
      <c r="B222" s="536"/>
      <c r="C222" s="536"/>
      <c r="D222" s="538"/>
      <c r="E222" s="538"/>
      <c r="F222" s="536"/>
      <c r="G222" s="536"/>
      <c r="H222" s="536"/>
      <c r="I222" s="536"/>
      <c r="J222" s="536"/>
      <c r="K222" s="536"/>
      <c r="L222" s="536"/>
      <c r="M222" s="536"/>
      <c r="N222" s="536"/>
      <c r="O222" s="536"/>
      <c r="P222" s="536"/>
      <c r="Q222" s="536"/>
      <c r="R222" s="536"/>
      <c r="S222" s="536"/>
      <c r="T222" s="536"/>
      <c r="U222" s="536"/>
      <c r="V222" s="536"/>
      <c r="W222" s="536"/>
      <c r="X222" s="536"/>
      <c r="Y222" s="536"/>
      <c r="Z222" s="536"/>
      <c r="AA222" s="536"/>
      <c r="AB222" s="536"/>
      <c r="AC222" s="536"/>
      <c r="AD222" s="536"/>
      <c r="AE222" s="536"/>
    </row>
    <row r="223" customFormat="false" ht="15.75" hidden="false" customHeight="true" outlineLevel="0" collapsed="false">
      <c r="A223" s="536"/>
      <c r="B223" s="536"/>
      <c r="C223" s="536"/>
      <c r="D223" s="538"/>
      <c r="E223" s="538"/>
      <c r="F223" s="536"/>
      <c r="G223" s="536"/>
      <c r="H223" s="536"/>
      <c r="I223" s="536"/>
      <c r="J223" s="536"/>
      <c r="K223" s="536"/>
      <c r="L223" s="536"/>
      <c r="M223" s="536"/>
      <c r="N223" s="536"/>
      <c r="O223" s="536"/>
      <c r="P223" s="536"/>
      <c r="Q223" s="536"/>
      <c r="R223" s="536"/>
      <c r="S223" s="536"/>
      <c r="T223" s="536"/>
      <c r="U223" s="536"/>
      <c r="V223" s="536"/>
      <c r="W223" s="536"/>
      <c r="X223" s="536"/>
      <c r="Y223" s="536"/>
      <c r="Z223" s="536"/>
      <c r="AA223" s="536"/>
      <c r="AB223" s="536"/>
      <c r="AC223" s="536"/>
      <c r="AD223" s="536"/>
      <c r="AE223" s="536"/>
    </row>
    <row r="224" customFormat="false" ht="15.75" hidden="false" customHeight="true" outlineLevel="0" collapsed="false">
      <c r="A224" s="536"/>
      <c r="B224" s="536"/>
      <c r="C224" s="536"/>
      <c r="D224" s="538"/>
      <c r="E224" s="538"/>
      <c r="F224" s="536"/>
      <c r="G224" s="536"/>
      <c r="H224" s="536"/>
      <c r="I224" s="536"/>
      <c r="J224" s="536"/>
      <c r="K224" s="536"/>
      <c r="L224" s="536"/>
      <c r="M224" s="536"/>
      <c r="N224" s="536"/>
      <c r="O224" s="536"/>
      <c r="P224" s="536"/>
      <c r="Q224" s="536"/>
      <c r="R224" s="536"/>
      <c r="S224" s="536"/>
      <c r="T224" s="536"/>
      <c r="U224" s="536"/>
      <c r="V224" s="536"/>
      <c r="W224" s="536"/>
      <c r="X224" s="536"/>
      <c r="Y224" s="536"/>
      <c r="Z224" s="536"/>
      <c r="AA224" s="536"/>
      <c r="AB224" s="536"/>
      <c r="AC224" s="536"/>
      <c r="AD224" s="536"/>
      <c r="AE224" s="536"/>
    </row>
    <row r="225" customFormat="false" ht="15.75" hidden="false" customHeight="true" outlineLevel="0" collapsed="false">
      <c r="A225" s="536"/>
      <c r="B225" s="536"/>
      <c r="C225" s="536"/>
      <c r="D225" s="538"/>
      <c r="E225" s="538"/>
      <c r="F225" s="536"/>
      <c r="G225" s="536"/>
      <c r="H225" s="536"/>
      <c r="I225" s="536"/>
      <c r="J225" s="536"/>
      <c r="K225" s="536"/>
      <c r="L225" s="536"/>
      <c r="M225" s="536"/>
      <c r="N225" s="536"/>
      <c r="O225" s="536"/>
      <c r="P225" s="536"/>
      <c r="Q225" s="536"/>
      <c r="R225" s="536"/>
      <c r="S225" s="536"/>
      <c r="T225" s="536"/>
      <c r="U225" s="536"/>
      <c r="V225" s="536"/>
      <c r="W225" s="536"/>
      <c r="X225" s="536"/>
      <c r="Y225" s="536"/>
      <c r="Z225" s="536"/>
      <c r="AA225" s="536"/>
      <c r="AB225" s="536"/>
      <c r="AC225" s="536"/>
      <c r="AD225" s="536"/>
      <c r="AE225" s="536"/>
    </row>
    <row r="226" customFormat="false" ht="15.75" hidden="false" customHeight="true" outlineLevel="0" collapsed="false">
      <c r="A226" s="536"/>
      <c r="B226" s="536"/>
      <c r="C226" s="536"/>
      <c r="D226" s="538"/>
      <c r="E226" s="538"/>
      <c r="F226" s="536"/>
      <c r="G226" s="536"/>
      <c r="H226" s="536"/>
      <c r="I226" s="536"/>
      <c r="J226" s="536"/>
      <c r="K226" s="536"/>
      <c r="L226" s="536"/>
      <c r="M226" s="536"/>
      <c r="N226" s="536"/>
      <c r="O226" s="536"/>
      <c r="P226" s="536"/>
      <c r="Q226" s="536"/>
      <c r="R226" s="536"/>
      <c r="S226" s="536"/>
      <c r="T226" s="536"/>
      <c r="U226" s="536"/>
      <c r="V226" s="536"/>
      <c r="W226" s="536"/>
      <c r="X226" s="536"/>
      <c r="Y226" s="536"/>
      <c r="Z226" s="536"/>
      <c r="AA226" s="536"/>
      <c r="AB226" s="536"/>
      <c r="AC226" s="536"/>
      <c r="AD226" s="536"/>
      <c r="AE226" s="536"/>
    </row>
    <row r="227" customFormat="false" ht="15.75" hidden="false" customHeight="true" outlineLevel="0" collapsed="false">
      <c r="A227" s="536"/>
      <c r="B227" s="536"/>
      <c r="C227" s="536"/>
      <c r="D227" s="538"/>
      <c r="E227" s="538"/>
      <c r="F227" s="536"/>
      <c r="G227" s="536"/>
      <c r="H227" s="536"/>
      <c r="I227" s="536"/>
      <c r="J227" s="536"/>
      <c r="K227" s="536"/>
      <c r="L227" s="536"/>
      <c r="M227" s="536"/>
      <c r="N227" s="536"/>
      <c r="O227" s="536"/>
      <c r="P227" s="536"/>
      <c r="Q227" s="536"/>
      <c r="R227" s="536"/>
      <c r="S227" s="536"/>
      <c r="T227" s="536"/>
      <c r="U227" s="536"/>
      <c r="V227" s="536"/>
      <c r="W227" s="536"/>
      <c r="X227" s="536"/>
      <c r="Y227" s="536"/>
      <c r="Z227" s="536"/>
      <c r="AA227" s="536"/>
      <c r="AB227" s="536"/>
      <c r="AC227" s="536"/>
      <c r="AD227" s="536"/>
      <c r="AE227" s="536"/>
    </row>
    <row r="228" customFormat="false" ht="15.75" hidden="false" customHeight="true" outlineLevel="0" collapsed="false">
      <c r="A228" s="536"/>
      <c r="B228" s="536"/>
      <c r="C228" s="536"/>
      <c r="D228" s="538"/>
      <c r="E228" s="538"/>
      <c r="F228" s="536"/>
      <c r="G228" s="536"/>
      <c r="H228" s="536"/>
      <c r="I228" s="536"/>
      <c r="J228" s="536"/>
      <c r="K228" s="536"/>
      <c r="L228" s="536"/>
      <c r="M228" s="536"/>
      <c r="N228" s="536"/>
      <c r="O228" s="536"/>
      <c r="P228" s="536"/>
      <c r="Q228" s="536"/>
      <c r="R228" s="536"/>
      <c r="S228" s="536"/>
      <c r="T228" s="536"/>
      <c r="U228" s="536"/>
      <c r="V228" s="536"/>
      <c r="W228" s="536"/>
      <c r="X228" s="536"/>
      <c r="Y228" s="536"/>
      <c r="Z228" s="536"/>
      <c r="AA228" s="536"/>
      <c r="AB228" s="536"/>
      <c r="AC228" s="536"/>
      <c r="AD228" s="536"/>
      <c r="AE228" s="536"/>
    </row>
    <row r="229" customFormat="false" ht="15.75" hidden="false" customHeight="true" outlineLevel="0" collapsed="false">
      <c r="A229" s="536"/>
      <c r="B229" s="536"/>
      <c r="C229" s="536"/>
      <c r="D229" s="538"/>
      <c r="E229" s="538"/>
      <c r="F229" s="536"/>
      <c r="G229" s="536"/>
      <c r="H229" s="536"/>
      <c r="I229" s="536"/>
      <c r="J229" s="536"/>
      <c r="K229" s="536"/>
      <c r="L229" s="536"/>
      <c r="M229" s="536"/>
      <c r="N229" s="536"/>
      <c r="O229" s="536"/>
      <c r="P229" s="536"/>
      <c r="Q229" s="536"/>
      <c r="R229" s="536"/>
      <c r="S229" s="536"/>
      <c r="T229" s="536"/>
      <c r="U229" s="536"/>
      <c r="V229" s="536"/>
      <c r="W229" s="536"/>
      <c r="X229" s="536"/>
      <c r="Y229" s="536"/>
      <c r="Z229" s="536"/>
      <c r="AA229" s="536"/>
      <c r="AB229" s="536"/>
      <c r="AC229" s="536"/>
      <c r="AD229" s="536"/>
      <c r="AE229" s="536"/>
    </row>
    <row r="230" customFormat="false" ht="15.75" hidden="false" customHeight="true" outlineLevel="0" collapsed="false">
      <c r="A230" s="536"/>
      <c r="B230" s="536"/>
      <c r="C230" s="536"/>
      <c r="D230" s="538"/>
      <c r="E230" s="538"/>
      <c r="F230" s="536"/>
      <c r="G230" s="536"/>
      <c r="H230" s="536"/>
      <c r="I230" s="536"/>
      <c r="J230" s="536"/>
      <c r="K230" s="536"/>
      <c r="L230" s="536"/>
      <c r="M230" s="536"/>
      <c r="N230" s="536"/>
      <c r="O230" s="536"/>
      <c r="P230" s="536"/>
      <c r="Q230" s="536"/>
      <c r="R230" s="536"/>
      <c r="S230" s="536"/>
      <c r="T230" s="536"/>
      <c r="U230" s="536"/>
      <c r="V230" s="536"/>
      <c r="W230" s="536"/>
      <c r="X230" s="536"/>
      <c r="Y230" s="536"/>
      <c r="Z230" s="536"/>
      <c r="AA230" s="536"/>
      <c r="AB230" s="536"/>
      <c r="AC230" s="536"/>
      <c r="AD230" s="536"/>
      <c r="AE230" s="536"/>
    </row>
    <row r="231" customFormat="false" ht="15.75" hidden="false" customHeight="true" outlineLevel="0" collapsed="false">
      <c r="A231" s="536"/>
      <c r="B231" s="536"/>
      <c r="C231" s="536"/>
      <c r="D231" s="538"/>
      <c r="E231" s="538"/>
      <c r="F231" s="536"/>
      <c r="G231" s="536"/>
      <c r="H231" s="536"/>
      <c r="I231" s="536"/>
      <c r="J231" s="536"/>
      <c r="K231" s="536"/>
      <c r="L231" s="536"/>
      <c r="M231" s="536"/>
      <c r="N231" s="536"/>
      <c r="O231" s="536"/>
      <c r="P231" s="536"/>
      <c r="Q231" s="536"/>
      <c r="R231" s="536"/>
      <c r="S231" s="536"/>
      <c r="T231" s="536"/>
      <c r="U231" s="536"/>
      <c r="V231" s="536"/>
      <c r="W231" s="536"/>
      <c r="X231" s="536"/>
      <c r="Y231" s="536"/>
      <c r="Z231" s="536"/>
      <c r="AA231" s="536"/>
      <c r="AB231" s="536"/>
      <c r="AC231" s="536"/>
      <c r="AD231" s="536"/>
      <c r="AE231" s="536"/>
    </row>
    <row r="232" customFormat="false" ht="15.75" hidden="false" customHeight="true" outlineLevel="0" collapsed="false">
      <c r="A232" s="536"/>
      <c r="B232" s="536"/>
      <c r="C232" s="536"/>
      <c r="D232" s="538"/>
      <c r="E232" s="538"/>
      <c r="F232" s="536"/>
      <c r="G232" s="536"/>
      <c r="H232" s="536"/>
      <c r="I232" s="536"/>
      <c r="J232" s="536"/>
      <c r="K232" s="536"/>
      <c r="L232" s="536"/>
      <c r="M232" s="536"/>
      <c r="N232" s="536"/>
      <c r="O232" s="536"/>
      <c r="P232" s="536"/>
      <c r="Q232" s="536"/>
      <c r="R232" s="536"/>
      <c r="S232" s="536"/>
      <c r="T232" s="536"/>
      <c r="U232" s="536"/>
      <c r="V232" s="536"/>
      <c r="W232" s="536"/>
      <c r="X232" s="536"/>
      <c r="Y232" s="536"/>
      <c r="Z232" s="536"/>
      <c r="AA232" s="536"/>
      <c r="AB232" s="536"/>
      <c r="AC232" s="536"/>
      <c r="AD232" s="536"/>
      <c r="AE232" s="536"/>
    </row>
    <row r="233" customFormat="false" ht="15.75" hidden="false" customHeight="true" outlineLevel="0" collapsed="false">
      <c r="A233" s="536"/>
      <c r="B233" s="536"/>
      <c r="C233" s="536"/>
      <c r="D233" s="538"/>
      <c r="E233" s="538"/>
      <c r="F233" s="536"/>
      <c r="G233" s="536"/>
      <c r="H233" s="536"/>
      <c r="I233" s="536"/>
      <c r="J233" s="536"/>
      <c r="K233" s="536"/>
      <c r="L233" s="536"/>
      <c r="M233" s="536"/>
      <c r="N233" s="536"/>
      <c r="O233" s="536"/>
      <c r="P233" s="536"/>
      <c r="Q233" s="536"/>
      <c r="R233" s="536"/>
      <c r="S233" s="536"/>
      <c r="T233" s="536"/>
      <c r="U233" s="536"/>
      <c r="V233" s="536"/>
      <c r="W233" s="536"/>
      <c r="X233" s="536"/>
      <c r="Y233" s="536"/>
      <c r="Z233" s="536"/>
      <c r="AA233" s="536"/>
      <c r="AB233" s="536"/>
      <c r="AC233" s="536"/>
      <c r="AD233" s="536"/>
      <c r="AE233" s="536"/>
    </row>
    <row r="234" customFormat="false" ht="15.75" hidden="false" customHeight="true" outlineLevel="0" collapsed="false">
      <c r="A234" s="536"/>
      <c r="B234" s="536"/>
      <c r="C234" s="536"/>
      <c r="D234" s="538"/>
      <c r="E234" s="538"/>
      <c r="F234" s="536"/>
      <c r="G234" s="536"/>
      <c r="H234" s="536"/>
      <c r="I234" s="536"/>
      <c r="J234" s="536"/>
      <c r="K234" s="536"/>
      <c r="L234" s="536"/>
      <c r="M234" s="536"/>
      <c r="N234" s="536"/>
      <c r="O234" s="536"/>
      <c r="P234" s="536"/>
      <c r="Q234" s="536"/>
      <c r="R234" s="536"/>
      <c r="S234" s="536"/>
      <c r="T234" s="536"/>
      <c r="U234" s="536"/>
      <c r="V234" s="536"/>
      <c r="W234" s="536"/>
      <c r="X234" s="536"/>
      <c r="Y234" s="536"/>
      <c r="Z234" s="536"/>
      <c r="AA234" s="536"/>
      <c r="AB234" s="536"/>
      <c r="AC234" s="536"/>
      <c r="AD234" s="536"/>
      <c r="AE234" s="536"/>
    </row>
    <row r="235" customFormat="false" ht="15.75" hidden="false" customHeight="true" outlineLevel="0" collapsed="false">
      <c r="A235" s="536"/>
      <c r="B235" s="536"/>
      <c r="C235" s="536"/>
      <c r="D235" s="538"/>
      <c r="E235" s="538"/>
      <c r="F235" s="536"/>
      <c r="G235" s="536"/>
      <c r="H235" s="536"/>
      <c r="I235" s="536"/>
      <c r="J235" s="536"/>
      <c r="K235" s="536"/>
      <c r="L235" s="536"/>
      <c r="M235" s="536"/>
      <c r="N235" s="536"/>
      <c r="O235" s="536"/>
      <c r="P235" s="536"/>
      <c r="Q235" s="536"/>
      <c r="R235" s="536"/>
      <c r="S235" s="536"/>
      <c r="T235" s="536"/>
      <c r="U235" s="536"/>
      <c r="V235" s="536"/>
      <c r="W235" s="536"/>
      <c r="X235" s="536"/>
      <c r="Y235" s="536"/>
      <c r="Z235" s="536"/>
      <c r="AA235" s="536"/>
      <c r="AB235" s="536"/>
      <c r="AC235" s="536"/>
      <c r="AD235" s="536"/>
      <c r="AE235" s="536"/>
    </row>
    <row r="236" customFormat="false" ht="15.75" hidden="false" customHeight="true" outlineLevel="0" collapsed="false">
      <c r="A236" s="536"/>
      <c r="B236" s="536"/>
      <c r="C236" s="536"/>
      <c r="D236" s="538"/>
      <c r="E236" s="538"/>
      <c r="F236" s="536"/>
      <c r="G236" s="536"/>
      <c r="H236" s="536"/>
      <c r="I236" s="536"/>
      <c r="J236" s="536"/>
      <c r="K236" s="536"/>
      <c r="L236" s="536"/>
      <c r="M236" s="536"/>
      <c r="N236" s="536"/>
      <c r="O236" s="536"/>
      <c r="P236" s="536"/>
      <c r="Q236" s="536"/>
      <c r="R236" s="536"/>
      <c r="S236" s="536"/>
      <c r="T236" s="536"/>
      <c r="U236" s="536"/>
      <c r="V236" s="536"/>
      <c r="W236" s="536"/>
      <c r="X236" s="536"/>
      <c r="Y236" s="536"/>
      <c r="Z236" s="536"/>
      <c r="AA236" s="536"/>
      <c r="AB236" s="536"/>
      <c r="AC236" s="536"/>
      <c r="AD236" s="536"/>
      <c r="AE236" s="536"/>
    </row>
    <row r="237" customFormat="false" ht="15.75" hidden="false" customHeight="true" outlineLevel="0" collapsed="false">
      <c r="A237" s="536"/>
      <c r="B237" s="536"/>
      <c r="C237" s="536"/>
      <c r="D237" s="538"/>
      <c r="E237" s="538"/>
      <c r="F237" s="536"/>
      <c r="G237" s="536"/>
      <c r="H237" s="536"/>
      <c r="I237" s="536"/>
      <c r="J237" s="536"/>
      <c r="K237" s="536"/>
      <c r="L237" s="536"/>
      <c r="M237" s="536"/>
      <c r="N237" s="536"/>
      <c r="O237" s="536"/>
      <c r="P237" s="536"/>
      <c r="Q237" s="536"/>
      <c r="R237" s="536"/>
      <c r="S237" s="536"/>
      <c r="T237" s="536"/>
      <c r="U237" s="536"/>
      <c r="V237" s="536"/>
      <c r="W237" s="536"/>
      <c r="X237" s="536"/>
      <c r="Y237" s="536"/>
      <c r="Z237" s="536"/>
      <c r="AA237" s="536"/>
      <c r="AB237" s="536"/>
      <c r="AC237" s="536"/>
      <c r="AD237" s="536"/>
      <c r="AE237" s="536"/>
    </row>
    <row r="238" customFormat="false" ht="15.75" hidden="false" customHeight="true" outlineLevel="0" collapsed="false">
      <c r="A238" s="536"/>
      <c r="B238" s="536"/>
      <c r="C238" s="536"/>
      <c r="D238" s="538"/>
      <c r="E238" s="538"/>
      <c r="F238" s="536"/>
      <c r="G238" s="536"/>
      <c r="H238" s="536"/>
      <c r="I238" s="536"/>
      <c r="J238" s="536"/>
      <c r="K238" s="536"/>
      <c r="L238" s="536"/>
      <c r="M238" s="536"/>
      <c r="N238" s="536"/>
      <c r="O238" s="536"/>
      <c r="P238" s="536"/>
      <c r="Q238" s="536"/>
      <c r="R238" s="536"/>
      <c r="S238" s="536"/>
      <c r="T238" s="536"/>
      <c r="U238" s="536"/>
      <c r="V238" s="536"/>
      <c r="W238" s="536"/>
      <c r="X238" s="536"/>
      <c r="Y238" s="536"/>
      <c r="Z238" s="536"/>
      <c r="AA238" s="536"/>
      <c r="AB238" s="536"/>
      <c r="AC238" s="536"/>
      <c r="AD238" s="536"/>
      <c r="AE238" s="536"/>
    </row>
    <row r="239" customFormat="false" ht="15.75" hidden="false" customHeight="true" outlineLevel="0" collapsed="false">
      <c r="A239" s="536"/>
      <c r="B239" s="536"/>
      <c r="C239" s="536"/>
      <c r="D239" s="538"/>
      <c r="E239" s="538"/>
      <c r="F239" s="536"/>
      <c r="G239" s="536"/>
      <c r="H239" s="536"/>
      <c r="I239" s="536"/>
      <c r="J239" s="536"/>
      <c r="K239" s="536"/>
      <c r="L239" s="536"/>
      <c r="M239" s="536"/>
      <c r="N239" s="536"/>
      <c r="O239" s="536"/>
      <c r="P239" s="536"/>
      <c r="Q239" s="536"/>
      <c r="R239" s="536"/>
      <c r="S239" s="536"/>
      <c r="T239" s="536"/>
      <c r="U239" s="536"/>
      <c r="V239" s="536"/>
      <c r="W239" s="536"/>
      <c r="X239" s="536"/>
      <c r="Y239" s="536"/>
      <c r="Z239" s="536"/>
      <c r="AA239" s="536"/>
      <c r="AB239" s="536"/>
      <c r="AC239" s="536"/>
      <c r="AD239" s="536"/>
      <c r="AE239" s="536"/>
    </row>
    <row r="240" customFormat="false" ht="15.75" hidden="false" customHeight="true" outlineLevel="0" collapsed="false">
      <c r="A240" s="536"/>
      <c r="B240" s="536"/>
      <c r="C240" s="536"/>
      <c r="D240" s="538"/>
      <c r="E240" s="538"/>
      <c r="F240" s="536"/>
      <c r="G240" s="536"/>
      <c r="H240" s="536"/>
      <c r="I240" s="536"/>
      <c r="J240" s="536"/>
      <c r="K240" s="536"/>
      <c r="L240" s="536"/>
      <c r="M240" s="536"/>
      <c r="N240" s="536"/>
      <c r="O240" s="536"/>
      <c r="P240" s="536"/>
      <c r="Q240" s="536"/>
      <c r="R240" s="536"/>
      <c r="S240" s="536"/>
      <c r="T240" s="536"/>
      <c r="U240" s="536"/>
      <c r="V240" s="536"/>
      <c r="W240" s="536"/>
      <c r="X240" s="536"/>
      <c r="Y240" s="536"/>
      <c r="Z240" s="536"/>
      <c r="AA240" s="536"/>
      <c r="AB240" s="536"/>
      <c r="AC240" s="536"/>
      <c r="AD240" s="536"/>
      <c r="AE240" s="536"/>
    </row>
    <row r="241" customFormat="false" ht="15.75" hidden="false" customHeight="true" outlineLevel="0" collapsed="false">
      <c r="A241" s="536"/>
      <c r="B241" s="536"/>
      <c r="C241" s="536"/>
      <c r="D241" s="538"/>
      <c r="E241" s="538"/>
      <c r="F241" s="536"/>
      <c r="G241" s="536"/>
      <c r="H241" s="536"/>
      <c r="I241" s="536"/>
      <c r="J241" s="536"/>
      <c r="K241" s="536"/>
      <c r="L241" s="536"/>
      <c r="M241" s="536"/>
      <c r="N241" s="536"/>
      <c r="O241" s="536"/>
      <c r="P241" s="536"/>
      <c r="Q241" s="536"/>
      <c r="R241" s="536"/>
      <c r="S241" s="536"/>
      <c r="T241" s="536"/>
      <c r="U241" s="536"/>
      <c r="V241" s="536"/>
      <c r="W241" s="536"/>
      <c r="X241" s="536"/>
      <c r="Y241" s="536"/>
      <c r="Z241" s="536"/>
      <c r="AA241" s="536"/>
      <c r="AB241" s="536"/>
      <c r="AC241" s="536"/>
      <c r="AD241" s="536"/>
      <c r="AE241" s="536"/>
    </row>
    <row r="242" customFormat="false" ht="15.75" hidden="false" customHeight="true" outlineLevel="0" collapsed="false">
      <c r="A242" s="536"/>
      <c r="B242" s="536"/>
      <c r="C242" s="536"/>
      <c r="D242" s="538"/>
      <c r="E242" s="538"/>
      <c r="F242" s="536"/>
      <c r="G242" s="536"/>
      <c r="H242" s="536"/>
      <c r="I242" s="536"/>
      <c r="J242" s="536"/>
      <c r="K242" s="536"/>
      <c r="L242" s="536"/>
      <c r="M242" s="536"/>
      <c r="N242" s="536"/>
      <c r="O242" s="536"/>
      <c r="P242" s="536"/>
      <c r="Q242" s="536"/>
      <c r="R242" s="536"/>
      <c r="S242" s="536"/>
      <c r="T242" s="536"/>
      <c r="U242" s="536"/>
      <c r="V242" s="536"/>
      <c r="W242" s="536"/>
      <c r="X242" s="536"/>
      <c r="Y242" s="536"/>
      <c r="Z242" s="536"/>
      <c r="AA242" s="536"/>
      <c r="AB242" s="536"/>
      <c r="AC242" s="536"/>
      <c r="AD242" s="536"/>
      <c r="AE242" s="536"/>
    </row>
    <row r="243" customFormat="false" ht="15.75" hidden="false" customHeight="true" outlineLevel="0" collapsed="false">
      <c r="A243" s="536"/>
      <c r="B243" s="536"/>
      <c r="C243" s="536"/>
      <c r="D243" s="538"/>
      <c r="E243" s="538"/>
      <c r="F243" s="536"/>
      <c r="G243" s="536"/>
      <c r="H243" s="536"/>
      <c r="I243" s="536"/>
      <c r="J243" s="536"/>
      <c r="K243" s="536"/>
      <c r="L243" s="536"/>
      <c r="M243" s="536"/>
      <c r="N243" s="536"/>
      <c r="O243" s="536"/>
      <c r="P243" s="536"/>
      <c r="Q243" s="536"/>
      <c r="R243" s="536"/>
      <c r="S243" s="536"/>
      <c r="T243" s="536"/>
      <c r="U243" s="536"/>
      <c r="V243" s="536"/>
      <c r="W243" s="536"/>
      <c r="X243" s="536"/>
      <c r="Y243" s="536"/>
      <c r="Z243" s="536"/>
      <c r="AA243" s="536"/>
      <c r="AB243" s="536"/>
      <c r="AC243" s="536"/>
      <c r="AD243" s="536"/>
      <c r="AE243" s="536"/>
    </row>
    <row r="244" customFormat="false" ht="15.75" hidden="false" customHeight="true" outlineLevel="0" collapsed="false">
      <c r="A244" s="536"/>
      <c r="B244" s="536"/>
      <c r="C244" s="536"/>
      <c r="D244" s="538"/>
      <c r="E244" s="538"/>
      <c r="F244" s="536"/>
      <c r="G244" s="536"/>
      <c r="H244" s="536"/>
      <c r="I244" s="536"/>
      <c r="J244" s="536"/>
      <c r="K244" s="536"/>
      <c r="L244" s="536"/>
      <c r="M244" s="536"/>
      <c r="N244" s="536"/>
      <c r="O244" s="536"/>
      <c r="P244" s="536"/>
      <c r="Q244" s="536"/>
      <c r="R244" s="536"/>
      <c r="S244" s="536"/>
      <c r="T244" s="536"/>
      <c r="U244" s="536"/>
      <c r="V244" s="536"/>
      <c r="W244" s="536"/>
      <c r="X244" s="536"/>
      <c r="Y244" s="536"/>
      <c r="Z244" s="536"/>
      <c r="AA244" s="536"/>
      <c r="AB244" s="536"/>
      <c r="AC244" s="536"/>
      <c r="AD244" s="536"/>
      <c r="AE244" s="536"/>
    </row>
    <row r="245" customFormat="false" ht="15.75" hidden="false" customHeight="true" outlineLevel="0" collapsed="false">
      <c r="A245" s="536"/>
      <c r="B245" s="536"/>
      <c r="C245" s="536"/>
      <c r="D245" s="538"/>
      <c r="E245" s="538"/>
      <c r="F245" s="536"/>
      <c r="G245" s="536"/>
      <c r="H245" s="536"/>
      <c r="I245" s="536"/>
      <c r="J245" s="536"/>
      <c r="K245" s="536"/>
      <c r="L245" s="536"/>
      <c r="M245" s="536"/>
      <c r="N245" s="536"/>
      <c r="O245" s="536"/>
      <c r="P245" s="536"/>
      <c r="Q245" s="536"/>
      <c r="R245" s="536"/>
      <c r="S245" s="536"/>
      <c r="T245" s="536"/>
      <c r="U245" s="536"/>
      <c r="V245" s="536"/>
      <c r="W245" s="536"/>
      <c r="X245" s="536"/>
      <c r="Y245" s="536"/>
      <c r="Z245" s="536"/>
      <c r="AA245" s="536"/>
      <c r="AB245" s="536"/>
      <c r="AC245" s="536"/>
      <c r="AD245" s="536"/>
      <c r="AE245" s="536"/>
    </row>
    <row r="246" customFormat="false" ht="15.75" hidden="false" customHeight="true" outlineLevel="0" collapsed="false">
      <c r="A246" s="536"/>
      <c r="B246" s="536"/>
      <c r="C246" s="536"/>
      <c r="D246" s="538"/>
      <c r="E246" s="538"/>
      <c r="F246" s="536"/>
      <c r="G246" s="536"/>
      <c r="H246" s="536"/>
      <c r="I246" s="536"/>
      <c r="J246" s="536"/>
      <c r="K246" s="536"/>
      <c r="L246" s="536"/>
      <c r="M246" s="536"/>
      <c r="N246" s="536"/>
      <c r="O246" s="536"/>
      <c r="P246" s="536"/>
      <c r="Q246" s="536"/>
      <c r="R246" s="536"/>
      <c r="S246" s="536"/>
      <c r="T246" s="536"/>
      <c r="U246" s="536"/>
      <c r="V246" s="536"/>
      <c r="W246" s="536"/>
      <c r="X246" s="536"/>
      <c r="Y246" s="536"/>
      <c r="Z246" s="536"/>
      <c r="AA246" s="536"/>
      <c r="AB246" s="536"/>
      <c r="AC246" s="536"/>
      <c r="AD246" s="536"/>
      <c r="AE246" s="536"/>
    </row>
    <row r="247" customFormat="false" ht="15.75" hidden="false" customHeight="true" outlineLevel="0" collapsed="false">
      <c r="A247" s="536"/>
      <c r="B247" s="536"/>
      <c r="C247" s="536"/>
      <c r="D247" s="538"/>
      <c r="E247" s="538"/>
      <c r="F247" s="536"/>
      <c r="G247" s="536"/>
      <c r="H247" s="536"/>
      <c r="I247" s="536"/>
      <c r="J247" s="536"/>
      <c r="K247" s="536"/>
      <c r="L247" s="536"/>
      <c r="M247" s="536"/>
      <c r="N247" s="536"/>
      <c r="O247" s="536"/>
      <c r="P247" s="536"/>
      <c r="Q247" s="536"/>
      <c r="R247" s="536"/>
      <c r="S247" s="536"/>
      <c r="T247" s="536"/>
      <c r="U247" s="536"/>
      <c r="V247" s="536"/>
      <c r="W247" s="536"/>
      <c r="X247" s="536"/>
      <c r="Y247" s="536"/>
      <c r="Z247" s="536"/>
      <c r="AA247" s="536"/>
      <c r="AB247" s="536"/>
      <c r="AC247" s="536"/>
      <c r="AD247" s="536"/>
      <c r="AE247" s="536"/>
    </row>
    <row r="248" customFormat="false" ht="15.75" hidden="false" customHeight="true" outlineLevel="0" collapsed="false">
      <c r="A248" s="536"/>
      <c r="B248" s="536"/>
      <c r="C248" s="536"/>
      <c r="D248" s="538"/>
      <c r="E248" s="538"/>
      <c r="F248" s="536"/>
      <c r="G248" s="536"/>
      <c r="H248" s="536"/>
      <c r="I248" s="536"/>
      <c r="J248" s="536"/>
      <c r="K248" s="536"/>
      <c r="L248" s="536"/>
      <c r="M248" s="536"/>
      <c r="N248" s="536"/>
      <c r="O248" s="536"/>
      <c r="P248" s="536"/>
      <c r="Q248" s="536"/>
      <c r="R248" s="536"/>
      <c r="S248" s="536"/>
      <c r="T248" s="536"/>
      <c r="U248" s="536"/>
      <c r="V248" s="536"/>
      <c r="W248" s="536"/>
      <c r="X248" s="536"/>
      <c r="Y248" s="536"/>
      <c r="Z248" s="536"/>
      <c r="AA248" s="536"/>
      <c r="AB248" s="536"/>
      <c r="AC248" s="536"/>
      <c r="AD248" s="536"/>
      <c r="AE248" s="536"/>
    </row>
    <row r="249" customFormat="false" ht="15.75" hidden="false" customHeight="true" outlineLevel="0" collapsed="false">
      <c r="A249" s="536"/>
      <c r="B249" s="536"/>
      <c r="C249" s="536"/>
      <c r="D249" s="538"/>
      <c r="E249" s="538"/>
      <c r="F249" s="536"/>
      <c r="G249" s="536"/>
      <c r="H249" s="536"/>
      <c r="I249" s="536"/>
      <c r="J249" s="536"/>
      <c r="K249" s="536"/>
      <c r="L249" s="536"/>
      <c r="M249" s="536"/>
      <c r="N249" s="536"/>
      <c r="O249" s="536"/>
      <c r="P249" s="536"/>
      <c r="Q249" s="536"/>
      <c r="R249" s="536"/>
      <c r="S249" s="536"/>
      <c r="T249" s="536"/>
      <c r="U249" s="536"/>
      <c r="V249" s="536"/>
      <c r="W249" s="536"/>
      <c r="X249" s="536"/>
      <c r="Y249" s="536"/>
      <c r="Z249" s="536"/>
      <c r="AA249" s="536"/>
      <c r="AB249" s="536"/>
      <c r="AC249" s="536"/>
      <c r="AD249" s="536"/>
      <c r="AE249" s="536"/>
    </row>
    <row r="250" customFormat="false" ht="15.75" hidden="false" customHeight="true" outlineLevel="0" collapsed="false">
      <c r="A250" s="536"/>
      <c r="B250" s="536"/>
      <c r="C250" s="536"/>
      <c r="D250" s="538"/>
      <c r="E250" s="538"/>
      <c r="F250" s="536"/>
      <c r="G250" s="536"/>
      <c r="H250" s="536"/>
      <c r="I250" s="536"/>
      <c r="J250" s="536"/>
      <c r="K250" s="536"/>
      <c r="L250" s="536"/>
      <c r="M250" s="536"/>
      <c r="N250" s="536"/>
      <c r="O250" s="536"/>
      <c r="P250" s="536"/>
      <c r="Q250" s="536"/>
      <c r="R250" s="536"/>
      <c r="S250" s="536"/>
      <c r="T250" s="536"/>
      <c r="U250" s="536"/>
      <c r="V250" s="536"/>
      <c r="W250" s="536"/>
      <c r="X250" s="536"/>
      <c r="Y250" s="536"/>
      <c r="Z250" s="536"/>
      <c r="AA250" s="536"/>
      <c r="AB250" s="536"/>
      <c r="AC250" s="536"/>
      <c r="AD250" s="536"/>
      <c r="AE250" s="536"/>
    </row>
    <row r="251" customFormat="false" ht="15.75" hidden="false" customHeight="true" outlineLevel="0" collapsed="false">
      <c r="A251" s="536"/>
      <c r="B251" s="536"/>
      <c r="C251" s="536"/>
      <c r="D251" s="538"/>
      <c r="E251" s="538"/>
      <c r="F251" s="536"/>
      <c r="G251" s="536"/>
      <c r="H251" s="536"/>
      <c r="I251" s="536"/>
      <c r="J251" s="536"/>
      <c r="K251" s="536"/>
      <c r="L251" s="536"/>
      <c r="M251" s="536"/>
      <c r="N251" s="536"/>
      <c r="O251" s="536"/>
      <c r="P251" s="536"/>
      <c r="Q251" s="536"/>
      <c r="R251" s="536"/>
      <c r="S251" s="536"/>
      <c r="T251" s="536"/>
      <c r="U251" s="536"/>
      <c r="V251" s="536"/>
      <c r="W251" s="536"/>
      <c r="X251" s="536"/>
      <c r="Y251" s="536"/>
      <c r="Z251" s="536"/>
      <c r="AA251" s="536"/>
      <c r="AB251" s="536"/>
      <c r="AC251" s="536"/>
      <c r="AD251" s="536"/>
      <c r="AE251" s="536"/>
    </row>
    <row r="252" customFormat="false" ht="15.75" hidden="false" customHeight="true" outlineLevel="0" collapsed="false">
      <c r="A252" s="536"/>
      <c r="B252" s="536"/>
      <c r="C252" s="536"/>
      <c r="D252" s="538"/>
      <c r="E252" s="538"/>
      <c r="F252" s="536"/>
      <c r="G252" s="536"/>
      <c r="H252" s="536"/>
      <c r="I252" s="536"/>
      <c r="J252" s="536"/>
      <c r="K252" s="536"/>
      <c r="L252" s="536"/>
      <c r="M252" s="536"/>
      <c r="N252" s="536"/>
      <c r="O252" s="536"/>
      <c r="P252" s="536"/>
      <c r="Q252" s="536"/>
      <c r="R252" s="536"/>
      <c r="S252" s="536"/>
      <c r="T252" s="536"/>
      <c r="U252" s="536"/>
      <c r="V252" s="536"/>
      <c r="W252" s="536"/>
      <c r="X252" s="536"/>
      <c r="Y252" s="536"/>
      <c r="Z252" s="536"/>
      <c r="AA252" s="536"/>
      <c r="AB252" s="536"/>
      <c r="AC252" s="536"/>
      <c r="AD252" s="536"/>
      <c r="AE252" s="536"/>
    </row>
    <row r="253" customFormat="false" ht="15.75" hidden="false" customHeight="true" outlineLevel="0" collapsed="false">
      <c r="A253" s="536"/>
      <c r="B253" s="536"/>
      <c r="C253" s="536"/>
      <c r="D253" s="538"/>
      <c r="E253" s="538"/>
      <c r="F253" s="536"/>
      <c r="G253" s="536"/>
      <c r="H253" s="536"/>
      <c r="I253" s="536"/>
      <c r="J253" s="536"/>
      <c r="K253" s="536"/>
      <c r="L253" s="536"/>
      <c r="M253" s="536"/>
      <c r="N253" s="536"/>
      <c r="O253" s="536"/>
      <c r="P253" s="536"/>
      <c r="Q253" s="536"/>
      <c r="R253" s="536"/>
      <c r="S253" s="536"/>
      <c r="T253" s="536"/>
      <c r="U253" s="536"/>
      <c r="V253" s="536"/>
      <c r="W253" s="536"/>
      <c r="X253" s="536"/>
      <c r="Y253" s="536"/>
      <c r="Z253" s="536"/>
      <c r="AA253" s="536"/>
      <c r="AB253" s="536"/>
      <c r="AC253" s="536"/>
      <c r="AD253" s="536"/>
      <c r="AE253" s="536"/>
    </row>
    <row r="254" customFormat="false" ht="15.75" hidden="false" customHeight="true" outlineLevel="0" collapsed="false">
      <c r="A254" s="536"/>
      <c r="B254" s="536"/>
      <c r="C254" s="536"/>
      <c r="D254" s="538"/>
      <c r="E254" s="538"/>
      <c r="F254" s="536"/>
      <c r="G254" s="536"/>
      <c r="H254" s="536"/>
      <c r="I254" s="536"/>
      <c r="J254" s="536"/>
      <c r="K254" s="536"/>
      <c r="L254" s="536"/>
      <c r="M254" s="536"/>
      <c r="N254" s="536"/>
      <c r="O254" s="536"/>
      <c r="P254" s="536"/>
      <c r="Q254" s="536"/>
      <c r="R254" s="536"/>
      <c r="S254" s="536"/>
      <c r="T254" s="536"/>
      <c r="U254" s="536"/>
      <c r="V254" s="536"/>
      <c r="W254" s="536"/>
      <c r="X254" s="536"/>
      <c r="Y254" s="536"/>
      <c r="Z254" s="536"/>
      <c r="AA254" s="536"/>
      <c r="AB254" s="536"/>
      <c r="AC254" s="536"/>
      <c r="AD254" s="536"/>
      <c r="AE254" s="536"/>
    </row>
    <row r="255" customFormat="false" ht="15.75" hidden="false" customHeight="true" outlineLevel="0" collapsed="false">
      <c r="A255" s="536"/>
      <c r="B255" s="536"/>
      <c r="C255" s="536"/>
      <c r="D255" s="538"/>
      <c r="E255" s="538"/>
      <c r="F255" s="536"/>
      <c r="G255" s="536"/>
      <c r="H255" s="536"/>
      <c r="I255" s="536"/>
      <c r="J255" s="536"/>
      <c r="K255" s="536"/>
      <c r="L255" s="536"/>
      <c r="M255" s="536"/>
      <c r="N255" s="536"/>
      <c r="O255" s="536"/>
      <c r="P255" s="536"/>
      <c r="Q255" s="536"/>
      <c r="R255" s="536"/>
      <c r="S255" s="536"/>
      <c r="T255" s="536"/>
      <c r="U255" s="536"/>
      <c r="V255" s="536"/>
      <c r="W255" s="536"/>
      <c r="X255" s="536"/>
      <c r="Y255" s="536"/>
      <c r="Z255" s="536"/>
      <c r="AA255" s="536"/>
      <c r="AB255" s="536"/>
      <c r="AC255" s="536"/>
      <c r="AD255" s="536"/>
      <c r="AE255" s="536"/>
    </row>
    <row r="256" customFormat="false" ht="15.75" hidden="false" customHeight="true" outlineLevel="0" collapsed="false">
      <c r="A256" s="536"/>
      <c r="B256" s="536"/>
      <c r="C256" s="536"/>
      <c r="D256" s="538"/>
      <c r="E256" s="538"/>
      <c r="F256" s="536"/>
      <c r="G256" s="536"/>
      <c r="H256" s="536"/>
      <c r="I256" s="536"/>
      <c r="J256" s="536"/>
      <c r="K256" s="536"/>
      <c r="L256" s="536"/>
      <c r="M256" s="536"/>
      <c r="N256" s="536"/>
      <c r="O256" s="536"/>
      <c r="P256" s="536"/>
      <c r="Q256" s="536"/>
      <c r="R256" s="536"/>
      <c r="S256" s="536"/>
      <c r="T256" s="536"/>
      <c r="U256" s="536"/>
      <c r="V256" s="536"/>
      <c r="W256" s="536"/>
      <c r="X256" s="536"/>
      <c r="Y256" s="536"/>
      <c r="Z256" s="536"/>
      <c r="AA256" s="536"/>
      <c r="AB256" s="536"/>
      <c r="AC256" s="536"/>
      <c r="AD256" s="536"/>
      <c r="AE256" s="536"/>
    </row>
    <row r="257" customFormat="false" ht="15.75" hidden="false" customHeight="true" outlineLevel="0" collapsed="false">
      <c r="A257" s="536"/>
      <c r="B257" s="536"/>
      <c r="C257" s="536"/>
      <c r="D257" s="538"/>
      <c r="E257" s="538"/>
      <c r="F257" s="536"/>
      <c r="G257" s="536"/>
      <c r="H257" s="536"/>
      <c r="I257" s="536"/>
      <c r="J257" s="536"/>
      <c r="K257" s="536"/>
      <c r="L257" s="536"/>
      <c r="M257" s="536"/>
      <c r="N257" s="536"/>
      <c r="O257" s="536"/>
      <c r="P257" s="536"/>
      <c r="Q257" s="536"/>
      <c r="R257" s="536"/>
      <c r="S257" s="536"/>
      <c r="T257" s="536"/>
      <c r="U257" s="536"/>
      <c r="V257" s="536"/>
      <c r="W257" s="536"/>
      <c r="X257" s="536"/>
      <c r="Y257" s="536"/>
      <c r="Z257" s="536"/>
      <c r="AA257" s="536"/>
      <c r="AB257" s="536"/>
      <c r="AC257" s="536"/>
      <c r="AD257" s="536"/>
      <c r="AE257" s="536"/>
    </row>
    <row r="258" customFormat="false" ht="15.75" hidden="false" customHeight="true" outlineLevel="0" collapsed="false">
      <c r="A258" s="536"/>
      <c r="B258" s="536"/>
      <c r="C258" s="536"/>
      <c r="D258" s="538"/>
      <c r="E258" s="538"/>
      <c r="F258" s="536"/>
      <c r="G258" s="536"/>
      <c r="H258" s="536"/>
      <c r="I258" s="536"/>
      <c r="J258" s="536"/>
      <c r="K258" s="536"/>
      <c r="L258" s="536"/>
      <c r="M258" s="536"/>
      <c r="N258" s="536"/>
      <c r="O258" s="536"/>
      <c r="P258" s="536"/>
      <c r="Q258" s="536"/>
      <c r="R258" s="536"/>
      <c r="S258" s="536"/>
      <c r="T258" s="536"/>
      <c r="U258" s="536"/>
      <c r="V258" s="536"/>
      <c r="W258" s="536"/>
      <c r="X258" s="536"/>
      <c r="Y258" s="536"/>
      <c r="Z258" s="536"/>
      <c r="AA258" s="536"/>
      <c r="AB258" s="536"/>
      <c r="AC258" s="536"/>
      <c r="AD258" s="536"/>
      <c r="AE258" s="536"/>
    </row>
    <row r="259" customFormat="false" ht="15.75" hidden="false" customHeight="true" outlineLevel="0" collapsed="false">
      <c r="A259" s="536"/>
      <c r="B259" s="536"/>
      <c r="C259" s="536"/>
      <c r="D259" s="538"/>
      <c r="E259" s="538"/>
      <c r="F259" s="536"/>
      <c r="G259" s="536"/>
      <c r="H259" s="536"/>
      <c r="I259" s="536"/>
      <c r="J259" s="536"/>
      <c r="K259" s="536"/>
      <c r="L259" s="536"/>
      <c r="M259" s="536"/>
      <c r="N259" s="536"/>
      <c r="O259" s="536"/>
      <c r="P259" s="536"/>
      <c r="Q259" s="536"/>
      <c r="R259" s="536"/>
      <c r="S259" s="536"/>
      <c r="T259" s="536"/>
      <c r="U259" s="536"/>
      <c r="V259" s="536"/>
      <c r="W259" s="536"/>
      <c r="X259" s="536"/>
      <c r="Y259" s="536"/>
      <c r="Z259" s="536"/>
      <c r="AA259" s="536"/>
      <c r="AB259" s="536"/>
      <c r="AC259" s="536"/>
      <c r="AD259" s="536"/>
      <c r="AE259" s="536"/>
    </row>
    <row r="260" customFormat="false" ht="15.75" hidden="false" customHeight="true" outlineLevel="0" collapsed="false">
      <c r="A260" s="536"/>
      <c r="B260" s="536"/>
      <c r="C260" s="536"/>
      <c r="D260" s="538"/>
      <c r="E260" s="538"/>
      <c r="F260" s="536"/>
      <c r="G260" s="536"/>
      <c r="H260" s="536"/>
      <c r="I260" s="536"/>
      <c r="J260" s="536"/>
      <c r="K260" s="536"/>
      <c r="L260" s="536"/>
      <c r="M260" s="536"/>
      <c r="N260" s="536"/>
      <c r="O260" s="536"/>
      <c r="P260" s="536"/>
      <c r="Q260" s="536"/>
      <c r="R260" s="536"/>
      <c r="S260" s="536"/>
      <c r="T260" s="536"/>
      <c r="U260" s="536"/>
      <c r="V260" s="536"/>
      <c r="W260" s="536"/>
      <c r="X260" s="536"/>
      <c r="Y260" s="536"/>
      <c r="Z260" s="536"/>
      <c r="AA260" s="536"/>
      <c r="AB260" s="536"/>
      <c r="AC260" s="536"/>
      <c r="AD260" s="536"/>
      <c r="AE260" s="536"/>
    </row>
    <row r="261" customFormat="false" ht="15.75" hidden="false" customHeight="true" outlineLevel="0" collapsed="false">
      <c r="A261" s="536"/>
      <c r="B261" s="536"/>
      <c r="C261" s="536"/>
      <c r="D261" s="538"/>
      <c r="E261" s="538"/>
      <c r="F261" s="536"/>
      <c r="G261" s="536"/>
      <c r="H261" s="536"/>
      <c r="I261" s="536"/>
      <c r="J261" s="536"/>
      <c r="K261" s="536"/>
      <c r="L261" s="536"/>
      <c r="M261" s="536"/>
      <c r="N261" s="536"/>
      <c r="O261" s="536"/>
      <c r="P261" s="536"/>
      <c r="Q261" s="536"/>
      <c r="R261" s="536"/>
      <c r="S261" s="536"/>
      <c r="T261" s="536"/>
      <c r="U261" s="536"/>
      <c r="V261" s="536"/>
      <c r="W261" s="536"/>
      <c r="X261" s="536"/>
      <c r="Y261" s="536"/>
      <c r="Z261" s="536"/>
      <c r="AA261" s="536"/>
      <c r="AB261" s="536"/>
      <c r="AC261" s="536"/>
      <c r="AD261" s="536"/>
      <c r="AE261" s="536"/>
    </row>
    <row r="262" customFormat="false" ht="15.75" hidden="false" customHeight="true" outlineLevel="0" collapsed="false">
      <c r="A262" s="536"/>
      <c r="B262" s="536"/>
      <c r="C262" s="536"/>
      <c r="D262" s="538"/>
      <c r="E262" s="538"/>
      <c r="F262" s="536"/>
      <c r="G262" s="536"/>
      <c r="H262" s="536"/>
      <c r="I262" s="536"/>
      <c r="J262" s="536"/>
      <c r="K262" s="536"/>
      <c r="L262" s="536"/>
      <c r="M262" s="536"/>
      <c r="N262" s="536"/>
      <c r="O262" s="536"/>
      <c r="P262" s="536"/>
      <c r="Q262" s="536"/>
      <c r="R262" s="536"/>
      <c r="S262" s="536"/>
      <c r="T262" s="536"/>
      <c r="U262" s="536"/>
      <c r="V262" s="536"/>
      <c r="W262" s="536"/>
      <c r="X262" s="536"/>
      <c r="Y262" s="536"/>
      <c r="Z262" s="536"/>
      <c r="AA262" s="536"/>
      <c r="AB262" s="536"/>
      <c r="AC262" s="536"/>
      <c r="AD262" s="536"/>
      <c r="AE262" s="536"/>
    </row>
    <row r="263" customFormat="false" ht="15.75" hidden="false" customHeight="true" outlineLevel="0" collapsed="false">
      <c r="A263" s="536"/>
      <c r="B263" s="536"/>
      <c r="C263" s="536"/>
      <c r="D263" s="538"/>
      <c r="E263" s="538"/>
      <c r="F263" s="536"/>
      <c r="G263" s="536"/>
      <c r="H263" s="536"/>
      <c r="I263" s="536"/>
      <c r="J263" s="536"/>
      <c r="K263" s="536"/>
      <c r="L263" s="536"/>
      <c r="M263" s="536"/>
      <c r="N263" s="536"/>
      <c r="O263" s="536"/>
      <c r="P263" s="536"/>
      <c r="Q263" s="536"/>
      <c r="R263" s="536"/>
      <c r="S263" s="536"/>
      <c r="T263" s="536"/>
      <c r="U263" s="536"/>
      <c r="V263" s="536"/>
      <c r="W263" s="536"/>
      <c r="X263" s="536"/>
      <c r="Y263" s="536"/>
      <c r="Z263" s="536"/>
      <c r="AA263" s="536"/>
      <c r="AB263" s="536"/>
      <c r="AC263" s="536"/>
      <c r="AD263" s="536"/>
      <c r="AE263" s="536"/>
    </row>
    <row r="264" customFormat="false" ht="15.75" hidden="false" customHeight="true" outlineLevel="0" collapsed="false">
      <c r="A264" s="536"/>
      <c r="B264" s="536"/>
      <c r="C264" s="536"/>
      <c r="D264" s="538"/>
      <c r="E264" s="538"/>
      <c r="F264" s="536"/>
      <c r="G264" s="536"/>
      <c r="H264" s="536"/>
      <c r="I264" s="536"/>
      <c r="J264" s="536"/>
      <c r="K264" s="536"/>
      <c r="L264" s="536"/>
      <c r="M264" s="536"/>
      <c r="N264" s="536"/>
      <c r="O264" s="536"/>
      <c r="P264" s="536"/>
      <c r="Q264" s="536"/>
      <c r="R264" s="536"/>
      <c r="S264" s="536"/>
      <c r="T264" s="536"/>
      <c r="U264" s="536"/>
      <c r="V264" s="536"/>
      <c r="W264" s="536"/>
      <c r="X264" s="536"/>
      <c r="Y264" s="536"/>
      <c r="Z264" s="536"/>
      <c r="AA264" s="536"/>
      <c r="AB264" s="536"/>
      <c r="AC264" s="536"/>
      <c r="AD264" s="536"/>
      <c r="AE264" s="536"/>
    </row>
    <row r="265" customFormat="false" ht="15.75" hidden="false" customHeight="true" outlineLevel="0" collapsed="false">
      <c r="A265" s="536"/>
      <c r="B265" s="536"/>
      <c r="C265" s="536"/>
      <c r="D265" s="538"/>
      <c r="E265" s="538"/>
      <c r="F265" s="536"/>
      <c r="G265" s="536"/>
      <c r="H265" s="536"/>
      <c r="I265" s="536"/>
      <c r="J265" s="536"/>
      <c r="K265" s="536"/>
      <c r="L265" s="536"/>
      <c r="M265" s="536"/>
      <c r="N265" s="536"/>
      <c r="O265" s="536"/>
      <c r="P265" s="536"/>
      <c r="Q265" s="536"/>
      <c r="R265" s="536"/>
      <c r="S265" s="536"/>
      <c r="T265" s="536"/>
      <c r="U265" s="536"/>
      <c r="V265" s="536"/>
      <c r="W265" s="536"/>
      <c r="X265" s="536"/>
      <c r="Y265" s="536"/>
      <c r="Z265" s="536"/>
      <c r="AA265" s="536"/>
      <c r="AB265" s="536"/>
      <c r="AC265" s="536"/>
      <c r="AD265" s="536"/>
      <c r="AE265" s="536"/>
    </row>
    <row r="266" customFormat="false" ht="15.75" hidden="false" customHeight="true" outlineLevel="0" collapsed="false">
      <c r="A266" s="536"/>
      <c r="B266" s="536"/>
      <c r="C266" s="536"/>
      <c r="D266" s="538"/>
      <c r="E266" s="538"/>
      <c r="F266" s="536"/>
      <c r="G266" s="536"/>
      <c r="H266" s="536"/>
      <c r="I266" s="536"/>
      <c r="J266" s="536"/>
      <c r="K266" s="536"/>
      <c r="L266" s="536"/>
      <c r="M266" s="536"/>
      <c r="N266" s="536"/>
      <c r="O266" s="536"/>
      <c r="P266" s="536"/>
      <c r="Q266" s="536"/>
      <c r="R266" s="536"/>
      <c r="S266" s="536"/>
      <c r="T266" s="536"/>
      <c r="U266" s="536"/>
      <c r="V266" s="536"/>
      <c r="W266" s="536"/>
      <c r="X266" s="536"/>
      <c r="Y266" s="536"/>
      <c r="Z266" s="536"/>
      <c r="AA266" s="536"/>
      <c r="AB266" s="536"/>
      <c r="AC266" s="536"/>
      <c r="AD266" s="536"/>
      <c r="AE266" s="536"/>
    </row>
    <row r="267" customFormat="false" ht="15.75" hidden="false" customHeight="true" outlineLevel="0" collapsed="false">
      <c r="A267" s="536"/>
      <c r="B267" s="536"/>
      <c r="C267" s="536"/>
      <c r="D267" s="538"/>
      <c r="E267" s="538"/>
      <c r="F267" s="536"/>
      <c r="G267" s="536"/>
      <c r="H267" s="536"/>
      <c r="I267" s="536"/>
      <c r="J267" s="536"/>
      <c r="K267" s="536"/>
      <c r="L267" s="536"/>
      <c r="M267" s="536"/>
      <c r="N267" s="536"/>
      <c r="O267" s="536"/>
      <c r="P267" s="536"/>
      <c r="Q267" s="536"/>
      <c r="R267" s="536"/>
      <c r="S267" s="536"/>
      <c r="T267" s="536"/>
      <c r="U267" s="536"/>
      <c r="V267" s="536"/>
      <c r="W267" s="536"/>
      <c r="X267" s="536"/>
      <c r="Y267" s="536"/>
      <c r="Z267" s="536"/>
      <c r="AA267" s="536"/>
      <c r="AB267" s="536"/>
      <c r="AC267" s="536"/>
      <c r="AD267" s="536"/>
      <c r="AE267" s="536"/>
    </row>
    <row r="268" customFormat="false" ht="15.75" hidden="false" customHeight="true" outlineLevel="0" collapsed="false">
      <c r="A268" s="536"/>
      <c r="B268" s="536"/>
      <c r="C268" s="536"/>
      <c r="D268" s="538"/>
      <c r="E268" s="538"/>
      <c r="F268" s="536"/>
      <c r="G268" s="536"/>
      <c r="H268" s="536"/>
      <c r="I268" s="536"/>
      <c r="J268" s="536"/>
      <c r="K268" s="536"/>
      <c r="L268" s="536"/>
      <c r="M268" s="536"/>
      <c r="N268" s="536"/>
      <c r="O268" s="536"/>
      <c r="P268" s="536"/>
      <c r="Q268" s="536"/>
      <c r="R268" s="536"/>
      <c r="S268" s="536"/>
      <c r="T268" s="536"/>
      <c r="U268" s="536"/>
      <c r="V268" s="536"/>
      <c r="W268" s="536"/>
      <c r="X268" s="536"/>
      <c r="Y268" s="536"/>
      <c r="Z268" s="536"/>
      <c r="AA268" s="536"/>
      <c r="AB268" s="536"/>
      <c r="AC268" s="536"/>
      <c r="AD268" s="536"/>
      <c r="AE268" s="536"/>
    </row>
    <row r="269" customFormat="false" ht="15.75" hidden="false" customHeight="true" outlineLevel="0" collapsed="false">
      <c r="A269" s="536"/>
      <c r="B269" s="536"/>
      <c r="C269" s="536"/>
      <c r="D269" s="538"/>
      <c r="E269" s="538"/>
      <c r="F269" s="536"/>
      <c r="G269" s="536"/>
      <c r="H269" s="536"/>
      <c r="I269" s="536"/>
      <c r="J269" s="536"/>
      <c r="K269" s="536"/>
      <c r="L269" s="536"/>
      <c r="M269" s="536"/>
      <c r="N269" s="536"/>
      <c r="O269" s="536"/>
      <c r="P269" s="536"/>
      <c r="Q269" s="536"/>
      <c r="R269" s="536"/>
      <c r="S269" s="536"/>
      <c r="T269" s="536"/>
      <c r="U269" s="536"/>
      <c r="V269" s="536"/>
      <c r="W269" s="536"/>
      <c r="X269" s="536"/>
      <c r="Y269" s="536"/>
      <c r="Z269" s="536"/>
      <c r="AA269" s="536"/>
      <c r="AB269" s="536"/>
      <c r="AC269" s="536"/>
      <c r="AD269" s="536"/>
      <c r="AE269" s="536"/>
    </row>
    <row r="270" customFormat="false" ht="15.75" hidden="false" customHeight="true" outlineLevel="0" collapsed="false">
      <c r="A270" s="536"/>
      <c r="B270" s="536"/>
      <c r="C270" s="536"/>
      <c r="D270" s="538"/>
      <c r="E270" s="538"/>
      <c r="F270" s="536"/>
      <c r="G270" s="536"/>
      <c r="H270" s="536"/>
      <c r="I270" s="536"/>
      <c r="J270" s="536"/>
      <c r="K270" s="536"/>
      <c r="L270" s="536"/>
      <c r="M270" s="536"/>
      <c r="N270" s="536"/>
      <c r="O270" s="536"/>
      <c r="P270" s="536"/>
      <c r="Q270" s="536"/>
      <c r="R270" s="536"/>
      <c r="S270" s="536"/>
      <c r="T270" s="536"/>
      <c r="U270" s="536"/>
      <c r="V270" s="536"/>
      <c r="W270" s="536"/>
      <c r="X270" s="536"/>
      <c r="Y270" s="536"/>
      <c r="Z270" s="536"/>
      <c r="AA270" s="536"/>
      <c r="AB270" s="536"/>
      <c r="AC270" s="536"/>
      <c r="AD270" s="536"/>
      <c r="AE270" s="536"/>
    </row>
    <row r="271" customFormat="false" ht="15.75" hidden="false" customHeight="true" outlineLevel="0" collapsed="false">
      <c r="A271" s="536"/>
      <c r="B271" s="536"/>
      <c r="C271" s="536"/>
      <c r="D271" s="538"/>
      <c r="E271" s="538"/>
      <c r="F271" s="536"/>
      <c r="G271" s="536"/>
      <c r="H271" s="536"/>
      <c r="I271" s="536"/>
      <c r="J271" s="536"/>
      <c r="K271" s="536"/>
      <c r="L271" s="536"/>
      <c r="M271" s="536"/>
      <c r="N271" s="536"/>
      <c r="O271" s="536"/>
      <c r="P271" s="536"/>
      <c r="Q271" s="536"/>
      <c r="R271" s="536"/>
      <c r="S271" s="536"/>
      <c r="T271" s="536"/>
      <c r="U271" s="536"/>
      <c r="V271" s="536"/>
      <c r="W271" s="536"/>
      <c r="X271" s="536"/>
      <c r="Y271" s="536"/>
      <c r="Z271" s="536"/>
      <c r="AA271" s="536"/>
      <c r="AB271" s="536"/>
      <c r="AC271" s="536"/>
      <c r="AD271" s="536"/>
      <c r="AE271" s="536"/>
    </row>
    <row r="272" customFormat="false" ht="15.75" hidden="false" customHeight="true" outlineLevel="0" collapsed="false">
      <c r="A272" s="536"/>
      <c r="B272" s="536"/>
      <c r="C272" s="536"/>
      <c r="D272" s="538"/>
      <c r="E272" s="538"/>
      <c r="F272" s="536"/>
      <c r="G272" s="536"/>
      <c r="H272" s="536"/>
      <c r="I272" s="536"/>
      <c r="J272" s="536"/>
      <c r="K272" s="536"/>
      <c r="L272" s="536"/>
      <c r="M272" s="536"/>
      <c r="N272" s="536"/>
      <c r="O272" s="536"/>
      <c r="P272" s="536"/>
      <c r="Q272" s="536"/>
      <c r="R272" s="536"/>
      <c r="S272" s="536"/>
      <c r="T272" s="536"/>
      <c r="U272" s="536"/>
      <c r="V272" s="536"/>
      <c r="W272" s="536"/>
      <c r="X272" s="536"/>
      <c r="Y272" s="536"/>
      <c r="Z272" s="536"/>
      <c r="AA272" s="536"/>
      <c r="AB272" s="536"/>
      <c r="AC272" s="536"/>
      <c r="AD272" s="536"/>
      <c r="AE272" s="536"/>
    </row>
    <row r="273" customFormat="false" ht="15.75" hidden="false" customHeight="true" outlineLevel="0" collapsed="false">
      <c r="A273" s="536"/>
      <c r="B273" s="536"/>
      <c r="C273" s="536"/>
      <c r="D273" s="538"/>
      <c r="E273" s="538"/>
      <c r="F273" s="536"/>
      <c r="G273" s="536"/>
      <c r="H273" s="536"/>
      <c r="I273" s="536"/>
      <c r="J273" s="536"/>
      <c r="K273" s="536"/>
      <c r="L273" s="536"/>
      <c r="M273" s="536"/>
      <c r="N273" s="536"/>
      <c r="O273" s="536"/>
      <c r="P273" s="536"/>
      <c r="Q273" s="536"/>
      <c r="R273" s="536"/>
      <c r="S273" s="536"/>
      <c r="T273" s="536"/>
      <c r="U273" s="536"/>
      <c r="V273" s="536"/>
      <c r="W273" s="536"/>
      <c r="X273" s="536"/>
      <c r="Y273" s="536"/>
      <c r="Z273" s="536"/>
      <c r="AA273" s="536"/>
      <c r="AB273" s="536"/>
      <c r="AC273" s="536"/>
      <c r="AD273" s="536"/>
      <c r="AE273" s="536"/>
    </row>
    <row r="274" customFormat="false" ht="15.75" hidden="false" customHeight="true" outlineLevel="0" collapsed="false">
      <c r="A274" s="536"/>
      <c r="B274" s="536"/>
      <c r="C274" s="536"/>
      <c r="D274" s="538"/>
      <c r="E274" s="538"/>
      <c r="F274" s="536"/>
      <c r="G274" s="536"/>
      <c r="H274" s="536"/>
      <c r="I274" s="536"/>
      <c r="J274" s="536"/>
      <c r="K274" s="536"/>
      <c r="L274" s="536"/>
      <c r="M274" s="536"/>
      <c r="N274" s="536"/>
      <c r="O274" s="536"/>
      <c r="P274" s="536"/>
      <c r="Q274" s="536"/>
      <c r="R274" s="536"/>
      <c r="S274" s="536"/>
      <c r="T274" s="536"/>
      <c r="U274" s="536"/>
      <c r="V274" s="536"/>
      <c r="W274" s="536"/>
      <c r="X274" s="536"/>
      <c r="Y274" s="536"/>
      <c r="Z274" s="536"/>
      <c r="AA274" s="536"/>
      <c r="AB274" s="536"/>
      <c r="AC274" s="536"/>
      <c r="AD274" s="536"/>
      <c r="AE274" s="536"/>
    </row>
    <row r="275" customFormat="false" ht="15.75" hidden="false" customHeight="true" outlineLevel="0" collapsed="false">
      <c r="A275" s="536"/>
      <c r="B275" s="536"/>
      <c r="C275" s="536"/>
      <c r="D275" s="538"/>
      <c r="E275" s="538"/>
      <c r="F275" s="536"/>
      <c r="G275" s="536"/>
      <c r="H275" s="536"/>
      <c r="I275" s="536"/>
      <c r="J275" s="536"/>
      <c r="K275" s="536"/>
      <c r="L275" s="536"/>
      <c r="M275" s="536"/>
      <c r="N275" s="536"/>
      <c r="O275" s="536"/>
      <c r="P275" s="536"/>
      <c r="Q275" s="536"/>
      <c r="R275" s="536"/>
      <c r="S275" s="536"/>
      <c r="T275" s="536"/>
      <c r="U275" s="536"/>
      <c r="V275" s="536"/>
      <c r="W275" s="536"/>
      <c r="X275" s="536"/>
      <c r="Y275" s="536"/>
      <c r="Z275" s="536"/>
      <c r="AA275" s="536"/>
      <c r="AB275" s="536"/>
      <c r="AC275" s="536"/>
      <c r="AD275" s="536"/>
      <c r="AE275" s="536"/>
    </row>
    <row r="276" customFormat="false" ht="15.75" hidden="false" customHeight="true" outlineLevel="0" collapsed="false">
      <c r="A276" s="536"/>
      <c r="B276" s="536"/>
      <c r="C276" s="536"/>
      <c r="D276" s="538"/>
      <c r="E276" s="538"/>
      <c r="F276" s="536"/>
      <c r="G276" s="536"/>
      <c r="H276" s="536"/>
      <c r="I276" s="536"/>
      <c r="J276" s="536"/>
      <c r="K276" s="536"/>
      <c r="L276" s="536"/>
      <c r="M276" s="536"/>
      <c r="N276" s="536"/>
      <c r="O276" s="536"/>
      <c r="P276" s="536"/>
      <c r="Q276" s="536"/>
      <c r="R276" s="536"/>
      <c r="S276" s="536"/>
      <c r="T276" s="536"/>
      <c r="U276" s="536"/>
      <c r="V276" s="536"/>
      <c r="W276" s="536"/>
      <c r="X276" s="536"/>
      <c r="Y276" s="536"/>
      <c r="Z276" s="536"/>
      <c r="AA276" s="536"/>
      <c r="AB276" s="536"/>
      <c r="AC276" s="536"/>
      <c r="AD276" s="536"/>
      <c r="AE276" s="536"/>
    </row>
    <row r="277" customFormat="false" ht="15.75" hidden="false" customHeight="true" outlineLevel="0" collapsed="false">
      <c r="A277" s="536"/>
      <c r="B277" s="536"/>
      <c r="C277" s="536"/>
      <c r="D277" s="538"/>
      <c r="E277" s="538"/>
      <c r="F277" s="536"/>
      <c r="G277" s="536"/>
      <c r="H277" s="536"/>
      <c r="I277" s="536"/>
      <c r="J277" s="536"/>
      <c r="K277" s="536"/>
      <c r="L277" s="536"/>
      <c r="M277" s="536"/>
      <c r="N277" s="536"/>
      <c r="O277" s="536"/>
      <c r="P277" s="536"/>
      <c r="Q277" s="536"/>
      <c r="R277" s="536"/>
      <c r="S277" s="536"/>
      <c r="T277" s="536"/>
      <c r="U277" s="536"/>
      <c r="V277" s="536"/>
      <c r="W277" s="536"/>
      <c r="X277" s="536"/>
      <c r="Y277" s="536"/>
      <c r="Z277" s="536"/>
      <c r="AA277" s="536"/>
      <c r="AB277" s="536"/>
      <c r="AC277" s="536"/>
      <c r="AD277" s="536"/>
      <c r="AE277" s="536"/>
    </row>
    <row r="278" customFormat="false" ht="15.75" hidden="false" customHeight="true" outlineLevel="0" collapsed="false">
      <c r="A278" s="536"/>
      <c r="B278" s="536"/>
      <c r="C278" s="536"/>
      <c r="D278" s="538"/>
      <c r="E278" s="538"/>
      <c r="F278" s="536"/>
      <c r="G278" s="536"/>
      <c r="H278" s="536"/>
      <c r="I278" s="536"/>
      <c r="J278" s="536"/>
      <c r="K278" s="536"/>
      <c r="L278" s="536"/>
      <c r="M278" s="536"/>
      <c r="N278" s="536"/>
      <c r="O278" s="536"/>
      <c r="P278" s="536"/>
      <c r="Q278" s="536"/>
      <c r="R278" s="536"/>
      <c r="S278" s="536"/>
      <c r="T278" s="536"/>
      <c r="U278" s="536"/>
      <c r="V278" s="536"/>
      <c r="W278" s="536"/>
      <c r="X278" s="536"/>
      <c r="Y278" s="536"/>
      <c r="Z278" s="536"/>
      <c r="AA278" s="536"/>
      <c r="AB278" s="536"/>
      <c r="AC278" s="536"/>
      <c r="AD278" s="536"/>
      <c r="AE278" s="536"/>
    </row>
    <row r="279" customFormat="false" ht="15.75" hidden="false" customHeight="true" outlineLevel="0" collapsed="false">
      <c r="A279" s="536"/>
      <c r="B279" s="536"/>
      <c r="C279" s="536"/>
      <c r="D279" s="538"/>
      <c r="E279" s="538"/>
      <c r="F279" s="536"/>
      <c r="G279" s="536"/>
      <c r="H279" s="536"/>
      <c r="I279" s="536"/>
      <c r="J279" s="536"/>
      <c r="K279" s="536"/>
      <c r="L279" s="536"/>
      <c r="M279" s="536"/>
      <c r="N279" s="536"/>
      <c r="O279" s="536"/>
      <c r="P279" s="536"/>
      <c r="Q279" s="536"/>
      <c r="R279" s="536"/>
      <c r="S279" s="536"/>
      <c r="T279" s="536"/>
      <c r="U279" s="536"/>
      <c r="V279" s="536"/>
      <c r="W279" s="536"/>
      <c r="X279" s="536"/>
      <c r="Y279" s="536"/>
      <c r="Z279" s="536"/>
      <c r="AA279" s="536"/>
      <c r="AB279" s="536"/>
      <c r="AC279" s="536"/>
      <c r="AD279" s="536"/>
      <c r="AE279" s="536"/>
    </row>
    <row r="280" customFormat="false" ht="15.75" hidden="false" customHeight="true" outlineLevel="0" collapsed="false">
      <c r="A280" s="536"/>
      <c r="B280" s="536"/>
      <c r="C280" s="536"/>
      <c r="D280" s="538"/>
      <c r="E280" s="538"/>
      <c r="F280" s="536"/>
      <c r="G280" s="536"/>
      <c r="H280" s="536"/>
      <c r="I280" s="536"/>
      <c r="J280" s="536"/>
      <c r="K280" s="536"/>
      <c r="L280" s="536"/>
      <c r="M280" s="536"/>
      <c r="N280" s="536"/>
      <c r="O280" s="536"/>
      <c r="P280" s="536"/>
      <c r="Q280" s="536"/>
      <c r="R280" s="536"/>
      <c r="S280" s="536"/>
      <c r="T280" s="536"/>
      <c r="U280" s="536"/>
      <c r="V280" s="536"/>
      <c r="W280" s="536"/>
      <c r="X280" s="536"/>
      <c r="Y280" s="536"/>
      <c r="Z280" s="536"/>
      <c r="AA280" s="536"/>
      <c r="AB280" s="536"/>
      <c r="AC280" s="536"/>
      <c r="AD280" s="536"/>
      <c r="AE280" s="536"/>
    </row>
    <row r="281" customFormat="false" ht="15.75" hidden="false" customHeight="true" outlineLevel="0" collapsed="false">
      <c r="A281" s="536"/>
      <c r="B281" s="536"/>
      <c r="C281" s="536"/>
      <c r="D281" s="538"/>
      <c r="E281" s="538"/>
      <c r="F281" s="536"/>
      <c r="G281" s="536"/>
      <c r="H281" s="536"/>
      <c r="I281" s="536"/>
      <c r="J281" s="536"/>
      <c r="K281" s="536"/>
      <c r="L281" s="536"/>
      <c r="M281" s="536"/>
      <c r="N281" s="536"/>
      <c r="O281" s="536"/>
      <c r="P281" s="536"/>
      <c r="Q281" s="536"/>
      <c r="R281" s="536"/>
      <c r="S281" s="536"/>
      <c r="T281" s="536"/>
      <c r="U281" s="536"/>
      <c r="V281" s="536"/>
      <c r="W281" s="536"/>
      <c r="X281" s="536"/>
      <c r="Y281" s="536"/>
      <c r="Z281" s="536"/>
      <c r="AA281" s="536"/>
      <c r="AB281" s="536"/>
      <c r="AC281" s="536"/>
      <c r="AD281" s="536"/>
      <c r="AE281" s="536"/>
    </row>
    <row r="282" customFormat="false" ht="15.75" hidden="false" customHeight="true" outlineLevel="0" collapsed="false">
      <c r="A282" s="536"/>
      <c r="B282" s="536"/>
      <c r="C282" s="536"/>
      <c r="D282" s="538"/>
      <c r="E282" s="538"/>
      <c r="F282" s="536"/>
      <c r="G282" s="536"/>
      <c r="H282" s="536"/>
      <c r="I282" s="536"/>
      <c r="J282" s="536"/>
      <c r="K282" s="536"/>
      <c r="L282" s="536"/>
      <c r="M282" s="536"/>
      <c r="N282" s="536"/>
      <c r="O282" s="536"/>
      <c r="P282" s="536"/>
      <c r="Q282" s="536"/>
      <c r="R282" s="536"/>
      <c r="S282" s="536"/>
      <c r="T282" s="536"/>
      <c r="U282" s="536"/>
      <c r="V282" s="536"/>
      <c r="W282" s="536"/>
      <c r="X282" s="536"/>
      <c r="Y282" s="536"/>
      <c r="Z282" s="536"/>
      <c r="AA282" s="536"/>
      <c r="AB282" s="536"/>
      <c r="AC282" s="536"/>
      <c r="AD282" s="536"/>
      <c r="AE282" s="536"/>
    </row>
    <row r="283" customFormat="false" ht="15.75" hidden="false" customHeight="true" outlineLevel="0" collapsed="false">
      <c r="A283" s="536"/>
      <c r="B283" s="536"/>
      <c r="C283" s="536"/>
      <c r="D283" s="538"/>
      <c r="E283" s="538"/>
      <c r="F283" s="536"/>
      <c r="G283" s="536"/>
      <c r="H283" s="536"/>
      <c r="I283" s="536"/>
      <c r="J283" s="536"/>
      <c r="K283" s="536"/>
      <c r="L283" s="536"/>
      <c r="M283" s="536"/>
      <c r="N283" s="536"/>
      <c r="O283" s="536"/>
      <c r="P283" s="536"/>
      <c r="Q283" s="536"/>
      <c r="R283" s="536"/>
      <c r="S283" s="536"/>
      <c r="T283" s="536"/>
      <c r="U283" s="536"/>
      <c r="V283" s="536"/>
      <c r="W283" s="536"/>
      <c r="X283" s="536"/>
      <c r="Y283" s="536"/>
      <c r="Z283" s="536"/>
      <c r="AA283" s="536"/>
      <c r="AB283" s="536"/>
      <c r="AC283" s="536"/>
      <c r="AD283" s="536"/>
      <c r="AE283" s="536"/>
    </row>
    <row r="284" customFormat="false" ht="15.75" hidden="false" customHeight="true" outlineLevel="0" collapsed="false">
      <c r="A284" s="536"/>
      <c r="B284" s="536"/>
      <c r="C284" s="536"/>
      <c r="D284" s="538"/>
      <c r="E284" s="538"/>
      <c r="F284" s="536"/>
      <c r="G284" s="536"/>
      <c r="H284" s="536"/>
      <c r="I284" s="536"/>
      <c r="J284" s="536"/>
      <c r="K284" s="536"/>
      <c r="L284" s="536"/>
      <c r="M284" s="536"/>
      <c r="N284" s="536"/>
      <c r="O284" s="536"/>
      <c r="P284" s="536"/>
      <c r="Q284" s="536"/>
      <c r="R284" s="536"/>
      <c r="S284" s="536"/>
      <c r="T284" s="536"/>
      <c r="U284" s="536"/>
      <c r="V284" s="536"/>
      <c r="W284" s="536"/>
      <c r="X284" s="536"/>
      <c r="Y284" s="536"/>
      <c r="Z284" s="536"/>
      <c r="AA284" s="536"/>
      <c r="AB284" s="536"/>
      <c r="AC284" s="536"/>
      <c r="AD284" s="536"/>
      <c r="AE284" s="536"/>
    </row>
    <row r="285" customFormat="false" ht="15.75" hidden="false" customHeight="true" outlineLevel="0" collapsed="false">
      <c r="A285" s="536"/>
      <c r="B285" s="536"/>
      <c r="C285" s="536"/>
      <c r="D285" s="538"/>
      <c r="E285" s="538"/>
      <c r="F285" s="536"/>
      <c r="G285" s="536"/>
      <c r="H285" s="536"/>
      <c r="I285" s="536"/>
      <c r="J285" s="536"/>
      <c r="K285" s="536"/>
      <c r="L285" s="536"/>
      <c r="M285" s="536"/>
      <c r="N285" s="536"/>
      <c r="O285" s="536"/>
      <c r="P285" s="536"/>
      <c r="Q285" s="536"/>
      <c r="R285" s="536"/>
      <c r="S285" s="536"/>
      <c r="T285" s="536"/>
      <c r="U285" s="536"/>
      <c r="V285" s="536"/>
      <c r="W285" s="536"/>
      <c r="X285" s="536"/>
      <c r="Y285" s="536"/>
      <c r="Z285" s="536"/>
      <c r="AA285" s="536"/>
      <c r="AB285" s="536"/>
      <c r="AC285" s="536"/>
      <c r="AD285" s="536"/>
      <c r="AE285" s="536"/>
    </row>
    <row r="286" customFormat="false" ht="15.75" hidden="false" customHeight="true" outlineLevel="0" collapsed="false">
      <c r="A286" s="536"/>
      <c r="B286" s="536"/>
      <c r="C286" s="536"/>
      <c r="D286" s="538"/>
      <c r="E286" s="538"/>
      <c r="F286" s="536"/>
      <c r="G286" s="536"/>
      <c r="H286" s="536"/>
      <c r="I286" s="536"/>
      <c r="J286" s="536"/>
      <c r="K286" s="536"/>
      <c r="L286" s="536"/>
      <c r="M286" s="536"/>
      <c r="N286" s="536"/>
      <c r="O286" s="536"/>
      <c r="P286" s="536"/>
      <c r="Q286" s="536"/>
      <c r="R286" s="536"/>
      <c r="S286" s="536"/>
      <c r="T286" s="536"/>
      <c r="U286" s="536"/>
      <c r="V286" s="536"/>
      <c r="W286" s="536"/>
      <c r="X286" s="536"/>
      <c r="Y286" s="536"/>
      <c r="Z286" s="536"/>
      <c r="AA286" s="536"/>
      <c r="AB286" s="536"/>
      <c r="AC286" s="536"/>
      <c r="AD286" s="536"/>
      <c r="AE286" s="536"/>
    </row>
    <row r="287" customFormat="false" ht="15.75" hidden="false" customHeight="true" outlineLevel="0" collapsed="false">
      <c r="A287" s="536"/>
      <c r="B287" s="536"/>
      <c r="C287" s="536"/>
      <c r="D287" s="538"/>
      <c r="E287" s="538"/>
      <c r="F287" s="536"/>
      <c r="G287" s="536"/>
      <c r="H287" s="536"/>
      <c r="I287" s="536"/>
      <c r="J287" s="536"/>
      <c r="K287" s="536"/>
      <c r="L287" s="536"/>
      <c r="M287" s="536"/>
      <c r="N287" s="536"/>
      <c r="O287" s="536"/>
      <c r="P287" s="536"/>
      <c r="Q287" s="536"/>
      <c r="R287" s="536"/>
      <c r="S287" s="536"/>
      <c r="T287" s="536"/>
      <c r="U287" s="536"/>
      <c r="V287" s="536"/>
      <c r="W287" s="536"/>
      <c r="X287" s="536"/>
      <c r="Y287" s="536"/>
      <c r="Z287" s="536"/>
      <c r="AA287" s="536"/>
      <c r="AB287" s="536"/>
      <c r="AC287" s="536"/>
      <c r="AD287" s="536"/>
      <c r="AE287" s="536"/>
    </row>
    <row r="288" customFormat="false" ht="15.75" hidden="false" customHeight="true" outlineLevel="0" collapsed="false">
      <c r="A288" s="536"/>
      <c r="B288" s="536"/>
      <c r="C288" s="536"/>
      <c r="D288" s="538"/>
      <c r="E288" s="538"/>
      <c r="F288" s="536"/>
      <c r="G288" s="536"/>
      <c r="H288" s="536"/>
      <c r="I288" s="536"/>
      <c r="J288" s="536"/>
      <c r="K288" s="536"/>
      <c r="L288" s="536"/>
      <c r="M288" s="536"/>
      <c r="N288" s="536"/>
      <c r="O288" s="536"/>
      <c r="P288" s="536"/>
      <c r="Q288" s="536"/>
      <c r="R288" s="536"/>
      <c r="S288" s="536"/>
      <c r="T288" s="536"/>
      <c r="U288" s="536"/>
      <c r="V288" s="536"/>
      <c r="W288" s="536"/>
      <c r="X288" s="536"/>
      <c r="Y288" s="536"/>
      <c r="Z288" s="536"/>
      <c r="AA288" s="536"/>
      <c r="AB288" s="536"/>
      <c r="AC288" s="536"/>
      <c r="AD288" s="536"/>
      <c r="AE288" s="536"/>
    </row>
    <row r="289" customFormat="false" ht="15.75" hidden="false" customHeight="true" outlineLevel="0" collapsed="false">
      <c r="A289" s="536"/>
      <c r="B289" s="536"/>
      <c r="C289" s="536"/>
      <c r="D289" s="538"/>
      <c r="E289" s="538"/>
      <c r="F289" s="536"/>
      <c r="G289" s="536"/>
      <c r="H289" s="536"/>
      <c r="I289" s="536"/>
      <c r="J289" s="536"/>
      <c r="K289" s="536"/>
      <c r="L289" s="536"/>
      <c r="M289" s="536"/>
      <c r="N289" s="536"/>
      <c r="O289" s="536"/>
      <c r="P289" s="536"/>
      <c r="Q289" s="536"/>
      <c r="R289" s="536"/>
      <c r="S289" s="536"/>
      <c r="T289" s="536"/>
      <c r="U289" s="536"/>
      <c r="V289" s="536"/>
      <c r="W289" s="536"/>
      <c r="X289" s="536"/>
      <c r="Y289" s="536"/>
      <c r="Z289" s="536"/>
      <c r="AA289" s="536"/>
      <c r="AB289" s="536"/>
      <c r="AC289" s="536"/>
      <c r="AD289" s="536"/>
      <c r="AE289" s="536"/>
    </row>
    <row r="290" customFormat="false" ht="15.75" hidden="false" customHeight="true" outlineLevel="0" collapsed="false">
      <c r="A290" s="536"/>
      <c r="B290" s="536"/>
      <c r="C290" s="536"/>
      <c r="D290" s="538"/>
      <c r="E290" s="538"/>
      <c r="F290" s="536"/>
      <c r="G290" s="536"/>
      <c r="H290" s="536"/>
      <c r="I290" s="536"/>
      <c r="J290" s="536"/>
      <c r="K290" s="536"/>
      <c r="L290" s="536"/>
      <c r="M290" s="536"/>
      <c r="N290" s="536"/>
      <c r="O290" s="536"/>
      <c r="P290" s="536"/>
      <c r="Q290" s="536"/>
      <c r="R290" s="536"/>
      <c r="S290" s="536"/>
      <c r="T290" s="536"/>
      <c r="U290" s="536"/>
      <c r="V290" s="536"/>
      <c r="W290" s="536"/>
      <c r="X290" s="536"/>
      <c r="Y290" s="536"/>
      <c r="Z290" s="536"/>
      <c r="AA290" s="536"/>
      <c r="AB290" s="536"/>
      <c r="AC290" s="536"/>
      <c r="AD290" s="536"/>
      <c r="AE290" s="536"/>
    </row>
    <row r="291" customFormat="false" ht="15.75" hidden="false" customHeight="true" outlineLevel="0" collapsed="false">
      <c r="A291" s="536"/>
      <c r="B291" s="536"/>
      <c r="C291" s="536"/>
      <c r="D291" s="538"/>
      <c r="E291" s="538"/>
      <c r="F291" s="536"/>
      <c r="G291" s="536"/>
      <c r="H291" s="536"/>
      <c r="I291" s="536"/>
      <c r="J291" s="536"/>
      <c r="K291" s="536"/>
      <c r="L291" s="536"/>
      <c r="M291" s="536"/>
      <c r="N291" s="536"/>
      <c r="O291" s="536"/>
      <c r="P291" s="536"/>
      <c r="Q291" s="536"/>
      <c r="R291" s="536"/>
      <c r="S291" s="536"/>
      <c r="T291" s="536"/>
      <c r="U291" s="536"/>
      <c r="V291" s="536"/>
      <c r="W291" s="536"/>
      <c r="X291" s="536"/>
      <c r="Y291" s="536"/>
      <c r="Z291" s="536"/>
      <c r="AA291" s="536"/>
      <c r="AB291" s="536"/>
      <c r="AC291" s="536"/>
      <c r="AD291" s="536"/>
      <c r="AE291" s="536"/>
    </row>
    <row r="292" customFormat="false" ht="15.75" hidden="false" customHeight="true" outlineLevel="0" collapsed="false">
      <c r="A292" s="536"/>
      <c r="B292" s="536"/>
      <c r="C292" s="536"/>
      <c r="D292" s="538"/>
      <c r="E292" s="538"/>
      <c r="F292" s="536"/>
      <c r="G292" s="536"/>
      <c r="H292" s="536"/>
      <c r="I292" s="536"/>
      <c r="J292" s="536"/>
      <c r="K292" s="536"/>
      <c r="L292" s="536"/>
      <c r="M292" s="536"/>
      <c r="N292" s="536"/>
      <c r="O292" s="536"/>
      <c r="P292" s="536"/>
      <c r="Q292" s="536"/>
      <c r="R292" s="536"/>
      <c r="S292" s="536"/>
      <c r="T292" s="536"/>
      <c r="U292" s="536"/>
      <c r="V292" s="536"/>
      <c r="W292" s="536"/>
      <c r="X292" s="536"/>
      <c r="Y292" s="536"/>
      <c r="Z292" s="536"/>
      <c r="AA292" s="536"/>
      <c r="AB292" s="536"/>
      <c r="AC292" s="536"/>
      <c r="AD292" s="536"/>
      <c r="AE292" s="536"/>
    </row>
    <row r="293" customFormat="false" ht="15.75" hidden="false" customHeight="true" outlineLevel="0" collapsed="false">
      <c r="A293" s="536"/>
      <c r="B293" s="536"/>
      <c r="C293" s="536"/>
      <c r="D293" s="538"/>
      <c r="E293" s="538"/>
      <c r="F293" s="536"/>
      <c r="G293" s="536"/>
      <c r="H293" s="536"/>
      <c r="I293" s="536"/>
      <c r="J293" s="536"/>
      <c r="K293" s="536"/>
      <c r="L293" s="536"/>
      <c r="M293" s="536"/>
      <c r="N293" s="536"/>
      <c r="O293" s="536"/>
      <c r="P293" s="536"/>
      <c r="Q293" s="536"/>
      <c r="R293" s="536"/>
      <c r="S293" s="536"/>
      <c r="T293" s="536"/>
      <c r="U293" s="536"/>
      <c r="V293" s="536"/>
      <c r="W293" s="536"/>
      <c r="X293" s="536"/>
      <c r="Y293" s="536"/>
      <c r="Z293" s="536"/>
      <c r="AA293" s="536"/>
      <c r="AB293" s="536"/>
      <c r="AC293" s="536"/>
      <c r="AD293" s="536"/>
      <c r="AE293" s="536"/>
    </row>
    <row r="294" customFormat="false" ht="15.75" hidden="false" customHeight="true" outlineLevel="0" collapsed="false">
      <c r="A294" s="536"/>
      <c r="B294" s="536"/>
      <c r="C294" s="536"/>
      <c r="D294" s="538"/>
      <c r="E294" s="538"/>
      <c r="F294" s="536"/>
      <c r="G294" s="536"/>
      <c r="H294" s="536"/>
      <c r="I294" s="536"/>
      <c r="J294" s="536"/>
      <c r="K294" s="536"/>
      <c r="L294" s="536"/>
      <c r="M294" s="536"/>
      <c r="N294" s="536"/>
      <c r="O294" s="536"/>
      <c r="P294" s="536"/>
      <c r="Q294" s="536"/>
      <c r="R294" s="536"/>
      <c r="S294" s="536"/>
      <c r="T294" s="536"/>
      <c r="U294" s="536"/>
      <c r="V294" s="536"/>
      <c r="W294" s="536"/>
      <c r="X294" s="536"/>
      <c r="Y294" s="536"/>
      <c r="Z294" s="536"/>
      <c r="AA294" s="536"/>
      <c r="AB294" s="536"/>
      <c r="AC294" s="536"/>
      <c r="AD294" s="536"/>
      <c r="AE294" s="536"/>
    </row>
    <row r="295" customFormat="false" ht="15.75" hidden="false" customHeight="true" outlineLevel="0" collapsed="false">
      <c r="A295" s="536"/>
      <c r="B295" s="536"/>
      <c r="C295" s="536"/>
      <c r="D295" s="538"/>
      <c r="E295" s="538"/>
      <c r="F295" s="536"/>
      <c r="G295" s="536"/>
      <c r="H295" s="536"/>
      <c r="I295" s="536"/>
      <c r="J295" s="536"/>
      <c r="K295" s="536"/>
      <c r="L295" s="536"/>
      <c r="M295" s="536"/>
      <c r="N295" s="536"/>
      <c r="O295" s="536"/>
      <c r="P295" s="536"/>
      <c r="Q295" s="536"/>
      <c r="R295" s="536"/>
      <c r="S295" s="536"/>
      <c r="T295" s="536"/>
      <c r="U295" s="536"/>
      <c r="V295" s="536"/>
      <c r="W295" s="536"/>
      <c r="X295" s="536"/>
      <c r="Y295" s="536"/>
      <c r="Z295" s="536"/>
      <c r="AA295" s="536"/>
      <c r="AB295" s="536"/>
      <c r="AC295" s="536"/>
      <c r="AD295" s="536"/>
      <c r="AE295" s="536"/>
    </row>
    <row r="296" customFormat="false" ht="15.75" hidden="false" customHeight="true" outlineLevel="0" collapsed="false">
      <c r="A296" s="536"/>
      <c r="B296" s="536"/>
      <c r="C296" s="536"/>
      <c r="D296" s="538"/>
      <c r="E296" s="538"/>
      <c r="F296" s="536"/>
      <c r="G296" s="536"/>
      <c r="H296" s="536"/>
      <c r="I296" s="536"/>
      <c r="J296" s="536"/>
      <c r="K296" s="536"/>
      <c r="L296" s="536"/>
      <c r="M296" s="536"/>
      <c r="N296" s="536"/>
      <c r="O296" s="536"/>
      <c r="P296" s="536"/>
      <c r="Q296" s="536"/>
      <c r="R296" s="536"/>
      <c r="S296" s="536"/>
      <c r="T296" s="536"/>
      <c r="U296" s="536"/>
      <c r="V296" s="536"/>
      <c r="W296" s="536"/>
      <c r="X296" s="536"/>
      <c r="Y296" s="536"/>
      <c r="Z296" s="536"/>
      <c r="AA296" s="536"/>
      <c r="AB296" s="536"/>
      <c r="AC296" s="536"/>
      <c r="AD296" s="536"/>
      <c r="AE296" s="536"/>
    </row>
    <row r="297" customFormat="false" ht="15.75" hidden="false" customHeight="true" outlineLevel="0" collapsed="false">
      <c r="A297" s="536"/>
      <c r="B297" s="536"/>
      <c r="C297" s="536"/>
      <c r="D297" s="538"/>
      <c r="E297" s="538"/>
      <c r="F297" s="536"/>
      <c r="G297" s="536"/>
      <c r="H297" s="536"/>
      <c r="I297" s="536"/>
      <c r="J297" s="536"/>
      <c r="K297" s="536"/>
      <c r="L297" s="536"/>
      <c r="M297" s="536"/>
      <c r="N297" s="536"/>
      <c r="O297" s="536"/>
      <c r="P297" s="536"/>
      <c r="Q297" s="536"/>
      <c r="R297" s="536"/>
      <c r="S297" s="536"/>
      <c r="T297" s="536"/>
      <c r="U297" s="536"/>
      <c r="V297" s="536"/>
      <c r="W297" s="536"/>
      <c r="X297" s="536"/>
      <c r="Y297" s="536"/>
      <c r="Z297" s="536"/>
      <c r="AA297" s="536"/>
      <c r="AB297" s="536"/>
      <c r="AC297" s="536"/>
      <c r="AD297" s="536"/>
      <c r="AE297" s="536"/>
    </row>
    <row r="298" customFormat="false" ht="15.75" hidden="false" customHeight="true" outlineLevel="0" collapsed="false">
      <c r="A298" s="536"/>
      <c r="B298" s="536"/>
      <c r="C298" s="536"/>
      <c r="D298" s="538"/>
      <c r="E298" s="538"/>
      <c r="F298" s="536"/>
      <c r="G298" s="536"/>
      <c r="H298" s="536"/>
      <c r="I298" s="536"/>
      <c r="J298" s="536"/>
      <c r="K298" s="536"/>
      <c r="L298" s="536"/>
      <c r="M298" s="536"/>
      <c r="N298" s="536"/>
      <c r="O298" s="536"/>
      <c r="P298" s="536"/>
      <c r="Q298" s="536"/>
      <c r="R298" s="536"/>
      <c r="S298" s="536"/>
      <c r="T298" s="536"/>
      <c r="U298" s="536"/>
      <c r="V298" s="536"/>
      <c r="W298" s="536"/>
      <c r="X298" s="536"/>
      <c r="Y298" s="536"/>
      <c r="Z298" s="536"/>
      <c r="AA298" s="536"/>
      <c r="AB298" s="536"/>
      <c r="AC298" s="536"/>
      <c r="AD298" s="536"/>
      <c r="AE298" s="536"/>
    </row>
    <row r="299" customFormat="false" ht="15.75" hidden="false" customHeight="true" outlineLevel="0" collapsed="false">
      <c r="A299" s="536"/>
      <c r="B299" s="536"/>
      <c r="C299" s="536"/>
      <c r="D299" s="538"/>
      <c r="E299" s="538"/>
      <c r="F299" s="536"/>
      <c r="G299" s="536"/>
      <c r="H299" s="536"/>
      <c r="I299" s="536"/>
      <c r="J299" s="536"/>
      <c r="K299" s="536"/>
      <c r="L299" s="536"/>
      <c r="M299" s="536"/>
      <c r="N299" s="536"/>
      <c r="O299" s="536"/>
      <c r="P299" s="536"/>
      <c r="Q299" s="536"/>
      <c r="R299" s="536"/>
      <c r="S299" s="536"/>
      <c r="T299" s="536"/>
      <c r="U299" s="536"/>
      <c r="V299" s="536"/>
      <c r="W299" s="536"/>
      <c r="X299" s="536"/>
      <c r="Y299" s="536"/>
      <c r="Z299" s="536"/>
      <c r="AA299" s="536"/>
      <c r="AB299" s="536"/>
      <c r="AC299" s="536"/>
      <c r="AD299" s="536"/>
      <c r="AE299" s="536"/>
    </row>
    <row r="300" customFormat="false" ht="15.75" hidden="false" customHeight="true" outlineLevel="0" collapsed="false">
      <c r="A300" s="536"/>
      <c r="B300" s="536"/>
      <c r="C300" s="536"/>
      <c r="D300" s="538"/>
      <c r="E300" s="538"/>
      <c r="F300" s="536"/>
      <c r="G300" s="536"/>
      <c r="H300" s="536"/>
      <c r="I300" s="536"/>
      <c r="J300" s="536"/>
      <c r="K300" s="536"/>
      <c r="L300" s="536"/>
      <c r="M300" s="536"/>
      <c r="N300" s="536"/>
      <c r="O300" s="536"/>
      <c r="P300" s="536"/>
      <c r="Q300" s="536"/>
      <c r="R300" s="536"/>
      <c r="S300" s="536"/>
      <c r="T300" s="536"/>
      <c r="U300" s="536"/>
      <c r="V300" s="536"/>
      <c r="W300" s="536"/>
      <c r="X300" s="536"/>
      <c r="Y300" s="536"/>
      <c r="Z300" s="536"/>
      <c r="AA300" s="536"/>
      <c r="AB300" s="536"/>
      <c r="AC300" s="536"/>
      <c r="AD300" s="536"/>
      <c r="AE300" s="536"/>
    </row>
    <row r="301" customFormat="false" ht="15.75" hidden="false" customHeight="true" outlineLevel="0" collapsed="false">
      <c r="A301" s="536"/>
      <c r="B301" s="536"/>
      <c r="C301" s="536"/>
      <c r="D301" s="538"/>
      <c r="E301" s="538"/>
      <c r="F301" s="536"/>
      <c r="G301" s="536"/>
      <c r="H301" s="536"/>
      <c r="I301" s="536"/>
      <c r="J301" s="536"/>
      <c r="K301" s="536"/>
      <c r="L301" s="536"/>
      <c r="M301" s="536"/>
      <c r="N301" s="536"/>
      <c r="O301" s="536"/>
      <c r="P301" s="536"/>
      <c r="Q301" s="536"/>
      <c r="R301" s="536"/>
      <c r="S301" s="536"/>
      <c r="T301" s="536"/>
      <c r="U301" s="536"/>
      <c r="V301" s="536"/>
      <c r="W301" s="536"/>
      <c r="X301" s="536"/>
      <c r="Y301" s="536"/>
      <c r="Z301" s="536"/>
      <c r="AA301" s="536"/>
      <c r="AB301" s="536"/>
      <c r="AC301" s="536"/>
      <c r="AD301" s="536"/>
      <c r="AE301" s="536"/>
    </row>
    <row r="302" customFormat="false" ht="15.75" hidden="false" customHeight="true" outlineLevel="0" collapsed="false">
      <c r="A302" s="536"/>
      <c r="B302" s="536"/>
      <c r="C302" s="536"/>
      <c r="D302" s="538"/>
      <c r="E302" s="538"/>
      <c r="F302" s="536"/>
      <c r="G302" s="536"/>
      <c r="H302" s="536"/>
      <c r="I302" s="536"/>
      <c r="J302" s="536"/>
      <c r="K302" s="536"/>
      <c r="L302" s="536"/>
      <c r="M302" s="536"/>
      <c r="N302" s="536"/>
      <c r="O302" s="536"/>
      <c r="P302" s="536"/>
      <c r="Q302" s="536"/>
      <c r="R302" s="536"/>
      <c r="S302" s="536"/>
      <c r="T302" s="536"/>
      <c r="U302" s="536"/>
      <c r="V302" s="536"/>
      <c r="W302" s="536"/>
      <c r="X302" s="536"/>
      <c r="Y302" s="536"/>
      <c r="Z302" s="536"/>
      <c r="AA302" s="536"/>
      <c r="AB302" s="536"/>
      <c r="AC302" s="536"/>
      <c r="AD302" s="536"/>
      <c r="AE302" s="536"/>
    </row>
    <row r="303" customFormat="false" ht="15.75" hidden="false" customHeight="true" outlineLevel="0" collapsed="false">
      <c r="A303" s="536"/>
      <c r="B303" s="536"/>
      <c r="C303" s="536"/>
      <c r="D303" s="538"/>
      <c r="E303" s="538"/>
      <c r="F303" s="536"/>
      <c r="G303" s="536"/>
      <c r="H303" s="536"/>
      <c r="I303" s="536"/>
      <c r="J303" s="536"/>
      <c r="K303" s="536"/>
      <c r="L303" s="536"/>
      <c r="M303" s="536"/>
      <c r="N303" s="536"/>
      <c r="O303" s="536"/>
      <c r="P303" s="536"/>
      <c r="Q303" s="536"/>
      <c r="R303" s="536"/>
      <c r="S303" s="536"/>
      <c r="T303" s="536"/>
      <c r="U303" s="536"/>
      <c r="V303" s="536"/>
      <c r="W303" s="536"/>
      <c r="X303" s="536"/>
      <c r="Y303" s="536"/>
      <c r="Z303" s="536"/>
      <c r="AA303" s="536"/>
      <c r="AB303" s="536"/>
      <c r="AC303" s="536"/>
      <c r="AD303" s="536"/>
      <c r="AE303" s="536"/>
    </row>
    <row r="304" customFormat="false" ht="15.75" hidden="false" customHeight="true" outlineLevel="0" collapsed="false">
      <c r="A304" s="536"/>
      <c r="B304" s="536"/>
      <c r="C304" s="536"/>
      <c r="D304" s="538"/>
      <c r="E304" s="538"/>
      <c r="F304" s="536"/>
      <c r="G304" s="536"/>
      <c r="H304" s="536"/>
      <c r="I304" s="536"/>
      <c r="J304" s="536"/>
      <c r="K304" s="536"/>
      <c r="L304" s="536"/>
      <c r="M304" s="536"/>
      <c r="N304" s="536"/>
      <c r="O304" s="536"/>
      <c r="P304" s="536"/>
      <c r="Q304" s="536"/>
      <c r="R304" s="536"/>
      <c r="S304" s="536"/>
      <c r="T304" s="536"/>
      <c r="U304" s="536"/>
      <c r="V304" s="536"/>
      <c r="W304" s="536"/>
      <c r="X304" s="536"/>
      <c r="Y304" s="536"/>
      <c r="Z304" s="536"/>
      <c r="AA304" s="536"/>
      <c r="AB304" s="536"/>
      <c r="AC304" s="536"/>
      <c r="AD304" s="536"/>
      <c r="AE304" s="536"/>
    </row>
    <row r="305" customFormat="false" ht="15.75" hidden="false" customHeight="true" outlineLevel="0" collapsed="false">
      <c r="A305" s="536"/>
      <c r="B305" s="536"/>
      <c r="C305" s="536"/>
      <c r="D305" s="538"/>
      <c r="E305" s="538"/>
      <c r="F305" s="536"/>
      <c r="G305" s="536"/>
      <c r="H305" s="536"/>
      <c r="I305" s="536"/>
      <c r="J305" s="536"/>
      <c r="K305" s="536"/>
      <c r="L305" s="536"/>
      <c r="M305" s="536"/>
      <c r="N305" s="536"/>
      <c r="O305" s="536"/>
      <c r="P305" s="536"/>
      <c r="Q305" s="536"/>
      <c r="R305" s="536"/>
      <c r="S305" s="536"/>
      <c r="T305" s="536"/>
      <c r="U305" s="536"/>
      <c r="V305" s="536"/>
      <c r="W305" s="536"/>
      <c r="X305" s="536"/>
      <c r="Y305" s="536"/>
      <c r="Z305" s="536"/>
      <c r="AA305" s="536"/>
      <c r="AB305" s="536"/>
      <c r="AC305" s="536"/>
      <c r="AD305" s="536"/>
      <c r="AE305" s="536"/>
    </row>
    <row r="306" customFormat="false" ht="15.75" hidden="false" customHeight="true" outlineLevel="0" collapsed="false">
      <c r="A306" s="536"/>
      <c r="B306" s="536"/>
      <c r="C306" s="536"/>
      <c r="D306" s="538"/>
      <c r="E306" s="538"/>
      <c r="F306" s="536"/>
      <c r="G306" s="536"/>
      <c r="H306" s="536"/>
      <c r="I306" s="536"/>
      <c r="J306" s="536"/>
      <c r="K306" s="536"/>
      <c r="L306" s="536"/>
      <c r="M306" s="536"/>
      <c r="N306" s="536"/>
      <c r="O306" s="536"/>
      <c r="P306" s="536"/>
      <c r="Q306" s="536"/>
      <c r="R306" s="536"/>
      <c r="S306" s="536"/>
      <c r="T306" s="536"/>
      <c r="U306" s="536"/>
      <c r="V306" s="536"/>
      <c r="W306" s="536"/>
      <c r="X306" s="536"/>
      <c r="Y306" s="536"/>
      <c r="Z306" s="536"/>
      <c r="AA306" s="536"/>
      <c r="AB306" s="536"/>
      <c r="AC306" s="536"/>
      <c r="AD306" s="536"/>
      <c r="AE306" s="536"/>
    </row>
    <row r="307" customFormat="false" ht="15.75" hidden="false" customHeight="true" outlineLevel="0" collapsed="false">
      <c r="A307" s="536"/>
      <c r="B307" s="536"/>
      <c r="C307" s="536"/>
      <c r="D307" s="538"/>
      <c r="E307" s="538"/>
      <c r="F307" s="536"/>
      <c r="G307" s="536"/>
      <c r="H307" s="536"/>
      <c r="I307" s="536"/>
      <c r="J307" s="536"/>
      <c r="K307" s="536"/>
      <c r="L307" s="536"/>
      <c r="M307" s="536"/>
      <c r="N307" s="536"/>
      <c r="O307" s="536"/>
      <c r="P307" s="536"/>
      <c r="Q307" s="536"/>
      <c r="R307" s="536"/>
      <c r="S307" s="536"/>
      <c r="T307" s="536"/>
      <c r="U307" s="536"/>
      <c r="V307" s="536"/>
      <c r="W307" s="536"/>
      <c r="X307" s="536"/>
      <c r="Y307" s="536"/>
      <c r="Z307" s="536"/>
      <c r="AA307" s="536"/>
      <c r="AB307" s="536"/>
      <c r="AC307" s="536"/>
      <c r="AD307" s="536"/>
      <c r="AE307" s="536"/>
    </row>
    <row r="308" customFormat="false" ht="15.75" hidden="false" customHeight="true" outlineLevel="0" collapsed="false">
      <c r="A308" s="536"/>
      <c r="B308" s="536"/>
      <c r="C308" s="536"/>
      <c r="D308" s="538"/>
      <c r="E308" s="538"/>
      <c r="F308" s="536"/>
      <c r="G308" s="536"/>
      <c r="H308" s="536"/>
      <c r="I308" s="536"/>
      <c r="J308" s="536"/>
      <c r="K308" s="536"/>
      <c r="L308" s="536"/>
      <c r="M308" s="536"/>
      <c r="N308" s="536"/>
      <c r="O308" s="536"/>
      <c r="P308" s="536"/>
      <c r="Q308" s="536"/>
      <c r="R308" s="536"/>
      <c r="S308" s="536"/>
      <c r="T308" s="536"/>
      <c r="U308" s="536"/>
      <c r="V308" s="536"/>
      <c r="W308" s="536"/>
      <c r="X308" s="536"/>
      <c r="Y308" s="536"/>
      <c r="Z308" s="536"/>
      <c r="AA308" s="536"/>
      <c r="AB308" s="536"/>
      <c r="AC308" s="536"/>
      <c r="AD308" s="536"/>
      <c r="AE308" s="536"/>
    </row>
    <row r="309" customFormat="false" ht="15.75" hidden="false" customHeight="true" outlineLevel="0" collapsed="false">
      <c r="A309" s="536"/>
      <c r="B309" s="536"/>
      <c r="C309" s="536"/>
      <c r="D309" s="538"/>
      <c r="E309" s="538"/>
      <c r="F309" s="536"/>
      <c r="G309" s="536"/>
      <c r="H309" s="536"/>
      <c r="I309" s="536"/>
      <c r="J309" s="536"/>
      <c r="K309" s="536"/>
      <c r="L309" s="536"/>
      <c r="M309" s="536"/>
      <c r="N309" s="536"/>
      <c r="O309" s="536"/>
      <c r="P309" s="536"/>
      <c r="Q309" s="536"/>
      <c r="R309" s="536"/>
      <c r="S309" s="536"/>
      <c r="T309" s="536"/>
      <c r="U309" s="536"/>
      <c r="V309" s="536"/>
      <c r="W309" s="536"/>
      <c r="X309" s="536"/>
      <c r="Y309" s="536"/>
      <c r="Z309" s="536"/>
      <c r="AA309" s="536"/>
      <c r="AB309" s="536"/>
      <c r="AC309" s="536"/>
      <c r="AD309" s="536"/>
      <c r="AE309" s="536"/>
    </row>
    <row r="310" customFormat="false" ht="15.75" hidden="false" customHeight="true" outlineLevel="0" collapsed="false">
      <c r="A310" s="536"/>
      <c r="B310" s="536"/>
      <c r="C310" s="536"/>
      <c r="D310" s="538"/>
      <c r="E310" s="538"/>
      <c r="F310" s="536"/>
      <c r="G310" s="536"/>
      <c r="H310" s="536"/>
      <c r="I310" s="536"/>
      <c r="J310" s="536"/>
      <c r="K310" s="536"/>
      <c r="L310" s="536"/>
      <c r="M310" s="536"/>
      <c r="N310" s="536"/>
      <c r="O310" s="536"/>
      <c r="P310" s="536"/>
      <c r="Q310" s="536"/>
      <c r="R310" s="536"/>
      <c r="S310" s="536"/>
      <c r="T310" s="536"/>
      <c r="U310" s="536"/>
      <c r="V310" s="536"/>
      <c r="W310" s="536"/>
      <c r="X310" s="536"/>
      <c r="Y310" s="536"/>
      <c r="Z310" s="536"/>
      <c r="AA310" s="536"/>
      <c r="AB310" s="536"/>
      <c r="AC310" s="536"/>
      <c r="AD310" s="536"/>
      <c r="AE310" s="536"/>
    </row>
    <row r="311" customFormat="false" ht="15.75" hidden="false" customHeight="true" outlineLevel="0" collapsed="false">
      <c r="A311" s="536"/>
      <c r="B311" s="536"/>
      <c r="C311" s="536"/>
      <c r="D311" s="538"/>
      <c r="E311" s="538"/>
      <c r="F311" s="536"/>
      <c r="G311" s="536"/>
      <c r="H311" s="536"/>
      <c r="I311" s="536"/>
      <c r="J311" s="536"/>
      <c r="K311" s="536"/>
      <c r="L311" s="536"/>
      <c r="M311" s="536"/>
      <c r="N311" s="536"/>
      <c r="O311" s="536"/>
      <c r="P311" s="536"/>
      <c r="Q311" s="536"/>
      <c r="R311" s="536"/>
      <c r="S311" s="536"/>
      <c r="T311" s="536"/>
      <c r="U311" s="536"/>
      <c r="V311" s="536"/>
      <c r="W311" s="536"/>
      <c r="X311" s="536"/>
      <c r="Y311" s="536"/>
      <c r="Z311" s="536"/>
      <c r="AA311" s="536"/>
      <c r="AB311" s="536"/>
      <c r="AC311" s="536"/>
      <c r="AD311" s="536"/>
      <c r="AE311" s="536"/>
    </row>
    <row r="312" customFormat="false" ht="15.75" hidden="false" customHeight="true" outlineLevel="0" collapsed="false">
      <c r="A312" s="536"/>
      <c r="B312" s="536"/>
      <c r="C312" s="536"/>
      <c r="D312" s="538"/>
      <c r="E312" s="538"/>
      <c r="F312" s="536"/>
      <c r="G312" s="536"/>
      <c r="H312" s="536"/>
      <c r="I312" s="536"/>
      <c r="J312" s="536"/>
      <c r="K312" s="536"/>
      <c r="L312" s="536"/>
      <c r="M312" s="536"/>
      <c r="N312" s="536"/>
      <c r="O312" s="536"/>
      <c r="P312" s="536"/>
      <c r="Q312" s="536"/>
      <c r="R312" s="536"/>
      <c r="S312" s="536"/>
      <c r="T312" s="536"/>
      <c r="U312" s="536"/>
      <c r="V312" s="536"/>
      <c r="W312" s="536"/>
      <c r="X312" s="536"/>
      <c r="Y312" s="536"/>
      <c r="Z312" s="536"/>
      <c r="AA312" s="536"/>
      <c r="AB312" s="536"/>
      <c r="AC312" s="536"/>
      <c r="AD312" s="536"/>
      <c r="AE312" s="536"/>
    </row>
    <row r="313" customFormat="false" ht="15.75" hidden="false" customHeight="true" outlineLevel="0" collapsed="false">
      <c r="A313" s="536"/>
      <c r="B313" s="536"/>
      <c r="C313" s="536"/>
      <c r="D313" s="538"/>
      <c r="E313" s="538"/>
      <c r="F313" s="536"/>
      <c r="G313" s="536"/>
      <c r="H313" s="536"/>
      <c r="I313" s="536"/>
      <c r="J313" s="536"/>
      <c r="K313" s="536"/>
      <c r="L313" s="536"/>
      <c r="M313" s="536"/>
      <c r="N313" s="536"/>
      <c r="O313" s="536"/>
      <c r="P313" s="536"/>
      <c r="Q313" s="536"/>
      <c r="R313" s="536"/>
      <c r="S313" s="536"/>
      <c r="T313" s="536"/>
      <c r="U313" s="536"/>
      <c r="V313" s="536"/>
      <c r="W313" s="536"/>
      <c r="X313" s="536"/>
      <c r="Y313" s="536"/>
      <c r="Z313" s="536"/>
      <c r="AA313" s="536"/>
      <c r="AB313" s="536"/>
      <c r="AC313" s="536"/>
      <c r="AD313" s="536"/>
      <c r="AE313" s="536"/>
    </row>
    <row r="314" customFormat="false" ht="15.75" hidden="false" customHeight="true" outlineLevel="0" collapsed="false">
      <c r="A314" s="536"/>
      <c r="B314" s="536"/>
      <c r="C314" s="536"/>
      <c r="D314" s="538"/>
      <c r="E314" s="538"/>
      <c r="F314" s="536"/>
      <c r="G314" s="536"/>
      <c r="H314" s="536"/>
      <c r="I314" s="536"/>
      <c r="J314" s="536"/>
      <c r="K314" s="536"/>
      <c r="L314" s="536"/>
      <c r="M314" s="536"/>
      <c r="N314" s="536"/>
      <c r="O314" s="536"/>
      <c r="P314" s="536"/>
      <c r="Q314" s="536"/>
      <c r="R314" s="536"/>
      <c r="S314" s="536"/>
      <c r="T314" s="536"/>
      <c r="U314" s="536"/>
      <c r="V314" s="536"/>
      <c r="W314" s="536"/>
      <c r="X314" s="536"/>
      <c r="Y314" s="536"/>
      <c r="Z314" s="536"/>
      <c r="AA314" s="536"/>
      <c r="AB314" s="536"/>
      <c r="AC314" s="536"/>
      <c r="AD314" s="536"/>
      <c r="AE314" s="536"/>
    </row>
    <row r="315" customFormat="false" ht="15.75" hidden="false" customHeight="true" outlineLevel="0" collapsed="false">
      <c r="A315" s="536"/>
      <c r="B315" s="536"/>
      <c r="C315" s="536"/>
      <c r="D315" s="538"/>
      <c r="E315" s="538"/>
      <c r="F315" s="536"/>
      <c r="G315" s="536"/>
      <c r="H315" s="536"/>
      <c r="I315" s="536"/>
      <c r="J315" s="536"/>
      <c r="K315" s="536"/>
      <c r="L315" s="536"/>
      <c r="M315" s="536"/>
      <c r="N315" s="536"/>
      <c r="O315" s="536"/>
      <c r="P315" s="536"/>
      <c r="Q315" s="536"/>
      <c r="R315" s="536"/>
      <c r="S315" s="536"/>
      <c r="T315" s="536"/>
      <c r="U315" s="536"/>
      <c r="V315" s="536"/>
      <c r="W315" s="536"/>
      <c r="X315" s="536"/>
      <c r="Y315" s="536"/>
      <c r="Z315" s="536"/>
      <c r="AA315" s="536"/>
      <c r="AB315" s="536"/>
      <c r="AC315" s="536"/>
      <c r="AD315" s="536"/>
      <c r="AE315" s="536"/>
    </row>
    <row r="316" customFormat="false" ht="15.75" hidden="false" customHeight="true" outlineLevel="0" collapsed="false">
      <c r="A316" s="536"/>
      <c r="B316" s="536"/>
      <c r="C316" s="536"/>
      <c r="D316" s="538"/>
      <c r="E316" s="538"/>
      <c r="F316" s="536"/>
      <c r="G316" s="536"/>
      <c r="H316" s="536"/>
      <c r="I316" s="536"/>
      <c r="J316" s="536"/>
      <c r="K316" s="536"/>
      <c r="L316" s="536"/>
      <c r="M316" s="536"/>
      <c r="N316" s="536"/>
      <c r="O316" s="536"/>
      <c r="P316" s="536"/>
      <c r="Q316" s="536"/>
      <c r="R316" s="536"/>
      <c r="S316" s="536"/>
      <c r="T316" s="536"/>
      <c r="U316" s="536"/>
      <c r="V316" s="536"/>
      <c r="W316" s="536"/>
      <c r="X316" s="536"/>
      <c r="Y316" s="536"/>
      <c r="Z316" s="536"/>
      <c r="AA316" s="536"/>
      <c r="AB316" s="536"/>
      <c r="AC316" s="536"/>
      <c r="AD316" s="536"/>
      <c r="AE316" s="536"/>
    </row>
    <row r="317" customFormat="false" ht="15.75" hidden="false" customHeight="true" outlineLevel="0" collapsed="false">
      <c r="A317" s="536"/>
      <c r="B317" s="536"/>
      <c r="C317" s="536"/>
      <c r="D317" s="538"/>
      <c r="E317" s="538"/>
      <c r="F317" s="536"/>
      <c r="G317" s="536"/>
      <c r="H317" s="536"/>
      <c r="I317" s="536"/>
      <c r="J317" s="536"/>
      <c r="K317" s="536"/>
      <c r="L317" s="536"/>
      <c r="M317" s="536"/>
      <c r="N317" s="536"/>
      <c r="O317" s="536"/>
      <c r="P317" s="536"/>
      <c r="Q317" s="536"/>
      <c r="R317" s="536"/>
      <c r="S317" s="536"/>
      <c r="T317" s="536"/>
      <c r="U317" s="536"/>
      <c r="V317" s="536"/>
      <c r="W317" s="536"/>
      <c r="X317" s="536"/>
      <c r="Y317" s="536"/>
      <c r="Z317" s="536"/>
      <c r="AA317" s="536"/>
      <c r="AB317" s="536"/>
      <c r="AC317" s="536"/>
      <c r="AD317" s="536"/>
      <c r="AE317" s="536"/>
    </row>
    <row r="318" customFormat="false" ht="15.75" hidden="false" customHeight="true" outlineLevel="0" collapsed="false">
      <c r="A318" s="536"/>
      <c r="B318" s="536"/>
      <c r="C318" s="536"/>
      <c r="D318" s="538"/>
      <c r="E318" s="538"/>
      <c r="F318" s="536"/>
      <c r="G318" s="536"/>
      <c r="H318" s="536"/>
      <c r="I318" s="536"/>
      <c r="J318" s="536"/>
      <c r="K318" s="536"/>
      <c r="L318" s="536"/>
      <c r="M318" s="536"/>
      <c r="N318" s="536"/>
      <c r="O318" s="536"/>
      <c r="P318" s="536"/>
      <c r="Q318" s="536"/>
      <c r="R318" s="536"/>
      <c r="S318" s="536"/>
      <c r="T318" s="536"/>
      <c r="U318" s="536"/>
      <c r="V318" s="536"/>
      <c r="W318" s="536"/>
      <c r="X318" s="536"/>
      <c r="Y318" s="536"/>
      <c r="Z318" s="536"/>
      <c r="AA318" s="536"/>
      <c r="AB318" s="536"/>
      <c r="AC318" s="536"/>
      <c r="AD318" s="536"/>
      <c r="AE318" s="536"/>
    </row>
    <row r="319" customFormat="false" ht="15.75" hidden="false" customHeight="true" outlineLevel="0" collapsed="false">
      <c r="A319" s="536"/>
      <c r="B319" s="536"/>
      <c r="C319" s="536"/>
      <c r="D319" s="538"/>
      <c r="E319" s="538"/>
      <c r="F319" s="536"/>
      <c r="G319" s="536"/>
      <c r="H319" s="536"/>
      <c r="I319" s="536"/>
      <c r="J319" s="536"/>
      <c r="K319" s="536"/>
      <c r="L319" s="536"/>
      <c r="M319" s="536"/>
      <c r="N319" s="536"/>
      <c r="O319" s="536"/>
      <c r="P319" s="536"/>
      <c r="Q319" s="536"/>
      <c r="R319" s="536"/>
      <c r="S319" s="536"/>
      <c r="T319" s="536"/>
      <c r="U319" s="536"/>
      <c r="V319" s="536"/>
      <c r="W319" s="536"/>
      <c r="X319" s="536"/>
      <c r="Y319" s="536"/>
      <c r="Z319" s="536"/>
      <c r="AA319" s="536"/>
      <c r="AB319" s="536"/>
      <c r="AC319" s="536"/>
      <c r="AD319" s="536"/>
      <c r="AE319" s="536"/>
    </row>
    <row r="320" customFormat="false" ht="15.75" hidden="false" customHeight="true" outlineLevel="0" collapsed="false">
      <c r="A320" s="536"/>
      <c r="B320" s="536"/>
      <c r="C320" s="536"/>
      <c r="D320" s="538"/>
      <c r="E320" s="538"/>
      <c r="F320" s="536"/>
      <c r="G320" s="536"/>
      <c r="H320" s="536"/>
      <c r="I320" s="536"/>
      <c r="J320" s="536"/>
      <c r="K320" s="536"/>
      <c r="L320" s="536"/>
      <c r="M320" s="536"/>
      <c r="N320" s="536"/>
      <c r="O320" s="536"/>
      <c r="P320" s="536"/>
      <c r="Q320" s="536"/>
      <c r="R320" s="536"/>
      <c r="S320" s="536"/>
      <c r="T320" s="536"/>
      <c r="U320" s="536"/>
      <c r="V320" s="536"/>
      <c r="W320" s="536"/>
      <c r="X320" s="536"/>
      <c r="Y320" s="536"/>
      <c r="Z320" s="536"/>
      <c r="AA320" s="536"/>
      <c r="AB320" s="536"/>
      <c r="AC320" s="536"/>
      <c r="AD320" s="536"/>
      <c r="AE320" s="536"/>
    </row>
    <row r="321" customFormat="false" ht="15.75" hidden="false" customHeight="true" outlineLevel="0" collapsed="false">
      <c r="A321" s="536"/>
      <c r="B321" s="536"/>
      <c r="C321" s="536"/>
      <c r="D321" s="538"/>
      <c r="E321" s="538"/>
      <c r="F321" s="536"/>
      <c r="G321" s="536"/>
      <c r="H321" s="536"/>
      <c r="I321" s="536"/>
      <c r="J321" s="536"/>
      <c r="K321" s="536"/>
      <c r="L321" s="536"/>
      <c r="M321" s="536"/>
      <c r="N321" s="536"/>
      <c r="O321" s="536"/>
      <c r="P321" s="536"/>
      <c r="Q321" s="536"/>
      <c r="R321" s="536"/>
      <c r="S321" s="536"/>
      <c r="T321" s="536"/>
      <c r="U321" s="536"/>
      <c r="V321" s="536"/>
      <c r="W321" s="536"/>
      <c r="X321" s="536"/>
      <c r="Y321" s="536"/>
      <c r="Z321" s="536"/>
      <c r="AA321" s="536"/>
      <c r="AB321" s="536"/>
      <c r="AC321" s="536"/>
      <c r="AD321" s="536"/>
      <c r="AE321" s="536"/>
    </row>
    <row r="322" customFormat="false" ht="15.75" hidden="false" customHeight="true" outlineLevel="0" collapsed="false">
      <c r="A322" s="536"/>
      <c r="B322" s="536"/>
      <c r="C322" s="536"/>
      <c r="D322" s="538"/>
      <c r="E322" s="538"/>
      <c r="F322" s="536"/>
      <c r="G322" s="536"/>
      <c r="H322" s="536"/>
      <c r="I322" s="536"/>
      <c r="J322" s="536"/>
      <c r="K322" s="536"/>
      <c r="L322" s="536"/>
      <c r="M322" s="536"/>
      <c r="N322" s="536"/>
      <c r="O322" s="536"/>
      <c r="P322" s="536"/>
      <c r="Q322" s="536"/>
      <c r="R322" s="536"/>
      <c r="S322" s="536"/>
      <c r="T322" s="536"/>
      <c r="U322" s="536"/>
      <c r="V322" s="536"/>
      <c r="W322" s="536"/>
      <c r="X322" s="536"/>
      <c r="Y322" s="536"/>
      <c r="Z322" s="536"/>
      <c r="AA322" s="536"/>
      <c r="AB322" s="536"/>
      <c r="AC322" s="536"/>
      <c r="AD322" s="536"/>
      <c r="AE322" s="536"/>
    </row>
    <row r="323" customFormat="false" ht="15.75" hidden="false" customHeight="true" outlineLevel="0" collapsed="false">
      <c r="A323" s="536"/>
      <c r="B323" s="536"/>
      <c r="C323" s="536"/>
      <c r="D323" s="538"/>
      <c r="E323" s="538"/>
      <c r="F323" s="536"/>
      <c r="G323" s="536"/>
      <c r="H323" s="536"/>
      <c r="I323" s="536"/>
      <c r="J323" s="536"/>
      <c r="K323" s="536"/>
      <c r="L323" s="536"/>
      <c r="M323" s="536"/>
      <c r="N323" s="536"/>
      <c r="O323" s="536"/>
      <c r="P323" s="536"/>
      <c r="Q323" s="536"/>
      <c r="R323" s="536"/>
      <c r="S323" s="536"/>
      <c r="T323" s="536"/>
      <c r="U323" s="536"/>
      <c r="V323" s="536"/>
      <c r="W323" s="536"/>
      <c r="X323" s="536"/>
      <c r="Y323" s="536"/>
      <c r="Z323" s="536"/>
      <c r="AA323" s="536"/>
      <c r="AB323" s="536"/>
      <c r="AC323" s="536"/>
      <c r="AD323" s="536"/>
      <c r="AE323" s="536"/>
    </row>
    <row r="324" customFormat="false" ht="15.75" hidden="false" customHeight="true" outlineLevel="0" collapsed="false">
      <c r="A324" s="536"/>
      <c r="B324" s="536"/>
      <c r="C324" s="536"/>
      <c r="D324" s="538"/>
      <c r="E324" s="538"/>
      <c r="F324" s="536"/>
      <c r="G324" s="536"/>
      <c r="H324" s="536"/>
      <c r="I324" s="536"/>
      <c r="J324" s="536"/>
      <c r="K324" s="536"/>
      <c r="L324" s="536"/>
      <c r="M324" s="536"/>
      <c r="N324" s="536"/>
      <c r="O324" s="536"/>
      <c r="P324" s="536"/>
      <c r="Q324" s="536"/>
      <c r="R324" s="536"/>
      <c r="S324" s="536"/>
      <c r="T324" s="536"/>
      <c r="U324" s="536"/>
      <c r="V324" s="536"/>
      <c r="W324" s="536"/>
      <c r="X324" s="536"/>
      <c r="Y324" s="536"/>
      <c r="Z324" s="536"/>
      <c r="AA324" s="536"/>
      <c r="AB324" s="536"/>
      <c r="AC324" s="536"/>
      <c r="AD324" s="536"/>
      <c r="AE324" s="536"/>
    </row>
    <row r="325" customFormat="false" ht="15.75" hidden="false" customHeight="true" outlineLevel="0" collapsed="false">
      <c r="A325" s="536"/>
      <c r="B325" s="536"/>
      <c r="C325" s="536"/>
      <c r="D325" s="538"/>
      <c r="E325" s="538"/>
      <c r="F325" s="536"/>
      <c r="G325" s="536"/>
      <c r="H325" s="536"/>
      <c r="I325" s="536"/>
      <c r="J325" s="536"/>
      <c r="K325" s="536"/>
      <c r="L325" s="536"/>
      <c r="M325" s="536"/>
      <c r="N325" s="536"/>
      <c r="O325" s="536"/>
      <c r="P325" s="536"/>
      <c r="Q325" s="536"/>
      <c r="R325" s="536"/>
      <c r="S325" s="536"/>
      <c r="T325" s="536"/>
      <c r="U325" s="536"/>
      <c r="V325" s="536"/>
      <c r="W325" s="536"/>
      <c r="X325" s="536"/>
      <c r="Y325" s="536"/>
      <c r="Z325" s="536"/>
      <c r="AA325" s="536"/>
      <c r="AB325" s="536"/>
      <c r="AC325" s="536"/>
      <c r="AD325" s="536"/>
      <c r="AE325" s="536"/>
    </row>
    <row r="326" customFormat="false" ht="15.75" hidden="false" customHeight="true" outlineLevel="0" collapsed="false">
      <c r="A326" s="536"/>
      <c r="B326" s="536"/>
      <c r="C326" s="536"/>
      <c r="D326" s="538"/>
      <c r="E326" s="538"/>
      <c r="F326" s="536"/>
      <c r="G326" s="536"/>
      <c r="H326" s="536"/>
      <c r="I326" s="536"/>
      <c r="J326" s="536"/>
      <c r="K326" s="536"/>
      <c r="L326" s="536"/>
      <c r="M326" s="536"/>
      <c r="N326" s="536"/>
      <c r="O326" s="536"/>
      <c r="P326" s="536"/>
      <c r="Q326" s="536"/>
      <c r="R326" s="536"/>
      <c r="S326" s="536"/>
      <c r="T326" s="536"/>
      <c r="U326" s="536"/>
      <c r="V326" s="536"/>
      <c r="W326" s="536"/>
      <c r="X326" s="536"/>
      <c r="Y326" s="536"/>
      <c r="Z326" s="536"/>
      <c r="AA326" s="536"/>
      <c r="AB326" s="536"/>
      <c r="AC326" s="536"/>
      <c r="AD326" s="536"/>
      <c r="AE326" s="536"/>
    </row>
    <row r="327" customFormat="false" ht="15.75" hidden="false" customHeight="true" outlineLevel="0" collapsed="false">
      <c r="A327" s="536"/>
      <c r="B327" s="536"/>
      <c r="C327" s="536"/>
      <c r="D327" s="538"/>
      <c r="E327" s="538"/>
      <c r="F327" s="536"/>
      <c r="G327" s="536"/>
      <c r="H327" s="536"/>
      <c r="I327" s="536"/>
      <c r="J327" s="536"/>
      <c r="K327" s="536"/>
      <c r="L327" s="536"/>
      <c r="M327" s="536"/>
      <c r="N327" s="536"/>
      <c r="O327" s="536"/>
      <c r="P327" s="536"/>
      <c r="Q327" s="536"/>
      <c r="R327" s="536"/>
      <c r="S327" s="536"/>
      <c r="T327" s="536"/>
      <c r="U327" s="536"/>
      <c r="V327" s="536"/>
      <c r="W327" s="536"/>
      <c r="X327" s="536"/>
      <c r="Y327" s="536"/>
      <c r="Z327" s="536"/>
      <c r="AA327" s="536"/>
      <c r="AB327" s="536"/>
      <c r="AC327" s="536"/>
      <c r="AD327" s="536"/>
      <c r="AE327" s="536"/>
    </row>
    <row r="328" customFormat="false" ht="15.75" hidden="false" customHeight="true" outlineLevel="0" collapsed="false">
      <c r="A328" s="536"/>
      <c r="B328" s="536"/>
      <c r="C328" s="536"/>
      <c r="D328" s="538"/>
      <c r="E328" s="538"/>
      <c r="F328" s="536"/>
      <c r="G328" s="536"/>
      <c r="H328" s="536"/>
      <c r="I328" s="536"/>
      <c r="J328" s="536"/>
      <c r="K328" s="536"/>
      <c r="L328" s="536"/>
      <c r="M328" s="536"/>
      <c r="N328" s="536"/>
      <c r="O328" s="536"/>
      <c r="P328" s="536"/>
      <c r="Q328" s="536"/>
      <c r="R328" s="536"/>
      <c r="S328" s="536"/>
      <c r="T328" s="536"/>
      <c r="U328" s="536"/>
      <c r="V328" s="536"/>
      <c r="W328" s="536"/>
      <c r="X328" s="536"/>
      <c r="Y328" s="536"/>
      <c r="Z328" s="536"/>
      <c r="AA328" s="536"/>
      <c r="AB328" s="536"/>
      <c r="AC328" s="536"/>
      <c r="AD328" s="536"/>
      <c r="AE328" s="536"/>
    </row>
    <row r="329" customFormat="false" ht="15.75" hidden="false" customHeight="true" outlineLevel="0" collapsed="false">
      <c r="A329" s="536"/>
      <c r="B329" s="536"/>
      <c r="C329" s="536"/>
      <c r="D329" s="538"/>
      <c r="E329" s="538"/>
      <c r="F329" s="536"/>
      <c r="G329" s="536"/>
      <c r="H329" s="536"/>
      <c r="I329" s="536"/>
      <c r="J329" s="536"/>
      <c r="K329" s="536"/>
      <c r="L329" s="536"/>
      <c r="M329" s="536"/>
      <c r="N329" s="536"/>
      <c r="O329" s="536"/>
      <c r="P329" s="536"/>
      <c r="Q329" s="536"/>
      <c r="R329" s="536"/>
      <c r="S329" s="536"/>
      <c r="T329" s="536"/>
      <c r="U329" s="536"/>
      <c r="V329" s="536"/>
      <c r="W329" s="536"/>
      <c r="X329" s="536"/>
      <c r="Y329" s="536"/>
      <c r="Z329" s="536"/>
      <c r="AA329" s="536"/>
      <c r="AB329" s="536"/>
      <c r="AC329" s="536"/>
      <c r="AD329" s="536"/>
      <c r="AE329" s="536"/>
    </row>
    <row r="330" customFormat="false" ht="15.75" hidden="false" customHeight="true" outlineLevel="0" collapsed="false">
      <c r="A330" s="536"/>
      <c r="B330" s="536"/>
      <c r="C330" s="536"/>
      <c r="D330" s="538"/>
      <c r="E330" s="538"/>
      <c r="F330" s="536"/>
      <c r="G330" s="536"/>
      <c r="H330" s="536"/>
      <c r="I330" s="536"/>
      <c r="J330" s="536"/>
      <c r="K330" s="536"/>
      <c r="L330" s="536"/>
      <c r="M330" s="536"/>
      <c r="N330" s="536"/>
      <c r="O330" s="536"/>
      <c r="P330" s="536"/>
      <c r="Q330" s="536"/>
      <c r="R330" s="536"/>
      <c r="S330" s="536"/>
      <c r="T330" s="536"/>
      <c r="U330" s="536"/>
      <c r="V330" s="536"/>
      <c r="W330" s="536"/>
      <c r="X330" s="536"/>
      <c r="Y330" s="536"/>
      <c r="Z330" s="536"/>
      <c r="AA330" s="536"/>
      <c r="AB330" s="536"/>
      <c r="AC330" s="536"/>
      <c r="AD330" s="536"/>
      <c r="AE330" s="536"/>
    </row>
    <row r="331" customFormat="false" ht="15.75" hidden="false" customHeight="true" outlineLevel="0" collapsed="false">
      <c r="A331" s="536"/>
      <c r="B331" s="536"/>
      <c r="C331" s="536"/>
      <c r="D331" s="538"/>
      <c r="E331" s="538"/>
      <c r="F331" s="536"/>
      <c r="G331" s="536"/>
      <c r="H331" s="536"/>
      <c r="I331" s="536"/>
      <c r="J331" s="536"/>
      <c r="K331" s="536"/>
      <c r="L331" s="536"/>
      <c r="M331" s="536"/>
      <c r="N331" s="536"/>
      <c r="O331" s="536"/>
      <c r="P331" s="536"/>
      <c r="Q331" s="536"/>
      <c r="R331" s="536"/>
      <c r="S331" s="536"/>
      <c r="T331" s="536"/>
      <c r="U331" s="536"/>
      <c r="V331" s="536"/>
      <c r="W331" s="536"/>
      <c r="X331" s="536"/>
      <c r="Y331" s="536"/>
      <c r="Z331" s="536"/>
      <c r="AA331" s="536"/>
      <c r="AB331" s="536"/>
      <c r="AC331" s="536"/>
      <c r="AD331" s="536"/>
      <c r="AE331" s="536"/>
    </row>
    <row r="332" customFormat="false" ht="15.75" hidden="false" customHeight="true" outlineLevel="0" collapsed="false">
      <c r="A332" s="536"/>
      <c r="B332" s="536"/>
      <c r="C332" s="536"/>
      <c r="D332" s="538"/>
      <c r="E332" s="538"/>
      <c r="F332" s="536"/>
      <c r="G332" s="536"/>
      <c r="H332" s="536"/>
      <c r="I332" s="536"/>
      <c r="J332" s="536"/>
      <c r="K332" s="536"/>
      <c r="L332" s="536"/>
      <c r="M332" s="536"/>
      <c r="N332" s="536"/>
      <c r="O332" s="536"/>
      <c r="P332" s="536"/>
      <c r="Q332" s="536"/>
      <c r="R332" s="536"/>
      <c r="S332" s="536"/>
      <c r="T332" s="536"/>
      <c r="U332" s="536"/>
      <c r="V332" s="536"/>
      <c r="W332" s="536"/>
      <c r="X332" s="536"/>
      <c r="Y332" s="536"/>
      <c r="Z332" s="536"/>
      <c r="AA332" s="536"/>
      <c r="AB332" s="536"/>
      <c r="AC332" s="536"/>
      <c r="AD332" s="536"/>
      <c r="AE332" s="536"/>
    </row>
    <row r="333" customFormat="false" ht="15.75" hidden="false" customHeight="true" outlineLevel="0" collapsed="false">
      <c r="A333" s="536"/>
      <c r="B333" s="536"/>
      <c r="C333" s="536"/>
      <c r="D333" s="538"/>
      <c r="E333" s="538"/>
      <c r="F333" s="536"/>
      <c r="G333" s="536"/>
      <c r="H333" s="536"/>
      <c r="I333" s="536"/>
      <c r="J333" s="536"/>
      <c r="K333" s="536"/>
      <c r="L333" s="536"/>
      <c r="M333" s="536"/>
      <c r="N333" s="536"/>
      <c r="O333" s="536"/>
      <c r="P333" s="536"/>
      <c r="Q333" s="536"/>
      <c r="R333" s="536"/>
      <c r="S333" s="536"/>
      <c r="T333" s="536"/>
      <c r="U333" s="536"/>
      <c r="V333" s="536"/>
      <c r="W333" s="536"/>
      <c r="X333" s="536"/>
      <c r="Y333" s="536"/>
      <c r="Z333" s="536"/>
      <c r="AA333" s="536"/>
      <c r="AB333" s="536"/>
      <c r="AC333" s="536"/>
      <c r="AD333" s="536"/>
      <c r="AE333" s="536"/>
    </row>
    <row r="334" customFormat="false" ht="15.75" hidden="false" customHeight="true" outlineLevel="0" collapsed="false">
      <c r="A334" s="536"/>
      <c r="B334" s="536"/>
      <c r="C334" s="536"/>
      <c r="D334" s="538"/>
      <c r="E334" s="538"/>
      <c r="F334" s="536"/>
      <c r="G334" s="536"/>
      <c r="H334" s="536"/>
      <c r="I334" s="536"/>
      <c r="J334" s="536"/>
      <c r="K334" s="536"/>
      <c r="L334" s="536"/>
      <c r="M334" s="536"/>
      <c r="N334" s="536"/>
      <c r="O334" s="536"/>
      <c r="P334" s="536"/>
      <c r="Q334" s="536"/>
      <c r="R334" s="536"/>
      <c r="S334" s="536"/>
      <c r="T334" s="536"/>
      <c r="U334" s="536"/>
      <c r="V334" s="536"/>
      <c r="W334" s="536"/>
      <c r="X334" s="536"/>
      <c r="Y334" s="536"/>
      <c r="Z334" s="536"/>
      <c r="AA334" s="536"/>
      <c r="AB334" s="536"/>
      <c r="AC334" s="536"/>
      <c r="AD334" s="536"/>
      <c r="AE334" s="536"/>
    </row>
    <row r="335" customFormat="false" ht="15.75" hidden="false" customHeight="true" outlineLevel="0" collapsed="false">
      <c r="A335" s="536"/>
      <c r="B335" s="536"/>
      <c r="C335" s="536"/>
      <c r="D335" s="538"/>
      <c r="E335" s="538"/>
      <c r="F335" s="536"/>
      <c r="G335" s="536"/>
      <c r="H335" s="536"/>
      <c r="I335" s="536"/>
      <c r="J335" s="536"/>
      <c r="K335" s="536"/>
      <c r="L335" s="536"/>
      <c r="M335" s="536"/>
      <c r="N335" s="536"/>
      <c r="O335" s="536"/>
      <c r="P335" s="536"/>
      <c r="Q335" s="536"/>
      <c r="R335" s="536"/>
      <c r="S335" s="536"/>
      <c r="T335" s="536"/>
      <c r="U335" s="536"/>
      <c r="V335" s="536"/>
      <c r="W335" s="536"/>
      <c r="X335" s="536"/>
      <c r="Y335" s="536"/>
      <c r="Z335" s="536"/>
      <c r="AA335" s="536"/>
      <c r="AB335" s="536"/>
      <c r="AC335" s="536"/>
      <c r="AD335" s="536"/>
      <c r="AE335" s="536"/>
    </row>
    <row r="336" customFormat="false" ht="15.75" hidden="false" customHeight="true" outlineLevel="0" collapsed="false">
      <c r="A336" s="536"/>
      <c r="B336" s="536"/>
      <c r="C336" s="536"/>
      <c r="D336" s="538"/>
      <c r="E336" s="538"/>
      <c r="F336" s="536"/>
      <c r="G336" s="536"/>
      <c r="H336" s="536"/>
      <c r="I336" s="536"/>
      <c r="J336" s="536"/>
      <c r="K336" s="536"/>
      <c r="L336" s="536"/>
      <c r="M336" s="536"/>
      <c r="N336" s="536"/>
      <c r="O336" s="536"/>
      <c r="P336" s="536"/>
      <c r="Q336" s="536"/>
      <c r="R336" s="536"/>
      <c r="S336" s="536"/>
      <c r="T336" s="536"/>
      <c r="U336" s="536"/>
      <c r="V336" s="536"/>
      <c r="W336" s="536"/>
      <c r="X336" s="536"/>
      <c r="Y336" s="536"/>
      <c r="Z336" s="536"/>
      <c r="AA336" s="536"/>
      <c r="AB336" s="536"/>
      <c r="AC336" s="536"/>
      <c r="AD336" s="536"/>
      <c r="AE336" s="536"/>
    </row>
    <row r="337" customFormat="false" ht="15.75" hidden="false" customHeight="true" outlineLevel="0" collapsed="false">
      <c r="A337" s="536"/>
      <c r="B337" s="536"/>
      <c r="C337" s="536"/>
      <c r="D337" s="538"/>
      <c r="E337" s="538"/>
      <c r="F337" s="536"/>
      <c r="G337" s="536"/>
      <c r="H337" s="536"/>
      <c r="I337" s="536"/>
      <c r="J337" s="536"/>
      <c r="K337" s="536"/>
      <c r="L337" s="536"/>
      <c r="M337" s="536"/>
      <c r="N337" s="536"/>
      <c r="O337" s="536"/>
      <c r="P337" s="536"/>
      <c r="Q337" s="536"/>
      <c r="R337" s="536"/>
      <c r="S337" s="536"/>
      <c r="T337" s="536"/>
      <c r="U337" s="536"/>
      <c r="V337" s="536"/>
      <c r="W337" s="536"/>
      <c r="X337" s="536"/>
      <c r="Y337" s="536"/>
      <c r="Z337" s="536"/>
      <c r="AA337" s="536"/>
      <c r="AB337" s="536"/>
      <c r="AC337" s="536"/>
      <c r="AD337" s="536"/>
      <c r="AE337" s="536"/>
    </row>
    <row r="338" customFormat="false" ht="15.75" hidden="false" customHeight="true" outlineLevel="0" collapsed="false">
      <c r="A338" s="536"/>
      <c r="B338" s="536"/>
      <c r="C338" s="536"/>
      <c r="D338" s="538"/>
      <c r="E338" s="538"/>
      <c r="F338" s="536"/>
      <c r="G338" s="536"/>
      <c r="H338" s="536"/>
      <c r="I338" s="536"/>
      <c r="J338" s="536"/>
      <c r="K338" s="536"/>
      <c r="L338" s="536"/>
      <c r="M338" s="536"/>
      <c r="N338" s="536"/>
      <c r="O338" s="536"/>
      <c r="P338" s="536"/>
      <c r="Q338" s="536"/>
      <c r="R338" s="536"/>
      <c r="S338" s="536"/>
      <c r="T338" s="536"/>
      <c r="U338" s="536"/>
      <c r="V338" s="536"/>
      <c r="W338" s="536"/>
      <c r="X338" s="536"/>
      <c r="Y338" s="536"/>
      <c r="Z338" s="536"/>
      <c r="AA338" s="536"/>
      <c r="AB338" s="536"/>
      <c r="AC338" s="536"/>
      <c r="AD338" s="536"/>
      <c r="AE338" s="536"/>
    </row>
    <row r="339" customFormat="false" ht="15.75" hidden="false" customHeight="true" outlineLevel="0" collapsed="false">
      <c r="A339" s="536"/>
      <c r="B339" s="536"/>
      <c r="C339" s="536"/>
      <c r="D339" s="538"/>
      <c r="E339" s="538"/>
      <c r="F339" s="536"/>
      <c r="G339" s="536"/>
      <c r="H339" s="536"/>
      <c r="I339" s="536"/>
      <c r="J339" s="536"/>
      <c r="K339" s="536"/>
      <c r="L339" s="536"/>
      <c r="M339" s="536"/>
      <c r="N339" s="536"/>
      <c r="O339" s="536"/>
      <c r="P339" s="536"/>
      <c r="Q339" s="536"/>
      <c r="R339" s="536"/>
      <c r="S339" s="536"/>
      <c r="T339" s="536"/>
      <c r="U339" s="536"/>
      <c r="V339" s="536"/>
      <c r="W339" s="536"/>
      <c r="X339" s="536"/>
      <c r="Y339" s="536"/>
      <c r="Z339" s="536"/>
      <c r="AA339" s="536"/>
      <c r="AB339" s="536"/>
      <c r="AC339" s="536"/>
      <c r="AD339" s="536"/>
      <c r="AE339" s="536"/>
    </row>
    <row r="340" customFormat="false" ht="15.75" hidden="false" customHeight="true" outlineLevel="0" collapsed="false">
      <c r="A340" s="536"/>
      <c r="B340" s="536"/>
      <c r="C340" s="536"/>
      <c r="D340" s="538"/>
      <c r="E340" s="538"/>
      <c r="F340" s="536"/>
      <c r="G340" s="536"/>
      <c r="H340" s="536"/>
      <c r="I340" s="536"/>
      <c r="J340" s="536"/>
      <c r="K340" s="536"/>
      <c r="L340" s="536"/>
      <c r="M340" s="536"/>
      <c r="N340" s="536"/>
      <c r="O340" s="536"/>
      <c r="P340" s="536"/>
      <c r="Q340" s="536"/>
      <c r="R340" s="536"/>
      <c r="S340" s="536"/>
      <c r="T340" s="536"/>
      <c r="U340" s="536"/>
      <c r="V340" s="536"/>
      <c r="W340" s="536"/>
      <c r="X340" s="536"/>
      <c r="Y340" s="536"/>
      <c r="Z340" s="536"/>
      <c r="AA340" s="536"/>
      <c r="AB340" s="536"/>
      <c r="AC340" s="536"/>
      <c r="AD340" s="536"/>
      <c r="AE340" s="536"/>
    </row>
    <row r="341" customFormat="false" ht="15.75" hidden="false" customHeight="true" outlineLevel="0" collapsed="false">
      <c r="A341" s="536"/>
      <c r="B341" s="536"/>
      <c r="C341" s="536"/>
      <c r="D341" s="538"/>
      <c r="E341" s="538"/>
      <c r="F341" s="536"/>
      <c r="G341" s="536"/>
      <c r="H341" s="536"/>
      <c r="I341" s="536"/>
      <c r="J341" s="536"/>
      <c r="K341" s="536"/>
      <c r="L341" s="536"/>
      <c r="M341" s="536"/>
      <c r="N341" s="536"/>
      <c r="O341" s="536"/>
      <c r="P341" s="536"/>
      <c r="Q341" s="536"/>
      <c r="R341" s="536"/>
      <c r="S341" s="536"/>
      <c r="T341" s="536"/>
      <c r="U341" s="536"/>
      <c r="V341" s="536"/>
      <c r="W341" s="536"/>
      <c r="X341" s="536"/>
      <c r="Y341" s="536"/>
      <c r="Z341" s="536"/>
      <c r="AA341" s="536"/>
      <c r="AB341" s="536"/>
      <c r="AC341" s="536"/>
      <c r="AD341" s="536"/>
      <c r="AE341" s="536"/>
    </row>
    <row r="342" customFormat="false" ht="15.75" hidden="false" customHeight="true" outlineLevel="0" collapsed="false">
      <c r="A342" s="536"/>
      <c r="B342" s="536"/>
      <c r="C342" s="536"/>
      <c r="D342" s="538"/>
      <c r="E342" s="538"/>
      <c r="F342" s="536"/>
      <c r="G342" s="536"/>
      <c r="H342" s="536"/>
      <c r="I342" s="536"/>
      <c r="J342" s="536"/>
      <c r="K342" s="536"/>
      <c r="L342" s="536"/>
      <c r="M342" s="536"/>
      <c r="N342" s="536"/>
      <c r="O342" s="536"/>
      <c r="P342" s="536"/>
      <c r="Q342" s="536"/>
      <c r="R342" s="536"/>
      <c r="S342" s="536"/>
      <c r="T342" s="536"/>
      <c r="U342" s="536"/>
      <c r="V342" s="536"/>
      <c r="W342" s="536"/>
      <c r="X342" s="536"/>
      <c r="Y342" s="536"/>
      <c r="Z342" s="536"/>
      <c r="AA342" s="536"/>
      <c r="AB342" s="536"/>
      <c r="AC342" s="536"/>
      <c r="AD342" s="536"/>
      <c r="AE342" s="536"/>
    </row>
    <row r="343" customFormat="false" ht="15.75" hidden="false" customHeight="true" outlineLevel="0" collapsed="false">
      <c r="A343" s="536"/>
      <c r="B343" s="536"/>
      <c r="C343" s="536"/>
      <c r="D343" s="538"/>
      <c r="E343" s="538"/>
      <c r="F343" s="536"/>
      <c r="G343" s="536"/>
      <c r="H343" s="536"/>
      <c r="I343" s="536"/>
      <c r="J343" s="536"/>
      <c r="K343" s="536"/>
      <c r="L343" s="536"/>
      <c r="M343" s="536"/>
      <c r="N343" s="536"/>
      <c r="O343" s="536"/>
      <c r="P343" s="536"/>
      <c r="Q343" s="536"/>
      <c r="R343" s="536"/>
      <c r="S343" s="536"/>
      <c r="T343" s="536"/>
      <c r="U343" s="536"/>
      <c r="V343" s="536"/>
      <c r="W343" s="536"/>
      <c r="X343" s="536"/>
      <c r="Y343" s="536"/>
      <c r="Z343" s="536"/>
      <c r="AA343" s="536"/>
      <c r="AB343" s="536"/>
      <c r="AC343" s="536"/>
      <c r="AD343" s="536"/>
      <c r="AE343" s="536"/>
    </row>
    <row r="344" customFormat="false" ht="15.75" hidden="false" customHeight="true" outlineLevel="0" collapsed="false">
      <c r="A344" s="536"/>
      <c r="B344" s="536"/>
      <c r="C344" s="536"/>
      <c r="D344" s="538"/>
      <c r="E344" s="538"/>
      <c r="F344" s="536"/>
      <c r="G344" s="536"/>
      <c r="H344" s="536"/>
      <c r="I344" s="536"/>
      <c r="J344" s="536"/>
      <c r="K344" s="536"/>
      <c r="L344" s="536"/>
      <c r="M344" s="536"/>
      <c r="N344" s="536"/>
      <c r="O344" s="536"/>
      <c r="P344" s="536"/>
      <c r="Q344" s="536"/>
      <c r="R344" s="536"/>
      <c r="S344" s="536"/>
      <c r="T344" s="536"/>
      <c r="U344" s="536"/>
      <c r="V344" s="536"/>
      <c r="W344" s="536"/>
      <c r="X344" s="536"/>
      <c r="Y344" s="536"/>
      <c r="Z344" s="536"/>
      <c r="AA344" s="536"/>
      <c r="AB344" s="536"/>
      <c r="AC344" s="536"/>
      <c r="AD344" s="536"/>
      <c r="AE344" s="536"/>
    </row>
    <row r="345" customFormat="false" ht="15.75" hidden="false" customHeight="true" outlineLevel="0" collapsed="false">
      <c r="A345" s="536"/>
      <c r="B345" s="536"/>
      <c r="C345" s="536"/>
      <c r="D345" s="538"/>
      <c r="E345" s="538"/>
      <c r="F345" s="536"/>
      <c r="G345" s="536"/>
      <c r="H345" s="536"/>
      <c r="I345" s="536"/>
      <c r="J345" s="536"/>
      <c r="K345" s="536"/>
      <c r="L345" s="536"/>
      <c r="M345" s="536"/>
      <c r="N345" s="536"/>
      <c r="O345" s="536"/>
      <c r="P345" s="536"/>
      <c r="Q345" s="536"/>
      <c r="R345" s="536"/>
      <c r="S345" s="536"/>
      <c r="T345" s="536"/>
      <c r="U345" s="536"/>
      <c r="V345" s="536"/>
      <c r="W345" s="536"/>
      <c r="X345" s="536"/>
      <c r="Y345" s="536"/>
      <c r="Z345" s="536"/>
      <c r="AA345" s="536"/>
      <c r="AB345" s="536"/>
      <c r="AC345" s="536"/>
      <c r="AD345" s="536"/>
      <c r="AE345" s="536"/>
    </row>
    <row r="346" customFormat="false" ht="15.75" hidden="false" customHeight="true" outlineLevel="0" collapsed="false">
      <c r="A346" s="536"/>
      <c r="B346" s="536"/>
      <c r="C346" s="536"/>
      <c r="D346" s="538"/>
      <c r="E346" s="538"/>
      <c r="F346" s="536"/>
      <c r="G346" s="536"/>
      <c r="H346" s="536"/>
      <c r="I346" s="536"/>
      <c r="J346" s="536"/>
      <c r="K346" s="536"/>
      <c r="L346" s="536"/>
      <c r="M346" s="536"/>
      <c r="N346" s="536"/>
      <c r="O346" s="536"/>
      <c r="P346" s="536"/>
      <c r="Q346" s="536"/>
      <c r="R346" s="536"/>
      <c r="S346" s="536"/>
      <c r="T346" s="536"/>
      <c r="U346" s="536"/>
      <c r="V346" s="536"/>
      <c r="W346" s="536"/>
      <c r="X346" s="536"/>
      <c r="Y346" s="536"/>
      <c r="Z346" s="536"/>
      <c r="AA346" s="536"/>
      <c r="AB346" s="536"/>
      <c r="AC346" s="536"/>
      <c r="AD346" s="536"/>
      <c r="AE346" s="536"/>
    </row>
    <row r="347" customFormat="false" ht="15.75" hidden="false" customHeight="true" outlineLevel="0" collapsed="false">
      <c r="A347" s="536"/>
      <c r="B347" s="536"/>
      <c r="C347" s="536"/>
      <c r="D347" s="538"/>
      <c r="E347" s="538"/>
      <c r="F347" s="536"/>
      <c r="G347" s="536"/>
      <c r="H347" s="536"/>
      <c r="I347" s="536"/>
      <c r="J347" s="536"/>
      <c r="K347" s="536"/>
      <c r="L347" s="536"/>
      <c r="M347" s="536"/>
      <c r="N347" s="536"/>
      <c r="O347" s="536"/>
      <c r="P347" s="536"/>
      <c r="Q347" s="536"/>
      <c r="R347" s="536"/>
      <c r="S347" s="536"/>
      <c r="T347" s="536"/>
      <c r="U347" s="536"/>
      <c r="V347" s="536"/>
      <c r="W347" s="536"/>
      <c r="X347" s="536"/>
      <c r="Y347" s="536"/>
      <c r="Z347" s="536"/>
      <c r="AA347" s="536"/>
      <c r="AB347" s="536"/>
      <c r="AC347" s="536"/>
      <c r="AD347" s="536"/>
      <c r="AE347" s="536"/>
    </row>
    <row r="348" customFormat="false" ht="15.75" hidden="false" customHeight="true" outlineLevel="0" collapsed="false">
      <c r="A348" s="536"/>
      <c r="B348" s="536"/>
      <c r="C348" s="536"/>
      <c r="D348" s="538"/>
      <c r="E348" s="538"/>
      <c r="F348" s="536"/>
      <c r="G348" s="536"/>
      <c r="H348" s="536"/>
      <c r="I348" s="536"/>
      <c r="J348" s="536"/>
      <c r="K348" s="536"/>
      <c r="L348" s="536"/>
      <c r="M348" s="536"/>
      <c r="N348" s="536"/>
      <c r="O348" s="536"/>
      <c r="P348" s="536"/>
      <c r="Q348" s="536"/>
      <c r="R348" s="536"/>
      <c r="S348" s="536"/>
      <c r="T348" s="536"/>
      <c r="U348" s="536"/>
      <c r="V348" s="536"/>
      <c r="W348" s="536"/>
      <c r="X348" s="536"/>
      <c r="Y348" s="536"/>
      <c r="Z348" s="536"/>
      <c r="AA348" s="536"/>
      <c r="AB348" s="536"/>
      <c r="AC348" s="536"/>
      <c r="AD348" s="536"/>
      <c r="AE348" s="536"/>
    </row>
    <row r="349" customFormat="false" ht="15.75" hidden="false" customHeight="true" outlineLevel="0" collapsed="false">
      <c r="A349" s="536"/>
      <c r="B349" s="536"/>
      <c r="C349" s="536"/>
      <c r="D349" s="538"/>
      <c r="E349" s="538"/>
      <c r="F349" s="536"/>
      <c r="G349" s="536"/>
      <c r="H349" s="536"/>
      <c r="I349" s="536"/>
      <c r="J349" s="536"/>
      <c r="K349" s="536"/>
      <c r="L349" s="536"/>
      <c r="M349" s="536"/>
      <c r="N349" s="536"/>
      <c r="O349" s="536"/>
      <c r="P349" s="536"/>
      <c r="Q349" s="536"/>
      <c r="R349" s="536"/>
      <c r="S349" s="536"/>
      <c r="T349" s="536"/>
      <c r="U349" s="536"/>
      <c r="V349" s="536"/>
      <c r="W349" s="536"/>
      <c r="X349" s="536"/>
      <c r="Y349" s="536"/>
      <c r="Z349" s="536"/>
      <c r="AA349" s="536"/>
      <c r="AB349" s="536"/>
      <c r="AC349" s="536"/>
      <c r="AD349" s="536"/>
      <c r="AE349" s="536"/>
    </row>
    <row r="350" customFormat="false" ht="15.75" hidden="false" customHeight="true" outlineLevel="0" collapsed="false">
      <c r="A350" s="536"/>
      <c r="B350" s="536"/>
      <c r="C350" s="536"/>
      <c r="D350" s="538"/>
      <c r="E350" s="538"/>
      <c r="F350" s="536"/>
      <c r="G350" s="536"/>
      <c r="H350" s="536"/>
      <c r="I350" s="536"/>
      <c r="J350" s="536"/>
      <c r="K350" s="536"/>
      <c r="L350" s="536"/>
      <c r="M350" s="536"/>
      <c r="N350" s="536"/>
      <c r="O350" s="536"/>
      <c r="P350" s="536"/>
      <c r="Q350" s="536"/>
      <c r="R350" s="536"/>
      <c r="S350" s="536"/>
      <c r="T350" s="536"/>
      <c r="U350" s="536"/>
      <c r="V350" s="536"/>
      <c r="W350" s="536"/>
      <c r="X350" s="536"/>
      <c r="Y350" s="536"/>
      <c r="Z350" s="536"/>
      <c r="AA350" s="536"/>
      <c r="AB350" s="536"/>
      <c r="AC350" s="536"/>
      <c r="AD350" s="536"/>
      <c r="AE350" s="536"/>
    </row>
    <row r="351" customFormat="false" ht="15.75" hidden="false" customHeight="true" outlineLevel="0" collapsed="false">
      <c r="A351" s="536"/>
      <c r="B351" s="536"/>
      <c r="C351" s="536"/>
      <c r="D351" s="538"/>
      <c r="E351" s="538"/>
      <c r="F351" s="536"/>
      <c r="G351" s="536"/>
      <c r="H351" s="536"/>
      <c r="I351" s="536"/>
      <c r="J351" s="536"/>
      <c r="K351" s="536"/>
      <c r="L351" s="536"/>
      <c r="M351" s="536"/>
      <c r="N351" s="536"/>
      <c r="O351" s="536"/>
      <c r="P351" s="536"/>
      <c r="Q351" s="536"/>
      <c r="R351" s="536"/>
      <c r="S351" s="536"/>
      <c r="T351" s="536"/>
      <c r="U351" s="536"/>
      <c r="V351" s="536"/>
      <c r="W351" s="536"/>
      <c r="X351" s="536"/>
      <c r="Y351" s="536"/>
      <c r="Z351" s="536"/>
      <c r="AA351" s="536"/>
      <c r="AB351" s="536"/>
      <c r="AC351" s="536"/>
      <c r="AD351" s="536"/>
      <c r="AE351" s="536"/>
    </row>
    <row r="352" customFormat="false" ht="15.75" hidden="false" customHeight="true" outlineLevel="0" collapsed="false">
      <c r="A352" s="536"/>
      <c r="B352" s="536"/>
      <c r="C352" s="536"/>
      <c r="D352" s="538"/>
      <c r="E352" s="538"/>
      <c r="F352" s="536"/>
      <c r="G352" s="536"/>
      <c r="H352" s="536"/>
      <c r="I352" s="536"/>
      <c r="J352" s="536"/>
      <c r="K352" s="536"/>
      <c r="L352" s="536"/>
      <c r="M352" s="536"/>
      <c r="N352" s="536"/>
      <c r="O352" s="536"/>
      <c r="P352" s="536"/>
      <c r="Q352" s="536"/>
      <c r="R352" s="536"/>
      <c r="S352" s="536"/>
      <c r="T352" s="536"/>
      <c r="U352" s="536"/>
      <c r="V352" s="536"/>
      <c r="W352" s="536"/>
      <c r="X352" s="536"/>
      <c r="Y352" s="536"/>
      <c r="Z352" s="536"/>
      <c r="AA352" s="536"/>
      <c r="AB352" s="536"/>
      <c r="AC352" s="536"/>
      <c r="AD352" s="536"/>
      <c r="AE352" s="536"/>
    </row>
    <row r="353" customFormat="false" ht="15.75" hidden="false" customHeight="true" outlineLevel="0" collapsed="false">
      <c r="A353" s="536"/>
      <c r="B353" s="536"/>
      <c r="C353" s="536"/>
      <c r="D353" s="538"/>
      <c r="E353" s="538"/>
      <c r="F353" s="536"/>
      <c r="G353" s="536"/>
      <c r="H353" s="536"/>
      <c r="I353" s="536"/>
      <c r="J353" s="536"/>
      <c r="K353" s="536"/>
      <c r="L353" s="536"/>
      <c r="M353" s="536"/>
      <c r="N353" s="536"/>
      <c r="O353" s="536"/>
      <c r="P353" s="536"/>
      <c r="Q353" s="536"/>
      <c r="R353" s="536"/>
      <c r="S353" s="536"/>
      <c r="T353" s="536"/>
      <c r="U353" s="536"/>
      <c r="V353" s="536"/>
      <c r="W353" s="536"/>
      <c r="X353" s="536"/>
      <c r="Y353" s="536"/>
      <c r="Z353" s="536"/>
      <c r="AA353" s="536"/>
      <c r="AB353" s="536"/>
      <c r="AC353" s="536"/>
      <c r="AD353" s="536"/>
      <c r="AE353" s="536"/>
    </row>
    <row r="354" customFormat="false" ht="15.75" hidden="false" customHeight="true" outlineLevel="0" collapsed="false">
      <c r="A354" s="536"/>
      <c r="B354" s="536"/>
      <c r="C354" s="536"/>
      <c r="D354" s="538"/>
      <c r="E354" s="538"/>
      <c r="F354" s="536"/>
      <c r="G354" s="536"/>
      <c r="H354" s="536"/>
      <c r="I354" s="536"/>
      <c r="J354" s="536"/>
      <c r="K354" s="536"/>
      <c r="L354" s="536"/>
      <c r="M354" s="536"/>
      <c r="N354" s="536"/>
      <c r="O354" s="536"/>
      <c r="P354" s="536"/>
      <c r="Q354" s="536"/>
      <c r="R354" s="536"/>
      <c r="S354" s="536"/>
      <c r="T354" s="536"/>
      <c r="U354" s="536"/>
      <c r="V354" s="536"/>
      <c r="W354" s="536"/>
      <c r="X354" s="536"/>
      <c r="Y354" s="536"/>
      <c r="Z354" s="536"/>
      <c r="AA354" s="536"/>
      <c r="AB354" s="536"/>
      <c r="AC354" s="536"/>
      <c r="AD354" s="536"/>
      <c r="AE354" s="536"/>
    </row>
    <row r="355" customFormat="false" ht="15.75" hidden="false" customHeight="true" outlineLevel="0" collapsed="false">
      <c r="A355" s="536"/>
      <c r="B355" s="536"/>
      <c r="C355" s="536"/>
      <c r="D355" s="538"/>
      <c r="E355" s="538"/>
      <c r="F355" s="536"/>
      <c r="G355" s="536"/>
      <c r="H355" s="536"/>
      <c r="I355" s="536"/>
      <c r="J355" s="536"/>
      <c r="K355" s="536"/>
      <c r="L355" s="536"/>
      <c r="M355" s="536"/>
      <c r="N355" s="536"/>
      <c r="O355" s="536"/>
      <c r="P355" s="536"/>
      <c r="Q355" s="536"/>
      <c r="R355" s="536"/>
      <c r="S355" s="536"/>
      <c r="T355" s="536"/>
      <c r="U355" s="536"/>
      <c r="V355" s="536"/>
      <c r="W355" s="536"/>
      <c r="X355" s="536"/>
      <c r="Y355" s="536"/>
      <c r="Z355" s="536"/>
      <c r="AA355" s="536"/>
      <c r="AB355" s="536"/>
      <c r="AC355" s="536"/>
      <c r="AD355" s="536"/>
      <c r="AE355" s="536"/>
    </row>
    <row r="356" customFormat="false" ht="15.75" hidden="false" customHeight="true" outlineLevel="0" collapsed="false">
      <c r="A356" s="536"/>
      <c r="B356" s="536"/>
      <c r="C356" s="536"/>
      <c r="D356" s="538"/>
      <c r="E356" s="538"/>
      <c r="F356" s="536"/>
      <c r="G356" s="536"/>
      <c r="H356" s="536"/>
      <c r="I356" s="536"/>
      <c r="J356" s="536"/>
      <c r="K356" s="536"/>
      <c r="L356" s="536"/>
      <c r="M356" s="536"/>
      <c r="N356" s="536"/>
      <c r="O356" s="536"/>
      <c r="P356" s="536"/>
      <c r="Q356" s="536"/>
      <c r="R356" s="536"/>
      <c r="S356" s="536"/>
      <c r="T356" s="536"/>
      <c r="U356" s="536"/>
      <c r="V356" s="536"/>
      <c r="W356" s="536"/>
      <c r="X356" s="536"/>
      <c r="Y356" s="536"/>
      <c r="Z356" s="536"/>
      <c r="AA356" s="536"/>
      <c r="AB356" s="536"/>
      <c r="AC356" s="536"/>
      <c r="AD356" s="536"/>
      <c r="AE356" s="536"/>
    </row>
    <row r="357" customFormat="false" ht="15.75" hidden="false" customHeight="true" outlineLevel="0" collapsed="false">
      <c r="A357" s="536"/>
      <c r="B357" s="536"/>
      <c r="C357" s="536"/>
      <c r="D357" s="538"/>
      <c r="E357" s="538"/>
      <c r="F357" s="536"/>
      <c r="G357" s="536"/>
      <c r="H357" s="536"/>
      <c r="I357" s="536"/>
      <c r="J357" s="536"/>
      <c r="K357" s="536"/>
      <c r="L357" s="536"/>
      <c r="M357" s="536"/>
      <c r="N357" s="536"/>
      <c r="O357" s="536"/>
      <c r="P357" s="536"/>
      <c r="Q357" s="536"/>
      <c r="R357" s="536"/>
      <c r="S357" s="536"/>
      <c r="T357" s="536"/>
      <c r="U357" s="536"/>
      <c r="V357" s="536"/>
      <c r="W357" s="536"/>
      <c r="X357" s="536"/>
      <c r="Y357" s="536"/>
      <c r="Z357" s="536"/>
      <c r="AA357" s="536"/>
      <c r="AB357" s="536"/>
      <c r="AC357" s="536"/>
      <c r="AD357" s="536"/>
      <c r="AE357" s="536"/>
    </row>
    <row r="358" customFormat="false" ht="15.75" hidden="false" customHeight="true" outlineLevel="0" collapsed="false">
      <c r="A358" s="536"/>
      <c r="B358" s="536"/>
      <c r="C358" s="536"/>
      <c r="D358" s="538"/>
      <c r="E358" s="538"/>
      <c r="F358" s="536"/>
      <c r="G358" s="536"/>
      <c r="H358" s="536"/>
      <c r="I358" s="536"/>
      <c r="J358" s="536"/>
      <c r="K358" s="536"/>
      <c r="L358" s="536"/>
      <c r="M358" s="536"/>
      <c r="N358" s="536"/>
      <c r="O358" s="536"/>
      <c r="P358" s="536"/>
      <c r="Q358" s="536"/>
      <c r="R358" s="536"/>
      <c r="S358" s="536"/>
      <c r="T358" s="536"/>
      <c r="U358" s="536"/>
      <c r="V358" s="536"/>
      <c r="W358" s="536"/>
      <c r="X358" s="536"/>
      <c r="Y358" s="536"/>
      <c r="Z358" s="536"/>
      <c r="AA358" s="536"/>
      <c r="AB358" s="536"/>
      <c r="AC358" s="536"/>
      <c r="AD358" s="536"/>
      <c r="AE358" s="536"/>
    </row>
    <row r="359" customFormat="false" ht="15.75" hidden="false" customHeight="true" outlineLevel="0" collapsed="false">
      <c r="A359" s="536"/>
      <c r="B359" s="536"/>
      <c r="C359" s="536"/>
      <c r="D359" s="538"/>
      <c r="E359" s="538"/>
      <c r="F359" s="536"/>
      <c r="G359" s="536"/>
      <c r="H359" s="536"/>
      <c r="I359" s="536"/>
      <c r="J359" s="536"/>
      <c r="K359" s="536"/>
      <c r="L359" s="536"/>
      <c r="M359" s="536"/>
      <c r="N359" s="536"/>
      <c r="O359" s="536"/>
      <c r="P359" s="536"/>
      <c r="Q359" s="536"/>
      <c r="R359" s="536"/>
      <c r="S359" s="536"/>
      <c r="T359" s="536"/>
      <c r="U359" s="536"/>
      <c r="V359" s="536"/>
      <c r="W359" s="536"/>
      <c r="X359" s="536"/>
      <c r="Y359" s="536"/>
      <c r="Z359" s="536"/>
      <c r="AA359" s="536"/>
      <c r="AB359" s="536"/>
      <c r="AC359" s="536"/>
      <c r="AD359" s="536"/>
      <c r="AE359" s="536"/>
    </row>
    <row r="360" customFormat="false" ht="15.75" hidden="false" customHeight="true" outlineLevel="0" collapsed="false">
      <c r="A360" s="536"/>
      <c r="B360" s="536"/>
      <c r="C360" s="536"/>
      <c r="D360" s="538"/>
      <c r="E360" s="538"/>
      <c r="F360" s="536"/>
      <c r="G360" s="536"/>
      <c r="H360" s="536"/>
      <c r="I360" s="536"/>
      <c r="J360" s="536"/>
      <c r="K360" s="536"/>
      <c r="L360" s="536"/>
      <c r="M360" s="536"/>
      <c r="N360" s="536"/>
      <c r="O360" s="536"/>
      <c r="P360" s="536"/>
      <c r="Q360" s="536"/>
      <c r="R360" s="536"/>
      <c r="S360" s="536"/>
      <c r="T360" s="536"/>
      <c r="U360" s="536"/>
      <c r="V360" s="536"/>
      <c r="W360" s="536"/>
      <c r="X360" s="536"/>
      <c r="Y360" s="536"/>
      <c r="Z360" s="536"/>
      <c r="AA360" s="536"/>
      <c r="AB360" s="536"/>
      <c r="AC360" s="536"/>
      <c r="AD360" s="536"/>
      <c r="AE360" s="536"/>
    </row>
    <row r="361" customFormat="false" ht="15.75" hidden="false" customHeight="true" outlineLevel="0" collapsed="false">
      <c r="A361" s="536"/>
      <c r="B361" s="536"/>
      <c r="C361" s="536"/>
      <c r="D361" s="538"/>
      <c r="E361" s="538"/>
      <c r="F361" s="536"/>
      <c r="G361" s="536"/>
      <c r="H361" s="536"/>
      <c r="I361" s="536"/>
      <c r="J361" s="536"/>
      <c r="K361" s="536"/>
      <c r="L361" s="536"/>
      <c r="M361" s="536"/>
      <c r="N361" s="536"/>
      <c r="O361" s="536"/>
      <c r="P361" s="536"/>
      <c r="Q361" s="536"/>
      <c r="R361" s="536"/>
      <c r="S361" s="536"/>
      <c r="T361" s="536"/>
      <c r="U361" s="536"/>
      <c r="V361" s="536"/>
      <c r="W361" s="536"/>
      <c r="X361" s="536"/>
      <c r="Y361" s="536"/>
      <c r="Z361" s="536"/>
      <c r="AA361" s="536"/>
      <c r="AB361" s="536"/>
      <c r="AC361" s="536"/>
      <c r="AD361" s="536"/>
      <c r="AE361" s="536"/>
    </row>
    <row r="362" customFormat="false" ht="15.75" hidden="false" customHeight="true" outlineLevel="0" collapsed="false">
      <c r="A362" s="536"/>
      <c r="B362" s="536"/>
      <c r="C362" s="536"/>
      <c r="D362" s="538"/>
      <c r="E362" s="538"/>
      <c r="F362" s="536"/>
      <c r="G362" s="536"/>
      <c r="H362" s="536"/>
      <c r="I362" s="536"/>
      <c r="J362" s="536"/>
      <c r="K362" s="536"/>
      <c r="L362" s="536"/>
      <c r="M362" s="536"/>
      <c r="N362" s="536"/>
      <c r="O362" s="536"/>
      <c r="P362" s="536"/>
      <c r="Q362" s="536"/>
      <c r="R362" s="536"/>
      <c r="S362" s="536"/>
      <c r="T362" s="536"/>
      <c r="U362" s="536"/>
      <c r="V362" s="536"/>
      <c r="W362" s="536"/>
      <c r="X362" s="536"/>
      <c r="Y362" s="536"/>
      <c r="Z362" s="536"/>
      <c r="AA362" s="536"/>
      <c r="AB362" s="536"/>
      <c r="AC362" s="536"/>
      <c r="AD362" s="536"/>
      <c r="AE362" s="536"/>
    </row>
    <row r="363" customFormat="false" ht="15.75" hidden="false" customHeight="true" outlineLevel="0" collapsed="false">
      <c r="A363" s="536"/>
      <c r="B363" s="536"/>
      <c r="C363" s="536"/>
      <c r="D363" s="538"/>
      <c r="E363" s="538"/>
      <c r="F363" s="536"/>
      <c r="G363" s="536"/>
      <c r="H363" s="536"/>
      <c r="I363" s="536"/>
      <c r="J363" s="536"/>
      <c r="K363" s="536"/>
      <c r="L363" s="536"/>
      <c r="M363" s="536"/>
      <c r="N363" s="536"/>
      <c r="O363" s="536"/>
      <c r="P363" s="536"/>
      <c r="Q363" s="536"/>
      <c r="R363" s="536"/>
      <c r="S363" s="536"/>
      <c r="T363" s="536"/>
      <c r="U363" s="536"/>
      <c r="V363" s="536"/>
      <c r="W363" s="536"/>
      <c r="X363" s="536"/>
      <c r="Y363" s="536"/>
      <c r="Z363" s="536"/>
      <c r="AA363" s="536"/>
      <c r="AB363" s="536"/>
      <c r="AC363" s="536"/>
      <c r="AD363" s="536"/>
      <c r="AE363" s="536"/>
    </row>
    <row r="364" customFormat="false" ht="15.75" hidden="false" customHeight="true" outlineLevel="0" collapsed="false">
      <c r="A364" s="536"/>
      <c r="B364" s="536"/>
      <c r="C364" s="536"/>
      <c r="D364" s="538"/>
      <c r="E364" s="538"/>
      <c r="F364" s="536"/>
      <c r="G364" s="536"/>
      <c r="H364" s="536"/>
      <c r="I364" s="536"/>
      <c r="J364" s="536"/>
      <c r="K364" s="536"/>
      <c r="L364" s="536"/>
      <c r="M364" s="536"/>
      <c r="N364" s="536"/>
      <c r="O364" s="536"/>
      <c r="P364" s="536"/>
      <c r="Q364" s="536"/>
      <c r="R364" s="536"/>
      <c r="S364" s="536"/>
      <c r="T364" s="536"/>
      <c r="U364" s="536"/>
      <c r="V364" s="536"/>
      <c r="W364" s="536"/>
      <c r="X364" s="536"/>
      <c r="Y364" s="536"/>
      <c r="Z364" s="536"/>
      <c r="AA364" s="536"/>
      <c r="AB364" s="536"/>
      <c r="AC364" s="536"/>
      <c r="AD364" s="536"/>
      <c r="AE364" s="536"/>
    </row>
    <row r="365" customFormat="false" ht="15.75" hidden="false" customHeight="true" outlineLevel="0" collapsed="false">
      <c r="A365" s="536"/>
      <c r="B365" s="536"/>
      <c r="C365" s="536"/>
      <c r="D365" s="538"/>
      <c r="E365" s="538"/>
      <c r="F365" s="536"/>
      <c r="G365" s="536"/>
      <c r="H365" s="536"/>
      <c r="I365" s="536"/>
      <c r="J365" s="536"/>
      <c r="K365" s="536"/>
      <c r="L365" s="536"/>
      <c r="M365" s="536"/>
      <c r="N365" s="536"/>
      <c r="O365" s="536"/>
      <c r="P365" s="536"/>
      <c r="Q365" s="536"/>
      <c r="R365" s="536"/>
      <c r="S365" s="536"/>
      <c r="T365" s="536"/>
      <c r="U365" s="536"/>
      <c r="V365" s="536"/>
      <c r="W365" s="536"/>
      <c r="X365" s="536"/>
      <c r="Y365" s="536"/>
      <c r="Z365" s="536"/>
      <c r="AA365" s="536"/>
      <c r="AB365" s="536"/>
      <c r="AC365" s="536"/>
      <c r="AD365" s="536"/>
      <c r="AE365" s="536"/>
    </row>
    <row r="366" customFormat="false" ht="15.75" hidden="false" customHeight="true" outlineLevel="0" collapsed="false">
      <c r="A366" s="536"/>
      <c r="B366" s="536"/>
      <c r="C366" s="536"/>
      <c r="D366" s="538"/>
      <c r="E366" s="538"/>
      <c r="F366" s="536"/>
      <c r="G366" s="536"/>
      <c r="H366" s="536"/>
      <c r="I366" s="536"/>
      <c r="J366" s="536"/>
      <c r="K366" s="536"/>
      <c r="L366" s="536"/>
      <c r="M366" s="536"/>
      <c r="N366" s="536"/>
      <c r="O366" s="536"/>
      <c r="P366" s="536"/>
      <c r="Q366" s="536"/>
      <c r="R366" s="536"/>
      <c r="S366" s="536"/>
      <c r="T366" s="536"/>
      <c r="U366" s="536"/>
      <c r="V366" s="536"/>
      <c r="W366" s="536"/>
      <c r="X366" s="536"/>
      <c r="Y366" s="536"/>
      <c r="Z366" s="536"/>
      <c r="AA366" s="536"/>
      <c r="AB366" s="536"/>
      <c r="AC366" s="536"/>
      <c r="AD366" s="536"/>
      <c r="AE366" s="536"/>
    </row>
    <row r="367" customFormat="false" ht="15.75" hidden="false" customHeight="true" outlineLevel="0" collapsed="false">
      <c r="A367" s="536"/>
      <c r="B367" s="536"/>
      <c r="C367" s="536"/>
      <c r="D367" s="538"/>
      <c r="E367" s="538"/>
      <c r="F367" s="536"/>
      <c r="G367" s="536"/>
      <c r="H367" s="536"/>
      <c r="I367" s="536"/>
      <c r="J367" s="536"/>
      <c r="K367" s="536"/>
      <c r="L367" s="536"/>
      <c r="M367" s="536"/>
      <c r="N367" s="536"/>
      <c r="O367" s="536"/>
      <c r="P367" s="536"/>
      <c r="Q367" s="536"/>
      <c r="R367" s="536"/>
      <c r="S367" s="536"/>
      <c r="T367" s="536"/>
      <c r="U367" s="536"/>
      <c r="V367" s="536"/>
      <c r="W367" s="536"/>
      <c r="X367" s="536"/>
      <c r="Y367" s="536"/>
      <c r="Z367" s="536"/>
      <c r="AA367" s="536"/>
      <c r="AB367" s="536"/>
      <c r="AC367" s="536"/>
      <c r="AD367" s="536"/>
      <c r="AE367" s="536"/>
    </row>
    <row r="368" customFormat="false" ht="15.75" hidden="false" customHeight="true" outlineLevel="0" collapsed="false">
      <c r="A368" s="536"/>
      <c r="B368" s="536"/>
      <c r="C368" s="536"/>
      <c r="D368" s="538"/>
      <c r="E368" s="538"/>
      <c r="F368" s="536"/>
      <c r="G368" s="536"/>
      <c r="H368" s="536"/>
      <c r="I368" s="536"/>
      <c r="J368" s="536"/>
      <c r="K368" s="536"/>
      <c r="L368" s="536"/>
      <c r="M368" s="536"/>
      <c r="N368" s="536"/>
      <c r="O368" s="536"/>
      <c r="P368" s="536"/>
      <c r="Q368" s="536"/>
      <c r="R368" s="536"/>
      <c r="S368" s="536"/>
      <c r="T368" s="536"/>
      <c r="U368" s="536"/>
      <c r="V368" s="536"/>
      <c r="W368" s="536"/>
      <c r="X368" s="536"/>
      <c r="Y368" s="536"/>
      <c r="Z368" s="536"/>
      <c r="AA368" s="536"/>
      <c r="AB368" s="536"/>
      <c r="AC368" s="536"/>
      <c r="AD368" s="536"/>
      <c r="AE368" s="536"/>
    </row>
    <row r="369" customFormat="false" ht="15.75" hidden="false" customHeight="true" outlineLevel="0" collapsed="false">
      <c r="A369" s="536"/>
      <c r="B369" s="536"/>
      <c r="C369" s="536"/>
      <c r="D369" s="538"/>
      <c r="E369" s="538"/>
      <c r="F369" s="536"/>
      <c r="G369" s="536"/>
      <c r="H369" s="536"/>
      <c r="I369" s="536"/>
      <c r="J369" s="536"/>
      <c r="K369" s="536"/>
      <c r="L369" s="536"/>
      <c r="M369" s="536"/>
      <c r="N369" s="536"/>
      <c r="O369" s="536"/>
      <c r="P369" s="536"/>
      <c r="Q369" s="536"/>
      <c r="R369" s="536"/>
      <c r="S369" s="536"/>
      <c r="T369" s="536"/>
      <c r="U369" s="536"/>
      <c r="V369" s="536"/>
      <c r="W369" s="536"/>
      <c r="X369" s="536"/>
      <c r="Y369" s="536"/>
      <c r="Z369" s="536"/>
      <c r="AA369" s="536"/>
      <c r="AB369" s="536"/>
      <c r="AC369" s="536"/>
      <c r="AD369" s="536"/>
      <c r="AE369" s="536"/>
    </row>
    <row r="370" customFormat="false" ht="15.75" hidden="false" customHeight="true" outlineLevel="0" collapsed="false">
      <c r="A370" s="536"/>
      <c r="B370" s="536"/>
      <c r="C370" s="536"/>
      <c r="D370" s="538"/>
      <c r="E370" s="538"/>
      <c r="F370" s="536"/>
      <c r="G370" s="536"/>
      <c r="H370" s="536"/>
      <c r="I370" s="536"/>
      <c r="J370" s="536"/>
      <c r="K370" s="536"/>
      <c r="L370" s="536"/>
      <c r="M370" s="536"/>
      <c r="N370" s="536"/>
      <c r="O370" s="536"/>
      <c r="P370" s="536"/>
      <c r="Q370" s="536"/>
      <c r="R370" s="536"/>
      <c r="S370" s="536"/>
      <c r="T370" s="536"/>
      <c r="U370" s="536"/>
      <c r="V370" s="536"/>
      <c r="W370" s="536"/>
      <c r="X370" s="536"/>
      <c r="Y370" s="536"/>
      <c r="Z370" s="536"/>
      <c r="AA370" s="536"/>
      <c r="AB370" s="536"/>
      <c r="AC370" s="536"/>
      <c r="AD370" s="536"/>
      <c r="AE370" s="536"/>
    </row>
    <row r="371" customFormat="false" ht="15.75" hidden="false" customHeight="true" outlineLevel="0" collapsed="false">
      <c r="A371" s="536"/>
      <c r="B371" s="536"/>
      <c r="C371" s="536"/>
      <c r="D371" s="538"/>
      <c r="E371" s="538"/>
      <c r="F371" s="536"/>
      <c r="G371" s="536"/>
      <c r="H371" s="536"/>
      <c r="I371" s="536"/>
      <c r="J371" s="536"/>
      <c r="K371" s="536"/>
      <c r="L371" s="536"/>
      <c r="M371" s="536"/>
      <c r="N371" s="536"/>
      <c r="O371" s="536"/>
      <c r="P371" s="536"/>
      <c r="Q371" s="536"/>
      <c r="R371" s="536"/>
      <c r="S371" s="536"/>
      <c r="T371" s="536"/>
      <c r="U371" s="536"/>
      <c r="V371" s="536"/>
      <c r="W371" s="536"/>
      <c r="X371" s="536"/>
      <c r="Y371" s="536"/>
      <c r="Z371" s="536"/>
      <c r="AA371" s="536"/>
      <c r="AB371" s="536"/>
      <c r="AC371" s="536"/>
      <c r="AD371" s="536"/>
      <c r="AE371" s="536"/>
    </row>
    <row r="372" customFormat="false" ht="15.75" hidden="false" customHeight="true" outlineLevel="0" collapsed="false">
      <c r="A372" s="536"/>
      <c r="B372" s="536"/>
      <c r="C372" s="536"/>
      <c r="D372" s="538"/>
      <c r="E372" s="538"/>
      <c r="F372" s="536"/>
      <c r="G372" s="536"/>
      <c r="H372" s="536"/>
      <c r="I372" s="536"/>
      <c r="J372" s="536"/>
      <c r="K372" s="536"/>
      <c r="L372" s="536"/>
      <c r="M372" s="536"/>
      <c r="N372" s="536"/>
      <c r="O372" s="536"/>
      <c r="P372" s="536"/>
      <c r="Q372" s="536"/>
      <c r="R372" s="536"/>
      <c r="S372" s="536"/>
      <c r="T372" s="536"/>
      <c r="U372" s="536"/>
      <c r="V372" s="536"/>
      <c r="W372" s="536"/>
      <c r="X372" s="536"/>
      <c r="Y372" s="536"/>
      <c r="Z372" s="536"/>
      <c r="AA372" s="536"/>
      <c r="AB372" s="536"/>
      <c r="AC372" s="536"/>
      <c r="AD372" s="536"/>
      <c r="AE372" s="536"/>
    </row>
    <row r="373" customFormat="false" ht="15.75" hidden="false" customHeight="true" outlineLevel="0" collapsed="false">
      <c r="A373" s="536"/>
      <c r="B373" s="536"/>
      <c r="C373" s="536"/>
      <c r="D373" s="538"/>
      <c r="E373" s="538"/>
      <c r="F373" s="536"/>
      <c r="G373" s="536"/>
      <c r="H373" s="536"/>
      <c r="I373" s="536"/>
      <c r="J373" s="536"/>
      <c r="K373" s="536"/>
      <c r="L373" s="536"/>
      <c r="M373" s="536"/>
      <c r="N373" s="536"/>
      <c r="O373" s="536"/>
      <c r="P373" s="536"/>
      <c r="Q373" s="536"/>
      <c r="R373" s="536"/>
      <c r="S373" s="536"/>
      <c r="T373" s="536"/>
      <c r="U373" s="536"/>
      <c r="V373" s="536"/>
      <c r="W373" s="536"/>
      <c r="X373" s="536"/>
      <c r="Y373" s="536"/>
      <c r="Z373" s="536"/>
      <c r="AA373" s="536"/>
      <c r="AB373" s="536"/>
      <c r="AC373" s="536"/>
      <c r="AD373" s="536"/>
      <c r="AE373" s="536"/>
    </row>
    <row r="374" customFormat="false" ht="15.75" hidden="false" customHeight="true" outlineLevel="0" collapsed="false">
      <c r="A374" s="536"/>
      <c r="B374" s="536"/>
      <c r="C374" s="536"/>
      <c r="D374" s="538"/>
      <c r="E374" s="538"/>
      <c r="F374" s="536"/>
      <c r="G374" s="536"/>
      <c r="H374" s="536"/>
      <c r="I374" s="536"/>
      <c r="J374" s="536"/>
      <c r="K374" s="536"/>
      <c r="L374" s="536"/>
      <c r="M374" s="536"/>
      <c r="N374" s="536"/>
      <c r="O374" s="536"/>
      <c r="P374" s="536"/>
      <c r="Q374" s="536"/>
      <c r="R374" s="536"/>
      <c r="S374" s="536"/>
      <c r="T374" s="536"/>
      <c r="U374" s="536"/>
      <c r="V374" s="536"/>
      <c r="W374" s="536"/>
      <c r="X374" s="536"/>
      <c r="Y374" s="536"/>
      <c r="Z374" s="536"/>
      <c r="AA374" s="536"/>
      <c r="AB374" s="536"/>
      <c r="AC374" s="536"/>
      <c r="AD374" s="536"/>
      <c r="AE374" s="536"/>
    </row>
    <row r="375" customFormat="false" ht="15.75" hidden="false" customHeight="true" outlineLevel="0" collapsed="false">
      <c r="A375" s="536"/>
      <c r="B375" s="536"/>
      <c r="C375" s="536"/>
      <c r="D375" s="538"/>
      <c r="E375" s="538"/>
      <c r="F375" s="536"/>
      <c r="G375" s="536"/>
      <c r="H375" s="536"/>
      <c r="I375" s="536"/>
      <c r="J375" s="536"/>
      <c r="K375" s="536"/>
      <c r="L375" s="536"/>
      <c r="M375" s="536"/>
      <c r="N375" s="536"/>
      <c r="O375" s="536"/>
      <c r="P375" s="536"/>
      <c r="Q375" s="536"/>
      <c r="R375" s="536"/>
      <c r="S375" s="536"/>
      <c r="T375" s="536"/>
      <c r="U375" s="536"/>
      <c r="V375" s="536"/>
      <c r="W375" s="536"/>
      <c r="X375" s="536"/>
      <c r="Y375" s="536"/>
      <c r="Z375" s="536"/>
      <c r="AA375" s="536"/>
      <c r="AB375" s="536"/>
      <c r="AC375" s="536"/>
      <c r="AD375" s="536"/>
      <c r="AE375" s="536"/>
    </row>
    <row r="376" customFormat="false" ht="15.75" hidden="false" customHeight="true" outlineLevel="0" collapsed="false">
      <c r="A376" s="536"/>
      <c r="B376" s="536"/>
      <c r="C376" s="536"/>
      <c r="D376" s="538"/>
      <c r="E376" s="538"/>
      <c r="F376" s="536"/>
      <c r="G376" s="536"/>
      <c r="H376" s="536"/>
      <c r="I376" s="536"/>
      <c r="J376" s="536"/>
      <c r="K376" s="536"/>
      <c r="L376" s="536"/>
      <c r="M376" s="536"/>
      <c r="N376" s="536"/>
      <c r="O376" s="536"/>
      <c r="P376" s="536"/>
      <c r="Q376" s="536"/>
      <c r="R376" s="536"/>
      <c r="S376" s="536"/>
      <c r="T376" s="536"/>
      <c r="U376" s="536"/>
      <c r="V376" s="536"/>
      <c r="W376" s="536"/>
      <c r="X376" s="536"/>
      <c r="Y376" s="536"/>
      <c r="Z376" s="536"/>
      <c r="AA376" s="536"/>
      <c r="AB376" s="536"/>
      <c r="AC376" s="536"/>
      <c r="AD376" s="536"/>
      <c r="AE376" s="536"/>
    </row>
    <row r="377" customFormat="false" ht="15.75" hidden="false" customHeight="true" outlineLevel="0" collapsed="false">
      <c r="A377" s="536"/>
      <c r="B377" s="536"/>
      <c r="C377" s="536"/>
      <c r="D377" s="538"/>
      <c r="E377" s="538"/>
      <c r="F377" s="536"/>
      <c r="G377" s="536"/>
      <c r="H377" s="536"/>
      <c r="I377" s="536"/>
      <c r="J377" s="536"/>
      <c r="K377" s="536"/>
      <c r="L377" s="536"/>
      <c r="M377" s="536"/>
      <c r="N377" s="536"/>
      <c r="O377" s="536"/>
      <c r="P377" s="536"/>
      <c r="Q377" s="536"/>
      <c r="R377" s="536"/>
      <c r="S377" s="536"/>
      <c r="T377" s="536"/>
      <c r="U377" s="536"/>
      <c r="V377" s="536"/>
      <c r="W377" s="536"/>
      <c r="X377" s="536"/>
      <c r="Y377" s="536"/>
      <c r="Z377" s="536"/>
      <c r="AA377" s="536"/>
      <c r="AB377" s="536"/>
      <c r="AC377" s="536"/>
      <c r="AD377" s="536"/>
      <c r="AE377" s="536"/>
    </row>
    <row r="378" customFormat="false" ht="15.75" hidden="false" customHeight="true" outlineLevel="0" collapsed="false">
      <c r="A378" s="536"/>
      <c r="B378" s="536"/>
      <c r="C378" s="536"/>
      <c r="D378" s="538"/>
      <c r="E378" s="538"/>
      <c r="F378" s="536"/>
      <c r="G378" s="536"/>
      <c r="H378" s="536"/>
      <c r="I378" s="536"/>
      <c r="J378" s="536"/>
      <c r="K378" s="536"/>
      <c r="L378" s="536"/>
      <c r="M378" s="536"/>
      <c r="N378" s="536"/>
      <c r="O378" s="536"/>
      <c r="P378" s="536"/>
      <c r="Q378" s="536"/>
      <c r="R378" s="536"/>
      <c r="S378" s="536"/>
      <c r="T378" s="536"/>
      <c r="U378" s="536"/>
      <c r="V378" s="536"/>
      <c r="W378" s="536"/>
      <c r="X378" s="536"/>
      <c r="Y378" s="536"/>
      <c r="Z378" s="536"/>
      <c r="AA378" s="536"/>
      <c r="AB378" s="536"/>
      <c r="AC378" s="536"/>
      <c r="AD378" s="536"/>
      <c r="AE378" s="536"/>
    </row>
    <row r="379" customFormat="false" ht="15.75" hidden="false" customHeight="true" outlineLevel="0" collapsed="false">
      <c r="A379" s="536"/>
      <c r="B379" s="536"/>
      <c r="C379" s="536"/>
      <c r="D379" s="538"/>
      <c r="E379" s="538"/>
      <c r="F379" s="536"/>
      <c r="G379" s="536"/>
      <c r="H379" s="536"/>
      <c r="I379" s="536"/>
      <c r="J379" s="536"/>
      <c r="K379" s="536"/>
      <c r="L379" s="536"/>
      <c r="M379" s="536"/>
      <c r="N379" s="536"/>
      <c r="O379" s="536"/>
      <c r="P379" s="536"/>
      <c r="Q379" s="536"/>
      <c r="R379" s="536"/>
      <c r="S379" s="536"/>
      <c r="T379" s="536"/>
      <c r="U379" s="536"/>
      <c r="V379" s="536"/>
      <c r="W379" s="536"/>
      <c r="X379" s="536"/>
      <c r="Y379" s="536"/>
      <c r="Z379" s="536"/>
      <c r="AA379" s="536"/>
      <c r="AB379" s="536"/>
      <c r="AC379" s="536"/>
      <c r="AD379" s="536"/>
      <c r="AE379" s="536"/>
    </row>
    <row r="380" customFormat="false" ht="15.75" hidden="false" customHeight="true" outlineLevel="0" collapsed="false">
      <c r="A380" s="536"/>
      <c r="B380" s="536"/>
      <c r="C380" s="536"/>
      <c r="D380" s="538"/>
      <c r="E380" s="538"/>
      <c r="F380" s="536"/>
      <c r="G380" s="536"/>
      <c r="H380" s="536"/>
      <c r="I380" s="536"/>
      <c r="J380" s="536"/>
      <c r="K380" s="536"/>
      <c r="L380" s="536"/>
      <c r="M380" s="536"/>
      <c r="N380" s="536"/>
      <c r="O380" s="536"/>
      <c r="P380" s="536"/>
      <c r="Q380" s="536"/>
      <c r="R380" s="536"/>
      <c r="S380" s="536"/>
      <c r="T380" s="536"/>
      <c r="U380" s="536"/>
      <c r="V380" s="536"/>
      <c r="W380" s="536"/>
      <c r="X380" s="536"/>
      <c r="Y380" s="536"/>
      <c r="Z380" s="536"/>
      <c r="AA380" s="536"/>
      <c r="AB380" s="536"/>
      <c r="AC380" s="536"/>
      <c r="AD380" s="536"/>
      <c r="AE380" s="536"/>
    </row>
    <row r="381" customFormat="false" ht="15.75" hidden="false" customHeight="true" outlineLevel="0" collapsed="false">
      <c r="A381" s="536"/>
      <c r="B381" s="536"/>
      <c r="C381" s="536"/>
      <c r="D381" s="538"/>
      <c r="E381" s="538"/>
      <c r="F381" s="536"/>
      <c r="G381" s="536"/>
      <c r="H381" s="536"/>
      <c r="I381" s="536"/>
      <c r="J381" s="536"/>
      <c r="K381" s="536"/>
      <c r="L381" s="536"/>
      <c r="M381" s="536"/>
      <c r="N381" s="536"/>
      <c r="O381" s="536"/>
      <c r="P381" s="536"/>
      <c r="Q381" s="536"/>
      <c r="R381" s="536"/>
      <c r="S381" s="536"/>
      <c r="T381" s="536"/>
      <c r="U381" s="536"/>
      <c r="V381" s="536"/>
      <c r="W381" s="536"/>
      <c r="X381" s="536"/>
      <c r="Y381" s="536"/>
      <c r="Z381" s="536"/>
      <c r="AA381" s="536"/>
      <c r="AB381" s="536"/>
      <c r="AC381" s="536"/>
      <c r="AD381" s="536"/>
      <c r="AE381" s="536"/>
    </row>
    <row r="382" customFormat="false" ht="15.75" hidden="false" customHeight="true" outlineLevel="0" collapsed="false">
      <c r="A382" s="536"/>
      <c r="B382" s="536"/>
      <c r="C382" s="536"/>
      <c r="D382" s="538"/>
      <c r="E382" s="538"/>
      <c r="F382" s="536"/>
      <c r="G382" s="536"/>
      <c r="H382" s="536"/>
      <c r="I382" s="536"/>
      <c r="J382" s="536"/>
      <c r="K382" s="536"/>
      <c r="L382" s="536"/>
      <c r="M382" s="536"/>
      <c r="N382" s="536"/>
      <c r="O382" s="536"/>
      <c r="P382" s="536"/>
      <c r="Q382" s="536"/>
      <c r="R382" s="536"/>
      <c r="S382" s="536"/>
      <c r="T382" s="536"/>
      <c r="U382" s="536"/>
      <c r="V382" s="536"/>
      <c r="W382" s="536"/>
      <c r="X382" s="536"/>
      <c r="Y382" s="536"/>
      <c r="Z382" s="536"/>
      <c r="AA382" s="536"/>
      <c r="AB382" s="536"/>
      <c r="AC382" s="536"/>
      <c r="AD382" s="536"/>
      <c r="AE382" s="536"/>
    </row>
    <row r="383" customFormat="false" ht="15.75" hidden="false" customHeight="true" outlineLevel="0" collapsed="false">
      <c r="A383" s="536"/>
      <c r="B383" s="536"/>
      <c r="C383" s="536"/>
      <c r="D383" s="538"/>
      <c r="E383" s="538"/>
      <c r="F383" s="536"/>
      <c r="G383" s="536"/>
      <c r="H383" s="536"/>
      <c r="I383" s="536"/>
      <c r="J383" s="536"/>
      <c r="K383" s="536"/>
      <c r="L383" s="536"/>
      <c r="M383" s="536"/>
      <c r="N383" s="536"/>
      <c r="O383" s="536"/>
      <c r="P383" s="536"/>
      <c r="Q383" s="536"/>
      <c r="R383" s="536"/>
      <c r="S383" s="536"/>
      <c r="T383" s="536"/>
      <c r="U383" s="536"/>
      <c r="V383" s="536"/>
      <c r="W383" s="536"/>
      <c r="X383" s="536"/>
      <c r="Y383" s="536"/>
      <c r="Z383" s="536"/>
      <c r="AA383" s="536"/>
      <c r="AB383" s="536"/>
      <c r="AC383" s="536"/>
      <c r="AD383" s="536"/>
      <c r="AE383" s="536"/>
    </row>
    <row r="384" customFormat="false" ht="15.75" hidden="false" customHeight="true" outlineLevel="0" collapsed="false">
      <c r="A384" s="536"/>
      <c r="B384" s="536"/>
      <c r="C384" s="536"/>
      <c r="D384" s="538"/>
      <c r="E384" s="538"/>
      <c r="F384" s="536"/>
      <c r="G384" s="536"/>
      <c r="H384" s="536"/>
      <c r="I384" s="536"/>
      <c r="J384" s="536"/>
      <c r="K384" s="536"/>
      <c r="L384" s="536"/>
      <c r="M384" s="536"/>
      <c r="N384" s="536"/>
      <c r="O384" s="536"/>
      <c r="P384" s="536"/>
      <c r="Q384" s="536"/>
      <c r="R384" s="536"/>
      <c r="S384" s="536"/>
      <c r="T384" s="536"/>
      <c r="U384" s="536"/>
      <c r="V384" s="536"/>
      <c r="W384" s="536"/>
      <c r="X384" s="536"/>
      <c r="Y384" s="536"/>
      <c r="Z384" s="536"/>
      <c r="AA384" s="536"/>
      <c r="AB384" s="536"/>
      <c r="AC384" s="536"/>
      <c r="AD384" s="536"/>
      <c r="AE384" s="536"/>
    </row>
    <row r="385" customFormat="false" ht="15.75" hidden="false" customHeight="true" outlineLevel="0" collapsed="false">
      <c r="A385" s="536"/>
      <c r="B385" s="536"/>
      <c r="C385" s="536"/>
      <c r="D385" s="538"/>
      <c r="E385" s="538"/>
      <c r="F385" s="536"/>
      <c r="G385" s="536"/>
      <c r="H385" s="536"/>
      <c r="I385" s="536"/>
      <c r="J385" s="536"/>
      <c r="K385" s="536"/>
      <c r="L385" s="536"/>
      <c r="M385" s="536"/>
      <c r="N385" s="536"/>
      <c r="O385" s="536"/>
      <c r="P385" s="536"/>
      <c r="Q385" s="536"/>
      <c r="R385" s="536"/>
      <c r="S385" s="536"/>
      <c r="T385" s="536"/>
      <c r="U385" s="536"/>
      <c r="V385" s="536"/>
      <c r="W385" s="536"/>
      <c r="X385" s="536"/>
      <c r="Y385" s="536"/>
      <c r="Z385" s="536"/>
      <c r="AA385" s="536"/>
      <c r="AB385" s="536"/>
      <c r="AC385" s="536"/>
      <c r="AD385" s="536"/>
      <c r="AE385" s="536"/>
    </row>
    <row r="386" customFormat="false" ht="15.75" hidden="false" customHeight="true" outlineLevel="0" collapsed="false">
      <c r="A386" s="536"/>
      <c r="B386" s="536"/>
      <c r="C386" s="536"/>
      <c r="D386" s="538"/>
      <c r="E386" s="538"/>
      <c r="F386" s="536"/>
      <c r="G386" s="536"/>
      <c r="H386" s="536"/>
      <c r="I386" s="536"/>
      <c r="J386" s="536"/>
      <c r="K386" s="536"/>
      <c r="L386" s="536"/>
      <c r="M386" s="536"/>
      <c r="N386" s="536"/>
      <c r="O386" s="536"/>
      <c r="P386" s="536"/>
      <c r="Q386" s="536"/>
      <c r="R386" s="536"/>
      <c r="S386" s="536"/>
      <c r="T386" s="536"/>
      <c r="U386" s="536"/>
      <c r="V386" s="536"/>
      <c r="W386" s="536"/>
      <c r="X386" s="536"/>
      <c r="Y386" s="536"/>
      <c r="Z386" s="536"/>
      <c r="AA386" s="536"/>
      <c r="AB386" s="536"/>
      <c r="AC386" s="536"/>
      <c r="AD386" s="536"/>
      <c r="AE386" s="536"/>
    </row>
    <row r="387" customFormat="false" ht="15.75" hidden="false" customHeight="true" outlineLevel="0" collapsed="false">
      <c r="A387" s="536"/>
      <c r="B387" s="536"/>
      <c r="C387" s="536"/>
      <c r="D387" s="538"/>
      <c r="E387" s="538"/>
      <c r="F387" s="536"/>
      <c r="G387" s="536"/>
      <c r="H387" s="536"/>
      <c r="I387" s="536"/>
      <c r="J387" s="536"/>
      <c r="K387" s="536"/>
      <c r="L387" s="536"/>
      <c r="M387" s="536"/>
      <c r="N387" s="536"/>
      <c r="O387" s="536"/>
      <c r="P387" s="536"/>
      <c r="Q387" s="536"/>
      <c r="R387" s="536"/>
      <c r="S387" s="536"/>
      <c r="T387" s="536"/>
      <c r="U387" s="536"/>
      <c r="V387" s="536"/>
      <c r="W387" s="536"/>
      <c r="X387" s="536"/>
      <c r="Y387" s="536"/>
      <c r="Z387" s="536"/>
      <c r="AA387" s="536"/>
      <c r="AB387" s="536"/>
      <c r="AC387" s="536"/>
      <c r="AD387" s="536"/>
      <c r="AE387" s="536"/>
    </row>
    <row r="388" customFormat="false" ht="15.75" hidden="false" customHeight="true" outlineLevel="0" collapsed="false">
      <c r="A388" s="536"/>
      <c r="B388" s="536"/>
      <c r="C388" s="536"/>
      <c r="D388" s="538"/>
      <c r="E388" s="538"/>
      <c r="F388" s="536"/>
      <c r="G388" s="536"/>
      <c r="H388" s="536"/>
      <c r="I388" s="536"/>
      <c r="J388" s="536"/>
      <c r="K388" s="536"/>
      <c r="L388" s="536"/>
      <c r="M388" s="536"/>
      <c r="N388" s="536"/>
      <c r="O388" s="536"/>
      <c r="P388" s="536"/>
      <c r="Q388" s="536"/>
      <c r="R388" s="536"/>
      <c r="S388" s="536"/>
      <c r="T388" s="536"/>
      <c r="U388" s="536"/>
      <c r="V388" s="536"/>
      <c r="W388" s="536"/>
      <c r="X388" s="536"/>
      <c r="Y388" s="536"/>
      <c r="Z388" s="536"/>
      <c r="AA388" s="536"/>
      <c r="AB388" s="536"/>
      <c r="AC388" s="536"/>
      <c r="AD388" s="536"/>
      <c r="AE388" s="536"/>
    </row>
    <row r="389" customFormat="false" ht="15.75" hidden="false" customHeight="true" outlineLevel="0" collapsed="false">
      <c r="A389" s="536"/>
      <c r="B389" s="536"/>
      <c r="C389" s="536"/>
      <c r="D389" s="538"/>
      <c r="E389" s="538"/>
      <c r="F389" s="536"/>
      <c r="G389" s="536"/>
      <c r="H389" s="536"/>
      <c r="I389" s="536"/>
      <c r="J389" s="536"/>
      <c r="K389" s="536"/>
      <c r="L389" s="536"/>
      <c r="M389" s="536"/>
      <c r="N389" s="536"/>
      <c r="O389" s="536"/>
      <c r="P389" s="536"/>
      <c r="Q389" s="536"/>
      <c r="R389" s="536"/>
      <c r="S389" s="536"/>
      <c r="T389" s="536"/>
      <c r="U389" s="536"/>
      <c r="V389" s="536"/>
      <c r="W389" s="536"/>
      <c r="X389" s="536"/>
      <c r="Y389" s="536"/>
      <c r="Z389" s="536"/>
      <c r="AA389" s="536"/>
      <c r="AB389" s="536"/>
      <c r="AC389" s="536"/>
      <c r="AD389" s="536"/>
      <c r="AE389" s="536"/>
    </row>
    <row r="390" customFormat="false" ht="15.75" hidden="false" customHeight="true" outlineLevel="0" collapsed="false">
      <c r="A390" s="536"/>
      <c r="B390" s="536"/>
      <c r="C390" s="536"/>
      <c r="D390" s="538"/>
      <c r="E390" s="538"/>
      <c r="F390" s="536"/>
      <c r="G390" s="536"/>
      <c r="H390" s="536"/>
      <c r="I390" s="536"/>
      <c r="J390" s="536"/>
      <c r="K390" s="536"/>
      <c r="L390" s="536"/>
      <c r="M390" s="536"/>
      <c r="N390" s="536"/>
      <c r="O390" s="536"/>
      <c r="P390" s="536"/>
      <c r="Q390" s="536"/>
      <c r="R390" s="536"/>
      <c r="S390" s="536"/>
      <c r="T390" s="536"/>
      <c r="U390" s="536"/>
      <c r="V390" s="536"/>
      <c r="W390" s="536"/>
      <c r="X390" s="536"/>
      <c r="Y390" s="536"/>
      <c r="Z390" s="536"/>
      <c r="AA390" s="536"/>
      <c r="AB390" s="536"/>
      <c r="AC390" s="536"/>
      <c r="AD390" s="536"/>
      <c r="AE390" s="536"/>
    </row>
    <row r="391" customFormat="false" ht="15.75" hidden="false" customHeight="true" outlineLevel="0" collapsed="false">
      <c r="A391" s="536"/>
      <c r="B391" s="536"/>
      <c r="C391" s="536"/>
      <c r="D391" s="538"/>
      <c r="E391" s="538"/>
      <c r="F391" s="536"/>
      <c r="G391" s="536"/>
      <c r="H391" s="536"/>
      <c r="I391" s="536"/>
      <c r="J391" s="536"/>
      <c r="K391" s="536"/>
      <c r="L391" s="536"/>
      <c r="M391" s="536"/>
      <c r="N391" s="536"/>
      <c r="O391" s="536"/>
      <c r="P391" s="536"/>
      <c r="Q391" s="536"/>
      <c r="R391" s="536"/>
      <c r="S391" s="536"/>
      <c r="T391" s="536"/>
      <c r="U391" s="536"/>
      <c r="V391" s="536"/>
      <c r="W391" s="536"/>
      <c r="X391" s="536"/>
      <c r="Y391" s="536"/>
      <c r="Z391" s="536"/>
      <c r="AA391" s="536"/>
      <c r="AB391" s="536"/>
      <c r="AC391" s="536"/>
      <c r="AD391" s="536"/>
      <c r="AE391" s="536"/>
    </row>
    <row r="392" customFormat="false" ht="15.75" hidden="false" customHeight="true" outlineLevel="0" collapsed="false">
      <c r="A392" s="536"/>
      <c r="B392" s="536"/>
      <c r="C392" s="536"/>
      <c r="D392" s="538"/>
      <c r="E392" s="538"/>
      <c r="F392" s="536"/>
      <c r="G392" s="536"/>
      <c r="H392" s="536"/>
      <c r="I392" s="536"/>
      <c r="J392" s="536"/>
      <c r="K392" s="536"/>
      <c r="L392" s="536"/>
      <c r="M392" s="536"/>
      <c r="N392" s="536"/>
      <c r="O392" s="536"/>
      <c r="P392" s="536"/>
      <c r="Q392" s="536"/>
      <c r="R392" s="536"/>
      <c r="S392" s="536"/>
      <c r="T392" s="536"/>
      <c r="U392" s="536"/>
      <c r="V392" s="536"/>
      <c r="W392" s="536"/>
      <c r="X392" s="536"/>
      <c r="Y392" s="536"/>
      <c r="Z392" s="536"/>
      <c r="AA392" s="536"/>
      <c r="AB392" s="536"/>
      <c r="AC392" s="536"/>
      <c r="AD392" s="536"/>
      <c r="AE392" s="536"/>
    </row>
    <row r="393" customFormat="false" ht="15.75" hidden="false" customHeight="true" outlineLevel="0" collapsed="false">
      <c r="A393" s="536"/>
      <c r="B393" s="536"/>
      <c r="C393" s="536"/>
      <c r="D393" s="538"/>
      <c r="E393" s="538"/>
      <c r="F393" s="536"/>
      <c r="G393" s="536"/>
      <c r="H393" s="536"/>
      <c r="I393" s="536"/>
      <c r="J393" s="536"/>
      <c r="K393" s="536"/>
      <c r="L393" s="536"/>
      <c r="M393" s="536"/>
      <c r="N393" s="536"/>
      <c r="O393" s="536"/>
      <c r="P393" s="536"/>
      <c r="Q393" s="536"/>
      <c r="R393" s="536"/>
      <c r="S393" s="536"/>
      <c r="T393" s="536"/>
      <c r="U393" s="536"/>
      <c r="V393" s="536"/>
      <c r="W393" s="536"/>
      <c r="X393" s="536"/>
      <c r="Y393" s="536"/>
      <c r="Z393" s="536"/>
      <c r="AA393" s="536"/>
      <c r="AB393" s="536"/>
      <c r="AC393" s="536"/>
      <c r="AD393" s="536"/>
      <c r="AE393" s="536"/>
    </row>
    <row r="394" customFormat="false" ht="15.75" hidden="false" customHeight="true" outlineLevel="0" collapsed="false">
      <c r="A394" s="536"/>
      <c r="B394" s="536"/>
      <c r="C394" s="536"/>
      <c r="D394" s="538"/>
      <c r="E394" s="538"/>
      <c r="F394" s="536"/>
      <c r="G394" s="536"/>
      <c r="H394" s="536"/>
      <c r="I394" s="536"/>
      <c r="J394" s="536"/>
      <c r="K394" s="536"/>
      <c r="L394" s="536"/>
      <c r="M394" s="536"/>
      <c r="N394" s="536"/>
      <c r="O394" s="536"/>
      <c r="P394" s="536"/>
      <c r="Q394" s="536"/>
      <c r="R394" s="536"/>
      <c r="S394" s="536"/>
      <c r="T394" s="536"/>
      <c r="U394" s="536"/>
      <c r="V394" s="536"/>
      <c r="W394" s="536"/>
      <c r="X394" s="536"/>
      <c r="Y394" s="536"/>
      <c r="Z394" s="536"/>
      <c r="AA394" s="536"/>
      <c r="AB394" s="536"/>
      <c r="AC394" s="536"/>
      <c r="AD394" s="536"/>
      <c r="AE394" s="536"/>
    </row>
    <row r="395" customFormat="false" ht="15.75" hidden="false" customHeight="true" outlineLevel="0" collapsed="false">
      <c r="A395" s="536"/>
      <c r="B395" s="536"/>
      <c r="C395" s="536"/>
      <c r="D395" s="538"/>
      <c r="E395" s="538"/>
      <c r="F395" s="536"/>
      <c r="G395" s="536"/>
      <c r="H395" s="536"/>
      <c r="I395" s="536"/>
      <c r="J395" s="536"/>
      <c r="K395" s="536"/>
      <c r="L395" s="536"/>
      <c r="M395" s="536"/>
      <c r="N395" s="536"/>
      <c r="O395" s="536"/>
      <c r="P395" s="536"/>
      <c r="Q395" s="536"/>
      <c r="R395" s="536"/>
      <c r="S395" s="536"/>
      <c r="T395" s="536"/>
      <c r="U395" s="536"/>
      <c r="V395" s="536"/>
      <c r="W395" s="536"/>
      <c r="X395" s="536"/>
      <c r="Y395" s="536"/>
      <c r="Z395" s="536"/>
      <c r="AA395" s="536"/>
      <c r="AB395" s="536"/>
      <c r="AC395" s="536"/>
      <c r="AD395" s="536"/>
      <c r="AE395" s="536"/>
    </row>
    <row r="396" customFormat="false" ht="15.75" hidden="false" customHeight="true" outlineLevel="0" collapsed="false">
      <c r="A396" s="536"/>
      <c r="B396" s="536"/>
      <c r="C396" s="536"/>
      <c r="D396" s="538"/>
      <c r="E396" s="538"/>
      <c r="F396" s="536"/>
      <c r="G396" s="536"/>
      <c r="H396" s="536"/>
      <c r="I396" s="536"/>
      <c r="J396" s="536"/>
      <c r="K396" s="536"/>
      <c r="L396" s="536"/>
      <c r="M396" s="536"/>
      <c r="N396" s="536"/>
      <c r="O396" s="536"/>
      <c r="P396" s="536"/>
      <c r="Q396" s="536"/>
      <c r="R396" s="536"/>
      <c r="S396" s="536"/>
      <c r="T396" s="536"/>
      <c r="U396" s="536"/>
      <c r="V396" s="536"/>
      <c r="W396" s="536"/>
      <c r="X396" s="536"/>
      <c r="Y396" s="536"/>
      <c r="Z396" s="536"/>
      <c r="AA396" s="536"/>
      <c r="AB396" s="536"/>
      <c r="AC396" s="536"/>
      <c r="AD396" s="536"/>
      <c r="AE396" s="536"/>
    </row>
    <row r="397" customFormat="false" ht="15.75" hidden="false" customHeight="true" outlineLevel="0" collapsed="false">
      <c r="A397" s="536"/>
      <c r="B397" s="536"/>
      <c r="C397" s="536"/>
      <c r="D397" s="538"/>
      <c r="E397" s="538"/>
      <c r="F397" s="536"/>
      <c r="G397" s="536"/>
      <c r="H397" s="536"/>
      <c r="I397" s="536"/>
      <c r="J397" s="536"/>
      <c r="K397" s="536"/>
      <c r="L397" s="536"/>
      <c r="M397" s="536"/>
      <c r="N397" s="536"/>
      <c r="O397" s="536"/>
      <c r="P397" s="536"/>
      <c r="Q397" s="536"/>
      <c r="R397" s="536"/>
      <c r="S397" s="536"/>
      <c r="T397" s="536"/>
      <c r="U397" s="536"/>
      <c r="V397" s="536"/>
      <c r="W397" s="536"/>
      <c r="X397" s="536"/>
      <c r="Y397" s="536"/>
      <c r="Z397" s="536"/>
      <c r="AA397" s="536"/>
      <c r="AB397" s="536"/>
      <c r="AC397" s="536"/>
      <c r="AD397" s="536"/>
      <c r="AE397" s="536"/>
    </row>
    <row r="398" customFormat="false" ht="15.75" hidden="false" customHeight="true" outlineLevel="0" collapsed="false">
      <c r="A398" s="536"/>
      <c r="B398" s="536"/>
      <c r="C398" s="536"/>
      <c r="D398" s="538"/>
      <c r="E398" s="538"/>
      <c r="F398" s="536"/>
      <c r="G398" s="536"/>
      <c r="H398" s="536"/>
      <c r="I398" s="536"/>
      <c r="J398" s="536"/>
      <c r="K398" s="536"/>
      <c r="L398" s="536"/>
      <c r="M398" s="536"/>
      <c r="N398" s="536"/>
      <c r="O398" s="536"/>
      <c r="P398" s="536"/>
      <c r="Q398" s="536"/>
      <c r="R398" s="536"/>
      <c r="S398" s="536"/>
      <c r="T398" s="536"/>
      <c r="U398" s="536"/>
      <c r="V398" s="536"/>
      <c r="W398" s="536"/>
      <c r="X398" s="536"/>
      <c r="Y398" s="536"/>
      <c r="Z398" s="536"/>
      <c r="AA398" s="536"/>
      <c r="AB398" s="536"/>
      <c r="AC398" s="536"/>
      <c r="AD398" s="536"/>
      <c r="AE398" s="536"/>
    </row>
    <row r="399" customFormat="false" ht="15.75" hidden="false" customHeight="true" outlineLevel="0" collapsed="false">
      <c r="A399" s="536"/>
      <c r="B399" s="536"/>
      <c r="C399" s="536"/>
      <c r="D399" s="538"/>
      <c r="E399" s="538"/>
      <c r="F399" s="536"/>
      <c r="G399" s="536"/>
      <c r="H399" s="536"/>
      <c r="I399" s="536"/>
      <c r="J399" s="536"/>
      <c r="K399" s="536"/>
      <c r="L399" s="536"/>
      <c r="M399" s="536"/>
      <c r="N399" s="536"/>
      <c r="O399" s="536"/>
      <c r="P399" s="536"/>
      <c r="Q399" s="536"/>
      <c r="R399" s="536"/>
      <c r="S399" s="536"/>
      <c r="T399" s="536"/>
      <c r="U399" s="536"/>
      <c r="V399" s="536"/>
      <c r="W399" s="536"/>
      <c r="X399" s="536"/>
      <c r="Y399" s="536"/>
      <c r="Z399" s="536"/>
      <c r="AA399" s="536"/>
      <c r="AB399" s="536"/>
      <c r="AC399" s="536"/>
      <c r="AD399" s="536"/>
      <c r="AE399" s="536"/>
    </row>
    <row r="400" customFormat="false" ht="15.75" hidden="false" customHeight="true" outlineLevel="0" collapsed="false">
      <c r="A400" s="536"/>
      <c r="B400" s="536"/>
      <c r="C400" s="536"/>
      <c r="D400" s="538"/>
      <c r="E400" s="538"/>
      <c r="F400" s="536"/>
      <c r="G400" s="536"/>
      <c r="H400" s="536"/>
      <c r="I400" s="536"/>
      <c r="J400" s="536"/>
      <c r="K400" s="536"/>
      <c r="L400" s="536"/>
      <c r="M400" s="536"/>
      <c r="N400" s="536"/>
      <c r="O400" s="536"/>
      <c r="P400" s="536"/>
      <c r="Q400" s="536"/>
      <c r="R400" s="536"/>
      <c r="S400" s="536"/>
      <c r="T400" s="536"/>
      <c r="U400" s="536"/>
      <c r="V400" s="536"/>
      <c r="W400" s="536"/>
      <c r="X400" s="536"/>
      <c r="Y400" s="536"/>
      <c r="Z400" s="536"/>
      <c r="AA400" s="536"/>
      <c r="AB400" s="536"/>
      <c r="AC400" s="536"/>
      <c r="AD400" s="536"/>
      <c r="AE400" s="536"/>
    </row>
    <row r="401" customFormat="false" ht="15.75" hidden="false" customHeight="true" outlineLevel="0" collapsed="false">
      <c r="A401" s="536"/>
      <c r="B401" s="536"/>
      <c r="C401" s="536"/>
      <c r="D401" s="538"/>
      <c r="E401" s="538"/>
      <c r="F401" s="536"/>
      <c r="G401" s="536"/>
      <c r="H401" s="536"/>
      <c r="I401" s="536"/>
      <c r="J401" s="536"/>
      <c r="K401" s="536"/>
      <c r="L401" s="536"/>
      <c r="M401" s="536"/>
      <c r="N401" s="536"/>
      <c r="O401" s="536"/>
      <c r="P401" s="536"/>
      <c r="Q401" s="536"/>
      <c r="R401" s="536"/>
      <c r="S401" s="536"/>
      <c r="T401" s="536"/>
      <c r="U401" s="536"/>
      <c r="V401" s="536"/>
      <c r="W401" s="536"/>
      <c r="X401" s="536"/>
      <c r="Y401" s="536"/>
      <c r="Z401" s="536"/>
      <c r="AA401" s="536"/>
      <c r="AB401" s="536"/>
      <c r="AC401" s="536"/>
      <c r="AD401" s="536"/>
      <c r="AE401" s="536"/>
    </row>
    <row r="402" customFormat="false" ht="15.75" hidden="false" customHeight="true" outlineLevel="0" collapsed="false">
      <c r="A402" s="536"/>
      <c r="B402" s="536"/>
      <c r="C402" s="536"/>
      <c r="D402" s="538"/>
      <c r="E402" s="538"/>
      <c r="F402" s="536"/>
      <c r="G402" s="536"/>
      <c r="H402" s="536"/>
      <c r="I402" s="536"/>
      <c r="J402" s="536"/>
      <c r="K402" s="536"/>
      <c r="L402" s="536"/>
      <c r="M402" s="536"/>
      <c r="N402" s="536"/>
      <c r="O402" s="536"/>
      <c r="P402" s="536"/>
      <c r="Q402" s="536"/>
      <c r="R402" s="536"/>
      <c r="S402" s="536"/>
      <c r="T402" s="536"/>
      <c r="U402" s="536"/>
      <c r="V402" s="536"/>
      <c r="W402" s="536"/>
      <c r="X402" s="536"/>
      <c r="Y402" s="536"/>
      <c r="Z402" s="536"/>
      <c r="AA402" s="536"/>
      <c r="AB402" s="536"/>
      <c r="AC402" s="536"/>
      <c r="AD402" s="536"/>
      <c r="AE402" s="536"/>
    </row>
    <row r="403" customFormat="false" ht="15.75" hidden="false" customHeight="true" outlineLevel="0" collapsed="false">
      <c r="A403" s="536"/>
      <c r="B403" s="536"/>
      <c r="C403" s="536"/>
      <c r="D403" s="538"/>
      <c r="E403" s="538"/>
      <c r="F403" s="536"/>
      <c r="G403" s="536"/>
      <c r="H403" s="536"/>
      <c r="I403" s="536"/>
      <c r="J403" s="536"/>
      <c r="K403" s="536"/>
      <c r="L403" s="536"/>
      <c r="M403" s="536"/>
      <c r="N403" s="536"/>
      <c r="O403" s="536"/>
      <c r="P403" s="536"/>
      <c r="Q403" s="536"/>
      <c r="R403" s="536"/>
      <c r="S403" s="536"/>
      <c r="T403" s="536"/>
      <c r="U403" s="536"/>
      <c r="V403" s="536"/>
      <c r="W403" s="536"/>
      <c r="X403" s="536"/>
      <c r="Y403" s="536"/>
      <c r="Z403" s="536"/>
      <c r="AA403" s="536"/>
      <c r="AB403" s="536"/>
      <c r="AC403" s="536"/>
      <c r="AD403" s="536"/>
      <c r="AE403" s="536"/>
    </row>
    <row r="404" customFormat="false" ht="15.75" hidden="false" customHeight="true" outlineLevel="0" collapsed="false">
      <c r="A404" s="536"/>
      <c r="B404" s="536"/>
      <c r="C404" s="536"/>
      <c r="D404" s="538"/>
      <c r="E404" s="538"/>
      <c r="F404" s="536"/>
      <c r="G404" s="536"/>
      <c r="H404" s="536"/>
      <c r="I404" s="536"/>
      <c r="J404" s="536"/>
      <c r="K404" s="536"/>
      <c r="L404" s="536"/>
      <c r="M404" s="536"/>
      <c r="N404" s="536"/>
      <c r="O404" s="536"/>
      <c r="P404" s="536"/>
      <c r="Q404" s="536"/>
      <c r="R404" s="536"/>
      <c r="S404" s="536"/>
      <c r="T404" s="536"/>
      <c r="U404" s="536"/>
      <c r="V404" s="536"/>
      <c r="W404" s="536"/>
      <c r="X404" s="536"/>
      <c r="Y404" s="536"/>
      <c r="Z404" s="536"/>
      <c r="AA404" s="536"/>
      <c r="AB404" s="536"/>
      <c r="AC404" s="536"/>
      <c r="AD404" s="536"/>
      <c r="AE404" s="536"/>
    </row>
    <row r="405" customFormat="false" ht="15.75" hidden="false" customHeight="true" outlineLevel="0" collapsed="false">
      <c r="A405" s="536"/>
      <c r="B405" s="536"/>
      <c r="C405" s="536"/>
      <c r="D405" s="538"/>
      <c r="E405" s="538"/>
      <c r="F405" s="536"/>
      <c r="G405" s="536"/>
      <c r="H405" s="536"/>
      <c r="I405" s="536"/>
      <c r="J405" s="536"/>
      <c r="K405" s="536"/>
      <c r="L405" s="536"/>
      <c r="M405" s="536"/>
      <c r="N405" s="536"/>
      <c r="O405" s="536"/>
      <c r="P405" s="536"/>
      <c r="Q405" s="536"/>
      <c r="R405" s="536"/>
      <c r="S405" s="536"/>
      <c r="T405" s="536"/>
      <c r="U405" s="536"/>
      <c r="V405" s="536"/>
      <c r="W405" s="536"/>
      <c r="X405" s="536"/>
      <c r="Y405" s="536"/>
      <c r="Z405" s="536"/>
      <c r="AA405" s="536"/>
      <c r="AB405" s="536"/>
      <c r="AC405" s="536"/>
      <c r="AD405" s="536"/>
      <c r="AE405" s="536"/>
    </row>
    <row r="406" customFormat="false" ht="15.75" hidden="false" customHeight="true" outlineLevel="0" collapsed="false">
      <c r="A406" s="536"/>
      <c r="B406" s="536"/>
      <c r="C406" s="536"/>
      <c r="D406" s="538"/>
      <c r="E406" s="538"/>
      <c r="F406" s="536"/>
      <c r="G406" s="536"/>
      <c r="H406" s="536"/>
      <c r="I406" s="536"/>
      <c r="J406" s="536"/>
      <c r="K406" s="536"/>
      <c r="L406" s="536"/>
      <c r="M406" s="536"/>
      <c r="N406" s="536"/>
      <c r="O406" s="536"/>
      <c r="P406" s="536"/>
      <c r="Q406" s="536"/>
      <c r="R406" s="536"/>
      <c r="S406" s="536"/>
      <c r="T406" s="536"/>
      <c r="U406" s="536"/>
      <c r="V406" s="536"/>
      <c r="W406" s="536"/>
      <c r="X406" s="536"/>
      <c r="Y406" s="536"/>
      <c r="Z406" s="536"/>
      <c r="AA406" s="536"/>
      <c r="AB406" s="536"/>
      <c r="AC406" s="536"/>
      <c r="AD406" s="536"/>
      <c r="AE406" s="536"/>
    </row>
    <row r="407" customFormat="false" ht="15.75" hidden="false" customHeight="true" outlineLevel="0" collapsed="false">
      <c r="A407" s="536"/>
      <c r="B407" s="536"/>
      <c r="C407" s="536"/>
      <c r="D407" s="538"/>
      <c r="E407" s="538"/>
      <c r="F407" s="536"/>
      <c r="G407" s="536"/>
      <c r="H407" s="536"/>
      <c r="I407" s="536"/>
      <c r="J407" s="536"/>
      <c r="K407" s="536"/>
      <c r="L407" s="536"/>
      <c r="M407" s="536"/>
      <c r="N407" s="536"/>
      <c r="O407" s="536"/>
      <c r="P407" s="536"/>
      <c r="Q407" s="536"/>
      <c r="R407" s="536"/>
      <c r="S407" s="536"/>
      <c r="T407" s="536"/>
      <c r="U407" s="536"/>
      <c r="V407" s="536"/>
      <c r="W407" s="536"/>
      <c r="X407" s="536"/>
      <c r="Y407" s="536"/>
      <c r="Z407" s="536"/>
      <c r="AA407" s="536"/>
      <c r="AB407" s="536"/>
      <c r="AC407" s="536"/>
      <c r="AD407" s="536"/>
      <c r="AE407" s="536"/>
    </row>
    <row r="408" customFormat="false" ht="15.75" hidden="false" customHeight="true" outlineLevel="0" collapsed="false">
      <c r="A408" s="536"/>
      <c r="B408" s="536"/>
      <c r="C408" s="536"/>
      <c r="D408" s="538"/>
      <c r="E408" s="538"/>
      <c r="F408" s="536"/>
      <c r="G408" s="536"/>
      <c r="H408" s="536"/>
      <c r="I408" s="536"/>
      <c r="J408" s="536"/>
      <c r="K408" s="536"/>
      <c r="L408" s="536"/>
      <c r="M408" s="536"/>
      <c r="N408" s="536"/>
      <c r="O408" s="536"/>
      <c r="P408" s="536"/>
      <c r="Q408" s="536"/>
      <c r="R408" s="536"/>
      <c r="S408" s="536"/>
      <c r="T408" s="536"/>
      <c r="U408" s="536"/>
      <c r="V408" s="536"/>
      <c r="W408" s="536"/>
      <c r="X408" s="536"/>
      <c r="Y408" s="536"/>
      <c r="Z408" s="536"/>
      <c r="AA408" s="536"/>
      <c r="AB408" s="536"/>
      <c r="AC408" s="536"/>
      <c r="AD408" s="536"/>
      <c r="AE408" s="536"/>
    </row>
    <row r="409" customFormat="false" ht="15.75" hidden="false" customHeight="true" outlineLevel="0" collapsed="false">
      <c r="A409" s="536"/>
      <c r="B409" s="536"/>
      <c r="C409" s="536"/>
      <c r="D409" s="538"/>
      <c r="E409" s="538"/>
      <c r="F409" s="536"/>
      <c r="G409" s="536"/>
      <c r="H409" s="536"/>
      <c r="I409" s="536"/>
      <c r="J409" s="536"/>
      <c r="K409" s="536"/>
      <c r="L409" s="536"/>
      <c r="M409" s="536"/>
      <c r="N409" s="536"/>
      <c r="O409" s="536"/>
      <c r="P409" s="536"/>
      <c r="Q409" s="536"/>
      <c r="R409" s="536"/>
      <c r="S409" s="536"/>
      <c r="T409" s="536"/>
      <c r="U409" s="536"/>
      <c r="V409" s="536"/>
      <c r="W409" s="536"/>
      <c r="X409" s="536"/>
      <c r="Y409" s="536"/>
      <c r="Z409" s="536"/>
      <c r="AA409" s="536"/>
      <c r="AB409" s="536"/>
      <c r="AC409" s="536"/>
      <c r="AD409" s="536"/>
      <c r="AE409" s="536"/>
    </row>
    <row r="410" customFormat="false" ht="15.75" hidden="false" customHeight="true" outlineLevel="0" collapsed="false">
      <c r="A410" s="536"/>
      <c r="B410" s="536"/>
      <c r="C410" s="536"/>
      <c r="D410" s="538"/>
      <c r="E410" s="538"/>
      <c r="F410" s="536"/>
      <c r="G410" s="536"/>
      <c r="H410" s="536"/>
      <c r="I410" s="536"/>
      <c r="J410" s="536"/>
      <c r="K410" s="536"/>
      <c r="L410" s="536"/>
      <c r="M410" s="536"/>
      <c r="N410" s="536"/>
      <c r="O410" s="536"/>
      <c r="P410" s="536"/>
      <c r="Q410" s="536"/>
      <c r="R410" s="536"/>
      <c r="S410" s="536"/>
      <c r="T410" s="536"/>
      <c r="U410" s="536"/>
      <c r="V410" s="536"/>
      <c r="W410" s="536"/>
      <c r="X410" s="536"/>
      <c r="Y410" s="536"/>
      <c r="Z410" s="536"/>
      <c r="AA410" s="536"/>
      <c r="AB410" s="536"/>
      <c r="AC410" s="536"/>
      <c r="AD410" s="536"/>
      <c r="AE410" s="536"/>
    </row>
    <row r="411" customFormat="false" ht="15.75" hidden="false" customHeight="true" outlineLevel="0" collapsed="false">
      <c r="A411" s="536"/>
      <c r="B411" s="536"/>
      <c r="C411" s="536"/>
      <c r="D411" s="538"/>
      <c r="E411" s="538"/>
      <c r="F411" s="536"/>
      <c r="G411" s="536"/>
      <c r="H411" s="536"/>
      <c r="I411" s="536"/>
      <c r="J411" s="536"/>
      <c r="K411" s="536"/>
      <c r="L411" s="536"/>
      <c r="M411" s="536"/>
      <c r="N411" s="536"/>
      <c r="O411" s="536"/>
      <c r="P411" s="536"/>
      <c r="Q411" s="536"/>
      <c r="R411" s="536"/>
      <c r="S411" s="536"/>
      <c r="T411" s="536"/>
      <c r="U411" s="536"/>
      <c r="V411" s="536"/>
      <c r="W411" s="536"/>
      <c r="X411" s="536"/>
      <c r="Y411" s="536"/>
      <c r="Z411" s="536"/>
      <c r="AA411" s="536"/>
      <c r="AB411" s="536"/>
      <c r="AC411" s="536"/>
      <c r="AD411" s="536"/>
      <c r="AE411" s="536"/>
    </row>
    <row r="412" customFormat="false" ht="15.75" hidden="false" customHeight="true" outlineLevel="0" collapsed="false">
      <c r="A412" s="536"/>
      <c r="B412" s="536"/>
      <c r="C412" s="536"/>
      <c r="D412" s="538"/>
      <c r="E412" s="538"/>
      <c r="F412" s="536"/>
      <c r="G412" s="536"/>
      <c r="H412" s="536"/>
      <c r="I412" s="536"/>
      <c r="J412" s="536"/>
      <c r="K412" s="536"/>
      <c r="L412" s="536"/>
      <c r="M412" s="536"/>
      <c r="N412" s="536"/>
      <c r="O412" s="536"/>
      <c r="P412" s="536"/>
      <c r="Q412" s="536"/>
      <c r="R412" s="536"/>
      <c r="S412" s="536"/>
      <c r="T412" s="536"/>
      <c r="U412" s="536"/>
      <c r="V412" s="536"/>
      <c r="W412" s="536"/>
      <c r="X412" s="536"/>
      <c r="Y412" s="536"/>
      <c r="Z412" s="536"/>
      <c r="AA412" s="536"/>
      <c r="AB412" s="536"/>
      <c r="AC412" s="536"/>
      <c r="AD412" s="536"/>
      <c r="AE412" s="536"/>
    </row>
    <row r="413" customFormat="false" ht="15.75" hidden="false" customHeight="true" outlineLevel="0" collapsed="false">
      <c r="A413" s="536"/>
      <c r="B413" s="536"/>
      <c r="C413" s="536"/>
      <c r="D413" s="538"/>
      <c r="E413" s="538"/>
      <c r="F413" s="536"/>
      <c r="G413" s="536"/>
      <c r="H413" s="536"/>
      <c r="I413" s="536"/>
      <c r="J413" s="536"/>
      <c r="K413" s="536"/>
      <c r="L413" s="536"/>
      <c r="M413" s="536"/>
      <c r="N413" s="536"/>
      <c r="O413" s="536"/>
      <c r="P413" s="536"/>
      <c r="Q413" s="536"/>
      <c r="R413" s="536"/>
      <c r="S413" s="536"/>
      <c r="T413" s="536"/>
      <c r="U413" s="536"/>
      <c r="V413" s="536"/>
      <c r="W413" s="536"/>
      <c r="X413" s="536"/>
      <c r="Y413" s="536"/>
      <c r="Z413" s="536"/>
      <c r="AA413" s="536"/>
      <c r="AB413" s="536"/>
      <c r="AC413" s="536"/>
      <c r="AD413" s="536"/>
      <c r="AE413" s="536"/>
    </row>
    <row r="414" customFormat="false" ht="15.75" hidden="false" customHeight="true" outlineLevel="0" collapsed="false">
      <c r="A414" s="536"/>
      <c r="B414" s="536"/>
      <c r="C414" s="536"/>
      <c r="D414" s="538"/>
      <c r="E414" s="538"/>
      <c r="F414" s="536"/>
      <c r="G414" s="536"/>
      <c r="H414" s="536"/>
      <c r="I414" s="536"/>
      <c r="J414" s="536"/>
      <c r="K414" s="536"/>
      <c r="L414" s="536"/>
      <c r="M414" s="536"/>
      <c r="N414" s="536"/>
      <c r="O414" s="536"/>
      <c r="P414" s="536"/>
      <c r="Q414" s="536"/>
      <c r="R414" s="536"/>
      <c r="S414" s="536"/>
      <c r="T414" s="536"/>
      <c r="U414" s="536"/>
      <c r="V414" s="536"/>
      <c r="W414" s="536"/>
      <c r="X414" s="536"/>
      <c r="Y414" s="536"/>
      <c r="Z414" s="536"/>
      <c r="AA414" s="536"/>
      <c r="AB414" s="536"/>
      <c r="AC414" s="536"/>
      <c r="AD414" s="536"/>
      <c r="AE414" s="536"/>
    </row>
    <row r="415" customFormat="false" ht="15.75" hidden="false" customHeight="true" outlineLevel="0" collapsed="false">
      <c r="A415" s="536"/>
      <c r="B415" s="536"/>
      <c r="C415" s="536"/>
      <c r="D415" s="538"/>
      <c r="E415" s="538"/>
      <c r="F415" s="536"/>
      <c r="G415" s="536"/>
      <c r="H415" s="536"/>
      <c r="I415" s="536"/>
      <c r="J415" s="536"/>
      <c r="K415" s="536"/>
      <c r="L415" s="536"/>
      <c r="M415" s="536"/>
      <c r="N415" s="536"/>
      <c r="O415" s="536"/>
      <c r="P415" s="536"/>
      <c r="Q415" s="536"/>
      <c r="R415" s="536"/>
      <c r="S415" s="536"/>
      <c r="T415" s="536"/>
      <c r="U415" s="536"/>
      <c r="V415" s="536"/>
      <c r="W415" s="536"/>
      <c r="X415" s="536"/>
      <c r="Y415" s="536"/>
      <c r="Z415" s="536"/>
      <c r="AA415" s="536"/>
      <c r="AB415" s="536"/>
      <c r="AC415" s="536"/>
      <c r="AD415" s="536"/>
      <c r="AE415" s="536"/>
    </row>
    <row r="416" customFormat="false" ht="15.75" hidden="false" customHeight="true" outlineLevel="0" collapsed="false">
      <c r="A416" s="536"/>
      <c r="B416" s="536"/>
      <c r="C416" s="536"/>
      <c r="D416" s="538"/>
      <c r="E416" s="538"/>
      <c r="F416" s="536"/>
      <c r="G416" s="536"/>
      <c r="H416" s="536"/>
      <c r="I416" s="536"/>
      <c r="J416" s="536"/>
      <c r="K416" s="536"/>
      <c r="L416" s="536"/>
      <c r="M416" s="536"/>
      <c r="N416" s="536"/>
      <c r="O416" s="536"/>
      <c r="P416" s="536"/>
      <c r="Q416" s="536"/>
      <c r="R416" s="536"/>
      <c r="S416" s="536"/>
      <c r="T416" s="536"/>
      <c r="U416" s="536"/>
      <c r="V416" s="536"/>
      <c r="W416" s="536"/>
      <c r="X416" s="536"/>
      <c r="Y416" s="536"/>
      <c r="Z416" s="536"/>
      <c r="AA416" s="536"/>
      <c r="AB416" s="536"/>
      <c r="AC416" s="536"/>
      <c r="AD416" s="536"/>
      <c r="AE416" s="536"/>
    </row>
    <row r="417" customFormat="false" ht="15.75" hidden="false" customHeight="true" outlineLevel="0" collapsed="false">
      <c r="A417" s="536"/>
      <c r="B417" s="536"/>
      <c r="C417" s="536"/>
      <c r="D417" s="538"/>
      <c r="E417" s="538"/>
      <c r="F417" s="536"/>
      <c r="G417" s="536"/>
      <c r="H417" s="536"/>
      <c r="I417" s="536"/>
      <c r="J417" s="536"/>
      <c r="K417" s="536"/>
      <c r="L417" s="536"/>
      <c r="M417" s="536"/>
      <c r="N417" s="536"/>
      <c r="O417" s="536"/>
      <c r="P417" s="536"/>
      <c r="Q417" s="536"/>
      <c r="R417" s="536"/>
      <c r="S417" s="536"/>
      <c r="T417" s="536"/>
      <c r="U417" s="536"/>
      <c r="V417" s="536"/>
      <c r="W417" s="536"/>
      <c r="X417" s="536"/>
      <c r="Y417" s="536"/>
      <c r="Z417" s="536"/>
      <c r="AA417" s="536"/>
      <c r="AB417" s="536"/>
      <c r="AC417" s="536"/>
      <c r="AD417" s="536"/>
      <c r="AE417" s="536"/>
    </row>
    <row r="418" customFormat="false" ht="15.75" hidden="false" customHeight="true" outlineLevel="0" collapsed="false">
      <c r="A418" s="536"/>
      <c r="B418" s="536"/>
      <c r="C418" s="536"/>
      <c r="D418" s="538"/>
      <c r="E418" s="538"/>
      <c r="F418" s="536"/>
      <c r="G418" s="536"/>
      <c r="H418" s="536"/>
      <c r="I418" s="536"/>
      <c r="J418" s="536"/>
      <c r="K418" s="536"/>
      <c r="L418" s="536"/>
      <c r="M418" s="536"/>
      <c r="N418" s="536"/>
      <c r="O418" s="536"/>
      <c r="P418" s="536"/>
      <c r="Q418" s="536"/>
      <c r="R418" s="536"/>
      <c r="S418" s="536"/>
      <c r="T418" s="536"/>
      <c r="U418" s="536"/>
      <c r="V418" s="536"/>
      <c r="W418" s="536"/>
      <c r="X418" s="536"/>
      <c r="Y418" s="536"/>
      <c r="Z418" s="536"/>
      <c r="AA418" s="536"/>
      <c r="AB418" s="536"/>
      <c r="AC418" s="536"/>
      <c r="AD418" s="536"/>
      <c r="AE418" s="536"/>
    </row>
    <row r="419" customFormat="false" ht="15.75" hidden="false" customHeight="true" outlineLevel="0" collapsed="false">
      <c r="A419" s="536"/>
      <c r="B419" s="536"/>
      <c r="C419" s="536"/>
      <c r="D419" s="538"/>
      <c r="E419" s="538"/>
      <c r="F419" s="536"/>
      <c r="G419" s="536"/>
      <c r="H419" s="536"/>
      <c r="I419" s="536"/>
      <c r="J419" s="536"/>
      <c r="K419" s="536"/>
      <c r="L419" s="536"/>
      <c r="M419" s="536"/>
      <c r="N419" s="536"/>
      <c r="O419" s="536"/>
      <c r="P419" s="536"/>
      <c r="Q419" s="536"/>
      <c r="R419" s="536"/>
      <c r="S419" s="536"/>
      <c r="T419" s="536"/>
      <c r="U419" s="536"/>
      <c r="V419" s="536"/>
      <c r="W419" s="536"/>
      <c r="X419" s="536"/>
      <c r="Y419" s="536"/>
      <c r="Z419" s="536"/>
      <c r="AA419" s="536"/>
      <c r="AB419" s="536"/>
      <c r="AC419" s="536"/>
      <c r="AD419" s="536"/>
      <c r="AE419" s="536"/>
    </row>
    <row r="420" customFormat="false" ht="15.75" hidden="false" customHeight="true" outlineLevel="0" collapsed="false">
      <c r="A420" s="536"/>
      <c r="B420" s="536"/>
      <c r="C420" s="536"/>
      <c r="D420" s="538"/>
      <c r="E420" s="538"/>
      <c r="F420" s="536"/>
      <c r="G420" s="536"/>
      <c r="H420" s="536"/>
      <c r="I420" s="536"/>
      <c r="J420" s="536"/>
      <c r="K420" s="536"/>
      <c r="L420" s="536"/>
      <c r="M420" s="536"/>
      <c r="N420" s="536"/>
      <c r="O420" s="536"/>
      <c r="P420" s="536"/>
      <c r="Q420" s="536"/>
      <c r="R420" s="536"/>
      <c r="S420" s="536"/>
      <c r="T420" s="536"/>
      <c r="U420" s="536"/>
      <c r="V420" s="536"/>
      <c r="W420" s="536"/>
      <c r="X420" s="536"/>
      <c r="Y420" s="536"/>
      <c r="Z420" s="536"/>
      <c r="AA420" s="536"/>
      <c r="AB420" s="536"/>
      <c r="AC420" s="536"/>
      <c r="AD420" s="536"/>
      <c r="AE420" s="536"/>
    </row>
    <row r="421" customFormat="false" ht="15.75" hidden="false" customHeight="true" outlineLevel="0" collapsed="false">
      <c r="A421" s="536"/>
      <c r="B421" s="536"/>
      <c r="C421" s="536"/>
      <c r="D421" s="538"/>
      <c r="E421" s="538"/>
      <c r="F421" s="536"/>
      <c r="G421" s="536"/>
      <c r="H421" s="536"/>
      <c r="I421" s="536"/>
      <c r="J421" s="536"/>
      <c r="K421" s="536"/>
      <c r="L421" s="536"/>
      <c r="M421" s="536"/>
      <c r="N421" s="536"/>
      <c r="O421" s="536"/>
      <c r="P421" s="536"/>
      <c r="Q421" s="536"/>
      <c r="R421" s="536"/>
      <c r="S421" s="536"/>
      <c r="T421" s="536"/>
      <c r="U421" s="536"/>
      <c r="V421" s="536"/>
      <c r="W421" s="536"/>
      <c r="X421" s="536"/>
      <c r="Y421" s="536"/>
      <c r="Z421" s="536"/>
      <c r="AA421" s="536"/>
      <c r="AB421" s="536"/>
      <c r="AC421" s="536"/>
      <c r="AD421" s="536"/>
      <c r="AE421" s="536"/>
    </row>
    <row r="422" customFormat="false" ht="15.75" hidden="false" customHeight="true" outlineLevel="0" collapsed="false">
      <c r="A422" s="536"/>
      <c r="B422" s="536"/>
      <c r="C422" s="536"/>
      <c r="D422" s="538"/>
      <c r="E422" s="538"/>
      <c r="F422" s="536"/>
      <c r="G422" s="536"/>
      <c r="H422" s="536"/>
      <c r="I422" s="536"/>
      <c r="J422" s="536"/>
      <c r="K422" s="536"/>
      <c r="L422" s="536"/>
      <c r="M422" s="536"/>
      <c r="N422" s="536"/>
      <c r="O422" s="536"/>
      <c r="P422" s="536"/>
      <c r="Q422" s="536"/>
      <c r="R422" s="536"/>
      <c r="S422" s="536"/>
      <c r="T422" s="536"/>
      <c r="U422" s="536"/>
      <c r="V422" s="536"/>
      <c r="W422" s="536"/>
      <c r="X422" s="536"/>
      <c r="Y422" s="536"/>
      <c r="Z422" s="536"/>
      <c r="AA422" s="536"/>
      <c r="AB422" s="536"/>
      <c r="AC422" s="536"/>
      <c r="AD422" s="536"/>
      <c r="AE422" s="536"/>
    </row>
    <row r="423" customFormat="false" ht="15.75" hidden="false" customHeight="true" outlineLevel="0" collapsed="false">
      <c r="A423" s="536"/>
      <c r="B423" s="536"/>
      <c r="C423" s="536"/>
      <c r="D423" s="538"/>
      <c r="E423" s="538"/>
      <c r="F423" s="536"/>
      <c r="G423" s="536"/>
      <c r="H423" s="536"/>
      <c r="I423" s="536"/>
      <c r="J423" s="536"/>
      <c r="K423" s="536"/>
      <c r="L423" s="536"/>
      <c r="M423" s="536"/>
      <c r="N423" s="536"/>
      <c r="O423" s="536"/>
      <c r="P423" s="536"/>
      <c r="Q423" s="536"/>
      <c r="R423" s="536"/>
      <c r="S423" s="536"/>
      <c r="T423" s="536"/>
      <c r="U423" s="536"/>
      <c r="V423" s="536"/>
      <c r="W423" s="536"/>
      <c r="X423" s="536"/>
      <c r="Y423" s="536"/>
      <c r="Z423" s="536"/>
      <c r="AA423" s="536"/>
      <c r="AB423" s="536"/>
      <c r="AC423" s="536"/>
      <c r="AD423" s="536"/>
      <c r="AE423" s="536"/>
    </row>
    <row r="424" customFormat="false" ht="15.75" hidden="false" customHeight="true" outlineLevel="0" collapsed="false">
      <c r="A424" s="536"/>
      <c r="B424" s="536"/>
      <c r="C424" s="536"/>
      <c r="D424" s="538"/>
      <c r="E424" s="538"/>
      <c r="F424" s="536"/>
      <c r="G424" s="536"/>
      <c r="H424" s="536"/>
      <c r="I424" s="536"/>
      <c r="J424" s="536"/>
      <c r="K424" s="536"/>
      <c r="L424" s="536"/>
      <c r="M424" s="536"/>
      <c r="N424" s="536"/>
      <c r="O424" s="536"/>
      <c r="P424" s="536"/>
      <c r="Q424" s="536"/>
      <c r="R424" s="536"/>
      <c r="S424" s="536"/>
      <c r="T424" s="536"/>
      <c r="U424" s="536"/>
      <c r="V424" s="536"/>
      <c r="W424" s="536"/>
      <c r="X424" s="536"/>
      <c r="Y424" s="536"/>
      <c r="Z424" s="536"/>
      <c r="AA424" s="536"/>
      <c r="AB424" s="536"/>
      <c r="AC424" s="536"/>
      <c r="AD424" s="536"/>
      <c r="AE424" s="536"/>
    </row>
    <row r="425" customFormat="false" ht="15.75" hidden="false" customHeight="true" outlineLevel="0" collapsed="false">
      <c r="A425" s="536"/>
      <c r="B425" s="536"/>
      <c r="C425" s="536"/>
      <c r="D425" s="538"/>
      <c r="E425" s="538"/>
      <c r="F425" s="536"/>
      <c r="G425" s="536"/>
      <c r="H425" s="536"/>
      <c r="I425" s="536"/>
      <c r="J425" s="536"/>
      <c r="K425" s="536"/>
      <c r="L425" s="536"/>
      <c r="M425" s="536"/>
      <c r="N425" s="536"/>
      <c r="O425" s="536"/>
      <c r="P425" s="536"/>
      <c r="Q425" s="536"/>
      <c r="R425" s="536"/>
      <c r="S425" s="536"/>
      <c r="T425" s="536"/>
      <c r="U425" s="536"/>
      <c r="V425" s="536"/>
      <c r="W425" s="536"/>
      <c r="X425" s="536"/>
      <c r="Y425" s="536"/>
      <c r="Z425" s="536"/>
      <c r="AA425" s="536"/>
      <c r="AB425" s="536"/>
      <c r="AC425" s="536"/>
      <c r="AD425" s="536"/>
      <c r="AE425" s="536"/>
    </row>
    <row r="426" customFormat="false" ht="15.75" hidden="false" customHeight="true" outlineLevel="0" collapsed="false">
      <c r="A426" s="536"/>
      <c r="B426" s="536"/>
      <c r="C426" s="536"/>
      <c r="D426" s="538"/>
      <c r="E426" s="538"/>
      <c r="F426" s="536"/>
      <c r="G426" s="536"/>
      <c r="H426" s="536"/>
      <c r="I426" s="536"/>
      <c r="J426" s="536"/>
      <c r="K426" s="536"/>
      <c r="L426" s="536"/>
      <c r="M426" s="536"/>
      <c r="N426" s="536"/>
      <c r="O426" s="536"/>
      <c r="P426" s="536"/>
      <c r="Q426" s="536"/>
      <c r="R426" s="536"/>
      <c r="S426" s="536"/>
      <c r="T426" s="536"/>
      <c r="U426" s="536"/>
      <c r="V426" s="536"/>
      <c r="W426" s="536"/>
      <c r="X426" s="536"/>
      <c r="Y426" s="536"/>
      <c r="Z426" s="536"/>
      <c r="AA426" s="536"/>
      <c r="AB426" s="536"/>
      <c r="AC426" s="536"/>
      <c r="AD426" s="536"/>
      <c r="AE426" s="536"/>
    </row>
    <row r="427" customFormat="false" ht="15.75" hidden="false" customHeight="true" outlineLevel="0" collapsed="false">
      <c r="A427" s="536"/>
      <c r="B427" s="536"/>
      <c r="C427" s="536"/>
      <c r="D427" s="538"/>
      <c r="E427" s="538"/>
      <c r="F427" s="536"/>
      <c r="G427" s="536"/>
      <c r="H427" s="536"/>
      <c r="I427" s="536"/>
      <c r="J427" s="536"/>
      <c r="K427" s="536"/>
      <c r="L427" s="536"/>
      <c r="M427" s="536"/>
      <c r="N427" s="536"/>
      <c r="O427" s="536"/>
      <c r="P427" s="536"/>
      <c r="Q427" s="536"/>
      <c r="R427" s="536"/>
      <c r="S427" s="536"/>
      <c r="T427" s="536"/>
      <c r="U427" s="536"/>
      <c r="V427" s="536"/>
      <c r="W427" s="536"/>
      <c r="X427" s="536"/>
      <c r="Y427" s="536"/>
      <c r="Z427" s="536"/>
      <c r="AA427" s="536"/>
      <c r="AB427" s="536"/>
      <c r="AC427" s="536"/>
      <c r="AD427" s="536"/>
      <c r="AE427" s="536"/>
    </row>
    <row r="428" customFormat="false" ht="15.75" hidden="false" customHeight="true" outlineLevel="0" collapsed="false">
      <c r="A428" s="536"/>
      <c r="B428" s="536"/>
      <c r="C428" s="536"/>
      <c r="D428" s="538"/>
      <c r="E428" s="538"/>
      <c r="F428" s="536"/>
      <c r="G428" s="536"/>
      <c r="H428" s="536"/>
      <c r="I428" s="536"/>
      <c r="J428" s="536"/>
      <c r="K428" s="536"/>
      <c r="L428" s="536"/>
      <c r="M428" s="536"/>
      <c r="N428" s="536"/>
      <c r="O428" s="536"/>
      <c r="P428" s="536"/>
      <c r="Q428" s="536"/>
      <c r="R428" s="536"/>
      <c r="S428" s="536"/>
      <c r="T428" s="536"/>
      <c r="U428" s="536"/>
      <c r="V428" s="536"/>
      <c r="W428" s="536"/>
      <c r="X428" s="536"/>
      <c r="Y428" s="536"/>
      <c r="Z428" s="536"/>
      <c r="AA428" s="536"/>
      <c r="AB428" s="536"/>
      <c r="AC428" s="536"/>
      <c r="AD428" s="536"/>
      <c r="AE428" s="536"/>
    </row>
    <row r="429" customFormat="false" ht="15.75" hidden="false" customHeight="true" outlineLevel="0" collapsed="false">
      <c r="A429" s="536"/>
      <c r="B429" s="536"/>
      <c r="C429" s="536"/>
      <c r="D429" s="538"/>
      <c r="E429" s="538"/>
      <c r="F429" s="536"/>
      <c r="G429" s="536"/>
      <c r="H429" s="536"/>
      <c r="I429" s="536"/>
      <c r="J429" s="536"/>
      <c r="K429" s="536"/>
      <c r="L429" s="536"/>
      <c r="M429" s="536"/>
      <c r="N429" s="536"/>
      <c r="O429" s="536"/>
      <c r="P429" s="536"/>
      <c r="Q429" s="536"/>
      <c r="R429" s="536"/>
      <c r="S429" s="536"/>
      <c r="T429" s="536"/>
      <c r="U429" s="536"/>
      <c r="V429" s="536"/>
      <c r="W429" s="536"/>
      <c r="X429" s="536"/>
      <c r="Y429" s="536"/>
      <c r="Z429" s="536"/>
      <c r="AA429" s="536"/>
      <c r="AB429" s="536"/>
      <c r="AC429" s="536"/>
      <c r="AD429" s="536"/>
      <c r="AE429" s="536"/>
    </row>
    <row r="430" customFormat="false" ht="15.75" hidden="false" customHeight="true" outlineLevel="0" collapsed="false">
      <c r="A430" s="536"/>
      <c r="B430" s="536"/>
      <c r="C430" s="536"/>
      <c r="D430" s="538"/>
      <c r="E430" s="538"/>
      <c r="F430" s="536"/>
      <c r="G430" s="536"/>
      <c r="H430" s="536"/>
      <c r="I430" s="536"/>
      <c r="J430" s="536"/>
      <c r="K430" s="536"/>
      <c r="L430" s="536"/>
      <c r="M430" s="536"/>
      <c r="N430" s="536"/>
      <c r="O430" s="536"/>
      <c r="P430" s="536"/>
      <c r="Q430" s="536"/>
      <c r="R430" s="536"/>
      <c r="S430" s="536"/>
      <c r="T430" s="536"/>
      <c r="U430" s="536"/>
      <c r="V430" s="536"/>
      <c r="W430" s="536"/>
      <c r="X430" s="536"/>
      <c r="Y430" s="536"/>
      <c r="Z430" s="536"/>
      <c r="AA430" s="536"/>
      <c r="AB430" s="536"/>
      <c r="AC430" s="536"/>
      <c r="AD430" s="536"/>
      <c r="AE430" s="536"/>
    </row>
    <row r="431" customFormat="false" ht="15.75" hidden="false" customHeight="true" outlineLevel="0" collapsed="false">
      <c r="A431" s="536"/>
      <c r="B431" s="536"/>
      <c r="C431" s="536"/>
      <c r="D431" s="538"/>
      <c r="E431" s="538"/>
      <c r="F431" s="536"/>
      <c r="G431" s="536"/>
      <c r="H431" s="536"/>
      <c r="I431" s="536"/>
      <c r="J431" s="536"/>
      <c r="K431" s="536"/>
      <c r="L431" s="536"/>
      <c r="M431" s="536"/>
      <c r="N431" s="536"/>
      <c r="O431" s="536"/>
      <c r="P431" s="536"/>
      <c r="Q431" s="536"/>
      <c r="R431" s="536"/>
      <c r="S431" s="536"/>
      <c r="T431" s="536"/>
      <c r="U431" s="536"/>
      <c r="V431" s="536"/>
      <c r="W431" s="536"/>
      <c r="X431" s="536"/>
      <c r="Y431" s="536"/>
      <c r="Z431" s="536"/>
      <c r="AA431" s="536"/>
      <c r="AB431" s="536"/>
      <c r="AC431" s="536"/>
      <c r="AD431" s="536"/>
      <c r="AE431" s="536"/>
    </row>
    <row r="432" customFormat="false" ht="15.75" hidden="false" customHeight="true" outlineLevel="0" collapsed="false">
      <c r="A432" s="536"/>
      <c r="B432" s="536"/>
      <c r="C432" s="536"/>
      <c r="D432" s="538"/>
      <c r="E432" s="538"/>
      <c r="F432" s="536"/>
      <c r="G432" s="536"/>
      <c r="H432" s="536"/>
      <c r="I432" s="536"/>
      <c r="J432" s="536"/>
      <c r="K432" s="536"/>
      <c r="L432" s="536"/>
      <c r="M432" s="536"/>
      <c r="N432" s="536"/>
      <c r="O432" s="536"/>
      <c r="P432" s="536"/>
      <c r="Q432" s="536"/>
      <c r="R432" s="536"/>
      <c r="S432" s="536"/>
      <c r="T432" s="536"/>
      <c r="U432" s="536"/>
      <c r="V432" s="536"/>
      <c r="W432" s="536"/>
      <c r="X432" s="536"/>
      <c r="Y432" s="536"/>
      <c r="Z432" s="536"/>
      <c r="AA432" s="536"/>
      <c r="AB432" s="536"/>
      <c r="AC432" s="536"/>
      <c r="AD432" s="536"/>
      <c r="AE432" s="536"/>
    </row>
    <row r="433" customFormat="false" ht="15.75" hidden="false" customHeight="true" outlineLevel="0" collapsed="false">
      <c r="A433" s="536"/>
      <c r="B433" s="536"/>
      <c r="C433" s="536"/>
      <c r="D433" s="538"/>
      <c r="E433" s="538"/>
      <c r="F433" s="536"/>
      <c r="G433" s="536"/>
      <c r="H433" s="536"/>
      <c r="I433" s="536"/>
      <c r="J433" s="536"/>
      <c r="K433" s="536"/>
      <c r="L433" s="536"/>
      <c r="M433" s="536"/>
      <c r="N433" s="536"/>
      <c r="O433" s="536"/>
      <c r="P433" s="536"/>
      <c r="Q433" s="536"/>
      <c r="R433" s="536"/>
      <c r="S433" s="536"/>
      <c r="T433" s="536"/>
      <c r="U433" s="536"/>
      <c r="V433" s="536"/>
      <c r="W433" s="536"/>
      <c r="X433" s="536"/>
      <c r="Y433" s="536"/>
      <c r="Z433" s="536"/>
      <c r="AA433" s="536"/>
      <c r="AB433" s="536"/>
      <c r="AC433" s="536"/>
      <c r="AD433" s="536"/>
      <c r="AE433" s="536"/>
    </row>
    <row r="434" customFormat="false" ht="15.75" hidden="false" customHeight="true" outlineLevel="0" collapsed="false">
      <c r="A434" s="536"/>
      <c r="B434" s="536"/>
      <c r="C434" s="536"/>
      <c r="D434" s="538"/>
      <c r="E434" s="538"/>
      <c r="F434" s="536"/>
      <c r="G434" s="536"/>
      <c r="H434" s="536"/>
      <c r="I434" s="536"/>
      <c r="J434" s="536"/>
      <c r="K434" s="536"/>
      <c r="L434" s="536"/>
      <c r="M434" s="536"/>
      <c r="N434" s="536"/>
      <c r="O434" s="536"/>
      <c r="P434" s="536"/>
      <c r="Q434" s="536"/>
      <c r="R434" s="536"/>
      <c r="S434" s="536"/>
      <c r="T434" s="536"/>
      <c r="U434" s="536"/>
      <c r="V434" s="536"/>
      <c r="W434" s="536"/>
      <c r="X434" s="536"/>
      <c r="Y434" s="536"/>
      <c r="Z434" s="536"/>
      <c r="AA434" s="536"/>
      <c r="AB434" s="536"/>
      <c r="AC434" s="536"/>
      <c r="AD434" s="536"/>
      <c r="AE434" s="536"/>
    </row>
    <row r="435" customFormat="false" ht="15.75" hidden="false" customHeight="true" outlineLevel="0" collapsed="false">
      <c r="A435" s="536"/>
      <c r="B435" s="536"/>
      <c r="C435" s="536"/>
      <c r="D435" s="538"/>
      <c r="E435" s="538"/>
      <c r="F435" s="536"/>
      <c r="G435" s="536"/>
      <c r="H435" s="536"/>
      <c r="I435" s="536"/>
      <c r="J435" s="536"/>
      <c r="K435" s="536"/>
      <c r="L435" s="536"/>
      <c r="M435" s="536"/>
      <c r="N435" s="536"/>
      <c r="O435" s="536"/>
      <c r="P435" s="536"/>
      <c r="Q435" s="536"/>
      <c r="R435" s="536"/>
      <c r="S435" s="536"/>
      <c r="T435" s="536"/>
      <c r="U435" s="536"/>
      <c r="V435" s="536"/>
      <c r="W435" s="536"/>
      <c r="X435" s="536"/>
      <c r="Y435" s="536"/>
      <c r="Z435" s="536"/>
      <c r="AA435" s="536"/>
      <c r="AB435" s="536"/>
      <c r="AC435" s="536"/>
      <c r="AD435" s="536"/>
      <c r="AE435" s="536"/>
    </row>
    <row r="436" customFormat="false" ht="15.75" hidden="false" customHeight="true" outlineLevel="0" collapsed="false">
      <c r="A436" s="536"/>
      <c r="B436" s="536"/>
      <c r="C436" s="536"/>
      <c r="D436" s="538"/>
      <c r="E436" s="538"/>
      <c r="F436" s="536"/>
      <c r="G436" s="536"/>
      <c r="H436" s="536"/>
      <c r="I436" s="536"/>
      <c r="J436" s="536"/>
      <c r="K436" s="536"/>
      <c r="L436" s="536"/>
      <c r="M436" s="536"/>
      <c r="N436" s="536"/>
      <c r="O436" s="536"/>
      <c r="P436" s="536"/>
      <c r="Q436" s="536"/>
      <c r="R436" s="536"/>
      <c r="S436" s="536"/>
      <c r="T436" s="536"/>
      <c r="U436" s="536"/>
      <c r="V436" s="536"/>
      <c r="W436" s="536"/>
      <c r="X436" s="536"/>
      <c r="Y436" s="536"/>
      <c r="Z436" s="536"/>
      <c r="AA436" s="536"/>
      <c r="AB436" s="536"/>
      <c r="AC436" s="536"/>
      <c r="AD436" s="536"/>
      <c r="AE436" s="536"/>
    </row>
    <row r="437" customFormat="false" ht="15.75" hidden="false" customHeight="true" outlineLevel="0" collapsed="false">
      <c r="A437" s="536"/>
      <c r="B437" s="536"/>
      <c r="C437" s="536"/>
      <c r="D437" s="538"/>
      <c r="E437" s="538"/>
      <c r="F437" s="536"/>
      <c r="G437" s="536"/>
      <c r="H437" s="536"/>
      <c r="I437" s="536"/>
      <c r="J437" s="536"/>
      <c r="K437" s="536"/>
      <c r="L437" s="536"/>
      <c r="M437" s="536"/>
      <c r="N437" s="536"/>
      <c r="O437" s="536"/>
      <c r="P437" s="536"/>
      <c r="Q437" s="536"/>
      <c r="R437" s="536"/>
      <c r="S437" s="536"/>
      <c r="T437" s="536"/>
      <c r="U437" s="536"/>
      <c r="V437" s="536"/>
      <c r="W437" s="536"/>
      <c r="X437" s="536"/>
      <c r="Y437" s="536"/>
      <c r="Z437" s="536"/>
      <c r="AA437" s="536"/>
      <c r="AB437" s="536"/>
      <c r="AC437" s="536"/>
      <c r="AD437" s="536"/>
      <c r="AE437" s="536"/>
    </row>
    <row r="438" customFormat="false" ht="15.75" hidden="false" customHeight="true" outlineLevel="0" collapsed="false">
      <c r="A438" s="536"/>
      <c r="B438" s="536"/>
      <c r="C438" s="536"/>
      <c r="D438" s="538"/>
      <c r="E438" s="538"/>
      <c r="F438" s="536"/>
      <c r="G438" s="536"/>
      <c r="H438" s="536"/>
      <c r="I438" s="536"/>
      <c r="J438" s="536"/>
      <c r="K438" s="536"/>
      <c r="L438" s="536"/>
      <c r="M438" s="536"/>
      <c r="N438" s="536"/>
      <c r="O438" s="536"/>
      <c r="P438" s="536"/>
      <c r="Q438" s="536"/>
      <c r="R438" s="536"/>
      <c r="S438" s="536"/>
      <c r="T438" s="536"/>
      <c r="U438" s="536"/>
      <c r="V438" s="536"/>
      <c r="W438" s="536"/>
      <c r="X438" s="536"/>
      <c r="Y438" s="536"/>
      <c r="Z438" s="536"/>
      <c r="AA438" s="536"/>
      <c r="AB438" s="536"/>
      <c r="AC438" s="536"/>
      <c r="AD438" s="536"/>
      <c r="AE438" s="536"/>
    </row>
    <row r="439" customFormat="false" ht="15.75" hidden="false" customHeight="true" outlineLevel="0" collapsed="false">
      <c r="A439" s="536"/>
      <c r="B439" s="536"/>
      <c r="C439" s="536"/>
      <c r="D439" s="538"/>
      <c r="E439" s="538"/>
      <c r="F439" s="536"/>
      <c r="G439" s="536"/>
      <c r="H439" s="536"/>
      <c r="I439" s="536"/>
      <c r="J439" s="536"/>
      <c r="K439" s="536"/>
      <c r="L439" s="536"/>
      <c r="M439" s="536"/>
      <c r="N439" s="536"/>
      <c r="O439" s="536"/>
      <c r="P439" s="536"/>
      <c r="Q439" s="536"/>
      <c r="R439" s="536"/>
      <c r="S439" s="536"/>
      <c r="T439" s="536"/>
      <c r="U439" s="536"/>
      <c r="V439" s="536"/>
      <c r="W439" s="536"/>
      <c r="X439" s="536"/>
      <c r="Y439" s="536"/>
      <c r="Z439" s="536"/>
      <c r="AA439" s="536"/>
      <c r="AB439" s="536"/>
      <c r="AC439" s="536"/>
      <c r="AD439" s="536"/>
      <c r="AE439" s="536"/>
    </row>
    <row r="440" customFormat="false" ht="15.75" hidden="false" customHeight="true" outlineLevel="0" collapsed="false">
      <c r="A440" s="536"/>
      <c r="B440" s="536"/>
      <c r="C440" s="536"/>
      <c r="D440" s="538"/>
      <c r="E440" s="538"/>
      <c r="F440" s="536"/>
      <c r="G440" s="536"/>
      <c r="H440" s="536"/>
      <c r="I440" s="536"/>
      <c r="J440" s="536"/>
      <c r="K440" s="536"/>
      <c r="L440" s="536"/>
      <c r="M440" s="536"/>
      <c r="N440" s="536"/>
      <c r="O440" s="536"/>
      <c r="P440" s="536"/>
      <c r="Q440" s="536"/>
      <c r="R440" s="536"/>
      <c r="S440" s="536"/>
      <c r="T440" s="536"/>
      <c r="U440" s="536"/>
      <c r="V440" s="536"/>
      <c r="W440" s="536"/>
      <c r="X440" s="536"/>
      <c r="Y440" s="536"/>
      <c r="Z440" s="536"/>
      <c r="AA440" s="536"/>
      <c r="AB440" s="536"/>
      <c r="AC440" s="536"/>
      <c r="AD440" s="536"/>
      <c r="AE440" s="536"/>
    </row>
    <row r="441" customFormat="false" ht="15.75" hidden="false" customHeight="true" outlineLevel="0" collapsed="false">
      <c r="A441" s="536"/>
      <c r="B441" s="536"/>
      <c r="C441" s="536"/>
      <c r="D441" s="538"/>
      <c r="E441" s="538"/>
      <c r="F441" s="536"/>
      <c r="G441" s="536"/>
      <c r="H441" s="536"/>
      <c r="I441" s="536"/>
      <c r="J441" s="536"/>
      <c r="K441" s="536"/>
      <c r="L441" s="536"/>
      <c r="M441" s="536"/>
      <c r="N441" s="536"/>
      <c r="O441" s="536"/>
      <c r="P441" s="536"/>
      <c r="Q441" s="536"/>
      <c r="R441" s="536"/>
      <c r="S441" s="536"/>
      <c r="T441" s="536"/>
      <c r="U441" s="536"/>
      <c r="V441" s="536"/>
      <c r="W441" s="536"/>
      <c r="X441" s="536"/>
      <c r="Y441" s="536"/>
      <c r="Z441" s="536"/>
      <c r="AA441" s="536"/>
      <c r="AB441" s="536"/>
      <c r="AC441" s="536"/>
      <c r="AD441" s="536"/>
      <c r="AE441" s="536"/>
    </row>
    <row r="442" customFormat="false" ht="15.75" hidden="false" customHeight="true" outlineLevel="0" collapsed="false">
      <c r="A442" s="536"/>
      <c r="B442" s="536"/>
      <c r="C442" s="536"/>
      <c r="D442" s="538"/>
      <c r="E442" s="538"/>
      <c r="F442" s="536"/>
      <c r="G442" s="536"/>
      <c r="H442" s="536"/>
      <c r="I442" s="536"/>
      <c r="J442" s="536"/>
      <c r="K442" s="536"/>
      <c r="L442" s="536"/>
      <c r="M442" s="536"/>
      <c r="N442" s="536"/>
      <c r="O442" s="536"/>
      <c r="P442" s="536"/>
      <c r="Q442" s="536"/>
      <c r="R442" s="536"/>
      <c r="S442" s="536"/>
      <c r="T442" s="536"/>
      <c r="U442" s="536"/>
      <c r="V442" s="536"/>
      <c r="W442" s="536"/>
      <c r="X442" s="536"/>
      <c r="Y442" s="536"/>
      <c r="Z442" s="536"/>
      <c r="AA442" s="536"/>
      <c r="AB442" s="536"/>
      <c r="AC442" s="536"/>
      <c r="AD442" s="536"/>
      <c r="AE442" s="536"/>
    </row>
    <row r="443" customFormat="false" ht="15.75" hidden="false" customHeight="true" outlineLevel="0" collapsed="false">
      <c r="A443" s="536"/>
      <c r="B443" s="536"/>
      <c r="C443" s="536"/>
      <c r="D443" s="538"/>
      <c r="E443" s="538"/>
      <c r="F443" s="536"/>
      <c r="G443" s="536"/>
      <c r="H443" s="536"/>
      <c r="I443" s="536"/>
      <c r="J443" s="536"/>
      <c r="K443" s="536"/>
      <c r="L443" s="536"/>
      <c r="M443" s="536"/>
      <c r="N443" s="536"/>
      <c r="O443" s="536"/>
      <c r="P443" s="536"/>
      <c r="Q443" s="536"/>
      <c r="R443" s="536"/>
      <c r="S443" s="536"/>
      <c r="T443" s="536"/>
      <c r="U443" s="536"/>
      <c r="V443" s="536"/>
      <c r="W443" s="536"/>
      <c r="X443" s="536"/>
      <c r="Y443" s="536"/>
      <c r="Z443" s="536"/>
      <c r="AA443" s="536"/>
      <c r="AB443" s="536"/>
      <c r="AC443" s="536"/>
      <c r="AD443" s="536"/>
      <c r="AE443" s="536"/>
    </row>
    <row r="444" customFormat="false" ht="15.75" hidden="false" customHeight="true" outlineLevel="0" collapsed="false">
      <c r="A444" s="536"/>
      <c r="B444" s="536"/>
      <c r="C444" s="536"/>
      <c r="D444" s="538"/>
      <c r="E444" s="538"/>
      <c r="F444" s="536"/>
      <c r="G444" s="536"/>
      <c r="H444" s="536"/>
      <c r="I444" s="536"/>
      <c r="J444" s="536"/>
      <c r="K444" s="536"/>
      <c r="L444" s="536"/>
      <c r="M444" s="536"/>
      <c r="N444" s="536"/>
      <c r="O444" s="536"/>
      <c r="P444" s="536"/>
      <c r="Q444" s="536"/>
      <c r="R444" s="536"/>
      <c r="S444" s="536"/>
      <c r="T444" s="536"/>
      <c r="U444" s="536"/>
      <c r="V444" s="536"/>
      <c r="W444" s="536"/>
      <c r="X444" s="536"/>
      <c r="Y444" s="536"/>
      <c r="Z444" s="536"/>
      <c r="AA444" s="536"/>
      <c r="AB444" s="536"/>
      <c r="AC444" s="536"/>
      <c r="AD444" s="536"/>
      <c r="AE444" s="536"/>
    </row>
    <row r="445" customFormat="false" ht="15.75" hidden="false" customHeight="true" outlineLevel="0" collapsed="false">
      <c r="A445" s="536"/>
      <c r="B445" s="536"/>
      <c r="C445" s="536"/>
      <c r="D445" s="538"/>
      <c r="E445" s="538"/>
      <c r="F445" s="536"/>
      <c r="G445" s="536"/>
      <c r="H445" s="536"/>
      <c r="I445" s="536"/>
      <c r="J445" s="536"/>
      <c r="K445" s="536"/>
      <c r="L445" s="536"/>
      <c r="M445" s="536"/>
      <c r="N445" s="536"/>
      <c r="O445" s="536"/>
      <c r="P445" s="536"/>
      <c r="Q445" s="536"/>
      <c r="R445" s="536"/>
      <c r="S445" s="536"/>
      <c r="T445" s="536"/>
      <c r="U445" s="536"/>
      <c r="V445" s="536"/>
      <c r="W445" s="536"/>
      <c r="X445" s="536"/>
      <c r="Y445" s="536"/>
      <c r="Z445" s="536"/>
      <c r="AA445" s="536"/>
      <c r="AB445" s="536"/>
      <c r="AC445" s="536"/>
      <c r="AD445" s="536"/>
      <c r="AE445" s="536"/>
    </row>
    <row r="446" customFormat="false" ht="15.75" hidden="false" customHeight="true" outlineLevel="0" collapsed="false">
      <c r="A446" s="536"/>
      <c r="B446" s="536"/>
      <c r="C446" s="536"/>
      <c r="D446" s="538"/>
      <c r="E446" s="538"/>
      <c r="F446" s="536"/>
      <c r="G446" s="536"/>
      <c r="H446" s="536"/>
      <c r="I446" s="536"/>
      <c r="J446" s="536"/>
      <c r="K446" s="536"/>
      <c r="L446" s="536"/>
      <c r="M446" s="536"/>
      <c r="N446" s="536"/>
      <c r="O446" s="536"/>
      <c r="P446" s="536"/>
      <c r="Q446" s="536"/>
      <c r="R446" s="536"/>
      <c r="S446" s="536"/>
      <c r="T446" s="536"/>
      <c r="U446" s="536"/>
      <c r="V446" s="536"/>
      <c r="W446" s="536"/>
      <c r="X446" s="536"/>
      <c r="Y446" s="536"/>
      <c r="Z446" s="536"/>
      <c r="AA446" s="536"/>
      <c r="AB446" s="536"/>
      <c r="AC446" s="536"/>
      <c r="AD446" s="536"/>
      <c r="AE446" s="536"/>
    </row>
    <row r="447" customFormat="false" ht="15.75" hidden="false" customHeight="true" outlineLevel="0" collapsed="false">
      <c r="A447" s="536"/>
      <c r="B447" s="536"/>
      <c r="C447" s="536"/>
      <c r="D447" s="538"/>
      <c r="E447" s="538"/>
      <c r="F447" s="536"/>
      <c r="G447" s="536"/>
      <c r="H447" s="536"/>
      <c r="I447" s="536"/>
      <c r="J447" s="536"/>
      <c r="K447" s="536"/>
      <c r="L447" s="536"/>
      <c r="M447" s="536"/>
      <c r="N447" s="536"/>
      <c r="O447" s="536"/>
      <c r="P447" s="536"/>
      <c r="Q447" s="536"/>
      <c r="R447" s="536"/>
      <c r="S447" s="536"/>
      <c r="T447" s="536"/>
      <c r="U447" s="536"/>
      <c r="V447" s="536"/>
      <c r="W447" s="536"/>
      <c r="X447" s="536"/>
      <c r="Y447" s="536"/>
      <c r="Z447" s="536"/>
      <c r="AA447" s="536"/>
      <c r="AB447" s="536"/>
      <c r="AC447" s="536"/>
      <c r="AD447" s="536"/>
      <c r="AE447" s="536"/>
    </row>
    <row r="448" customFormat="false" ht="15.75" hidden="false" customHeight="true" outlineLevel="0" collapsed="false">
      <c r="A448" s="536"/>
      <c r="B448" s="536"/>
      <c r="C448" s="536"/>
      <c r="D448" s="538"/>
      <c r="E448" s="538"/>
      <c r="F448" s="536"/>
      <c r="G448" s="536"/>
      <c r="H448" s="536"/>
      <c r="I448" s="536"/>
      <c r="J448" s="536"/>
      <c r="K448" s="536"/>
      <c r="L448" s="536"/>
      <c r="M448" s="536"/>
      <c r="N448" s="536"/>
      <c r="O448" s="536"/>
      <c r="P448" s="536"/>
      <c r="Q448" s="536"/>
      <c r="R448" s="536"/>
      <c r="S448" s="536"/>
      <c r="T448" s="536"/>
      <c r="U448" s="536"/>
      <c r="V448" s="536"/>
      <c r="W448" s="536"/>
      <c r="X448" s="536"/>
      <c r="Y448" s="536"/>
      <c r="Z448" s="536"/>
      <c r="AA448" s="536"/>
      <c r="AB448" s="536"/>
      <c r="AC448" s="536"/>
      <c r="AD448" s="536"/>
      <c r="AE448" s="536"/>
    </row>
    <row r="449" customFormat="false" ht="15.75" hidden="false" customHeight="true" outlineLevel="0" collapsed="false">
      <c r="A449" s="536"/>
      <c r="B449" s="536"/>
      <c r="C449" s="536"/>
      <c r="D449" s="538"/>
      <c r="E449" s="538"/>
      <c r="F449" s="536"/>
      <c r="G449" s="536"/>
      <c r="H449" s="536"/>
      <c r="I449" s="536"/>
      <c r="J449" s="536"/>
      <c r="K449" s="536"/>
      <c r="L449" s="536"/>
      <c r="M449" s="536"/>
      <c r="N449" s="536"/>
      <c r="O449" s="536"/>
      <c r="P449" s="536"/>
      <c r="Q449" s="536"/>
      <c r="R449" s="536"/>
      <c r="S449" s="536"/>
      <c r="T449" s="536"/>
      <c r="U449" s="536"/>
      <c r="V449" s="536"/>
      <c r="W449" s="536"/>
      <c r="X449" s="536"/>
      <c r="Y449" s="536"/>
      <c r="Z449" s="536"/>
      <c r="AA449" s="536"/>
      <c r="AB449" s="536"/>
      <c r="AC449" s="536"/>
      <c r="AD449" s="536"/>
      <c r="AE449" s="536"/>
    </row>
    <row r="450" customFormat="false" ht="15.75" hidden="false" customHeight="true" outlineLevel="0" collapsed="false">
      <c r="A450" s="536"/>
      <c r="B450" s="536"/>
      <c r="C450" s="536"/>
      <c r="D450" s="538"/>
      <c r="E450" s="538"/>
      <c r="F450" s="536"/>
      <c r="G450" s="536"/>
      <c r="H450" s="536"/>
      <c r="I450" s="536"/>
      <c r="J450" s="536"/>
      <c r="K450" s="536"/>
      <c r="L450" s="536"/>
      <c r="M450" s="536"/>
      <c r="N450" s="536"/>
      <c r="O450" s="536"/>
      <c r="P450" s="536"/>
      <c r="Q450" s="536"/>
      <c r="R450" s="536"/>
      <c r="S450" s="536"/>
      <c r="T450" s="536"/>
      <c r="U450" s="536"/>
      <c r="V450" s="536"/>
      <c r="W450" s="536"/>
      <c r="X450" s="536"/>
      <c r="Y450" s="536"/>
      <c r="Z450" s="536"/>
      <c r="AA450" s="536"/>
      <c r="AB450" s="536"/>
      <c r="AC450" s="536"/>
      <c r="AD450" s="536"/>
      <c r="AE450" s="536"/>
    </row>
    <row r="451" customFormat="false" ht="15.75" hidden="false" customHeight="true" outlineLevel="0" collapsed="false">
      <c r="A451" s="536"/>
      <c r="B451" s="536"/>
      <c r="C451" s="536"/>
      <c r="D451" s="538"/>
      <c r="E451" s="538"/>
      <c r="F451" s="536"/>
      <c r="G451" s="536"/>
      <c r="H451" s="536"/>
      <c r="I451" s="536"/>
      <c r="J451" s="536"/>
      <c r="K451" s="536"/>
      <c r="L451" s="536"/>
      <c r="M451" s="536"/>
      <c r="N451" s="536"/>
      <c r="O451" s="536"/>
      <c r="P451" s="536"/>
      <c r="Q451" s="536"/>
      <c r="R451" s="536"/>
      <c r="S451" s="536"/>
      <c r="T451" s="536"/>
      <c r="U451" s="536"/>
      <c r="V451" s="536"/>
      <c r="W451" s="536"/>
      <c r="X451" s="536"/>
      <c r="Y451" s="536"/>
      <c r="Z451" s="536"/>
      <c r="AA451" s="536"/>
      <c r="AB451" s="536"/>
      <c r="AC451" s="536"/>
      <c r="AD451" s="536"/>
      <c r="AE451" s="536"/>
    </row>
    <row r="452" customFormat="false" ht="15.75" hidden="false" customHeight="true" outlineLevel="0" collapsed="false">
      <c r="A452" s="536"/>
      <c r="B452" s="536"/>
      <c r="C452" s="536"/>
      <c r="D452" s="538"/>
      <c r="E452" s="538"/>
      <c r="F452" s="536"/>
      <c r="G452" s="536"/>
      <c r="H452" s="536"/>
      <c r="I452" s="536"/>
      <c r="J452" s="536"/>
      <c r="K452" s="536"/>
      <c r="L452" s="536"/>
      <c r="M452" s="536"/>
      <c r="N452" s="536"/>
      <c r="O452" s="536"/>
      <c r="P452" s="536"/>
      <c r="Q452" s="536"/>
      <c r="R452" s="536"/>
      <c r="S452" s="536"/>
      <c r="T452" s="536"/>
      <c r="U452" s="536"/>
      <c r="V452" s="536"/>
      <c r="W452" s="536"/>
      <c r="X452" s="536"/>
      <c r="Y452" s="536"/>
      <c r="Z452" s="536"/>
      <c r="AA452" s="536"/>
      <c r="AB452" s="536"/>
      <c r="AC452" s="536"/>
      <c r="AD452" s="536"/>
      <c r="AE452" s="536"/>
    </row>
    <row r="453" customFormat="false" ht="15.75" hidden="false" customHeight="true" outlineLevel="0" collapsed="false">
      <c r="A453" s="536"/>
      <c r="B453" s="536"/>
      <c r="C453" s="536"/>
      <c r="D453" s="538"/>
      <c r="E453" s="538"/>
      <c r="F453" s="536"/>
      <c r="G453" s="536"/>
      <c r="H453" s="536"/>
      <c r="I453" s="536"/>
      <c r="J453" s="536"/>
      <c r="K453" s="536"/>
      <c r="L453" s="536"/>
      <c r="M453" s="536"/>
      <c r="N453" s="536"/>
      <c r="O453" s="536"/>
      <c r="P453" s="536"/>
      <c r="Q453" s="536"/>
      <c r="R453" s="536"/>
      <c r="S453" s="536"/>
      <c r="T453" s="536"/>
      <c r="U453" s="536"/>
      <c r="V453" s="536"/>
      <c r="W453" s="536"/>
      <c r="X453" s="536"/>
      <c r="Y453" s="536"/>
      <c r="Z453" s="536"/>
      <c r="AA453" s="536"/>
      <c r="AB453" s="536"/>
      <c r="AC453" s="536"/>
      <c r="AD453" s="536"/>
      <c r="AE453" s="536"/>
    </row>
    <row r="454" customFormat="false" ht="15.75" hidden="false" customHeight="true" outlineLevel="0" collapsed="false">
      <c r="A454" s="536"/>
      <c r="B454" s="536"/>
      <c r="C454" s="536"/>
      <c r="D454" s="538"/>
      <c r="E454" s="538"/>
      <c r="F454" s="536"/>
      <c r="G454" s="536"/>
      <c r="H454" s="536"/>
      <c r="I454" s="536"/>
      <c r="J454" s="536"/>
      <c r="K454" s="536"/>
      <c r="L454" s="536"/>
      <c r="M454" s="536"/>
      <c r="N454" s="536"/>
      <c r="O454" s="536"/>
      <c r="P454" s="536"/>
      <c r="Q454" s="536"/>
      <c r="R454" s="536"/>
      <c r="S454" s="536"/>
      <c r="T454" s="536"/>
      <c r="U454" s="536"/>
      <c r="V454" s="536"/>
      <c r="W454" s="536"/>
      <c r="X454" s="536"/>
      <c r="Y454" s="536"/>
      <c r="Z454" s="536"/>
      <c r="AA454" s="536"/>
      <c r="AB454" s="536"/>
      <c r="AC454" s="536"/>
      <c r="AD454" s="536"/>
      <c r="AE454" s="536"/>
    </row>
    <row r="455" customFormat="false" ht="15.75" hidden="false" customHeight="true" outlineLevel="0" collapsed="false">
      <c r="A455" s="536"/>
      <c r="B455" s="536"/>
      <c r="C455" s="536"/>
      <c r="D455" s="538"/>
      <c r="E455" s="538"/>
      <c r="F455" s="536"/>
      <c r="G455" s="536"/>
      <c r="H455" s="536"/>
      <c r="I455" s="536"/>
      <c r="J455" s="536"/>
      <c r="K455" s="536"/>
      <c r="L455" s="536"/>
      <c r="M455" s="536"/>
      <c r="N455" s="536"/>
      <c r="O455" s="536"/>
      <c r="P455" s="536"/>
      <c r="Q455" s="536"/>
      <c r="R455" s="536"/>
      <c r="S455" s="536"/>
      <c r="T455" s="536"/>
      <c r="U455" s="536"/>
      <c r="V455" s="536"/>
      <c r="W455" s="536"/>
      <c r="X455" s="536"/>
      <c r="Y455" s="536"/>
      <c r="Z455" s="536"/>
      <c r="AA455" s="536"/>
      <c r="AB455" s="536"/>
      <c r="AC455" s="536"/>
      <c r="AD455" s="536"/>
      <c r="AE455" s="536"/>
    </row>
    <row r="456" customFormat="false" ht="15.75" hidden="false" customHeight="true" outlineLevel="0" collapsed="false">
      <c r="A456" s="536"/>
      <c r="B456" s="536"/>
      <c r="C456" s="536"/>
      <c r="D456" s="538"/>
      <c r="E456" s="538"/>
      <c r="F456" s="536"/>
      <c r="G456" s="536"/>
      <c r="H456" s="536"/>
      <c r="I456" s="536"/>
      <c r="J456" s="536"/>
      <c r="K456" s="536"/>
      <c r="L456" s="536"/>
      <c r="M456" s="536"/>
      <c r="N456" s="536"/>
      <c r="O456" s="536"/>
      <c r="P456" s="536"/>
      <c r="Q456" s="536"/>
      <c r="R456" s="536"/>
      <c r="S456" s="536"/>
      <c r="T456" s="536"/>
      <c r="U456" s="536"/>
      <c r="V456" s="536"/>
      <c r="W456" s="536"/>
      <c r="X456" s="536"/>
      <c r="Y456" s="536"/>
      <c r="Z456" s="536"/>
      <c r="AA456" s="536"/>
      <c r="AB456" s="536"/>
      <c r="AC456" s="536"/>
      <c r="AD456" s="536"/>
      <c r="AE456" s="536"/>
    </row>
    <row r="457" customFormat="false" ht="15.75" hidden="false" customHeight="true" outlineLevel="0" collapsed="false">
      <c r="A457" s="536"/>
      <c r="B457" s="536"/>
      <c r="C457" s="536"/>
      <c r="D457" s="538"/>
      <c r="E457" s="538"/>
      <c r="F457" s="536"/>
      <c r="G457" s="536"/>
      <c r="H457" s="536"/>
      <c r="I457" s="536"/>
      <c r="J457" s="536"/>
      <c r="K457" s="536"/>
      <c r="L457" s="536"/>
      <c r="M457" s="536"/>
      <c r="N457" s="536"/>
      <c r="O457" s="536"/>
      <c r="P457" s="536"/>
      <c r="Q457" s="536"/>
      <c r="R457" s="536"/>
      <c r="S457" s="536"/>
      <c r="T457" s="536"/>
      <c r="U457" s="536"/>
      <c r="V457" s="536"/>
      <c r="W457" s="536"/>
      <c r="X457" s="536"/>
      <c r="Y457" s="536"/>
      <c r="Z457" s="536"/>
      <c r="AA457" s="536"/>
      <c r="AB457" s="536"/>
      <c r="AC457" s="536"/>
      <c r="AD457" s="536"/>
      <c r="AE457" s="536"/>
    </row>
    <row r="458" customFormat="false" ht="15.75" hidden="false" customHeight="true" outlineLevel="0" collapsed="false">
      <c r="A458" s="536"/>
      <c r="B458" s="536"/>
      <c r="C458" s="536"/>
      <c r="D458" s="538"/>
      <c r="E458" s="538"/>
      <c r="F458" s="536"/>
      <c r="G458" s="536"/>
      <c r="H458" s="536"/>
      <c r="I458" s="536"/>
      <c r="J458" s="536"/>
      <c r="K458" s="536"/>
      <c r="L458" s="536"/>
      <c r="M458" s="536"/>
      <c r="N458" s="536"/>
      <c r="O458" s="536"/>
      <c r="P458" s="536"/>
      <c r="Q458" s="536"/>
      <c r="R458" s="536"/>
      <c r="S458" s="536"/>
      <c r="T458" s="536"/>
      <c r="U458" s="536"/>
      <c r="V458" s="536"/>
      <c r="W458" s="536"/>
      <c r="X458" s="536"/>
      <c r="Y458" s="536"/>
      <c r="Z458" s="536"/>
      <c r="AA458" s="536"/>
      <c r="AB458" s="536"/>
      <c r="AC458" s="536"/>
      <c r="AD458" s="536"/>
      <c r="AE458" s="536"/>
    </row>
    <row r="459" customFormat="false" ht="15.75" hidden="false" customHeight="true" outlineLevel="0" collapsed="false">
      <c r="A459" s="536"/>
      <c r="B459" s="536"/>
      <c r="C459" s="536"/>
      <c r="D459" s="538"/>
      <c r="E459" s="538"/>
      <c r="F459" s="536"/>
      <c r="G459" s="536"/>
      <c r="H459" s="536"/>
      <c r="I459" s="536"/>
      <c r="J459" s="536"/>
      <c r="K459" s="536"/>
      <c r="L459" s="536"/>
      <c r="M459" s="536"/>
      <c r="N459" s="536"/>
      <c r="O459" s="536"/>
      <c r="P459" s="536"/>
      <c r="Q459" s="536"/>
      <c r="R459" s="536"/>
      <c r="S459" s="536"/>
      <c r="T459" s="536"/>
      <c r="U459" s="536"/>
      <c r="V459" s="536"/>
      <c r="W459" s="536"/>
      <c r="X459" s="536"/>
      <c r="Y459" s="536"/>
      <c r="Z459" s="536"/>
      <c r="AA459" s="536"/>
      <c r="AB459" s="536"/>
      <c r="AC459" s="536"/>
      <c r="AD459" s="536"/>
      <c r="AE459" s="536"/>
    </row>
    <row r="460" customFormat="false" ht="15.75" hidden="false" customHeight="true" outlineLevel="0" collapsed="false">
      <c r="A460" s="536"/>
      <c r="B460" s="536"/>
      <c r="C460" s="536"/>
      <c r="D460" s="538"/>
      <c r="E460" s="538"/>
      <c r="F460" s="536"/>
      <c r="G460" s="536"/>
      <c r="H460" s="536"/>
      <c r="I460" s="536"/>
      <c r="J460" s="536"/>
      <c r="K460" s="536"/>
      <c r="L460" s="536"/>
      <c r="M460" s="536"/>
      <c r="N460" s="536"/>
      <c r="O460" s="536"/>
      <c r="P460" s="536"/>
      <c r="Q460" s="536"/>
      <c r="R460" s="536"/>
      <c r="S460" s="536"/>
      <c r="T460" s="536"/>
      <c r="U460" s="536"/>
      <c r="V460" s="536"/>
      <c r="W460" s="536"/>
      <c r="X460" s="536"/>
      <c r="Y460" s="536"/>
      <c r="Z460" s="536"/>
      <c r="AA460" s="536"/>
      <c r="AB460" s="536"/>
      <c r="AC460" s="536"/>
      <c r="AD460" s="536"/>
      <c r="AE460" s="536"/>
    </row>
    <row r="461" customFormat="false" ht="15.75" hidden="false" customHeight="true" outlineLevel="0" collapsed="false">
      <c r="A461" s="536"/>
      <c r="B461" s="536"/>
      <c r="C461" s="536"/>
      <c r="D461" s="538"/>
      <c r="E461" s="538"/>
      <c r="F461" s="536"/>
      <c r="G461" s="536"/>
      <c r="H461" s="536"/>
      <c r="I461" s="536"/>
      <c r="J461" s="536"/>
      <c r="K461" s="536"/>
      <c r="L461" s="536"/>
      <c r="M461" s="536"/>
      <c r="N461" s="536"/>
      <c r="O461" s="536"/>
      <c r="P461" s="536"/>
      <c r="Q461" s="536"/>
      <c r="R461" s="536"/>
      <c r="S461" s="536"/>
      <c r="T461" s="536"/>
      <c r="U461" s="536"/>
      <c r="V461" s="536"/>
      <c r="W461" s="536"/>
      <c r="X461" s="536"/>
      <c r="Y461" s="536"/>
      <c r="Z461" s="536"/>
      <c r="AA461" s="536"/>
      <c r="AB461" s="536"/>
      <c r="AC461" s="536"/>
      <c r="AD461" s="536"/>
      <c r="AE461" s="536"/>
    </row>
    <row r="462" customFormat="false" ht="15.75" hidden="false" customHeight="true" outlineLevel="0" collapsed="false">
      <c r="A462" s="536"/>
      <c r="B462" s="536"/>
      <c r="C462" s="536"/>
      <c r="D462" s="538"/>
      <c r="E462" s="538"/>
      <c r="F462" s="536"/>
      <c r="G462" s="536"/>
      <c r="H462" s="536"/>
      <c r="I462" s="536"/>
      <c r="J462" s="536"/>
      <c r="K462" s="536"/>
      <c r="L462" s="536"/>
      <c r="M462" s="536"/>
      <c r="N462" s="536"/>
      <c r="O462" s="536"/>
      <c r="P462" s="536"/>
      <c r="Q462" s="536"/>
      <c r="R462" s="536"/>
      <c r="S462" s="536"/>
      <c r="T462" s="536"/>
      <c r="U462" s="536"/>
      <c r="V462" s="536"/>
      <c r="W462" s="536"/>
      <c r="X462" s="536"/>
      <c r="Y462" s="536"/>
      <c r="Z462" s="536"/>
      <c r="AA462" s="536"/>
      <c r="AB462" s="536"/>
      <c r="AC462" s="536"/>
      <c r="AD462" s="536"/>
      <c r="AE462" s="536"/>
    </row>
    <row r="463" customFormat="false" ht="15.75" hidden="false" customHeight="true" outlineLevel="0" collapsed="false">
      <c r="A463" s="536"/>
      <c r="B463" s="536"/>
      <c r="C463" s="536"/>
      <c r="D463" s="538"/>
      <c r="E463" s="538"/>
      <c r="F463" s="536"/>
      <c r="G463" s="536"/>
      <c r="H463" s="536"/>
      <c r="I463" s="536"/>
      <c r="J463" s="536"/>
      <c r="K463" s="536"/>
      <c r="L463" s="536"/>
      <c r="M463" s="536"/>
      <c r="N463" s="536"/>
      <c r="O463" s="536"/>
      <c r="P463" s="536"/>
      <c r="Q463" s="536"/>
      <c r="R463" s="536"/>
      <c r="S463" s="536"/>
      <c r="T463" s="536"/>
      <c r="U463" s="536"/>
      <c r="V463" s="536"/>
      <c r="W463" s="536"/>
      <c r="X463" s="536"/>
      <c r="Y463" s="536"/>
      <c r="Z463" s="536"/>
      <c r="AA463" s="536"/>
      <c r="AB463" s="536"/>
      <c r="AC463" s="536"/>
      <c r="AD463" s="536"/>
      <c r="AE463" s="536"/>
    </row>
    <row r="464" customFormat="false" ht="15.75" hidden="false" customHeight="true" outlineLevel="0" collapsed="false">
      <c r="A464" s="536"/>
      <c r="B464" s="536"/>
      <c r="C464" s="536"/>
      <c r="D464" s="538"/>
      <c r="E464" s="538"/>
      <c r="F464" s="536"/>
      <c r="G464" s="536"/>
      <c r="H464" s="536"/>
      <c r="I464" s="536"/>
      <c r="J464" s="536"/>
      <c r="K464" s="536"/>
      <c r="L464" s="536"/>
      <c r="M464" s="536"/>
      <c r="N464" s="536"/>
      <c r="O464" s="536"/>
      <c r="P464" s="536"/>
      <c r="Q464" s="536"/>
      <c r="R464" s="536"/>
      <c r="S464" s="536"/>
      <c r="T464" s="536"/>
      <c r="U464" s="536"/>
      <c r="V464" s="536"/>
      <c r="W464" s="536"/>
      <c r="X464" s="536"/>
      <c r="Y464" s="536"/>
      <c r="Z464" s="536"/>
      <c r="AA464" s="536"/>
      <c r="AB464" s="536"/>
      <c r="AC464" s="536"/>
      <c r="AD464" s="536"/>
      <c r="AE464" s="536"/>
    </row>
    <row r="465" customFormat="false" ht="15.75" hidden="false" customHeight="true" outlineLevel="0" collapsed="false">
      <c r="A465" s="536"/>
      <c r="B465" s="536"/>
      <c r="C465" s="536"/>
      <c r="D465" s="538"/>
      <c r="E465" s="538"/>
      <c r="F465" s="536"/>
      <c r="G465" s="536"/>
      <c r="H465" s="536"/>
      <c r="I465" s="536"/>
      <c r="J465" s="536"/>
      <c r="K465" s="536"/>
      <c r="L465" s="536"/>
      <c r="M465" s="536"/>
      <c r="N465" s="536"/>
      <c r="O465" s="536"/>
      <c r="P465" s="536"/>
      <c r="Q465" s="536"/>
      <c r="R465" s="536"/>
      <c r="S465" s="536"/>
      <c r="T465" s="536"/>
      <c r="U465" s="536"/>
      <c r="V465" s="536"/>
      <c r="W465" s="536"/>
      <c r="X465" s="536"/>
      <c r="Y465" s="536"/>
      <c r="Z465" s="536"/>
      <c r="AA465" s="536"/>
      <c r="AB465" s="536"/>
      <c r="AC465" s="536"/>
      <c r="AD465" s="536"/>
      <c r="AE465" s="536"/>
    </row>
    <row r="466" customFormat="false" ht="15.75" hidden="false" customHeight="true" outlineLevel="0" collapsed="false">
      <c r="A466" s="536"/>
      <c r="B466" s="536"/>
      <c r="C466" s="536"/>
      <c r="D466" s="538"/>
      <c r="E466" s="538"/>
      <c r="F466" s="536"/>
      <c r="G466" s="536"/>
      <c r="H466" s="536"/>
      <c r="I466" s="536"/>
      <c r="J466" s="536"/>
      <c r="K466" s="536"/>
      <c r="L466" s="536"/>
      <c r="M466" s="536"/>
      <c r="N466" s="536"/>
      <c r="O466" s="536"/>
      <c r="P466" s="536"/>
      <c r="Q466" s="536"/>
      <c r="R466" s="536"/>
      <c r="S466" s="536"/>
      <c r="T466" s="536"/>
      <c r="U466" s="536"/>
      <c r="V466" s="536"/>
      <c r="W466" s="536"/>
      <c r="X466" s="536"/>
      <c r="Y466" s="536"/>
      <c r="Z466" s="536"/>
      <c r="AA466" s="536"/>
      <c r="AB466" s="536"/>
      <c r="AC466" s="536"/>
      <c r="AD466" s="536"/>
      <c r="AE466" s="536"/>
    </row>
    <row r="467" customFormat="false" ht="15.75" hidden="false" customHeight="true" outlineLevel="0" collapsed="false">
      <c r="A467" s="536"/>
      <c r="B467" s="536"/>
      <c r="C467" s="536"/>
      <c r="D467" s="538"/>
      <c r="E467" s="538"/>
      <c r="F467" s="536"/>
      <c r="G467" s="536"/>
      <c r="H467" s="536"/>
      <c r="I467" s="536"/>
      <c r="J467" s="536"/>
      <c r="K467" s="536"/>
      <c r="L467" s="536"/>
      <c r="M467" s="536"/>
      <c r="N467" s="536"/>
      <c r="O467" s="536"/>
      <c r="P467" s="536"/>
      <c r="Q467" s="536"/>
      <c r="R467" s="536"/>
      <c r="S467" s="536"/>
      <c r="T467" s="536"/>
      <c r="U467" s="536"/>
      <c r="V467" s="536"/>
      <c r="W467" s="536"/>
      <c r="X467" s="536"/>
      <c r="Y467" s="536"/>
      <c r="Z467" s="536"/>
      <c r="AA467" s="536"/>
      <c r="AB467" s="536"/>
      <c r="AC467" s="536"/>
      <c r="AD467" s="536"/>
      <c r="AE467" s="536"/>
    </row>
    <row r="468" customFormat="false" ht="15.75" hidden="false" customHeight="true" outlineLevel="0" collapsed="false">
      <c r="A468" s="536"/>
      <c r="B468" s="536"/>
      <c r="C468" s="536"/>
      <c r="D468" s="538"/>
      <c r="E468" s="538"/>
      <c r="F468" s="536"/>
      <c r="G468" s="536"/>
      <c r="H468" s="536"/>
      <c r="I468" s="536"/>
      <c r="J468" s="536"/>
      <c r="K468" s="536"/>
      <c r="L468" s="536"/>
      <c r="M468" s="536"/>
      <c r="N468" s="536"/>
      <c r="O468" s="536"/>
      <c r="P468" s="536"/>
      <c r="Q468" s="536"/>
      <c r="R468" s="536"/>
      <c r="S468" s="536"/>
      <c r="T468" s="536"/>
      <c r="U468" s="536"/>
      <c r="V468" s="536"/>
      <c r="W468" s="536"/>
      <c r="X468" s="536"/>
      <c r="Y468" s="536"/>
      <c r="Z468" s="536"/>
      <c r="AA468" s="536"/>
      <c r="AB468" s="536"/>
      <c r="AC468" s="536"/>
      <c r="AD468" s="536"/>
      <c r="AE468" s="536"/>
    </row>
    <row r="469" customFormat="false" ht="15.75" hidden="false" customHeight="true" outlineLevel="0" collapsed="false">
      <c r="A469" s="536"/>
      <c r="B469" s="536"/>
      <c r="C469" s="536"/>
      <c r="D469" s="538"/>
      <c r="E469" s="538"/>
      <c r="F469" s="536"/>
      <c r="G469" s="536"/>
      <c r="H469" s="536"/>
      <c r="I469" s="536"/>
      <c r="J469" s="536"/>
      <c r="K469" s="536"/>
      <c r="L469" s="536"/>
      <c r="M469" s="536"/>
      <c r="N469" s="536"/>
      <c r="O469" s="536"/>
      <c r="P469" s="536"/>
      <c r="Q469" s="536"/>
      <c r="R469" s="536"/>
      <c r="S469" s="536"/>
      <c r="T469" s="536"/>
      <c r="U469" s="536"/>
      <c r="V469" s="536"/>
      <c r="W469" s="536"/>
      <c r="X469" s="536"/>
      <c r="Y469" s="536"/>
      <c r="Z469" s="536"/>
      <c r="AA469" s="536"/>
      <c r="AB469" s="536"/>
      <c r="AC469" s="536"/>
      <c r="AD469" s="536"/>
      <c r="AE469" s="536"/>
    </row>
    <row r="470" customFormat="false" ht="15.75" hidden="false" customHeight="true" outlineLevel="0" collapsed="false">
      <c r="A470" s="536"/>
      <c r="B470" s="536"/>
      <c r="C470" s="536"/>
      <c r="D470" s="538"/>
      <c r="E470" s="538"/>
      <c r="F470" s="536"/>
      <c r="G470" s="536"/>
      <c r="H470" s="536"/>
      <c r="I470" s="536"/>
      <c r="J470" s="536"/>
      <c r="K470" s="536"/>
      <c r="L470" s="536"/>
      <c r="M470" s="536"/>
      <c r="N470" s="536"/>
      <c r="O470" s="536"/>
      <c r="P470" s="536"/>
      <c r="Q470" s="536"/>
      <c r="R470" s="536"/>
      <c r="S470" s="536"/>
      <c r="T470" s="536"/>
      <c r="U470" s="536"/>
      <c r="V470" s="536"/>
      <c r="W470" s="536"/>
      <c r="X470" s="536"/>
      <c r="Y470" s="536"/>
      <c r="Z470" s="536"/>
      <c r="AA470" s="536"/>
      <c r="AB470" s="536"/>
      <c r="AC470" s="536"/>
      <c r="AD470" s="536"/>
      <c r="AE470" s="536"/>
    </row>
    <row r="471" customFormat="false" ht="15.75" hidden="false" customHeight="true" outlineLevel="0" collapsed="false">
      <c r="A471" s="536"/>
      <c r="B471" s="536"/>
      <c r="C471" s="536"/>
      <c r="D471" s="538"/>
      <c r="E471" s="538"/>
      <c r="F471" s="536"/>
      <c r="G471" s="536"/>
      <c r="H471" s="536"/>
      <c r="I471" s="536"/>
      <c r="J471" s="536"/>
      <c r="K471" s="536"/>
      <c r="L471" s="536"/>
      <c r="M471" s="536"/>
      <c r="N471" s="536"/>
      <c r="O471" s="536"/>
      <c r="P471" s="536"/>
      <c r="Q471" s="536"/>
      <c r="R471" s="536"/>
      <c r="S471" s="536"/>
      <c r="T471" s="536"/>
      <c r="U471" s="536"/>
      <c r="V471" s="536"/>
      <c r="W471" s="536"/>
      <c r="X471" s="536"/>
      <c r="Y471" s="536"/>
      <c r="Z471" s="536"/>
      <c r="AA471" s="536"/>
      <c r="AB471" s="536"/>
      <c r="AC471" s="536"/>
      <c r="AD471" s="536"/>
      <c r="AE471" s="536"/>
    </row>
    <row r="472" customFormat="false" ht="15.75" hidden="false" customHeight="true" outlineLevel="0" collapsed="false">
      <c r="A472" s="536"/>
      <c r="B472" s="536"/>
      <c r="C472" s="536"/>
      <c r="D472" s="538"/>
      <c r="E472" s="538"/>
      <c r="F472" s="536"/>
      <c r="G472" s="536"/>
      <c r="H472" s="536"/>
      <c r="I472" s="536"/>
      <c r="J472" s="536"/>
      <c r="K472" s="536"/>
      <c r="L472" s="536"/>
      <c r="M472" s="536"/>
      <c r="N472" s="536"/>
      <c r="O472" s="536"/>
      <c r="P472" s="536"/>
      <c r="Q472" s="536"/>
      <c r="R472" s="536"/>
      <c r="S472" s="536"/>
      <c r="T472" s="536"/>
      <c r="U472" s="536"/>
      <c r="V472" s="536"/>
      <c r="W472" s="536"/>
      <c r="X472" s="536"/>
      <c r="Y472" s="536"/>
      <c r="Z472" s="536"/>
      <c r="AA472" s="536"/>
      <c r="AB472" s="536"/>
      <c r="AC472" s="536"/>
      <c r="AD472" s="536"/>
      <c r="AE472" s="536"/>
    </row>
    <row r="473" customFormat="false" ht="15.75" hidden="false" customHeight="true" outlineLevel="0" collapsed="false">
      <c r="A473" s="536"/>
      <c r="B473" s="536"/>
      <c r="C473" s="536"/>
      <c r="D473" s="538"/>
      <c r="E473" s="538"/>
      <c r="F473" s="536"/>
      <c r="G473" s="536"/>
      <c r="H473" s="536"/>
      <c r="I473" s="536"/>
      <c r="J473" s="536"/>
      <c r="K473" s="536"/>
      <c r="L473" s="536"/>
      <c r="M473" s="536"/>
      <c r="N473" s="536"/>
      <c r="O473" s="536"/>
      <c r="P473" s="536"/>
      <c r="Q473" s="536"/>
      <c r="R473" s="536"/>
      <c r="S473" s="536"/>
      <c r="T473" s="536"/>
      <c r="U473" s="536"/>
      <c r="V473" s="536"/>
      <c r="W473" s="536"/>
      <c r="X473" s="536"/>
      <c r="Y473" s="536"/>
      <c r="Z473" s="536"/>
      <c r="AA473" s="536"/>
      <c r="AB473" s="536"/>
      <c r="AC473" s="536"/>
      <c r="AD473" s="536"/>
      <c r="AE473" s="536"/>
    </row>
    <row r="474" customFormat="false" ht="15.75" hidden="false" customHeight="true" outlineLevel="0" collapsed="false">
      <c r="A474" s="536"/>
      <c r="B474" s="536"/>
      <c r="C474" s="536"/>
      <c r="D474" s="538"/>
      <c r="E474" s="538"/>
      <c r="F474" s="536"/>
      <c r="G474" s="536"/>
      <c r="H474" s="536"/>
      <c r="I474" s="536"/>
      <c r="J474" s="536"/>
      <c r="K474" s="536"/>
      <c r="L474" s="536"/>
      <c r="M474" s="536"/>
      <c r="N474" s="536"/>
      <c r="O474" s="536"/>
      <c r="P474" s="536"/>
      <c r="Q474" s="536"/>
      <c r="R474" s="536"/>
      <c r="S474" s="536"/>
      <c r="T474" s="536"/>
      <c r="U474" s="536"/>
      <c r="V474" s="536"/>
      <c r="W474" s="536"/>
      <c r="X474" s="536"/>
      <c r="Y474" s="536"/>
      <c r="Z474" s="536"/>
      <c r="AA474" s="536"/>
      <c r="AB474" s="536"/>
      <c r="AC474" s="536"/>
      <c r="AD474" s="536"/>
      <c r="AE474" s="536"/>
    </row>
    <row r="475" customFormat="false" ht="15.75" hidden="false" customHeight="true" outlineLevel="0" collapsed="false">
      <c r="A475" s="536"/>
      <c r="B475" s="536"/>
      <c r="C475" s="536"/>
      <c r="D475" s="538"/>
      <c r="E475" s="538"/>
      <c r="F475" s="536"/>
      <c r="G475" s="536"/>
      <c r="H475" s="536"/>
      <c r="I475" s="536"/>
      <c r="J475" s="536"/>
      <c r="K475" s="536"/>
      <c r="L475" s="536"/>
      <c r="M475" s="536"/>
      <c r="N475" s="536"/>
      <c r="O475" s="536"/>
      <c r="P475" s="536"/>
      <c r="Q475" s="536"/>
      <c r="R475" s="536"/>
      <c r="S475" s="536"/>
      <c r="T475" s="536"/>
      <c r="U475" s="536"/>
      <c r="V475" s="536"/>
      <c r="W475" s="536"/>
      <c r="X475" s="536"/>
      <c r="Y475" s="536"/>
      <c r="Z475" s="536"/>
      <c r="AA475" s="536"/>
      <c r="AB475" s="536"/>
      <c r="AC475" s="536"/>
      <c r="AD475" s="536"/>
      <c r="AE475" s="536"/>
    </row>
    <row r="476" customFormat="false" ht="15.75" hidden="false" customHeight="true" outlineLevel="0" collapsed="false">
      <c r="A476" s="536"/>
      <c r="B476" s="536"/>
      <c r="C476" s="536"/>
      <c r="D476" s="538"/>
      <c r="E476" s="538"/>
      <c r="F476" s="536"/>
      <c r="G476" s="536"/>
      <c r="H476" s="536"/>
      <c r="I476" s="536"/>
      <c r="J476" s="536"/>
      <c r="K476" s="536"/>
      <c r="L476" s="536"/>
      <c r="M476" s="536"/>
      <c r="N476" s="536"/>
      <c r="O476" s="536"/>
      <c r="P476" s="536"/>
      <c r="Q476" s="536"/>
      <c r="R476" s="536"/>
      <c r="S476" s="536"/>
      <c r="T476" s="536"/>
      <c r="U476" s="536"/>
      <c r="V476" s="536"/>
      <c r="W476" s="536"/>
      <c r="X476" s="536"/>
      <c r="Y476" s="536"/>
      <c r="Z476" s="536"/>
      <c r="AA476" s="536"/>
      <c r="AB476" s="536"/>
      <c r="AC476" s="536"/>
      <c r="AD476" s="536"/>
      <c r="AE476" s="536"/>
    </row>
    <row r="477" customFormat="false" ht="15.75" hidden="false" customHeight="true" outlineLevel="0" collapsed="false">
      <c r="A477" s="536"/>
      <c r="B477" s="536"/>
      <c r="C477" s="536"/>
      <c r="D477" s="538"/>
      <c r="E477" s="538"/>
      <c r="F477" s="536"/>
      <c r="G477" s="536"/>
      <c r="H477" s="536"/>
      <c r="I477" s="536"/>
      <c r="J477" s="536"/>
      <c r="K477" s="536"/>
      <c r="L477" s="536"/>
      <c r="M477" s="536"/>
      <c r="N477" s="536"/>
      <c r="O477" s="536"/>
      <c r="P477" s="536"/>
      <c r="Q477" s="536"/>
      <c r="R477" s="536"/>
      <c r="S477" s="536"/>
      <c r="T477" s="536"/>
      <c r="U477" s="536"/>
      <c r="V477" s="536"/>
      <c r="W477" s="536"/>
      <c r="X477" s="536"/>
      <c r="Y477" s="536"/>
      <c r="Z477" s="536"/>
      <c r="AA477" s="536"/>
      <c r="AB477" s="536"/>
      <c r="AC477" s="536"/>
      <c r="AD477" s="536"/>
      <c r="AE477" s="536"/>
    </row>
    <row r="478" customFormat="false" ht="15.75" hidden="false" customHeight="true" outlineLevel="0" collapsed="false">
      <c r="A478" s="536"/>
      <c r="B478" s="536"/>
      <c r="C478" s="536"/>
      <c r="D478" s="538"/>
      <c r="E478" s="538"/>
      <c r="F478" s="536"/>
      <c r="G478" s="536"/>
      <c r="H478" s="536"/>
      <c r="I478" s="536"/>
      <c r="J478" s="536"/>
      <c r="K478" s="536"/>
      <c r="L478" s="536"/>
      <c r="M478" s="536"/>
      <c r="N478" s="536"/>
      <c r="O478" s="536"/>
      <c r="P478" s="536"/>
      <c r="Q478" s="536"/>
      <c r="R478" s="536"/>
      <c r="S478" s="536"/>
      <c r="T478" s="536"/>
      <c r="U478" s="536"/>
      <c r="V478" s="536"/>
      <c r="W478" s="536"/>
      <c r="X478" s="536"/>
      <c r="Y478" s="536"/>
      <c r="Z478" s="536"/>
      <c r="AA478" s="536"/>
      <c r="AB478" s="536"/>
      <c r="AC478" s="536"/>
      <c r="AD478" s="536"/>
      <c r="AE478" s="536"/>
    </row>
    <row r="479" customFormat="false" ht="15.75" hidden="false" customHeight="true" outlineLevel="0" collapsed="false">
      <c r="A479" s="536"/>
      <c r="B479" s="536"/>
      <c r="C479" s="536"/>
      <c r="D479" s="538"/>
      <c r="E479" s="538"/>
      <c r="F479" s="536"/>
      <c r="G479" s="536"/>
      <c r="H479" s="536"/>
      <c r="I479" s="536"/>
      <c r="J479" s="536"/>
      <c r="K479" s="536"/>
      <c r="L479" s="536"/>
      <c r="M479" s="536"/>
      <c r="N479" s="536"/>
      <c r="O479" s="536"/>
      <c r="P479" s="536"/>
      <c r="Q479" s="536"/>
      <c r="R479" s="536"/>
      <c r="S479" s="536"/>
      <c r="T479" s="536"/>
      <c r="U479" s="536"/>
      <c r="V479" s="536"/>
      <c r="W479" s="536"/>
      <c r="X479" s="536"/>
      <c r="Y479" s="536"/>
      <c r="Z479" s="536"/>
      <c r="AA479" s="536"/>
      <c r="AB479" s="536"/>
      <c r="AC479" s="536"/>
      <c r="AD479" s="536"/>
      <c r="AE479" s="536"/>
    </row>
    <row r="480" customFormat="false" ht="15.75" hidden="false" customHeight="true" outlineLevel="0" collapsed="false">
      <c r="A480" s="536"/>
      <c r="B480" s="536"/>
      <c r="C480" s="536"/>
      <c r="D480" s="538"/>
      <c r="E480" s="538"/>
      <c r="F480" s="536"/>
      <c r="G480" s="536"/>
      <c r="H480" s="536"/>
      <c r="I480" s="536"/>
      <c r="J480" s="536"/>
      <c r="K480" s="536"/>
      <c r="L480" s="536"/>
      <c r="M480" s="536"/>
      <c r="N480" s="536"/>
      <c r="O480" s="536"/>
      <c r="P480" s="536"/>
      <c r="Q480" s="536"/>
      <c r="R480" s="536"/>
      <c r="S480" s="536"/>
      <c r="T480" s="536"/>
      <c r="U480" s="536"/>
      <c r="V480" s="536"/>
      <c r="W480" s="536"/>
      <c r="X480" s="536"/>
      <c r="Y480" s="536"/>
      <c r="Z480" s="536"/>
      <c r="AA480" s="536"/>
      <c r="AB480" s="536"/>
      <c r="AC480" s="536"/>
      <c r="AD480" s="536"/>
      <c r="AE480" s="536"/>
    </row>
    <row r="481" customFormat="false" ht="15.75" hidden="false" customHeight="true" outlineLevel="0" collapsed="false">
      <c r="A481" s="536"/>
      <c r="B481" s="536"/>
      <c r="C481" s="536"/>
      <c r="D481" s="538"/>
      <c r="E481" s="538"/>
      <c r="F481" s="536"/>
      <c r="G481" s="536"/>
      <c r="H481" s="536"/>
      <c r="I481" s="536"/>
      <c r="J481" s="536"/>
      <c r="K481" s="536"/>
      <c r="L481" s="536"/>
      <c r="M481" s="536"/>
      <c r="N481" s="536"/>
      <c r="O481" s="536"/>
      <c r="P481" s="536"/>
      <c r="Q481" s="536"/>
      <c r="R481" s="536"/>
      <c r="S481" s="536"/>
      <c r="T481" s="536"/>
      <c r="U481" s="536"/>
      <c r="V481" s="536"/>
      <c r="W481" s="536"/>
      <c r="X481" s="536"/>
      <c r="Y481" s="536"/>
      <c r="Z481" s="536"/>
      <c r="AA481" s="536"/>
      <c r="AB481" s="536"/>
      <c r="AC481" s="536"/>
      <c r="AD481" s="536"/>
      <c r="AE481" s="536"/>
    </row>
    <row r="482" customFormat="false" ht="15.75" hidden="false" customHeight="true" outlineLevel="0" collapsed="false">
      <c r="A482" s="536"/>
      <c r="B482" s="536"/>
      <c r="C482" s="536"/>
      <c r="D482" s="538"/>
      <c r="E482" s="538"/>
      <c r="F482" s="536"/>
      <c r="G482" s="536"/>
      <c r="H482" s="536"/>
      <c r="I482" s="536"/>
      <c r="J482" s="536"/>
      <c r="K482" s="536"/>
      <c r="L482" s="536"/>
      <c r="M482" s="536"/>
      <c r="N482" s="536"/>
      <c r="O482" s="536"/>
      <c r="P482" s="536"/>
      <c r="Q482" s="536"/>
      <c r="R482" s="536"/>
      <c r="S482" s="536"/>
      <c r="T482" s="536"/>
      <c r="U482" s="536"/>
      <c r="V482" s="536"/>
      <c r="W482" s="536"/>
      <c r="X482" s="536"/>
      <c r="Y482" s="536"/>
      <c r="Z482" s="536"/>
      <c r="AA482" s="536"/>
      <c r="AB482" s="536"/>
      <c r="AC482" s="536"/>
      <c r="AD482" s="536"/>
      <c r="AE482" s="536"/>
    </row>
    <row r="483" customFormat="false" ht="15.75" hidden="false" customHeight="true" outlineLevel="0" collapsed="false">
      <c r="A483" s="536"/>
      <c r="B483" s="536"/>
      <c r="C483" s="536"/>
      <c r="D483" s="538"/>
      <c r="E483" s="538"/>
      <c r="F483" s="536"/>
      <c r="G483" s="536"/>
      <c r="H483" s="536"/>
      <c r="I483" s="536"/>
      <c r="J483" s="536"/>
      <c r="K483" s="536"/>
      <c r="L483" s="536"/>
      <c r="M483" s="536"/>
      <c r="N483" s="536"/>
      <c r="O483" s="536"/>
      <c r="P483" s="536"/>
      <c r="Q483" s="536"/>
      <c r="R483" s="536"/>
      <c r="S483" s="536"/>
      <c r="T483" s="536"/>
      <c r="U483" s="536"/>
      <c r="V483" s="536"/>
      <c r="W483" s="536"/>
      <c r="X483" s="536"/>
      <c r="Y483" s="536"/>
      <c r="Z483" s="536"/>
      <c r="AA483" s="536"/>
      <c r="AB483" s="536"/>
      <c r="AC483" s="536"/>
      <c r="AD483" s="536"/>
      <c r="AE483" s="536"/>
    </row>
    <row r="484" customFormat="false" ht="15.75" hidden="false" customHeight="true" outlineLevel="0" collapsed="false">
      <c r="A484" s="536"/>
      <c r="B484" s="536"/>
      <c r="C484" s="536"/>
      <c r="D484" s="538"/>
      <c r="E484" s="538"/>
      <c r="F484" s="536"/>
      <c r="G484" s="536"/>
      <c r="H484" s="536"/>
      <c r="I484" s="536"/>
      <c r="J484" s="536"/>
      <c r="K484" s="536"/>
      <c r="L484" s="536"/>
      <c r="M484" s="536"/>
      <c r="N484" s="536"/>
      <c r="O484" s="536"/>
      <c r="P484" s="536"/>
      <c r="Q484" s="536"/>
      <c r="R484" s="536"/>
      <c r="S484" s="536"/>
      <c r="T484" s="536"/>
      <c r="U484" s="536"/>
      <c r="V484" s="536"/>
      <c r="W484" s="536"/>
      <c r="X484" s="536"/>
      <c r="Y484" s="536"/>
      <c r="Z484" s="536"/>
      <c r="AA484" s="536"/>
      <c r="AB484" s="536"/>
      <c r="AC484" s="536"/>
      <c r="AD484" s="536"/>
      <c r="AE484" s="536"/>
    </row>
    <row r="485" customFormat="false" ht="15.75" hidden="false" customHeight="true" outlineLevel="0" collapsed="false">
      <c r="A485" s="536"/>
      <c r="B485" s="536"/>
      <c r="C485" s="536"/>
      <c r="D485" s="538"/>
      <c r="E485" s="538"/>
      <c r="F485" s="536"/>
      <c r="G485" s="536"/>
      <c r="H485" s="536"/>
      <c r="I485" s="536"/>
      <c r="J485" s="536"/>
      <c r="K485" s="536"/>
      <c r="L485" s="536"/>
      <c r="M485" s="536"/>
      <c r="N485" s="536"/>
      <c r="O485" s="536"/>
      <c r="P485" s="536"/>
      <c r="Q485" s="536"/>
      <c r="R485" s="536"/>
      <c r="S485" s="536"/>
      <c r="T485" s="536"/>
      <c r="U485" s="536"/>
      <c r="V485" s="536"/>
      <c r="W485" s="536"/>
      <c r="X485" s="536"/>
      <c r="Y485" s="536"/>
      <c r="Z485" s="536"/>
      <c r="AA485" s="536"/>
      <c r="AB485" s="536"/>
      <c r="AC485" s="536"/>
      <c r="AD485" s="536"/>
      <c r="AE485" s="536"/>
    </row>
    <row r="486" customFormat="false" ht="15.75" hidden="false" customHeight="true" outlineLevel="0" collapsed="false">
      <c r="A486" s="536"/>
      <c r="B486" s="536"/>
      <c r="C486" s="536"/>
      <c r="D486" s="538"/>
      <c r="E486" s="538"/>
      <c r="F486" s="536"/>
      <c r="G486" s="536"/>
      <c r="H486" s="536"/>
      <c r="I486" s="536"/>
      <c r="J486" s="536"/>
      <c r="K486" s="536"/>
      <c r="L486" s="536"/>
      <c r="M486" s="536"/>
      <c r="N486" s="536"/>
      <c r="O486" s="536"/>
      <c r="P486" s="536"/>
      <c r="Q486" s="536"/>
      <c r="R486" s="536"/>
      <c r="S486" s="536"/>
      <c r="T486" s="536"/>
      <c r="U486" s="536"/>
      <c r="V486" s="536"/>
      <c r="W486" s="536"/>
      <c r="X486" s="536"/>
      <c r="Y486" s="536"/>
      <c r="Z486" s="536"/>
      <c r="AA486" s="536"/>
      <c r="AB486" s="536"/>
      <c r="AC486" s="536"/>
      <c r="AD486" s="536"/>
      <c r="AE486" s="536"/>
    </row>
    <row r="487" customFormat="false" ht="15.75" hidden="false" customHeight="true" outlineLevel="0" collapsed="false">
      <c r="A487" s="536"/>
      <c r="B487" s="536"/>
      <c r="C487" s="536"/>
      <c r="D487" s="538"/>
      <c r="E487" s="538"/>
      <c r="F487" s="536"/>
      <c r="G487" s="536"/>
      <c r="H487" s="536"/>
      <c r="I487" s="536"/>
      <c r="J487" s="536"/>
      <c r="K487" s="536"/>
      <c r="L487" s="536"/>
      <c r="M487" s="536"/>
      <c r="N487" s="536"/>
      <c r="O487" s="536"/>
      <c r="P487" s="536"/>
      <c r="Q487" s="536"/>
      <c r="R487" s="536"/>
      <c r="S487" s="536"/>
      <c r="T487" s="536"/>
      <c r="U487" s="536"/>
      <c r="V487" s="536"/>
      <c r="W487" s="536"/>
      <c r="X487" s="536"/>
      <c r="Y487" s="536"/>
      <c r="Z487" s="536"/>
      <c r="AA487" s="536"/>
      <c r="AB487" s="536"/>
      <c r="AC487" s="536"/>
      <c r="AD487" s="536"/>
      <c r="AE487" s="536"/>
    </row>
    <row r="488" customFormat="false" ht="15.75" hidden="false" customHeight="true" outlineLevel="0" collapsed="false">
      <c r="A488" s="536"/>
      <c r="B488" s="536"/>
      <c r="C488" s="536"/>
      <c r="D488" s="538"/>
      <c r="E488" s="538"/>
      <c r="F488" s="536"/>
      <c r="G488" s="536"/>
      <c r="H488" s="536"/>
      <c r="I488" s="536"/>
      <c r="J488" s="536"/>
      <c r="K488" s="536"/>
      <c r="L488" s="536"/>
      <c r="M488" s="536"/>
      <c r="N488" s="536"/>
      <c r="O488" s="536"/>
      <c r="P488" s="536"/>
      <c r="Q488" s="536"/>
      <c r="R488" s="536"/>
      <c r="S488" s="536"/>
      <c r="T488" s="536"/>
      <c r="U488" s="536"/>
      <c r="V488" s="536"/>
      <c r="W488" s="536"/>
      <c r="X488" s="536"/>
      <c r="Y488" s="536"/>
      <c r="Z488" s="536"/>
      <c r="AA488" s="536"/>
      <c r="AB488" s="536"/>
      <c r="AC488" s="536"/>
      <c r="AD488" s="536"/>
      <c r="AE488" s="536"/>
    </row>
    <row r="489" customFormat="false" ht="15.75" hidden="false" customHeight="true" outlineLevel="0" collapsed="false">
      <c r="A489" s="536"/>
      <c r="B489" s="536"/>
      <c r="C489" s="536"/>
      <c r="D489" s="538"/>
      <c r="E489" s="538"/>
      <c r="F489" s="536"/>
      <c r="G489" s="536"/>
      <c r="H489" s="536"/>
      <c r="I489" s="536"/>
      <c r="J489" s="536"/>
      <c r="K489" s="536"/>
      <c r="L489" s="536"/>
      <c r="M489" s="536"/>
      <c r="N489" s="536"/>
      <c r="O489" s="536"/>
      <c r="P489" s="536"/>
      <c r="Q489" s="536"/>
      <c r="R489" s="536"/>
      <c r="S489" s="536"/>
      <c r="T489" s="536"/>
      <c r="U489" s="536"/>
      <c r="V489" s="536"/>
      <c r="W489" s="536"/>
      <c r="X489" s="536"/>
      <c r="Y489" s="536"/>
      <c r="Z489" s="536"/>
      <c r="AA489" s="536"/>
      <c r="AB489" s="536"/>
      <c r="AC489" s="536"/>
      <c r="AD489" s="536"/>
      <c r="AE489" s="536"/>
    </row>
    <row r="490" customFormat="false" ht="15.75" hidden="false" customHeight="true" outlineLevel="0" collapsed="false">
      <c r="A490" s="536"/>
      <c r="B490" s="536"/>
      <c r="C490" s="536"/>
      <c r="D490" s="538"/>
      <c r="E490" s="538"/>
      <c r="F490" s="536"/>
      <c r="G490" s="536"/>
      <c r="H490" s="536"/>
      <c r="I490" s="536"/>
      <c r="J490" s="536"/>
      <c r="K490" s="536"/>
      <c r="L490" s="536"/>
      <c r="M490" s="536"/>
      <c r="N490" s="536"/>
      <c r="O490" s="536"/>
      <c r="P490" s="536"/>
      <c r="Q490" s="536"/>
      <c r="R490" s="536"/>
      <c r="S490" s="536"/>
      <c r="T490" s="536"/>
      <c r="U490" s="536"/>
      <c r="V490" s="536"/>
      <c r="W490" s="536"/>
      <c r="X490" s="536"/>
      <c r="Y490" s="536"/>
      <c r="Z490" s="536"/>
      <c r="AA490" s="536"/>
      <c r="AB490" s="536"/>
      <c r="AC490" s="536"/>
      <c r="AD490" s="536"/>
      <c r="AE490" s="536"/>
    </row>
    <row r="491" customFormat="false" ht="15.75" hidden="false" customHeight="true" outlineLevel="0" collapsed="false">
      <c r="A491" s="536"/>
      <c r="B491" s="536"/>
      <c r="C491" s="536"/>
      <c r="D491" s="538"/>
      <c r="E491" s="538"/>
      <c r="F491" s="536"/>
      <c r="G491" s="536"/>
      <c r="H491" s="536"/>
      <c r="I491" s="536"/>
      <c r="J491" s="536"/>
      <c r="K491" s="536"/>
      <c r="L491" s="536"/>
      <c r="M491" s="536"/>
      <c r="N491" s="536"/>
      <c r="O491" s="536"/>
      <c r="P491" s="536"/>
      <c r="Q491" s="536"/>
      <c r="R491" s="536"/>
      <c r="S491" s="536"/>
      <c r="T491" s="536"/>
      <c r="U491" s="536"/>
      <c r="V491" s="536"/>
      <c r="W491" s="536"/>
      <c r="X491" s="536"/>
      <c r="Y491" s="536"/>
      <c r="Z491" s="536"/>
      <c r="AA491" s="536"/>
      <c r="AB491" s="536"/>
      <c r="AC491" s="536"/>
      <c r="AD491" s="536"/>
      <c r="AE491" s="536"/>
    </row>
    <row r="492" customFormat="false" ht="15.75" hidden="false" customHeight="true" outlineLevel="0" collapsed="false">
      <c r="A492" s="536"/>
      <c r="B492" s="536"/>
      <c r="C492" s="536"/>
      <c r="D492" s="538"/>
      <c r="E492" s="538"/>
      <c r="F492" s="536"/>
      <c r="G492" s="536"/>
      <c r="H492" s="536"/>
      <c r="I492" s="536"/>
      <c r="J492" s="536"/>
      <c r="K492" s="536"/>
      <c r="L492" s="536"/>
      <c r="M492" s="536"/>
      <c r="N492" s="536"/>
      <c r="O492" s="536"/>
      <c r="P492" s="536"/>
      <c r="Q492" s="536"/>
      <c r="R492" s="536"/>
      <c r="S492" s="536"/>
      <c r="T492" s="536"/>
      <c r="U492" s="536"/>
      <c r="V492" s="536"/>
      <c r="W492" s="536"/>
      <c r="X492" s="536"/>
      <c r="Y492" s="536"/>
      <c r="Z492" s="536"/>
      <c r="AA492" s="536"/>
      <c r="AB492" s="536"/>
      <c r="AC492" s="536"/>
      <c r="AD492" s="536"/>
      <c r="AE492" s="536"/>
    </row>
    <row r="493" customFormat="false" ht="15.75" hidden="false" customHeight="true" outlineLevel="0" collapsed="false">
      <c r="A493" s="536"/>
      <c r="B493" s="536"/>
      <c r="C493" s="536"/>
      <c r="D493" s="538"/>
      <c r="E493" s="538"/>
      <c r="F493" s="536"/>
      <c r="G493" s="536"/>
      <c r="H493" s="536"/>
      <c r="I493" s="536"/>
      <c r="J493" s="536"/>
      <c r="K493" s="536"/>
      <c r="L493" s="536"/>
      <c r="M493" s="536"/>
      <c r="N493" s="536"/>
      <c r="O493" s="536"/>
      <c r="P493" s="536"/>
      <c r="Q493" s="536"/>
      <c r="R493" s="536"/>
      <c r="S493" s="536"/>
      <c r="T493" s="536"/>
      <c r="U493" s="536"/>
      <c r="V493" s="536"/>
      <c r="W493" s="536"/>
      <c r="X493" s="536"/>
      <c r="Y493" s="536"/>
      <c r="Z493" s="536"/>
      <c r="AA493" s="536"/>
      <c r="AB493" s="536"/>
      <c r="AC493" s="536"/>
      <c r="AD493" s="536"/>
      <c r="AE493" s="536"/>
    </row>
    <row r="494" customFormat="false" ht="15.75" hidden="false" customHeight="true" outlineLevel="0" collapsed="false">
      <c r="A494" s="536"/>
      <c r="B494" s="536"/>
      <c r="C494" s="536"/>
      <c r="D494" s="538"/>
      <c r="E494" s="538"/>
      <c r="F494" s="536"/>
      <c r="G494" s="536"/>
      <c r="H494" s="536"/>
      <c r="I494" s="536"/>
      <c r="J494" s="536"/>
      <c r="K494" s="536"/>
      <c r="L494" s="536"/>
      <c r="M494" s="536"/>
      <c r="N494" s="536"/>
      <c r="O494" s="536"/>
      <c r="P494" s="536"/>
      <c r="Q494" s="536"/>
      <c r="R494" s="536"/>
      <c r="S494" s="536"/>
      <c r="T494" s="536"/>
      <c r="U494" s="536"/>
      <c r="V494" s="536"/>
      <c r="W494" s="536"/>
      <c r="X494" s="536"/>
      <c r="Y494" s="536"/>
      <c r="Z494" s="536"/>
      <c r="AA494" s="536"/>
      <c r="AB494" s="536"/>
      <c r="AC494" s="536"/>
      <c r="AD494" s="536"/>
      <c r="AE494" s="536"/>
    </row>
    <row r="495" customFormat="false" ht="15.75" hidden="false" customHeight="true" outlineLevel="0" collapsed="false">
      <c r="A495" s="536"/>
      <c r="B495" s="536"/>
      <c r="C495" s="536"/>
      <c r="D495" s="538"/>
      <c r="E495" s="538"/>
      <c r="F495" s="536"/>
      <c r="G495" s="536"/>
      <c r="H495" s="536"/>
      <c r="I495" s="536"/>
      <c r="J495" s="536"/>
      <c r="K495" s="536"/>
      <c r="L495" s="536"/>
      <c r="M495" s="536"/>
      <c r="N495" s="536"/>
      <c r="O495" s="536"/>
      <c r="P495" s="536"/>
      <c r="Q495" s="536"/>
      <c r="R495" s="536"/>
      <c r="S495" s="536"/>
      <c r="T495" s="536"/>
      <c r="U495" s="536"/>
      <c r="V495" s="536"/>
      <c r="W495" s="536"/>
      <c r="X495" s="536"/>
      <c r="Y495" s="536"/>
      <c r="Z495" s="536"/>
      <c r="AA495" s="536"/>
      <c r="AB495" s="536"/>
      <c r="AC495" s="536"/>
      <c r="AD495" s="536"/>
      <c r="AE495" s="536"/>
    </row>
    <row r="496" customFormat="false" ht="15.75" hidden="false" customHeight="true" outlineLevel="0" collapsed="false">
      <c r="A496" s="536"/>
      <c r="B496" s="536"/>
      <c r="C496" s="536"/>
      <c r="D496" s="538"/>
      <c r="E496" s="538"/>
      <c r="F496" s="536"/>
      <c r="G496" s="536"/>
      <c r="H496" s="536"/>
      <c r="I496" s="536"/>
      <c r="J496" s="536"/>
      <c r="K496" s="536"/>
      <c r="L496" s="536"/>
      <c r="M496" s="536"/>
      <c r="N496" s="536"/>
      <c r="O496" s="536"/>
      <c r="P496" s="536"/>
      <c r="Q496" s="536"/>
      <c r="R496" s="536"/>
      <c r="S496" s="536"/>
      <c r="T496" s="536"/>
      <c r="U496" s="536"/>
      <c r="V496" s="536"/>
      <c r="W496" s="536"/>
      <c r="X496" s="536"/>
      <c r="Y496" s="536"/>
      <c r="Z496" s="536"/>
      <c r="AA496" s="536"/>
      <c r="AB496" s="536"/>
      <c r="AC496" s="536"/>
      <c r="AD496" s="536"/>
      <c r="AE496" s="536"/>
    </row>
    <row r="497" customFormat="false" ht="15.75" hidden="false" customHeight="true" outlineLevel="0" collapsed="false">
      <c r="A497" s="536"/>
      <c r="B497" s="536"/>
      <c r="C497" s="536"/>
      <c r="D497" s="538"/>
      <c r="E497" s="538"/>
      <c r="F497" s="536"/>
      <c r="G497" s="536"/>
      <c r="H497" s="536"/>
      <c r="I497" s="536"/>
      <c r="J497" s="536"/>
      <c r="K497" s="536"/>
      <c r="L497" s="536"/>
      <c r="M497" s="536"/>
      <c r="N497" s="536"/>
      <c r="O497" s="536"/>
      <c r="P497" s="536"/>
      <c r="Q497" s="536"/>
      <c r="R497" s="536"/>
      <c r="S497" s="536"/>
      <c r="T497" s="536"/>
      <c r="U497" s="536"/>
      <c r="V497" s="536"/>
      <c r="W497" s="536"/>
      <c r="X497" s="536"/>
      <c r="Y497" s="536"/>
      <c r="Z497" s="536"/>
      <c r="AA497" s="536"/>
      <c r="AB497" s="536"/>
      <c r="AC497" s="536"/>
      <c r="AD497" s="536"/>
      <c r="AE497" s="536"/>
    </row>
    <row r="498" customFormat="false" ht="15.75" hidden="false" customHeight="true" outlineLevel="0" collapsed="false">
      <c r="A498" s="536"/>
      <c r="B498" s="536"/>
      <c r="C498" s="536"/>
      <c r="D498" s="538"/>
      <c r="E498" s="538"/>
      <c r="F498" s="536"/>
      <c r="G498" s="536"/>
      <c r="H498" s="536"/>
      <c r="I498" s="536"/>
      <c r="J498" s="536"/>
      <c r="K498" s="536"/>
      <c r="L498" s="536"/>
      <c r="M498" s="536"/>
      <c r="N498" s="536"/>
      <c r="O498" s="536"/>
      <c r="P498" s="536"/>
      <c r="Q498" s="536"/>
      <c r="R498" s="536"/>
      <c r="S498" s="536"/>
      <c r="T498" s="536"/>
      <c r="U498" s="536"/>
      <c r="V498" s="536"/>
      <c r="W498" s="536"/>
      <c r="X498" s="536"/>
      <c r="Y498" s="536"/>
      <c r="Z498" s="536"/>
      <c r="AA498" s="536"/>
      <c r="AB498" s="536"/>
      <c r="AC498" s="536"/>
      <c r="AD498" s="536"/>
      <c r="AE498" s="536"/>
    </row>
    <row r="499" customFormat="false" ht="15.75" hidden="false" customHeight="true" outlineLevel="0" collapsed="false">
      <c r="A499" s="536"/>
      <c r="B499" s="536"/>
      <c r="C499" s="536"/>
      <c r="D499" s="538"/>
      <c r="E499" s="538"/>
      <c r="F499" s="536"/>
      <c r="G499" s="536"/>
      <c r="H499" s="536"/>
      <c r="I499" s="536"/>
      <c r="J499" s="536"/>
      <c r="K499" s="536"/>
      <c r="L499" s="536"/>
      <c r="M499" s="536"/>
      <c r="N499" s="536"/>
      <c r="O499" s="536"/>
      <c r="P499" s="536"/>
      <c r="Q499" s="536"/>
      <c r="R499" s="536"/>
      <c r="S499" s="536"/>
      <c r="T499" s="536"/>
      <c r="U499" s="536"/>
      <c r="V499" s="536"/>
      <c r="W499" s="536"/>
      <c r="X499" s="536"/>
      <c r="Y499" s="536"/>
      <c r="Z499" s="536"/>
      <c r="AA499" s="536"/>
      <c r="AB499" s="536"/>
      <c r="AC499" s="536"/>
      <c r="AD499" s="536"/>
      <c r="AE499" s="536"/>
    </row>
    <row r="500" customFormat="false" ht="15.75" hidden="false" customHeight="true" outlineLevel="0" collapsed="false">
      <c r="A500" s="536"/>
      <c r="B500" s="536"/>
      <c r="C500" s="536"/>
      <c r="D500" s="538"/>
      <c r="E500" s="538"/>
      <c r="F500" s="536"/>
      <c r="G500" s="536"/>
      <c r="H500" s="536"/>
      <c r="I500" s="536"/>
      <c r="J500" s="536"/>
      <c r="K500" s="536"/>
      <c r="L500" s="536"/>
      <c r="M500" s="536"/>
      <c r="N500" s="536"/>
      <c r="O500" s="536"/>
      <c r="P500" s="536"/>
      <c r="Q500" s="536"/>
      <c r="R500" s="536"/>
      <c r="S500" s="536"/>
      <c r="T500" s="536"/>
      <c r="U500" s="536"/>
      <c r="V500" s="536"/>
      <c r="W500" s="536"/>
      <c r="X500" s="536"/>
      <c r="Y500" s="536"/>
      <c r="Z500" s="536"/>
      <c r="AA500" s="536"/>
      <c r="AB500" s="536"/>
      <c r="AC500" s="536"/>
      <c r="AD500" s="536"/>
      <c r="AE500" s="536"/>
    </row>
    <row r="501" customFormat="false" ht="15.75" hidden="false" customHeight="true" outlineLevel="0" collapsed="false">
      <c r="A501" s="536"/>
      <c r="B501" s="536"/>
      <c r="C501" s="536"/>
      <c r="D501" s="538"/>
      <c r="E501" s="538"/>
      <c r="F501" s="536"/>
      <c r="G501" s="536"/>
      <c r="H501" s="536"/>
      <c r="I501" s="536"/>
      <c r="J501" s="536"/>
      <c r="K501" s="536"/>
      <c r="L501" s="536"/>
      <c r="M501" s="536"/>
      <c r="N501" s="536"/>
      <c r="O501" s="536"/>
      <c r="P501" s="536"/>
      <c r="Q501" s="536"/>
      <c r="R501" s="536"/>
      <c r="S501" s="536"/>
      <c r="T501" s="536"/>
      <c r="U501" s="536"/>
      <c r="V501" s="536"/>
      <c r="W501" s="536"/>
      <c r="X501" s="536"/>
      <c r="Y501" s="536"/>
      <c r="Z501" s="536"/>
      <c r="AA501" s="536"/>
      <c r="AB501" s="536"/>
      <c r="AC501" s="536"/>
      <c r="AD501" s="536"/>
      <c r="AE501" s="536"/>
    </row>
    <row r="502" customFormat="false" ht="15.75" hidden="false" customHeight="true" outlineLevel="0" collapsed="false">
      <c r="A502" s="536"/>
      <c r="B502" s="536"/>
      <c r="C502" s="536"/>
      <c r="D502" s="538"/>
      <c r="E502" s="538"/>
      <c r="F502" s="536"/>
      <c r="G502" s="536"/>
      <c r="H502" s="536"/>
      <c r="I502" s="536"/>
      <c r="J502" s="536"/>
      <c r="K502" s="536"/>
      <c r="L502" s="536"/>
      <c r="M502" s="536"/>
      <c r="N502" s="536"/>
      <c r="O502" s="536"/>
      <c r="P502" s="536"/>
      <c r="Q502" s="536"/>
      <c r="R502" s="536"/>
      <c r="S502" s="536"/>
      <c r="T502" s="536"/>
      <c r="U502" s="536"/>
      <c r="V502" s="536"/>
      <c r="W502" s="536"/>
      <c r="X502" s="536"/>
      <c r="Y502" s="536"/>
      <c r="Z502" s="536"/>
      <c r="AA502" s="536"/>
      <c r="AB502" s="536"/>
      <c r="AC502" s="536"/>
      <c r="AD502" s="536"/>
      <c r="AE502" s="536"/>
    </row>
    <row r="503" customFormat="false" ht="15.75" hidden="false" customHeight="true" outlineLevel="0" collapsed="false">
      <c r="A503" s="536"/>
      <c r="B503" s="536"/>
      <c r="C503" s="536"/>
      <c r="D503" s="538"/>
      <c r="E503" s="538"/>
      <c r="F503" s="536"/>
      <c r="G503" s="536"/>
      <c r="H503" s="536"/>
      <c r="I503" s="536"/>
      <c r="J503" s="536"/>
      <c r="K503" s="536"/>
      <c r="L503" s="536"/>
      <c r="M503" s="536"/>
      <c r="N503" s="536"/>
      <c r="O503" s="536"/>
      <c r="P503" s="536"/>
      <c r="Q503" s="536"/>
      <c r="R503" s="536"/>
      <c r="S503" s="536"/>
      <c r="T503" s="536"/>
      <c r="U503" s="536"/>
      <c r="V503" s="536"/>
      <c r="W503" s="536"/>
      <c r="X503" s="536"/>
      <c r="Y503" s="536"/>
      <c r="Z503" s="536"/>
      <c r="AA503" s="536"/>
      <c r="AB503" s="536"/>
      <c r="AC503" s="536"/>
      <c r="AD503" s="536"/>
      <c r="AE503" s="536"/>
    </row>
    <row r="504" customFormat="false" ht="15.75" hidden="false" customHeight="true" outlineLevel="0" collapsed="false">
      <c r="A504" s="536"/>
      <c r="B504" s="536"/>
      <c r="C504" s="536"/>
      <c r="D504" s="538"/>
      <c r="E504" s="538"/>
      <c r="F504" s="536"/>
      <c r="G504" s="536"/>
      <c r="H504" s="536"/>
      <c r="I504" s="536"/>
      <c r="J504" s="536"/>
      <c r="K504" s="536"/>
      <c r="L504" s="536"/>
      <c r="M504" s="536"/>
      <c r="N504" s="536"/>
      <c r="O504" s="536"/>
      <c r="P504" s="536"/>
      <c r="Q504" s="536"/>
      <c r="R504" s="536"/>
      <c r="S504" s="536"/>
      <c r="T504" s="536"/>
      <c r="U504" s="536"/>
      <c r="V504" s="536"/>
      <c r="W504" s="536"/>
      <c r="X504" s="536"/>
      <c r="Y504" s="536"/>
      <c r="Z504" s="536"/>
      <c r="AA504" s="536"/>
      <c r="AB504" s="536"/>
      <c r="AC504" s="536"/>
      <c r="AD504" s="536"/>
      <c r="AE504" s="536"/>
    </row>
    <row r="505" customFormat="false" ht="15.75" hidden="false" customHeight="true" outlineLevel="0" collapsed="false">
      <c r="A505" s="536"/>
      <c r="B505" s="536"/>
      <c r="C505" s="536"/>
      <c r="D505" s="538"/>
      <c r="E505" s="538"/>
      <c r="F505" s="536"/>
      <c r="G505" s="536"/>
      <c r="H505" s="536"/>
      <c r="I505" s="536"/>
      <c r="J505" s="536"/>
      <c r="K505" s="536"/>
      <c r="L505" s="536"/>
      <c r="M505" s="536"/>
      <c r="N505" s="536"/>
      <c r="O505" s="536"/>
      <c r="P505" s="536"/>
      <c r="Q505" s="536"/>
      <c r="R505" s="536"/>
      <c r="S505" s="536"/>
      <c r="T505" s="536"/>
      <c r="U505" s="536"/>
      <c r="V505" s="536"/>
      <c r="W505" s="536"/>
      <c r="X505" s="536"/>
      <c r="Y505" s="536"/>
      <c r="Z505" s="536"/>
      <c r="AA505" s="536"/>
      <c r="AB505" s="536"/>
      <c r="AC505" s="536"/>
      <c r="AD505" s="536"/>
      <c r="AE505" s="536"/>
    </row>
    <row r="506" customFormat="false" ht="15.75" hidden="false" customHeight="true" outlineLevel="0" collapsed="false">
      <c r="A506" s="536"/>
      <c r="B506" s="536"/>
      <c r="C506" s="536"/>
      <c r="D506" s="538"/>
      <c r="E506" s="538"/>
      <c r="F506" s="536"/>
      <c r="G506" s="536"/>
      <c r="H506" s="536"/>
      <c r="I506" s="536"/>
      <c r="J506" s="536"/>
      <c r="K506" s="536"/>
      <c r="L506" s="536"/>
      <c r="M506" s="536"/>
      <c r="N506" s="536"/>
      <c r="O506" s="536"/>
      <c r="P506" s="536"/>
      <c r="Q506" s="536"/>
      <c r="R506" s="536"/>
      <c r="S506" s="536"/>
      <c r="T506" s="536"/>
      <c r="U506" s="536"/>
      <c r="V506" s="536"/>
      <c r="W506" s="536"/>
      <c r="X506" s="536"/>
      <c r="Y506" s="536"/>
      <c r="Z506" s="536"/>
      <c r="AA506" s="536"/>
      <c r="AB506" s="536"/>
      <c r="AC506" s="536"/>
      <c r="AD506" s="536"/>
      <c r="AE506" s="536"/>
    </row>
    <row r="507" customFormat="false" ht="15.75" hidden="false" customHeight="true" outlineLevel="0" collapsed="false">
      <c r="A507" s="536"/>
      <c r="B507" s="536"/>
      <c r="C507" s="536"/>
      <c r="D507" s="538"/>
      <c r="E507" s="538"/>
      <c r="F507" s="536"/>
      <c r="G507" s="536"/>
      <c r="H507" s="536"/>
      <c r="I507" s="536"/>
      <c r="J507" s="536"/>
      <c r="K507" s="536"/>
      <c r="L507" s="536"/>
      <c r="M507" s="536"/>
      <c r="N507" s="536"/>
      <c r="O507" s="536"/>
      <c r="P507" s="536"/>
      <c r="Q507" s="536"/>
      <c r="R507" s="536"/>
      <c r="S507" s="536"/>
      <c r="T507" s="536"/>
      <c r="U507" s="536"/>
      <c r="V507" s="536"/>
      <c r="W507" s="536"/>
      <c r="X507" s="536"/>
      <c r="Y507" s="536"/>
      <c r="Z507" s="536"/>
      <c r="AA507" s="536"/>
      <c r="AB507" s="536"/>
      <c r="AC507" s="536"/>
      <c r="AD507" s="536"/>
      <c r="AE507" s="536"/>
    </row>
    <row r="508" customFormat="false" ht="15.75" hidden="false" customHeight="true" outlineLevel="0" collapsed="false">
      <c r="A508" s="536"/>
      <c r="B508" s="536"/>
      <c r="C508" s="536"/>
      <c r="D508" s="538"/>
      <c r="E508" s="538"/>
      <c r="F508" s="536"/>
      <c r="G508" s="536"/>
      <c r="H508" s="536"/>
      <c r="I508" s="536"/>
      <c r="J508" s="536"/>
      <c r="K508" s="536"/>
      <c r="L508" s="536"/>
      <c r="M508" s="536"/>
      <c r="N508" s="536"/>
      <c r="O508" s="536"/>
      <c r="P508" s="536"/>
      <c r="Q508" s="536"/>
      <c r="R508" s="536"/>
      <c r="S508" s="536"/>
      <c r="T508" s="536"/>
      <c r="U508" s="536"/>
      <c r="V508" s="536"/>
      <c r="W508" s="536"/>
      <c r="X508" s="536"/>
      <c r="Y508" s="536"/>
      <c r="Z508" s="536"/>
      <c r="AA508" s="536"/>
      <c r="AB508" s="536"/>
      <c r="AC508" s="536"/>
      <c r="AD508" s="536"/>
      <c r="AE508" s="536"/>
    </row>
    <row r="509" customFormat="false" ht="15.75" hidden="false" customHeight="true" outlineLevel="0" collapsed="false">
      <c r="A509" s="536"/>
      <c r="B509" s="536"/>
      <c r="C509" s="536"/>
      <c r="D509" s="538"/>
      <c r="E509" s="538"/>
      <c r="F509" s="536"/>
      <c r="G509" s="536"/>
      <c r="H509" s="536"/>
      <c r="I509" s="536"/>
      <c r="J509" s="536"/>
      <c r="K509" s="536"/>
      <c r="L509" s="536"/>
      <c r="M509" s="536"/>
      <c r="N509" s="536"/>
      <c r="O509" s="536"/>
      <c r="P509" s="536"/>
      <c r="Q509" s="536"/>
      <c r="R509" s="536"/>
      <c r="S509" s="536"/>
      <c r="T509" s="536"/>
      <c r="U509" s="536"/>
      <c r="V509" s="536"/>
      <c r="W509" s="536"/>
      <c r="X509" s="536"/>
      <c r="Y509" s="536"/>
      <c r="Z509" s="536"/>
      <c r="AA509" s="536"/>
      <c r="AB509" s="536"/>
      <c r="AC509" s="536"/>
      <c r="AD509" s="536"/>
      <c r="AE509" s="536"/>
    </row>
    <row r="510" customFormat="false" ht="15.75" hidden="false" customHeight="true" outlineLevel="0" collapsed="false">
      <c r="A510" s="536"/>
      <c r="B510" s="536"/>
      <c r="C510" s="536"/>
      <c r="D510" s="538"/>
      <c r="E510" s="538"/>
      <c r="F510" s="536"/>
      <c r="G510" s="536"/>
      <c r="H510" s="536"/>
      <c r="I510" s="536"/>
      <c r="J510" s="536"/>
      <c r="K510" s="536"/>
      <c r="L510" s="536"/>
      <c r="M510" s="536"/>
      <c r="N510" s="536"/>
      <c r="O510" s="536"/>
      <c r="P510" s="536"/>
      <c r="Q510" s="536"/>
      <c r="R510" s="536"/>
      <c r="S510" s="536"/>
      <c r="T510" s="536"/>
      <c r="U510" s="536"/>
      <c r="V510" s="536"/>
      <c r="W510" s="536"/>
      <c r="X510" s="536"/>
      <c r="Y510" s="536"/>
      <c r="Z510" s="536"/>
      <c r="AA510" s="536"/>
      <c r="AB510" s="536"/>
      <c r="AC510" s="536"/>
      <c r="AD510" s="536"/>
      <c r="AE510" s="536"/>
    </row>
    <row r="511" customFormat="false" ht="15.75" hidden="false" customHeight="true" outlineLevel="0" collapsed="false">
      <c r="A511" s="536"/>
      <c r="B511" s="536"/>
      <c r="C511" s="536"/>
      <c r="D511" s="538"/>
      <c r="E511" s="538"/>
      <c r="F511" s="536"/>
      <c r="G511" s="536"/>
      <c r="H511" s="536"/>
      <c r="I511" s="536"/>
      <c r="J511" s="536"/>
      <c r="K511" s="536"/>
      <c r="L511" s="536"/>
      <c r="M511" s="536"/>
      <c r="N511" s="536"/>
      <c r="O511" s="536"/>
      <c r="P511" s="536"/>
      <c r="Q511" s="536"/>
      <c r="R511" s="536"/>
      <c r="S511" s="536"/>
      <c r="T511" s="536"/>
      <c r="U511" s="536"/>
      <c r="V511" s="536"/>
      <c r="W511" s="536"/>
      <c r="X511" s="536"/>
      <c r="Y511" s="536"/>
      <c r="Z511" s="536"/>
      <c r="AA511" s="536"/>
      <c r="AB511" s="536"/>
      <c r="AC511" s="536"/>
      <c r="AD511" s="536"/>
      <c r="AE511" s="536"/>
    </row>
    <row r="512" customFormat="false" ht="15.75" hidden="false" customHeight="true" outlineLevel="0" collapsed="false">
      <c r="A512" s="536"/>
      <c r="B512" s="536"/>
      <c r="C512" s="536"/>
      <c r="D512" s="538"/>
      <c r="E512" s="538"/>
      <c r="F512" s="536"/>
      <c r="G512" s="536"/>
      <c r="H512" s="536"/>
      <c r="I512" s="536"/>
      <c r="J512" s="536"/>
      <c r="K512" s="536"/>
      <c r="L512" s="536"/>
      <c r="M512" s="536"/>
      <c r="N512" s="536"/>
      <c r="O512" s="536"/>
      <c r="P512" s="536"/>
      <c r="Q512" s="536"/>
      <c r="R512" s="536"/>
      <c r="S512" s="536"/>
      <c r="T512" s="536"/>
      <c r="U512" s="536"/>
      <c r="V512" s="536"/>
      <c r="W512" s="536"/>
      <c r="X512" s="536"/>
      <c r="Y512" s="536"/>
      <c r="Z512" s="536"/>
      <c r="AA512" s="536"/>
      <c r="AB512" s="536"/>
      <c r="AC512" s="536"/>
      <c r="AD512" s="536"/>
      <c r="AE512" s="536"/>
    </row>
    <row r="513" customFormat="false" ht="15.75" hidden="false" customHeight="true" outlineLevel="0" collapsed="false">
      <c r="A513" s="536"/>
      <c r="B513" s="536"/>
      <c r="C513" s="536"/>
      <c r="D513" s="538"/>
      <c r="E513" s="538"/>
      <c r="F513" s="536"/>
      <c r="G513" s="536"/>
      <c r="H513" s="536"/>
      <c r="I513" s="536"/>
      <c r="J513" s="536"/>
      <c r="K513" s="536"/>
      <c r="L513" s="536"/>
      <c r="M513" s="536"/>
      <c r="N513" s="536"/>
      <c r="O513" s="536"/>
      <c r="P513" s="536"/>
      <c r="Q513" s="536"/>
      <c r="R513" s="536"/>
      <c r="S513" s="536"/>
      <c r="T513" s="536"/>
      <c r="U513" s="536"/>
      <c r="V513" s="536"/>
      <c r="W513" s="536"/>
      <c r="X513" s="536"/>
      <c r="Y513" s="536"/>
      <c r="Z513" s="536"/>
      <c r="AA513" s="536"/>
      <c r="AB513" s="536"/>
      <c r="AC513" s="536"/>
      <c r="AD513" s="536"/>
      <c r="AE513" s="536"/>
    </row>
    <row r="514" customFormat="false" ht="15.75" hidden="false" customHeight="true" outlineLevel="0" collapsed="false">
      <c r="A514" s="536"/>
      <c r="B514" s="536"/>
      <c r="C514" s="536"/>
      <c r="D514" s="538"/>
      <c r="E514" s="538"/>
      <c r="F514" s="536"/>
      <c r="G514" s="536"/>
      <c r="H514" s="536"/>
      <c r="I514" s="536"/>
      <c r="J514" s="536"/>
      <c r="K514" s="536"/>
      <c r="L514" s="536"/>
      <c r="M514" s="536"/>
      <c r="N514" s="536"/>
      <c r="O514" s="536"/>
      <c r="P514" s="536"/>
      <c r="Q514" s="536"/>
      <c r="R514" s="536"/>
      <c r="S514" s="536"/>
      <c r="T514" s="536"/>
      <c r="U514" s="536"/>
      <c r="V514" s="536"/>
      <c r="W514" s="536"/>
      <c r="X514" s="536"/>
      <c r="Y514" s="536"/>
      <c r="Z514" s="536"/>
      <c r="AA514" s="536"/>
      <c r="AB514" s="536"/>
      <c r="AC514" s="536"/>
      <c r="AD514" s="536"/>
      <c r="AE514" s="536"/>
    </row>
    <row r="515" customFormat="false" ht="15.75" hidden="false" customHeight="true" outlineLevel="0" collapsed="false">
      <c r="A515" s="536"/>
      <c r="B515" s="536"/>
      <c r="C515" s="536"/>
      <c r="D515" s="538"/>
      <c r="E515" s="538"/>
      <c r="F515" s="536"/>
      <c r="G515" s="536"/>
      <c r="H515" s="536"/>
      <c r="I515" s="536"/>
      <c r="J515" s="536"/>
      <c r="K515" s="536"/>
      <c r="L515" s="536"/>
      <c r="M515" s="536"/>
      <c r="N515" s="536"/>
      <c r="O515" s="536"/>
      <c r="P515" s="536"/>
      <c r="Q515" s="536"/>
      <c r="R515" s="536"/>
      <c r="S515" s="536"/>
      <c r="T515" s="536"/>
      <c r="U515" s="536"/>
      <c r="V515" s="536"/>
      <c r="W515" s="536"/>
      <c r="X515" s="536"/>
      <c r="Y515" s="536"/>
      <c r="Z515" s="536"/>
      <c r="AA515" s="536"/>
      <c r="AB515" s="536"/>
      <c r="AC515" s="536"/>
      <c r="AD515" s="536"/>
      <c r="AE515" s="536"/>
    </row>
    <row r="516" customFormat="false" ht="15.75" hidden="false" customHeight="true" outlineLevel="0" collapsed="false">
      <c r="A516" s="536"/>
      <c r="B516" s="536"/>
      <c r="C516" s="536"/>
      <c r="D516" s="538"/>
      <c r="E516" s="538"/>
      <c r="F516" s="536"/>
      <c r="G516" s="536"/>
      <c r="H516" s="536"/>
      <c r="I516" s="536"/>
      <c r="J516" s="536"/>
      <c r="K516" s="536"/>
      <c r="L516" s="536"/>
      <c r="M516" s="536"/>
      <c r="N516" s="536"/>
      <c r="O516" s="536"/>
      <c r="P516" s="536"/>
      <c r="Q516" s="536"/>
      <c r="R516" s="536"/>
      <c r="S516" s="536"/>
      <c r="T516" s="536"/>
      <c r="U516" s="536"/>
      <c r="V516" s="536"/>
      <c r="W516" s="536"/>
      <c r="X516" s="536"/>
      <c r="Y516" s="536"/>
      <c r="Z516" s="536"/>
      <c r="AA516" s="536"/>
      <c r="AB516" s="536"/>
      <c r="AC516" s="536"/>
      <c r="AD516" s="536"/>
      <c r="AE516" s="536"/>
    </row>
    <row r="517" customFormat="false" ht="15.75" hidden="false" customHeight="true" outlineLevel="0" collapsed="false">
      <c r="A517" s="536"/>
      <c r="B517" s="536"/>
      <c r="C517" s="536"/>
      <c r="D517" s="538"/>
      <c r="E517" s="538"/>
      <c r="F517" s="536"/>
      <c r="G517" s="536"/>
      <c r="H517" s="536"/>
      <c r="I517" s="536"/>
      <c r="J517" s="536"/>
      <c r="K517" s="536"/>
      <c r="L517" s="536"/>
      <c r="M517" s="536"/>
      <c r="N517" s="536"/>
      <c r="O517" s="536"/>
      <c r="P517" s="536"/>
      <c r="Q517" s="536"/>
      <c r="R517" s="536"/>
      <c r="S517" s="536"/>
      <c r="T517" s="536"/>
      <c r="U517" s="536"/>
      <c r="V517" s="536"/>
      <c r="W517" s="536"/>
      <c r="X517" s="536"/>
      <c r="Y517" s="536"/>
      <c r="Z517" s="536"/>
      <c r="AA517" s="536"/>
      <c r="AB517" s="536"/>
      <c r="AC517" s="536"/>
      <c r="AD517" s="536"/>
      <c r="AE517" s="536"/>
    </row>
    <row r="518" customFormat="false" ht="15.75" hidden="false" customHeight="true" outlineLevel="0" collapsed="false">
      <c r="A518" s="536"/>
      <c r="B518" s="536"/>
      <c r="C518" s="536"/>
      <c r="D518" s="538"/>
      <c r="E518" s="538"/>
      <c r="F518" s="536"/>
      <c r="G518" s="536"/>
      <c r="H518" s="536"/>
      <c r="I518" s="536"/>
      <c r="J518" s="536"/>
      <c r="K518" s="536"/>
      <c r="L518" s="536"/>
      <c r="M518" s="536"/>
      <c r="N518" s="536"/>
      <c r="O518" s="536"/>
      <c r="P518" s="536"/>
      <c r="Q518" s="536"/>
      <c r="R518" s="536"/>
      <c r="S518" s="536"/>
      <c r="T518" s="536"/>
      <c r="U518" s="536"/>
      <c r="V518" s="536"/>
      <c r="W518" s="536"/>
      <c r="X518" s="536"/>
      <c r="Y518" s="536"/>
      <c r="Z518" s="536"/>
      <c r="AA518" s="536"/>
      <c r="AB518" s="536"/>
      <c r="AC518" s="536"/>
      <c r="AD518" s="536"/>
      <c r="AE518" s="536"/>
    </row>
    <row r="519" customFormat="false" ht="15.75" hidden="false" customHeight="true" outlineLevel="0" collapsed="false">
      <c r="A519" s="536"/>
      <c r="B519" s="536"/>
      <c r="C519" s="536"/>
      <c r="D519" s="538"/>
      <c r="E519" s="538"/>
      <c r="F519" s="536"/>
      <c r="G519" s="536"/>
      <c r="H519" s="536"/>
      <c r="I519" s="536"/>
      <c r="J519" s="536"/>
      <c r="K519" s="536"/>
      <c r="L519" s="536"/>
      <c r="M519" s="536"/>
      <c r="N519" s="536"/>
      <c r="O519" s="536"/>
      <c r="P519" s="536"/>
      <c r="Q519" s="536"/>
      <c r="R519" s="536"/>
      <c r="S519" s="536"/>
      <c r="T519" s="536"/>
      <c r="U519" s="536"/>
      <c r="V519" s="536"/>
      <c r="W519" s="536"/>
      <c r="X519" s="536"/>
      <c r="Y519" s="536"/>
      <c r="Z519" s="536"/>
      <c r="AA519" s="536"/>
      <c r="AB519" s="536"/>
      <c r="AC519" s="536"/>
      <c r="AD519" s="536"/>
      <c r="AE519" s="536"/>
    </row>
    <row r="520" customFormat="false" ht="15.75" hidden="false" customHeight="true" outlineLevel="0" collapsed="false">
      <c r="A520" s="536"/>
      <c r="B520" s="536"/>
      <c r="C520" s="536"/>
      <c r="D520" s="538"/>
      <c r="E520" s="538"/>
      <c r="F520" s="536"/>
      <c r="G520" s="536"/>
      <c r="H520" s="536"/>
      <c r="I520" s="536"/>
      <c r="J520" s="536"/>
      <c r="K520" s="536"/>
      <c r="L520" s="536"/>
      <c r="M520" s="536"/>
      <c r="N520" s="536"/>
      <c r="O520" s="536"/>
      <c r="P520" s="536"/>
      <c r="Q520" s="536"/>
      <c r="R520" s="536"/>
      <c r="S520" s="536"/>
      <c r="T520" s="536"/>
      <c r="U520" s="536"/>
      <c r="V520" s="536"/>
      <c r="W520" s="536"/>
      <c r="X520" s="536"/>
      <c r="Y520" s="536"/>
      <c r="Z520" s="536"/>
      <c r="AA520" s="536"/>
      <c r="AB520" s="536"/>
      <c r="AC520" s="536"/>
      <c r="AD520" s="536"/>
      <c r="AE520" s="536"/>
    </row>
    <row r="521" customFormat="false" ht="15.75" hidden="false" customHeight="true" outlineLevel="0" collapsed="false">
      <c r="A521" s="536"/>
      <c r="B521" s="536"/>
      <c r="C521" s="536"/>
      <c r="D521" s="538"/>
      <c r="E521" s="538"/>
      <c r="F521" s="536"/>
      <c r="G521" s="536"/>
      <c r="H521" s="536"/>
      <c r="I521" s="536"/>
      <c r="J521" s="536"/>
      <c r="K521" s="536"/>
      <c r="L521" s="536"/>
      <c r="M521" s="536"/>
      <c r="N521" s="536"/>
      <c r="O521" s="536"/>
      <c r="P521" s="536"/>
      <c r="Q521" s="536"/>
      <c r="R521" s="536"/>
      <c r="S521" s="536"/>
      <c r="T521" s="536"/>
      <c r="U521" s="536"/>
      <c r="V521" s="536"/>
      <c r="W521" s="536"/>
      <c r="X521" s="536"/>
      <c r="Y521" s="536"/>
      <c r="Z521" s="536"/>
      <c r="AA521" s="536"/>
      <c r="AB521" s="536"/>
      <c r="AC521" s="536"/>
      <c r="AD521" s="536"/>
      <c r="AE521" s="536"/>
    </row>
    <row r="522" customFormat="false" ht="15.75" hidden="false" customHeight="true" outlineLevel="0" collapsed="false">
      <c r="A522" s="536"/>
      <c r="B522" s="536"/>
      <c r="C522" s="536"/>
      <c r="D522" s="538"/>
      <c r="E522" s="538"/>
      <c r="F522" s="536"/>
      <c r="G522" s="536"/>
      <c r="H522" s="536"/>
      <c r="I522" s="536"/>
      <c r="J522" s="536"/>
      <c r="K522" s="536"/>
      <c r="L522" s="536"/>
      <c r="M522" s="536"/>
      <c r="N522" s="536"/>
      <c r="O522" s="536"/>
      <c r="P522" s="536"/>
      <c r="Q522" s="536"/>
      <c r="R522" s="536"/>
      <c r="S522" s="536"/>
      <c r="T522" s="536"/>
      <c r="U522" s="536"/>
      <c r="V522" s="536"/>
      <c r="W522" s="536"/>
      <c r="X522" s="536"/>
      <c r="Y522" s="536"/>
      <c r="Z522" s="536"/>
      <c r="AA522" s="536"/>
      <c r="AB522" s="536"/>
      <c r="AC522" s="536"/>
      <c r="AD522" s="536"/>
      <c r="AE522" s="536"/>
    </row>
    <row r="523" customFormat="false" ht="15.75" hidden="false" customHeight="true" outlineLevel="0" collapsed="false">
      <c r="A523" s="536"/>
      <c r="B523" s="536"/>
      <c r="C523" s="536"/>
      <c r="D523" s="538"/>
      <c r="E523" s="538"/>
      <c r="F523" s="536"/>
      <c r="G523" s="536"/>
      <c r="H523" s="536"/>
      <c r="I523" s="536"/>
      <c r="J523" s="536"/>
      <c r="K523" s="536"/>
      <c r="L523" s="536"/>
      <c r="M523" s="536"/>
      <c r="N523" s="536"/>
      <c r="O523" s="536"/>
      <c r="P523" s="536"/>
      <c r="Q523" s="536"/>
      <c r="R523" s="536"/>
      <c r="S523" s="536"/>
      <c r="T523" s="536"/>
      <c r="U523" s="536"/>
      <c r="V523" s="536"/>
      <c r="W523" s="536"/>
      <c r="X523" s="536"/>
      <c r="Y523" s="536"/>
      <c r="Z523" s="536"/>
      <c r="AA523" s="536"/>
      <c r="AB523" s="536"/>
      <c r="AC523" s="536"/>
      <c r="AD523" s="536"/>
      <c r="AE523" s="536"/>
    </row>
    <row r="524" customFormat="false" ht="15.75" hidden="false" customHeight="true" outlineLevel="0" collapsed="false">
      <c r="A524" s="536"/>
      <c r="B524" s="536"/>
      <c r="C524" s="536"/>
      <c r="D524" s="538"/>
      <c r="E524" s="538"/>
      <c r="F524" s="536"/>
      <c r="G524" s="536"/>
      <c r="H524" s="536"/>
      <c r="I524" s="536"/>
      <c r="J524" s="536"/>
      <c r="K524" s="536"/>
      <c r="L524" s="536"/>
      <c r="M524" s="536"/>
      <c r="N524" s="536"/>
      <c r="O524" s="536"/>
      <c r="P524" s="536"/>
      <c r="Q524" s="536"/>
      <c r="R524" s="536"/>
      <c r="S524" s="536"/>
      <c r="T524" s="536"/>
      <c r="U524" s="536"/>
      <c r="V524" s="536"/>
      <c r="W524" s="536"/>
      <c r="X524" s="536"/>
      <c r="Y524" s="536"/>
      <c r="Z524" s="536"/>
      <c r="AA524" s="536"/>
      <c r="AB524" s="536"/>
      <c r="AC524" s="536"/>
      <c r="AD524" s="536"/>
      <c r="AE524" s="536"/>
    </row>
    <row r="525" customFormat="false" ht="15.75" hidden="false" customHeight="true" outlineLevel="0" collapsed="false">
      <c r="A525" s="536"/>
      <c r="B525" s="536"/>
      <c r="C525" s="536"/>
      <c r="D525" s="538"/>
      <c r="E525" s="538"/>
      <c r="F525" s="536"/>
      <c r="G525" s="536"/>
      <c r="H525" s="536"/>
      <c r="I525" s="536"/>
      <c r="J525" s="536"/>
      <c r="K525" s="536"/>
      <c r="L525" s="536"/>
      <c r="M525" s="536"/>
      <c r="N525" s="536"/>
      <c r="O525" s="536"/>
      <c r="P525" s="536"/>
      <c r="Q525" s="536"/>
      <c r="R525" s="536"/>
      <c r="S525" s="536"/>
      <c r="T525" s="536"/>
      <c r="U525" s="536"/>
      <c r="V525" s="536"/>
      <c r="W525" s="536"/>
      <c r="X525" s="536"/>
      <c r="Y525" s="536"/>
      <c r="Z525" s="536"/>
      <c r="AA525" s="536"/>
      <c r="AB525" s="536"/>
      <c r="AC525" s="536"/>
      <c r="AD525" s="536"/>
      <c r="AE525" s="536"/>
    </row>
    <row r="526" customFormat="false" ht="15.75" hidden="false" customHeight="true" outlineLevel="0" collapsed="false">
      <c r="A526" s="536"/>
      <c r="B526" s="536"/>
      <c r="C526" s="536"/>
      <c r="D526" s="538"/>
      <c r="E526" s="538"/>
      <c r="F526" s="536"/>
      <c r="G526" s="536"/>
      <c r="H526" s="536"/>
      <c r="I526" s="536"/>
      <c r="J526" s="536"/>
      <c r="K526" s="536"/>
      <c r="L526" s="536"/>
      <c r="M526" s="536"/>
      <c r="N526" s="536"/>
      <c r="O526" s="536"/>
      <c r="P526" s="536"/>
      <c r="Q526" s="536"/>
      <c r="R526" s="536"/>
      <c r="S526" s="536"/>
      <c r="T526" s="536"/>
      <c r="U526" s="536"/>
      <c r="V526" s="536"/>
      <c r="W526" s="536"/>
      <c r="X526" s="536"/>
      <c r="Y526" s="536"/>
      <c r="Z526" s="536"/>
      <c r="AA526" s="536"/>
      <c r="AB526" s="536"/>
      <c r="AC526" s="536"/>
      <c r="AD526" s="536"/>
      <c r="AE526" s="536"/>
    </row>
    <row r="527" customFormat="false" ht="15.75" hidden="false" customHeight="true" outlineLevel="0" collapsed="false">
      <c r="A527" s="536"/>
      <c r="B527" s="536"/>
      <c r="C527" s="536"/>
      <c r="D527" s="538"/>
      <c r="E527" s="538"/>
      <c r="F527" s="536"/>
      <c r="G527" s="536"/>
      <c r="H527" s="536"/>
      <c r="I527" s="536"/>
      <c r="J527" s="536"/>
      <c r="K527" s="536"/>
      <c r="L527" s="536"/>
      <c r="M527" s="536"/>
      <c r="N527" s="536"/>
      <c r="O527" s="536"/>
      <c r="P527" s="536"/>
      <c r="Q527" s="536"/>
      <c r="R527" s="536"/>
      <c r="S527" s="536"/>
      <c r="T527" s="536"/>
      <c r="U527" s="536"/>
      <c r="V527" s="536"/>
      <c r="W527" s="536"/>
      <c r="X527" s="536"/>
      <c r="Y527" s="536"/>
      <c r="Z527" s="536"/>
      <c r="AA527" s="536"/>
      <c r="AB527" s="536"/>
      <c r="AC527" s="536"/>
      <c r="AD527" s="536"/>
      <c r="AE527" s="536"/>
    </row>
    <row r="528" customFormat="false" ht="15.75" hidden="false" customHeight="true" outlineLevel="0" collapsed="false">
      <c r="A528" s="536"/>
      <c r="B528" s="536"/>
      <c r="C528" s="536"/>
      <c r="D528" s="538"/>
      <c r="E528" s="538"/>
      <c r="F528" s="536"/>
      <c r="G528" s="536"/>
      <c r="H528" s="536"/>
      <c r="I528" s="536"/>
      <c r="J528" s="536"/>
      <c r="K528" s="536"/>
      <c r="L528" s="536"/>
      <c r="M528" s="536"/>
      <c r="N528" s="536"/>
      <c r="O528" s="536"/>
      <c r="P528" s="536"/>
      <c r="Q528" s="536"/>
      <c r="R528" s="536"/>
      <c r="S528" s="536"/>
      <c r="T528" s="536"/>
      <c r="U528" s="536"/>
      <c r="V528" s="536"/>
      <c r="W528" s="536"/>
      <c r="X528" s="536"/>
      <c r="Y528" s="536"/>
      <c r="Z528" s="536"/>
      <c r="AA528" s="536"/>
      <c r="AB528" s="536"/>
      <c r="AC528" s="536"/>
      <c r="AD528" s="536"/>
      <c r="AE528" s="536"/>
    </row>
    <row r="529" customFormat="false" ht="15.75" hidden="false" customHeight="true" outlineLevel="0" collapsed="false">
      <c r="A529" s="536"/>
      <c r="B529" s="536"/>
      <c r="C529" s="536"/>
      <c r="D529" s="538"/>
      <c r="E529" s="538"/>
      <c r="F529" s="536"/>
      <c r="G529" s="536"/>
      <c r="H529" s="536"/>
      <c r="I529" s="536"/>
      <c r="J529" s="536"/>
      <c r="K529" s="536"/>
      <c r="L529" s="536"/>
      <c r="M529" s="536"/>
      <c r="N529" s="536"/>
      <c r="O529" s="536"/>
      <c r="P529" s="536"/>
      <c r="Q529" s="536"/>
      <c r="R529" s="536"/>
      <c r="S529" s="536"/>
      <c r="T529" s="536"/>
      <c r="U529" s="536"/>
      <c r="V529" s="536"/>
      <c r="W529" s="536"/>
      <c r="X529" s="536"/>
      <c r="Y529" s="536"/>
      <c r="Z529" s="536"/>
      <c r="AA529" s="536"/>
      <c r="AB529" s="536"/>
      <c r="AC529" s="536"/>
      <c r="AD529" s="536"/>
      <c r="AE529" s="536"/>
    </row>
    <row r="530" customFormat="false" ht="15.75" hidden="false" customHeight="true" outlineLevel="0" collapsed="false">
      <c r="A530" s="536"/>
      <c r="B530" s="536"/>
      <c r="C530" s="536"/>
      <c r="D530" s="538"/>
      <c r="E530" s="538"/>
      <c r="F530" s="536"/>
      <c r="G530" s="536"/>
      <c r="H530" s="536"/>
      <c r="I530" s="536"/>
      <c r="J530" s="536"/>
      <c r="K530" s="536"/>
      <c r="L530" s="536"/>
      <c r="M530" s="536"/>
      <c r="N530" s="536"/>
      <c r="O530" s="536"/>
      <c r="P530" s="536"/>
      <c r="Q530" s="536"/>
      <c r="R530" s="536"/>
      <c r="S530" s="536"/>
      <c r="T530" s="536"/>
      <c r="U530" s="536"/>
      <c r="V530" s="536"/>
      <c r="W530" s="536"/>
      <c r="X530" s="536"/>
      <c r="Y530" s="536"/>
      <c r="Z530" s="536"/>
      <c r="AA530" s="536"/>
      <c r="AB530" s="536"/>
      <c r="AC530" s="536"/>
      <c r="AD530" s="536"/>
      <c r="AE530" s="536"/>
    </row>
    <row r="531" customFormat="false" ht="15.75" hidden="false" customHeight="true" outlineLevel="0" collapsed="false">
      <c r="A531" s="536"/>
      <c r="B531" s="536"/>
      <c r="C531" s="536"/>
      <c r="D531" s="538"/>
      <c r="E531" s="538"/>
      <c r="F531" s="536"/>
      <c r="G531" s="536"/>
      <c r="H531" s="536"/>
      <c r="I531" s="536"/>
      <c r="J531" s="536"/>
      <c r="K531" s="536"/>
      <c r="L531" s="536"/>
      <c r="M531" s="536"/>
      <c r="N531" s="536"/>
      <c r="O531" s="536"/>
      <c r="P531" s="536"/>
      <c r="Q531" s="536"/>
      <c r="R531" s="536"/>
      <c r="S531" s="536"/>
      <c r="T531" s="536"/>
      <c r="U531" s="536"/>
      <c r="V531" s="536"/>
      <c r="W531" s="536"/>
      <c r="X531" s="536"/>
      <c r="Y531" s="536"/>
      <c r="Z531" s="536"/>
      <c r="AA531" s="536"/>
      <c r="AB531" s="536"/>
      <c r="AC531" s="536"/>
      <c r="AD531" s="536"/>
      <c r="AE531" s="536"/>
    </row>
    <row r="532" customFormat="false" ht="15.75" hidden="false" customHeight="true" outlineLevel="0" collapsed="false">
      <c r="A532" s="536"/>
      <c r="B532" s="536"/>
      <c r="C532" s="536"/>
      <c r="D532" s="538"/>
      <c r="E532" s="538"/>
      <c r="F532" s="536"/>
      <c r="G532" s="536"/>
      <c r="H532" s="536"/>
      <c r="I532" s="536"/>
      <c r="J532" s="536"/>
      <c r="K532" s="536"/>
      <c r="L532" s="536"/>
      <c r="M532" s="536"/>
      <c r="N532" s="536"/>
      <c r="O532" s="536"/>
      <c r="P532" s="536"/>
      <c r="Q532" s="536"/>
      <c r="R532" s="536"/>
      <c r="S532" s="536"/>
      <c r="T532" s="536"/>
      <c r="U532" s="536"/>
      <c r="V532" s="536"/>
      <c r="W532" s="536"/>
      <c r="X532" s="536"/>
      <c r="Y532" s="536"/>
      <c r="Z532" s="536"/>
      <c r="AA532" s="536"/>
      <c r="AB532" s="536"/>
      <c r="AC532" s="536"/>
      <c r="AD532" s="536"/>
      <c r="AE532" s="536"/>
    </row>
    <row r="533" customFormat="false" ht="15.75" hidden="false" customHeight="true" outlineLevel="0" collapsed="false">
      <c r="A533" s="536"/>
      <c r="B533" s="536"/>
      <c r="C533" s="536"/>
      <c r="D533" s="538"/>
      <c r="E533" s="538"/>
      <c r="F533" s="536"/>
      <c r="G533" s="536"/>
      <c r="H533" s="536"/>
      <c r="I533" s="536"/>
      <c r="J533" s="536"/>
      <c r="K533" s="536"/>
      <c r="L533" s="536"/>
      <c r="M533" s="536"/>
      <c r="N533" s="536"/>
      <c r="O533" s="536"/>
      <c r="P533" s="536"/>
      <c r="Q533" s="536"/>
      <c r="R533" s="536"/>
      <c r="S533" s="536"/>
      <c r="T533" s="536"/>
      <c r="U533" s="536"/>
      <c r="V533" s="536"/>
      <c r="W533" s="536"/>
      <c r="X533" s="536"/>
      <c r="Y533" s="536"/>
      <c r="Z533" s="536"/>
      <c r="AA533" s="536"/>
      <c r="AB533" s="536"/>
      <c r="AC533" s="536"/>
      <c r="AD533" s="536"/>
      <c r="AE533" s="536"/>
    </row>
    <row r="534" customFormat="false" ht="15.75" hidden="false" customHeight="true" outlineLevel="0" collapsed="false">
      <c r="A534" s="536"/>
      <c r="B534" s="536"/>
      <c r="C534" s="536"/>
      <c r="D534" s="538"/>
      <c r="E534" s="538"/>
      <c r="F534" s="536"/>
      <c r="G534" s="536"/>
      <c r="H534" s="536"/>
      <c r="I534" s="536"/>
      <c r="J534" s="536"/>
      <c r="K534" s="536"/>
      <c r="L534" s="536"/>
      <c r="M534" s="536"/>
      <c r="N534" s="536"/>
      <c r="O534" s="536"/>
      <c r="P534" s="536"/>
      <c r="Q534" s="536"/>
      <c r="R534" s="536"/>
      <c r="S534" s="536"/>
      <c r="T534" s="536"/>
      <c r="U534" s="536"/>
      <c r="V534" s="536"/>
      <c r="W534" s="536"/>
      <c r="X534" s="536"/>
      <c r="Y534" s="536"/>
      <c r="Z534" s="536"/>
      <c r="AA534" s="536"/>
      <c r="AB534" s="536"/>
      <c r="AC534" s="536"/>
      <c r="AD534" s="536"/>
      <c r="AE534" s="536"/>
    </row>
    <row r="535" customFormat="false" ht="15.75" hidden="false" customHeight="true" outlineLevel="0" collapsed="false">
      <c r="A535" s="536"/>
      <c r="B535" s="536"/>
      <c r="C535" s="536"/>
      <c r="D535" s="538"/>
      <c r="E535" s="538"/>
      <c r="F535" s="536"/>
      <c r="G535" s="536"/>
      <c r="H535" s="536"/>
      <c r="I535" s="536"/>
      <c r="J535" s="536"/>
      <c r="K535" s="536"/>
      <c r="L535" s="536"/>
      <c r="M535" s="536"/>
      <c r="N535" s="536"/>
      <c r="O535" s="536"/>
      <c r="P535" s="536"/>
      <c r="Q535" s="536"/>
      <c r="R535" s="536"/>
      <c r="S535" s="536"/>
      <c r="T535" s="536"/>
      <c r="U535" s="536"/>
      <c r="V535" s="536"/>
      <c r="W535" s="536"/>
      <c r="X535" s="536"/>
      <c r="Y535" s="536"/>
      <c r="Z535" s="536"/>
      <c r="AA535" s="536"/>
      <c r="AB535" s="536"/>
      <c r="AC535" s="536"/>
      <c r="AD535" s="536"/>
      <c r="AE535" s="536"/>
    </row>
    <row r="536" customFormat="false" ht="15.75" hidden="false" customHeight="true" outlineLevel="0" collapsed="false">
      <c r="A536" s="536"/>
      <c r="B536" s="536"/>
      <c r="C536" s="536"/>
      <c r="D536" s="538"/>
      <c r="E536" s="538"/>
      <c r="F536" s="536"/>
      <c r="G536" s="536"/>
      <c r="H536" s="536"/>
      <c r="I536" s="536"/>
      <c r="J536" s="536"/>
      <c r="K536" s="536"/>
      <c r="L536" s="536"/>
      <c r="M536" s="536"/>
      <c r="N536" s="536"/>
      <c r="O536" s="536"/>
      <c r="P536" s="536"/>
      <c r="Q536" s="536"/>
      <c r="R536" s="536"/>
      <c r="S536" s="536"/>
      <c r="T536" s="536"/>
      <c r="U536" s="536"/>
      <c r="V536" s="536"/>
      <c r="W536" s="536"/>
      <c r="X536" s="536"/>
      <c r="Y536" s="536"/>
      <c r="Z536" s="536"/>
      <c r="AA536" s="536"/>
      <c r="AB536" s="536"/>
      <c r="AC536" s="536"/>
      <c r="AD536" s="536"/>
      <c r="AE536" s="536"/>
    </row>
    <row r="537" customFormat="false" ht="15.75" hidden="false" customHeight="true" outlineLevel="0" collapsed="false">
      <c r="A537" s="536"/>
      <c r="B537" s="536"/>
      <c r="C537" s="536"/>
      <c r="D537" s="538"/>
      <c r="E537" s="538"/>
      <c r="F537" s="536"/>
      <c r="G537" s="536"/>
      <c r="H537" s="536"/>
      <c r="I537" s="536"/>
      <c r="J537" s="536"/>
      <c r="K537" s="536"/>
      <c r="L537" s="536"/>
      <c r="M537" s="536"/>
      <c r="N537" s="536"/>
      <c r="O537" s="536"/>
      <c r="P537" s="536"/>
      <c r="Q537" s="536"/>
      <c r="R537" s="536"/>
      <c r="S537" s="536"/>
      <c r="T537" s="536"/>
      <c r="U537" s="536"/>
      <c r="V537" s="536"/>
      <c r="W537" s="536"/>
      <c r="X537" s="536"/>
      <c r="Y537" s="536"/>
      <c r="Z537" s="536"/>
      <c r="AA537" s="536"/>
      <c r="AB537" s="536"/>
      <c r="AC537" s="536"/>
      <c r="AD537" s="536"/>
      <c r="AE537" s="536"/>
    </row>
    <row r="538" customFormat="false" ht="15.75" hidden="false" customHeight="true" outlineLevel="0" collapsed="false">
      <c r="A538" s="536"/>
      <c r="B538" s="536"/>
      <c r="C538" s="536"/>
      <c r="D538" s="538"/>
      <c r="E538" s="538"/>
      <c r="F538" s="536"/>
      <c r="G538" s="536"/>
      <c r="H538" s="536"/>
      <c r="I538" s="536"/>
      <c r="J538" s="536"/>
      <c r="K538" s="536"/>
      <c r="L538" s="536"/>
      <c r="M538" s="536"/>
      <c r="N538" s="536"/>
      <c r="O538" s="536"/>
      <c r="P538" s="536"/>
      <c r="Q538" s="536"/>
      <c r="R538" s="536"/>
      <c r="S538" s="536"/>
      <c r="T538" s="536"/>
      <c r="U538" s="536"/>
      <c r="V538" s="536"/>
      <c r="W538" s="536"/>
      <c r="X538" s="536"/>
      <c r="Y538" s="536"/>
      <c r="Z538" s="536"/>
      <c r="AA538" s="536"/>
      <c r="AB538" s="536"/>
      <c r="AC538" s="536"/>
      <c r="AD538" s="536"/>
      <c r="AE538" s="536"/>
    </row>
    <row r="539" customFormat="false" ht="15.75" hidden="false" customHeight="true" outlineLevel="0" collapsed="false">
      <c r="A539" s="536"/>
      <c r="B539" s="536"/>
      <c r="C539" s="536"/>
      <c r="D539" s="538"/>
      <c r="E539" s="538"/>
      <c r="F539" s="536"/>
      <c r="G539" s="536"/>
      <c r="H539" s="536"/>
      <c r="I539" s="536"/>
      <c r="J539" s="536"/>
      <c r="K539" s="536"/>
      <c r="L539" s="536"/>
      <c r="M539" s="536"/>
      <c r="N539" s="536"/>
      <c r="O539" s="536"/>
      <c r="P539" s="536"/>
      <c r="Q539" s="536"/>
      <c r="R539" s="536"/>
      <c r="S539" s="536"/>
      <c r="T539" s="536"/>
      <c r="U539" s="536"/>
      <c r="V539" s="536"/>
      <c r="W539" s="536"/>
      <c r="X539" s="536"/>
      <c r="Y539" s="536"/>
      <c r="Z539" s="536"/>
      <c r="AA539" s="536"/>
      <c r="AB539" s="536"/>
      <c r="AC539" s="536"/>
      <c r="AD539" s="536"/>
      <c r="AE539" s="536"/>
    </row>
    <row r="540" customFormat="false" ht="15.75" hidden="false" customHeight="true" outlineLevel="0" collapsed="false">
      <c r="A540" s="536"/>
      <c r="B540" s="536"/>
      <c r="C540" s="536"/>
      <c r="D540" s="538"/>
      <c r="E540" s="538"/>
      <c r="F540" s="536"/>
      <c r="G540" s="536"/>
      <c r="H540" s="536"/>
      <c r="I540" s="536"/>
      <c r="J540" s="536"/>
      <c r="K540" s="536"/>
      <c r="L540" s="536"/>
      <c r="M540" s="536"/>
      <c r="N540" s="536"/>
      <c r="O540" s="536"/>
      <c r="P540" s="536"/>
      <c r="Q540" s="536"/>
      <c r="R540" s="536"/>
      <c r="S540" s="536"/>
      <c r="T540" s="536"/>
      <c r="U540" s="536"/>
      <c r="V540" s="536"/>
      <c r="W540" s="536"/>
      <c r="X540" s="536"/>
      <c r="Y540" s="536"/>
      <c r="Z540" s="536"/>
      <c r="AA540" s="536"/>
      <c r="AB540" s="536"/>
      <c r="AC540" s="536"/>
      <c r="AD540" s="536"/>
      <c r="AE540" s="536"/>
    </row>
    <row r="541" customFormat="false" ht="15.75" hidden="false" customHeight="true" outlineLevel="0" collapsed="false">
      <c r="A541" s="536"/>
      <c r="B541" s="536"/>
      <c r="C541" s="536"/>
      <c r="D541" s="538"/>
      <c r="E541" s="538"/>
      <c r="F541" s="536"/>
      <c r="G541" s="536"/>
      <c r="H541" s="536"/>
      <c r="I541" s="536"/>
      <c r="J541" s="536"/>
      <c r="K541" s="536"/>
      <c r="L541" s="536"/>
      <c r="M541" s="536"/>
      <c r="N541" s="536"/>
      <c r="O541" s="536"/>
      <c r="P541" s="536"/>
      <c r="Q541" s="536"/>
      <c r="R541" s="536"/>
      <c r="S541" s="536"/>
      <c r="T541" s="536"/>
      <c r="U541" s="536"/>
      <c r="V541" s="536"/>
      <c r="W541" s="536"/>
      <c r="X541" s="536"/>
      <c r="Y541" s="536"/>
      <c r="Z541" s="536"/>
      <c r="AA541" s="536"/>
      <c r="AB541" s="536"/>
      <c r="AC541" s="536"/>
      <c r="AD541" s="536"/>
      <c r="AE541" s="536"/>
    </row>
    <row r="542" customFormat="false" ht="15.75" hidden="false" customHeight="true" outlineLevel="0" collapsed="false">
      <c r="A542" s="536"/>
      <c r="B542" s="536"/>
      <c r="C542" s="536"/>
      <c r="D542" s="538"/>
      <c r="E542" s="538"/>
      <c r="F542" s="536"/>
      <c r="G542" s="536"/>
      <c r="H542" s="536"/>
      <c r="I542" s="536"/>
      <c r="J542" s="536"/>
      <c r="K542" s="536"/>
      <c r="L542" s="536"/>
      <c r="M542" s="536"/>
      <c r="N542" s="536"/>
      <c r="O542" s="536"/>
      <c r="P542" s="536"/>
      <c r="Q542" s="536"/>
      <c r="R542" s="536"/>
      <c r="S542" s="536"/>
      <c r="T542" s="536"/>
      <c r="U542" s="536"/>
      <c r="V542" s="536"/>
      <c r="W542" s="536"/>
      <c r="X542" s="536"/>
      <c r="Y542" s="536"/>
      <c r="Z542" s="536"/>
      <c r="AA542" s="536"/>
      <c r="AB542" s="536"/>
      <c r="AC542" s="536"/>
      <c r="AD542" s="536"/>
      <c r="AE542" s="536"/>
    </row>
    <row r="543" customFormat="false" ht="15.75" hidden="false" customHeight="true" outlineLevel="0" collapsed="false">
      <c r="A543" s="536"/>
      <c r="B543" s="536"/>
      <c r="C543" s="536"/>
      <c r="D543" s="538"/>
      <c r="E543" s="538"/>
      <c r="F543" s="536"/>
      <c r="G543" s="536"/>
      <c r="H543" s="536"/>
      <c r="I543" s="536"/>
      <c r="J543" s="536"/>
      <c r="K543" s="536"/>
      <c r="L543" s="536"/>
      <c r="M543" s="536"/>
      <c r="N543" s="536"/>
      <c r="O543" s="536"/>
      <c r="P543" s="536"/>
      <c r="Q543" s="536"/>
      <c r="R543" s="536"/>
      <c r="S543" s="536"/>
      <c r="T543" s="536"/>
      <c r="U543" s="536"/>
      <c r="V543" s="536"/>
      <c r="W543" s="536"/>
      <c r="X543" s="536"/>
      <c r="Y543" s="536"/>
      <c r="Z543" s="536"/>
      <c r="AA543" s="536"/>
      <c r="AB543" s="536"/>
      <c r="AC543" s="536"/>
      <c r="AD543" s="536"/>
      <c r="AE543" s="536"/>
    </row>
    <row r="544" customFormat="false" ht="15.75" hidden="false" customHeight="true" outlineLevel="0" collapsed="false">
      <c r="A544" s="536"/>
      <c r="B544" s="536"/>
      <c r="C544" s="536"/>
      <c r="D544" s="538"/>
      <c r="E544" s="538"/>
      <c r="F544" s="536"/>
      <c r="G544" s="536"/>
      <c r="H544" s="536"/>
      <c r="I544" s="536"/>
      <c r="J544" s="536"/>
      <c r="K544" s="536"/>
      <c r="L544" s="536"/>
      <c r="M544" s="536"/>
      <c r="N544" s="536"/>
      <c r="O544" s="536"/>
      <c r="P544" s="536"/>
      <c r="Q544" s="536"/>
      <c r="R544" s="536"/>
      <c r="S544" s="536"/>
      <c r="T544" s="536"/>
      <c r="U544" s="536"/>
      <c r="V544" s="536"/>
      <c r="W544" s="536"/>
      <c r="X544" s="536"/>
      <c r="Y544" s="536"/>
      <c r="Z544" s="536"/>
      <c r="AA544" s="536"/>
      <c r="AB544" s="536"/>
      <c r="AC544" s="536"/>
      <c r="AD544" s="536"/>
      <c r="AE544" s="536"/>
    </row>
    <row r="545" customFormat="false" ht="15.75" hidden="false" customHeight="true" outlineLevel="0" collapsed="false">
      <c r="A545" s="536"/>
      <c r="B545" s="536"/>
      <c r="C545" s="536"/>
      <c r="D545" s="538"/>
      <c r="E545" s="538"/>
      <c r="F545" s="536"/>
      <c r="G545" s="536"/>
      <c r="H545" s="536"/>
      <c r="I545" s="536"/>
      <c r="J545" s="536"/>
      <c r="K545" s="536"/>
      <c r="L545" s="536"/>
      <c r="M545" s="536"/>
      <c r="N545" s="536"/>
      <c r="O545" s="536"/>
      <c r="P545" s="536"/>
      <c r="Q545" s="536"/>
      <c r="R545" s="536"/>
      <c r="S545" s="536"/>
      <c r="T545" s="536"/>
      <c r="U545" s="536"/>
      <c r="V545" s="536"/>
      <c r="W545" s="536"/>
      <c r="X545" s="536"/>
      <c r="Y545" s="536"/>
      <c r="Z545" s="536"/>
      <c r="AA545" s="536"/>
      <c r="AB545" s="536"/>
      <c r="AC545" s="536"/>
      <c r="AD545" s="536"/>
      <c r="AE545" s="536"/>
    </row>
    <row r="546" customFormat="false" ht="15.75" hidden="false" customHeight="true" outlineLevel="0" collapsed="false">
      <c r="A546" s="536"/>
      <c r="B546" s="536"/>
      <c r="C546" s="536"/>
      <c r="D546" s="538"/>
      <c r="E546" s="538"/>
      <c r="F546" s="536"/>
      <c r="G546" s="536"/>
      <c r="H546" s="536"/>
      <c r="I546" s="536"/>
      <c r="J546" s="536"/>
      <c r="K546" s="536"/>
      <c r="L546" s="536"/>
      <c r="M546" s="536"/>
      <c r="N546" s="536"/>
      <c r="O546" s="536"/>
      <c r="P546" s="536"/>
      <c r="Q546" s="536"/>
      <c r="R546" s="536"/>
      <c r="S546" s="536"/>
      <c r="T546" s="536"/>
      <c r="U546" s="536"/>
      <c r="V546" s="536"/>
      <c r="W546" s="536"/>
      <c r="X546" s="536"/>
      <c r="Y546" s="536"/>
      <c r="Z546" s="536"/>
      <c r="AA546" s="536"/>
      <c r="AB546" s="536"/>
      <c r="AC546" s="536"/>
      <c r="AD546" s="536"/>
      <c r="AE546" s="536"/>
    </row>
    <row r="547" customFormat="false" ht="15.75" hidden="false" customHeight="true" outlineLevel="0" collapsed="false">
      <c r="A547" s="536"/>
      <c r="B547" s="536"/>
      <c r="C547" s="536"/>
      <c r="D547" s="538"/>
      <c r="E547" s="538"/>
      <c r="F547" s="536"/>
      <c r="G547" s="536"/>
      <c r="H547" s="536"/>
      <c r="I547" s="536"/>
      <c r="J547" s="536"/>
      <c r="K547" s="536"/>
      <c r="L547" s="536"/>
      <c r="M547" s="536"/>
      <c r="N547" s="536"/>
      <c r="O547" s="536"/>
      <c r="P547" s="536"/>
      <c r="Q547" s="536"/>
      <c r="R547" s="536"/>
      <c r="S547" s="536"/>
      <c r="T547" s="536"/>
      <c r="U547" s="536"/>
      <c r="V547" s="536"/>
      <c r="W547" s="536"/>
      <c r="X547" s="536"/>
      <c r="Y547" s="536"/>
      <c r="Z547" s="536"/>
      <c r="AA547" s="536"/>
      <c r="AB547" s="536"/>
      <c r="AC547" s="536"/>
      <c r="AD547" s="536"/>
      <c r="AE547" s="536"/>
    </row>
    <row r="548" customFormat="false" ht="15.75" hidden="false" customHeight="true" outlineLevel="0" collapsed="false">
      <c r="A548" s="536"/>
      <c r="B548" s="536"/>
      <c r="C548" s="536"/>
      <c r="D548" s="538"/>
      <c r="E548" s="538"/>
      <c r="F548" s="536"/>
      <c r="G548" s="536"/>
      <c r="H548" s="536"/>
      <c r="I548" s="536"/>
      <c r="J548" s="536"/>
      <c r="K548" s="536"/>
      <c r="L548" s="536"/>
      <c r="M548" s="536"/>
      <c r="N548" s="536"/>
      <c r="O548" s="536"/>
      <c r="P548" s="536"/>
      <c r="Q548" s="536"/>
      <c r="R548" s="536"/>
      <c r="S548" s="536"/>
      <c r="T548" s="536"/>
      <c r="U548" s="536"/>
      <c r="V548" s="536"/>
      <c r="W548" s="536"/>
      <c r="X548" s="536"/>
      <c r="Y548" s="536"/>
      <c r="Z548" s="536"/>
      <c r="AA548" s="536"/>
      <c r="AB548" s="536"/>
      <c r="AC548" s="536"/>
      <c r="AD548" s="536"/>
      <c r="AE548" s="536"/>
    </row>
    <row r="549" customFormat="false" ht="15.75" hidden="false" customHeight="true" outlineLevel="0" collapsed="false">
      <c r="A549" s="536"/>
      <c r="B549" s="536"/>
      <c r="C549" s="536"/>
      <c r="D549" s="538"/>
      <c r="E549" s="538"/>
      <c r="F549" s="536"/>
      <c r="G549" s="536"/>
      <c r="H549" s="536"/>
      <c r="I549" s="536"/>
      <c r="J549" s="536"/>
      <c r="K549" s="536"/>
      <c r="L549" s="536"/>
      <c r="M549" s="536"/>
      <c r="N549" s="536"/>
      <c r="O549" s="536"/>
      <c r="P549" s="536"/>
      <c r="Q549" s="536"/>
      <c r="R549" s="536"/>
      <c r="S549" s="536"/>
      <c r="T549" s="536"/>
      <c r="U549" s="536"/>
      <c r="V549" s="536"/>
      <c r="W549" s="536"/>
      <c r="X549" s="536"/>
      <c r="Y549" s="536"/>
      <c r="Z549" s="536"/>
      <c r="AA549" s="536"/>
      <c r="AB549" s="536"/>
      <c r="AC549" s="536"/>
      <c r="AD549" s="536"/>
      <c r="AE549" s="536"/>
    </row>
    <row r="550" customFormat="false" ht="15.75" hidden="false" customHeight="true" outlineLevel="0" collapsed="false">
      <c r="A550" s="536"/>
      <c r="B550" s="536"/>
      <c r="C550" s="536"/>
      <c r="D550" s="538"/>
      <c r="E550" s="538"/>
      <c r="F550" s="536"/>
      <c r="G550" s="536"/>
      <c r="H550" s="536"/>
      <c r="I550" s="536"/>
      <c r="J550" s="536"/>
      <c r="K550" s="536"/>
      <c r="L550" s="536"/>
      <c r="M550" s="536"/>
      <c r="N550" s="536"/>
      <c r="O550" s="536"/>
      <c r="P550" s="536"/>
      <c r="Q550" s="536"/>
      <c r="R550" s="536"/>
      <c r="S550" s="536"/>
      <c r="T550" s="536"/>
      <c r="U550" s="536"/>
      <c r="V550" s="536"/>
      <c r="W550" s="536"/>
      <c r="X550" s="536"/>
      <c r="Y550" s="536"/>
      <c r="Z550" s="536"/>
      <c r="AA550" s="536"/>
      <c r="AB550" s="536"/>
      <c r="AC550" s="536"/>
      <c r="AD550" s="536"/>
      <c r="AE550" s="536"/>
    </row>
    <row r="551" customFormat="false" ht="15.75" hidden="false" customHeight="true" outlineLevel="0" collapsed="false">
      <c r="A551" s="536"/>
      <c r="B551" s="536"/>
      <c r="C551" s="536"/>
      <c r="D551" s="538"/>
      <c r="E551" s="538"/>
      <c r="F551" s="536"/>
      <c r="G551" s="536"/>
      <c r="H551" s="536"/>
      <c r="I551" s="536"/>
      <c r="J551" s="536"/>
      <c r="K551" s="536"/>
      <c r="L551" s="536"/>
      <c r="M551" s="536"/>
      <c r="N551" s="536"/>
      <c r="O551" s="536"/>
      <c r="P551" s="536"/>
      <c r="Q551" s="536"/>
      <c r="R551" s="536"/>
      <c r="S551" s="536"/>
      <c r="T551" s="536"/>
      <c r="U551" s="536"/>
      <c r="V551" s="536"/>
      <c r="W551" s="536"/>
      <c r="X551" s="536"/>
      <c r="Y551" s="536"/>
      <c r="Z551" s="536"/>
      <c r="AA551" s="536"/>
      <c r="AB551" s="536"/>
      <c r="AC551" s="536"/>
      <c r="AD551" s="536"/>
      <c r="AE551" s="536"/>
    </row>
    <row r="552" customFormat="false" ht="15.75" hidden="false" customHeight="true" outlineLevel="0" collapsed="false">
      <c r="A552" s="536"/>
      <c r="B552" s="536"/>
      <c r="C552" s="536"/>
      <c r="D552" s="538"/>
      <c r="E552" s="538"/>
      <c r="F552" s="536"/>
      <c r="G552" s="536"/>
      <c r="H552" s="536"/>
      <c r="I552" s="536"/>
      <c r="J552" s="536"/>
      <c r="K552" s="536"/>
      <c r="L552" s="536"/>
      <c r="M552" s="536"/>
      <c r="N552" s="536"/>
      <c r="O552" s="536"/>
      <c r="P552" s="536"/>
      <c r="Q552" s="536"/>
      <c r="R552" s="536"/>
      <c r="S552" s="536"/>
      <c r="T552" s="536"/>
      <c r="U552" s="536"/>
      <c r="V552" s="536"/>
      <c r="W552" s="536"/>
      <c r="X552" s="536"/>
      <c r="Y552" s="536"/>
      <c r="Z552" s="536"/>
      <c r="AA552" s="536"/>
      <c r="AB552" s="536"/>
      <c r="AC552" s="536"/>
      <c r="AD552" s="536"/>
      <c r="AE552" s="536"/>
    </row>
    <row r="553" customFormat="false" ht="15.75" hidden="false" customHeight="true" outlineLevel="0" collapsed="false">
      <c r="A553" s="536"/>
      <c r="B553" s="536"/>
      <c r="C553" s="536"/>
      <c r="D553" s="538"/>
      <c r="E553" s="538"/>
      <c r="F553" s="536"/>
      <c r="G553" s="536"/>
      <c r="H553" s="536"/>
      <c r="I553" s="536"/>
      <c r="J553" s="536"/>
      <c r="K553" s="536"/>
      <c r="L553" s="536"/>
      <c r="M553" s="536"/>
      <c r="N553" s="536"/>
      <c r="O553" s="536"/>
      <c r="P553" s="536"/>
      <c r="Q553" s="536"/>
      <c r="R553" s="536"/>
      <c r="S553" s="536"/>
      <c r="T553" s="536"/>
      <c r="U553" s="536"/>
      <c r="V553" s="536"/>
      <c r="W553" s="536"/>
      <c r="X553" s="536"/>
      <c r="Y553" s="536"/>
      <c r="Z553" s="536"/>
      <c r="AA553" s="536"/>
      <c r="AB553" s="536"/>
      <c r="AC553" s="536"/>
      <c r="AD553" s="536"/>
      <c r="AE553" s="536"/>
    </row>
    <row r="554" customFormat="false" ht="15.75" hidden="false" customHeight="true" outlineLevel="0" collapsed="false">
      <c r="A554" s="536"/>
      <c r="B554" s="536"/>
      <c r="C554" s="536"/>
      <c r="D554" s="538"/>
      <c r="E554" s="538"/>
      <c r="F554" s="536"/>
      <c r="G554" s="536"/>
      <c r="H554" s="536"/>
      <c r="I554" s="536"/>
      <c r="J554" s="536"/>
      <c r="K554" s="536"/>
      <c r="L554" s="536"/>
      <c r="M554" s="536"/>
      <c r="N554" s="536"/>
      <c r="O554" s="536"/>
      <c r="P554" s="536"/>
      <c r="Q554" s="536"/>
      <c r="R554" s="536"/>
      <c r="S554" s="536"/>
      <c r="T554" s="536"/>
      <c r="U554" s="536"/>
      <c r="V554" s="536"/>
      <c r="W554" s="536"/>
      <c r="X554" s="536"/>
      <c r="Y554" s="536"/>
      <c r="Z554" s="536"/>
      <c r="AA554" s="536"/>
      <c r="AB554" s="536"/>
      <c r="AC554" s="536"/>
      <c r="AD554" s="536"/>
      <c r="AE554" s="536"/>
    </row>
    <row r="555" customFormat="false" ht="15.75" hidden="false" customHeight="true" outlineLevel="0" collapsed="false">
      <c r="A555" s="536"/>
      <c r="B555" s="536"/>
      <c r="C555" s="536"/>
      <c r="D555" s="538"/>
      <c r="E555" s="538"/>
      <c r="F555" s="536"/>
      <c r="G555" s="536"/>
      <c r="H555" s="536"/>
      <c r="I555" s="536"/>
      <c r="J555" s="536"/>
      <c r="K555" s="536"/>
      <c r="L555" s="536"/>
      <c r="M555" s="536"/>
      <c r="N555" s="536"/>
      <c r="O555" s="536"/>
      <c r="P555" s="536"/>
      <c r="Q555" s="536"/>
      <c r="R555" s="536"/>
      <c r="S555" s="536"/>
      <c r="T555" s="536"/>
      <c r="U555" s="536"/>
      <c r="V555" s="536"/>
      <c r="W555" s="536"/>
      <c r="X555" s="536"/>
      <c r="Y555" s="536"/>
      <c r="Z555" s="536"/>
      <c r="AA555" s="536"/>
      <c r="AB555" s="536"/>
      <c r="AC555" s="536"/>
      <c r="AD555" s="536"/>
      <c r="AE555" s="536"/>
    </row>
    <row r="556" customFormat="false" ht="15.75" hidden="false" customHeight="true" outlineLevel="0" collapsed="false">
      <c r="A556" s="536"/>
      <c r="B556" s="536"/>
      <c r="C556" s="536"/>
      <c r="D556" s="538"/>
      <c r="E556" s="538"/>
      <c r="F556" s="536"/>
      <c r="G556" s="536"/>
      <c r="H556" s="536"/>
      <c r="I556" s="536"/>
      <c r="J556" s="536"/>
      <c r="K556" s="536"/>
      <c r="L556" s="536"/>
      <c r="M556" s="536"/>
      <c r="N556" s="536"/>
      <c r="O556" s="536"/>
      <c r="P556" s="536"/>
      <c r="Q556" s="536"/>
      <c r="R556" s="536"/>
      <c r="S556" s="536"/>
      <c r="T556" s="536"/>
      <c r="U556" s="536"/>
      <c r="V556" s="536"/>
      <c r="W556" s="536"/>
      <c r="X556" s="536"/>
      <c r="Y556" s="536"/>
      <c r="Z556" s="536"/>
      <c r="AA556" s="536"/>
      <c r="AB556" s="536"/>
      <c r="AC556" s="536"/>
      <c r="AD556" s="536"/>
      <c r="AE556" s="536"/>
    </row>
    <row r="557" customFormat="false" ht="15.75" hidden="false" customHeight="true" outlineLevel="0" collapsed="false">
      <c r="A557" s="536"/>
      <c r="B557" s="536"/>
      <c r="C557" s="536"/>
      <c r="D557" s="538"/>
      <c r="E557" s="538"/>
      <c r="F557" s="536"/>
      <c r="G557" s="536"/>
      <c r="H557" s="536"/>
      <c r="I557" s="536"/>
      <c r="J557" s="536"/>
      <c r="K557" s="536"/>
      <c r="L557" s="536"/>
      <c r="M557" s="536"/>
      <c r="N557" s="536"/>
      <c r="O557" s="536"/>
      <c r="P557" s="536"/>
      <c r="Q557" s="536"/>
      <c r="R557" s="536"/>
      <c r="S557" s="536"/>
      <c r="T557" s="536"/>
      <c r="U557" s="536"/>
      <c r="V557" s="536"/>
      <c r="W557" s="536"/>
      <c r="X557" s="536"/>
      <c r="Y557" s="536"/>
      <c r="Z557" s="536"/>
      <c r="AA557" s="536"/>
      <c r="AB557" s="536"/>
      <c r="AC557" s="536"/>
      <c r="AD557" s="536"/>
      <c r="AE557" s="536"/>
    </row>
    <row r="558" customFormat="false" ht="15.75" hidden="false" customHeight="true" outlineLevel="0" collapsed="false">
      <c r="A558" s="536"/>
      <c r="B558" s="536"/>
      <c r="C558" s="536"/>
      <c r="D558" s="538"/>
      <c r="E558" s="538"/>
      <c r="F558" s="536"/>
      <c r="G558" s="536"/>
      <c r="H558" s="536"/>
      <c r="I558" s="536"/>
      <c r="J558" s="536"/>
      <c r="K558" s="536"/>
      <c r="L558" s="536"/>
      <c r="M558" s="536"/>
      <c r="N558" s="536"/>
      <c r="O558" s="536"/>
      <c r="P558" s="536"/>
      <c r="Q558" s="536"/>
      <c r="R558" s="536"/>
      <c r="S558" s="536"/>
      <c r="T558" s="536"/>
      <c r="U558" s="536"/>
      <c r="V558" s="536"/>
      <c r="W558" s="536"/>
      <c r="X558" s="536"/>
      <c r="Y558" s="536"/>
      <c r="Z558" s="536"/>
      <c r="AA558" s="536"/>
      <c r="AB558" s="536"/>
      <c r="AC558" s="536"/>
      <c r="AD558" s="536"/>
      <c r="AE558" s="536"/>
    </row>
    <row r="559" customFormat="false" ht="15.75" hidden="false" customHeight="true" outlineLevel="0" collapsed="false">
      <c r="A559" s="536"/>
      <c r="B559" s="536"/>
      <c r="C559" s="536"/>
      <c r="D559" s="538"/>
      <c r="E559" s="538"/>
      <c r="F559" s="536"/>
      <c r="G559" s="536"/>
      <c r="H559" s="536"/>
      <c r="I559" s="536"/>
      <c r="J559" s="536"/>
      <c r="K559" s="536"/>
      <c r="L559" s="536"/>
      <c r="M559" s="536"/>
      <c r="N559" s="536"/>
      <c r="O559" s="536"/>
      <c r="P559" s="536"/>
      <c r="Q559" s="536"/>
      <c r="R559" s="536"/>
      <c r="S559" s="536"/>
      <c r="T559" s="536"/>
      <c r="U559" s="536"/>
      <c r="V559" s="536"/>
      <c r="W559" s="536"/>
      <c r="X559" s="536"/>
      <c r="Y559" s="536"/>
      <c r="Z559" s="536"/>
      <c r="AA559" s="536"/>
      <c r="AB559" s="536"/>
      <c r="AC559" s="536"/>
      <c r="AD559" s="536"/>
      <c r="AE559" s="536"/>
    </row>
    <row r="560" customFormat="false" ht="15.75" hidden="false" customHeight="true" outlineLevel="0" collapsed="false">
      <c r="A560" s="536"/>
      <c r="B560" s="536"/>
      <c r="C560" s="536"/>
      <c r="D560" s="538"/>
      <c r="E560" s="538"/>
      <c r="F560" s="536"/>
      <c r="G560" s="536"/>
      <c r="H560" s="536"/>
      <c r="I560" s="536"/>
      <c r="J560" s="536"/>
      <c r="K560" s="536"/>
      <c r="L560" s="536"/>
      <c r="M560" s="536"/>
      <c r="N560" s="536"/>
      <c r="O560" s="536"/>
      <c r="P560" s="536"/>
      <c r="Q560" s="536"/>
      <c r="R560" s="536"/>
      <c r="S560" s="536"/>
      <c r="T560" s="536"/>
      <c r="U560" s="536"/>
      <c r="V560" s="536"/>
      <c r="W560" s="536"/>
      <c r="X560" s="536"/>
      <c r="Y560" s="536"/>
      <c r="Z560" s="536"/>
      <c r="AA560" s="536"/>
      <c r="AB560" s="536"/>
      <c r="AC560" s="536"/>
      <c r="AD560" s="536"/>
      <c r="AE560" s="536"/>
    </row>
    <row r="561" customFormat="false" ht="15.75" hidden="false" customHeight="true" outlineLevel="0" collapsed="false">
      <c r="A561" s="536"/>
      <c r="B561" s="536"/>
      <c r="C561" s="536"/>
      <c r="D561" s="538"/>
      <c r="E561" s="538"/>
      <c r="F561" s="536"/>
      <c r="G561" s="536"/>
      <c r="H561" s="536"/>
      <c r="I561" s="536"/>
      <c r="J561" s="536"/>
      <c r="K561" s="536"/>
      <c r="L561" s="536"/>
      <c r="M561" s="536"/>
      <c r="N561" s="536"/>
      <c r="O561" s="536"/>
      <c r="P561" s="536"/>
      <c r="Q561" s="536"/>
      <c r="R561" s="536"/>
      <c r="S561" s="536"/>
      <c r="T561" s="536"/>
      <c r="U561" s="536"/>
      <c r="V561" s="536"/>
      <c r="W561" s="536"/>
      <c r="X561" s="536"/>
      <c r="Y561" s="536"/>
      <c r="Z561" s="536"/>
      <c r="AA561" s="536"/>
      <c r="AB561" s="536"/>
      <c r="AC561" s="536"/>
      <c r="AD561" s="536"/>
      <c r="AE561" s="536"/>
    </row>
    <row r="562" customFormat="false" ht="15.75" hidden="false" customHeight="true" outlineLevel="0" collapsed="false">
      <c r="A562" s="536"/>
      <c r="B562" s="536"/>
      <c r="C562" s="536"/>
      <c r="D562" s="538"/>
      <c r="E562" s="538"/>
      <c r="F562" s="536"/>
      <c r="G562" s="536"/>
      <c r="H562" s="536"/>
      <c r="I562" s="536"/>
      <c r="J562" s="536"/>
      <c r="K562" s="536"/>
      <c r="L562" s="536"/>
      <c r="M562" s="536"/>
      <c r="N562" s="536"/>
      <c r="O562" s="536"/>
      <c r="P562" s="536"/>
      <c r="Q562" s="536"/>
      <c r="R562" s="536"/>
      <c r="S562" s="536"/>
      <c r="T562" s="536"/>
      <c r="U562" s="536"/>
      <c r="V562" s="536"/>
      <c r="W562" s="536"/>
      <c r="X562" s="536"/>
      <c r="Y562" s="536"/>
      <c r="Z562" s="536"/>
      <c r="AA562" s="536"/>
      <c r="AB562" s="536"/>
      <c r="AC562" s="536"/>
      <c r="AD562" s="536"/>
      <c r="AE562" s="536"/>
    </row>
    <row r="563" customFormat="false" ht="15.75" hidden="false" customHeight="true" outlineLevel="0" collapsed="false">
      <c r="A563" s="536"/>
      <c r="B563" s="536"/>
      <c r="C563" s="536"/>
      <c r="D563" s="538"/>
      <c r="E563" s="538"/>
      <c r="F563" s="536"/>
      <c r="G563" s="536"/>
      <c r="H563" s="536"/>
      <c r="I563" s="536"/>
      <c r="J563" s="536"/>
      <c r="K563" s="536"/>
      <c r="L563" s="536"/>
      <c r="M563" s="536"/>
      <c r="N563" s="536"/>
      <c r="O563" s="536"/>
      <c r="P563" s="536"/>
      <c r="Q563" s="536"/>
      <c r="R563" s="536"/>
      <c r="S563" s="536"/>
      <c r="T563" s="536"/>
      <c r="U563" s="536"/>
      <c r="V563" s="536"/>
      <c r="W563" s="536"/>
      <c r="X563" s="536"/>
      <c r="Y563" s="536"/>
      <c r="Z563" s="536"/>
      <c r="AA563" s="536"/>
      <c r="AB563" s="536"/>
      <c r="AC563" s="536"/>
      <c r="AD563" s="536"/>
      <c r="AE563" s="536"/>
    </row>
    <row r="564" customFormat="false" ht="15.75" hidden="false" customHeight="true" outlineLevel="0" collapsed="false">
      <c r="A564" s="536"/>
      <c r="B564" s="536"/>
      <c r="C564" s="536"/>
      <c r="D564" s="538"/>
      <c r="E564" s="538"/>
      <c r="F564" s="536"/>
      <c r="G564" s="536"/>
      <c r="H564" s="536"/>
      <c r="I564" s="536"/>
      <c r="J564" s="536"/>
      <c r="K564" s="536"/>
      <c r="L564" s="536"/>
      <c r="M564" s="536"/>
      <c r="N564" s="536"/>
      <c r="O564" s="536"/>
      <c r="P564" s="536"/>
      <c r="Q564" s="536"/>
      <c r="R564" s="536"/>
      <c r="S564" s="536"/>
      <c r="T564" s="536"/>
      <c r="U564" s="536"/>
      <c r="V564" s="536"/>
      <c r="W564" s="536"/>
      <c r="X564" s="536"/>
      <c r="Y564" s="536"/>
      <c r="Z564" s="536"/>
      <c r="AA564" s="536"/>
      <c r="AB564" s="536"/>
      <c r="AC564" s="536"/>
      <c r="AD564" s="536"/>
      <c r="AE564" s="536"/>
    </row>
    <row r="565" customFormat="false" ht="15.75" hidden="false" customHeight="true" outlineLevel="0" collapsed="false">
      <c r="A565" s="536"/>
      <c r="B565" s="536"/>
      <c r="C565" s="536"/>
      <c r="D565" s="538"/>
      <c r="E565" s="538"/>
      <c r="F565" s="536"/>
      <c r="G565" s="536"/>
      <c r="H565" s="536"/>
      <c r="I565" s="536"/>
      <c r="J565" s="536"/>
      <c r="K565" s="536"/>
      <c r="L565" s="536"/>
      <c r="M565" s="536"/>
      <c r="N565" s="536"/>
      <c r="O565" s="536"/>
      <c r="P565" s="536"/>
      <c r="Q565" s="536"/>
      <c r="R565" s="536"/>
      <c r="S565" s="536"/>
      <c r="T565" s="536"/>
      <c r="U565" s="536"/>
      <c r="V565" s="536"/>
      <c r="W565" s="536"/>
      <c r="X565" s="536"/>
      <c r="Y565" s="536"/>
      <c r="Z565" s="536"/>
      <c r="AA565" s="536"/>
      <c r="AB565" s="536"/>
      <c r="AC565" s="536"/>
      <c r="AD565" s="536"/>
      <c r="AE565" s="536"/>
    </row>
    <row r="566" customFormat="false" ht="15.75" hidden="false" customHeight="true" outlineLevel="0" collapsed="false">
      <c r="A566" s="536"/>
      <c r="B566" s="536"/>
      <c r="C566" s="536"/>
      <c r="D566" s="538"/>
      <c r="E566" s="538"/>
      <c r="F566" s="536"/>
      <c r="G566" s="536"/>
      <c r="H566" s="536"/>
      <c r="I566" s="536"/>
      <c r="J566" s="536"/>
      <c r="K566" s="536"/>
      <c r="L566" s="536"/>
      <c r="M566" s="536"/>
      <c r="N566" s="536"/>
      <c r="O566" s="536"/>
      <c r="P566" s="536"/>
      <c r="Q566" s="536"/>
      <c r="R566" s="536"/>
      <c r="S566" s="536"/>
      <c r="T566" s="536"/>
      <c r="U566" s="536"/>
      <c r="V566" s="536"/>
      <c r="W566" s="536"/>
      <c r="X566" s="536"/>
      <c r="Y566" s="536"/>
      <c r="Z566" s="536"/>
      <c r="AA566" s="536"/>
      <c r="AB566" s="536"/>
      <c r="AC566" s="536"/>
      <c r="AD566" s="536"/>
      <c r="AE566" s="536"/>
    </row>
    <row r="567" customFormat="false" ht="15.75" hidden="false" customHeight="true" outlineLevel="0" collapsed="false">
      <c r="A567" s="536"/>
      <c r="B567" s="536"/>
      <c r="C567" s="536"/>
      <c r="D567" s="538"/>
      <c r="E567" s="538"/>
      <c r="F567" s="536"/>
      <c r="G567" s="536"/>
      <c r="H567" s="536"/>
      <c r="I567" s="536"/>
      <c r="J567" s="536"/>
      <c r="K567" s="536"/>
      <c r="L567" s="536"/>
      <c r="M567" s="536"/>
      <c r="N567" s="536"/>
      <c r="O567" s="536"/>
      <c r="P567" s="536"/>
      <c r="Q567" s="536"/>
      <c r="R567" s="536"/>
      <c r="S567" s="536"/>
      <c r="T567" s="536"/>
      <c r="U567" s="536"/>
      <c r="V567" s="536"/>
      <c r="W567" s="536"/>
      <c r="X567" s="536"/>
      <c r="Y567" s="536"/>
      <c r="Z567" s="536"/>
      <c r="AA567" s="536"/>
      <c r="AB567" s="536"/>
      <c r="AC567" s="536"/>
      <c r="AD567" s="536"/>
      <c r="AE567" s="536"/>
    </row>
    <row r="568" customFormat="false" ht="15.75" hidden="false" customHeight="true" outlineLevel="0" collapsed="false">
      <c r="A568" s="536"/>
      <c r="B568" s="536"/>
      <c r="C568" s="536"/>
      <c r="D568" s="538"/>
      <c r="E568" s="538"/>
      <c r="F568" s="536"/>
      <c r="G568" s="536"/>
      <c r="H568" s="536"/>
      <c r="I568" s="536"/>
      <c r="J568" s="536"/>
      <c r="K568" s="536"/>
      <c r="L568" s="536"/>
      <c r="M568" s="536"/>
      <c r="N568" s="536"/>
      <c r="O568" s="536"/>
      <c r="P568" s="536"/>
      <c r="Q568" s="536"/>
      <c r="R568" s="536"/>
      <c r="S568" s="536"/>
      <c r="T568" s="536"/>
      <c r="U568" s="536"/>
      <c r="V568" s="536"/>
      <c r="W568" s="536"/>
      <c r="X568" s="536"/>
      <c r="Y568" s="536"/>
      <c r="Z568" s="536"/>
      <c r="AA568" s="536"/>
      <c r="AB568" s="536"/>
      <c r="AC568" s="536"/>
      <c r="AD568" s="536"/>
      <c r="AE568" s="536"/>
    </row>
    <row r="569" customFormat="false" ht="15.75" hidden="false" customHeight="true" outlineLevel="0" collapsed="false">
      <c r="A569" s="536"/>
      <c r="B569" s="536"/>
      <c r="C569" s="536"/>
      <c r="D569" s="538"/>
      <c r="E569" s="538"/>
      <c r="F569" s="536"/>
      <c r="G569" s="536"/>
      <c r="H569" s="536"/>
      <c r="I569" s="536"/>
      <c r="J569" s="536"/>
      <c r="K569" s="536"/>
      <c r="L569" s="536"/>
      <c r="M569" s="536"/>
      <c r="N569" s="536"/>
      <c r="O569" s="536"/>
      <c r="P569" s="536"/>
      <c r="Q569" s="536"/>
      <c r="R569" s="536"/>
      <c r="S569" s="536"/>
      <c r="T569" s="536"/>
      <c r="U569" s="536"/>
      <c r="V569" s="536"/>
      <c r="W569" s="536"/>
      <c r="X569" s="536"/>
      <c r="Y569" s="536"/>
      <c r="Z569" s="536"/>
      <c r="AA569" s="536"/>
      <c r="AB569" s="536"/>
      <c r="AC569" s="536"/>
      <c r="AD569" s="536"/>
      <c r="AE569" s="536"/>
    </row>
    <row r="570" customFormat="false" ht="15.75" hidden="false" customHeight="true" outlineLevel="0" collapsed="false">
      <c r="A570" s="536"/>
      <c r="B570" s="536"/>
      <c r="C570" s="536"/>
      <c r="D570" s="538"/>
      <c r="E570" s="538"/>
      <c r="F570" s="536"/>
      <c r="G570" s="536"/>
      <c r="H570" s="536"/>
      <c r="I570" s="536"/>
      <c r="J570" s="536"/>
      <c r="K570" s="536"/>
      <c r="L570" s="536"/>
      <c r="M570" s="536"/>
      <c r="N570" s="536"/>
      <c r="O570" s="536"/>
      <c r="P570" s="536"/>
      <c r="Q570" s="536"/>
      <c r="R570" s="536"/>
      <c r="S570" s="536"/>
      <c r="T570" s="536"/>
      <c r="U570" s="536"/>
      <c r="V570" s="536"/>
      <c r="W570" s="536"/>
      <c r="X570" s="536"/>
      <c r="Y570" s="536"/>
      <c r="Z570" s="536"/>
      <c r="AA570" s="536"/>
      <c r="AB570" s="536"/>
      <c r="AC570" s="536"/>
      <c r="AD570" s="536"/>
      <c r="AE570" s="536"/>
    </row>
    <row r="571" customFormat="false" ht="15.75" hidden="false" customHeight="true" outlineLevel="0" collapsed="false">
      <c r="A571" s="536"/>
      <c r="B571" s="536"/>
      <c r="C571" s="536"/>
      <c r="D571" s="538"/>
      <c r="E571" s="538"/>
      <c r="F571" s="536"/>
      <c r="G571" s="536"/>
      <c r="H571" s="536"/>
      <c r="I571" s="536"/>
      <c r="J571" s="536"/>
      <c r="K571" s="536"/>
      <c r="L571" s="536"/>
      <c r="M571" s="536"/>
      <c r="N571" s="536"/>
      <c r="O571" s="536"/>
      <c r="P571" s="536"/>
      <c r="Q571" s="536"/>
      <c r="R571" s="536"/>
      <c r="S571" s="536"/>
      <c r="T571" s="536"/>
      <c r="U571" s="536"/>
      <c r="V571" s="536"/>
      <c r="W571" s="536"/>
      <c r="X571" s="536"/>
      <c r="Y571" s="536"/>
      <c r="Z571" s="536"/>
      <c r="AA571" s="536"/>
      <c r="AB571" s="536"/>
      <c r="AC571" s="536"/>
      <c r="AD571" s="536"/>
      <c r="AE571" s="536"/>
    </row>
    <row r="572" customFormat="false" ht="15.75" hidden="false" customHeight="true" outlineLevel="0" collapsed="false">
      <c r="A572" s="536"/>
      <c r="B572" s="536"/>
      <c r="C572" s="536"/>
      <c r="D572" s="538"/>
      <c r="E572" s="538"/>
      <c r="F572" s="536"/>
      <c r="G572" s="536"/>
      <c r="H572" s="536"/>
      <c r="I572" s="536"/>
      <c r="J572" s="536"/>
      <c r="K572" s="536"/>
      <c r="L572" s="536"/>
      <c r="M572" s="536"/>
      <c r="N572" s="536"/>
      <c r="O572" s="536"/>
      <c r="P572" s="536"/>
      <c r="Q572" s="536"/>
      <c r="R572" s="536"/>
      <c r="S572" s="536"/>
      <c r="T572" s="536"/>
      <c r="U572" s="536"/>
      <c r="V572" s="536"/>
      <c r="W572" s="536"/>
      <c r="X572" s="536"/>
      <c r="Y572" s="536"/>
      <c r="Z572" s="536"/>
      <c r="AA572" s="536"/>
      <c r="AB572" s="536"/>
      <c r="AC572" s="536"/>
      <c r="AD572" s="536"/>
      <c r="AE572" s="536"/>
    </row>
    <row r="573" customFormat="false" ht="15.75" hidden="false" customHeight="true" outlineLevel="0" collapsed="false">
      <c r="A573" s="536"/>
      <c r="B573" s="536"/>
      <c r="C573" s="536"/>
      <c r="D573" s="538"/>
      <c r="E573" s="538"/>
      <c r="F573" s="536"/>
      <c r="G573" s="536"/>
      <c r="H573" s="536"/>
      <c r="I573" s="536"/>
      <c r="J573" s="536"/>
      <c r="K573" s="536"/>
      <c r="L573" s="536"/>
      <c r="M573" s="536"/>
      <c r="N573" s="536"/>
      <c r="O573" s="536"/>
      <c r="P573" s="536"/>
      <c r="Q573" s="536"/>
      <c r="R573" s="536"/>
      <c r="S573" s="536"/>
      <c r="T573" s="536"/>
      <c r="U573" s="536"/>
      <c r="V573" s="536"/>
      <c r="W573" s="536"/>
      <c r="X573" s="536"/>
      <c r="Y573" s="536"/>
      <c r="Z573" s="536"/>
      <c r="AA573" s="536"/>
      <c r="AB573" s="536"/>
      <c r="AC573" s="536"/>
      <c r="AD573" s="536"/>
      <c r="AE573" s="536"/>
    </row>
    <row r="574" customFormat="false" ht="15.75" hidden="false" customHeight="true" outlineLevel="0" collapsed="false">
      <c r="A574" s="536"/>
      <c r="B574" s="536"/>
      <c r="C574" s="536"/>
      <c r="D574" s="538"/>
      <c r="E574" s="538"/>
      <c r="F574" s="536"/>
      <c r="G574" s="536"/>
      <c r="H574" s="536"/>
      <c r="I574" s="536"/>
      <c r="J574" s="536"/>
      <c r="K574" s="536"/>
      <c r="L574" s="536"/>
      <c r="M574" s="536"/>
      <c r="N574" s="536"/>
      <c r="O574" s="536"/>
      <c r="P574" s="536"/>
      <c r="Q574" s="536"/>
      <c r="R574" s="536"/>
      <c r="S574" s="536"/>
      <c r="T574" s="536"/>
      <c r="U574" s="536"/>
      <c r="V574" s="536"/>
      <c r="W574" s="536"/>
      <c r="X574" s="536"/>
      <c r="Y574" s="536"/>
      <c r="Z574" s="536"/>
      <c r="AA574" s="536"/>
      <c r="AB574" s="536"/>
      <c r="AC574" s="536"/>
      <c r="AD574" s="536"/>
      <c r="AE574" s="536"/>
    </row>
    <row r="575" customFormat="false" ht="15.75" hidden="false" customHeight="true" outlineLevel="0" collapsed="false">
      <c r="A575" s="536"/>
      <c r="B575" s="536"/>
      <c r="C575" s="536"/>
      <c r="D575" s="538"/>
      <c r="E575" s="538"/>
      <c r="F575" s="536"/>
      <c r="G575" s="536"/>
      <c r="H575" s="536"/>
      <c r="I575" s="536"/>
      <c r="J575" s="536"/>
      <c r="K575" s="536"/>
      <c r="L575" s="536"/>
      <c r="M575" s="536"/>
      <c r="N575" s="536"/>
      <c r="O575" s="536"/>
      <c r="P575" s="536"/>
      <c r="Q575" s="536"/>
      <c r="R575" s="536"/>
      <c r="S575" s="536"/>
      <c r="T575" s="536"/>
      <c r="U575" s="536"/>
      <c r="V575" s="536"/>
      <c r="W575" s="536"/>
      <c r="X575" s="536"/>
      <c r="Y575" s="536"/>
      <c r="Z575" s="536"/>
      <c r="AA575" s="536"/>
      <c r="AB575" s="536"/>
      <c r="AC575" s="536"/>
      <c r="AD575" s="536"/>
      <c r="AE575" s="536"/>
    </row>
    <row r="576" customFormat="false" ht="15.75" hidden="false" customHeight="true" outlineLevel="0" collapsed="false">
      <c r="A576" s="536"/>
      <c r="B576" s="536"/>
      <c r="C576" s="536"/>
      <c r="D576" s="538"/>
      <c r="E576" s="538"/>
      <c r="F576" s="536"/>
      <c r="G576" s="536"/>
      <c r="H576" s="536"/>
      <c r="I576" s="536"/>
      <c r="J576" s="536"/>
      <c r="K576" s="536"/>
      <c r="L576" s="536"/>
      <c r="M576" s="536"/>
      <c r="N576" s="536"/>
      <c r="O576" s="536"/>
      <c r="P576" s="536"/>
      <c r="Q576" s="536"/>
      <c r="R576" s="536"/>
      <c r="S576" s="536"/>
      <c r="T576" s="536"/>
      <c r="U576" s="536"/>
      <c r="V576" s="536"/>
      <c r="W576" s="536"/>
      <c r="X576" s="536"/>
      <c r="Y576" s="536"/>
      <c r="Z576" s="536"/>
      <c r="AA576" s="536"/>
      <c r="AB576" s="536"/>
      <c r="AC576" s="536"/>
      <c r="AD576" s="536"/>
      <c r="AE576" s="536"/>
    </row>
    <row r="577" customFormat="false" ht="15.75" hidden="false" customHeight="true" outlineLevel="0" collapsed="false">
      <c r="A577" s="536"/>
      <c r="B577" s="536"/>
      <c r="C577" s="536"/>
      <c r="D577" s="538"/>
      <c r="E577" s="538"/>
      <c r="F577" s="536"/>
      <c r="G577" s="536"/>
      <c r="H577" s="536"/>
      <c r="I577" s="536"/>
      <c r="J577" s="536"/>
      <c r="K577" s="536"/>
      <c r="L577" s="536"/>
      <c r="M577" s="536"/>
      <c r="N577" s="536"/>
      <c r="O577" s="536"/>
      <c r="P577" s="536"/>
      <c r="Q577" s="536"/>
      <c r="R577" s="536"/>
      <c r="S577" s="536"/>
      <c r="T577" s="536"/>
      <c r="U577" s="536"/>
      <c r="V577" s="536"/>
      <c r="W577" s="536"/>
      <c r="X577" s="536"/>
      <c r="Y577" s="536"/>
      <c r="Z577" s="536"/>
      <c r="AA577" s="536"/>
      <c r="AB577" s="536"/>
      <c r="AC577" s="536"/>
      <c r="AD577" s="536"/>
      <c r="AE577" s="536"/>
    </row>
    <row r="578" customFormat="false" ht="15.75" hidden="false" customHeight="true" outlineLevel="0" collapsed="false">
      <c r="A578" s="536"/>
      <c r="B578" s="536"/>
      <c r="C578" s="536"/>
      <c r="D578" s="538"/>
      <c r="E578" s="538"/>
      <c r="F578" s="536"/>
      <c r="G578" s="536"/>
      <c r="H578" s="536"/>
      <c r="I578" s="536"/>
      <c r="J578" s="536"/>
      <c r="K578" s="536"/>
      <c r="L578" s="536"/>
      <c r="M578" s="536"/>
      <c r="N578" s="536"/>
      <c r="O578" s="536"/>
      <c r="P578" s="536"/>
      <c r="Q578" s="536"/>
      <c r="R578" s="536"/>
      <c r="S578" s="536"/>
      <c r="T578" s="536"/>
      <c r="U578" s="536"/>
      <c r="V578" s="536"/>
      <c r="W578" s="536"/>
      <c r="X578" s="536"/>
      <c r="Y578" s="536"/>
      <c r="Z578" s="536"/>
      <c r="AA578" s="536"/>
      <c r="AB578" s="536"/>
      <c r="AC578" s="536"/>
      <c r="AD578" s="536"/>
      <c r="AE578" s="536"/>
    </row>
    <row r="579" customFormat="false" ht="15.75" hidden="false" customHeight="true" outlineLevel="0" collapsed="false">
      <c r="A579" s="536"/>
      <c r="B579" s="536"/>
      <c r="C579" s="536"/>
      <c r="D579" s="538"/>
      <c r="E579" s="538"/>
      <c r="F579" s="536"/>
      <c r="G579" s="536"/>
      <c r="H579" s="536"/>
      <c r="I579" s="536"/>
      <c r="J579" s="536"/>
      <c r="K579" s="536"/>
      <c r="L579" s="536"/>
      <c r="M579" s="536"/>
      <c r="N579" s="536"/>
      <c r="O579" s="536"/>
      <c r="P579" s="536"/>
      <c r="Q579" s="536"/>
      <c r="R579" s="536"/>
      <c r="S579" s="536"/>
      <c r="T579" s="536"/>
      <c r="U579" s="536"/>
      <c r="V579" s="536"/>
      <c r="W579" s="536"/>
      <c r="X579" s="536"/>
      <c r="Y579" s="536"/>
      <c r="Z579" s="536"/>
      <c r="AA579" s="536"/>
      <c r="AB579" s="536"/>
      <c r="AC579" s="536"/>
      <c r="AD579" s="536"/>
      <c r="AE579" s="536"/>
    </row>
    <row r="580" customFormat="false" ht="15.75" hidden="false" customHeight="true" outlineLevel="0" collapsed="false">
      <c r="A580" s="536"/>
      <c r="B580" s="536"/>
      <c r="C580" s="536"/>
      <c r="D580" s="538"/>
      <c r="E580" s="538"/>
      <c r="F580" s="536"/>
      <c r="G580" s="536"/>
      <c r="H580" s="536"/>
      <c r="I580" s="536"/>
      <c r="J580" s="536"/>
      <c r="K580" s="536"/>
      <c r="L580" s="536"/>
      <c r="M580" s="536"/>
      <c r="N580" s="536"/>
      <c r="O580" s="536"/>
      <c r="P580" s="536"/>
      <c r="Q580" s="536"/>
      <c r="R580" s="536"/>
      <c r="S580" s="536"/>
      <c r="T580" s="536"/>
      <c r="U580" s="536"/>
      <c r="V580" s="536"/>
      <c r="W580" s="536"/>
      <c r="X580" s="536"/>
      <c r="Y580" s="536"/>
      <c r="Z580" s="536"/>
      <c r="AA580" s="536"/>
      <c r="AB580" s="536"/>
      <c r="AC580" s="536"/>
      <c r="AD580" s="536"/>
      <c r="AE580" s="536"/>
    </row>
    <row r="581" customFormat="false" ht="15.75" hidden="false" customHeight="true" outlineLevel="0" collapsed="false">
      <c r="A581" s="536"/>
      <c r="B581" s="536"/>
      <c r="C581" s="536"/>
      <c r="D581" s="538"/>
      <c r="E581" s="538"/>
      <c r="F581" s="536"/>
      <c r="G581" s="536"/>
      <c r="H581" s="536"/>
      <c r="I581" s="536"/>
      <c r="J581" s="536"/>
      <c r="K581" s="536"/>
      <c r="L581" s="536"/>
      <c r="M581" s="536"/>
      <c r="N581" s="536"/>
      <c r="O581" s="536"/>
      <c r="P581" s="536"/>
      <c r="Q581" s="536"/>
      <c r="R581" s="536"/>
      <c r="S581" s="536"/>
      <c r="T581" s="536"/>
      <c r="U581" s="536"/>
      <c r="V581" s="536"/>
      <c r="W581" s="536"/>
      <c r="X581" s="536"/>
      <c r="Y581" s="536"/>
      <c r="Z581" s="536"/>
      <c r="AA581" s="536"/>
      <c r="AB581" s="536"/>
      <c r="AC581" s="536"/>
      <c r="AD581" s="536"/>
      <c r="AE581" s="536"/>
    </row>
    <row r="582" customFormat="false" ht="15.75" hidden="false" customHeight="true" outlineLevel="0" collapsed="false">
      <c r="A582" s="536"/>
      <c r="B582" s="536"/>
      <c r="C582" s="536"/>
      <c r="D582" s="538"/>
      <c r="E582" s="538"/>
      <c r="F582" s="536"/>
      <c r="G582" s="536"/>
      <c r="H582" s="536"/>
      <c r="I582" s="536"/>
      <c r="J582" s="536"/>
      <c r="K582" s="536"/>
      <c r="L582" s="536"/>
      <c r="M582" s="536"/>
      <c r="N582" s="536"/>
      <c r="O582" s="536"/>
      <c r="P582" s="536"/>
      <c r="Q582" s="536"/>
      <c r="R582" s="536"/>
      <c r="S582" s="536"/>
      <c r="T582" s="536"/>
      <c r="U582" s="536"/>
      <c r="V582" s="536"/>
      <c r="W582" s="536"/>
      <c r="X582" s="536"/>
      <c r="Y582" s="536"/>
      <c r="Z582" s="536"/>
      <c r="AA582" s="536"/>
      <c r="AB582" s="536"/>
      <c r="AC582" s="536"/>
      <c r="AD582" s="536"/>
      <c r="AE582" s="536"/>
    </row>
    <row r="583" customFormat="false" ht="15.75" hidden="false" customHeight="true" outlineLevel="0" collapsed="false">
      <c r="A583" s="536"/>
      <c r="B583" s="536"/>
      <c r="C583" s="536"/>
      <c r="D583" s="538"/>
      <c r="E583" s="538"/>
      <c r="F583" s="536"/>
      <c r="G583" s="536"/>
      <c r="H583" s="536"/>
      <c r="I583" s="536"/>
      <c r="J583" s="536"/>
      <c r="K583" s="536"/>
      <c r="L583" s="536"/>
      <c r="M583" s="536"/>
      <c r="N583" s="536"/>
      <c r="O583" s="536"/>
      <c r="P583" s="536"/>
      <c r="Q583" s="536"/>
      <c r="R583" s="536"/>
      <c r="S583" s="536"/>
      <c r="T583" s="536"/>
      <c r="U583" s="536"/>
      <c r="V583" s="536"/>
      <c r="W583" s="536"/>
      <c r="X583" s="536"/>
      <c r="Y583" s="536"/>
      <c r="Z583" s="536"/>
      <c r="AA583" s="536"/>
      <c r="AB583" s="536"/>
      <c r="AC583" s="536"/>
      <c r="AD583" s="536"/>
      <c r="AE583" s="536"/>
    </row>
    <row r="584" customFormat="false" ht="15.75" hidden="false" customHeight="true" outlineLevel="0" collapsed="false">
      <c r="A584" s="536"/>
      <c r="B584" s="536"/>
      <c r="C584" s="536"/>
      <c r="D584" s="538"/>
      <c r="E584" s="538"/>
      <c r="F584" s="536"/>
      <c r="G584" s="536"/>
      <c r="H584" s="536"/>
      <c r="I584" s="536"/>
      <c r="J584" s="536"/>
      <c r="K584" s="536"/>
      <c r="L584" s="536"/>
      <c r="M584" s="536"/>
      <c r="N584" s="536"/>
      <c r="O584" s="536"/>
      <c r="P584" s="536"/>
      <c r="Q584" s="536"/>
      <c r="R584" s="536"/>
      <c r="S584" s="536"/>
      <c r="T584" s="536"/>
      <c r="U584" s="536"/>
      <c r="V584" s="536"/>
      <c r="W584" s="536"/>
      <c r="X584" s="536"/>
      <c r="Y584" s="536"/>
      <c r="Z584" s="536"/>
      <c r="AA584" s="536"/>
      <c r="AB584" s="536"/>
      <c r="AC584" s="536"/>
      <c r="AD584" s="536"/>
      <c r="AE584" s="536"/>
    </row>
    <row r="585" customFormat="false" ht="15.75" hidden="false" customHeight="true" outlineLevel="0" collapsed="false">
      <c r="A585" s="536"/>
      <c r="B585" s="536"/>
      <c r="C585" s="536"/>
      <c r="D585" s="538"/>
      <c r="E585" s="538"/>
      <c r="F585" s="536"/>
      <c r="G585" s="536"/>
      <c r="H585" s="536"/>
      <c r="I585" s="536"/>
      <c r="J585" s="536"/>
      <c r="K585" s="536"/>
      <c r="L585" s="536"/>
      <c r="M585" s="536"/>
      <c r="N585" s="536"/>
      <c r="O585" s="536"/>
      <c r="P585" s="536"/>
      <c r="Q585" s="536"/>
      <c r="R585" s="536"/>
      <c r="S585" s="536"/>
      <c r="T585" s="536"/>
      <c r="U585" s="536"/>
      <c r="V585" s="536"/>
      <c r="W585" s="536"/>
      <c r="X585" s="536"/>
      <c r="Y585" s="536"/>
      <c r="Z585" s="536"/>
      <c r="AA585" s="536"/>
      <c r="AB585" s="536"/>
      <c r="AC585" s="536"/>
      <c r="AD585" s="536"/>
      <c r="AE585" s="536"/>
    </row>
    <row r="586" customFormat="false" ht="15.75" hidden="false" customHeight="true" outlineLevel="0" collapsed="false">
      <c r="A586" s="536"/>
      <c r="B586" s="536"/>
      <c r="C586" s="536"/>
      <c r="D586" s="538"/>
      <c r="E586" s="538"/>
      <c r="F586" s="536"/>
      <c r="G586" s="536"/>
      <c r="H586" s="536"/>
      <c r="I586" s="536"/>
      <c r="J586" s="536"/>
      <c r="K586" s="536"/>
      <c r="L586" s="536"/>
      <c r="M586" s="536"/>
      <c r="N586" s="536"/>
      <c r="O586" s="536"/>
      <c r="P586" s="536"/>
      <c r="Q586" s="536"/>
      <c r="R586" s="536"/>
      <c r="S586" s="536"/>
      <c r="T586" s="536"/>
      <c r="U586" s="536"/>
      <c r="V586" s="536"/>
      <c r="W586" s="536"/>
      <c r="X586" s="536"/>
      <c r="Y586" s="536"/>
      <c r="Z586" s="536"/>
      <c r="AA586" s="536"/>
      <c r="AB586" s="536"/>
      <c r="AC586" s="536"/>
      <c r="AD586" s="536"/>
      <c r="AE586" s="536"/>
    </row>
    <row r="587" customFormat="false" ht="15.75" hidden="false" customHeight="true" outlineLevel="0" collapsed="false">
      <c r="A587" s="536"/>
      <c r="B587" s="536"/>
      <c r="C587" s="536"/>
      <c r="D587" s="538"/>
      <c r="E587" s="538"/>
      <c r="F587" s="536"/>
      <c r="G587" s="536"/>
      <c r="H587" s="536"/>
      <c r="I587" s="536"/>
      <c r="J587" s="536"/>
      <c r="K587" s="536"/>
      <c r="L587" s="536"/>
      <c r="M587" s="536"/>
      <c r="N587" s="536"/>
      <c r="O587" s="536"/>
      <c r="P587" s="536"/>
      <c r="Q587" s="536"/>
      <c r="R587" s="536"/>
      <c r="S587" s="536"/>
      <c r="T587" s="536"/>
      <c r="U587" s="536"/>
      <c r="V587" s="536"/>
      <c r="W587" s="536"/>
      <c r="X587" s="536"/>
      <c r="Y587" s="536"/>
      <c r="Z587" s="536"/>
      <c r="AA587" s="536"/>
      <c r="AB587" s="536"/>
      <c r="AC587" s="536"/>
      <c r="AD587" s="536"/>
      <c r="AE587" s="536"/>
    </row>
    <row r="588" customFormat="false" ht="15.75" hidden="false" customHeight="true" outlineLevel="0" collapsed="false">
      <c r="A588" s="536"/>
      <c r="B588" s="536"/>
      <c r="C588" s="536"/>
      <c r="D588" s="538"/>
      <c r="E588" s="538"/>
      <c r="F588" s="536"/>
      <c r="G588" s="536"/>
      <c r="H588" s="536"/>
      <c r="I588" s="536"/>
      <c r="J588" s="536"/>
      <c r="K588" s="536"/>
      <c r="L588" s="536"/>
      <c r="M588" s="536"/>
      <c r="N588" s="536"/>
      <c r="O588" s="536"/>
      <c r="P588" s="536"/>
      <c r="Q588" s="536"/>
      <c r="R588" s="536"/>
      <c r="S588" s="536"/>
      <c r="T588" s="536"/>
      <c r="U588" s="536"/>
      <c r="V588" s="536"/>
      <c r="W588" s="536"/>
      <c r="X588" s="536"/>
      <c r="Y588" s="536"/>
      <c r="Z588" s="536"/>
      <c r="AA588" s="536"/>
      <c r="AB588" s="536"/>
      <c r="AC588" s="536"/>
      <c r="AD588" s="536"/>
      <c r="AE588" s="536"/>
    </row>
    <row r="589" customFormat="false" ht="15.75" hidden="false" customHeight="true" outlineLevel="0" collapsed="false">
      <c r="A589" s="536"/>
      <c r="B589" s="536"/>
      <c r="C589" s="536"/>
      <c r="D589" s="538"/>
      <c r="E589" s="538"/>
      <c r="F589" s="536"/>
      <c r="G589" s="536"/>
      <c r="H589" s="536"/>
      <c r="I589" s="536"/>
      <c r="J589" s="536"/>
      <c r="K589" s="536"/>
      <c r="L589" s="536"/>
      <c r="M589" s="536"/>
      <c r="N589" s="536"/>
      <c r="O589" s="536"/>
      <c r="P589" s="536"/>
      <c r="Q589" s="536"/>
      <c r="R589" s="536"/>
      <c r="S589" s="536"/>
      <c r="T589" s="536"/>
      <c r="U589" s="536"/>
      <c r="V589" s="536"/>
      <c r="W589" s="536"/>
      <c r="X589" s="536"/>
      <c r="Y589" s="536"/>
      <c r="Z589" s="536"/>
      <c r="AA589" s="536"/>
      <c r="AB589" s="536"/>
      <c r="AC589" s="536"/>
      <c r="AD589" s="536"/>
      <c r="AE589" s="536"/>
    </row>
    <row r="590" customFormat="false" ht="15.75" hidden="false" customHeight="true" outlineLevel="0" collapsed="false">
      <c r="A590" s="536"/>
      <c r="B590" s="536"/>
      <c r="C590" s="536"/>
      <c r="D590" s="538"/>
      <c r="E590" s="538"/>
      <c r="F590" s="536"/>
      <c r="G590" s="536"/>
      <c r="H590" s="536"/>
      <c r="I590" s="536"/>
      <c r="J590" s="536"/>
      <c r="K590" s="536"/>
      <c r="L590" s="536"/>
      <c r="M590" s="536"/>
      <c r="N590" s="536"/>
      <c r="O590" s="536"/>
      <c r="P590" s="536"/>
      <c r="Q590" s="536"/>
      <c r="R590" s="536"/>
      <c r="S590" s="536"/>
      <c r="T590" s="536"/>
      <c r="U590" s="536"/>
      <c r="V590" s="536"/>
      <c r="W590" s="536"/>
      <c r="X590" s="536"/>
      <c r="Y590" s="536"/>
      <c r="Z590" s="536"/>
      <c r="AA590" s="536"/>
      <c r="AB590" s="536"/>
      <c r="AC590" s="536"/>
      <c r="AD590" s="536"/>
      <c r="AE590" s="536"/>
    </row>
    <row r="591" customFormat="false" ht="15.75" hidden="false" customHeight="true" outlineLevel="0" collapsed="false">
      <c r="A591" s="536"/>
      <c r="B591" s="536"/>
      <c r="C591" s="536"/>
      <c r="D591" s="538"/>
      <c r="E591" s="538"/>
      <c r="F591" s="536"/>
      <c r="G591" s="536"/>
      <c r="H591" s="536"/>
      <c r="I591" s="536"/>
      <c r="J591" s="536"/>
      <c r="K591" s="536"/>
      <c r="L591" s="536"/>
      <c r="M591" s="536"/>
      <c r="N591" s="536"/>
      <c r="O591" s="536"/>
      <c r="P591" s="536"/>
      <c r="Q591" s="536"/>
      <c r="R591" s="536"/>
      <c r="S591" s="536"/>
      <c r="T591" s="536"/>
      <c r="U591" s="536"/>
      <c r="V591" s="536"/>
      <c r="W591" s="536"/>
      <c r="X591" s="536"/>
      <c r="Y591" s="536"/>
      <c r="Z591" s="536"/>
      <c r="AA591" s="536"/>
      <c r="AB591" s="536"/>
      <c r="AC591" s="536"/>
      <c r="AD591" s="536"/>
      <c r="AE591" s="536"/>
    </row>
    <row r="592" customFormat="false" ht="15.75" hidden="false" customHeight="true" outlineLevel="0" collapsed="false">
      <c r="A592" s="536"/>
      <c r="B592" s="536"/>
      <c r="C592" s="536"/>
      <c r="D592" s="538"/>
      <c r="E592" s="538"/>
      <c r="F592" s="536"/>
      <c r="G592" s="536"/>
      <c r="H592" s="536"/>
      <c r="I592" s="536"/>
      <c r="J592" s="536"/>
      <c r="K592" s="536"/>
      <c r="L592" s="536"/>
      <c r="M592" s="536"/>
      <c r="N592" s="536"/>
      <c r="O592" s="536"/>
      <c r="P592" s="536"/>
      <c r="Q592" s="536"/>
      <c r="R592" s="536"/>
      <c r="S592" s="536"/>
      <c r="T592" s="536"/>
      <c r="U592" s="536"/>
      <c r="V592" s="536"/>
      <c r="W592" s="536"/>
      <c r="X592" s="536"/>
      <c r="Y592" s="536"/>
      <c r="Z592" s="536"/>
      <c r="AA592" s="536"/>
      <c r="AB592" s="536"/>
      <c r="AC592" s="536"/>
      <c r="AD592" s="536"/>
      <c r="AE592" s="536"/>
    </row>
    <row r="593" customFormat="false" ht="15.75" hidden="false" customHeight="true" outlineLevel="0" collapsed="false">
      <c r="A593" s="536"/>
      <c r="B593" s="536"/>
      <c r="C593" s="536"/>
      <c r="D593" s="538"/>
      <c r="E593" s="538"/>
      <c r="F593" s="536"/>
      <c r="G593" s="536"/>
      <c r="H593" s="536"/>
      <c r="I593" s="536"/>
      <c r="J593" s="536"/>
      <c r="K593" s="536"/>
      <c r="L593" s="536"/>
      <c r="M593" s="536"/>
      <c r="N593" s="536"/>
      <c r="O593" s="536"/>
      <c r="P593" s="536"/>
      <c r="Q593" s="536"/>
      <c r="R593" s="536"/>
      <c r="S593" s="536"/>
      <c r="T593" s="536"/>
      <c r="U593" s="536"/>
      <c r="V593" s="536"/>
      <c r="W593" s="536"/>
      <c r="X593" s="536"/>
      <c r="Y593" s="536"/>
      <c r="Z593" s="536"/>
      <c r="AA593" s="536"/>
      <c r="AB593" s="536"/>
      <c r="AC593" s="536"/>
      <c r="AD593" s="536"/>
      <c r="AE593" s="536"/>
    </row>
    <row r="594" customFormat="false" ht="15.75" hidden="false" customHeight="true" outlineLevel="0" collapsed="false">
      <c r="A594" s="536"/>
      <c r="B594" s="536"/>
      <c r="C594" s="536"/>
      <c r="D594" s="538"/>
      <c r="E594" s="538"/>
      <c r="F594" s="536"/>
      <c r="G594" s="536"/>
      <c r="H594" s="536"/>
      <c r="I594" s="536"/>
      <c r="J594" s="536"/>
      <c r="K594" s="536"/>
      <c r="L594" s="536"/>
      <c r="M594" s="536"/>
      <c r="N594" s="536"/>
      <c r="O594" s="536"/>
      <c r="P594" s="536"/>
      <c r="Q594" s="536"/>
      <c r="R594" s="536"/>
      <c r="S594" s="536"/>
      <c r="T594" s="536"/>
      <c r="U594" s="536"/>
      <c r="V594" s="536"/>
      <c r="W594" s="536"/>
      <c r="X594" s="536"/>
      <c r="Y594" s="536"/>
      <c r="Z594" s="536"/>
      <c r="AA594" s="536"/>
      <c r="AB594" s="536"/>
      <c r="AC594" s="536"/>
      <c r="AD594" s="536"/>
      <c r="AE594" s="536"/>
    </row>
    <row r="595" customFormat="false" ht="15.75" hidden="false" customHeight="true" outlineLevel="0" collapsed="false">
      <c r="A595" s="536"/>
      <c r="B595" s="536"/>
      <c r="C595" s="536"/>
      <c r="D595" s="538"/>
      <c r="E595" s="538"/>
      <c r="F595" s="536"/>
      <c r="G595" s="536"/>
      <c r="H595" s="536"/>
      <c r="I595" s="536"/>
      <c r="J595" s="536"/>
      <c r="K595" s="536"/>
      <c r="L595" s="536"/>
      <c r="M595" s="536"/>
      <c r="N595" s="536"/>
      <c r="O595" s="536"/>
      <c r="P595" s="536"/>
      <c r="Q595" s="536"/>
      <c r="R595" s="536"/>
      <c r="S595" s="536"/>
      <c r="T595" s="536"/>
      <c r="U595" s="536"/>
      <c r="V595" s="536"/>
      <c r="W595" s="536"/>
      <c r="X595" s="536"/>
      <c r="Y595" s="536"/>
      <c r="Z595" s="536"/>
      <c r="AA595" s="536"/>
      <c r="AB595" s="536"/>
      <c r="AC595" s="536"/>
      <c r="AD595" s="536"/>
      <c r="AE595" s="536"/>
    </row>
    <row r="596" customFormat="false" ht="15.75" hidden="false" customHeight="true" outlineLevel="0" collapsed="false">
      <c r="A596" s="536"/>
      <c r="B596" s="536"/>
      <c r="C596" s="536"/>
      <c r="D596" s="538"/>
      <c r="E596" s="538"/>
      <c r="F596" s="536"/>
      <c r="G596" s="536"/>
      <c r="H596" s="536"/>
      <c r="I596" s="536"/>
      <c r="J596" s="536"/>
      <c r="K596" s="536"/>
      <c r="L596" s="536"/>
      <c r="M596" s="536"/>
      <c r="N596" s="536"/>
      <c r="O596" s="536"/>
      <c r="P596" s="536"/>
      <c r="Q596" s="536"/>
      <c r="R596" s="536"/>
      <c r="S596" s="536"/>
      <c r="T596" s="536"/>
      <c r="U596" s="536"/>
      <c r="V596" s="536"/>
      <c r="W596" s="536"/>
      <c r="X596" s="536"/>
      <c r="Y596" s="536"/>
      <c r="Z596" s="536"/>
      <c r="AA596" s="536"/>
      <c r="AB596" s="536"/>
      <c r="AC596" s="536"/>
      <c r="AD596" s="536"/>
      <c r="AE596" s="536"/>
    </row>
    <row r="597" customFormat="false" ht="15.75" hidden="false" customHeight="true" outlineLevel="0" collapsed="false">
      <c r="A597" s="536"/>
      <c r="B597" s="536"/>
      <c r="C597" s="536"/>
      <c r="D597" s="538"/>
      <c r="E597" s="538"/>
      <c r="F597" s="536"/>
      <c r="G597" s="536"/>
      <c r="H597" s="536"/>
      <c r="I597" s="536"/>
      <c r="J597" s="536"/>
      <c r="K597" s="536"/>
      <c r="L597" s="536"/>
      <c r="M597" s="536"/>
      <c r="N597" s="536"/>
      <c r="O597" s="536"/>
      <c r="P597" s="536"/>
      <c r="Q597" s="536"/>
      <c r="R597" s="536"/>
      <c r="S597" s="536"/>
      <c r="T597" s="536"/>
      <c r="U597" s="536"/>
      <c r="V597" s="536"/>
      <c r="W597" s="536"/>
      <c r="X597" s="536"/>
      <c r="Y597" s="536"/>
      <c r="Z597" s="536"/>
      <c r="AA597" s="536"/>
      <c r="AB597" s="536"/>
      <c r="AC597" s="536"/>
      <c r="AD597" s="536"/>
      <c r="AE597" s="536"/>
    </row>
    <row r="598" customFormat="false" ht="15.75" hidden="false" customHeight="true" outlineLevel="0" collapsed="false">
      <c r="A598" s="536"/>
      <c r="B598" s="536"/>
      <c r="C598" s="536"/>
      <c r="D598" s="538"/>
      <c r="E598" s="538"/>
      <c r="F598" s="536"/>
      <c r="G598" s="536"/>
      <c r="H598" s="536"/>
      <c r="I598" s="536"/>
      <c r="J598" s="536"/>
      <c r="K598" s="536"/>
      <c r="L598" s="536"/>
      <c r="M598" s="536"/>
      <c r="N598" s="536"/>
      <c r="O598" s="536"/>
      <c r="P598" s="536"/>
      <c r="Q598" s="536"/>
      <c r="R598" s="536"/>
      <c r="S598" s="536"/>
      <c r="T598" s="536"/>
      <c r="U598" s="536"/>
      <c r="V598" s="536"/>
      <c r="W598" s="536"/>
      <c r="X598" s="536"/>
      <c r="Y598" s="536"/>
      <c r="Z598" s="536"/>
      <c r="AA598" s="536"/>
      <c r="AB598" s="536"/>
      <c r="AC598" s="536"/>
      <c r="AD598" s="536"/>
      <c r="AE598" s="536"/>
    </row>
    <row r="599" customFormat="false" ht="15.75" hidden="false" customHeight="true" outlineLevel="0" collapsed="false">
      <c r="A599" s="536"/>
      <c r="B599" s="536"/>
      <c r="C599" s="536"/>
      <c r="D599" s="538"/>
      <c r="E599" s="538"/>
      <c r="F599" s="536"/>
      <c r="G599" s="536"/>
      <c r="H599" s="536"/>
      <c r="I599" s="536"/>
      <c r="J599" s="536"/>
      <c r="K599" s="536"/>
      <c r="L599" s="536"/>
      <c r="M599" s="536"/>
      <c r="N599" s="536"/>
      <c r="O599" s="536"/>
      <c r="P599" s="536"/>
      <c r="Q599" s="536"/>
      <c r="R599" s="536"/>
      <c r="S599" s="536"/>
      <c r="T599" s="536"/>
      <c r="U599" s="536"/>
      <c r="V599" s="536"/>
      <c r="W599" s="536"/>
      <c r="X599" s="536"/>
      <c r="Y599" s="536"/>
      <c r="Z599" s="536"/>
      <c r="AA599" s="536"/>
      <c r="AB599" s="536"/>
      <c r="AC599" s="536"/>
      <c r="AD599" s="536"/>
      <c r="AE599" s="536"/>
    </row>
    <row r="600" customFormat="false" ht="15.75" hidden="false" customHeight="true" outlineLevel="0" collapsed="false">
      <c r="A600" s="536"/>
      <c r="B600" s="536"/>
      <c r="C600" s="536"/>
      <c r="D600" s="538"/>
      <c r="E600" s="538"/>
      <c r="F600" s="536"/>
      <c r="G600" s="536"/>
      <c r="H600" s="536"/>
      <c r="I600" s="536"/>
      <c r="J600" s="536"/>
      <c r="K600" s="536"/>
      <c r="L600" s="536"/>
      <c r="M600" s="536"/>
      <c r="N600" s="536"/>
      <c r="O600" s="536"/>
      <c r="P600" s="536"/>
      <c r="Q600" s="536"/>
      <c r="R600" s="536"/>
      <c r="S600" s="536"/>
      <c r="T600" s="536"/>
      <c r="U600" s="536"/>
      <c r="V600" s="536"/>
      <c r="W600" s="536"/>
      <c r="X600" s="536"/>
      <c r="Y600" s="536"/>
      <c r="Z600" s="536"/>
      <c r="AA600" s="536"/>
      <c r="AB600" s="536"/>
      <c r="AC600" s="536"/>
      <c r="AD600" s="536"/>
      <c r="AE600" s="536"/>
    </row>
    <row r="601" customFormat="false" ht="15.75" hidden="false" customHeight="true" outlineLevel="0" collapsed="false">
      <c r="A601" s="536"/>
      <c r="B601" s="536"/>
      <c r="C601" s="536"/>
      <c r="D601" s="538"/>
      <c r="E601" s="538"/>
      <c r="F601" s="536"/>
      <c r="G601" s="536"/>
      <c r="H601" s="536"/>
      <c r="I601" s="536"/>
      <c r="J601" s="536"/>
      <c r="K601" s="536"/>
      <c r="L601" s="536"/>
      <c r="M601" s="536"/>
      <c r="N601" s="536"/>
      <c r="O601" s="536"/>
      <c r="P601" s="536"/>
      <c r="Q601" s="536"/>
      <c r="R601" s="536"/>
      <c r="S601" s="536"/>
      <c r="T601" s="536"/>
      <c r="U601" s="536"/>
      <c r="V601" s="536"/>
      <c r="W601" s="536"/>
      <c r="X601" s="536"/>
      <c r="Y601" s="536"/>
      <c r="Z601" s="536"/>
      <c r="AA601" s="536"/>
      <c r="AB601" s="536"/>
      <c r="AC601" s="536"/>
      <c r="AD601" s="536"/>
      <c r="AE601" s="536"/>
    </row>
    <row r="602" customFormat="false" ht="15.75" hidden="false" customHeight="true" outlineLevel="0" collapsed="false">
      <c r="A602" s="536"/>
      <c r="B602" s="536"/>
      <c r="C602" s="536"/>
      <c r="D602" s="538"/>
      <c r="E602" s="538"/>
      <c r="F602" s="536"/>
      <c r="G602" s="536"/>
      <c r="H602" s="536"/>
      <c r="I602" s="536"/>
      <c r="J602" s="536"/>
      <c r="K602" s="536"/>
      <c r="L602" s="536"/>
      <c r="M602" s="536"/>
      <c r="N602" s="536"/>
      <c r="O602" s="536"/>
      <c r="P602" s="536"/>
      <c r="Q602" s="536"/>
      <c r="R602" s="536"/>
      <c r="S602" s="536"/>
      <c r="T602" s="536"/>
      <c r="U602" s="536"/>
      <c r="V602" s="536"/>
      <c r="W602" s="536"/>
      <c r="X602" s="536"/>
      <c r="Y602" s="536"/>
      <c r="Z602" s="536"/>
      <c r="AA602" s="536"/>
      <c r="AB602" s="536"/>
      <c r="AC602" s="536"/>
      <c r="AD602" s="536"/>
      <c r="AE602" s="536"/>
    </row>
    <row r="603" customFormat="false" ht="15.75" hidden="false" customHeight="true" outlineLevel="0" collapsed="false">
      <c r="A603" s="536"/>
      <c r="B603" s="536"/>
      <c r="C603" s="536"/>
      <c r="D603" s="538"/>
      <c r="E603" s="538"/>
      <c r="F603" s="536"/>
      <c r="G603" s="536"/>
      <c r="H603" s="536"/>
      <c r="I603" s="536"/>
      <c r="J603" s="536"/>
      <c r="K603" s="536"/>
      <c r="L603" s="536"/>
      <c r="M603" s="536"/>
      <c r="N603" s="536"/>
      <c r="O603" s="536"/>
      <c r="P603" s="536"/>
      <c r="Q603" s="536"/>
      <c r="R603" s="536"/>
      <c r="S603" s="536"/>
      <c r="T603" s="536"/>
      <c r="U603" s="536"/>
      <c r="V603" s="536"/>
      <c r="W603" s="536"/>
      <c r="X603" s="536"/>
      <c r="Y603" s="536"/>
      <c r="Z603" s="536"/>
      <c r="AA603" s="536"/>
      <c r="AB603" s="536"/>
      <c r="AC603" s="536"/>
      <c r="AD603" s="536"/>
      <c r="AE603" s="536"/>
    </row>
    <row r="604" customFormat="false" ht="15.75" hidden="false" customHeight="true" outlineLevel="0" collapsed="false">
      <c r="A604" s="536"/>
      <c r="B604" s="536"/>
      <c r="C604" s="536"/>
      <c r="D604" s="538"/>
      <c r="E604" s="538"/>
      <c r="F604" s="536"/>
      <c r="G604" s="536"/>
      <c r="H604" s="536"/>
      <c r="I604" s="536"/>
      <c r="J604" s="536"/>
      <c r="K604" s="536"/>
      <c r="L604" s="536"/>
      <c r="M604" s="536"/>
      <c r="N604" s="536"/>
      <c r="O604" s="536"/>
      <c r="P604" s="536"/>
      <c r="Q604" s="536"/>
      <c r="R604" s="536"/>
      <c r="S604" s="536"/>
      <c r="T604" s="536"/>
      <c r="U604" s="536"/>
      <c r="V604" s="536"/>
      <c r="W604" s="536"/>
      <c r="X604" s="536"/>
      <c r="Y604" s="536"/>
      <c r="Z604" s="536"/>
      <c r="AA604" s="536"/>
      <c r="AB604" s="536"/>
      <c r="AC604" s="536"/>
      <c r="AD604" s="536"/>
      <c r="AE604" s="536"/>
    </row>
    <row r="605" customFormat="false" ht="15.75" hidden="false" customHeight="true" outlineLevel="0" collapsed="false">
      <c r="A605" s="536"/>
      <c r="B605" s="536"/>
      <c r="C605" s="536"/>
      <c r="D605" s="538"/>
      <c r="E605" s="538"/>
      <c r="F605" s="536"/>
      <c r="G605" s="536"/>
      <c r="H605" s="536"/>
      <c r="I605" s="536"/>
      <c r="J605" s="536"/>
      <c r="K605" s="536"/>
      <c r="L605" s="536"/>
      <c r="M605" s="536"/>
      <c r="N605" s="536"/>
      <c r="O605" s="536"/>
      <c r="P605" s="536"/>
      <c r="Q605" s="536"/>
      <c r="R605" s="536"/>
      <c r="S605" s="536"/>
      <c r="T605" s="536"/>
      <c r="U605" s="536"/>
      <c r="V605" s="536"/>
      <c r="W605" s="536"/>
      <c r="X605" s="536"/>
      <c r="Y605" s="536"/>
      <c r="Z605" s="536"/>
      <c r="AA605" s="536"/>
      <c r="AB605" s="536"/>
      <c r="AC605" s="536"/>
      <c r="AD605" s="536"/>
      <c r="AE605" s="536"/>
    </row>
    <row r="606" customFormat="false" ht="15.75" hidden="false" customHeight="true" outlineLevel="0" collapsed="false">
      <c r="A606" s="536"/>
      <c r="B606" s="536"/>
      <c r="C606" s="536"/>
      <c r="D606" s="538"/>
      <c r="E606" s="538"/>
      <c r="F606" s="536"/>
      <c r="G606" s="536"/>
      <c r="H606" s="536"/>
      <c r="I606" s="536"/>
      <c r="J606" s="536"/>
      <c r="K606" s="536"/>
      <c r="L606" s="536"/>
      <c r="M606" s="536"/>
      <c r="N606" s="536"/>
      <c r="O606" s="536"/>
      <c r="P606" s="536"/>
      <c r="Q606" s="536"/>
      <c r="R606" s="536"/>
      <c r="S606" s="536"/>
      <c r="T606" s="536"/>
      <c r="U606" s="536"/>
      <c r="V606" s="536"/>
      <c r="W606" s="536"/>
      <c r="X606" s="536"/>
      <c r="Y606" s="536"/>
      <c r="Z606" s="536"/>
      <c r="AA606" s="536"/>
      <c r="AB606" s="536"/>
      <c r="AC606" s="536"/>
      <c r="AD606" s="536"/>
      <c r="AE606" s="536"/>
    </row>
    <row r="607" customFormat="false" ht="15.75" hidden="false" customHeight="true" outlineLevel="0" collapsed="false">
      <c r="A607" s="536"/>
      <c r="B607" s="536"/>
      <c r="C607" s="536"/>
      <c r="D607" s="538"/>
      <c r="E607" s="538"/>
      <c r="F607" s="536"/>
      <c r="G607" s="536"/>
      <c r="H607" s="536"/>
      <c r="I607" s="536"/>
      <c r="J607" s="536"/>
      <c r="K607" s="536"/>
      <c r="L607" s="536"/>
      <c r="M607" s="536"/>
      <c r="N607" s="536"/>
      <c r="O607" s="536"/>
      <c r="P607" s="536"/>
      <c r="Q607" s="536"/>
      <c r="R607" s="536"/>
      <c r="S607" s="536"/>
      <c r="T607" s="536"/>
      <c r="U607" s="536"/>
      <c r="V607" s="536"/>
      <c r="W607" s="536"/>
      <c r="X607" s="536"/>
      <c r="Y607" s="536"/>
      <c r="Z607" s="536"/>
      <c r="AA607" s="536"/>
      <c r="AB607" s="536"/>
      <c r="AC607" s="536"/>
      <c r="AD607" s="536"/>
      <c r="AE607" s="536"/>
    </row>
    <row r="608" customFormat="false" ht="15.75" hidden="false" customHeight="true" outlineLevel="0" collapsed="false">
      <c r="A608" s="536"/>
      <c r="B608" s="536"/>
      <c r="C608" s="536"/>
      <c r="D608" s="538"/>
      <c r="E608" s="538"/>
      <c r="F608" s="536"/>
      <c r="G608" s="536"/>
      <c r="H608" s="536"/>
      <c r="I608" s="536"/>
      <c r="J608" s="536"/>
      <c r="K608" s="536"/>
      <c r="L608" s="536"/>
      <c r="M608" s="536"/>
      <c r="N608" s="536"/>
      <c r="O608" s="536"/>
      <c r="P608" s="536"/>
      <c r="Q608" s="536"/>
      <c r="R608" s="536"/>
      <c r="S608" s="536"/>
      <c r="T608" s="536"/>
      <c r="U608" s="536"/>
      <c r="V608" s="536"/>
      <c r="W608" s="536"/>
      <c r="X608" s="536"/>
      <c r="Y608" s="536"/>
      <c r="Z608" s="536"/>
      <c r="AA608" s="536"/>
      <c r="AB608" s="536"/>
      <c r="AC608" s="536"/>
      <c r="AD608" s="536"/>
      <c r="AE608" s="536"/>
    </row>
    <row r="609" customFormat="false" ht="15.75" hidden="false" customHeight="true" outlineLevel="0" collapsed="false">
      <c r="A609" s="536"/>
      <c r="B609" s="536"/>
      <c r="C609" s="536"/>
      <c r="D609" s="538"/>
      <c r="E609" s="538"/>
      <c r="F609" s="536"/>
      <c r="G609" s="536"/>
      <c r="H609" s="536"/>
      <c r="I609" s="536"/>
      <c r="J609" s="536"/>
      <c r="K609" s="536"/>
      <c r="L609" s="536"/>
      <c r="M609" s="536"/>
      <c r="N609" s="536"/>
      <c r="O609" s="536"/>
      <c r="P609" s="536"/>
      <c r="Q609" s="536"/>
      <c r="R609" s="536"/>
      <c r="S609" s="536"/>
      <c r="T609" s="536"/>
      <c r="U609" s="536"/>
      <c r="V609" s="536"/>
      <c r="W609" s="536"/>
      <c r="X609" s="536"/>
      <c r="Y609" s="536"/>
      <c r="Z609" s="536"/>
      <c r="AA609" s="536"/>
      <c r="AB609" s="536"/>
      <c r="AC609" s="536"/>
      <c r="AD609" s="536"/>
      <c r="AE609" s="536"/>
    </row>
    <row r="610" customFormat="false" ht="15.75" hidden="false" customHeight="true" outlineLevel="0" collapsed="false">
      <c r="A610" s="536"/>
      <c r="B610" s="536"/>
      <c r="C610" s="536"/>
      <c r="D610" s="538"/>
      <c r="E610" s="538"/>
      <c r="F610" s="536"/>
      <c r="G610" s="536"/>
      <c r="H610" s="536"/>
      <c r="I610" s="536"/>
      <c r="J610" s="536"/>
      <c r="K610" s="536"/>
      <c r="L610" s="536"/>
      <c r="M610" s="536"/>
      <c r="N610" s="536"/>
      <c r="O610" s="536"/>
      <c r="P610" s="536"/>
      <c r="Q610" s="536"/>
      <c r="R610" s="536"/>
      <c r="S610" s="536"/>
      <c r="T610" s="536"/>
      <c r="U610" s="536"/>
      <c r="V610" s="536"/>
      <c r="W610" s="536"/>
      <c r="X610" s="536"/>
      <c r="Y610" s="536"/>
      <c r="Z610" s="536"/>
      <c r="AA610" s="536"/>
      <c r="AB610" s="536"/>
      <c r="AC610" s="536"/>
      <c r="AD610" s="536"/>
      <c r="AE610" s="536"/>
    </row>
    <row r="611" customFormat="false" ht="15.75" hidden="false" customHeight="true" outlineLevel="0" collapsed="false">
      <c r="A611" s="536"/>
      <c r="B611" s="536"/>
      <c r="C611" s="536"/>
      <c r="D611" s="538"/>
      <c r="E611" s="538"/>
      <c r="F611" s="536"/>
      <c r="G611" s="536"/>
      <c r="H611" s="536"/>
      <c r="I611" s="536"/>
      <c r="J611" s="536"/>
      <c r="K611" s="536"/>
      <c r="L611" s="536"/>
      <c r="M611" s="536"/>
      <c r="N611" s="536"/>
      <c r="O611" s="536"/>
      <c r="P611" s="536"/>
      <c r="Q611" s="536"/>
      <c r="R611" s="536"/>
      <c r="S611" s="536"/>
      <c r="T611" s="536"/>
      <c r="U611" s="536"/>
      <c r="V611" s="536"/>
      <c r="W611" s="536"/>
      <c r="X611" s="536"/>
      <c r="Y611" s="536"/>
      <c r="Z611" s="536"/>
      <c r="AA611" s="536"/>
      <c r="AB611" s="536"/>
      <c r="AC611" s="536"/>
      <c r="AD611" s="536"/>
      <c r="AE611" s="536"/>
    </row>
    <row r="612" customFormat="false" ht="15.75" hidden="false" customHeight="true" outlineLevel="0" collapsed="false">
      <c r="A612" s="536"/>
      <c r="B612" s="536"/>
      <c r="C612" s="536"/>
      <c r="D612" s="538"/>
      <c r="E612" s="538"/>
      <c r="F612" s="536"/>
      <c r="G612" s="536"/>
      <c r="H612" s="536"/>
      <c r="I612" s="536"/>
      <c r="J612" s="536"/>
      <c r="K612" s="536"/>
      <c r="L612" s="536"/>
      <c r="M612" s="536"/>
      <c r="N612" s="536"/>
      <c r="O612" s="536"/>
      <c r="P612" s="536"/>
      <c r="Q612" s="536"/>
      <c r="R612" s="536"/>
      <c r="S612" s="536"/>
      <c r="T612" s="536"/>
      <c r="U612" s="536"/>
      <c r="V612" s="536"/>
      <c r="W612" s="536"/>
      <c r="X612" s="536"/>
      <c r="Y612" s="536"/>
      <c r="Z612" s="536"/>
      <c r="AA612" s="536"/>
      <c r="AB612" s="536"/>
      <c r="AC612" s="536"/>
      <c r="AD612" s="536"/>
      <c r="AE612" s="536"/>
    </row>
    <row r="613" customFormat="false" ht="15.75" hidden="false" customHeight="true" outlineLevel="0" collapsed="false">
      <c r="A613" s="536"/>
      <c r="B613" s="536"/>
      <c r="C613" s="536"/>
      <c r="D613" s="538"/>
      <c r="E613" s="538"/>
      <c r="F613" s="536"/>
      <c r="G613" s="536"/>
      <c r="H613" s="536"/>
      <c r="I613" s="536"/>
      <c r="J613" s="536"/>
      <c r="K613" s="536"/>
      <c r="L613" s="536"/>
      <c r="M613" s="536"/>
      <c r="N613" s="536"/>
      <c r="O613" s="536"/>
      <c r="P613" s="536"/>
      <c r="Q613" s="536"/>
      <c r="R613" s="536"/>
      <c r="S613" s="536"/>
      <c r="T613" s="536"/>
      <c r="U613" s="536"/>
      <c r="V613" s="536"/>
      <c r="W613" s="536"/>
      <c r="X613" s="536"/>
      <c r="Y613" s="536"/>
      <c r="Z613" s="536"/>
      <c r="AA613" s="536"/>
      <c r="AB613" s="536"/>
      <c r="AC613" s="536"/>
      <c r="AD613" s="536"/>
      <c r="AE613" s="536"/>
    </row>
    <row r="614" customFormat="false" ht="15.75" hidden="false" customHeight="true" outlineLevel="0" collapsed="false">
      <c r="A614" s="536"/>
      <c r="B614" s="536"/>
      <c r="C614" s="536"/>
      <c r="D614" s="538"/>
      <c r="E614" s="538"/>
      <c r="F614" s="536"/>
      <c r="G614" s="536"/>
      <c r="H614" s="536"/>
      <c r="I614" s="536"/>
      <c r="J614" s="536"/>
      <c r="K614" s="536"/>
      <c r="L614" s="536"/>
      <c r="M614" s="536"/>
      <c r="N614" s="536"/>
      <c r="O614" s="536"/>
      <c r="P614" s="536"/>
      <c r="Q614" s="536"/>
      <c r="R614" s="536"/>
      <c r="S614" s="536"/>
      <c r="T614" s="536"/>
      <c r="U614" s="536"/>
      <c r="V614" s="536"/>
      <c r="W614" s="536"/>
      <c r="X614" s="536"/>
      <c r="Y614" s="536"/>
      <c r="Z614" s="536"/>
      <c r="AA614" s="536"/>
      <c r="AB614" s="536"/>
      <c r="AC614" s="536"/>
      <c r="AD614" s="536"/>
      <c r="AE614" s="536"/>
    </row>
    <row r="615" customFormat="false" ht="15.75" hidden="false" customHeight="true" outlineLevel="0" collapsed="false">
      <c r="A615" s="536"/>
      <c r="B615" s="536"/>
      <c r="C615" s="536"/>
      <c r="D615" s="538"/>
      <c r="E615" s="538"/>
      <c r="F615" s="536"/>
      <c r="G615" s="536"/>
      <c r="H615" s="536"/>
      <c r="I615" s="536"/>
      <c r="J615" s="536"/>
      <c r="K615" s="536"/>
      <c r="L615" s="536"/>
      <c r="M615" s="536"/>
      <c r="N615" s="536"/>
      <c r="O615" s="536"/>
      <c r="P615" s="536"/>
      <c r="Q615" s="536"/>
      <c r="R615" s="536"/>
      <c r="S615" s="536"/>
      <c r="T615" s="536"/>
      <c r="U615" s="536"/>
      <c r="V615" s="536"/>
      <c r="W615" s="536"/>
      <c r="X615" s="536"/>
      <c r="Y615" s="536"/>
      <c r="Z615" s="536"/>
      <c r="AA615" s="536"/>
      <c r="AB615" s="536"/>
      <c r="AC615" s="536"/>
      <c r="AD615" s="536"/>
      <c r="AE615" s="536"/>
    </row>
    <row r="616" customFormat="false" ht="15.75" hidden="false" customHeight="true" outlineLevel="0" collapsed="false">
      <c r="A616" s="536"/>
      <c r="B616" s="536"/>
      <c r="C616" s="536"/>
      <c r="D616" s="538"/>
      <c r="E616" s="538"/>
      <c r="F616" s="536"/>
      <c r="G616" s="536"/>
      <c r="H616" s="536"/>
      <c r="I616" s="536"/>
      <c r="J616" s="536"/>
      <c r="K616" s="536"/>
      <c r="L616" s="536"/>
      <c r="M616" s="536"/>
      <c r="N616" s="536"/>
      <c r="O616" s="536"/>
      <c r="P616" s="536"/>
      <c r="Q616" s="536"/>
      <c r="R616" s="536"/>
      <c r="S616" s="536"/>
      <c r="T616" s="536"/>
      <c r="U616" s="536"/>
      <c r="V616" s="536"/>
      <c r="W616" s="536"/>
      <c r="X616" s="536"/>
      <c r="Y616" s="536"/>
      <c r="Z616" s="536"/>
      <c r="AA616" s="536"/>
      <c r="AB616" s="536"/>
      <c r="AC616" s="536"/>
      <c r="AD616" s="536"/>
      <c r="AE616" s="536"/>
    </row>
    <row r="617" customFormat="false" ht="15.75" hidden="false" customHeight="true" outlineLevel="0" collapsed="false">
      <c r="A617" s="536"/>
      <c r="B617" s="536"/>
      <c r="C617" s="536"/>
      <c r="D617" s="538"/>
      <c r="E617" s="538"/>
      <c r="F617" s="536"/>
      <c r="G617" s="536"/>
      <c r="H617" s="536"/>
      <c r="I617" s="536"/>
      <c r="J617" s="536"/>
      <c r="K617" s="536"/>
      <c r="L617" s="536"/>
      <c r="M617" s="536"/>
      <c r="N617" s="536"/>
      <c r="O617" s="536"/>
      <c r="P617" s="536"/>
      <c r="Q617" s="536"/>
      <c r="R617" s="536"/>
      <c r="S617" s="536"/>
      <c r="T617" s="536"/>
      <c r="U617" s="536"/>
      <c r="V617" s="536"/>
      <c r="W617" s="536"/>
      <c r="X617" s="536"/>
      <c r="Y617" s="536"/>
      <c r="Z617" s="536"/>
      <c r="AA617" s="536"/>
      <c r="AB617" s="536"/>
      <c r="AC617" s="536"/>
      <c r="AD617" s="536"/>
      <c r="AE617" s="536"/>
    </row>
    <row r="618" customFormat="false" ht="15.75" hidden="false" customHeight="true" outlineLevel="0" collapsed="false">
      <c r="A618" s="536"/>
      <c r="B618" s="536"/>
      <c r="C618" s="536"/>
      <c r="D618" s="538"/>
      <c r="E618" s="538"/>
      <c r="F618" s="536"/>
      <c r="G618" s="536"/>
      <c r="H618" s="536"/>
      <c r="I618" s="536"/>
      <c r="J618" s="536"/>
      <c r="K618" s="536"/>
      <c r="L618" s="536"/>
      <c r="M618" s="536"/>
      <c r="N618" s="536"/>
      <c r="O618" s="536"/>
      <c r="P618" s="536"/>
      <c r="Q618" s="536"/>
      <c r="R618" s="536"/>
      <c r="S618" s="536"/>
      <c r="T618" s="536"/>
      <c r="U618" s="536"/>
      <c r="V618" s="536"/>
      <c r="W618" s="536"/>
      <c r="X618" s="536"/>
      <c r="Y618" s="536"/>
      <c r="Z618" s="536"/>
      <c r="AA618" s="536"/>
      <c r="AB618" s="536"/>
      <c r="AC618" s="536"/>
      <c r="AD618" s="536"/>
      <c r="AE618" s="536"/>
    </row>
    <row r="619" customFormat="false" ht="15.75" hidden="false" customHeight="true" outlineLevel="0" collapsed="false">
      <c r="A619" s="536"/>
      <c r="B619" s="536"/>
      <c r="C619" s="536"/>
      <c r="D619" s="538"/>
      <c r="E619" s="538"/>
      <c r="F619" s="536"/>
      <c r="G619" s="536"/>
      <c r="H619" s="536"/>
      <c r="I619" s="536"/>
      <c r="J619" s="536"/>
      <c r="K619" s="536"/>
      <c r="L619" s="536"/>
      <c r="M619" s="536"/>
      <c r="N619" s="536"/>
      <c r="O619" s="536"/>
      <c r="P619" s="536"/>
      <c r="Q619" s="536"/>
      <c r="R619" s="536"/>
      <c r="S619" s="536"/>
      <c r="T619" s="536"/>
      <c r="U619" s="536"/>
      <c r="V619" s="536"/>
      <c r="W619" s="536"/>
      <c r="X619" s="536"/>
      <c r="Y619" s="536"/>
      <c r="Z619" s="536"/>
      <c r="AA619" s="536"/>
      <c r="AB619" s="536"/>
      <c r="AC619" s="536"/>
      <c r="AD619" s="536"/>
      <c r="AE619" s="536"/>
    </row>
    <row r="620" customFormat="false" ht="15.75" hidden="false" customHeight="true" outlineLevel="0" collapsed="false">
      <c r="A620" s="536"/>
      <c r="B620" s="536"/>
      <c r="C620" s="536"/>
      <c r="D620" s="538"/>
      <c r="E620" s="538"/>
      <c r="F620" s="536"/>
      <c r="G620" s="536"/>
      <c r="H620" s="536"/>
      <c r="I620" s="536"/>
      <c r="J620" s="536"/>
      <c r="K620" s="536"/>
      <c r="L620" s="536"/>
      <c r="M620" s="536"/>
      <c r="N620" s="536"/>
      <c r="O620" s="536"/>
      <c r="P620" s="536"/>
      <c r="Q620" s="536"/>
      <c r="R620" s="536"/>
      <c r="S620" s="536"/>
      <c r="T620" s="536"/>
      <c r="U620" s="536"/>
      <c r="V620" s="536"/>
      <c r="W620" s="536"/>
      <c r="X620" s="536"/>
      <c r="Y620" s="536"/>
      <c r="Z620" s="536"/>
      <c r="AA620" s="536"/>
      <c r="AB620" s="536"/>
      <c r="AC620" s="536"/>
      <c r="AD620" s="536"/>
      <c r="AE620" s="536"/>
    </row>
    <row r="621" customFormat="false" ht="15.75" hidden="false" customHeight="true" outlineLevel="0" collapsed="false">
      <c r="A621" s="536"/>
      <c r="B621" s="536"/>
      <c r="C621" s="536"/>
      <c r="D621" s="538"/>
      <c r="E621" s="538"/>
      <c r="F621" s="536"/>
      <c r="G621" s="536"/>
      <c r="H621" s="536"/>
      <c r="I621" s="536"/>
      <c r="J621" s="536"/>
      <c r="K621" s="536"/>
      <c r="L621" s="536"/>
      <c r="M621" s="536"/>
      <c r="N621" s="536"/>
      <c r="O621" s="536"/>
      <c r="P621" s="536"/>
      <c r="Q621" s="536"/>
      <c r="R621" s="536"/>
      <c r="S621" s="536"/>
      <c r="T621" s="536"/>
      <c r="U621" s="536"/>
      <c r="V621" s="536"/>
      <c r="W621" s="536"/>
      <c r="X621" s="536"/>
      <c r="Y621" s="536"/>
      <c r="Z621" s="536"/>
      <c r="AA621" s="536"/>
      <c r="AB621" s="536"/>
      <c r="AC621" s="536"/>
      <c r="AD621" s="536"/>
      <c r="AE621" s="536"/>
    </row>
    <row r="622" customFormat="false" ht="15.75" hidden="false" customHeight="true" outlineLevel="0" collapsed="false">
      <c r="A622" s="536"/>
      <c r="B622" s="536"/>
      <c r="C622" s="536"/>
      <c r="D622" s="538"/>
      <c r="E622" s="538"/>
      <c r="F622" s="536"/>
      <c r="G622" s="536"/>
      <c r="H622" s="536"/>
      <c r="I622" s="536"/>
      <c r="J622" s="536"/>
      <c r="K622" s="536"/>
      <c r="L622" s="536"/>
      <c r="M622" s="536"/>
      <c r="N622" s="536"/>
      <c r="O622" s="536"/>
      <c r="P622" s="536"/>
      <c r="Q622" s="536"/>
      <c r="R622" s="536"/>
      <c r="S622" s="536"/>
      <c r="T622" s="536"/>
      <c r="U622" s="536"/>
      <c r="V622" s="536"/>
      <c r="W622" s="536"/>
      <c r="X622" s="536"/>
      <c r="Y622" s="536"/>
      <c r="Z622" s="536"/>
      <c r="AA622" s="536"/>
      <c r="AB622" s="536"/>
      <c r="AC622" s="536"/>
      <c r="AD622" s="536"/>
      <c r="AE622" s="536"/>
    </row>
    <row r="623" customFormat="false" ht="15.75" hidden="false" customHeight="true" outlineLevel="0" collapsed="false">
      <c r="A623" s="536"/>
      <c r="B623" s="536"/>
      <c r="C623" s="536"/>
      <c r="D623" s="538"/>
      <c r="E623" s="538"/>
      <c r="F623" s="536"/>
      <c r="G623" s="536"/>
      <c r="H623" s="536"/>
      <c r="I623" s="536"/>
      <c r="J623" s="536"/>
      <c r="K623" s="536"/>
      <c r="L623" s="536"/>
      <c r="M623" s="536"/>
      <c r="N623" s="536"/>
      <c r="O623" s="536"/>
      <c r="P623" s="536"/>
      <c r="Q623" s="536"/>
      <c r="R623" s="536"/>
      <c r="S623" s="536"/>
      <c r="T623" s="536"/>
      <c r="U623" s="536"/>
      <c r="V623" s="536"/>
      <c r="W623" s="536"/>
      <c r="X623" s="536"/>
      <c r="Y623" s="536"/>
      <c r="Z623" s="536"/>
      <c r="AA623" s="536"/>
      <c r="AB623" s="536"/>
      <c r="AC623" s="536"/>
      <c r="AD623" s="536"/>
      <c r="AE623" s="536"/>
    </row>
    <row r="624" customFormat="false" ht="15.75" hidden="false" customHeight="true" outlineLevel="0" collapsed="false">
      <c r="A624" s="536"/>
      <c r="B624" s="536"/>
      <c r="C624" s="536"/>
      <c r="D624" s="538"/>
      <c r="E624" s="538"/>
      <c r="F624" s="536"/>
      <c r="G624" s="536"/>
      <c r="H624" s="536"/>
      <c r="I624" s="536"/>
      <c r="J624" s="536"/>
      <c r="K624" s="536"/>
      <c r="L624" s="536"/>
      <c r="M624" s="536"/>
      <c r="N624" s="536"/>
      <c r="O624" s="536"/>
      <c r="P624" s="536"/>
      <c r="Q624" s="536"/>
      <c r="R624" s="536"/>
      <c r="S624" s="536"/>
      <c r="T624" s="536"/>
      <c r="U624" s="536"/>
      <c r="V624" s="536"/>
      <c r="W624" s="536"/>
      <c r="X624" s="536"/>
      <c r="Y624" s="536"/>
      <c r="Z624" s="536"/>
      <c r="AA624" s="536"/>
      <c r="AB624" s="536"/>
      <c r="AC624" s="536"/>
      <c r="AD624" s="536"/>
      <c r="AE624" s="536"/>
    </row>
    <row r="625" customFormat="false" ht="15.75" hidden="false" customHeight="true" outlineLevel="0" collapsed="false">
      <c r="A625" s="536"/>
      <c r="B625" s="536"/>
      <c r="C625" s="536"/>
      <c r="D625" s="538"/>
      <c r="E625" s="538"/>
      <c r="F625" s="536"/>
      <c r="G625" s="536"/>
      <c r="H625" s="536"/>
      <c r="I625" s="536"/>
      <c r="J625" s="536"/>
      <c r="K625" s="536"/>
      <c r="L625" s="536"/>
      <c r="M625" s="536"/>
      <c r="N625" s="536"/>
      <c r="O625" s="536"/>
      <c r="P625" s="536"/>
      <c r="Q625" s="536"/>
      <c r="R625" s="536"/>
      <c r="S625" s="536"/>
      <c r="T625" s="536"/>
      <c r="U625" s="536"/>
      <c r="V625" s="536"/>
      <c r="W625" s="536"/>
      <c r="X625" s="536"/>
      <c r="Y625" s="536"/>
      <c r="Z625" s="536"/>
      <c r="AA625" s="536"/>
      <c r="AB625" s="536"/>
      <c r="AC625" s="536"/>
      <c r="AD625" s="536"/>
      <c r="AE625" s="536"/>
    </row>
    <row r="626" customFormat="false" ht="15.75" hidden="false" customHeight="true" outlineLevel="0" collapsed="false">
      <c r="A626" s="536"/>
      <c r="B626" s="536"/>
      <c r="C626" s="536"/>
      <c r="D626" s="538"/>
      <c r="E626" s="538"/>
      <c r="F626" s="536"/>
      <c r="G626" s="536"/>
      <c r="H626" s="536"/>
      <c r="I626" s="536"/>
      <c r="J626" s="536"/>
      <c r="K626" s="536"/>
      <c r="L626" s="536"/>
      <c r="M626" s="536"/>
      <c r="N626" s="536"/>
      <c r="O626" s="536"/>
      <c r="P626" s="536"/>
      <c r="Q626" s="536"/>
      <c r="R626" s="536"/>
      <c r="S626" s="536"/>
      <c r="T626" s="536"/>
      <c r="U626" s="536"/>
      <c r="V626" s="536"/>
      <c r="W626" s="536"/>
      <c r="X626" s="536"/>
      <c r="Y626" s="536"/>
      <c r="Z626" s="536"/>
      <c r="AA626" s="536"/>
      <c r="AB626" s="536"/>
      <c r="AC626" s="536"/>
      <c r="AD626" s="536"/>
      <c r="AE626" s="536"/>
    </row>
    <row r="627" customFormat="false" ht="15.75" hidden="false" customHeight="true" outlineLevel="0" collapsed="false">
      <c r="A627" s="536"/>
      <c r="B627" s="536"/>
      <c r="C627" s="536"/>
      <c r="D627" s="538"/>
      <c r="E627" s="538"/>
      <c r="F627" s="536"/>
      <c r="G627" s="536"/>
      <c r="H627" s="536"/>
      <c r="I627" s="536"/>
      <c r="J627" s="536"/>
      <c r="K627" s="536"/>
      <c r="L627" s="536"/>
      <c r="M627" s="536"/>
      <c r="N627" s="536"/>
      <c r="O627" s="536"/>
      <c r="P627" s="536"/>
      <c r="Q627" s="536"/>
      <c r="R627" s="536"/>
      <c r="S627" s="536"/>
      <c r="T627" s="536"/>
      <c r="U627" s="536"/>
      <c r="V627" s="536"/>
      <c r="W627" s="536"/>
      <c r="X627" s="536"/>
      <c r="Y627" s="536"/>
      <c r="Z627" s="536"/>
      <c r="AA627" s="536"/>
      <c r="AB627" s="536"/>
      <c r="AC627" s="536"/>
      <c r="AD627" s="536"/>
      <c r="AE627" s="536"/>
    </row>
    <row r="628" customFormat="false" ht="15.75" hidden="false" customHeight="true" outlineLevel="0" collapsed="false">
      <c r="A628" s="536"/>
      <c r="B628" s="536"/>
      <c r="C628" s="536"/>
      <c r="D628" s="538"/>
      <c r="E628" s="538"/>
      <c r="F628" s="536"/>
      <c r="G628" s="536"/>
      <c r="H628" s="536"/>
      <c r="I628" s="536"/>
      <c r="J628" s="536"/>
      <c r="K628" s="536"/>
      <c r="L628" s="536"/>
      <c r="M628" s="536"/>
      <c r="N628" s="536"/>
      <c r="O628" s="536"/>
      <c r="P628" s="536"/>
      <c r="Q628" s="536"/>
      <c r="R628" s="536"/>
      <c r="S628" s="536"/>
      <c r="T628" s="536"/>
      <c r="U628" s="536"/>
      <c r="V628" s="536"/>
      <c r="W628" s="536"/>
      <c r="X628" s="536"/>
      <c r="Y628" s="536"/>
      <c r="Z628" s="536"/>
      <c r="AA628" s="536"/>
      <c r="AB628" s="536"/>
      <c r="AC628" s="536"/>
      <c r="AD628" s="536"/>
      <c r="AE628" s="536"/>
    </row>
    <row r="629" customFormat="false" ht="15.75" hidden="false" customHeight="true" outlineLevel="0" collapsed="false">
      <c r="A629" s="536"/>
      <c r="B629" s="536"/>
      <c r="C629" s="536"/>
      <c r="D629" s="538"/>
      <c r="E629" s="538"/>
      <c r="F629" s="536"/>
      <c r="G629" s="536"/>
      <c r="H629" s="536"/>
      <c r="I629" s="536"/>
      <c r="J629" s="536"/>
      <c r="K629" s="536"/>
      <c r="L629" s="536"/>
      <c r="M629" s="536"/>
      <c r="N629" s="536"/>
      <c r="O629" s="536"/>
      <c r="P629" s="536"/>
      <c r="Q629" s="536"/>
      <c r="R629" s="536"/>
      <c r="S629" s="536"/>
      <c r="T629" s="536"/>
      <c r="U629" s="536"/>
      <c r="V629" s="536"/>
      <c r="W629" s="536"/>
      <c r="X629" s="536"/>
      <c r="Y629" s="536"/>
      <c r="Z629" s="536"/>
      <c r="AA629" s="536"/>
      <c r="AB629" s="536"/>
      <c r="AC629" s="536"/>
      <c r="AD629" s="536"/>
      <c r="AE629" s="536"/>
    </row>
    <row r="630" customFormat="false" ht="15.75" hidden="false" customHeight="true" outlineLevel="0" collapsed="false">
      <c r="A630" s="536"/>
      <c r="B630" s="536"/>
      <c r="C630" s="536"/>
      <c r="D630" s="538"/>
      <c r="E630" s="538"/>
      <c r="F630" s="536"/>
      <c r="G630" s="536"/>
      <c r="H630" s="536"/>
      <c r="I630" s="536"/>
      <c r="J630" s="536"/>
      <c r="K630" s="536"/>
      <c r="L630" s="536"/>
      <c r="M630" s="536"/>
      <c r="N630" s="536"/>
      <c r="O630" s="536"/>
      <c r="P630" s="536"/>
      <c r="Q630" s="536"/>
      <c r="R630" s="536"/>
      <c r="S630" s="536"/>
      <c r="T630" s="536"/>
      <c r="U630" s="536"/>
      <c r="V630" s="536"/>
      <c r="W630" s="536"/>
      <c r="X630" s="536"/>
      <c r="Y630" s="536"/>
      <c r="Z630" s="536"/>
      <c r="AA630" s="536"/>
      <c r="AB630" s="536"/>
      <c r="AC630" s="536"/>
      <c r="AD630" s="536"/>
      <c r="AE630" s="536"/>
    </row>
    <row r="631" customFormat="false" ht="15.75" hidden="false" customHeight="true" outlineLevel="0" collapsed="false">
      <c r="A631" s="536"/>
      <c r="B631" s="536"/>
      <c r="C631" s="536"/>
      <c r="D631" s="538"/>
      <c r="E631" s="538"/>
      <c r="F631" s="536"/>
      <c r="G631" s="536"/>
      <c r="H631" s="536"/>
      <c r="I631" s="536"/>
      <c r="J631" s="536"/>
      <c r="K631" s="536"/>
      <c r="L631" s="536"/>
      <c r="M631" s="536"/>
      <c r="N631" s="536"/>
      <c r="O631" s="536"/>
      <c r="P631" s="536"/>
      <c r="Q631" s="536"/>
      <c r="R631" s="536"/>
      <c r="S631" s="536"/>
      <c r="T631" s="536"/>
      <c r="U631" s="536"/>
      <c r="V631" s="536"/>
      <c r="W631" s="536"/>
      <c r="X631" s="536"/>
      <c r="Y631" s="536"/>
      <c r="Z631" s="536"/>
      <c r="AA631" s="536"/>
      <c r="AB631" s="536"/>
      <c r="AC631" s="536"/>
      <c r="AD631" s="536"/>
      <c r="AE631" s="536"/>
    </row>
    <row r="632" customFormat="false" ht="15.75" hidden="false" customHeight="true" outlineLevel="0" collapsed="false">
      <c r="A632" s="536"/>
      <c r="B632" s="536"/>
      <c r="C632" s="536"/>
      <c r="D632" s="538"/>
      <c r="E632" s="538"/>
      <c r="F632" s="536"/>
      <c r="G632" s="536"/>
      <c r="H632" s="536"/>
      <c r="I632" s="536"/>
      <c r="J632" s="536"/>
      <c r="K632" s="536"/>
      <c r="L632" s="536"/>
      <c r="M632" s="536"/>
      <c r="N632" s="536"/>
      <c r="O632" s="536"/>
      <c r="P632" s="536"/>
      <c r="Q632" s="536"/>
      <c r="R632" s="536"/>
      <c r="S632" s="536"/>
      <c r="T632" s="536"/>
      <c r="U632" s="536"/>
      <c r="V632" s="536"/>
      <c r="W632" s="536"/>
      <c r="X632" s="536"/>
      <c r="Y632" s="536"/>
      <c r="Z632" s="536"/>
      <c r="AA632" s="536"/>
      <c r="AB632" s="536"/>
      <c r="AC632" s="536"/>
      <c r="AD632" s="536"/>
      <c r="AE632" s="536"/>
    </row>
    <row r="633" customFormat="false" ht="15.75" hidden="false" customHeight="true" outlineLevel="0" collapsed="false">
      <c r="A633" s="536"/>
      <c r="B633" s="536"/>
      <c r="C633" s="536"/>
      <c r="D633" s="538"/>
      <c r="E633" s="538"/>
      <c r="F633" s="536"/>
      <c r="G633" s="536"/>
      <c r="H633" s="536"/>
      <c r="I633" s="536"/>
      <c r="J633" s="536"/>
      <c r="K633" s="536"/>
      <c r="L633" s="536"/>
      <c r="M633" s="536"/>
      <c r="N633" s="536"/>
      <c r="O633" s="536"/>
      <c r="P633" s="536"/>
      <c r="Q633" s="536"/>
      <c r="R633" s="536"/>
      <c r="S633" s="536"/>
      <c r="T633" s="536"/>
      <c r="U633" s="536"/>
      <c r="V633" s="536"/>
      <c r="W633" s="536"/>
      <c r="X633" s="536"/>
      <c r="Y633" s="536"/>
      <c r="Z633" s="536"/>
      <c r="AA633" s="536"/>
      <c r="AB633" s="536"/>
      <c r="AC633" s="536"/>
      <c r="AD633" s="536"/>
      <c r="AE633" s="536"/>
    </row>
    <row r="634" customFormat="false" ht="15.75" hidden="false" customHeight="true" outlineLevel="0" collapsed="false">
      <c r="A634" s="536"/>
      <c r="B634" s="536"/>
      <c r="C634" s="536"/>
      <c r="D634" s="538"/>
      <c r="E634" s="538"/>
      <c r="F634" s="536"/>
      <c r="G634" s="536"/>
      <c r="H634" s="536"/>
      <c r="I634" s="536"/>
      <c r="J634" s="536"/>
      <c r="K634" s="536"/>
      <c r="L634" s="536"/>
      <c r="M634" s="536"/>
      <c r="N634" s="536"/>
      <c r="O634" s="536"/>
      <c r="P634" s="536"/>
      <c r="Q634" s="536"/>
      <c r="R634" s="536"/>
      <c r="S634" s="536"/>
      <c r="T634" s="536"/>
      <c r="U634" s="536"/>
      <c r="V634" s="536"/>
      <c r="W634" s="536"/>
      <c r="X634" s="536"/>
      <c r="Y634" s="536"/>
      <c r="Z634" s="536"/>
      <c r="AA634" s="536"/>
      <c r="AB634" s="536"/>
      <c r="AC634" s="536"/>
      <c r="AD634" s="536"/>
      <c r="AE634" s="536"/>
    </row>
    <row r="635" customFormat="false" ht="15.75" hidden="false" customHeight="true" outlineLevel="0" collapsed="false">
      <c r="A635" s="536"/>
      <c r="B635" s="536"/>
      <c r="C635" s="536"/>
      <c r="D635" s="538"/>
      <c r="E635" s="538"/>
      <c r="F635" s="536"/>
      <c r="G635" s="536"/>
      <c r="H635" s="536"/>
      <c r="I635" s="536"/>
      <c r="J635" s="536"/>
      <c r="K635" s="536"/>
      <c r="L635" s="536"/>
      <c r="M635" s="536"/>
      <c r="N635" s="536"/>
      <c r="O635" s="536"/>
      <c r="P635" s="536"/>
      <c r="Q635" s="536"/>
      <c r="R635" s="536"/>
      <c r="S635" s="536"/>
      <c r="T635" s="536"/>
      <c r="U635" s="536"/>
      <c r="V635" s="536"/>
      <c r="W635" s="536"/>
      <c r="X635" s="536"/>
      <c r="Y635" s="536"/>
      <c r="Z635" s="536"/>
      <c r="AA635" s="536"/>
      <c r="AB635" s="536"/>
      <c r="AC635" s="536"/>
      <c r="AD635" s="536"/>
      <c r="AE635" s="536"/>
    </row>
    <row r="636" customFormat="false" ht="15.75" hidden="false" customHeight="true" outlineLevel="0" collapsed="false">
      <c r="A636" s="536"/>
      <c r="B636" s="536"/>
      <c r="C636" s="536"/>
      <c r="D636" s="538"/>
      <c r="E636" s="538"/>
      <c r="F636" s="536"/>
      <c r="G636" s="536"/>
      <c r="H636" s="536"/>
      <c r="I636" s="536"/>
      <c r="J636" s="536"/>
      <c r="K636" s="536"/>
      <c r="L636" s="536"/>
      <c r="M636" s="536"/>
      <c r="N636" s="536"/>
      <c r="O636" s="536"/>
      <c r="P636" s="536"/>
      <c r="Q636" s="536"/>
      <c r="R636" s="536"/>
      <c r="S636" s="536"/>
      <c r="T636" s="536"/>
      <c r="U636" s="536"/>
      <c r="V636" s="536"/>
      <c r="W636" s="536"/>
      <c r="X636" s="536"/>
      <c r="Y636" s="536"/>
      <c r="Z636" s="536"/>
      <c r="AA636" s="536"/>
      <c r="AB636" s="536"/>
      <c r="AC636" s="536"/>
      <c r="AD636" s="536"/>
      <c r="AE636" s="536"/>
    </row>
    <row r="637" customFormat="false" ht="15.75" hidden="false" customHeight="true" outlineLevel="0" collapsed="false">
      <c r="A637" s="536"/>
      <c r="B637" s="536"/>
      <c r="C637" s="536"/>
      <c r="D637" s="538"/>
      <c r="E637" s="538"/>
      <c r="F637" s="536"/>
      <c r="G637" s="536"/>
      <c r="H637" s="536"/>
      <c r="I637" s="536"/>
      <c r="J637" s="536"/>
      <c r="K637" s="536"/>
      <c r="L637" s="536"/>
      <c r="M637" s="536"/>
      <c r="N637" s="536"/>
      <c r="O637" s="536"/>
      <c r="P637" s="536"/>
      <c r="Q637" s="536"/>
      <c r="R637" s="536"/>
      <c r="S637" s="536"/>
      <c r="T637" s="536"/>
      <c r="U637" s="536"/>
      <c r="V637" s="536"/>
      <c r="W637" s="536"/>
      <c r="X637" s="536"/>
      <c r="Y637" s="536"/>
      <c r="Z637" s="536"/>
      <c r="AA637" s="536"/>
      <c r="AB637" s="536"/>
      <c r="AC637" s="536"/>
      <c r="AD637" s="536"/>
      <c r="AE637" s="536"/>
    </row>
    <row r="638" customFormat="false" ht="15.75" hidden="false" customHeight="true" outlineLevel="0" collapsed="false">
      <c r="A638" s="536"/>
      <c r="B638" s="536"/>
      <c r="C638" s="536"/>
      <c r="D638" s="538"/>
      <c r="E638" s="538"/>
      <c r="F638" s="536"/>
      <c r="G638" s="536"/>
      <c r="H638" s="536"/>
      <c r="I638" s="536"/>
      <c r="J638" s="536"/>
      <c r="K638" s="536"/>
      <c r="L638" s="536"/>
      <c r="M638" s="536"/>
      <c r="N638" s="536"/>
      <c r="O638" s="536"/>
      <c r="P638" s="536"/>
      <c r="Q638" s="536"/>
      <c r="R638" s="536"/>
      <c r="S638" s="536"/>
      <c r="T638" s="536"/>
      <c r="U638" s="536"/>
      <c r="V638" s="536"/>
      <c r="W638" s="536"/>
      <c r="X638" s="536"/>
      <c r="Y638" s="536"/>
      <c r="Z638" s="536"/>
      <c r="AA638" s="536"/>
      <c r="AB638" s="536"/>
      <c r="AC638" s="536"/>
      <c r="AD638" s="536"/>
      <c r="AE638" s="536"/>
    </row>
    <row r="639" customFormat="false" ht="15.75" hidden="false" customHeight="true" outlineLevel="0" collapsed="false">
      <c r="A639" s="536"/>
      <c r="B639" s="536"/>
      <c r="C639" s="536"/>
      <c r="D639" s="538"/>
      <c r="E639" s="538"/>
      <c r="F639" s="536"/>
      <c r="G639" s="536"/>
      <c r="H639" s="536"/>
      <c r="I639" s="536"/>
      <c r="J639" s="536"/>
      <c r="K639" s="536"/>
      <c r="L639" s="536"/>
      <c r="M639" s="536"/>
      <c r="N639" s="536"/>
      <c r="O639" s="536"/>
      <c r="P639" s="536"/>
      <c r="Q639" s="536"/>
      <c r="R639" s="536"/>
      <c r="S639" s="536"/>
      <c r="T639" s="536"/>
      <c r="U639" s="536"/>
      <c r="V639" s="536"/>
      <c r="W639" s="536"/>
      <c r="X639" s="536"/>
      <c r="Y639" s="536"/>
      <c r="Z639" s="536"/>
      <c r="AA639" s="536"/>
      <c r="AB639" s="536"/>
      <c r="AC639" s="536"/>
      <c r="AD639" s="536"/>
      <c r="AE639" s="536"/>
    </row>
    <row r="640" customFormat="false" ht="15.75" hidden="false" customHeight="true" outlineLevel="0" collapsed="false">
      <c r="A640" s="536"/>
      <c r="B640" s="536"/>
      <c r="C640" s="536"/>
      <c r="D640" s="538"/>
      <c r="E640" s="538"/>
      <c r="F640" s="536"/>
      <c r="G640" s="536"/>
      <c r="H640" s="536"/>
      <c r="I640" s="536"/>
      <c r="J640" s="536"/>
      <c r="K640" s="536"/>
      <c r="L640" s="536"/>
      <c r="M640" s="536"/>
      <c r="N640" s="536"/>
      <c r="O640" s="536"/>
      <c r="P640" s="536"/>
      <c r="Q640" s="536"/>
      <c r="R640" s="536"/>
      <c r="S640" s="536"/>
      <c r="T640" s="536"/>
      <c r="U640" s="536"/>
      <c r="V640" s="536"/>
      <c r="W640" s="536"/>
      <c r="X640" s="536"/>
      <c r="Y640" s="536"/>
      <c r="Z640" s="536"/>
      <c r="AA640" s="536"/>
      <c r="AB640" s="536"/>
      <c r="AC640" s="536"/>
      <c r="AD640" s="536"/>
      <c r="AE640" s="536"/>
    </row>
    <row r="641" customFormat="false" ht="15.75" hidden="false" customHeight="true" outlineLevel="0" collapsed="false">
      <c r="A641" s="536"/>
      <c r="B641" s="536"/>
      <c r="C641" s="536"/>
      <c r="D641" s="538"/>
      <c r="E641" s="538"/>
      <c r="F641" s="536"/>
      <c r="G641" s="536"/>
      <c r="H641" s="536"/>
      <c r="I641" s="536"/>
      <c r="J641" s="536"/>
      <c r="K641" s="536"/>
      <c r="L641" s="536"/>
      <c r="M641" s="536"/>
      <c r="N641" s="536"/>
      <c r="O641" s="536"/>
      <c r="P641" s="536"/>
      <c r="Q641" s="536"/>
      <c r="R641" s="536"/>
      <c r="S641" s="536"/>
      <c r="T641" s="536"/>
      <c r="U641" s="536"/>
      <c r="V641" s="536"/>
      <c r="W641" s="536"/>
      <c r="X641" s="536"/>
      <c r="Y641" s="536"/>
      <c r="Z641" s="536"/>
      <c r="AA641" s="536"/>
      <c r="AB641" s="536"/>
      <c r="AC641" s="536"/>
      <c r="AD641" s="536"/>
      <c r="AE641" s="536"/>
    </row>
    <row r="642" customFormat="false" ht="15.75" hidden="false" customHeight="true" outlineLevel="0" collapsed="false">
      <c r="A642" s="536"/>
      <c r="B642" s="536"/>
      <c r="C642" s="536"/>
      <c r="D642" s="538"/>
      <c r="E642" s="538"/>
      <c r="F642" s="536"/>
      <c r="G642" s="536"/>
      <c r="H642" s="536"/>
      <c r="I642" s="536"/>
      <c r="J642" s="536"/>
      <c r="K642" s="536"/>
      <c r="L642" s="536"/>
      <c r="M642" s="536"/>
      <c r="N642" s="536"/>
      <c r="O642" s="536"/>
      <c r="P642" s="536"/>
      <c r="Q642" s="536"/>
      <c r="R642" s="536"/>
      <c r="S642" s="536"/>
      <c r="T642" s="536"/>
      <c r="U642" s="536"/>
      <c r="V642" s="536"/>
      <c r="W642" s="536"/>
      <c r="X642" s="536"/>
      <c r="Y642" s="536"/>
      <c r="Z642" s="536"/>
      <c r="AA642" s="536"/>
      <c r="AB642" s="536"/>
      <c r="AC642" s="536"/>
      <c r="AD642" s="536"/>
      <c r="AE642" s="536"/>
    </row>
    <row r="643" customFormat="false" ht="15.75" hidden="false" customHeight="true" outlineLevel="0" collapsed="false">
      <c r="A643" s="536"/>
      <c r="B643" s="536"/>
      <c r="C643" s="536"/>
      <c r="D643" s="538"/>
      <c r="E643" s="538"/>
      <c r="F643" s="536"/>
      <c r="G643" s="536"/>
      <c r="H643" s="536"/>
      <c r="I643" s="536"/>
      <c r="J643" s="536"/>
      <c r="K643" s="536"/>
      <c r="L643" s="536"/>
      <c r="M643" s="536"/>
      <c r="N643" s="536"/>
      <c r="O643" s="536"/>
      <c r="P643" s="536"/>
      <c r="Q643" s="536"/>
      <c r="R643" s="536"/>
      <c r="S643" s="536"/>
      <c r="T643" s="536"/>
      <c r="U643" s="536"/>
      <c r="V643" s="536"/>
      <c r="W643" s="536"/>
      <c r="X643" s="536"/>
      <c r="Y643" s="536"/>
      <c r="Z643" s="536"/>
      <c r="AA643" s="536"/>
      <c r="AB643" s="536"/>
      <c r="AC643" s="536"/>
      <c r="AD643" s="536"/>
      <c r="AE643" s="536"/>
    </row>
    <row r="644" customFormat="false" ht="15.75" hidden="false" customHeight="true" outlineLevel="0" collapsed="false">
      <c r="A644" s="536"/>
      <c r="B644" s="536"/>
      <c r="C644" s="536"/>
      <c r="D644" s="538"/>
      <c r="E644" s="538"/>
      <c r="F644" s="536"/>
      <c r="G644" s="536"/>
      <c r="H644" s="536"/>
      <c r="I644" s="536"/>
      <c r="J644" s="536"/>
      <c r="K644" s="536"/>
      <c r="L644" s="536"/>
      <c r="M644" s="536"/>
      <c r="N644" s="536"/>
      <c r="O644" s="536"/>
      <c r="P644" s="536"/>
      <c r="Q644" s="536"/>
      <c r="R644" s="536"/>
      <c r="S644" s="536"/>
      <c r="T644" s="536"/>
      <c r="U644" s="536"/>
      <c r="V644" s="536"/>
      <c r="W644" s="536"/>
      <c r="X644" s="536"/>
      <c r="Y644" s="536"/>
      <c r="Z644" s="536"/>
      <c r="AA644" s="536"/>
      <c r="AB644" s="536"/>
      <c r="AC644" s="536"/>
      <c r="AD644" s="536"/>
      <c r="AE644" s="536"/>
    </row>
    <row r="645" customFormat="false" ht="15.75" hidden="false" customHeight="true" outlineLevel="0" collapsed="false">
      <c r="A645" s="536"/>
      <c r="B645" s="536"/>
      <c r="C645" s="536"/>
      <c r="D645" s="538"/>
      <c r="E645" s="538"/>
      <c r="F645" s="536"/>
      <c r="G645" s="536"/>
      <c r="H645" s="536"/>
      <c r="I645" s="536"/>
      <c r="J645" s="536"/>
      <c r="K645" s="536"/>
      <c r="L645" s="536"/>
      <c r="M645" s="536"/>
      <c r="N645" s="536"/>
      <c r="O645" s="536"/>
      <c r="P645" s="536"/>
      <c r="Q645" s="536"/>
      <c r="R645" s="536"/>
      <c r="S645" s="536"/>
      <c r="T645" s="536"/>
      <c r="U645" s="536"/>
      <c r="V645" s="536"/>
      <c r="W645" s="536"/>
      <c r="X645" s="536"/>
      <c r="Y645" s="536"/>
      <c r="Z645" s="536"/>
      <c r="AA645" s="536"/>
      <c r="AB645" s="536"/>
      <c r="AC645" s="536"/>
      <c r="AD645" s="536"/>
      <c r="AE645" s="536"/>
    </row>
    <row r="646" customFormat="false" ht="15.75" hidden="false" customHeight="true" outlineLevel="0" collapsed="false">
      <c r="A646" s="536"/>
      <c r="B646" s="536"/>
      <c r="C646" s="536"/>
      <c r="D646" s="538"/>
      <c r="E646" s="538"/>
      <c r="F646" s="536"/>
      <c r="G646" s="536"/>
      <c r="H646" s="536"/>
      <c r="I646" s="536"/>
      <c r="J646" s="536"/>
      <c r="K646" s="536"/>
      <c r="L646" s="536"/>
      <c r="M646" s="536"/>
      <c r="N646" s="536"/>
      <c r="O646" s="536"/>
      <c r="P646" s="536"/>
      <c r="Q646" s="536"/>
      <c r="R646" s="536"/>
      <c r="S646" s="536"/>
      <c r="T646" s="536"/>
      <c r="U646" s="536"/>
      <c r="V646" s="536"/>
      <c r="W646" s="536"/>
      <c r="X646" s="536"/>
      <c r="Y646" s="536"/>
      <c r="Z646" s="536"/>
      <c r="AA646" s="536"/>
      <c r="AB646" s="536"/>
      <c r="AC646" s="536"/>
      <c r="AD646" s="536"/>
      <c r="AE646" s="536"/>
    </row>
    <row r="647" customFormat="false" ht="15.75" hidden="false" customHeight="true" outlineLevel="0" collapsed="false">
      <c r="A647" s="536"/>
      <c r="B647" s="536"/>
      <c r="C647" s="536"/>
      <c r="D647" s="538"/>
      <c r="E647" s="538"/>
      <c r="F647" s="536"/>
      <c r="G647" s="536"/>
      <c r="H647" s="536"/>
      <c r="I647" s="536"/>
      <c r="J647" s="536"/>
      <c r="K647" s="536"/>
      <c r="L647" s="536"/>
      <c r="M647" s="536"/>
      <c r="N647" s="536"/>
      <c r="O647" s="536"/>
      <c r="P647" s="536"/>
      <c r="Q647" s="536"/>
      <c r="R647" s="536"/>
      <c r="S647" s="536"/>
      <c r="T647" s="536"/>
      <c r="U647" s="536"/>
      <c r="V647" s="536"/>
      <c r="W647" s="536"/>
      <c r="X647" s="536"/>
      <c r="Y647" s="536"/>
      <c r="Z647" s="536"/>
      <c r="AA647" s="536"/>
      <c r="AB647" s="536"/>
      <c r="AC647" s="536"/>
      <c r="AD647" s="536"/>
      <c r="AE647" s="536"/>
    </row>
    <row r="648" customFormat="false" ht="15.75" hidden="false" customHeight="true" outlineLevel="0" collapsed="false">
      <c r="A648" s="536"/>
      <c r="B648" s="536"/>
      <c r="C648" s="536"/>
      <c r="D648" s="538"/>
      <c r="E648" s="538"/>
      <c r="F648" s="536"/>
      <c r="G648" s="536"/>
      <c r="H648" s="536"/>
      <c r="I648" s="536"/>
      <c r="J648" s="536"/>
      <c r="K648" s="536"/>
      <c r="L648" s="536"/>
      <c r="M648" s="536"/>
      <c r="N648" s="536"/>
      <c r="O648" s="536"/>
      <c r="P648" s="536"/>
      <c r="Q648" s="536"/>
      <c r="R648" s="536"/>
      <c r="S648" s="536"/>
      <c r="T648" s="536"/>
      <c r="U648" s="536"/>
      <c r="V648" s="536"/>
      <c r="W648" s="536"/>
      <c r="X648" s="536"/>
      <c r="Y648" s="536"/>
      <c r="Z648" s="536"/>
      <c r="AA648" s="536"/>
      <c r="AB648" s="536"/>
      <c r="AC648" s="536"/>
      <c r="AD648" s="536"/>
      <c r="AE648" s="536"/>
    </row>
    <row r="649" customFormat="false" ht="15.75" hidden="false" customHeight="true" outlineLevel="0" collapsed="false">
      <c r="A649" s="536"/>
      <c r="B649" s="536"/>
      <c r="C649" s="536"/>
      <c r="D649" s="538"/>
      <c r="E649" s="538"/>
      <c r="F649" s="536"/>
      <c r="G649" s="536"/>
      <c r="H649" s="536"/>
      <c r="I649" s="536"/>
      <c r="J649" s="536"/>
      <c r="K649" s="536"/>
      <c r="L649" s="536"/>
      <c r="M649" s="536"/>
      <c r="N649" s="536"/>
      <c r="O649" s="536"/>
      <c r="P649" s="536"/>
      <c r="Q649" s="536"/>
      <c r="R649" s="536"/>
      <c r="S649" s="536"/>
      <c r="T649" s="536"/>
      <c r="U649" s="536"/>
      <c r="V649" s="536"/>
      <c r="W649" s="536"/>
      <c r="X649" s="536"/>
      <c r="Y649" s="536"/>
      <c r="Z649" s="536"/>
      <c r="AA649" s="536"/>
      <c r="AB649" s="536"/>
      <c r="AC649" s="536"/>
      <c r="AD649" s="536"/>
      <c r="AE649" s="536"/>
    </row>
    <row r="650" customFormat="false" ht="15.75" hidden="false" customHeight="true" outlineLevel="0" collapsed="false">
      <c r="A650" s="536"/>
      <c r="B650" s="536"/>
      <c r="C650" s="536"/>
      <c r="D650" s="538"/>
      <c r="E650" s="538"/>
      <c r="F650" s="536"/>
      <c r="G650" s="536"/>
      <c r="H650" s="536"/>
      <c r="I650" s="536"/>
      <c r="J650" s="536"/>
      <c r="K650" s="536"/>
      <c r="L650" s="536"/>
      <c r="M650" s="536"/>
      <c r="N650" s="536"/>
      <c r="O650" s="536"/>
      <c r="P650" s="536"/>
      <c r="Q650" s="536"/>
      <c r="R650" s="536"/>
      <c r="S650" s="536"/>
      <c r="T650" s="536"/>
      <c r="U650" s="536"/>
      <c r="V650" s="536"/>
      <c r="W650" s="536"/>
      <c r="X650" s="536"/>
      <c r="Y650" s="536"/>
      <c r="Z650" s="536"/>
      <c r="AA650" s="536"/>
      <c r="AB650" s="536"/>
      <c r="AC650" s="536"/>
      <c r="AD650" s="536"/>
      <c r="AE650" s="536"/>
    </row>
    <row r="651" customFormat="false" ht="15.75" hidden="false" customHeight="true" outlineLevel="0" collapsed="false">
      <c r="A651" s="536"/>
      <c r="B651" s="536"/>
      <c r="C651" s="536"/>
      <c r="D651" s="538"/>
      <c r="E651" s="538"/>
      <c r="F651" s="536"/>
      <c r="G651" s="536"/>
      <c r="H651" s="536"/>
      <c r="I651" s="536"/>
      <c r="J651" s="536"/>
      <c r="K651" s="536"/>
      <c r="L651" s="536"/>
      <c r="M651" s="536"/>
      <c r="N651" s="536"/>
      <c r="O651" s="536"/>
      <c r="P651" s="536"/>
      <c r="Q651" s="536"/>
      <c r="R651" s="536"/>
      <c r="S651" s="536"/>
      <c r="T651" s="536"/>
      <c r="U651" s="536"/>
      <c r="V651" s="536"/>
      <c r="W651" s="536"/>
      <c r="X651" s="536"/>
      <c r="Y651" s="536"/>
      <c r="Z651" s="536"/>
      <c r="AA651" s="536"/>
      <c r="AB651" s="536"/>
      <c r="AC651" s="536"/>
      <c r="AD651" s="536"/>
      <c r="AE651" s="536"/>
    </row>
    <row r="652" customFormat="false" ht="15.75" hidden="false" customHeight="true" outlineLevel="0" collapsed="false">
      <c r="A652" s="536"/>
      <c r="B652" s="536"/>
      <c r="C652" s="536"/>
      <c r="D652" s="538"/>
      <c r="E652" s="538"/>
      <c r="F652" s="536"/>
      <c r="G652" s="536"/>
      <c r="H652" s="536"/>
      <c r="I652" s="536"/>
      <c r="J652" s="536"/>
      <c r="K652" s="536"/>
      <c r="L652" s="536"/>
      <c r="M652" s="536"/>
      <c r="N652" s="536"/>
      <c r="O652" s="536"/>
      <c r="P652" s="536"/>
      <c r="Q652" s="536"/>
      <c r="R652" s="536"/>
      <c r="S652" s="536"/>
      <c r="T652" s="536"/>
      <c r="U652" s="536"/>
      <c r="V652" s="536"/>
      <c r="W652" s="536"/>
      <c r="X652" s="536"/>
      <c r="Y652" s="536"/>
      <c r="Z652" s="536"/>
      <c r="AA652" s="536"/>
      <c r="AB652" s="536"/>
      <c r="AC652" s="536"/>
      <c r="AD652" s="536"/>
      <c r="AE652" s="536"/>
    </row>
    <row r="653" customFormat="false" ht="15.75" hidden="false" customHeight="true" outlineLevel="0" collapsed="false">
      <c r="A653" s="536"/>
      <c r="B653" s="536"/>
      <c r="C653" s="536"/>
      <c r="D653" s="538"/>
      <c r="E653" s="538"/>
      <c r="F653" s="536"/>
      <c r="G653" s="536"/>
      <c r="H653" s="536"/>
      <c r="I653" s="536"/>
      <c r="J653" s="536"/>
      <c r="K653" s="536"/>
      <c r="L653" s="536"/>
      <c r="M653" s="536"/>
      <c r="N653" s="536"/>
      <c r="O653" s="536"/>
      <c r="P653" s="536"/>
      <c r="Q653" s="536"/>
      <c r="R653" s="536"/>
      <c r="S653" s="536"/>
      <c r="T653" s="536"/>
      <c r="U653" s="536"/>
      <c r="V653" s="536"/>
      <c r="W653" s="536"/>
      <c r="X653" s="536"/>
      <c r="Y653" s="536"/>
      <c r="Z653" s="536"/>
      <c r="AA653" s="536"/>
      <c r="AB653" s="536"/>
      <c r="AC653" s="536"/>
      <c r="AD653" s="536"/>
      <c r="AE653" s="536"/>
    </row>
    <row r="654" customFormat="false" ht="15.75" hidden="false" customHeight="true" outlineLevel="0" collapsed="false">
      <c r="A654" s="536"/>
      <c r="B654" s="536"/>
      <c r="C654" s="536"/>
      <c r="D654" s="538"/>
      <c r="E654" s="538"/>
      <c r="F654" s="536"/>
      <c r="G654" s="536"/>
      <c r="H654" s="536"/>
      <c r="I654" s="536"/>
      <c r="J654" s="536"/>
      <c r="K654" s="536"/>
      <c r="L654" s="536"/>
      <c r="M654" s="536"/>
      <c r="N654" s="536"/>
      <c r="O654" s="536"/>
      <c r="P654" s="536"/>
      <c r="Q654" s="536"/>
      <c r="R654" s="536"/>
      <c r="S654" s="536"/>
      <c r="T654" s="536"/>
      <c r="U654" s="536"/>
      <c r="V654" s="536"/>
      <c r="W654" s="536"/>
      <c r="X654" s="536"/>
      <c r="Y654" s="536"/>
      <c r="Z654" s="536"/>
      <c r="AA654" s="536"/>
      <c r="AB654" s="536"/>
      <c r="AC654" s="536"/>
      <c r="AD654" s="536"/>
      <c r="AE654" s="536"/>
    </row>
    <row r="655" customFormat="false" ht="15.75" hidden="false" customHeight="true" outlineLevel="0" collapsed="false">
      <c r="A655" s="536"/>
      <c r="B655" s="536"/>
      <c r="C655" s="536"/>
      <c r="D655" s="538"/>
      <c r="E655" s="538"/>
      <c r="F655" s="536"/>
      <c r="G655" s="536"/>
      <c r="H655" s="536"/>
      <c r="I655" s="536"/>
      <c r="J655" s="536"/>
      <c r="K655" s="536"/>
      <c r="L655" s="536"/>
      <c r="M655" s="536"/>
      <c r="N655" s="536"/>
      <c r="O655" s="536"/>
      <c r="P655" s="536"/>
      <c r="Q655" s="536"/>
      <c r="R655" s="536"/>
      <c r="S655" s="536"/>
      <c r="T655" s="536"/>
      <c r="U655" s="536"/>
      <c r="V655" s="536"/>
      <c r="W655" s="536"/>
      <c r="X655" s="536"/>
      <c r="Y655" s="536"/>
      <c r="Z655" s="536"/>
      <c r="AA655" s="536"/>
      <c r="AB655" s="536"/>
      <c r="AC655" s="536"/>
      <c r="AD655" s="536"/>
      <c r="AE655" s="536"/>
    </row>
    <row r="656" customFormat="false" ht="15.75" hidden="false" customHeight="true" outlineLevel="0" collapsed="false">
      <c r="A656" s="536"/>
      <c r="B656" s="536"/>
      <c r="C656" s="536"/>
      <c r="D656" s="538"/>
      <c r="E656" s="538"/>
      <c r="F656" s="536"/>
      <c r="G656" s="536"/>
      <c r="H656" s="536"/>
      <c r="I656" s="536"/>
      <c r="J656" s="536"/>
      <c r="K656" s="536"/>
      <c r="L656" s="536"/>
      <c r="M656" s="536"/>
      <c r="N656" s="536"/>
      <c r="O656" s="536"/>
      <c r="P656" s="536"/>
      <c r="Q656" s="536"/>
      <c r="R656" s="536"/>
      <c r="S656" s="536"/>
      <c r="T656" s="536"/>
      <c r="U656" s="536"/>
      <c r="V656" s="536"/>
      <c r="W656" s="536"/>
      <c r="X656" s="536"/>
      <c r="Y656" s="536"/>
      <c r="Z656" s="536"/>
      <c r="AA656" s="536"/>
      <c r="AB656" s="536"/>
      <c r="AC656" s="536"/>
      <c r="AD656" s="536"/>
      <c r="AE656" s="536"/>
    </row>
    <row r="657" customFormat="false" ht="15.75" hidden="false" customHeight="true" outlineLevel="0" collapsed="false">
      <c r="A657" s="536"/>
      <c r="B657" s="536"/>
      <c r="C657" s="536"/>
      <c r="D657" s="538"/>
      <c r="E657" s="538"/>
      <c r="F657" s="536"/>
      <c r="G657" s="536"/>
      <c r="H657" s="536"/>
      <c r="I657" s="536"/>
      <c r="J657" s="536"/>
      <c r="K657" s="536"/>
      <c r="L657" s="536"/>
      <c r="M657" s="536"/>
      <c r="N657" s="536"/>
      <c r="O657" s="536"/>
      <c r="P657" s="536"/>
      <c r="Q657" s="536"/>
      <c r="R657" s="536"/>
      <c r="S657" s="536"/>
      <c r="T657" s="536"/>
      <c r="U657" s="536"/>
      <c r="V657" s="536"/>
      <c r="W657" s="536"/>
      <c r="X657" s="536"/>
      <c r="Y657" s="536"/>
      <c r="Z657" s="536"/>
      <c r="AA657" s="536"/>
      <c r="AB657" s="536"/>
      <c r="AC657" s="536"/>
      <c r="AD657" s="536"/>
      <c r="AE657" s="536"/>
    </row>
    <row r="658" customFormat="false" ht="15.75" hidden="false" customHeight="true" outlineLevel="0" collapsed="false">
      <c r="A658" s="536"/>
      <c r="B658" s="536"/>
      <c r="C658" s="536"/>
      <c r="D658" s="538"/>
      <c r="E658" s="538"/>
      <c r="F658" s="536"/>
      <c r="G658" s="536"/>
      <c r="H658" s="536"/>
      <c r="I658" s="536"/>
      <c r="J658" s="536"/>
      <c r="K658" s="536"/>
      <c r="L658" s="536"/>
      <c r="M658" s="536"/>
      <c r="N658" s="536"/>
      <c r="O658" s="536"/>
      <c r="P658" s="536"/>
      <c r="Q658" s="536"/>
      <c r="R658" s="536"/>
      <c r="S658" s="536"/>
      <c r="T658" s="536"/>
      <c r="U658" s="536"/>
      <c r="V658" s="536"/>
      <c r="W658" s="536"/>
      <c r="X658" s="536"/>
      <c r="Y658" s="536"/>
      <c r="Z658" s="536"/>
      <c r="AA658" s="536"/>
      <c r="AB658" s="536"/>
      <c r="AC658" s="536"/>
      <c r="AD658" s="536"/>
      <c r="AE658" s="536"/>
    </row>
    <row r="659" customFormat="false" ht="15.75" hidden="false" customHeight="true" outlineLevel="0" collapsed="false">
      <c r="A659" s="536"/>
      <c r="B659" s="536"/>
      <c r="C659" s="536"/>
      <c r="D659" s="538"/>
      <c r="E659" s="538"/>
      <c r="F659" s="536"/>
      <c r="G659" s="536"/>
      <c r="H659" s="536"/>
      <c r="I659" s="536"/>
      <c r="J659" s="536"/>
      <c r="K659" s="536"/>
      <c r="L659" s="536"/>
      <c r="M659" s="536"/>
      <c r="N659" s="536"/>
      <c r="O659" s="536"/>
      <c r="P659" s="536"/>
      <c r="Q659" s="536"/>
      <c r="R659" s="536"/>
      <c r="S659" s="536"/>
      <c r="T659" s="536"/>
      <c r="U659" s="536"/>
      <c r="V659" s="536"/>
      <c r="W659" s="536"/>
      <c r="X659" s="536"/>
      <c r="Y659" s="536"/>
      <c r="Z659" s="536"/>
      <c r="AA659" s="536"/>
      <c r="AB659" s="536"/>
      <c r="AC659" s="536"/>
      <c r="AD659" s="536"/>
      <c r="AE659" s="536"/>
    </row>
    <row r="660" customFormat="false" ht="15.75" hidden="false" customHeight="true" outlineLevel="0" collapsed="false">
      <c r="A660" s="536"/>
      <c r="B660" s="536"/>
      <c r="C660" s="536"/>
      <c r="D660" s="538"/>
      <c r="E660" s="538"/>
      <c r="F660" s="536"/>
      <c r="G660" s="536"/>
      <c r="H660" s="536"/>
      <c r="I660" s="536"/>
      <c r="J660" s="536"/>
      <c r="K660" s="536"/>
      <c r="L660" s="536"/>
      <c r="M660" s="536"/>
      <c r="N660" s="536"/>
      <c r="O660" s="536"/>
      <c r="P660" s="536"/>
      <c r="Q660" s="536"/>
      <c r="R660" s="536"/>
      <c r="S660" s="536"/>
      <c r="T660" s="536"/>
      <c r="U660" s="536"/>
      <c r="V660" s="536"/>
      <c r="W660" s="536"/>
      <c r="X660" s="536"/>
      <c r="Y660" s="536"/>
      <c r="Z660" s="536"/>
      <c r="AA660" s="536"/>
      <c r="AB660" s="536"/>
      <c r="AC660" s="536"/>
      <c r="AD660" s="536"/>
      <c r="AE660" s="536"/>
    </row>
    <row r="661" customFormat="false" ht="15.75" hidden="false" customHeight="true" outlineLevel="0" collapsed="false">
      <c r="A661" s="536"/>
      <c r="B661" s="536"/>
      <c r="C661" s="536"/>
      <c r="D661" s="538"/>
      <c r="E661" s="538"/>
      <c r="F661" s="536"/>
      <c r="G661" s="536"/>
      <c r="H661" s="536"/>
      <c r="I661" s="536"/>
      <c r="J661" s="536"/>
      <c r="K661" s="536"/>
      <c r="L661" s="536"/>
      <c r="M661" s="536"/>
      <c r="N661" s="536"/>
      <c r="O661" s="536"/>
      <c r="P661" s="536"/>
      <c r="Q661" s="536"/>
      <c r="R661" s="536"/>
      <c r="S661" s="536"/>
      <c r="T661" s="536"/>
      <c r="U661" s="536"/>
      <c r="V661" s="536"/>
      <c r="W661" s="536"/>
      <c r="X661" s="536"/>
      <c r="Y661" s="536"/>
      <c r="Z661" s="536"/>
      <c r="AA661" s="536"/>
      <c r="AB661" s="536"/>
      <c r="AC661" s="536"/>
      <c r="AD661" s="536"/>
      <c r="AE661" s="536"/>
    </row>
    <row r="662" customFormat="false" ht="15.75" hidden="false" customHeight="true" outlineLevel="0" collapsed="false">
      <c r="A662" s="536"/>
      <c r="B662" s="536"/>
      <c r="C662" s="536"/>
      <c r="D662" s="538"/>
      <c r="E662" s="538"/>
      <c r="F662" s="536"/>
      <c r="G662" s="536"/>
      <c r="H662" s="536"/>
      <c r="I662" s="536"/>
      <c r="J662" s="536"/>
      <c r="K662" s="536"/>
      <c r="L662" s="536"/>
      <c r="M662" s="536"/>
      <c r="N662" s="536"/>
      <c r="O662" s="536"/>
      <c r="P662" s="536"/>
      <c r="Q662" s="536"/>
      <c r="R662" s="536"/>
      <c r="S662" s="536"/>
      <c r="T662" s="536"/>
      <c r="U662" s="536"/>
      <c r="V662" s="536"/>
      <c r="W662" s="536"/>
      <c r="X662" s="536"/>
      <c r="Y662" s="536"/>
      <c r="Z662" s="536"/>
      <c r="AA662" s="536"/>
      <c r="AB662" s="536"/>
      <c r="AC662" s="536"/>
      <c r="AD662" s="536"/>
      <c r="AE662" s="536"/>
    </row>
    <row r="663" customFormat="false" ht="15.75" hidden="false" customHeight="true" outlineLevel="0" collapsed="false">
      <c r="A663" s="536"/>
      <c r="B663" s="536"/>
      <c r="C663" s="536"/>
      <c r="D663" s="538"/>
      <c r="E663" s="538"/>
      <c r="F663" s="536"/>
      <c r="G663" s="536"/>
      <c r="H663" s="536"/>
      <c r="I663" s="536"/>
      <c r="J663" s="536"/>
      <c r="K663" s="536"/>
      <c r="L663" s="536"/>
      <c r="M663" s="536"/>
      <c r="N663" s="536"/>
      <c r="O663" s="536"/>
      <c r="P663" s="536"/>
      <c r="Q663" s="536"/>
      <c r="R663" s="536"/>
      <c r="S663" s="536"/>
      <c r="T663" s="536"/>
      <c r="U663" s="536"/>
      <c r="V663" s="536"/>
      <c r="W663" s="536"/>
      <c r="X663" s="536"/>
      <c r="Y663" s="536"/>
      <c r="Z663" s="536"/>
      <c r="AA663" s="536"/>
      <c r="AB663" s="536"/>
      <c r="AC663" s="536"/>
      <c r="AD663" s="536"/>
      <c r="AE663" s="536"/>
    </row>
    <row r="664" customFormat="false" ht="15.75" hidden="false" customHeight="true" outlineLevel="0" collapsed="false">
      <c r="A664" s="536"/>
      <c r="B664" s="536"/>
      <c r="C664" s="536"/>
      <c r="D664" s="538"/>
      <c r="E664" s="538"/>
      <c r="F664" s="536"/>
      <c r="G664" s="536"/>
      <c r="H664" s="536"/>
      <c r="I664" s="536"/>
      <c r="J664" s="536"/>
      <c r="K664" s="536"/>
      <c r="L664" s="536"/>
      <c r="M664" s="536"/>
      <c r="N664" s="536"/>
      <c r="O664" s="536"/>
      <c r="P664" s="536"/>
      <c r="Q664" s="536"/>
      <c r="R664" s="536"/>
      <c r="S664" s="536"/>
      <c r="T664" s="536"/>
      <c r="U664" s="536"/>
      <c r="V664" s="536"/>
      <c r="W664" s="536"/>
      <c r="X664" s="536"/>
      <c r="Y664" s="536"/>
      <c r="Z664" s="536"/>
      <c r="AA664" s="536"/>
      <c r="AB664" s="536"/>
      <c r="AC664" s="536"/>
      <c r="AD664" s="536"/>
      <c r="AE664" s="536"/>
    </row>
    <row r="665" customFormat="false" ht="15.75" hidden="false" customHeight="true" outlineLevel="0" collapsed="false">
      <c r="A665" s="536"/>
      <c r="B665" s="536"/>
      <c r="C665" s="536"/>
      <c r="D665" s="538"/>
      <c r="E665" s="538"/>
      <c r="F665" s="536"/>
      <c r="G665" s="536"/>
      <c r="H665" s="536"/>
      <c r="I665" s="536"/>
      <c r="J665" s="536"/>
      <c r="K665" s="536"/>
      <c r="L665" s="536"/>
      <c r="M665" s="536"/>
      <c r="N665" s="536"/>
      <c r="O665" s="536"/>
      <c r="P665" s="536"/>
      <c r="Q665" s="536"/>
      <c r="R665" s="536"/>
      <c r="S665" s="536"/>
      <c r="T665" s="536"/>
      <c r="U665" s="536"/>
      <c r="V665" s="536"/>
      <c r="W665" s="536"/>
      <c r="X665" s="536"/>
      <c r="Y665" s="536"/>
      <c r="Z665" s="536"/>
      <c r="AA665" s="536"/>
      <c r="AB665" s="536"/>
      <c r="AC665" s="536"/>
      <c r="AD665" s="536"/>
      <c r="AE665" s="536"/>
    </row>
    <row r="666" customFormat="false" ht="15.75" hidden="false" customHeight="true" outlineLevel="0" collapsed="false">
      <c r="A666" s="536"/>
      <c r="B666" s="536"/>
      <c r="C666" s="536"/>
      <c r="D666" s="538"/>
      <c r="E666" s="538"/>
      <c r="F666" s="536"/>
      <c r="G666" s="536"/>
      <c r="H666" s="536"/>
      <c r="I666" s="536"/>
      <c r="J666" s="536"/>
      <c r="K666" s="536"/>
      <c r="L666" s="536"/>
      <c r="M666" s="536"/>
      <c r="N666" s="536"/>
      <c r="O666" s="536"/>
      <c r="P666" s="536"/>
      <c r="Q666" s="536"/>
      <c r="R666" s="536"/>
      <c r="S666" s="536"/>
      <c r="T666" s="536"/>
      <c r="U666" s="536"/>
      <c r="V666" s="536"/>
      <c r="W666" s="536"/>
      <c r="X666" s="536"/>
      <c r="Y666" s="536"/>
      <c r="Z666" s="536"/>
      <c r="AA666" s="536"/>
      <c r="AB666" s="536"/>
      <c r="AC666" s="536"/>
      <c r="AD666" s="536"/>
      <c r="AE666" s="536"/>
    </row>
    <row r="667" customFormat="false" ht="15.75" hidden="false" customHeight="true" outlineLevel="0" collapsed="false">
      <c r="A667" s="536"/>
      <c r="B667" s="536"/>
      <c r="C667" s="536"/>
      <c r="D667" s="538"/>
      <c r="E667" s="538"/>
      <c r="F667" s="536"/>
      <c r="G667" s="536"/>
      <c r="H667" s="536"/>
      <c r="I667" s="536"/>
      <c r="J667" s="536"/>
      <c r="K667" s="536"/>
      <c r="L667" s="536"/>
      <c r="M667" s="536"/>
      <c r="N667" s="536"/>
      <c r="O667" s="536"/>
      <c r="P667" s="536"/>
      <c r="Q667" s="536"/>
      <c r="R667" s="536"/>
      <c r="S667" s="536"/>
      <c r="T667" s="536"/>
      <c r="U667" s="536"/>
      <c r="V667" s="536"/>
      <c r="W667" s="536"/>
      <c r="X667" s="536"/>
      <c r="Y667" s="536"/>
      <c r="Z667" s="536"/>
      <c r="AA667" s="536"/>
      <c r="AB667" s="536"/>
      <c r="AC667" s="536"/>
      <c r="AD667" s="536"/>
      <c r="AE667" s="536"/>
    </row>
    <row r="668" customFormat="false" ht="15.75" hidden="false" customHeight="true" outlineLevel="0" collapsed="false">
      <c r="A668" s="536"/>
      <c r="B668" s="536"/>
      <c r="C668" s="536"/>
      <c r="D668" s="538"/>
      <c r="E668" s="538"/>
      <c r="F668" s="536"/>
      <c r="G668" s="536"/>
      <c r="H668" s="536"/>
      <c r="I668" s="536"/>
      <c r="J668" s="536"/>
      <c r="K668" s="536"/>
      <c r="L668" s="536"/>
      <c r="M668" s="536"/>
      <c r="N668" s="536"/>
      <c r="O668" s="536"/>
      <c r="P668" s="536"/>
      <c r="Q668" s="536"/>
      <c r="R668" s="536"/>
      <c r="S668" s="536"/>
      <c r="T668" s="536"/>
      <c r="U668" s="536"/>
      <c r="V668" s="536"/>
      <c r="W668" s="536"/>
      <c r="X668" s="536"/>
      <c r="Y668" s="536"/>
      <c r="Z668" s="536"/>
      <c r="AA668" s="536"/>
      <c r="AB668" s="536"/>
      <c r="AC668" s="536"/>
      <c r="AD668" s="536"/>
      <c r="AE668" s="536"/>
    </row>
    <row r="669" customFormat="false" ht="15.75" hidden="false" customHeight="true" outlineLevel="0" collapsed="false">
      <c r="A669" s="536"/>
      <c r="B669" s="536"/>
      <c r="C669" s="536"/>
      <c r="D669" s="538"/>
      <c r="E669" s="538"/>
      <c r="F669" s="536"/>
      <c r="G669" s="536"/>
      <c r="H669" s="536"/>
      <c r="I669" s="536"/>
      <c r="J669" s="536"/>
      <c r="K669" s="536"/>
      <c r="L669" s="536"/>
      <c r="M669" s="536"/>
      <c r="N669" s="536"/>
      <c r="O669" s="536"/>
      <c r="P669" s="536"/>
      <c r="Q669" s="536"/>
      <c r="R669" s="536"/>
      <c r="S669" s="536"/>
      <c r="T669" s="536"/>
      <c r="U669" s="536"/>
      <c r="V669" s="536"/>
      <c r="W669" s="536"/>
      <c r="X669" s="536"/>
      <c r="Y669" s="536"/>
      <c r="Z669" s="536"/>
      <c r="AA669" s="536"/>
      <c r="AB669" s="536"/>
      <c r="AC669" s="536"/>
      <c r="AD669" s="536"/>
      <c r="AE669" s="536"/>
    </row>
    <row r="670" customFormat="false" ht="15.75" hidden="false" customHeight="true" outlineLevel="0" collapsed="false">
      <c r="A670" s="536"/>
      <c r="B670" s="536"/>
      <c r="C670" s="536"/>
      <c r="D670" s="538"/>
      <c r="E670" s="538"/>
      <c r="F670" s="536"/>
      <c r="G670" s="536"/>
      <c r="H670" s="536"/>
      <c r="I670" s="536"/>
      <c r="J670" s="536"/>
      <c r="K670" s="536"/>
      <c r="L670" s="536"/>
      <c r="M670" s="536"/>
      <c r="N670" s="536"/>
      <c r="O670" s="536"/>
      <c r="P670" s="536"/>
      <c r="Q670" s="536"/>
      <c r="R670" s="536"/>
      <c r="S670" s="536"/>
      <c r="T670" s="536"/>
      <c r="U670" s="536"/>
      <c r="V670" s="536"/>
      <c r="W670" s="536"/>
      <c r="X670" s="536"/>
      <c r="Y670" s="536"/>
      <c r="Z670" s="536"/>
      <c r="AA670" s="536"/>
      <c r="AB670" s="536"/>
      <c r="AC670" s="536"/>
      <c r="AD670" s="536"/>
      <c r="AE670" s="536"/>
    </row>
    <row r="671" customFormat="false" ht="15.75" hidden="false" customHeight="true" outlineLevel="0" collapsed="false">
      <c r="A671" s="536"/>
      <c r="B671" s="536"/>
      <c r="C671" s="536"/>
      <c r="D671" s="538"/>
      <c r="E671" s="538"/>
      <c r="F671" s="536"/>
      <c r="G671" s="536"/>
      <c r="H671" s="536"/>
      <c r="I671" s="536"/>
      <c r="J671" s="536"/>
      <c r="K671" s="536"/>
      <c r="L671" s="536"/>
      <c r="M671" s="536"/>
      <c r="N671" s="536"/>
      <c r="O671" s="536"/>
      <c r="P671" s="536"/>
      <c r="Q671" s="536"/>
      <c r="R671" s="536"/>
      <c r="S671" s="536"/>
      <c r="T671" s="536"/>
      <c r="U671" s="536"/>
      <c r="V671" s="536"/>
      <c r="W671" s="536"/>
      <c r="X671" s="536"/>
      <c r="Y671" s="536"/>
      <c r="Z671" s="536"/>
      <c r="AA671" s="536"/>
      <c r="AB671" s="536"/>
      <c r="AC671" s="536"/>
      <c r="AD671" s="536"/>
      <c r="AE671" s="536"/>
    </row>
    <row r="672" customFormat="false" ht="15.75" hidden="false" customHeight="true" outlineLevel="0" collapsed="false">
      <c r="A672" s="536"/>
      <c r="B672" s="536"/>
      <c r="C672" s="536"/>
      <c r="D672" s="538"/>
      <c r="E672" s="538"/>
      <c r="F672" s="536"/>
      <c r="G672" s="536"/>
      <c r="H672" s="536"/>
      <c r="I672" s="536"/>
      <c r="J672" s="536"/>
      <c r="K672" s="536"/>
      <c r="L672" s="536"/>
      <c r="M672" s="536"/>
      <c r="N672" s="536"/>
      <c r="O672" s="536"/>
      <c r="P672" s="536"/>
      <c r="Q672" s="536"/>
      <c r="R672" s="536"/>
      <c r="S672" s="536"/>
      <c r="T672" s="536"/>
      <c r="U672" s="536"/>
      <c r="V672" s="536"/>
      <c r="W672" s="536"/>
      <c r="X672" s="536"/>
      <c r="Y672" s="536"/>
      <c r="Z672" s="536"/>
      <c r="AA672" s="536"/>
      <c r="AB672" s="536"/>
      <c r="AC672" s="536"/>
      <c r="AD672" s="536"/>
      <c r="AE672" s="536"/>
    </row>
    <row r="673" customFormat="false" ht="15.75" hidden="false" customHeight="true" outlineLevel="0" collapsed="false">
      <c r="A673" s="536"/>
      <c r="B673" s="536"/>
      <c r="C673" s="536"/>
      <c r="D673" s="538"/>
      <c r="E673" s="538"/>
      <c r="F673" s="536"/>
      <c r="G673" s="536"/>
      <c r="H673" s="536"/>
      <c r="I673" s="536"/>
      <c r="J673" s="536"/>
      <c r="K673" s="536"/>
      <c r="L673" s="536"/>
      <c r="M673" s="536"/>
      <c r="N673" s="536"/>
      <c r="O673" s="536"/>
      <c r="P673" s="536"/>
      <c r="Q673" s="536"/>
      <c r="R673" s="536"/>
      <c r="S673" s="536"/>
      <c r="T673" s="536"/>
      <c r="U673" s="536"/>
      <c r="V673" s="536"/>
      <c r="W673" s="536"/>
      <c r="X673" s="536"/>
      <c r="Y673" s="536"/>
      <c r="Z673" s="536"/>
      <c r="AA673" s="536"/>
      <c r="AB673" s="536"/>
      <c r="AC673" s="536"/>
      <c r="AD673" s="536"/>
      <c r="AE673" s="536"/>
    </row>
    <row r="674" customFormat="false" ht="15.75" hidden="false" customHeight="true" outlineLevel="0" collapsed="false">
      <c r="A674" s="536"/>
      <c r="B674" s="536"/>
      <c r="C674" s="536"/>
      <c r="D674" s="538"/>
      <c r="E674" s="538"/>
      <c r="F674" s="536"/>
      <c r="G674" s="536"/>
      <c r="H674" s="536"/>
      <c r="I674" s="536"/>
      <c r="J674" s="536"/>
      <c r="K674" s="536"/>
      <c r="L674" s="536"/>
      <c r="M674" s="536"/>
      <c r="N674" s="536"/>
      <c r="O674" s="536"/>
      <c r="P674" s="536"/>
      <c r="Q674" s="536"/>
      <c r="R674" s="536"/>
      <c r="S674" s="536"/>
      <c r="T674" s="536"/>
      <c r="U674" s="536"/>
      <c r="V674" s="536"/>
      <c r="W674" s="536"/>
      <c r="X674" s="536"/>
      <c r="Y674" s="536"/>
      <c r="Z674" s="536"/>
      <c r="AA674" s="536"/>
      <c r="AB674" s="536"/>
      <c r="AC674" s="536"/>
      <c r="AD674" s="536"/>
      <c r="AE674" s="536"/>
    </row>
    <row r="675" customFormat="false" ht="15.75" hidden="false" customHeight="true" outlineLevel="0" collapsed="false">
      <c r="A675" s="536"/>
      <c r="B675" s="536"/>
      <c r="C675" s="536"/>
      <c r="D675" s="538"/>
      <c r="E675" s="538"/>
      <c r="F675" s="536"/>
      <c r="G675" s="536"/>
      <c r="H675" s="536"/>
      <c r="I675" s="536"/>
      <c r="J675" s="536"/>
      <c r="K675" s="536"/>
      <c r="L675" s="536"/>
      <c r="M675" s="536"/>
      <c r="N675" s="536"/>
      <c r="O675" s="536"/>
      <c r="P675" s="536"/>
      <c r="Q675" s="536"/>
      <c r="R675" s="536"/>
      <c r="S675" s="536"/>
      <c r="T675" s="536"/>
      <c r="U675" s="536"/>
      <c r="V675" s="536"/>
      <c r="W675" s="536"/>
      <c r="X675" s="536"/>
      <c r="Y675" s="536"/>
      <c r="Z675" s="536"/>
      <c r="AA675" s="536"/>
      <c r="AB675" s="536"/>
      <c r="AC675" s="536"/>
      <c r="AD675" s="536"/>
      <c r="AE675" s="536"/>
    </row>
    <row r="676" customFormat="false" ht="15.75" hidden="false" customHeight="true" outlineLevel="0" collapsed="false">
      <c r="A676" s="536"/>
      <c r="B676" s="536"/>
      <c r="C676" s="536"/>
      <c r="D676" s="538"/>
      <c r="E676" s="538"/>
      <c r="F676" s="536"/>
      <c r="G676" s="536"/>
      <c r="H676" s="536"/>
      <c r="I676" s="536"/>
      <c r="J676" s="536"/>
      <c r="K676" s="536"/>
      <c r="L676" s="536"/>
      <c r="M676" s="536"/>
      <c r="N676" s="536"/>
      <c r="O676" s="536"/>
      <c r="P676" s="536"/>
      <c r="Q676" s="536"/>
      <c r="R676" s="536"/>
      <c r="S676" s="536"/>
      <c r="T676" s="536"/>
      <c r="U676" s="536"/>
      <c r="V676" s="536"/>
      <c r="W676" s="536"/>
      <c r="X676" s="536"/>
      <c r="Y676" s="536"/>
      <c r="Z676" s="536"/>
      <c r="AA676" s="536"/>
      <c r="AB676" s="536"/>
      <c r="AC676" s="536"/>
      <c r="AD676" s="536"/>
      <c r="AE676" s="536"/>
    </row>
    <row r="677" customFormat="false" ht="15.75" hidden="false" customHeight="true" outlineLevel="0" collapsed="false">
      <c r="A677" s="536"/>
      <c r="B677" s="536"/>
      <c r="C677" s="536"/>
      <c r="D677" s="538"/>
      <c r="E677" s="538"/>
      <c r="F677" s="536"/>
      <c r="G677" s="536"/>
      <c r="H677" s="536"/>
      <c r="I677" s="536"/>
      <c r="J677" s="536"/>
      <c r="K677" s="536"/>
      <c r="L677" s="536"/>
      <c r="M677" s="536"/>
      <c r="N677" s="536"/>
      <c r="O677" s="536"/>
      <c r="P677" s="536"/>
      <c r="Q677" s="536"/>
      <c r="R677" s="536"/>
      <c r="S677" s="536"/>
      <c r="T677" s="536"/>
      <c r="U677" s="536"/>
      <c r="V677" s="536"/>
      <c r="W677" s="536"/>
      <c r="X677" s="536"/>
      <c r="Y677" s="536"/>
      <c r="Z677" s="536"/>
      <c r="AA677" s="536"/>
      <c r="AB677" s="536"/>
      <c r="AC677" s="536"/>
      <c r="AD677" s="536"/>
      <c r="AE677" s="536"/>
    </row>
    <row r="678" customFormat="false" ht="15.75" hidden="false" customHeight="true" outlineLevel="0" collapsed="false">
      <c r="A678" s="536"/>
      <c r="B678" s="536"/>
      <c r="C678" s="536"/>
      <c r="D678" s="538"/>
      <c r="E678" s="538"/>
      <c r="F678" s="536"/>
      <c r="G678" s="536"/>
      <c r="H678" s="536"/>
      <c r="I678" s="536"/>
      <c r="J678" s="536"/>
      <c r="K678" s="536"/>
      <c r="L678" s="536"/>
      <c r="M678" s="536"/>
      <c r="N678" s="536"/>
      <c r="O678" s="536"/>
      <c r="P678" s="536"/>
      <c r="Q678" s="536"/>
      <c r="R678" s="536"/>
      <c r="S678" s="536"/>
      <c r="T678" s="536"/>
      <c r="U678" s="536"/>
      <c r="V678" s="536"/>
      <c r="W678" s="536"/>
      <c r="X678" s="536"/>
      <c r="Y678" s="536"/>
      <c r="Z678" s="536"/>
      <c r="AA678" s="536"/>
      <c r="AB678" s="536"/>
      <c r="AC678" s="536"/>
      <c r="AD678" s="536"/>
      <c r="AE678" s="536"/>
    </row>
    <row r="679" customFormat="false" ht="15.75" hidden="false" customHeight="true" outlineLevel="0" collapsed="false">
      <c r="A679" s="536"/>
      <c r="B679" s="536"/>
      <c r="C679" s="536"/>
      <c r="D679" s="538"/>
      <c r="E679" s="538"/>
      <c r="F679" s="536"/>
      <c r="G679" s="536"/>
      <c r="H679" s="536"/>
      <c r="I679" s="536"/>
      <c r="J679" s="536"/>
      <c r="K679" s="536"/>
      <c r="L679" s="536"/>
      <c r="M679" s="536"/>
      <c r="N679" s="536"/>
      <c r="O679" s="536"/>
      <c r="P679" s="536"/>
      <c r="Q679" s="536"/>
      <c r="R679" s="536"/>
      <c r="S679" s="536"/>
      <c r="T679" s="536"/>
      <c r="U679" s="536"/>
      <c r="V679" s="536"/>
      <c r="W679" s="536"/>
      <c r="X679" s="536"/>
      <c r="Y679" s="536"/>
      <c r="Z679" s="536"/>
      <c r="AA679" s="536"/>
      <c r="AB679" s="536"/>
      <c r="AC679" s="536"/>
      <c r="AD679" s="536"/>
      <c r="AE679" s="536"/>
    </row>
    <row r="680" customFormat="false" ht="15.75" hidden="false" customHeight="true" outlineLevel="0" collapsed="false">
      <c r="A680" s="536"/>
      <c r="B680" s="536"/>
      <c r="C680" s="536"/>
      <c r="D680" s="538"/>
      <c r="E680" s="538"/>
      <c r="F680" s="536"/>
      <c r="G680" s="536"/>
      <c r="H680" s="536"/>
      <c r="I680" s="536"/>
      <c r="J680" s="536"/>
      <c r="K680" s="536"/>
      <c r="L680" s="536"/>
      <c r="M680" s="536"/>
      <c r="N680" s="536"/>
      <c r="O680" s="536"/>
      <c r="P680" s="536"/>
      <c r="Q680" s="536"/>
      <c r="R680" s="536"/>
      <c r="S680" s="536"/>
      <c r="T680" s="536"/>
      <c r="U680" s="536"/>
      <c r="V680" s="536"/>
      <c r="W680" s="536"/>
      <c r="X680" s="536"/>
      <c r="Y680" s="536"/>
      <c r="Z680" s="536"/>
      <c r="AA680" s="536"/>
      <c r="AB680" s="536"/>
      <c r="AC680" s="536"/>
      <c r="AD680" s="536"/>
      <c r="AE680" s="536"/>
    </row>
    <row r="681" customFormat="false" ht="15.75" hidden="false" customHeight="true" outlineLevel="0" collapsed="false">
      <c r="A681" s="536"/>
      <c r="B681" s="536"/>
      <c r="C681" s="536"/>
      <c r="D681" s="538"/>
      <c r="E681" s="538"/>
      <c r="F681" s="536"/>
      <c r="G681" s="536"/>
      <c r="H681" s="536"/>
      <c r="I681" s="536"/>
      <c r="J681" s="536"/>
      <c r="K681" s="536"/>
      <c r="L681" s="536"/>
      <c r="M681" s="536"/>
      <c r="N681" s="536"/>
      <c r="O681" s="536"/>
      <c r="P681" s="536"/>
      <c r="Q681" s="536"/>
      <c r="R681" s="536"/>
      <c r="S681" s="536"/>
      <c r="T681" s="536"/>
      <c r="U681" s="536"/>
      <c r="V681" s="536"/>
      <c r="W681" s="536"/>
      <c r="X681" s="536"/>
      <c r="Y681" s="536"/>
      <c r="Z681" s="536"/>
      <c r="AA681" s="536"/>
      <c r="AB681" s="536"/>
      <c r="AC681" s="536"/>
      <c r="AD681" s="536"/>
      <c r="AE681" s="536"/>
    </row>
    <row r="682" customFormat="false" ht="15.75" hidden="false" customHeight="true" outlineLevel="0" collapsed="false">
      <c r="A682" s="536"/>
      <c r="B682" s="536"/>
      <c r="C682" s="536"/>
      <c r="D682" s="538"/>
      <c r="E682" s="538"/>
      <c r="F682" s="536"/>
      <c r="G682" s="536"/>
      <c r="H682" s="536"/>
      <c r="I682" s="536"/>
      <c r="J682" s="536"/>
      <c r="K682" s="536"/>
      <c r="L682" s="536"/>
      <c r="M682" s="536"/>
      <c r="N682" s="536"/>
      <c r="O682" s="536"/>
      <c r="P682" s="536"/>
      <c r="Q682" s="536"/>
      <c r="R682" s="536"/>
      <c r="S682" s="536"/>
      <c r="T682" s="536"/>
      <c r="U682" s="536"/>
      <c r="V682" s="536"/>
      <c r="W682" s="536"/>
      <c r="X682" s="536"/>
      <c r="Y682" s="536"/>
      <c r="Z682" s="536"/>
      <c r="AA682" s="536"/>
      <c r="AB682" s="536"/>
      <c r="AC682" s="536"/>
      <c r="AD682" s="536"/>
      <c r="AE682" s="536"/>
    </row>
    <row r="683" customFormat="false" ht="15.75" hidden="false" customHeight="true" outlineLevel="0" collapsed="false">
      <c r="A683" s="536"/>
      <c r="B683" s="536"/>
      <c r="C683" s="536"/>
      <c r="D683" s="538"/>
      <c r="E683" s="538"/>
      <c r="F683" s="536"/>
      <c r="G683" s="536"/>
      <c r="H683" s="536"/>
      <c r="I683" s="536"/>
      <c r="J683" s="536"/>
      <c r="K683" s="536"/>
      <c r="L683" s="536"/>
      <c r="M683" s="536"/>
      <c r="N683" s="536"/>
      <c r="O683" s="536"/>
      <c r="P683" s="536"/>
      <c r="Q683" s="536"/>
      <c r="R683" s="536"/>
      <c r="S683" s="536"/>
      <c r="T683" s="536"/>
      <c r="U683" s="536"/>
      <c r="V683" s="536"/>
      <c r="W683" s="536"/>
      <c r="X683" s="536"/>
      <c r="Y683" s="536"/>
      <c r="Z683" s="536"/>
      <c r="AA683" s="536"/>
      <c r="AB683" s="536"/>
      <c r="AC683" s="536"/>
      <c r="AD683" s="536"/>
      <c r="AE683" s="536"/>
    </row>
    <row r="684" customFormat="false" ht="15.75" hidden="false" customHeight="true" outlineLevel="0" collapsed="false">
      <c r="A684" s="536"/>
      <c r="B684" s="536"/>
      <c r="C684" s="536"/>
      <c r="D684" s="538"/>
      <c r="E684" s="538"/>
      <c r="F684" s="536"/>
      <c r="G684" s="536"/>
      <c r="H684" s="536"/>
      <c r="I684" s="536"/>
      <c r="J684" s="536"/>
      <c r="K684" s="536"/>
      <c r="L684" s="536"/>
      <c r="M684" s="536"/>
      <c r="N684" s="536"/>
      <c r="O684" s="536"/>
      <c r="P684" s="536"/>
      <c r="Q684" s="536"/>
      <c r="R684" s="536"/>
      <c r="S684" s="536"/>
      <c r="T684" s="536"/>
      <c r="U684" s="536"/>
      <c r="V684" s="536"/>
      <c r="W684" s="536"/>
      <c r="X684" s="536"/>
      <c r="Y684" s="536"/>
      <c r="Z684" s="536"/>
      <c r="AA684" s="536"/>
      <c r="AB684" s="536"/>
      <c r="AC684" s="536"/>
      <c r="AD684" s="536"/>
      <c r="AE684" s="536"/>
    </row>
    <row r="685" customFormat="false" ht="15.75" hidden="false" customHeight="true" outlineLevel="0" collapsed="false">
      <c r="A685" s="536"/>
      <c r="B685" s="536"/>
      <c r="C685" s="536"/>
      <c r="D685" s="538"/>
      <c r="E685" s="538"/>
      <c r="F685" s="536"/>
      <c r="G685" s="536"/>
      <c r="H685" s="536"/>
      <c r="I685" s="536"/>
      <c r="J685" s="536"/>
      <c r="K685" s="536"/>
      <c r="L685" s="536"/>
      <c r="M685" s="536"/>
      <c r="N685" s="536"/>
      <c r="O685" s="536"/>
      <c r="P685" s="536"/>
      <c r="Q685" s="536"/>
      <c r="R685" s="536"/>
      <c r="S685" s="536"/>
      <c r="T685" s="536"/>
      <c r="U685" s="536"/>
      <c r="V685" s="536"/>
      <c r="W685" s="536"/>
      <c r="X685" s="536"/>
      <c r="Y685" s="536"/>
      <c r="Z685" s="536"/>
      <c r="AA685" s="536"/>
      <c r="AB685" s="536"/>
      <c r="AC685" s="536"/>
      <c r="AD685" s="536"/>
      <c r="AE685" s="536"/>
    </row>
    <row r="686" customFormat="false" ht="15.75" hidden="false" customHeight="true" outlineLevel="0" collapsed="false">
      <c r="A686" s="536"/>
      <c r="B686" s="536"/>
      <c r="C686" s="536"/>
      <c r="D686" s="538"/>
      <c r="E686" s="538"/>
      <c r="F686" s="536"/>
      <c r="G686" s="536"/>
      <c r="H686" s="536"/>
      <c r="I686" s="536"/>
      <c r="J686" s="536"/>
      <c r="K686" s="536"/>
      <c r="L686" s="536"/>
      <c r="M686" s="536"/>
      <c r="N686" s="536"/>
      <c r="O686" s="536"/>
      <c r="P686" s="536"/>
      <c r="Q686" s="536"/>
      <c r="R686" s="536"/>
      <c r="S686" s="536"/>
      <c r="T686" s="536"/>
      <c r="U686" s="536"/>
      <c r="V686" s="536"/>
      <c r="W686" s="536"/>
      <c r="X686" s="536"/>
      <c r="Y686" s="536"/>
      <c r="Z686" s="536"/>
      <c r="AA686" s="536"/>
      <c r="AB686" s="536"/>
      <c r="AC686" s="536"/>
      <c r="AD686" s="536"/>
      <c r="AE686" s="536"/>
    </row>
    <row r="687" customFormat="false" ht="15.75" hidden="false" customHeight="true" outlineLevel="0" collapsed="false">
      <c r="A687" s="536"/>
      <c r="B687" s="536"/>
      <c r="C687" s="536"/>
      <c r="D687" s="538"/>
      <c r="E687" s="538"/>
      <c r="F687" s="536"/>
      <c r="G687" s="536"/>
      <c r="H687" s="536"/>
      <c r="I687" s="536"/>
      <c r="J687" s="536"/>
      <c r="K687" s="536"/>
      <c r="L687" s="536"/>
      <c r="M687" s="536"/>
      <c r="N687" s="536"/>
      <c r="O687" s="536"/>
      <c r="P687" s="536"/>
      <c r="Q687" s="536"/>
      <c r="R687" s="536"/>
      <c r="S687" s="536"/>
      <c r="T687" s="536"/>
      <c r="U687" s="536"/>
      <c r="V687" s="536"/>
      <c r="W687" s="536"/>
      <c r="X687" s="536"/>
      <c r="Y687" s="536"/>
      <c r="Z687" s="536"/>
      <c r="AA687" s="536"/>
      <c r="AB687" s="536"/>
      <c r="AC687" s="536"/>
      <c r="AD687" s="536"/>
      <c r="AE687" s="536"/>
    </row>
    <row r="688" customFormat="false" ht="15.75" hidden="false" customHeight="true" outlineLevel="0" collapsed="false">
      <c r="A688" s="536"/>
      <c r="B688" s="536"/>
      <c r="C688" s="536"/>
      <c r="D688" s="538"/>
      <c r="E688" s="538"/>
      <c r="F688" s="536"/>
      <c r="G688" s="536"/>
      <c r="H688" s="536"/>
      <c r="I688" s="536"/>
      <c r="J688" s="536"/>
      <c r="K688" s="536"/>
      <c r="L688" s="536"/>
      <c r="M688" s="536"/>
      <c r="N688" s="536"/>
      <c r="O688" s="536"/>
      <c r="P688" s="536"/>
      <c r="Q688" s="536"/>
      <c r="R688" s="536"/>
      <c r="S688" s="536"/>
      <c r="T688" s="536"/>
      <c r="U688" s="536"/>
      <c r="V688" s="536"/>
      <c r="W688" s="536"/>
      <c r="X688" s="536"/>
      <c r="Y688" s="536"/>
      <c r="Z688" s="536"/>
      <c r="AA688" s="536"/>
      <c r="AB688" s="536"/>
      <c r="AC688" s="536"/>
      <c r="AD688" s="536"/>
      <c r="AE688" s="536"/>
    </row>
    <row r="689" customFormat="false" ht="15.75" hidden="false" customHeight="true" outlineLevel="0" collapsed="false">
      <c r="A689" s="536"/>
      <c r="B689" s="536"/>
      <c r="C689" s="536"/>
      <c r="D689" s="538"/>
      <c r="E689" s="538"/>
      <c r="F689" s="536"/>
      <c r="G689" s="536"/>
      <c r="H689" s="536"/>
      <c r="I689" s="536"/>
      <c r="J689" s="536"/>
      <c r="K689" s="536"/>
      <c r="L689" s="536"/>
      <c r="M689" s="536"/>
      <c r="N689" s="536"/>
      <c r="O689" s="536"/>
      <c r="P689" s="536"/>
      <c r="Q689" s="536"/>
      <c r="R689" s="536"/>
      <c r="S689" s="536"/>
      <c r="T689" s="536"/>
      <c r="U689" s="536"/>
      <c r="V689" s="536"/>
      <c r="W689" s="536"/>
      <c r="X689" s="536"/>
      <c r="Y689" s="536"/>
      <c r="Z689" s="536"/>
      <c r="AA689" s="536"/>
      <c r="AB689" s="536"/>
      <c r="AC689" s="536"/>
      <c r="AD689" s="536"/>
      <c r="AE689" s="536"/>
    </row>
    <row r="690" customFormat="false" ht="15.75" hidden="false" customHeight="true" outlineLevel="0" collapsed="false">
      <c r="A690" s="536"/>
      <c r="B690" s="536"/>
      <c r="C690" s="536"/>
      <c r="D690" s="538"/>
      <c r="E690" s="538"/>
      <c r="F690" s="536"/>
      <c r="G690" s="536"/>
      <c r="H690" s="536"/>
      <c r="I690" s="536"/>
      <c r="J690" s="536"/>
      <c r="K690" s="536"/>
      <c r="L690" s="536"/>
      <c r="M690" s="536"/>
      <c r="N690" s="536"/>
      <c r="O690" s="536"/>
      <c r="P690" s="536"/>
      <c r="Q690" s="536"/>
      <c r="R690" s="536"/>
      <c r="S690" s="536"/>
      <c r="T690" s="536"/>
      <c r="U690" s="536"/>
      <c r="V690" s="536"/>
      <c r="W690" s="536"/>
      <c r="X690" s="536"/>
      <c r="Y690" s="536"/>
      <c r="Z690" s="536"/>
      <c r="AA690" s="536"/>
      <c r="AB690" s="536"/>
      <c r="AC690" s="536"/>
      <c r="AD690" s="536"/>
      <c r="AE690" s="536"/>
    </row>
    <row r="691" customFormat="false" ht="15.75" hidden="false" customHeight="true" outlineLevel="0" collapsed="false">
      <c r="A691" s="536"/>
      <c r="B691" s="536"/>
      <c r="C691" s="536"/>
      <c r="D691" s="538"/>
      <c r="E691" s="538"/>
      <c r="F691" s="536"/>
      <c r="G691" s="536"/>
      <c r="H691" s="536"/>
      <c r="I691" s="536"/>
      <c r="J691" s="536"/>
      <c r="K691" s="536"/>
      <c r="L691" s="536"/>
      <c r="M691" s="536"/>
      <c r="N691" s="536"/>
      <c r="O691" s="536"/>
      <c r="P691" s="536"/>
      <c r="Q691" s="536"/>
      <c r="R691" s="536"/>
      <c r="S691" s="536"/>
      <c r="T691" s="536"/>
      <c r="U691" s="536"/>
      <c r="V691" s="536"/>
      <c r="W691" s="536"/>
      <c r="X691" s="536"/>
      <c r="Y691" s="536"/>
      <c r="Z691" s="536"/>
      <c r="AA691" s="536"/>
      <c r="AB691" s="536"/>
      <c r="AC691" s="536"/>
      <c r="AD691" s="536"/>
      <c r="AE691" s="536"/>
    </row>
    <row r="692" customFormat="false" ht="15.75" hidden="false" customHeight="true" outlineLevel="0" collapsed="false">
      <c r="A692" s="536"/>
      <c r="B692" s="536"/>
      <c r="C692" s="536"/>
      <c r="D692" s="538"/>
      <c r="E692" s="538"/>
      <c r="F692" s="536"/>
      <c r="G692" s="536"/>
      <c r="H692" s="536"/>
      <c r="I692" s="536"/>
      <c r="J692" s="536"/>
      <c r="K692" s="536"/>
      <c r="L692" s="536"/>
      <c r="M692" s="536"/>
      <c r="N692" s="536"/>
      <c r="O692" s="536"/>
      <c r="P692" s="536"/>
      <c r="Q692" s="536"/>
      <c r="R692" s="536"/>
      <c r="S692" s="536"/>
      <c r="T692" s="536"/>
      <c r="U692" s="536"/>
      <c r="V692" s="536"/>
      <c r="W692" s="536"/>
      <c r="X692" s="536"/>
      <c r="Y692" s="536"/>
      <c r="Z692" s="536"/>
      <c r="AA692" s="536"/>
      <c r="AB692" s="536"/>
      <c r="AC692" s="536"/>
      <c r="AD692" s="536"/>
      <c r="AE692" s="536"/>
    </row>
    <row r="693" customFormat="false" ht="15.75" hidden="false" customHeight="true" outlineLevel="0" collapsed="false">
      <c r="A693" s="536"/>
      <c r="B693" s="536"/>
      <c r="C693" s="536"/>
      <c r="D693" s="538"/>
      <c r="E693" s="538"/>
      <c r="F693" s="536"/>
      <c r="G693" s="536"/>
      <c r="H693" s="536"/>
      <c r="I693" s="536"/>
      <c r="J693" s="536"/>
      <c r="K693" s="536"/>
      <c r="L693" s="536"/>
      <c r="M693" s="536"/>
      <c r="N693" s="536"/>
      <c r="O693" s="536"/>
      <c r="P693" s="536"/>
      <c r="Q693" s="536"/>
      <c r="R693" s="536"/>
      <c r="S693" s="536"/>
      <c r="T693" s="536"/>
      <c r="U693" s="536"/>
      <c r="V693" s="536"/>
      <c r="W693" s="536"/>
      <c r="X693" s="536"/>
      <c r="Y693" s="536"/>
      <c r="Z693" s="536"/>
      <c r="AA693" s="536"/>
      <c r="AB693" s="536"/>
      <c r="AC693" s="536"/>
      <c r="AD693" s="536"/>
      <c r="AE693" s="536"/>
    </row>
    <row r="694" customFormat="false" ht="15.75" hidden="false" customHeight="true" outlineLevel="0" collapsed="false">
      <c r="A694" s="536"/>
      <c r="B694" s="536"/>
      <c r="C694" s="536"/>
      <c r="D694" s="538"/>
      <c r="E694" s="538"/>
      <c r="F694" s="536"/>
      <c r="G694" s="536"/>
      <c r="H694" s="536"/>
      <c r="I694" s="536"/>
      <c r="J694" s="536"/>
      <c r="K694" s="536"/>
      <c r="L694" s="536"/>
      <c r="M694" s="536"/>
      <c r="N694" s="536"/>
      <c r="O694" s="536"/>
      <c r="P694" s="536"/>
      <c r="Q694" s="536"/>
      <c r="R694" s="536"/>
      <c r="S694" s="536"/>
      <c r="T694" s="536"/>
      <c r="U694" s="536"/>
      <c r="V694" s="536"/>
      <c r="W694" s="536"/>
      <c r="X694" s="536"/>
      <c r="Y694" s="536"/>
      <c r="Z694" s="536"/>
      <c r="AA694" s="536"/>
      <c r="AB694" s="536"/>
      <c r="AC694" s="536"/>
      <c r="AD694" s="536"/>
      <c r="AE694" s="536"/>
    </row>
    <row r="695" customFormat="false" ht="15.75" hidden="false" customHeight="true" outlineLevel="0" collapsed="false">
      <c r="A695" s="536"/>
      <c r="B695" s="536"/>
      <c r="C695" s="536"/>
      <c r="D695" s="538"/>
      <c r="E695" s="538"/>
      <c r="F695" s="536"/>
      <c r="G695" s="536"/>
      <c r="H695" s="536"/>
      <c r="I695" s="536"/>
      <c r="J695" s="536"/>
      <c r="K695" s="536"/>
      <c r="L695" s="536"/>
      <c r="M695" s="536"/>
      <c r="N695" s="536"/>
      <c r="O695" s="536"/>
      <c r="P695" s="536"/>
      <c r="Q695" s="536"/>
      <c r="R695" s="536"/>
      <c r="S695" s="536"/>
      <c r="T695" s="536"/>
      <c r="U695" s="536"/>
      <c r="V695" s="536"/>
      <c r="W695" s="536"/>
      <c r="X695" s="536"/>
      <c r="Y695" s="536"/>
      <c r="Z695" s="536"/>
      <c r="AA695" s="536"/>
      <c r="AB695" s="536"/>
      <c r="AC695" s="536"/>
      <c r="AD695" s="536"/>
      <c r="AE695" s="536"/>
    </row>
    <row r="696" customFormat="false" ht="15.75" hidden="false" customHeight="true" outlineLevel="0" collapsed="false">
      <c r="A696" s="536"/>
      <c r="B696" s="536"/>
      <c r="C696" s="536"/>
      <c r="D696" s="538"/>
      <c r="E696" s="538"/>
      <c r="F696" s="536"/>
      <c r="G696" s="536"/>
      <c r="H696" s="536"/>
      <c r="I696" s="536"/>
      <c r="J696" s="536"/>
      <c r="K696" s="536"/>
      <c r="L696" s="536"/>
      <c r="M696" s="536"/>
      <c r="N696" s="536"/>
      <c r="O696" s="536"/>
      <c r="P696" s="536"/>
      <c r="Q696" s="536"/>
      <c r="R696" s="536"/>
      <c r="S696" s="536"/>
      <c r="T696" s="536"/>
      <c r="U696" s="536"/>
      <c r="V696" s="536"/>
      <c r="W696" s="536"/>
      <c r="X696" s="536"/>
      <c r="Y696" s="536"/>
      <c r="Z696" s="536"/>
      <c r="AA696" s="536"/>
      <c r="AB696" s="536"/>
      <c r="AC696" s="536"/>
      <c r="AD696" s="536"/>
      <c r="AE696" s="536"/>
    </row>
    <row r="697" customFormat="false" ht="15.75" hidden="false" customHeight="true" outlineLevel="0" collapsed="false">
      <c r="A697" s="536"/>
      <c r="B697" s="536"/>
      <c r="C697" s="536"/>
      <c r="D697" s="538"/>
      <c r="E697" s="538"/>
      <c r="F697" s="536"/>
      <c r="G697" s="536"/>
      <c r="H697" s="536"/>
      <c r="I697" s="536"/>
      <c r="J697" s="536"/>
      <c r="K697" s="536"/>
      <c r="L697" s="536"/>
      <c r="M697" s="536"/>
      <c r="N697" s="536"/>
      <c r="O697" s="536"/>
      <c r="P697" s="536"/>
      <c r="Q697" s="536"/>
      <c r="R697" s="536"/>
      <c r="S697" s="536"/>
      <c r="T697" s="536"/>
      <c r="U697" s="536"/>
      <c r="V697" s="536"/>
      <c r="W697" s="536"/>
      <c r="X697" s="536"/>
      <c r="Y697" s="536"/>
      <c r="Z697" s="536"/>
      <c r="AA697" s="536"/>
      <c r="AB697" s="536"/>
      <c r="AC697" s="536"/>
      <c r="AD697" s="536"/>
      <c r="AE697" s="536"/>
    </row>
    <row r="698" customFormat="false" ht="15.75" hidden="false" customHeight="true" outlineLevel="0" collapsed="false">
      <c r="A698" s="536"/>
      <c r="B698" s="536"/>
      <c r="C698" s="536"/>
      <c r="D698" s="538"/>
      <c r="E698" s="538"/>
      <c r="F698" s="536"/>
      <c r="G698" s="536"/>
      <c r="H698" s="536"/>
      <c r="I698" s="536"/>
      <c r="J698" s="536"/>
      <c r="K698" s="536"/>
      <c r="L698" s="536"/>
      <c r="M698" s="536"/>
      <c r="N698" s="536"/>
      <c r="O698" s="536"/>
      <c r="P698" s="536"/>
      <c r="Q698" s="536"/>
      <c r="R698" s="536"/>
      <c r="S698" s="536"/>
      <c r="T698" s="536"/>
      <c r="U698" s="536"/>
      <c r="V698" s="536"/>
      <c r="W698" s="536"/>
      <c r="X698" s="536"/>
      <c r="Y698" s="536"/>
      <c r="Z698" s="536"/>
      <c r="AA698" s="536"/>
      <c r="AB698" s="536"/>
      <c r="AC698" s="536"/>
      <c r="AD698" s="536"/>
      <c r="AE698" s="536"/>
    </row>
    <row r="699" customFormat="false" ht="15.75" hidden="false" customHeight="true" outlineLevel="0" collapsed="false">
      <c r="A699" s="536"/>
      <c r="B699" s="536"/>
      <c r="C699" s="536"/>
      <c r="D699" s="538"/>
      <c r="E699" s="538"/>
      <c r="F699" s="536"/>
      <c r="G699" s="536"/>
      <c r="H699" s="536"/>
      <c r="I699" s="536"/>
      <c r="J699" s="536"/>
      <c r="K699" s="536"/>
      <c r="L699" s="536"/>
      <c r="M699" s="536"/>
      <c r="N699" s="536"/>
      <c r="O699" s="536"/>
      <c r="P699" s="536"/>
      <c r="Q699" s="536"/>
      <c r="R699" s="536"/>
      <c r="S699" s="536"/>
      <c r="T699" s="536"/>
      <c r="U699" s="536"/>
      <c r="V699" s="536"/>
      <c r="W699" s="536"/>
      <c r="X699" s="536"/>
      <c r="Y699" s="536"/>
      <c r="Z699" s="536"/>
      <c r="AA699" s="536"/>
      <c r="AB699" s="536"/>
      <c r="AC699" s="536"/>
      <c r="AD699" s="536"/>
      <c r="AE699" s="536"/>
    </row>
    <row r="700" customFormat="false" ht="15.75" hidden="false" customHeight="true" outlineLevel="0" collapsed="false">
      <c r="A700" s="536"/>
      <c r="B700" s="536"/>
      <c r="C700" s="536"/>
      <c r="D700" s="538"/>
      <c r="E700" s="538"/>
      <c r="F700" s="536"/>
      <c r="G700" s="536"/>
      <c r="H700" s="536"/>
      <c r="I700" s="536"/>
      <c r="J700" s="536"/>
      <c r="K700" s="536"/>
      <c r="L700" s="536"/>
      <c r="M700" s="536"/>
      <c r="N700" s="536"/>
      <c r="O700" s="536"/>
      <c r="P700" s="536"/>
      <c r="Q700" s="536"/>
      <c r="R700" s="536"/>
      <c r="S700" s="536"/>
      <c r="T700" s="536"/>
      <c r="U700" s="536"/>
      <c r="V700" s="536"/>
      <c r="W700" s="536"/>
      <c r="X700" s="536"/>
      <c r="Y700" s="536"/>
      <c r="Z700" s="536"/>
      <c r="AA700" s="536"/>
      <c r="AB700" s="536"/>
      <c r="AC700" s="536"/>
      <c r="AD700" s="536"/>
      <c r="AE700" s="536"/>
    </row>
    <row r="701" customFormat="false" ht="15.75" hidden="false" customHeight="true" outlineLevel="0" collapsed="false">
      <c r="A701" s="536"/>
      <c r="B701" s="536"/>
      <c r="C701" s="536"/>
      <c r="D701" s="538"/>
      <c r="E701" s="538"/>
      <c r="F701" s="536"/>
      <c r="G701" s="536"/>
      <c r="H701" s="536"/>
      <c r="I701" s="536"/>
      <c r="J701" s="536"/>
      <c r="K701" s="536"/>
      <c r="L701" s="536"/>
      <c r="M701" s="536"/>
      <c r="N701" s="536"/>
      <c r="O701" s="536"/>
      <c r="P701" s="536"/>
      <c r="Q701" s="536"/>
      <c r="R701" s="536"/>
      <c r="S701" s="536"/>
      <c r="T701" s="536"/>
      <c r="U701" s="536"/>
      <c r="V701" s="536"/>
      <c r="W701" s="536"/>
      <c r="X701" s="536"/>
      <c r="Y701" s="536"/>
      <c r="Z701" s="536"/>
      <c r="AA701" s="536"/>
      <c r="AB701" s="536"/>
      <c r="AC701" s="536"/>
      <c r="AD701" s="536"/>
      <c r="AE701" s="536"/>
    </row>
    <row r="702" customFormat="false" ht="15.75" hidden="false" customHeight="true" outlineLevel="0" collapsed="false">
      <c r="A702" s="536"/>
      <c r="B702" s="536"/>
      <c r="C702" s="536"/>
      <c r="D702" s="538"/>
      <c r="E702" s="538"/>
      <c r="F702" s="536"/>
      <c r="G702" s="536"/>
      <c r="H702" s="536"/>
      <c r="I702" s="536"/>
      <c r="J702" s="536"/>
      <c r="K702" s="536"/>
      <c r="L702" s="536"/>
      <c r="M702" s="536"/>
      <c r="N702" s="536"/>
      <c r="O702" s="536"/>
      <c r="P702" s="536"/>
      <c r="Q702" s="536"/>
      <c r="R702" s="536"/>
      <c r="S702" s="536"/>
      <c r="T702" s="536"/>
      <c r="U702" s="536"/>
      <c r="V702" s="536"/>
      <c r="W702" s="536"/>
      <c r="X702" s="536"/>
      <c r="Y702" s="536"/>
      <c r="Z702" s="536"/>
      <c r="AA702" s="536"/>
      <c r="AB702" s="536"/>
      <c r="AC702" s="536"/>
      <c r="AD702" s="536"/>
      <c r="AE702" s="536"/>
    </row>
    <row r="703" customFormat="false" ht="15.75" hidden="false" customHeight="true" outlineLevel="0" collapsed="false">
      <c r="A703" s="536"/>
      <c r="B703" s="536"/>
      <c r="C703" s="536"/>
      <c r="D703" s="538"/>
      <c r="E703" s="538"/>
      <c r="F703" s="536"/>
      <c r="G703" s="536"/>
      <c r="H703" s="536"/>
      <c r="I703" s="536"/>
      <c r="J703" s="536"/>
      <c r="K703" s="536"/>
      <c r="L703" s="536"/>
      <c r="M703" s="536"/>
      <c r="N703" s="536"/>
      <c r="O703" s="536"/>
      <c r="P703" s="536"/>
      <c r="Q703" s="536"/>
      <c r="R703" s="536"/>
      <c r="S703" s="536"/>
      <c r="T703" s="536"/>
      <c r="U703" s="536"/>
      <c r="V703" s="536"/>
      <c r="W703" s="536"/>
      <c r="X703" s="536"/>
      <c r="Y703" s="536"/>
      <c r="Z703" s="536"/>
      <c r="AA703" s="536"/>
      <c r="AB703" s="536"/>
      <c r="AC703" s="536"/>
      <c r="AD703" s="536"/>
      <c r="AE703" s="536"/>
    </row>
    <row r="704" customFormat="false" ht="15.75" hidden="false" customHeight="true" outlineLevel="0" collapsed="false">
      <c r="A704" s="536"/>
      <c r="B704" s="536"/>
      <c r="C704" s="536"/>
      <c r="D704" s="538"/>
      <c r="E704" s="538"/>
      <c r="F704" s="536"/>
      <c r="G704" s="536"/>
      <c r="H704" s="536"/>
      <c r="I704" s="536"/>
      <c r="J704" s="536"/>
      <c r="K704" s="536"/>
      <c r="L704" s="536"/>
      <c r="M704" s="536"/>
      <c r="N704" s="536"/>
      <c r="O704" s="536"/>
      <c r="P704" s="536"/>
      <c r="Q704" s="536"/>
      <c r="R704" s="536"/>
      <c r="S704" s="536"/>
      <c r="T704" s="536"/>
      <c r="U704" s="536"/>
      <c r="V704" s="536"/>
      <c r="W704" s="536"/>
      <c r="X704" s="536"/>
      <c r="Y704" s="536"/>
      <c r="Z704" s="536"/>
      <c r="AA704" s="536"/>
      <c r="AB704" s="536"/>
      <c r="AC704" s="536"/>
      <c r="AD704" s="536"/>
      <c r="AE704" s="536"/>
    </row>
    <row r="705" customFormat="false" ht="15.75" hidden="false" customHeight="true" outlineLevel="0" collapsed="false">
      <c r="A705" s="536"/>
      <c r="B705" s="536"/>
      <c r="C705" s="536"/>
      <c r="D705" s="538"/>
      <c r="E705" s="538"/>
      <c r="F705" s="536"/>
      <c r="G705" s="536"/>
      <c r="H705" s="536"/>
      <c r="I705" s="536"/>
      <c r="J705" s="536"/>
      <c r="K705" s="536"/>
      <c r="L705" s="536"/>
      <c r="M705" s="536"/>
      <c r="N705" s="536"/>
      <c r="O705" s="536"/>
      <c r="P705" s="536"/>
      <c r="Q705" s="536"/>
      <c r="R705" s="536"/>
      <c r="S705" s="536"/>
      <c r="T705" s="536"/>
      <c r="U705" s="536"/>
      <c r="V705" s="536"/>
      <c r="W705" s="536"/>
      <c r="X705" s="536"/>
      <c r="Y705" s="536"/>
      <c r="Z705" s="536"/>
      <c r="AA705" s="536"/>
      <c r="AB705" s="536"/>
      <c r="AC705" s="536"/>
      <c r="AD705" s="536"/>
      <c r="AE705" s="536"/>
    </row>
    <row r="706" customFormat="false" ht="15.75" hidden="false" customHeight="true" outlineLevel="0" collapsed="false">
      <c r="A706" s="536"/>
      <c r="B706" s="536"/>
      <c r="C706" s="536"/>
      <c r="D706" s="538"/>
      <c r="E706" s="538"/>
      <c r="F706" s="536"/>
      <c r="G706" s="536"/>
      <c r="H706" s="536"/>
      <c r="I706" s="536"/>
      <c r="J706" s="536"/>
      <c r="K706" s="536"/>
      <c r="L706" s="536"/>
      <c r="M706" s="536"/>
      <c r="N706" s="536"/>
      <c r="O706" s="536"/>
      <c r="P706" s="536"/>
      <c r="Q706" s="536"/>
      <c r="R706" s="536"/>
      <c r="S706" s="536"/>
      <c r="T706" s="536"/>
      <c r="U706" s="536"/>
      <c r="V706" s="536"/>
      <c r="W706" s="536"/>
      <c r="X706" s="536"/>
      <c r="Y706" s="536"/>
      <c r="Z706" s="536"/>
      <c r="AA706" s="536"/>
      <c r="AB706" s="536"/>
      <c r="AC706" s="536"/>
      <c r="AD706" s="536"/>
      <c r="AE706" s="536"/>
    </row>
    <row r="707" customFormat="false" ht="15.75" hidden="false" customHeight="true" outlineLevel="0" collapsed="false">
      <c r="A707" s="536"/>
      <c r="B707" s="536"/>
      <c r="C707" s="536"/>
      <c r="D707" s="538"/>
      <c r="E707" s="538"/>
      <c r="F707" s="536"/>
      <c r="G707" s="536"/>
      <c r="H707" s="536"/>
      <c r="I707" s="536"/>
      <c r="J707" s="536"/>
      <c r="K707" s="536"/>
      <c r="L707" s="536"/>
      <c r="M707" s="536"/>
      <c r="N707" s="536"/>
      <c r="O707" s="536"/>
      <c r="P707" s="536"/>
      <c r="Q707" s="536"/>
      <c r="R707" s="536"/>
      <c r="S707" s="536"/>
      <c r="T707" s="536"/>
      <c r="U707" s="536"/>
      <c r="V707" s="536"/>
      <c r="W707" s="536"/>
      <c r="X707" s="536"/>
      <c r="Y707" s="536"/>
      <c r="Z707" s="536"/>
      <c r="AA707" s="536"/>
      <c r="AB707" s="536"/>
      <c r="AC707" s="536"/>
      <c r="AD707" s="536"/>
      <c r="AE707" s="536"/>
    </row>
    <row r="708" customFormat="false" ht="15.75" hidden="false" customHeight="true" outlineLevel="0" collapsed="false">
      <c r="A708" s="536"/>
      <c r="B708" s="536"/>
      <c r="C708" s="536"/>
      <c r="D708" s="538"/>
      <c r="E708" s="538"/>
      <c r="F708" s="536"/>
      <c r="G708" s="536"/>
      <c r="H708" s="536"/>
      <c r="I708" s="536"/>
      <c r="J708" s="536"/>
      <c r="K708" s="536"/>
      <c r="L708" s="536"/>
      <c r="M708" s="536"/>
      <c r="N708" s="536"/>
      <c r="O708" s="536"/>
      <c r="P708" s="536"/>
      <c r="Q708" s="536"/>
      <c r="R708" s="536"/>
      <c r="S708" s="536"/>
      <c r="T708" s="536"/>
      <c r="U708" s="536"/>
      <c r="V708" s="536"/>
      <c r="W708" s="536"/>
      <c r="X708" s="536"/>
      <c r="Y708" s="536"/>
      <c r="Z708" s="536"/>
      <c r="AA708" s="536"/>
      <c r="AB708" s="536"/>
      <c r="AC708" s="536"/>
      <c r="AD708" s="536"/>
      <c r="AE708" s="536"/>
    </row>
    <row r="709" customFormat="false" ht="15.75" hidden="false" customHeight="true" outlineLevel="0" collapsed="false">
      <c r="A709" s="536"/>
      <c r="B709" s="536"/>
      <c r="C709" s="536"/>
      <c r="D709" s="538"/>
      <c r="E709" s="538"/>
      <c r="F709" s="536"/>
      <c r="G709" s="536"/>
      <c r="H709" s="536"/>
      <c r="I709" s="536"/>
      <c r="J709" s="536"/>
      <c r="K709" s="536"/>
      <c r="L709" s="536"/>
      <c r="M709" s="536"/>
      <c r="N709" s="536"/>
      <c r="O709" s="536"/>
      <c r="P709" s="536"/>
      <c r="Q709" s="536"/>
      <c r="R709" s="536"/>
      <c r="S709" s="536"/>
      <c r="T709" s="536"/>
      <c r="U709" s="536"/>
      <c r="V709" s="536"/>
      <c r="W709" s="536"/>
      <c r="X709" s="536"/>
      <c r="Y709" s="536"/>
      <c r="Z709" s="536"/>
      <c r="AA709" s="536"/>
      <c r="AB709" s="536"/>
      <c r="AC709" s="536"/>
      <c r="AD709" s="536"/>
      <c r="AE709" s="536"/>
    </row>
    <row r="710" customFormat="false" ht="15.75" hidden="false" customHeight="true" outlineLevel="0" collapsed="false">
      <c r="A710" s="536"/>
      <c r="B710" s="536"/>
      <c r="C710" s="536"/>
      <c r="D710" s="538"/>
      <c r="E710" s="538"/>
      <c r="F710" s="536"/>
      <c r="G710" s="536"/>
      <c r="H710" s="536"/>
      <c r="I710" s="536"/>
      <c r="J710" s="536"/>
      <c r="K710" s="536"/>
      <c r="L710" s="536"/>
      <c r="M710" s="536"/>
      <c r="N710" s="536"/>
      <c r="O710" s="536"/>
      <c r="P710" s="536"/>
      <c r="Q710" s="536"/>
      <c r="R710" s="536"/>
      <c r="S710" s="536"/>
      <c r="T710" s="536"/>
      <c r="U710" s="536"/>
      <c r="V710" s="536"/>
      <c r="W710" s="536"/>
      <c r="X710" s="536"/>
      <c r="Y710" s="536"/>
      <c r="Z710" s="536"/>
      <c r="AA710" s="536"/>
      <c r="AB710" s="536"/>
      <c r="AC710" s="536"/>
      <c r="AD710" s="536"/>
      <c r="AE710" s="536"/>
    </row>
    <row r="711" customFormat="false" ht="15.75" hidden="false" customHeight="true" outlineLevel="0" collapsed="false">
      <c r="A711" s="536"/>
      <c r="B711" s="536"/>
      <c r="C711" s="536"/>
      <c r="D711" s="538"/>
      <c r="E711" s="538"/>
      <c r="F711" s="536"/>
      <c r="G711" s="536"/>
      <c r="H711" s="536"/>
      <c r="I711" s="536"/>
      <c r="J711" s="536"/>
      <c r="K711" s="536"/>
      <c r="L711" s="536"/>
      <c r="M711" s="536"/>
      <c r="N711" s="536"/>
      <c r="O711" s="536"/>
      <c r="P711" s="536"/>
      <c r="Q711" s="536"/>
      <c r="R711" s="536"/>
      <c r="S711" s="536"/>
      <c r="T711" s="536"/>
      <c r="U711" s="536"/>
      <c r="V711" s="536"/>
      <c r="W711" s="536"/>
      <c r="X711" s="536"/>
      <c r="Y711" s="536"/>
      <c r="Z711" s="536"/>
      <c r="AA711" s="536"/>
      <c r="AB711" s="536"/>
      <c r="AC711" s="536"/>
      <c r="AD711" s="536"/>
      <c r="AE711" s="536"/>
    </row>
    <row r="712" customFormat="false" ht="15.75" hidden="false" customHeight="true" outlineLevel="0" collapsed="false">
      <c r="A712" s="536"/>
      <c r="B712" s="536"/>
      <c r="C712" s="536"/>
      <c r="D712" s="538"/>
      <c r="E712" s="538"/>
      <c r="F712" s="536"/>
      <c r="G712" s="536"/>
      <c r="H712" s="536"/>
      <c r="I712" s="536"/>
      <c r="J712" s="536"/>
      <c r="K712" s="536"/>
      <c r="L712" s="536"/>
      <c r="M712" s="536"/>
      <c r="N712" s="536"/>
      <c r="O712" s="536"/>
      <c r="P712" s="536"/>
      <c r="Q712" s="536"/>
      <c r="R712" s="536"/>
      <c r="S712" s="536"/>
      <c r="T712" s="536"/>
      <c r="U712" s="536"/>
      <c r="V712" s="536"/>
      <c r="W712" s="536"/>
      <c r="X712" s="536"/>
      <c r="Y712" s="536"/>
      <c r="Z712" s="536"/>
      <c r="AA712" s="536"/>
      <c r="AB712" s="536"/>
      <c r="AC712" s="536"/>
      <c r="AD712" s="536"/>
      <c r="AE712" s="536"/>
    </row>
    <row r="713" customFormat="false" ht="15.75" hidden="false" customHeight="true" outlineLevel="0" collapsed="false">
      <c r="A713" s="536"/>
      <c r="B713" s="536"/>
      <c r="C713" s="536"/>
      <c r="D713" s="538"/>
      <c r="E713" s="538"/>
      <c r="F713" s="536"/>
      <c r="G713" s="536"/>
      <c r="H713" s="536"/>
      <c r="I713" s="536"/>
      <c r="J713" s="536"/>
      <c r="K713" s="536"/>
      <c r="L713" s="536"/>
      <c r="M713" s="536"/>
      <c r="N713" s="536"/>
      <c r="O713" s="536"/>
      <c r="P713" s="536"/>
      <c r="Q713" s="536"/>
      <c r="R713" s="536"/>
      <c r="S713" s="536"/>
      <c r="T713" s="536"/>
      <c r="U713" s="536"/>
      <c r="V713" s="536"/>
      <c r="W713" s="536"/>
      <c r="X713" s="536"/>
      <c r="Y713" s="536"/>
      <c r="Z713" s="536"/>
      <c r="AA713" s="536"/>
      <c r="AB713" s="536"/>
      <c r="AC713" s="536"/>
      <c r="AD713" s="536"/>
      <c r="AE713" s="536"/>
    </row>
    <row r="714" customFormat="false" ht="15.75" hidden="false" customHeight="true" outlineLevel="0" collapsed="false">
      <c r="A714" s="536"/>
      <c r="B714" s="536"/>
      <c r="C714" s="536"/>
      <c r="D714" s="538"/>
      <c r="E714" s="538"/>
      <c r="F714" s="536"/>
      <c r="G714" s="536"/>
      <c r="H714" s="536"/>
      <c r="I714" s="536"/>
      <c r="J714" s="536"/>
      <c r="K714" s="536"/>
      <c r="L714" s="536"/>
      <c r="M714" s="536"/>
      <c r="N714" s="536"/>
      <c r="O714" s="536"/>
      <c r="P714" s="536"/>
      <c r="Q714" s="536"/>
      <c r="R714" s="536"/>
      <c r="S714" s="536"/>
      <c r="T714" s="536"/>
      <c r="U714" s="536"/>
      <c r="V714" s="536"/>
      <c r="W714" s="536"/>
      <c r="X714" s="536"/>
      <c r="Y714" s="536"/>
      <c r="Z714" s="536"/>
      <c r="AA714" s="536"/>
      <c r="AB714" s="536"/>
      <c r="AC714" s="536"/>
      <c r="AD714" s="536"/>
      <c r="AE714" s="536"/>
    </row>
    <row r="715" customFormat="false" ht="15.75" hidden="false" customHeight="true" outlineLevel="0" collapsed="false">
      <c r="A715" s="536"/>
      <c r="B715" s="536"/>
      <c r="C715" s="536"/>
      <c r="D715" s="538"/>
      <c r="E715" s="538"/>
      <c r="F715" s="536"/>
      <c r="G715" s="536"/>
      <c r="H715" s="536"/>
      <c r="I715" s="536"/>
      <c r="J715" s="536"/>
      <c r="K715" s="536"/>
      <c r="L715" s="536"/>
      <c r="M715" s="536"/>
      <c r="N715" s="536"/>
      <c r="O715" s="536"/>
      <c r="P715" s="536"/>
      <c r="Q715" s="536"/>
      <c r="R715" s="536"/>
      <c r="S715" s="536"/>
      <c r="T715" s="536"/>
      <c r="U715" s="536"/>
      <c r="V715" s="536"/>
      <c r="W715" s="536"/>
      <c r="X715" s="536"/>
      <c r="Y715" s="536"/>
      <c r="Z715" s="536"/>
      <c r="AA715" s="536"/>
      <c r="AB715" s="536"/>
      <c r="AC715" s="536"/>
      <c r="AD715" s="536"/>
      <c r="AE715" s="536"/>
    </row>
    <row r="716" customFormat="false" ht="15.75" hidden="false" customHeight="true" outlineLevel="0" collapsed="false">
      <c r="A716" s="536"/>
      <c r="B716" s="536"/>
      <c r="C716" s="536"/>
      <c r="D716" s="538"/>
      <c r="E716" s="538"/>
      <c r="F716" s="536"/>
      <c r="G716" s="536"/>
      <c r="H716" s="536"/>
      <c r="I716" s="536"/>
      <c r="J716" s="536"/>
      <c r="K716" s="536"/>
      <c r="L716" s="536"/>
      <c r="M716" s="536"/>
      <c r="N716" s="536"/>
      <c r="O716" s="536"/>
      <c r="P716" s="536"/>
      <c r="Q716" s="536"/>
      <c r="R716" s="536"/>
      <c r="S716" s="536"/>
      <c r="T716" s="536"/>
      <c r="U716" s="536"/>
      <c r="V716" s="536"/>
      <c r="W716" s="536"/>
      <c r="X716" s="536"/>
      <c r="Y716" s="536"/>
      <c r="Z716" s="536"/>
      <c r="AA716" s="536"/>
      <c r="AB716" s="536"/>
      <c r="AC716" s="536"/>
      <c r="AD716" s="536"/>
      <c r="AE716" s="536"/>
    </row>
    <row r="717" customFormat="false" ht="15.75" hidden="false" customHeight="true" outlineLevel="0" collapsed="false">
      <c r="A717" s="536"/>
      <c r="B717" s="536"/>
      <c r="C717" s="536"/>
      <c r="D717" s="538"/>
      <c r="E717" s="538"/>
      <c r="F717" s="536"/>
      <c r="G717" s="536"/>
      <c r="H717" s="536"/>
      <c r="I717" s="536"/>
      <c r="J717" s="536"/>
      <c r="K717" s="536"/>
      <c r="L717" s="536"/>
      <c r="M717" s="536"/>
      <c r="N717" s="536"/>
      <c r="O717" s="536"/>
      <c r="P717" s="536"/>
      <c r="Q717" s="536"/>
      <c r="R717" s="536"/>
      <c r="S717" s="536"/>
      <c r="T717" s="536"/>
      <c r="U717" s="536"/>
      <c r="V717" s="536"/>
      <c r="W717" s="536"/>
      <c r="X717" s="536"/>
      <c r="Y717" s="536"/>
      <c r="Z717" s="536"/>
      <c r="AA717" s="536"/>
      <c r="AB717" s="536"/>
      <c r="AC717" s="536"/>
      <c r="AD717" s="536"/>
      <c r="AE717" s="536"/>
    </row>
    <row r="718" customFormat="false" ht="15.75" hidden="false" customHeight="true" outlineLevel="0" collapsed="false">
      <c r="A718" s="536"/>
      <c r="B718" s="536"/>
      <c r="C718" s="536"/>
      <c r="D718" s="538"/>
      <c r="E718" s="538"/>
      <c r="F718" s="536"/>
      <c r="G718" s="536"/>
      <c r="H718" s="536"/>
      <c r="I718" s="536"/>
      <c r="J718" s="536"/>
      <c r="K718" s="536"/>
      <c r="L718" s="536"/>
      <c r="M718" s="536"/>
      <c r="N718" s="536"/>
      <c r="O718" s="536"/>
      <c r="P718" s="536"/>
      <c r="Q718" s="536"/>
      <c r="R718" s="536"/>
      <c r="S718" s="536"/>
      <c r="T718" s="536"/>
      <c r="U718" s="536"/>
      <c r="V718" s="536"/>
      <c r="W718" s="536"/>
      <c r="X718" s="536"/>
      <c r="Y718" s="536"/>
      <c r="Z718" s="536"/>
      <c r="AA718" s="536"/>
      <c r="AB718" s="536"/>
      <c r="AC718" s="536"/>
      <c r="AD718" s="536"/>
      <c r="AE718" s="536"/>
    </row>
    <row r="719" customFormat="false" ht="15.75" hidden="false" customHeight="true" outlineLevel="0" collapsed="false">
      <c r="A719" s="536"/>
      <c r="B719" s="536"/>
      <c r="C719" s="536"/>
      <c r="D719" s="538"/>
      <c r="E719" s="538"/>
      <c r="F719" s="536"/>
      <c r="G719" s="536"/>
      <c r="H719" s="536"/>
      <c r="I719" s="536"/>
      <c r="J719" s="536"/>
      <c r="K719" s="536"/>
      <c r="L719" s="536"/>
      <c r="M719" s="536"/>
      <c r="N719" s="536"/>
      <c r="O719" s="536"/>
      <c r="P719" s="536"/>
      <c r="Q719" s="536"/>
      <c r="R719" s="536"/>
      <c r="S719" s="536"/>
      <c r="T719" s="536"/>
      <c r="U719" s="536"/>
      <c r="V719" s="536"/>
      <c r="W719" s="536"/>
      <c r="X719" s="536"/>
      <c r="Y719" s="536"/>
      <c r="Z719" s="536"/>
      <c r="AA719" s="536"/>
      <c r="AB719" s="536"/>
      <c r="AC719" s="536"/>
      <c r="AD719" s="536"/>
      <c r="AE719" s="536"/>
    </row>
    <row r="720" customFormat="false" ht="15.75" hidden="false" customHeight="true" outlineLevel="0" collapsed="false">
      <c r="A720" s="536"/>
      <c r="B720" s="536"/>
      <c r="C720" s="536"/>
      <c r="D720" s="538"/>
      <c r="E720" s="538"/>
      <c r="F720" s="536"/>
      <c r="G720" s="536"/>
      <c r="H720" s="536"/>
      <c r="I720" s="536"/>
      <c r="J720" s="536"/>
      <c r="K720" s="536"/>
      <c r="L720" s="536"/>
      <c r="M720" s="536"/>
      <c r="N720" s="536"/>
      <c r="O720" s="536"/>
      <c r="P720" s="536"/>
      <c r="Q720" s="536"/>
      <c r="R720" s="536"/>
      <c r="S720" s="536"/>
      <c r="T720" s="536"/>
      <c r="U720" s="536"/>
      <c r="V720" s="536"/>
      <c r="W720" s="536"/>
      <c r="X720" s="536"/>
      <c r="Y720" s="536"/>
      <c r="Z720" s="536"/>
      <c r="AA720" s="536"/>
      <c r="AB720" s="536"/>
      <c r="AC720" s="536"/>
      <c r="AD720" s="536"/>
      <c r="AE720" s="536"/>
    </row>
    <row r="721" customFormat="false" ht="15.75" hidden="false" customHeight="true" outlineLevel="0" collapsed="false">
      <c r="A721" s="536"/>
      <c r="B721" s="536"/>
      <c r="C721" s="536"/>
      <c r="D721" s="538"/>
      <c r="E721" s="538"/>
      <c r="F721" s="536"/>
      <c r="G721" s="536"/>
      <c r="H721" s="536"/>
      <c r="I721" s="536"/>
      <c r="J721" s="536"/>
      <c r="K721" s="536"/>
      <c r="L721" s="536"/>
      <c r="M721" s="536"/>
      <c r="N721" s="536"/>
      <c r="O721" s="536"/>
      <c r="P721" s="536"/>
      <c r="Q721" s="536"/>
      <c r="R721" s="536"/>
      <c r="S721" s="536"/>
      <c r="T721" s="536"/>
      <c r="U721" s="536"/>
      <c r="V721" s="536"/>
      <c r="W721" s="536"/>
      <c r="X721" s="536"/>
      <c r="Y721" s="536"/>
      <c r="Z721" s="536"/>
      <c r="AA721" s="536"/>
      <c r="AB721" s="536"/>
      <c r="AC721" s="536"/>
      <c r="AD721" s="536"/>
      <c r="AE721" s="536"/>
    </row>
    <row r="722" customFormat="false" ht="15.75" hidden="false" customHeight="true" outlineLevel="0" collapsed="false">
      <c r="A722" s="536"/>
      <c r="B722" s="536"/>
      <c r="C722" s="536"/>
      <c r="D722" s="538"/>
      <c r="E722" s="538"/>
      <c r="F722" s="536"/>
      <c r="G722" s="536"/>
      <c r="H722" s="536"/>
      <c r="I722" s="536"/>
      <c r="J722" s="536"/>
      <c r="K722" s="536"/>
      <c r="L722" s="536"/>
      <c r="M722" s="536"/>
      <c r="N722" s="536"/>
      <c r="O722" s="536"/>
      <c r="P722" s="536"/>
      <c r="Q722" s="536"/>
      <c r="R722" s="536"/>
      <c r="S722" s="536"/>
      <c r="T722" s="536"/>
      <c r="U722" s="536"/>
      <c r="V722" s="536"/>
      <c r="W722" s="536"/>
      <c r="X722" s="536"/>
      <c r="Y722" s="536"/>
      <c r="Z722" s="536"/>
      <c r="AA722" s="536"/>
      <c r="AB722" s="536"/>
      <c r="AC722" s="536"/>
      <c r="AD722" s="536"/>
      <c r="AE722" s="536"/>
    </row>
    <row r="723" customFormat="false" ht="15.75" hidden="false" customHeight="true" outlineLevel="0" collapsed="false">
      <c r="A723" s="536"/>
      <c r="B723" s="536"/>
      <c r="C723" s="536"/>
      <c r="D723" s="538"/>
      <c r="E723" s="538"/>
      <c r="F723" s="536"/>
      <c r="G723" s="536"/>
      <c r="H723" s="536"/>
      <c r="I723" s="536"/>
      <c r="J723" s="536"/>
      <c r="K723" s="536"/>
      <c r="L723" s="536"/>
      <c r="M723" s="536"/>
      <c r="N723" s="536"/>
      <c r="O723" s="536"/>
      <c r="P723" s="536"/>
      <c r="Q723" s="536"/>
      <c r="R723" s="536"/>
      <c r="S723" s="536"/>
      <c r="T723" s="536"/>
      <c r="U723" s="536"/>
      <c r="V723" s="536"/>
      <c r="W723" s="536"/>
      <c r="X723" s="536"/>
      <c r="Y723" s="536"/>
      <c r="Z723" s="536"/>
      <c r="AA723" s="536"/>
      <c r="AB723" s="536"/>
      <c r="AC723" s="536"/>
      <c r="AD723" s="536"/>
      <c r="AE723" s="536"/>
    </row>
    <row r="724" customFormat="false" ht="15.75" hidden="false" customHeight="true" outlineLevel="0" collapsed="false">
      <c r="A724" s="536"/>
      <c r="B724" s="536"/>
      <c r="C724" s="536"/>
      <c r="D724" s="538"/>
      <c r="E724" s="538"/>
      <c r="F724" s="536"/>
      <c r="G724" s="536"/>
      <c r="H724" s="536"/>
      <c r="I724" s="536"/>
      <c r="J724" s="536"/>
      <c r="K724" s="536"/>
      <c r="L724" s="536"/>
      <c r="M724" s="536"/>
      <c r="N724" s="536"/>
      <c r="O724" s="536"/>
      <c r="P724" s="536"/>
      <c r="Q724" s="536"/>
      <c r="R724" s="536"/>
      <c r="S724" s="536"/>
      <c r="T724" s="536"/>
      <c r="U724" s="536"/>
      <c r="V724" s="536"/>
      <c r="W724" s="536"/>
      <c r="X724" s="536"/>
      <c r="Y724" s="536"/>
      <c r="Z724" s="536"/>
      <c r="AA724" s="536"/>
      <c r="AB724" s="536"/>
      <c r="AC724" s="536"/>
      <c r="AD724" s="536"/>
      <c r="AE724" s="536"/>
    </row>
    <row r="725" customFormat="false" ht="15.75" hidden="false" customHeight="true" outlineLevel="0" collapsed="false">
      <c r="A725" s="536"/>
      <c r="B725" s="536"/>
      <c r="C725" s="536"/>
      <c r="D725" s="538"/>
      <c r="E725" s="538"/>
      <c r="F725" s="536"/>
      <c r="G725" s="536"/>
      <c r="H725" s="536"/>
      <c r="I725" s="536"/>
      <c r="J725" s="536"/>
      <c r="K725" s="536"/>
      <c r="L725" s="536"/>
      <c r="M725" s="536"/>
      <c r="N725" s="536"/>
      <c r="O725" s="536"/>
      <c r="P725" s="536"/>
      <c r="Q725" s="536"/>
      <c r="R725" s="536"/>
      <c r="S725" s="536"/>
      <c r="T725" s="536"/>
      <c r="U725" s="536"/>
      <c r="V725" s="536"/>
      <c r="W725" s="536"/>
      <c r="X725" s="536"/>
      <c r="Y725" s="536"/>
      <c r="Z725" s="536"/>
      <c r="AA725" s="536"/>
      <c r="AB725" s="536"/>
      <c r="AC725" s="536"/>
      <c r="AD725" s="536"/>
      <c r="AE725" s="536"/>
    </row>
    <row r="726" customFormat="false" ht="15.75" hidden="false" customHeight="true" outlineLevel="0" collapsed="false">
      <c r="A726" s="536"/>
      <c r="B726" s="536"/>
      <c r="C726" s="536"/>
      <c r="D726" s="538"/>
      <c r="E726" s="538"/>
      <c r="F726" s="536"/>
      <c r="G726" s="536"/>
      <c r="H726" s="536"/>
      <c r="I726" s="536"/>
      <c r="J726" s="536"/>
      <c r="K726" s="536"/>
      <c r="L726" s="536"/>
      <c r="M726" s="536"/>
      <c r="N726" s="536"/>
      <c r="O726" s="536"/>
      <c r="P726" s="536"/>
      <c r="Q726" s="536"/>
      <c r="R726" s="536"/>
      <c r="S726" s="536"/>
      <c r="T726" s="536"/>
      <c r="U726" s="536"/>
      <c r="V726" s="536"/>
      <c r="W726" s="536"/>
      <c r="X726" s="536"/>
      <c r="Y726" s="536"/>
      <c r="Z726" s="536"/>
      <c r="AA726" s="536"/>
      <c r="AB726" s="536"/>
      <c r="AC726" s="536"/>
      <c r="AD726" s="536"/>
      <c r="AE726" s="536"/>
    </row>
    <row r="727" customFormat="false" ht="15.75" hidden="false" customHeight="true" outlineLevel="0" collapsed="false">
      <c r="A727" s="536"/>
      <c r="B727" s="536"/>
      <c r="C727" s="536"/>
      <c r="D727" s="538"/>
      <c r="E727" s="538"/>
      <c r="F727" s="536"/>
      <c r="G727" s="536"/>
      <c r="H727" s="536"/>
      <c r="I727" s="536"/>
      <c r="J727" s="536"/>
      <c r="K727" s="536"/>
      <c r="L727" s="536"/>
      <c r="M727" s="536"/>
      <c r="N727" s="536"/>
      <c r="O727" s="536"/>
      <c r="P727" s="536"/>
      <c r="Q727" s="536"/>
      <c r="R727" s="536"/>
      <c r="S727" s="536"/>
      <c r="T727" s="536"/>
      <c r="U727" s="536"/>
      <c r="V727" s="536"/>
      <c r="W727" s="536"/>
      <c r="X727" s="536"/>
      <c r="Y727" s="536"/>
      <c r="Z727" s="536"/>
      <c r="AA727" s="536"/>
      <c r="AB727" s="536"/>
      <c r="AC727" s="536"/>
      <c r="AD727" s="536"/>
      <c r="AE727" s="536"/>
    </row>
    <row r="728" customFormat="false" ht="15.75" hidden="false" customHeight="true" outlineLevel="0" collapsed="false">
      <c r="A728" s="536"/>
      <c r="B728" s="536"/>
      <c r="C728" s="536"/>
      <c r="D728" s="538"/>
      <c r="E728" s="538"/>
      <c r="F728" s="536"/>
      <c r="G728" s="536"/>
      <c r="H728" s="536"/>
      <c r="I728" s="536"/>
      <c r="J728" s="536"/>
      <c r="K728" s="536"/>
      <c r="L728" s="536"/>
      <c r="M728" s="536"/>
      <c r="N728" s="536"/>
      <c r="O728" s="536"/>
      <c r="P728" s="536"/>
      <c r="Q728" s="536"/>
      <c r="R728" s="536"/>
      <c r="S728" s="536"/>
      <c r="T728" s="536"/>
      <c r="U728" s="536"/>
      <c r="V728" s="536"/>
      <c r="W728" s="536"/>
      <c r="X728" s="536"/>
      <c r="Y728" s="536"/>
      <c r="Z728" s="536"/>
      <c r="AA728" s="536"/>
      <c r="AB728" s="536"/>
      <c r="AC728" s="536"/>
      <c r="AD728" s="536"/>
      <c r="AE728" s="536"/>
    </row>
    <row r="729" customFormat="false" ht="15.75" hidden="false" customHeight="true" outlineLevel="0" collapsed="false">
      <c r="A729" s="536"/>
      <c r="B729" s="536"/>
      <c r="C729" s="536"/>
      <c r="D729" s="538"/>
      <c r="E729" s="538"/>
      <c r="F729" s="536"/>
      <c r="G729" s="536"/>
      <c r="H729" s="536"/>
      <c r="I729" s="536"/>
      <c r="J729" s="536"/>
      <c r="K729" s="536"/>
      <c r="L729" s="536"/>
      <c r="M729" s="536"/>
      <c r="N729" s="536"/>
      <c r="O729" s="536"/>
      <c r="P729" s="536"/>
      <c r="Q729" s="536"/>
      <c r="R729" s="536"/>
      <c r="S729" s="536"/>
      <c r="T729" s="536"/>
      <c r="U729" s="536"/>
      <c r="V729" s="536"/>
      <c r="W729" s="536"/>
      <c r="X729" s="536"/>
      <c r="Y729" s="536"/>
      <c r="Z729" s="536"/>
      <c r="AA729" s="536"/>
      <c r="AB729" s="536"/>
      <c r="AC729" s="536"/>
      <c r="AD729" s="536"/>
      <c r="AE729" s="536"/>
    </row>
    <row r="730" customFormat="false" ht="15.75" hidden="false" customHeight="true" outlineLevel="0" collapsed="false">
      <c r="A730" s="536"/>
      <c r="B730" s="536"/>
      <c r="C730" s="536"/>
      <c r="D730" s="538"/>
      <c r="E730" s="538"/>
      <c r="F730" s="536"/>
      <c r="G730" s="536"/>
      <c r="H730" s="536"/>
      <c r="I730" s="536"/>
      <c r="J730" s="536"/>
      <c r="K730" s="536"/>
      <c r="L730" s="536"/>
      <c r="M730" s="536"/>
      <c r="N730" s="536"/>
      <c r="O730" s="536"/>
      <c r="P730" s="536"/>
      <c r="Q730" s="536"/>
      <c r="R730" s="536"/>
      <c r="S730" s="536"/>
      <c r="T730" s="536"/>
      <c r="U730" s="536"/>
      <c r="V730" s="536"/>
      <c r="W730" s="536"/>
      <c r="X730" s="536"/>
      <c r="Y730" s="536"/>
      <c r="Z730" s="536"/>
      <c r="AA730" s="536"/>
      <c r="AB730" s="536"/>
      <c r="AC730" s="536"/>
      <c r="AD730" s="536"/>
      <c r="AE730" s="536"/>
    </row>
    <row r="731" customFormat="false" ht="15.75" hidden="false" customHeight="true" outlineLevel="0" collapsed="false">
      <c r="A731" s="536"/>
      <c r="B731" s="536"/>
      <c r="C731" s="536"/>
      <c r="D731" s="538"/>
      <c r="E731" s="538"/>
      <c r="F731" s="536"/>
      <c r="G731" s="536"/>
      <c r="H731" s="536"/>
      <c r="I731" s="536"/>
      <c r="J731" s="536"/>
      <c r="K731" s="536"/>
      <c r="L731" s="536"/>
      <c r="M731" s="536"/>
      <c r="N731" s="536"/>
      <c r="O731" s="536"/>
      <c r="P731" s="536"/>
      <c r="Q731" s="536"/>
      <c r="R731" s="536"/>
      <c r="S731" s="536"/>
      <c r="T731" s="536"/>
      <c r="U731" s="536"/>
      <c r="V731" s="536"/>
      <c r="W731" s="536"/>
      <c r="X731" s="536"/>
      <c r="Y731" s="536"/>
      <c r="Z731" s="536"/>
      <c r="AA731" s="536"/>
      <c r="AB731" s="536"/>
      <c r="AC731" s="536"/>
      <c r="AD731" s="536"/>
      <c r="AE731" s="536"/>
    </row>
    <row r="732" customFormat="false" ht="15.75" hidden="false" customHeight="true" outlineLevel="0" collapsed="false">
      <c r="A732" s="536"/>
      <c r="B732" s="536"/>
      <c r="C732" s="536"/>
      <c r="D732" s="538"/>
      <c r="E732" s="538"/>
      <c r="F732" s="536"/>
      <c r="G732" s="536"/>
      <c r="H732" s="536"/>
      <c r="I732" s="536"/>
      <c r="J732" s="536"/>
      <c r="K732" s="536"/>
      <c r="L732" s="536"/>
      <c r="M732" s="536"/>
      <c r="N732" s="536"/>
      <c r="O732" s="536"/>
      <c r="P732" s="536"/>
      <c r="Q732" s="536"/>
      <c r="R732" s="536"/>
      <c r="S732" s="536"/>
      <c r="T732" s="536"/>
      <c r="U732" s="536"/>
      <c r="V732" s="536"/>
      <c r="W732" s="536"/>
      <c r="X732" s="536"/>
      <c r="Y732" s="536"/>
      <c r="Z732" s="536"/>
      <c r="AA732" s="536"/>
      <c r="AB732" s="536"/>
      <c r="AC732" s="536"/>
      <c r="AD732" s="536"/>
      <c r="AE732" s="536"/>
    </row>
    <row r="733" customFormat="false" ht="15.75" hidden="false" customHeight="true" outlineLevel="0" collapsed="false">
      <c r="A733" s="536"/>
      <c r="B733" s="536"/>
      <c r="C733" s="536"/>
      <c r="D733" s="538"/>
      <c r="E733" s="538"/>
      <c r="F733" s="536"/>
      <c r="G733" s="536"/>
      <c r="H733" s="536"/>
      <c r="I733" s="536"/>
      <c r="J733" s="536"/>
      <c r="K733" s="536"/>
      <c r="L733" s="536"/>
      <c r="M733" s="536"/>
      <c r="N733" s="536"/>
      <c r="O733" s="536"/>
      <c r="P733" s="536"/>
      <c r="Q733" s="536"/>
      <c r="R733" s="536"/>
      <c r="S733" s="536"/>
      <c r="T733" s="536"/>
      <c r="U733" s="536"/>
      <c r="V733" s="536"/>
      <c r="W733" s="536"/>
      <c r="X733" s="536"/>
      <c r="Y733" s="536"/>
      <c r="Z733" s="536"/>
      <c r="AA733" s="536"/>
      <c r="AB733" s="536"/>
      <c r="AC733" s="536"/>
      <c r="AD733" s="536"/>
      <c r="AE733" s="536"/>
    </row>
    <row r="734" customFormat="false" ht="15.75" hidden="false" customHeight="true" outlineLevel="0" collapsed="false">
      <c r="A734" s="536"/>
      <c r="B734" s="536"/>
      <c r="C734" s="536"/>
      <c r="D734" s="538"/>
      <c r="E734" s="538"/>
      <c r="F734" s="536"/>
      <c r="G734" s="536"/>
      <c r="H734" s="536"/>
      <c r="I734" s="536"/>
      <c r="J734" s="536"/>
      <c r="K734" s="536"/>
      <c r="L734" s="536"/>
      <c r="M734" s="536"/>
      <c r="N734" s="536"/>
      <c r="O734" s="536"/>
      <c r="P734" s="536"/>
      <c r="Q734" s="536"/>
      <c r="R734" s="536"/>
      <c r="S734" s="536"/>
      <c r="T734" s="536"/>
      <c r="U734" s="536"/>
      <c r="V734" s="536"/>
      <c r="W734" s="536"/>
      <c r="X734" s="536"/>
      <c r="Y734" s="536"/>
      <c r="Z734" s="536"/>
      <c r="AA734" s="536"/>
      <c r="AB734" s="536"/>
      <c r="AC734" s="536"/>
      <c r="AD734" s="536"/>
      <c r="AE734" s="536"/>
    </row>
    <row r="735" customFormat="false" ht="15.75" hidden="false" customHeight="true" outlineLevel="0" collapsed="false">
      <c r="A735" s="536"/>
      <c r="B735" s="536"/>
      <c r="C735" s="536"/>
      <c r="D735" s="538"/>
      <c r="E735" s="538"/>
      <c r="F735" s="536"/>
      <c r="G735" s="536"/>
      <c r="H735" s="536"/>
      <c r="I735" s="536"/>
      <c r="J735" s="536"/>
      <c r="K735" s="536"/>
      <c r="L735" s="536"/>
      <c r="M735" s="536"/>
      <c r="N735" s="536"/>
      <c r="O735" s="536"/>
      <c r="P735" s="536"/>
      <c r="Q735" s="536"/>
      <c r="R735" s="536"/>
      <c r="S735" s="536"/>
      <c r="T735" s="536"/>
      <c r="U735" s="536"/>
      <c r="V735" s="536"/>
      <c r="W735" s="536"/>
      <c r="X735" s="536"/>
      <c r="Y735" s="536"/>
      <c r="Z735" s="536"/>
      <c r="AA735" s="536"/>
      <c r="AB735" s="536"/>
      <c r="AC735" s="536"/>
      <c r="AD735" s="536"/>
      <c r="AE735" s="536"/>
    </row>
    <row r="736" customFormat="false" ht="15.75" hidden="false" customHeight="true" outlineLevel="0" collapsed="false">
      <c r="A736" s="536"/>
      <c r="B736" s="536"/>
      <c r="C736" s="536"/>
      <c r="D736" s="538"/>
      <c r="E736" s="538"/>
      <c r="F736" s="536"/>
      <c r="G736" s="536"/>
      <c r="H736" s="536"/>
      <c r="I736" s="536"/>
      <c r="J736" s="536"/>
      <c r="K736" s="536"/>
      <c r="L736" s="536"/>
      <c r="M736" s="536"/>
      <c r="N736" s="536"/>
      <c r="O736" s="536"/>
      <c r="P736" s="536"/>
      <c r="Q736" s="536"/>
      <c r="R736" s="536"/>
      <c r="S736" s="536"/>
      <c r="T736" s="536"/>
      <c r="U736" s="536"/>
      <c r="V736" s="536"/>
      <c r="W736" s="536"/>
      <c r="X736" s="536"/>
      <c r="Y736" s="536"/>
      <c r="Z736" s="536"/>
      <c r="AA736" s="536"/>
      <c r="AB736" s="536"/>
      <c r="AC736" s="536"/>
      <c r="AD736" s="536"/>
      <c r="AE736" s="536"/>
    </row>
    <row r="737" customFormat="false" ht="15.75" hidden="false" customHeight="true" outlineLevel="0" collapsed="false">
      <c r="A737" s="536"/>
      <c r="B737" s="536"/>
      <c r="C737" s="536"/>
      <c r="D737" s="538"/>
      <c r="E737" s="538"/>
      <c r="F737" s="536"/>
      <c r="G737" s="536"/>
      <c r="H737" s="536"/>
      <c r="I737" s="536"/>
      <c r="J737" s="536"/>
      <c r="K737" s="536"/>
      <c r="L737" s="536"/>
      <c r="M737" s="536"/>
      <c r="N737" s="536"/>
      <c r="O737" s="536"/>
      <c r="P737" s="536"/>
      <c r="Q737" s="536"/>
      <c r="R737" s="536"/>
      <c r="S737" s="536"/>
      <c r="T737" s="536"/>
      <c r="U737" s="536"/>
      <c r="V737" s="536"/>
      <c r="W737" s="536"/>
      <c r="X737" s="536"/>
      <c r="Y737" s="536"/>
      <c r="Z737" s="536"/>
      <c r="AA737" s="536"/>
      <c r="AB737" s="536"/>
      <c r="AC737" s="536"/>
      <c r="AD737" s="536"/>
      <c r="AE737" s="536"/>
    </row>
    <row r="738" customFormat="false" ht="15.75" hidden="false" customHeight="true" outlineLevel="0" collapsed="false">
      <c r="A738" s="536"/>
      <c r="B738" s="536"/>
      <c r="C738" s="536"/>
      <c r="D738" s="538"/>
      <c r="E738" s="538"/>
      <c r="F738" s="536"/>
      <c r="G738" s="536"/>
      <c r="H738" s="536"/>
      <c r="I738" s="536"/>
      <c r="J738" s="536"/>
      <c r="K738" s="536"/>
      <c r="L738" s="536"/>
      <c r="M738" s="536"/>
      <c r="N738" s="536"/>
      <c r="O738" s="536"/>
      <c r="P738" s="536"/>
      <c r="Q738" s="536"/>
      <c r="R738" s="536"/>
      <c r="S738" s="536"/>
      <c r="T738" s="536"/>
      <c r="U738" s="536"/>
      <c r="V738" s="536"/>
      <c r="W738" s="536"/>
      <c r="X738" s="536"/>
      <c r="Y738" s="536"/>
      <c r="Z738" s="536"/>
      <c r="AA738" s="536"/>
      <c r="AB738" s="536"/>
      <c r="AC738" s="536"/>
      <c r="AD738" s="536"/>
      <c r="AE738" s="536"/>
    </row>
    <row r="739" customFormat="false" ht="15.75" hidden="false" customHeight="true" outlineLevel="0" collapsed="false">
      <c r="A739" s="536"/>
      <c r="B739" s="536"/>
      <c r="C739" s="536"/>
      <c r="D739" s="538"/>
      <c r="E739" s="538"/>
      <c r="F739" s="536"/>
      <c r="G739" s="536"/>
      <c r="H739" s="536"/>
      <c r="I739" s="536"/>
      <c r="J739" s="536"/>
      <c r="K739" s="536"/>
      <c r="L739" s="536"/>
      <c r="M739" s="536"/>
      <c r="N739" s="536"/>
      <c r="O739" s="536"/>
      <c r="P739" s="536"/>
      <c r="Q739" s="536"/>
      <c r="R739" s="536"/>
      <c r="S739" s="536"/>
      <c r="T739" s="536"/>
      <c r="U739" s="536"/>
      <c r="V739" s="536"/>
      <c r="W739" s="536"/>
      <c r="X739" s="536"/>
      <c r="Y739" s="536"/>
      <c r="Z739" s="536"/>
      <c r="AA739" s="536"/>
      <c r="AB739" s="536"/>
      <c r="AC739" s="536"/>
      <c r="AD739" s="536"/>
      <c r="AE739" s="536"/>
    </row>
    <row r="740" customFormat="false" ht="15.75" hidden="false" customHeight="true" outlineLevel="0" collapsed="false">
      <c r="A740" s="536"/>
      <c r="B740" s="536"/>
      <c r="C740" s="536"/>
      <c r="D740" s="538"/>
      <c r="E740" s="538"/>
      <c r="F740" s="536"/>
      <c r="G740" s="536"/>
      <c r="H740" s="536"/>
      <c r="I740" s="536"/>
      <c r="J740" s="536"/>
      <c r="K740" s="536"/>
      <c r="L740" s="536"/>
      <c r="M740" s="536"/>
      <c r="N740" s="536"/>
      <c r="O740" s="536"/>
      <c r="P740" s="536"/>
      <c r="Q740" s="536"/>
      <c r="R740" s="536"/>
      <c r="S740" s="536"/>
      <c r="T740" s="536"/>
      <c r="U740" s="536"/>
      <c r="V740" s="536"/>
      <c r="W740" s="536"/>
      <c r="X740" s="536"/>
      <c r="Y740" s="536"/>
      <c r="Z740" s="536"/>
      <c r="AA740" s="536"/>
      <c r="AB740" s="536"/>
      <c r="AC740" s="536"/>
      <c r="AD740" s="536"/>
      <c r="AE740" s="536"/>
    </row>
    <row r="741" customFormat="false" ht="15.75" hidden="false" customHeight="true" outlineLevel="0" collapsed="false">
      <c r="A741" s="536"/>
      <c r="B741" s="536"/>
      <c r="C741" s="536"/>
      <c r="D741" s="538"/>
      <c r="E741" s="538"/>
      <c r="F741" s="536"/>
      <c r="G741" s="536"/>
      <c r="H741" s="536"/>
      <c r="I741" s="536"/>
      <c r="J741" s="536"/>
      <c r="K741" s="536"/>
      <c r="L741" s="536"/>
      <c r="M741" s="536"/>
      <c r="N741" s="536"/>
      <c r="O741" s="536"/>
      <c r="P741" s="536"/>
      <c r="Q741" s="536"/>
      <c r="R741" s="536"/>
      <c r="S741" s="536"/>
      <c r="T741" s="536"/>
      <c r="U741" s="536"/>
      <c r="V741" s="536"/>
      <c r="W741" s="536"/>
      <c r="X741" s="536"/>
      <c r="Y741" s="536"/>
      <c r="Z741" s="536"/>
      <c r="AA741" s="536"/>
      <c r="AB741" s="536"/>
      <c r="AC741" s="536"/>
      <c r="AD741" s="536"/>
      <c r="AE741" s="536"/>
    </row>
    <row r="742" customFormat="false" ht="15.75" hidden="false" customHeight="true" outlineLevel="0" collapsed="false">
      <c r="A742" s="536"/>
      <c r="B742" s="536"/>
      <c r="C742" s="536"/>
      <c r="D742" s="538"/>
      <c r="E742" s="538"/>
      <c r="F742" s="536"/>
      <c r="G742" s="536"/>
      <c r="H742" s="536"/>
      <c r="I742" s="536"/>
      <c r="J742" s="536"/>
      <c r="K742" s="536"/>
      <c r="L742" s="536"/>
      <c r="M742" s="536"/>
      <c r="N742" s="536"/>
      <c r="O742" s="536"/>
      <c r="P742" s="536"/>
      <c r="Q742" s="536"/>
      <c r="R742" s="536"/>
      <c r="S742" s="536"/>
      <c r="T742" s="536"/>
      <c r="U742" s="536"/>
      <c r="V742" s="536"/>
      <c r="W742" s="536"/>
      <c r="X742" s="536"/>
      <c r="Y742" s="536"/>
      <c r="Z742" s="536"/>
      <c r="AA742" s="536"/>
      <c r="AB742" s="536"/>
      <c r="AC742" s="536"/>
      <c r="AD742" s="536"/>
      <c r="AE742" s="536"/>
    </row>
    <row r="743" customFormat="false" ht="15.75" hidden="false" customHeight="true" outlineLevel="0" collapsed="false">
      <c r="A743" s="536"/>
      <c r="B743" s="536"/>
      <c r="C743" s="536"/>
      <c r="D743" s="538"/>
      <c r="E743" s="538"/>
      <c r="F743" s="536"/>
      <c r="G743" s="536"/>
      <c r="H743" s="536"/>
      <c r="I743" s="536"/>
      <c r="J743" s="536"/>
      <c r="K743" s="536"/>
      <c r="L743" s="536"/>
      <c r="M743" s="536"/>
      <c r="N743" s="536"/>
      <c r="O743" s="536"/>
      <c r="P743" s="536"/>
      <c r="Q743" s="536"/>
      <c r="R743" s="536"/>
      <c r="S743" s="536"/>
      <c r="T743" s="536"/>
      <c r="U743" s="536"/>
      <c r="V743" s="536"/>
      <c r="W743" s="536"/>
      <c r="X743" s="536"/>
      <c r="Y743" s="536"/>
      <c r="Z743" s="536"/>
      <c r="AA743" s="536"/>
      <c r="AB743" s="536"/>
      <c r="AC743" s="536"/>
      <c r="AD743" s="536"/>
      <c r="AE743" s="536"/>
    </row>
    <row r="744" customFormat="false" ht="15.75" hidden="false" customHeight="true" outlineLevel="0" collapsed="false">
      <c r="A744" s="536"/>
      <c r="B744" s="536"/>
      <c r="C744" s="536"/>
      <c r="D744" s="538"/>
      <c r="E744" s="538"/>
      <c r="F744" s="536"/>
      <c r="G744" s="536"/>
      <c r="H744" s="536"/>
      <c r="I744" s="536"/>
      <c r="J744" s="536"/>
      <c r="K744" s="536"/>
      <c r="L744" s="536"/>
      <c r="M744" s="536"/>
      <c r="N744" s="536"/>
      <c r="O744" s="536"/>
      <c r="P744" s="536"/>
      <c r="Q744" s="536"/>
      <c r="R744" s="536"/>
      <c r="S744" s="536"/>
      <c r="T744" s="536"/>
      <c r="U744" s="536"/>
      <c r="V744" s="536"/>
      <c r="W744" s="536"/>
      <c r="X744" s="536"/>
      <c r="Y744" s="536"/>
      <c r="Z744" s="536"/>
      <c r="AA744" s="536"/>
      <c r="AB744" s="536"/>
      <c r="AC744" s="536"/>
      <c r="AD744" s="536"/>
      <c r="AE744" s="536"/>
    </row>
    <row r="745" customFormat="false" ht="15.75" hidden="false" customHeight="true" outlineLevel="0" collapsed="false">
      <c r="A745" s="536"/>
      <c r="B745" s="536"/>
      <c r="C745" s="536"/>
      <c r="D745" s="538"/>
      <c r="E745" s="538"/>
      <c r="F745" s="536"/>
      <c r="G745" s="536"/>
      <c r="H745" s="536"/>
      <c r="I745" s="536"/>
      <c r="J745" s="536"/>
      <c r="K745" s="536"/>
      <c r="L745" s="536"/>
      <c r="M745" s="536"/>
      <c r="N745" s="536"/>
      <c r="O745" s="536"/>
      <c r="P745" s="536"/>
      <c r="Q745" s="536"/>
      <c r="R745" s="536"/>
      <c r="S745" s="536"/>
      <c r="T745" s="536"/>
      <c r="U745" s="536"/>
      <c r="V745" s="536"/>
      <c r="W745" s="536"/>
      <c r="X745" s="536"/>
      <c r="Y745" s="536"/>
      <c r="Z745" s="536"/>
      <c r="AA745" s="536"/>
      <c r="AB745" s="536"/>
      <c r="AC745" s="536"/>
      <c r="AD745" s="536"/>
      <c r="AE745" s="536"/>
    </row>
    <row r="746" customFormat="false" ht="15.75" hidden="false" customHeight="true" outlineLevel="0" collapsed="false">
      <c r="A746" s="536"/>
      <c r="B746" s="536"/>
      <c r="C746" s="536"/>
      <c r="D746" s="538"/>
      <c r="E746" s="538"/>
      <c r="F746" s="536"/>
      <c r="G746" s="536"/>
      <c r="H746" s="536"/>
      <c r="I746" s="536"/>
      <c r="J746" s="536"/>
      <c r="K746" s="536"/>
      <c r="L746" s="536"/>
      <c r="M746" s="536"/>
      <c r="N746" s="536"/>
      <c r="O746" s="536"/>
      <c r="P746" s="536"/>
      <c r="Q746" s="536"/>
      <c r="R746" s="536"/>
      <c r="S746" s="536"/>
      <c r="T746" s="536"/>
      <c r="U746" s="536"/>
      <c r="V746" s="536"/>
      <c r="W746" s="536"/>
      <c r="X746" s="536"/>
      <c r="Y746" s="536"/>
      <c r="Z746" s="536"/>
      <c r="AA746" s="536"/>
      <c r="AB746" s="536"/>
      <c r="AC746" s="536"/>
      <c r="AD746" s="536"/>
      <c r="AE746" s="536"/>
    </row>
    <row r="747" customFormat="false" ht="15.75" hidden="false" customHeight="true" outlineLevel="0" collapsed="false">
      <c r="A747" s="536"/>
      <c r="B747" s="536"/>
      <c r="C747" s="536"/>
      <c r="D747" s="538"/>
      <c r="E747" s="538"/>
      <c r="F747" s="536"/>
      <c r="G747" s="536"/>
      <c r="H747" s="536"/>
      <c r="I747" s="536"/>
      <c r="J747" s="536"/>
      <c r="K747" s="536"/>
      <c r="L747" s="536"/>
      <c r="M747" s="536"/>
      <c r="N747" s="536"/>
      <c r="O747" s="536"/>
      <c r="P747" s="536"/>
      <c r="Q747" s="536"/>
      <c r="R747" s="536"/>
      <c r="S747" s="536"/>
      <c r="T747" s="536"/>
      <c r="U747" s="536"/>
      <c r="V747" s="536"/>
      <c r="W747" s="536"/>
      <c r="X747" s="536"/>
      <c r="Y747" s="536"/>
      <c r="Z747" s="536"/>
      <c r="AA747" s="536"/>
      <c r="AB747" s="536"/>
      <c r="AC747" s="536"/>
      <c r="AD747" s="536"/>
      <c r="AE747" s="536"/>
    </row>
    <row r="748" customFormat="false" ht="15.75" hidden="false" customHeight="true" outlineLevel="0" collapsed="false">
      <c r="A748" s="536"/>
      <c r="B748" s="536"/>
      <c r="C748" s="536"/>
      <c r="D748" s="538"/>
      <c r="E748" s="538"/>
      <c r="F748" s="536"/>
      <c r="G748" s="536"/>
      <c r="H748" s="536"/>
      <c r="I748" s="536"/>
      <c r="J748" s="536"/>
      <c r="K748" s="536"/>
      <c r="L748" s="536"/>
      <c r="M748" s="536"/>
      <c r="N748" s="536"/>
      <c r="O748" s="536"/>
      <c r="P748" s="536"/>
      <c r="Q748" s="536"/>
      <c r="R748" s="536"/>
      <c r="S748" s="536"/>
      <c r="T748" s="536"/>
      <c r="U748" s="536"/>
      <c r="V748" s="536"/>
      <c r="W748" s="536"/>
      <c r="X748" s="536"/>
      <c r="Y748" s="536"/>
      <c r="Z748" s="536"/>
      <c r="AA748" s="536"/>
      <c r="AB748" s="536"/>
      <c r="AC748" s="536"/>
      <c r="AD748" s="536"/>
      <c r="AE748" s="536"/>
    </row>
    <row r="749" customFormat="false" ht="15.75" hidden="false" customHeight="true" outlineLevel="0" collapsed="false">
      <c r="A749" s="536"/>
      <c r="B749" s="536"/>
      <c r="C749" s="536"/>
      <c r="D749" s="538"/>
      <c r="E749" s="538"/>
      <c r="F749" s="536"/>
      <c r="G749" s="536"/>
      <c r="H749" s="536"/>
      <c r="I749" s="536"/>
      <c r="J749" s="536"/>
      <c r="K749" s="536"/>
      <c r="L749" s="536"/>
      <c r="M749" s="536"/>
      <c r="N749" s="536"/>
      <c r="O749" s="536"/>
      <c r="P749" s="536"/>
      <c r="Q749" s="536"/>
      <c r="R749" s="536"/>
      <c r="S749" s="536"/>
      <c r="T749" s="536"/>
      <c r="U749" s="536"/>
      <c r="V749" s="536"/>
      <c r="W749" s="536"/>
      <c r="X749" s="536"/>
      <c r="Y749" s="536"/>
      <c r="Z749" s="536"/>
      <c r="AA749" s="536"/>
      <c r="AB749" s="536"/>
      <c r="AC749" s="536"/>
      <c r="AD749" s="536"/>
      <c r="AE749" s="536"/>
    </row>
    <row r="750" customFormat="false" ht="15.75" hidden="false" customHeight="true" outlineLevel="0" collapsed="false">
      <c r="A750" s="536"/>
      <c r="B750" s="536"/>
      <c r="C750" s="536"/>
      <c r="D750" s="538"/>
      <c r="E750" s="538"/>
      <c r="F750" s="536"/>
      <c r="G750" s="536"/>
      <c r="H750" s="536"/>
      <c r="I750" s="536"/>
      <c r="J750" s="536"/>
      <c r="K750" s="536"/>
      <c r="L750" s="536"/>
      <c r="M750" s="536"/>
      <c r="N750" s="536"/>
      <c r="O750" s="536"/>
      <c r="P750" s="536"/>
      <c r="Q750" s="536"/>
      <c r="R750" s="536"/>
      <c r="S750" s="536"/>
      <c r="T750" s="536"/>
      <c r="U750" s="536"/>
      <c r="V750" s="536"/>
      <c r="W750" s="536"/>
      <c r="X750" s="536"/>
      <c r="Y750" s="536"/>
      <c r="Z750" s="536"/>
      <c r="AA750" s="536"/>
      <c r="AB750" s="536"/>
      <c r="AC750" s="536"/>
      <c r="AD750" s="536"/>
      <c r="AE750" s="536"/>
    </row>
    <row r="751" customFormat="false" ht="15.75" hidden="false" customHeight="true" outlineLevel="0" collapsed="false">
      <c r="A751" s="536"/>
      <c r="B751" s="536"/>
      <c r="C751" s="536"/>
      <c r="D751" s="538"/>
      <c r="E751" s="538"/>
      <c r="F751" s="536"/>
      <c r="G751" s="536"/>
      <c r="H751" s="536"/>
      <c r="I751" s="536"/>
      <c r="J751" s="536"/>
      <c r="K751" s="536"/>
      <c r="L751" s="536"/>
      <c r="M751" s="536"/>
      <c r="N751" s="536"/>
      <c r="O751" s="536"/>
      <c r="P751" s="536"/>
      <c r="Q751" s="536"/>
      <c r="R751" s="536"/>
      <c r="S751" s="536"/>
      <c r="T751" s="536"/>
      <c r="U751" s="536"/>
      <c r="V751" s="536"/>
      <c r="W751" s="536"/>
      <c r="X751" s="536"/>
      <c r="Y751" s="536"/>
      <c r="Z751" s="536"/>
      <c r="AA751" s="536"/>
      <c r="AB751" s="536"/>
      <c r="AC751" s="536"/>
      <c r="AD751" s="536"/>
      <c r="AE751" s="536"/>
    </row>
    <row r="752" customFormat="false" ht="15.75" hidden="false" customHeight="true" outlineLevel="0" collapsed="false">
      <c r="A752" s="536"/>
      <c r="B752" s="536"/>
      <c r="C752" s="536"/>
      <c r="D752" s="538"/>
      <c r="E752" s="538"/>
      <c r="F752" s="536"/>
      <c r="G752" s="536"/>
      <c r="H752" s="536"/>
      <c r="I752" s="536"/>
      <c r="J752" s="536"/>
      <c r="K752" s="536"/>
      <c r="L752" s="536"/>
      <c r="M752" s="536"/>
      <c r="N752" s="536"/>
      <c r="O752" s="536"/>
      <c r="P752" s="536"/>
      <c r="Q752" s="536"/>
      <c r="R752" s="536"/>
      <c r="S752" s="536"/>
      <c r="T752" s="536"/>
      <c r="U752" s="536"/>
      <c r="V752" s="536"/>
      <c r="W752" s="536"/>
      <c r="X752" s="536"/>
      <c r="Y752" s="536"/>
      <c r="Z752" s="536"/>
      <c r="AA752" s="536"/>
      <c r="AB752" s="536"/>
      <c r="AC752" s="536"/>
      <c r="AD752" s="536"/>
      <c r="AE752" s="536"/>
    </row>
    <row r="753" customFormat="false" ht="15.75" hidden="false" customHeight="true" outlineLevel="0" collapsed="false">
      <c r="A753" s="536"/>
      <c r="B753" s="536"/>
      <c r="C753" s="536"/>
      <c r="D753" s="538"/>
      <c r="E753" s="538"/>
      <c r="F753" s="536"/>
      <c r="G753" s="536"/>
      <c r="H753" s="536"/>
      <c r="I753" s="536"/>
      <c r="J753" s="536"/>
      <c r="K753" s="536"/>
      <c r="L753" s="536"/>
      <c r="M753" s="536"/>
      <c r="N753" s="536"/>
      <c r="O753" s="536"/>
      <c r="P753" s="536"/>
      <c r="Q753" s="536"/>
      <c r="R753" s="536"/>
      <c r="S753" s="536"/>
      <c r="T753" s="536"/>
      <c r="U753" s="536"/>
      <c r="V753" s="536"/>
      <c r="W753" s="536"/>
      <c r="X753" s="536"/>
      <c r="Y753" s="536"/>
      <c r="Z753" s="536"/>
      <c r="AA753" s="536"/>
      <c r="AB753" s="536"/>
      <c r="AC753" s="536"/>
      <c r="AD753" s="536"/>
      <c r="AE753" s="536"/>
    </row>
    <row r="754" customFormat="false" ht="15.75" hidden="false" customHeight="true" outlineLevel="0" collapsed="false">
      <c r="A754" s="536"/>
      <c r="B754" s="536"/>
      <c r="C754" s="536"/>
      <c r="D754" s="538"/>
      <c r="E754" s="538"/>
      <c r="F754" s="536"/>
      <c r="G754" s="536"/>
      <c r="H754" s="536"/>
      <c r="I754" s="536"/>
      <c r="J754" s="536"/>
      <c r="K754" s="536"/>
      <c r="L754" s="536"/>
      <c r="M754" s="536"/>
      <c r="N754" s="536"/>
      <c r="O754" s="536"/>
      <c r="P754" s="536"/>
      <c r="Q754" s="536"/>
      <c r="R754" s="536"/>
      <c r="S754" s="536"/>
      <c r="T754" s="536"/>
      <c r="U754" s="536"/>
      <c r="V754" s="536"/>
      <c r="W754" s="536"/>
      <c r="X754" s="536"/>
      <c r="Y754" s="536"/>
      <c r="Z754" s="536"/>
      <c r="AA754" s="536"/>
      <c r="AB754" s="536"/>
      <c r="AC754" s="536"/>
      <c r="AD754" s="536"/>
      <c r="AE754" s="536"/>
    </row>
    <row r="755" customFormat="false" ht="15.75" hidden="false" customHeight="true" outlineLevel="0" collapsed="false">
      <c r="A755" s="536"/>
      <c r="B755" s="536"/>
      <c r="C755" s="536"/>
      <c r="D755" s="538"/>
      <c r="E755" s="538"/>
      <c r="F755" s="536"/>
      <c r="G755" s="536"/>
      <c r="H755" s="536"/>
      <c r="I755" s="536"/>
      <c r="J755" s="536"/>
      <c r="K755" s="536"/>
      <c r="L755" s="536"/>
      <c r="M755" s="536"/>
      <c r="N755" s="536"/>
      <c r="O755" s="536"/>
      <c r="P755" s="536"/>
      <c r="Q755" s="536"/>
      <c r="R755" s="536"/>
      <c r="S755" s="536"/>
      <c r="T755" s="536"/>
      <c r="U755" s="536"/>
      <c r="V755" s="536"/>
      <c r="W755" s="536"/>
      <c r="X755" s="536"/>
      <c r="Y755" s="536"/>
      <c r="Z755" s="536"/>
      <c r="AA755" s="536"/>
      <c r="AB755" s="536"/>
      <c r="AC755" s="536"/>
      <c r="AD755" s="536"/>
      <c r="AE755" s="536"/>
    </row>
    <row r="756" customFormat="false" ht="15.75" hidden="false" customHeight="true" outlineLevel="0" collapsed="false">
      <c r="A756" s="536"/>
      <c r="B756" s="536"/>
      <c r="C756" s="536"/>
      <c r="D756" s="538"/>
      <c r="E756" s="538"/>
      <c r="F756" s="536"/>
      <c r="G756" s="536"/>
      <c r="H756" s="536"/>
      <c r="I756" s="536"/>
      <c r="J756" s="536"/>
      <c r="K756" s="536"/>
      <c r="L756" s="536"/>
      <c r="M756" s="536"/>
      <c r="N756" s="536"/>
      <c r="O756" s="536"/>
      <c r="P756" s="536"/>
      <c r="Q756" s="536"/>
      <c r="R756" s="536"/>
      <c r="S756" s="536"/>
      <c r="T756" s="536"/>
      <c r="U756" s="536"/>
      <c r="V756" s="536"/>
      <c r="W756" s="536"/>
      <c r="X756" s="536"/>
      <c r="Y756" s="536"/>
      <c r="Z756" s="536"/>
      <c r="AA756" s="536"/>
      <c r="AB756" s="536"/>
      <c r="AC756" s="536"/>
      <c r="AD756" s="536"/>
      <c r="AE756" s="536"/>
    </row>
    <row r="757" customFormat="false" ht="15.75" hidden="false" customHeight="true" outlineLevel="0" collapsed="false">
      <c r="A757" s="536"/>
      <c r="B757" s="536"/>
      <c r="C757" s="536"/>
      <c r="D757" s="538"/>
      <c r="E757" s="538"/>
      <c r="F757" s="536"/>
      <c r="G757" s="536"/>
      <c r="H757" s="536"/>
      <c r="I757" s="536"/>
      <c r="J757" s="536"/>
      <c r="K757" s="536"/>
      <c r="L757" s="536"/>
      <c r="M757" s="536"/>
      <c r="N757" s="536"/>
      <c r="O757" s="536"/>
      <c r="P757" s="536"/>
      <c r="Q757" s="536"/>
      <c r="R757" s="536"/>
      <c r="S757" s="536"/>
      <c r="T757" s="536"/>
      <c r="U757" s="536"/>
      <c r="V757" s="536"/>
      <c r="W757" s="536"/>
      <c r="X757" s="536"/>
      <c r="Y757" s="536"/>
      <c r="Z757" s="536"/>
      <c r="AA757" s="536"/>
      <c r="AB757" s="536"/>
      <c r="AC757" s="536"/>
      <c r="AD757" s="536"/>
      <c r="AE757" s="536"/>
    </row>
    <row r="758" customFormat="false" ht="15.75" hidden="false" customHeight="true" outlineLevel="0" collapsed="false">
      <c r="A758" s="536"/>
      <c r="B758" s="536"/>
      <c r="C758" s="536"/>
      <c r="D758" s="538"/>
      <c r="E758" s="538"/>
      <c r="F758" s="536"/>
      <c r="G758" s="536"/>
      <c r="H758" s="536"/>
      <c r="I758" s="536"/>
      <c r="J758" s="536"/>
      <c r="K758" s="536"/>
      <c r="L758" s="536"/>
      <c r="M758" s="536"/>
      <c r="N758" s="536"/>
      <c r="O758" s="536"/>
      <c r="P758" s="536"/>
      <c r="Q758" s="536"/>
      <c r="R758" s="536"/>
      <c r="S758" s="536"/>
      <c r="T758" s="536"/>
      <c r="U758" s="536"/>
      <c r="V758" s="536"/>
      <c r="W758" s="536"/>
      <c r="X758" s="536"/>
      <c r="Y758" s="536"/>
      <c r="Z758" s="536"/>
      <c r="AA758" s="536"/>
      <c r="AB758" s="536"/>
      <c r="AC758" s="536"/>
      <c r="AD758" s="536"/>
      <c r="AE758" s="536"/>
    </row>
    <row r="759" customFormat="false" ht="15.75" hidden="false" customHeight="true" outlineLevel="0" collapsed="false">
      <c r="A759" s="536"/>
      <c r="B759" s="536"/>
      <c r="C759" s="536"/>
      <c r="D759" s="538"/>
      <c r="E759" s="538"/>
      <c r="F759" s="536"/>
      <c r="G759" s="536"/>
      <c r="H759" s="536"/>
      <c r="I759" s="536"/>
      <c r="J759" s="536"/>
      <c r="K759" s="536"/>
      <c r="L759" s="536"/>
      <c r="M759" s="536"/>
      <c r="N759" s="536"/>
      <c r="O759" s="536"/>
      <c r="P759" s="536"/>
      <c r="Q759" s="536"/>
      <c r="R759" s="536"/>
      <c r="S759" s="536"/>
      <c r="T759" s="536"/>
      <c r="U759" s="536"/>
      <c r="V759" s="536"/>
      <c r="W759" s="536"/>
      <c r="X759" s="536"/>
      <c r="Y759" s="536"/>
      <c r="Z759" s="536"/>
      <c r="AA759" s="536"/>
      <c r="AB759" s="536"/>
      <c r="AC759" s="536"/>
      <c r="AD759" s="536"/>
      <c r="AE759" s="536"/>
    </row>
    <row r="760" customFormat="false" ht="15.75" hidden="false" customHeight="true" outlineLevel="0" collapsed="false">
      <c r="A760" s="536"/>
      <c r="B760" s="536"/>
      <c r="C760" s="536"/>
      <c r="D760" s="538"/>
      <c r="E760" s="538"/>
      <c r="F760" s="536"/>
      <c r="G760" s="536"/>
      <c r="H760" s="536"/>
      <c r="I760" s="536"/>
      <c r="J760" s="536"/>
      <c r="K760" s="536"/>
      <c r="L760" s="536"/>
      <c r="M760" s="536"/>
      <c r="N760" s="536"/>
      <c r="O760" s="536"/>
      <c r="P760" s="536"/>
      <c r="Q760" s="536"/>
      <c r="R760" s="536"/>
      <c r="S760" s="536"/>
      <c r="T760" s="536"/>
      <c r="U760" s="536"/>
      <c r="V760" s="536"/>
      <c r="W760" s="536"/>
      <c r="X760" s="536"/>
      <c r="Y760" s="536"/>
      <c r="Z760" s="536"/>
      <c r="AA760" s="536"/>
      <c r="AB760" s="536"/>
      <c r="AC760" s="536"/>
      <c r="AD760" s="536"/>
      <c r="AE760" s="536"/>
    </row>
    <row r="761" customFormat="false" ht="15.75" hidden="false" customHeight="true" outlineLevel="0" collapsed="false">
      <c r="A761" s="536"/>
      <c r="B761" s="536"/>
      <c r="C761" s="536"/>
      <c r="D761" s="538"/>
      <c r="E761" s="538"/>
      <c r="F761" s="536"/>
      <c r="G761" s="536"/>
      <c r="H761" s="536"/>
      <c r="I761" s="536"/>
      <c r="J761" s="536"/>
      <c r="K761" s="536"/>
      <c r="L761" s="536"/>
      <c r="M761" s="536"/>
      <c r="N761" s="536"/>
      <c r="O761" s="536"/>
      <c r="P761" s="536"/>
      <c r="Q761" s="536"/>
      <c r="R761" s="536"/>
      <c r="S761" s="536"/>
      <c r="T761" s="536"/>
      <c r="U761" s="536"/>
      <c r="V761" s="536"/>
      <c r="W761" s="536"/>
      <c r="X761" s="536"/>
      <c r="Y761" s="536"/>
      <c r="Z761" s="536"/>
      <c r="AA761" s="536"/>
      <c r="AB761" s="536"/>
      <c r="AC761" s="536"/>
      <c r="AD761" s="536"/>
      <c r="AE761" s="536"/>
    </row>
    <row r="762" customFormat="false" ht="15.75" hidden="false" customHeight="true" outlineLevel="0" collapsed="false">
      <c r="A762" s="536"/>
      <c r="B762" s="536"/>
      <c r="C762" s="536"/>
      <c r="D762" s="538"/>
      <c r="E762" s="538"/>
      <c r="F762" s="536"/>
      <c r="G762" s="536"/>
      <c r="H762" s="536"/>
      <c r="I762" s="536"/>
      <c r="J762" s="536"/>
      <c r="K762" s="536"/>
      <c r="L762" s="536"/>
      <c r="M762" s="536"/>
      <c r="N762" s="536"/>
      <c r="O762" s="536"/>
      <c r="P762" s="536"/>
      <c r="Q762" s="536"/>
      <c r="R762" s="536"/>
      <c r="S762" s="536"/>
      <c r="T762" s="536"/>
      <c r="U762" s="536"/>
      <c r="V762" s="536"/>
      <c r="W762" s="536"/>
      <c r="X762" s="536"/>
      <c r="Y762" s="536"/>
      <c r="Z762" s="536"/>
      <c r="AA762" s="536"/>
      <c r="AB762" s="536"/>
      <c r="AC762" s="536"/>
      <c r="AD762" s="536"/>
      <c r="AE762" s="536"/>
    </row>
    <row r="763" customFormat="false" ht="15.75" hidden="false" customHeight="true" outlineLevel="0" collapsed="false">
      <c r="A763" s="536"/>
      <c r="B763" s="536"/>
      <c r="C763" s="536"/>
      <c r="D763" s="538"/>
      <c r="E763" s="538"/>
      <c r="F763" s="536"/>
      <c r="G763" s="536"/>
      <c r="H763" s="536"/>
      <c r="I763" s="536"/>
      <c r="J763" s="536"/>
      <c r="K763" s="536"/>
      <c r="L763" s="536"/>
      <c r="M763" s="536"/>
      <c r="N763" s="536"/>
      <c r="O763" s="536"/>
      <c r="P763" s="536"/>
      <c r="Q763" s="536"/>
      <c r="R763" s="536"/>
      <c r="S763" s="536"/>
      <c r="T763" s="536"/>
      <c r="U763" s="536"/>
      <c r="V763" s="536"/>
      <c r="W763" s="536"/>
      <c r="X763" s="536"/>
      <c r="Y763" s="536"/>
      <c r="Z763" s="536"/>
      <c r="AA763" s="536"/>
      <c r="AB763" s="536"/>
      <c r="AC763" s="536"/>
      <c r="AD763" s="536"/>
      <c r="AE763" s="536"/>
    </row>
    <row r="764" customFormat="false" ht="15.75" hidden="false" customHeight="true" outlineLevel="0" collapsed="false">
      <c r="A764" s="536"/>
      <c r="B764" s="536"/>
      <c r="C764" s="536"/>
      <c r="D764" s="538"/>
      <c r="E764" s="538"/>
      <c r="F764" s="536"/>
      <c r="G764" s="536"/>
      <c r="H764" s="536"/>
      <c r="I764" s="536"/>
      <c r="J764" s="536"/>
      <c r="K764" s="536"/>
      <c r="L764" s="536"/>
      <c r="M764" s="536"/>
      <c r="N764" s="536"/>
      <c r="O764" s="536"/>
      <c r="P764" s="536"/>
      <c r="Q764" s="536"/>
      <c r="R764" s="536"/>
      <c r="S764" s="536"/>
      <c r="T764" s="536"/>
      <c r="U764" s="536"/>
      <c r="V764" s="536"/>
      <c r="W764" s="536"/>
      <c r="X764" s="536"/>
      <c r="Y764" s="536"/>
      <c r="Z764" s="536"/>
      <c r="AA764" s="536"/>
      <c r="AB764" s="536"/>
      <c r="AC764" s="536"/>
      <c r="AD764" s="536"/>
      <c r="AE764" s="536"/>
    </row>
    <row r="765" customFormat="false" ht="15.75" hidden="false" customHeight="true" outlineLevel="0" collapsed="false">
      <c r="A765" s="536"/>
      <c r="B765" s="536"/>
      <c r="C765" s="536"/>
      <c r="D765" s="538"/>
      <c r="E765" s="538"/>
      <c r="F765" s="536"/>
      <c r="G765" s="536"/>
      <c r="H765" s="536"/>
      <c r="I765" s="536"/>
      <c r="J765" s="536"/>
      <c r="K765" s="536"/>
      <c r="L765" s="536"/>
      <c r="M765" s="536"/>
      <c r="N765" s="536"/>
      <c r="O765" s="536"/>
      <c r="P765" s="536"/>
      <c r="Q765" s="536"/>
      <c r="R765" s="536"/>
      <c r="S765" s="536"/>
      <c r="T765" s="536"/>
      <c r="U765" s="536"/>
      <c r="V765" s="536"/>
      <c r="W765" s="536"/>
      <c r="X765" s="536"/>
      <c r="Y765" s="536"/>
      <c r="Z765" s="536"/>
      <c r="AA765" s="536"/>
      <c r="AB765" s="536"/>
      <c r="AC765" s="536"/>
      <c r="AD765" s="536"/>
      <c r="AE765" s="536"/>
    </row>
    <row r="766" customFormat="false" ht="15.75" hidden="false" customHeight="true" outlineLevel="0" collapsed="false">
      <c r="A766" s="536"/>
      <c r="B766" s="536"/>
      <c r="C766" s="536"/>
      <c r="D766" s="538"/>
      <c r="E766" s="538"/>
      <c r="F766" s="536"/>
      <c r="G766" s="536"/>
      <c r="H766" s="536"/>
      <c r="I766" s="536"/>
      <c r="J766" s="536"/>
      <c r="K766" s="536"/>
      <c r="L766" s="536"/>
      <c r="M766" s="536"/>
      <c r="N766" s="536"/>
      <c r="O766" s="536"/>
      <c r="P766" s="536"/>
      <c r="Q766" s="536"/>
      <c r="R766" s="536"/>
      <c r="S766" s="536"/>
      <c r="T766" s="536"/>
      <c r="U766" s="536"/>
      <c r="V766" s="536"/>
      <c r="W766" s="536"/>
      <c r="X766" s="536"/>
      <c r="Y766" s="536"/>
      <c r="Z766" s="536"/>
      <c r="AA766" s="536"/>
      <c r="AB766" s="536"/>
      <c r="AC766" s="536"/>
      <c r="AD766" s="536"/>
      <c r="AE766" s="536"/>
    </row>
    <row r="767" customFormat="false" ht="15.75" hidden="false" customHeight="true" outlineLevel="0" collapsed="false">
      <c r="A767" s="536"/>
      <c r="B767" s="536"/>
      <c r="C767" s="536"/>
      <c r="D767" s="538"/>
      <c r="E767" s="538"/>
      <c r="F767" s="536"/>
      <c r="G767" s="536"/>
      <c r="H767" s="536"/>
      <c r="I767" s="536"/>
      <c r="J767" s="536"/>
      <c r="K767" s="536"/>
      <c r="L767" s="536"/>
      <c r="M767" s="536"/>
      <c r="N767" s="536"/>
      <c r="O767" s="536"/>
      <c r="P767" s="536"/>
      <c r="Q767" s="536"/>
      <c r="R767" s="536"/>
      <c r="S767" s="536"/>
      <c r="T767" s="536"/>
      <c r="U767" s="536"/>
      <c r="V767" s="536"/>
      <c r="W767" s="536"/>
      <c r="X767" s="536"/>
      <c r="Y767" s="536"/>
      <c r="Z767" s="536"/>
      <c r="AA767" s="536"/>
      <c r="AB767" s="536"/>
      <c r="AC767" s="536"/>
      <c r="AD767" s="536"/>
      <c r="AE767" s="536"/>
    </row>
    <row r="768" customFormat="false" ht="15.75" hidden="false" customHeight="true" outlineLevel="0" collapsed="false">
      <c r="A768" s="536"/>
      <c r="B768" s="536"/>
      <c r="C768" s="536"/>
      <c r="D768" s="538"/>
      <c r="E768" s="538"/>
      <c r="F768" s="536"/>
      <c r="G768" s="536"/>
      <c r="H768" s="536"/>
      <c r="I768" s="536"/>
      <c r="J768" s="536"/>
      <c r="K768" s="536"/>
      <c r="L768" s="536"/>
      <c r="M768" s="536"/>
      <c r="N768" s="536"/>
      <c r="O768" s="536"/>
      <c r="P768" s="536"/>
      <c r="Q768" s="536"/>
      <c r="R768" s="536"/>
      <c r="S768" s="536"/>
      <c r="T768" s="536"/>
      <c r="U768" s="536"/>
      <c r="V768" s="536"/>
      <c r="W768" s="536"/>
      <c r="X768" s="536"/>
      <c r="Y768" s="536"/>
      <c r="Z768" s="536"/>
      <c r="AA768" s="536"/>
      <c r="AB768" s="536"/>
      <c r="AC768" s="536"/>
      <c r="AD768" s="536"/>
      <c r="AE768" s="536"/>
    </row>
    <row r="769" customFormat="false" ht="15.75" hidden="false" customHeight="true" outlineLevel="0" collapsed="false">
      <c r="A769" s="536"/>
      <c r="B769" s="536"/>
      <c r="C769" s="536"/>
      <c r="D769" s="538"/>
      <c r="E769" s="538"/>
      <c r="F769" s="536"/>
      <c r="G769" s="536"/>
      <c r="H769" s="536"/>
      <c r="I769" s="536"/>
      <c r="J769" s="536"/>
      <c r="K769" s="536"/>
      <c r="L769" s="536"/>
      <c r="M769" s="536"/>
      <c r="N769" s="536"/>
      <c r="O769" s="536"/>
      <c r="P769" s="536"/>
      <c r="Q769" s="536"/>
      <c r="R769" s="536"/>
      <c r="S769" s="536"/>
      <c r="T769" s="536"/>
      <c r="U769" s="536"/>
      <c r="V769" s="536"/>
      <c r="W769" s="536"/>
      <c r="X769" s="536"/>
      <c r="Y769" s="536"/>
      <c r="Z769" s="536"/>
      <c r="AA769" s="536"/>
      <c r="AB769" s="536"/>
      <c r="AC769" s="536"/>
      <c r="AD769" s="536"/>
      <c r="AE769" s="536"/>
    </row>
    <row r="770" customFormat="false" ht="15.75" hidden="false" customHeight="true" outlineLevel="0" collapsed="false">
      <c r="A770" s="536"/>
      <c r="B770" s="536"/>
      <c r="C770" s="536"/>
      <c r="D770" s="538"/>
      <c r="E770" s="538"/>
      <c r="F770" s="536"/>
      <c r="G770" s="536"/>
      <c r="H770" s="536"/>
      <c r="I770" s="536"/>
      <c r="J770" s="536"/>
      <c r="K770" s="536"/>
      <c r="L770" s="536"/>
      <c r="M770" s="536"/>
      <c r="N770" s="536"/>
      <c r="O770" s="536"/>
      <c r="P770" s="536"/>
      <c r="Q770" s="536"/>
      <c r="R770" s="536"/>
      <c r="S770" s="536"/>
      <c r="T770" s="536"/>
      <c r="U770" s="536"/>
      <c r="V770" s="536"/>
      <c r="W770" s="536"/>
      <c r="X770" s="536"/>
      <c r="Y770" s="536"/>
      <c r="Z770" s="536"/>
      <c r="AA770" s="536"/>
      <c r="AB770" s="536"/>
      <c r="AC770" s="536"/>
      <c r="AD770" s="536"/>
      <c r="AE770" s="536"/>
    </row>
    <row r="771" customFormat="false" ht="15.75" hidden="false" customHeight="true" outlineLevel="0" collapsed="false">
      <c r="A771" s="536"/>
      <c r="B771" s="536"/>
      <c r="C771" s="536"/>
      <c r="D771" s="538"/>
      <c r="E771" s="538"/>
      <c r="F771" s="536"/>
      <c r="G771" s="536"/>
      <c r="H771" s="536"/>
      <c r="I771" s="536"/>
      <c r="J771" s="536"/>
      <c r="K771" s="536"/>
      <c r="L771" s="536"/>
      <c r="M771" s="536"/>
      <c r="N771" s="536"/>
      <c r="O771" s="536"/>
      <c r="P771" s="536"/>
      <c r="Q771" s="536"/>
      <c r="R771" s="536"/>
      <c r="S771" s="536"/>
      <c r="T771" s="536"/>
      <c r="U771" s="536"/>
      <c r="V771" s="536"/>
      <c r="W771" s="536"/>
      <c r="X771" s="536"/>
      <c r="Y771" s="536"/>
      <c r="Z771" s="536"/>
      <c r="AA771" s="536"/>
      <c r="AB771" s="536"/>
      <c r="AC771" s="536"/>
      <c r="AD771" s="536"/>
      <c r="AE771" s="536"/>
    </row>
    <row r="772" customFormat="false" ht="15.75" hidden="false" customHeight="true" outlineLevel="0" collapsed="false">
      <c r="A772" s="536"/>
      <c r="B772" s="536"/>
      <c r="C772" s="536"/>
      <c r="D772" s="538"/>
      <c r="E772" s="538"/>
      <c r="F772" s="536"/>
      <c r="G772" s="536"/>
      <c r="H772" s="536"/>
      <c r="I772" s="536"/>
      <c r="J772" s="536"/>
      <c r="K772" s="536"/>
      <c r="L772" s="536"/>
      <c r="M772" s="536"/>
      <c r="N772" s="536"/>
      <c r="O772" s="536"/>
      <c r="P772" s="536"/>
      <c r="Q772" s="536"/>
      <c r="R772" s="536"/>
      <c r="S772" s="536"/>
      <c r="T772" s="536"/>
      <c r="U772" s="536"/>
      <c r="V772" s="536"/>
      <c r="W772" s="536"/>
      <c r="X772" s="536"/>
      <c r="Y772" s="536"/>
      <c r="Z772" s="536"/>
      <c r="AA772" s="536"/>
      <c r="AB772" s="536"/>
      <c r="AC772" s="536"/>
      <c r="AD772" s="536"/>
      <c r="AE772" s="536"/>
    </row>
    <row r="773" customFormat="false" ht="15.75" hidden="false" customHeight="true" outlineLevel="0" collapsed="false">
      <c r="A773" s="536"/>
      <c r="B773" s="536"/>
      <c r="C773" s="536"/>
      <c r="D773" s="538"/>
      <c r="E773" s="538"/>
      <c r="F773" s="536"/>
      <c r="G773" s="536"/>
      <c r="H773" s="536"/>
      <c r="I773" s="536"/>
      <c r="J773" s="536"/>
      <c r="K773" s="536"/>
      <c r="L773" s="536"/>
      <c r="M773" s="536"/>
      <c r="N773" s="536"/>
      <c r="O773" s="536"/>
      <c r="P773" s="536"/>
      <c r="Q773" s="536"/>
      <c r="R773" s="536"/>
      <c r="S773" s="536"/>
      <c r="T773" s="536"/>
      <c r="U773" s="536"/>
      <c r="V773" s="536"/>
      <c r="W773" s="536"/>
      <c r="X773" s="536"/>
      <c r="Y773" s="536"/>
      <c r="Z773" s="536"/>
      <c r="AA773" s="536"/>
      <c r="AB773" s="536"/>
      <c r="AC773" s="536"/>
      <c r="AD773" s="536"/>
      <c r="AE773" s="536"/>
    </row>
    <row r="774" customFormat="false" ht="15.75" hidden="false" customHeight="true" outlineLevel="0" collapsed="false">
      <c r="A774" s="536"/>
      <c r="B774" s="536"/>
      <c r="C774" s="536"/>
      <c r="D774" s="538"/>
      <c r="E774" s="538"/>
      <c r="F774" s="536"/>
      <c r="G774" s="536"/>
      <c r="H774" s="536"/>
      <c r="I774" s="536"/>
      <c r="J774" s="536"/>
      <c r="K774" s="536"/>
      <c r="L774" s="536"/>
      <c r="M774" s="536"/>
      <c r="N774" s="536"/>
      <c r="O774" s="536"/>
      <c r="P774" s="536"/>
      <c r="Q774" s="536"/>
      <c r="R774" s="536"/>
      <c r="S774" s="536"/>
      <c r="T774" s="536"/>
      <c r="U774" s="536"/>
      <c r="V774" s="536"/>
      <c r="W774" s="536"/>
      <c r="X774" s="536"/>
      <c r="Y774" s="536"/>
      <c r="Z774" s="536"/>
      <c r="AA774" s="536"/>
      <c r="AB774" s="536"/>
      <c r="AC774" s="536"/>
      <c r="AD774" s="536"/>
      <c r="AE774" s="536"/>
    </row>
    <row r="775" customFormat="false" ht="15.75" hidden="false" customHeight="true" outlineLevel="0" collapsed="false">
      <c r="A775" s="536"/>
      <c r="B775" s="536"/>
      <c r="C775" s="536"/>
      <c r="D775" s="538"/>
      <c r="E775" s="538"/>
      <c r="F775" s="536"/>
      <c r="G775" s="536"/>
      <c r="H775" s="536"/>
      <c r="I775" s="536"/>
      <c r="J775" s="536"/>
      <c r="K775" s="536"/>
      <c r="L775" s="536"/>
      <c r="M775" s="536"/>
      <c r="N775" s="536"/>
      <c r="O775" s="536"/>
      <c r="P775" s="536"/>
      <c r="Q775" s="536"/>
      <c r="R775" s="536"/>
      <c r="S775" s="536"/>
      <c r="T775" s="536"/>
      <c r="U775" s="536"/>
      <c r="V775" s="536"/>
      <c r="W775" s="536"/>
      <c r="X775" s="536"/>
      <c r="Y775" s="536"/>
      <c r="Z775" s="536"/>
      <c r="AA775" s="536"/>
      <c r="AB775" s="536"/>
      <c r="AC775" s="536"/>
      <c r="AD775" s="536"/>
      <c r="AE775" s="536"/>
    </row>
    <row r="776" customFormat="false" ht="15.75" hidden="false" customHeight="true" outlineLevel="0" collapsed="false">
      <c r="A776" s="536"/>
      <c r="B776" s="536"/>
      <c r="C776" s="536"/>
      <c r="D776" s="538"/>
      <c r="E776" s="538"/>
      <c r="F776" s="536"/>
      <c r="G776" s="536"/>
      <c r="H776" s="536"/>
      <c r="I776" s="536"/>
      <c r="J776" s="536"/>
      <c r="K776" s="536"/>
      <c r="L776" s="536"/>
      <c r="M776" s="536"/>
      <c r="N776" s="536"/>
      <c r="O776" s="536"/>
      <c r="P776" s="536"/>
      <c r="Q776" s="536"/>
      <c r="R776" s="536"/>
      <c r="S776" s="536"/>
      <c r="T776" s="536"/>
      <c r="U776" s="536"/>
      <c r="V776" s="536"/>
      <c r="W776" s="536"/>
      <c r="X776" s="536"/>
      <c r="Y776" s="536"/>
      <c r="Z776" s="536"/>
      <c r="AA776" s="536"/>
      <c r="AB776" s="536"/>
      <c r="AC776" s="536"/>
      <c r="AD776" s="536"/>
      <c r="AE776" s="536"/>
    </row>
    <row r="777" customFormat="false" ht="15.75" hidden="false" customHeight="true" outlineLevel="0" collapsed="false">
      <c r="A777" s="536"/>
      <c r="B777" s="536"/>
      <c r="C777" s="536"/>
      <c r="D777" s="538"/>
      <c r="E777" s="538"/>
      <c r="F777" s="536"/>
      <c r="G777" s="536"/>
      <c r="H777" s="536"/>
      <c r="I777" s="536"/>
      <c r="J777" s="536"/>
      <c r="K777" s="536"/>
      <c r="L777" s="536"/>
      <c r="M777" s="536"/>
      <c r="N777" s="536"/>
      <c r="O777" s="536"/>
      <c r="P777" s="536"/>
      <c r="Q777" s="536"/>
      <c r="R777" s="536"/>
      <c r="S777" s="536"/>
      <c r="T777" s="536"/>
      <c r="U777" s="536"/>
      <c r="V777" s="536"/>
      <c r="W777" s="536"/>
      <c r="X777" s="536"/>
      <c r="Y777" s="536"/>
      <c r="Z777" s="536"/>
      <c r="AA777" s="536"/>
      <c r="AB777" s="536"/>
      <c r="AC777" s="536"/>
      <c r="AD777" s="536"/>
      <c r="AE777" s="536"/>
    </row>
    <row r="778" customFormat="false" ht="15.75" hidden="false" customHeight="true" outlineLevel="0" collapsed="false">
      <c r="A778" s="536"/>
      <c r="B778" s="536"/>
      <c r="C778" s="536"/>
      <c r="D778" s="538"/>
      <c r="E778" s="538"/>
      <c r="F778" s="536"/>
      <c r="G778" s="536"/>
      <c r="H778" s="536"/>
      <c r="I778" s="536"/>
      <c r="J778" s="536"/>
      <c r="K778" s="536"/>
      <c r="L778" s="536"/>
      <c r="M778" s="536"/>
      <c r="N778" s="536"/>
      <c r="O778" s="536"/>
      <c r="P778" s="536"/>
      <c r="Q778" s="536"/>
      <c r="R778" s="536"/>
      <c r="S778" s="536"/>
      <c r="T778" s="536"/>
      <c r="U778" s="536"/>
      <c r="V778" s="536"/>
      <c r="W778" s="536"/>
      <c r="X778" s="536"/>
      <c r="Y778" s="536"/>
      <c r="Z778" s="536"/>
      <c r="AA778" s="536"/>
      <c r="AB778" s="536"/>
      <c r="AC778" s="536"/>
      <c r="AD778" s="536"/>
      <c r="AE778" s="536"/>
    </row>
    <row r="779" customFormat="false" ht="15.75" hidden="false" customHeight="true" outlineLevel="0" collapsed="false">
      <c r="A779" s="536"/>
      <c r="B779" s="536"/>
      <c r="C779" s="536"/>
      <c r="D779" s="538"/>
      <c r="E779" s="538"/>
      <c r="F779" s="536"/>
      <c r="G779" s="536"/>
      <c r="H779" s="536"/>
      <c r="I779" s="536"/>
      <c r="J779" s="536"/>
      <c r="K779" s="536"/>
      <c r="L779" s="536"/>
      <c r="M779" s="536"/>
      <c r="N779" s="536"/>
      <c r="O779" s="536"/>
      <c r="P779" s="536"/>
      <c r="Q779" s="536"/>
      <c r="R779" s="536"/>
      <c r="S779" s="536"/>
      <c r="T779" s="536"/>
      <c r="U779" s="536"/>
      <c r="V779" s="536"/>
      <c r="W779" s="536"/>
      <c r="X779" s="536"/>
      <c r="Y779" s="536"/>
      <c r="Z779" s="536"/>
      <c r="AA779" s="536"/>
      <c r="AB779" s="536"/>
      <c r="AC779" s="536"/>
      <c r="AD779" s="536"/>
      <c r="AE779" s="536"/>
    </row>
    <row r="780" customFormat="false" ht="15.75" hidden="false" customHeight="true" outlineLevel="0" collapsed="false">
      <c r="A780" s="536"/>
      <c r="B780" s="536"/>
      <c r="C780" s="536"/>
      <c r="D780" s="538"/>
      <c r="E780" s="538"/>
      <c r="F780" s="536"/>
      <c r="G780" s="536"/>
      <c r="H780" s="536"/>
      <c r="I780" s="536"/>
      <c r="J780" s="536"/>
      <c r="K780" s="536"/>
      <c r="L780" s="536"/>
      <c r="M780" s="536"/>
      <c r="N780" s="536"/>
      <c r="O780" s="536"/>
      <c r="P780" s="536"/>
      <c r="Q780" s="536"/>
      <c r="R780" s="536"/>
      <c r="S780" s="536"/>
      <c r="T780" s="536"/>
      <c r="U780" s="536"/>
      <c r="V780" s="536"/>
      <c r="W780" s="536"/>
      <c r="X780" s="536"/>
      <c r="Y780" s="536"/>
      <c r="Z780" s="536"/>
      <c r="AA780" s="536"/>
      <c r="AB780" s="536"/>
      <c r="AC780" s="536"/>
      <c r="AD780" s="536"/>
      <c r="AE780" s="536"/>
    </row>
    <row r="781" customFormat="false" ht="15.75" hidden="false" customHeight="true" outlineLevel="0" collapsed="false">
      <c r="A781" s="536"/>
      <c r="B781" s="536"/>
      <c r="C781" s="536"/>
      <c r="D781" s="538"/>
      <c r="E781" s="538"/>
      <c r="F781" s="536"/>
      <c r="G781" s="536"/>
      <c r="H781" s="536"/>
      <c r="I781" s="536"/>
      <c r="J781" s="536"/>
      <c r="K781" s="536"/>
      <c r="L781" s="536"/>
      <c r="M781" s="536"/>
      <c r="N781" s="536"/>
      <c r="O781" s="536"/>
      <c r="P781" s="536"/>
      <c r="Q781" s="536"/>
      <c r="R781" s="536"/>
      <c r="S781" s="536"/>
      <c r="T781" s="536"/>
      <c r="U781" s="536"/>
      <c r="V781" s="536"/>
      <c r="W781" s="536"/>
      <c r="X781" s="536"/>
      <c r="Y781" s="536"/>
      <c r="Z781" s="536"/>
      <c r="AA781" s="536"/>
      <c r="AB781" s="536"/>
      <c r="AC781" s="536"/>
      <c r="AD781" s="536"/>
      <c r="AE781" s="536"/>
    </row>
    <row r="782" customFormat="false" ht="15.75" hidden="false" customHeight="true" outlineLevel="0" collapsed="false">
      <c r="A782" s="536"/>
      <c r="B782" s="536"/>
      <c r="C782" s="536"/>
      <c r="D782" s="538"/>
      <c r="E782" s="538"/>
      <c r="F782" s="536"/>
      <c r="G782" s="536"/>
      <c r="H782" s="536"/>
      <c r="I782" s="536"/>
      <c r="J782" s="536"/>
      <c r="K782" s="536"/>
      <c r="L782" s="536"/>
      <c r="M782" s="536"/>
      <c r="N782" s="536"/>
      <c r="O782" s="536"/>
      <c r="P782" s="536"/>
      <c r="Q782" s="536"/>
      <c r="R782" s="536"/>
      <c r="S782" s="536"/>
      <c r="T782" s="536"/>
      <c r="U782" s="536"/>
      <c r="V782" s="536"/>
      <c r="W782" s="536"/>
      <c r="X782" s="536"/>
      <c r="Y782" s="536"/>
      <c r="Z782" s="536"/>
      <c r="AA782" s="536"/>
      <c r="AB782" s="536"/>
      <c r="AC782" s="536"/>
      <c r="AD782" s="536"/>
      <c r="AE782" s="536"/>
    </row>
    <row r="783" customFormat="false" ht="15.75" hidden="false" customHeight="true" outlineLevel="0" collapsed="false">
      <c r="A783" s="536"/>
      <c r="B783" s="536"/>
      <c r="C783" s="536"/>
      <c r="D783" s="538"/>
      <c r="E783" s="538"/>
      <c r="F783" s="536"/>
      <c r="G783" s="536"/>
      <c r="H783" s="536"/>
      <c r="I783" s="536"/>
      <c r="J783" s="536"/>
      <c r="K783" s="536"/>
      <c r="L783" s="536"/>
      <c r="M783" s="536"/>
      <c r="N783" s="536"/>
      <c r="O783" s="536"/>
      <c r="P783" s="536"/>
      <c r="Q783" s="536"/>
      <c r="R783" s="536"/>
      <c r="S783" s="536"/>
      <c r="T783" s="536"/>
      <c r="U783" s="536"/>
      <c r="V783" s="536"/>
      <c r="W783" s="536"/>
      <c r="X783" s="536"/>
      <c r="Y783" s="536"/>
      <c r="Z783" s="536"/>
      <c r="AA783" s="536"/>
      <c r="AB783" s="536"/>
      <c r="AC783" s="536"/>
      <c r="AD783" s="536"/>
      <c r="AE783" s="536"/>
    </row>
    <row r="784" customFormat="false" ht="15.75" hidden="false" customHeight="true" outlineLevel="0" collapsed="false">
      <c r="A784" s="536"/>
      <c r="B784" s="536"/>
      <c r="C784" s="536"/>
      <c r="D784" s="538"/>
      <c r="E784" s="538"/>
      <c r="F784" s="536"/>
      <c r="G784" s="536"/>
      <c r="H784" s="536"/>
      <c r="I784" s="536"/>
      <c r="J784" s="536"/>
      <c r="K784" s="536"/>
      <c r="L784" s="536"/>
      <c r="M784" s="536"/>
      <c r="N784" s="536"/>
      <c r="O784" s="536"/>
      <c r="P784" s="536"/>
      <c r="Q784" s="536"/>
      <c r="R784" s="536"/>
      <c r="S784" s="536"/>
      <c r="T784" s="536"/>
      <c r="U784" s="536"/>
      <c r="V784" s="536"/>
      <c r="W784" s="536"/>
      <c r="X784" s="536"/>
      <c r="Y784" s="536"/>
      <c r="Z784" s="536"/>
      <c r="AA784" s="536"/>
      <c r="AB784" s="536"/>
      <c r="AC784" s="536"/>
      <c r="AD784" s="536"/>
      <c r="AE784" s="536"/>
    </row>
    <row r="785" customFormat="false" ht="15.75" hidden="false" customHeight="true" outlineLevel="0" collapsed="false">
      <c r="A785" s="536"/>
      <c r="B785" s="536"/>
      <c r="C785" s="536"/>
      <c r="D785" s="538"/>
      <c r="E785" s="538"/>
      <c r="F785" s="536"/>
      <c r="G785" s="536"/>
      <c r="H785" s="536"/>
      <c r="I785" s="536"/>
      <c r="J785" s="536"/>
      <c r="K785" s="536"/>
      <c r="L785" s="536"/>
      <c r="M785" s="536"/>
      <c r="N785" s="536"/>
      <c r="O785" s="536"/>
      <c r="P785" s="536"/>
      <c r="Q785" s="536"/>
      <c r="R785" s="536"/>
      <c r="S785" s="536"/>
      <c r="T785" s="536"/>
      <c r="U785" s="536"/>
      <c r="V785" s="536"/>
      <c r="W785" s="536"/>
      <c r="X785" s="536"/>
      <c r="Y785" s="536"/>
      <c r="Z785" s="536"/>
      <c r="AA785" s="536"/>
      <c r="AB785" s="536"/>
      <c r="AC785" s="536"/>
      <c r="AD785" s="536"/>
      <c r="AE785" s="536"/>
    </row>
    <row r="786" customFormat="false" ht="15.75" hidden="false" customHeight="true" outlineLevel="0" collapsed="false">
      <c r="A786" s="536"/>
      <c r="B786" s="536"/>
      <c r="C786" s="536"/>
      <c r="D786" s="538"/>
      <c r="E786" s="538"/>
      <c r="F786" s="536"/>
      <c r="G786" s="536"/>
      <c r="H786" s="536"/>
      <c r="I786" s="536"/>
      <c r="J786" s="536"/>
      <c r="K786" s="536"/>
      <c r="L786" s="536"/>
      <c r="M786" s="536"/>
      <c r="N786" s="536"/>
      <c r="O786" s="536"/>
      <c r="P786" s="536"/>
      <c r="Q786" s="536"/>
      <c r="R786" s="536"/>
      <c r="S786" s="536"/>
      <c r="T786" s="536"/>
      <c r="U786" s="536"/>
      <c r="V786" s="536"/>
      <c r="W786" s="536"/>
      <c r="X786" s="536"/>
      <c r="Y786" s="536"/>
      <c r="Z786" s="536"/>
      <c r="AA786" s="536"/>
      <c r="AB786" s="536"/>
      <c r="AC786" s="536"/>
      <c r="AD786" s="536"/>
      <c r="AE786" s="536"/>
    </row>
    <row r="787" customFormat="false" ht="15.75" hidden="false" customHeight="true" outlineLevel="0" collapsed="false">
      <c r="A787" s="536"/>
      <c r="B787" s="536"/>
      <c r="C787" s="536"/>
      <c r="D787" s="538"/>
      <c r="E787" s="538"/>
      <c r="F787" s="536"/>
      <c r="G787" s="536"/>
      <c r="H787" s="536"/>
      <c r="I787" s="536"/>
      <c r="J787" s="536"/>
      <c r="K787" s="536"/>
      <c r="L787" s="536"/>
      <c r="M787" s="536"/>
      <c r="N787" s="536"/>
      <c r="O787" s="536"/>
      <c r="P787" s="536"/>
      <c r="Q787" s="536"/>
      <c r="R787" s="536"/>
      <c r="S787" s="536"/>
      <c r="T787" s="536"/>
      <c r="U787" s="536"/>
      <c r="V787" s="536"/>
      <c r="W787" s="536"/>
      <c r="X787" s="536"/>
      <c r="Y787" s="536"/>
      <c r="Z787" s="536"/>
      <c r="AA787" s="536"/>
      <c r="AB787" s="536"/>
      <c r="AC787" s="536"/>
      <c r="AD787" s="536"/>
      <c r="AE787" s="536"/>
    </row>
    <row r="788" customFormat="false" ht="15.75" hidden="false" customHeight="true" outlineLevel="0" collapsed="false">
      <c r="A788" s="536"/>
      <c r="B788" s="536"/>
      <c r="C788" s="536"/>
      <c r="D788" s="538"/>
      <c r="E788" s="538"/>
      <c r="F788" s="536"/>
      <c r="G788" s="536"/>
      <c r="H788" s="536"/>
      <c r="I788" s="536"/>
      <c r="J788" s="536"/>
      <c r="K788" s="536"/>
      <c r="L788" s="536"/>
      <c r="M788" s="536"/>
      <c r="N788" s="536"/>
      <c r="O788" s="536"/>
      <c r="P788" s="536"/>
      <c r="Q788" s="536"/>
      <c r="R788" s="536"/>
      <c r="S788" s="536"/>
      <c r="T788" s="536"/>
      <c r="U788" s="536"/>
      <c r="V788" s="536"/>
      <c r="W788" s="536"/>
      <c r="X788" s="536"/>
      <c r="Y788" s="536"/>
      <c r="Z788" s="536"/>
      <c r="AA788" s="536"/>
      <c r="AB788" s="536"/>
      <c r="AC788" s="536"/>
      <c r="AD788" s="536"/>
      <c r="AE788" s="536"/>
    </row>
    <row r="789" customFormat="false" ht="15.75" hidden="false" customHeight="true" outlineLevel="0" collapsed="false">
      <c r="A789" s="536"/>
      <c r="B789" s="536"/>
      <c r="C789" s="536"/>
      <c r="D789" s="538"/>
      <c r="E789" s="538"/>
      <c r="F789" s="536"/>
      <c r="G789" s="536"/>
      <c r="H789" s="536"/>
      <c r="I789" s="536"/>
      <c r="J789" s="536"/>
      <c r="K789" s="536"/>
      <c r="L789" s="536"/>
      <c r="M789" s="536"/>
      <c r="N789" s="536"/>
      <c r="O789" s="536"/>
      <c r="P789" s="536"/>
      <c r="Q789" s="536"/>
      <c r="R789" s="536"/>
      <c r="S789" s="536"/>
      <c r="T789" s="536"/>
      <c r="U789" s="536"/>
      <c r="V789" s="536"/>
      <c r="W789" s="536"/>
      <c r="X789" s="536"/>
      <c r="Y789" s="536"/>
      <c r="Z789" s="536"/>
      <c r="AA789" s="536"/>
      <c r="AB789" s="536"/>
      <c r="AC789" s="536"/>
      <c r="AD789" s="536"/>
      <c r="AE789" s="536"/>
    </row>
    <row r="790" customFormat="false" ht="15.75" hidden="false" customHeight="true" outlineLevel="0" collapsed="false">
      <c r="A790" s="536"/>
      <c r="B790" s="536"/>
      <c r="C790" s="536"/>
      <c r="D790" s="538"/>
      <c r="E790" s="538"/>
      <c r="F790" s="536"/>
      <c r="G790" s="536"/>
      <c r="H790" s="536"/>
      <c r="I790" s="536"/>
      <c r="J790" s="536"/>
      <c r="K790" s="536"/>
      <c r="L790" s="536"/>
      <c r="M790" s="536"/>
      <c r="N790" s="536"/>
      <c r="O790" s="536"/>
      <c r="P790" s="536"/>
      <c r="Q790" s="536"/>
      <c r="R790" s="536"/>
      <c r="S790" s="536"/>
      <c r="T790" s="536"/>
      <c r="U790" s="536"/>
      <c r="V790" s="536"/>
      <c r="W790" s="536"/>
      <c r="X790" s="536"/>
      <c r="Y790" s="536"/>
      <c r="Z790" s="536"/>
      <c r="AA790" s="536"/>
      <c r="AB790" s="536"/>
      <c r="AC790" s="536"/>
      <c r="AD790" s="536"/>
      <c r="AE790" s="536"/>
    </row>
    <row r="791" customFormat="false" ht="15.75" hidden="false" customHeight="true" outlineLevel="0" collapsed="false">
      <c r="A791" s="536"/>
      <c r="B791" s="536"/>
      <c r="C791" s="536"/>
      <c r="D791" s="538"/>
      <c r="E791" s="538"/>
      <c r="F791" s="536"/>
      <c r="G791" s="536"/>
      <c r="H791" s="536"/>
      <c r="I791" s="536"/>
      <c r="J791" s="536"/>
      <c r="K791" s="536"/>
      <c r="L791" s="536"/>
      <c r="M791" s="536"/>
      <c r="N791" s="536"/>
      <c r="O791" s="536"/>
      <c r="P791" s="536"/>
      <c r="Q791" s="536"/>
      <c r="R791" s="536"/>
      <c r="S791" s="536"/>
      <c r="T791" s="536"/>
      <c r="U791" s="536"/>
      <c r="V791" s="536"/>
      <c r="W791" s="536"/>
      <c r="X791" s="536"/>
      <c r="Y791" s="536"/>
      <c r="Z791" s="536"/>
      <c r="AA791" s="536"/>
      <c r="AB791" s="536"/>
      <c r="AC791" s="536"/>
      <c r="AD791" s="536"/>
      <c r="AE791" s="536"/>
    </row>
    <row r="792" customFormat="false" ht="15.75" hidden="false" customHeight="true" outlineLevel="0" collapsed="false">
      <c r="A792" s="536"/>
      <c r="B792" s="536"/>
      <c r="C792" s="536"/>
      <c r="D792" s="538"/>
      <c r="E792" s="538"/>
      <c r="F792" s="536"/>
      <c r="G792" s="536"/>
      <c r="H792" s="536"/>
      <c r="I792" s="536"/>
      <c r="J792" s="536"/>
      <c r="K792" s="536"/>
      <c r="L792" s="536"/>
      <c r="M792" s="536"/>
      <c r="N792" s="536"/>
      <c r="O792" s="536"/>
      <c r="P792" s="536"/>
      <c r="Q792" s="536"/>
      <c r="R792" s="536"/>
      <c r="S792" s="536"/>
      <c r="T792" s="536"/>
      <c r="U792" s="536"/>
      <c r="V792" s="536"/>
      <c r="W792" s="536"/>
      <c r="X792" s="536"/>
      <c r="Y792" s="536"/>
      <c r="Z792" s="536"/>
      <c r="AA792" s="536"/>
      <c r="AB792" s="536"/>
      <c r="AC792" s="536"/>
      <c r="AD792" s="536"/>
      <c r="AE792" s="536"/>
    </row>
    <row r="793" customFormat="false" ht="15.75" hidden="false" customHeight="true" outlineLevel="0" collapsed="false">
      <c r="A793" s="536"/>
      <c r="B793" s="536"/>
      <c r="C793" s="536"/>
      <c r="D793" s="538"/>
      <c r="E793" s="538"/>
      <c r="F793" s="536"/>
      <c r="G793" s="536"/>
      <c r="H793" s="536"/>
      <c r="I793" s="536"/>
      <c r="J793" s="536"/>
      <c r="K793" s="536"/>
      <c r="L793" s="536"/>
      <c r="M793" s="536"/>
      <c r="N793" s="536"/>
      <c r="O793" s="536"/>
      <c r="P793" s="536"/>
      <c r="Q793" s="536"/>
      <c r="R793" s="536"/>
      <c r="S793" s="536"/>
      <c r="T793" s="536"/>
      <c r="U793" s="536"/>
      <c r="V793" s="536"/>
      <c r="W793" s="536"/>
      <c r="X793" s="536"/>
      <c r="Y793" s="536"/>
      <c r="Z793" s="536"/>
      <c r="AA793" s="536"/>
      <c r="AB793" s="536"/>
      <c r="AC793" s="536"/>
      <c r="AD793" s="536"/>
      <c r="AE793" s="536"/>
    </row>
    <row r="794" customFormat="false" ht="15.75" hidden="false" customHeight="true" outlineLevel="0" collapsed="false">
      <c r="A794" s="536"/>
      <c r="B794" s="536"/>
      <c r="C794" s="536"/>
      <c r="D794" s="538"/>
      <c r="E794" s="538"/>
      <c r="F794" s="536"/>
      <c r="G794" s="536"/>
      <c r="H794" s="536"/>
      <c r="I794" s="536"/>
      <c r="J794" s="536"/>
      <c r="K794" s="536"/>
      <c r="L794" s="536"/>
      <c r="M794" s="536"/>
      <c r="N794" s="536"/>
      <c r="O794" s="536"/>
      <c r="P794" s="536"/>
      <c r="Q794" s="536"/>
      <c r="R794" s="536"/>
      <c r="S794" s="536"/>
      <c r="T794" s="536"/>
      <c r="U794" s="536"/>
      <c r="V794" s="536"/>
      <c r="W794" s="536"/>
      <c r="X794" s="536"/>
      <c r="Y794" s="536"/>
      <c r="Z794" s="536"/>
      <c r="AA794" s="536"/>
      <c r="AB794" s="536"/>
      <c r="AC794" s="536"/>
      <c r="AD794" s="536"/>
      <c r="AE794" s="536"/>
    </row>
    <row r="795" customFormat="false" ht="15.75" hidden="false" customHeight="true" outlineLevel="0" collapsed="false">
      <c r="A795" s="536"/>
      <c r="B795" s="536"/>
      <c r="C795" s="536"/>
      <c r="D795" s="538"/>
      <c r="E795" s="538"/>
      <c r="F795" s="536"/>
      <c r="G795" s="536"/>
      <c r="H795" s="536"/>
      <c r="I795" s="536"/>
      <c r="J795" s="536"/>
      <c r="K795" s="536"/>
      <c r="L795" s="536"/>
      <c r="M795" s="536"/>
      <c r="N795" s="536"/>
      <c r="O795" s="536"/>
      <c r="P795" s="536"/>
      <c r="Q795" s="536"/>
      <c r="R795" s="536"/>
      <c r="S795" s="536"/>
      <c r="T795" s="536"/>
      <c r="U795" s="536"/>
      <c r="V795" s="536"/>
      <c r="W795" s="536"/>
      <c r="X795" s="536"/>
      <c r="Y795" s="536"/>
      <c r="Z795" s="536"/>
      <c r="AA795" s="536"/>
      <c r="AB795" s="536"/>
      <c r="AC795" s="536"/>
      <c r="AD795" s="536"/>
      <c r="AE795" s="536"/>
    </row>
    <row r="796" customFormat="false" ht="15.75" hidden="false" customHeight="true" outlineLevel="0" collapsed="false">
      <c r="A796" s="536"/>
      <c r="B796" s="536"/>
      <c r="C796" s="536"/>
      <c r="D796" s="538"/>
      <c r="E796" s="538"/>
      <c r="F796" s="536"/>
      <c r="G796" s="536"/>
      <c r="H796" s="536"/>
      <c r="I796" s="536"/>
      <c r="J796" s="536"/>
      <c r="K796" s="536"/>
      <c r="L796" s="536"/>
      <c r="M796" s="536"/>
      <c r="N796" s="536"/>
      <c r="O796" s="536"/>
      <c r="P796" s="536"/>
      <c r="Q796" s="536"/>
      <c r="R796" s="536"/>
      <c r="S796" s="536"/>
      <c r="T796" s="536"/>
      <c r="U796" s="536"/>
      <c r="V796" s="536"/>
      <c r="W796" s="536"/>
      <c r="X796" s="536"/>
      <c r="Y796" s="536"/>
      <c r="Z796" s="536"/>
      <c r="AA796" s="536"/>
      <c r="AB796" s="536"/>
      <c r="AC796" s="536"/>
      <c r="AD796" s="536"/>
      <c r="AE796" s="536"/>
    </row>
    <row r="797" customFormat="false" ht="15.75" hidden="false" customHeight="true" outlineLevel="0" collapsed="false">
      <c r="A797" s="536"/>
      <c r="B797" s="536"/>
      <c r="C797" s="536"/>
      <c r="D797" s="538"/>
      <c r="E797" s="538"/>
      <c r="F797" s="536"/>
      <c r="G797" s="536"/>
      <c r="H797" s="536"/>
      <c r="I797" s="536"/>
      <c r="J797" s="536"/>
      <c r="K797" s="536"/>
      <c r="L797" s="536"/>
      <c r="M797" s="536"/>
      <c r="N797" s="536"/>
      <c r="O797" s="536"/>
      <c r="P797" s="536"/>
      <c r="Q797" s="536"/>
      <c r="R797" s="536"/>
      <c r="S797" s="536"/>
      <c r="T797" s="536"/>
      <c r="U797" s="536"/>
      <c r="V797" s="536"/>
      <c r="W797" s="536"/>
      <c r="X797" s="536"/>
      <c r="Y797" s="536"/>
      <c r="Z797" s="536"/>
      <c r="AA797" s="536"/>
      <c r="AB797" s="536"/>
      <c r="AC797" s="536"/>
      <c r="AD797" s="536"/>
      <c r="AE797" s="536"/>
    </row>
    <row r="798" customFormat="false" ht="15.75" hidden="false" customHeight="true" outlineLevel="0" collapsed="false">
      <c r="A798" s="536"/>
      <c r="B798" s="536"/>
      <c r="C798" s="536"/>
      <c r="D798" s="538"/>
      <c r="E798" s="538"/>
      <c r="F798" s="536"/>
      <c r="G798" s="536"/>
      <c r="H798" s="536"/>
      <c r="I798" s="536"/>
      <c r="J798" s="536"/>
      <c r="K798" s="536"/>
      <c r="L798" s="536"/>
      <c r="M798" s="536"/>
      <c r="N798" s="536"/>
      <c r="O798" s="536"/>
      <c r="P798" s="536"/>
      <c r="Q798" s="536"/>
      <c r="R798" s="536"/>
      <c r="S798" s="536"/>
      <c r="T798" s="536"/>
      <c r="U798" s="536"/>
      <c r="V798" s="536"/>
      <c r="W798" s="536"/>
      <c r="X798" s="536"/>
      <c r="Y798" s="536"/>
      <c r="Z798" s="536"/>
      <c r="AA798" s="536"/>
      <c r="AB798" s="536"/>
      <c r="AC798" s="536"/>
      <c r="AD798" s="536"/>
      <c r="AE798" s="536"/>
    </row>
    <row r="799" customFormat="false" ht="15.75" hidden="false" customHeight="true" outlineLevel="0" collapsed="false">
      <c r="A799" s="536"/>
      <c r="B799" s="536"/>
      <c r="C799" s="536"/>
      <c r="D799" s="538"/>
      <c r="E799" s="538"/>
      <c r="F799" s="536"/>
      <c r="G799" s="536"/>
      <c r="H799" s="536"/>
      <c r="I799" s="536"/>
      <c r="J799" s="536"/>
      <c r="K799" s="536"/>
      <c r="L799" s="536"/>
      <c r="M799" s="536"/>
      <c r="N799" s="536"/>
      <c r="O799" s="536"/>
      <c r="P799" s="536"/>
      <c r="Q799" s="536"/>
      <c r="R799" s="536"/>
      <c r="S799" s="536"/>
      <c r="T799" s="536"/>
      <c r="U799" s="536"/>
      <c r="V799" s="536"/>
      <c r="W799" s="536"/>
      <c r="X799" s="536"/>
      <c r="Y799" s="536"/>
      <c r="Z799" s="536"/>
      <c r="AA799" s="536"/>
      <c r="AB799" s="536"/>
      <c r="AC799" s="536"/>
      <c r="AD799" s="536"/>
      <c r="AE799" s="536"/>
    </row>
    <row r="800" customFormat="false" ht="15.75" hidden="false" customHeight="true" outlineLevel="0" collapsed="false">
      <c r="A800" s="536"/>
      <c r="B800" s="536"/>
      <c r="C800" s="536"/>
      <c r="D800" s="538"/>
      <c r="E800" s="538"/>
      <c r="F800" s="536"/>
      <c r="G800" s="536"/>
      <c r="H800" s="536"/>
      <c r="I800" s="536"/>
      <c r="J800" s="536"/>
      <c r="K800" s="536"/>
      <c r="L800" s="536"/>
      <c r="M800" s="536"/>
      <c r="N800" s="536"/>
      <c r="O800" s="536"/>
      <c r="P800" s="536"/>
      <c r="Q800" s="536"/>
      <c r="R800" s="536"/>
      <c r="S800" s="536"/>
      <c r="T800" s="536"/>
      <c r="U800" s="536"/>
      <c r="V800" s="536"/>
      <c r="W800" s="536"/>
      <c r="X800" s="536"/>
      <c r="Y800" s="536"/>
      <c r="Z800" s="536"/>
      <c r="AA800" s="536"/>
      <c r="AB800" s="536"/>
      <c r="AC800" s="536"/>
      <c r="AD800" s="536"/>
      <c r="AE800" s="536"/>
    </row>
    <row r="801" customFormat="false" ht="15.75" hidden="false" customHeight="true" outlineLevel="0" collapsed="false">
      <c r="A801" s="536"/>
      <c r="B801" s="536"/>
      <c r="C801" s="536"/>
      <c r="D801" s="538"/>
      <c r="E801" s="538"/>
      <c r="F801" s="536"/>
      <c r="G801" s="536"/>
      <c r="H801" s="536"/>
      <c r="I801" s="536"/>
      <c r="J801" s="536"/>
      <c r="K801" s="536"/>
      <c r="L801" s="536"/>
      <c r="M801" s="536"/>
      <c r="N801" s="536"/>
      <c r="O801" s="536"/>
      <c r="P801" s="536"/>
      <c r="Q801" s="536"/>
      <c r="R801" s="536"/>
      <c r="S801" s="536"/>
      <c r="T801" s="536"/>
      <c r="U801" s="536"/>
      <c r="V801" s="536"/>
      <c r="W801" s="536"/>
      <c r="X801" s="536"/>
      <c r="Y801" s="536"/>
      <c r="Z801" s="536"/>
      <c r="AA801" s="536"/>
      <c r="AB801" s="536"/>
      <c r="AC801" s="536"/>
      <c r="AD801" s="536"/>
      <c r="AE801" s="536"/>
    </row>
    <row r="802" customFormat="false" ht="15.75" hidden="false" customHeight="true" outlineLevel="0" collapsed="false">
      <c r="A802" s="536"/>
      <c r="B802" s="536"/>
      <c r="C802" s="536"/>
      <c r="D802" s="538"/>
      <c r="E802" s="538"/>
      <c r="F802" s="536"/>
      <c r="G802" s="536"/>
      <c r="H802" s="536"/>
      <c r="I802" s="536"/>
      <c r="J802" s="536"/>
      <c r="K802" s="536"/>
      <c r="L802" s="536"/>
      <c r="M802" s="536"/>
      <c r="N802" s="536"/>
      <c r="O802" s="536"/>
      <c r="P802" s="536"/>
      <c r="Q802" s="536"/>
      <c r="R802" s="536"/>
      <c r="S802" s="536"/>
      <c r="T802" s="536"/>
      <c r="U802" s="536"/>
      <c r="V802" s="536"/>
      <c r="W802" s="536"/>
      <c r="X802" s="536"/>
      <c r="Y802" s="536"/>
      <c r="Z802" s="536"/>
      <c r="AA802" s="536"/>
      <c r="AB802" s="536"/>
      <c r="AC802" s="536"/>
      <c r="AD802" s="536"/>
      <c r="AE802" s="536"/>
    </row>
    <row r="803" customFormat="false" ht="15.75" hidden="false" customHeight="true" outlineLevel="0" collapsed="false">
      <c r="A803" s="536"/>
      <c r="B803" s="536"/>
      <c r="C803" s="536"/>
      <c r="D803" s="538"/>
      <c r="E803" s="538"/>
      <c r="F803" s="536"/>
      <c r="G803" s="536"/>
      <c r="H803" s="536"/>
      <c r="I803" s="536"/>
      <c r="J803" s="536"/>
      <c r="K803" s="536"/>
      <c r="L803" s="536"/>
      <c r="M803" s="536"/>
      <c r="N803" s="536"/>
      <c r="O803" s="536"/>
      <c r="P803" s="536"/>
      <c r="Q803" s="536"/>
      <c r="R803" s="536"/>
      <c r="S803" s="536"/>
      <c r="T803" s="536"/>
      <c r="U803" s="536"/>
      <c r="V803" s="536"/>
      <c r="W803" s="536"/>
      <c r="X803" s="536"/>
      <c r="Y803" s="536"/>
      <c r="Z803" s="536"/>
      <c r="AA803" s="536"/>
      <c r="AB803" s="536"/>
      <c r="AC803" s="536"/>
      <c r="AD803" s="536"/>
      <c r="AE803" s="536"/>
    </row>
    <row r="804" customFormat="false" ht="15.75" hidden="false" customHeight="true" outlineLevel="0" collapsed="false">
      <c r="A804" s="536"/>
      <c r="B804" s="536"/>
      <c r="C804" s="536"/>
      <c r="D804" s="538"/>
      <c r="E804" s="538"/>
      <c r="F804" s="536"/>
      <c r="G804" s="536"/>
      <c r="H804" s="536"/>
      <c r="I804" s="536"/>
      <c r="J804" s="536"/>
      <c r="K804" s="536"/>
      <c r="L804" s="536"/>
      <c r="M804" s="536"/>
      <c r="N804" s="536"/>
      <c r="O804" s="536"/>
      <c r="P804" s="536"/>
      <c r="Q804" s="536"/>
      <c r="R804" s="536"/>
      <c r="S804" s="536"/>
      <c r="T804" s="536"/>
      <c r="U804" s="536"/>
      <c r="V804" s="536"/>
      <c r="W804" s="536"/>
      <c r="X804" s="536"/>
      <c r="Y804" s="536"/>
      <c r="Z804" s="536"/>
      <c r="AA804" s="536"/>
      <c r="AB804" s="536"/>
      <c r="AC804" s="536"/>
      <c r="AD804" s="536"/>
      <c r="AE804" s="536"/>
    </row>
    <row r="805" customFormat="false" ht="15.75" hidden="false" customHeight="true" outlineLevel="0" collapsed="false">
      <c r="A805" s="536"/>
      <c r="B805" s="536"/>
      <c r="C805" s="536"/>
      <c r="D805" s="538"/>
      <c r="E805" s="538"/>
      <c r="F805" s="536"/>
      <c r="G805" s="536"/>
      <c r="H805" s="536"/>
      <c r="I805" s="536"/>
      <c r="J805" s="536"/>
      <c r="K805" s="536"/>
      <c r="L805" s="536"/>
      <c r="M805" s="536"/>
      <c r="N805" s="536"/>
      <c r="O805" s="536"/>
      <c r="P805" s="536"/>
      <c r="Q805" s="536"/>
      <c r="R805" s="536"/>
      <c r="S805" s="536"/>
      <c r="T805" s="536"/>
      <c r="U805" s="536"/>
      <c r="V805" s="536"/>
      <c r="W805" s="536"/>
      <c r="X805" s="536"/>
      <c r="Y805" s="536"/>
      <c r="Z805" s="536"/>
      <c r="AA805" s="536"/>
      <c r="AB805" s="536"/>
      <c r="AC805" s="536"/>
      <c r="AD805" s="536"/>
      <c r="AE805" s="536"/>
    </row>
    <row r="806" customFormat="false" ht="15.75" hidden="false" customHeight="true" outlineLevel="0" collapsed="false">
      <c r="A806" s="536"/>
      <c r="B806" s="536"/>
      <c r="C806" s="536"/>
      <c r="D806" s="538"/>
      <c r="E806" s="538"/>
      <c r="F806" s="536"/>
      <c r="G806" s="536"/>
      <c r="H806" s="536"/>
      <c r="I806" s="536"/>
      <c r="J806" s="536"/>
      <c r="K806" s="536"/>
      <c r="L806" s="536"/>
      <c r="M806" s="536"/>
      <c r="N806" s="536"/>
      <c r="O806" s="536"/>
      <c r="P806" s="536"/>
      <c r="Q806" s="536"/>
      <c r="R806" s="536"/>
      <c r="S806" s="536"/>
      <c r="T806" s="536"/>
      <c r="U806" s="536"/>
      <c r="V806" s="536"/>
      <c r="W806" s="536"/>
      <c r="X806" s="536"/>
      <c r="Y806" s="536"/>
      <c r="Z806" s="536"/>
      <c r="AA806" s="536"/>
      <c r="AB806" s="536"/>
      <c r="AC806" s="536"/>
      <c r="AD806" s="536"/>
      <c r="AE806" s="536"/>
    </row>
    <row r="807" customFormat="false" ht="15.75" hidden="false" customHeight="true" outlineLevel="0" collapsed="false">
      <c r="A807" s="536"/>
      <c r="B807" s="536"/>
      <c r="C807" s="536"/>
      <c r="D807" s="538"/>
      <c r="E807" s="538"/>
      <c r="F807" s="536"/>
      <c r="G807" s="536"/>
      <c r="H807" s="536"/>
      <c r="I807" s="536"/>
      <c r="J807" s="536"/>
      <c r="K807" s="536"/>
      <c r="L807" s="536"/>
      <c r="M807" s="536"/>
      <c r="N807" s="536"/>
      <c r="O807" s="536"/>
      <c r="P807" s="536"/>
      <c r="Q807" s="536"/>
      <c r="R807" s="536"/>
      <c r="S807" s="536"/>
      <c r="T807" s="536"/>
      <c r="U807" s="536"/>
      <c r="V807" s="536"/>
      <c r="W807" s="536"/>
      <c r="X807" s="536"/>
      <c r="Y807" s="536"/>
      <c r="Z807" s="536"/>
      <c r="AA807" s="536"/>
      <c r="AB807" s="536"/>
      <c r="AC807" s="536"/>
      <c r="AD807" s="536"/>
      <c r="AE807" s="536"/>
    </row>
    <row r="808" customFormat="false" ht="15.75" hidden="false" customHeight="true" outlineLevel="0" collapsed="false">
      <c r="A808" s="536"/>
      <c r="B808" s="536"/>
      <c r="C808" s="536"/>
      <c r="D808" s="538"/>
      <c r="E808" s="538"/>
      <c r="F808" s="536"/>
      <c r="G808" s="536"/>
      <c r="H808" s="536"/>
      <c r="I808" s="536"/>
      <c r="J808" s="536"/>
      <c r="K808" s="536"/>
      <c r="L808" s="536"/>
      <c r="M808" s="536"/>
      <c r="N808" s="536"/>
      <c r="O808" s="536"/>
      <c r="P808" s="536"/>
      <c r="Q808" s="536"/>
      <c r="R808" s="536"/>
      <c r="S808" s="536"/>
      <c r="T808" s="536"/>
      <c r="U808" s="536"/>
      <c r="V808" s="536"/>
      <c r="W808" s="536"/>
      <c r="X808" s="536"/>
      <c r="Y808" s="536"/>
      <c r="Z808" s="536"/>
      <c r="AA808" s="536"/>
      <c r="AB808" s="536"/>
      <c r="AC808" s="536"/>
      <c r="AD808" s="536"/>
      <c r="AE808" s="536"/>
    </row>
    <row r="809" customFormat="false" ht="15.75" hidden="false" customHeight="true" outlineLevel="0" collapsed="false">
      <c r="A809" s="536"/>
      <c r="B809" s="536"/>
      <c r="C809" s="536"/>
      <c r="D809" s="538"/>
      <c r="E809" s="538"/>
      <c r="F809" s="536"/>
      <c r="G809" s="536"/>
      <c r="H809" s="536"/>
      <c r="I809" s="536"/>
      <c r="J809" s="536"/>
      <c r="K809" s="536"/>
      <c r="L809" s="536"/>
      <c r="M809" s="536"/>
      <c r="N809" s="536"/>
      <c r="O809" s="536"/>
      <c r="P809" s="536"/>
      <c r="Q809" s="536"/>
      <c r="R809" s="536"/>
      <c r="S809" s="536"/>
      <c r="T809" s="536"/>
      <c r="U809" s="536"/>
      <c r="V809" s="536"/>
      <c r="W809" s="536"/>
      <c r="X809" s="536"/>
      <c r="Y809" s="536"/>
      <c r="Z809" s="536"/>
      <c r="AA809" s="536"/>
      <c r="AB809" s="536"/>
      <c r="AC809" s="536"/>
      <c r="AD809" s="536"/>
      <c r="AE809" s="536"/>
    </row>
    <row r="810" customFormat="false" ht="15.75" hidden="false" customHeight="true" outlineLevel="0" collapsed="false">
      <c r="A810" s="536"/>
      <c r="B810" s="536"/>
      <c r="C810" s="536"/>
      <c r="D810" s="538"/>
      <c r="E810" s="538"/>
      <c r="F810" s="536"/>
      <c r="G810" s="536"/>
      <c r="H810" s="536"/>
      <c r="I810" s="536"/>
      <c r="J810" s="536"/>
      <c r="K810" s="536"/>
      <c r="L810" s="536"/>
      <c r="M810" s="536"/>
      <c r="N810" s="536"/>
      <c r="O810" s="536"/>
      <c r="P810" s="536"/>
      <c r="Q810" s="536"/>
      <c r="R810" s="536"/>
      <c r="S810" s="536"/>
      <c r="T810" s="536"/>
      <c r="U810" s="536"/>
      <c r="V810" s="536"/>
      <c r="W810" s="536"/>
      <c r="X810" s="536"/>
      <c r="Y810" s="536"/>
      <c r="Z810" s="536"/>
      <c r="AA810" s="536"/>
      <c r="AB810" s="536"/>
      <c r="AC810" s="536"/>
      <c r="AD810" s="536"/>
      <c r="AE810" s="536"/>
    </row>
    <row r="811" customFormat="false" ht="15.75" hidden="false" customHeight="true" outlineLevel="0" collapsed="false">
      <c r="A811" s="536"/>
      <c r="B811" s="536"/>
      <c r="C811" s="536"/>
      <c r="D811" s="538"/>
      <c r="E811" s="538"/>
      <c r="F811" s="536"/>
      <c r="G811" s="536"/>
      <c r="H811" s="536"/>
      <c r="I811" s="536"/>
      <c r="J811" s="536"/>
      <c r="K811" s="536"/>
      <c r="L811" s="536"/>
      <c r="M811" s="536"/>
      <c r="N811" s="536"/>
      <c r="O811" s="536"/>
      <c r="P811" s="536"/>
      <c r="Q811" s="536"/>
      <c r="R811" s="536"/>
      <c r="S811" s="536"/>
      <c r="T811" s="536"/>
      <c r="U811" s="536"/>
      <c r="V811" s="536"/>
      <c r="W811" s="536"/>
      <c r="X811" s="536"/>
      <c r="Y811" s="536"/>
      <c r="Z811" s="536"/>
      <c r="AA811" s="536"/>
      <c r="AB811" s="536"/>
      <c r="AC811" s="536"/>
      <c r="AD811" s="536"/>
      <c r="AE811" s="536"/>
    </row>
    <row r="812" customFormat="false" ht="15.75" hidden="false" customHeight="true" outlineLevel="0" collapsed="false">
      <c r="A812" s="536"/>
      <c r="B812" s="536"/>
      <c r="C812" s="536"/>
      <c r="D812" s="538"/>
      <c r="E812" s="538"/>
      <c r="F812" s="536"/>
      <c r="G812" s="536"/>
      <c r="H812" s="536"/>
      <c r="I812" s="536"/>
      <c r="J812" s="536"/>
      <c r="K812" s="536"/>
      <c r="L812" s="536"/>
      <c r="M812" s="536"/>
      <c r="N812" s="536"/>
      <c r="O812" s="536"/>
      <c r="P812" s="536"/>
      <c r="Q812" s="536"/>
      <c r="R812" s="536"/>
      <c r="S812" s="536"/>
      <c r="T812" s="536"/>
      <c r="U812" s="536"/>
      <c r="V812" s="536"/>
      <c r="W812" s="536"/>
      <c r="X812" s="536"/>
      <c r="Y812" s="536"/>
      <c r="Z812" s="536"/>
      <c r="AA812" s="536"/>
      <c r="AB812" s="536"/>
      <c r="AC812" s="536"/>
      <c r="AD812" s="536"/>
      <c r="AE812" s="536"/>
    </row>
    <row r="813" customFormat="false" ht="15.75" hidden="false" customHeight="true" outlineLevel="0" collapsed="false">
      <c r="A813" s="536"/>
      <c r="B813" s="536"/>
      <c r="C813" s="536"/>
      <c r="D813" s="538"/>
      <c r="E813" s="538"/>
      <c r="F813" s="536"/>
      <c r="G813" s="536"/>
      <c r="H813" s="536"/>
      <c r="I813" s="536"/>
      <c r="J813" s="536"/>
      <c r="K813" s="536"/>
      <c r="L813" s="536"/>
      <c r="M813" s="536"/>
      <c r="N813" s="536"/>
      <c r="O813" s="536"/>
      <c r="P813" s="536"/>
      <c r="Q813" s="536"/>
      <c r="R813" s="536"/>
      <c r="S813" s="536"/>
      <c r="T813" s="536"/>
      <c r="U813" s="536"/>
      <c r="V813" s="536"/>
      <c r="W813" s="536"/>
      <c r="X813" s="536"/>
      <c r="Y813" s="536"/>
      <c r="Z813" s="536"/>
      <c r="AA813" s="536"/>
      <c r="AB813" s="536"/>
      <c r="AC813" s="536"/>
      <c r="AD813" s="536"/>
      <c r="AE813" s="536"/>
    </row>
    <row r="814" customFormat="false" ht="15.75" hidden="false" customHeight="true" outlineLevel="0" collapsed="false">
      <c r="A814" s="536"/>
      <c r="B814" s="536"/>
      <c r="C814" s="536"/>
      <c r="D814" s="538"/>
      <c r="E814" s="538"/>
      <c r="F814" s="536"/>
      <c r="G814" s="536"/>
      <c r="H814" s="536"/>
      <c r="I814" s="536"/>
      <c r="J814" s="536"/>
      <c r="K814" s="536"/>
      <c r="L814" s="536"/>
      <c r="M814" s="536"/>
      <c r="N814" s="536"/>
      <c r="O814" s="536"/>
      <c r="P814" s="536"/>
      <c r="Q814" s="536"/>
      <c r="R814" s="536"/>
      <c r="S814" s="536"/>
      <c r="T814" s="536"/>
      <c r="U814" s="536"/>
      <c r="V814" s="536"/>
      <c r="W814" s="536"/>
      <c r="X814" s="536"/>
      <c r="Y814" s="536"/>
      <c r="Z814" s="536"/>
      <c r="AA814" s="536"/>
      <c r="AB814" s="536"/>
      <c r="AC814" s="536"/>
      <c r="AD814" s="536"/>
      <c r="AE814" s="536"/>
    </row>
    <row r="815" customFormat="false" ht="15.75" hidden="false" customHeight="true" outlineLevel="0" collapsed="false">
      <c r="A815" s="536"/>
      <c r="B815" s="536"/>
      <c r="C815" s="536"/>
      <c r="D815" s="538"/>
      <c r="E815" s="538"/>
      <c r="F815" s="536"/>
      <c r="G815" s="536"/>
      <c r="H815" s="536"/>
      <c r="I815" s="536"/>
      <c r="J815" s="536"/>
      <c r="K815" s="536"/>
      <c r="L815" s="536"/>
      <c r="M815" s="536"/>
      <c r="N815" s="536"/>
      <c r="O815" s="536"/>
      <c r="P815" s="536"/>
      <c r="Q815" s="536"/>
      <c r="R815" s="536"/>
      <c r="S815" s="536"/>
      <c r="T815" s="536"/>
      <c r="U815" s="536"/>
      <c r="V815" s="536"/>
      <c r="W815" s="536"/>
      <c r="X815" s="536"/>
      <c r="Y815" s="536"/>
      <c r="Z815" s="536"/>
      <c r="AA815" s="536"/>
      <c r="AB815" s="536"/>
      <c r="AC815" s="536"/>
      <c r="AD815" s="536"/>
      <c r="AE815" s="536"/>
    </row>
    <row r="816" customFormat="false" ht="15.75" hidden="false" customHeight="true" outlineLevel="0" collapsed="false">
      <c r="A816" s="536"/>
      <c r="B816" s="536"/>
      <c r="C816" s="536"/>
      <c r="D816" s="538"/>
      <c r="E816" s="538"/>
      <c r="F816" s="536"/>
      <c r="G816" s="536"/>
      <c r="H816" s="536"/>
      <c r="I816" s="536"/>
      <c r="J816" s="536"/>
      <c r="K816" s="536"/>
      <c r="L816" s="536"/>
      <c r="M816" s="536"/>
      <c r="N816" s="536"/>
      <c r="O816" s="536"/>
      <c r="P816" s="536"/>
      <c r="Q816" s="536"/>
      <c r="R816" s="536"/>
      <c r="S816" s="536"/>
      <c r="T816" s="536"/>
      <c r="U816" s="536"/>
      <c r="V816" s="536"/>
      <c r="W816" s="536"/>
      <c r="X816" s="536"/>
      <c r="Y816" s="536"/>
      <c r="Z816" s="536"/>
      <c r="AA816" s="536"/>
      <c r="AB816" s="536"/>
      <c r="AC816" s="536"/>
      <c r="AD816" s="536"/>
      <c r="AE816" s="536"/>
    </row>
    <row r="817" customFormat="false" ht="15.75" hidden="false" customHeight="true" outlineLevel="0" collapsed="false">
      <c r="A817" s="536"/>
      <c r="B817" s="536"/>
      <c r="C817" s="536"/>
      <c r="D817" s="538"/>
      <c r="E817" s="538"/>
      <c r="F817" s="536"/>
      <c r="G817" s="536"/>
      <c r="H817" s="536"/>
      <c r="I817" s="536"/>
      <c r="J817" s="536"/>
      <c r="K817" s="536"/>
      <c r="L817" s="536"/>
      <c r="M817" s="536"/>
      <c r="N817" s="536"/>
      <c r="O817" s="536"/>
      <c r="P817" s="536"/>
      <c r="Q817" s="536"/>
      <c r="R817" s="536"/>
      <c r="S817" s="536"/>
      <c r="T817" s="536"/>
      <c r="U817" s="536"/>
      <c r="V817" s="536"/>
      <c r="W817" s="536"/>
      <c r="X817" s="536"/>
      <c r="Y817" s="536"/>
      <c r="Z817" s="536"/>
      <c r="AA817" s="536"/>
      <c r="AB817" s="536"/>
      <c r="AC817" s="536"/>
      <c r="AD817" s="536"/>
      <c r="AE817" s="536"/>
    </row>
    <row r="818" customFormat="false" ht="15.75" hidden="false" customHeight="true" outlineLevel="0" collapsed="false">
      <c r="A818" s="536"/>
      <c r="B818" s="536"/>
      <c r="C818" s="536"/>
      <c r="D818" s="538"/>
      <c r="E818" s="538"/>
      <c r="F818" s="536"/>
      <c r="G818" s="536"/>
      <c r="H818" s="536"/>
      <c r="I818" s="536"/>
      <c r="J818" s="536"/>
      <c r="K818" s="536"/>
      <c r="L818" s="536"/>
      <c r="M818" s="536"/>
      <c r="N818" s="536"/>
      <c r="O818" s="536"/>
      <c r="P818" s="536"/>
      <c r="Q818" s="536"/>
      <c r="R818" s="536"/>
      <c r="S818" s="536"/>
      <c r="T818" s="536"/>
      <c r="U818" s="536"/>
      <c r="V818" s="536"/>
      <c r="W818" s="536"/>
      <c r="X818" s="536"/>
      <c r="Y818" s="536"/>
      <c r="Z818" s="536"/>
      <c r="AA818" s="536"/>
      <c r="AB818" s="536"/>
      <c r="AC818" s="536"/>
      <c r="AD818" s="536"/>
      <c r="AE818" s="536"/>
    </row>
    <row r="819" customFormat="false" ht="15.75" hidden="false" customHeight="true" outlineLevel="0" collapsed="false">
      <c r="A819" s="536"/>
      <c r="B819" s="536"/>
      <c r="C819" s="536"/>
      <c r="D819" s="538"/>
      <c r="E819" s="538"/>
      <c r="F819" s="536"/>
      <c r="G819" s="536"/>
      <c r="H819" s="536"/>
      <c r="I819" s="536"/>
      <c r="J819" s="536"/>
      <c r="K819" s="536"/>
      <c r="L819" s="536"/>
      <c r="M819" s="536"/>
      <c r="N819" s="536"/>
      <c r="O819" s="536"/>
      <c r="P819" s="536"/>
      <c r="Q819" s="536"/>
      <c r="R819" s="536"/>
      <c r="S819" s="536"/>
      <c r="T819" s="536"/>
      <c r="U819" s="536"/>
      <c r="V819" s="536"/>
      <c r="W819" s="536"/>
      <c r="X819" s="536"/>
      <c r="Y819" s="536"/>
      <c r="Z819" s="536"/>
      <c r="AA819" s="536"/>
      <c r="AB819" s="536"/>
      <c r="AC819" s="536"/>
      <c r="AD819" s="536"/>
      <c r="AE819" s="536"/>
    </row>
    <row r="820" customFormat="false" ht="15.75" hidden="false" customHeight="true" outlineLevel="0" collapsed="false">
      <c r="A820" s="536"/>
      <c r="B820" s="536"/>
      <c r="C820" s="536"/>
      <c r="D820" s="538"/>
      <c r="E820" s="538"/>
      <c r="F820" s="536"/>
      <c r="G820" s="536"/>
      <c r="H820" s="536"/>
      <c r="I820" s="536"/>
      <c r="J820" s="536"/>
      <c r="K820" s="536"/>
      <c r="L820" s="536"/>
      <c r="M820" s="536"/>
      <c r="N820" s="536"/>
      <c r="O820" s="536"/>
      <c r="P820" s="536"/>
      <c r="Q820" s="536"/>
      <c r="R820" s="536"/>
      <c r="S820" s="536"/>
      <c r="T820" s="536"/>
      <c r="U820" s="536"/>
      <c r="V820" s="536"/>
      <c r="W820" s="536"/>
      <c r="X820" s="536"/>
      <c r="Y820" s="536"/>
      <c r="Z820" s="536"/>
      <c r="AA820" s="536"/>
      <c r="AB820" s="536"/>
      <c r="AC820" s="536"/>
      <c r="AD820" s="536"/>
      <c r="AE820" s="536"/>
    </row>
    <row r="821" customFormat="false" ht="15.75" hidden="false" customHeight="true" outlineLevel="0" collapsed="false">
      <c r="A821" s="536"/>
      <c r="B821" s="536"/>
      <c r="C821" s="536"/>
      <c r="D821" s="538"/>
      <c r="E821" s="538"/>
      <c r="F821" s="536"/>
      <c r="G821" s="536"/>
      <c r="H821" s="536"/>
      <c r="I821" s="536"/>
      <c r="J821" s="536"/>
      <c r="K821" s="536"/>
      <c r="L821" s="536"/>
      <c r="M821" s="536"/>
      <c r="N821" s="536"/>
      <c r="O821" s="536"/>
      <c r="P821" s="536"/>
      <c r="Q821" s="536"/>
      <c r="R821" s="536"/>
      <c r="S821" s="536"/>
      <c r="T821" s="536"/>
      <c r="U821" s="536"/>
      <c r="V821" s="536"/>
      <c r="W821" s="536"/>
      <c r="X821" s="536"/>
      <c r="Y821" s="536"/>
      <c r="Z821" s="536"/>
      <c r="AA821" s="536"/>
      <c r="AB821" s="536"/>
      <c r="AC821" s="536"/>
      <c r="AD821" s="536"/>
      <c r="AE821" s="536"/>
    </row>
    <row r="822" customFormat="false" ht="15.75" hidden="false" customHeight="true" outlineLevel="0" collapsed="false">
      <c r="A822" s="536"/>
      <c r="B822" s="536"/>
      <c r="C822" s="536"/>
      <c r="D822" s="538"/>
      <c r="E822" s="538"/>
      <c r="F822" s="536"/>
      <c r="G822" s="536"/>
      <c r="H822" s="536"/>
      <c r="I822" s="536"/>
      <c r="J822" s="536"/>
      <c r="K822" s="536"/>
      <c r="L822" s="536"/>
      <c r="M822" s="536"/>
      <c r="N822" s="536"/>
      <c r="O822" s="536"/>
      <c r="P822" s="536"/>
      <c r="Q822" s="536"/>
      <c r="R822" s="536"/>
      <c r="S822" s="536"/>
      <c r="T822" s="536"/>
      <c r="U822" s="536"/>
      <c r="V822" s="536"/>
      <c r="W822" s="536"/>
      <c r="X822" s="536"/>
      <c r="Y822" s="536"/>
      <c r="Z822" s="536"/>
      <c r="AA822" s="536"/>
      <c r="AB822" s="536"/>
      <c r="AC822" s="536"/>
      <c r="AD822" s="536"/>
      <c r="AE822" s="536"/>
    </row>
    <row r="823" customFormat="false" ht="15.75" hidden="false" customHeight="true" outlineLevel="0" collapsed="false">
      <c r="A823" s="536"/>
      <c r="B823" s="536"/>
      <c r="C823" s="536"/>
      <c r="D823" s="538"/>
      <c r="E823" s="538"/>
      <c r="F823" s="536"/>
      <c r="G823" s="536"/>
      <c r="H823" s="536"/>
      <c r="I823" s="536"/>
      <c r="J823" s="536"/>
      <c r="K823" s="536"/>
      <c r="L823" s="536"/>
      <c r="M823" s="536"/>
      <c r="N823" s="536"/>
      <c r="O823" s="536"/>
      <c r="P823" s="536"/>
      <c r="Q823" s="536"/>
      <c r="R823" s="536"/>
      <c r="S823" s="536"/>
      <c r="T823" s="536"/>
      <c r="U823" s="536"/>
      <c r="V823" s="536"/>
      <c r="W823" s="536"/>
      <c r="X823" s="536"/>
      <c r="Y823" s="536"/>
      <c r="Z823" s="536"/>
      <c r="AA823" s="536"/>
      <c r="AB823" s="536"/>
      <c r="AC823" s="536"/>
      <c r="AD823" s="536"/>
      <c r="AE823" s="536"/>
    </row>
    <row r="824" customFormat="false" ht="15.75" hidden="false" customHeight="true" outlineLevel="0" collapsed="false">
      <c r="A824" s="536"/>
      <c r="B824" s="536"/>
      <c r="C824" s="536"/>
      <c r="D824" s="538"/>
      <c r="E824" s="538"/>
      <c r="F824" s="536"/>
      <c r="G824" s="536"/>
      <c r="H824" s="536"/>
      <c r="I824" s="536"/>
      <c r="J824" s="536"/>
      <c r="K824" s="536"/>
      <c r="L824" s="536"/>
      <c r="M824" s="536"/>
      <c r="N824" s="536"/>
      <c r="O824" s="536"/>
      <c r="P824" s="536"/>
      <c r="Q824" s="536"/>
      <c r="R824" s="536"/>
      <c r="S824" s="536"/>
      <c r="T824" s="536"/>
      <c r="U824" s="536"/>
      <c r="V824" s="536"/>
      <c r="W824" s="536"/>
      <c r="X824" s="536"/>
      <c r="Y824" s="536"/>
      <c r="Z824" s="536"/>
      <c r="AA824" s="536"/>
      <c r="AB824" s="536"/>
      <c r="AC824" s="536"/>
      <c r="AD824" s="536"/>
      <c r="AE824" s="536"/>
    </row>
    <row r="825" customFormat="false" ht="15.75" hidden="false" customHeight="true" outlineLevel="0" collapsed="false">
      <c r="A825" s="536"/>
      <c r="B825" s="536"/>
      <c r="C825" s="536"/>
      <c r="D825" s="538"/>
      <c r="E825" s="538"/>
      <c r="F825" s="536"/>
      <c r="G825" s="536"/>
      <c r="H825" s="536"/>
      <c r="I825" s="536"/>
      <c r="J825" s="536"/>
      <c r="K825" s="536"/>
      <c r="L825" s="536"/>
      <c r="M825" s="536"/>
      <c r="N825" s="536"/>
      <c r="O825" s="536"/>
      <c r="P825" s="536"/>
      <c r="Q825" s="536"/>
      <c r="R825" s="536"/>
      <c r="S825" s="536"/>
      <c r="T825" s="536"/>
      <c r="U825" s="536"/>
      <c r="V825" s="536"/>
      <c r="W825" s="536"/>
      <c r="X825" s="536"/>
      <c r="Y825" s="536"/>
      <c r="Z825" s="536"/>
      <c r="AA825" s="536"/>
      <c r="AB825" s="536"/>
      <c r="AC825" s="536"/>
      <c r="AD825" s="536"/>
      <c r="AE825" s="536"/>
    </row>
    <row r="826" customFormat="false" ht="15.75" hidden="false" customHeight="true" outlineLevel="0" collapsed="false">
      <c r="A826" s="536"/>
      <c r="B826" s="536"/>
      <c r="C826" s="536"/>
      <c r="D826" s="538"/>
      <c r="E826" s="538"/>
      <c r="F826" s="536"/>
      <c r="G826" s="536"/>
      <c r="H826" s="536"/>
      <c r="I826" s="536"/>
      <c r="J826" s="536"/>
      <c r="K826" s="536"/>
      <c r="L826" s="536"/>
      <c r="M826" s="536"/>
      <c r="N826" s="536"/>
      <c r="O826" s="536"/>
      <c r="P826" s="536"/>
      <c r="Q826" s="536"/>
      <c r="R826" s="536"/>
      <c r="S826" s="536"/>
      <c r="T826" s="536"/>
      <c r="U826" s="536"/>
      <c r="V826" s="536"/>
      <c r="W826" s="536"/>
      <c r="X826" s="536"/>
      <c r="Y826" s="536"/>
      <c r="Z826" s="536"/>
      <c r="AA826" s="536"/>
      <c r="AB826" s="536"/>
      <c r="AC826" s="536"/>
      <c r="AD826" s="536"/>
      <c r="AE826" s="536"/>
    </row>
    <row r="827" customFormat="false" ht="15.75" hidden="false" customHeight="true" outlineLevel="0" collapsed="false">
      <c r="A827" s="536"/>
      <c r="B827" s="536"/>
      <c r="C827" s="536"/>
      <c r="D827" s="538"/>
      <c r="E827" s="538"/>
      <c r="F827" s="536"/>
      <c r="G827" s="536"/>
      <c r="H827" s="536"/>
      <c r="I827" s="536"/>
      <c r="J827" s="536"/>
      <c r="K827" s="536"/>
      <c r="L827" s="536"/>
      <c r="M827" s="536"/>
      <c r="N827" s="536"/>
      <c r="O827" s="536"/>
      <c r="P827" s="536"/>
      <c r="Q827" s="536"/>
      <c r="R827" s="536"/>
      <c r="S827" s="536"/>
      <c r="T827" s="536"/>
      <c r="U827" s="536"/>
      <c r="V827" s="536"/>
      <c r="W827" s="536"/>
      <c r="X827" s="536"/>
      <c r="Y827" s="536"/>
      <c r="Z827" s="536"/>
      <c r="AA827" s="536"/>
      <c r="AB827" s="536"/>
      <c r="AC827" s="536"/>
      <c r="AD827" s="536"/>
      <c r="AE827" s="536"/>
    </row>
    <row r="828" customFormat="false" ht="15.75" hidden="false" customHeight="true" outlineLevel="0" collapsed="false">
      <c r="A828" s="536"/>
      <c r="B828" s="536"/>
      <c r="C828" s="536"/>
      <c r="D828" s="538"/>
      <c r="E828" s="538"/>
      <c r="F828" s="536"/>
      <c r="G828" s="536"/>
      <c r="H828" s="536"/>
      <c r="I828" s="536"/>
      <c r="J828" s="536"/>
      <c r="K828" s="536"/>
      <c r="L828" s="536"/>
      <c r="M828" s="536"/>
      <c r="N828" s="536"/>
      <c r="O828" s="536"/>
      <c r="P828" s="536"/>
      <c r="Q828" s="536"/>
      <c r="R828" s="536"/>
      <c r="S828" s="536"/>
      <c r="T828" s="536"/>
      <c r="U828" s="536"/>
      <c r="V828" s="536"/>
      <c r="W828" s="536"/>
      <c r="X828" s="536"/>
      <c r="Y828" s="536"/>
      <c r="Z828" s="536"/>
      <c r="AA828" s="536"/>
      <c r="AB828" s="536"/>
      <c r="AC828" s="536"/>
      <c r="AD828" s="536"/>
      <c r="AE828" s="536"/>
    </row>
    <row r="829" customFormat="false" ht="15.75" hidden="false" customHeight="true" outlineLevel="0" collapsed="false">
      <c r="A829" s="536"/>
      <c r="B829" s="536"/>
      <c r="C829" s="536"/>
      <c r="D829" s="538"/>
      <c r="E829" s="538"/>
      <c r="F829" s="536"/>
      <c r="G829" s="536"/>
      <c r="H829" s="536"/>
      <c r="I829" s="536"/>
      <c r="J829" s="536"/>
      <c r="K829" s="536"/>
      <c r="L829" s="536"/>
      <c r="M829" s="536"/>
      <c r="N829" s="536"/>
      <c r="O829" s="536"/>
      <c r="P829" s="536"/>
      <c r="Q829" s="536"/>
      <c r="R829" s="536"/>
      <c r="S829" s="536"/>
      <c r="T829" s="536"/>
      <c r="U829" s="536"/>
      <c r="V829" s="536"/>
      <c r="W829" s="536"/>
      <c r="X829" s="536"/>
      <c r="Y829" s="536"/>
      <c r="Z829" s="536"/>
      <c r="AA829" s="536"/>
      <c r="AB829" s="536"/>
      <c r="AC829" s="536"/>
      <c r="AD829" s="536"/>
      <c r="AE829" s="536"/>
    </row>
    <row r="830" customFormat="false" ht="15.75" hidden="false" customHeight="true" outlineLevel="0" collapsed="false">
      <c r="A830" s="536"/>
      <c r="B830" s="536"/>
      <c r="C830" s="536"/>
      <c r="D830" s="538"/>
      <c r="E830" s="538"/>
      <c r="F830" s="536"/>
      <c r="G830" s="536"/>
      <c r="H830" s="536"/>
      <c r="I830" s="536"/>
      <c r="J830" s="536"/>
      <c r="K830" s="536"/>
      <c r="L830" s="536"/>
      <c r="M830" s="536"/>
      <c r="N830" s="536"/>
      <c r="O830" s="536"/>
      <c r="P830" s="536"/>
      <c r="Q830" s="536"/>
      <c r="R830" s="536"/>
      <c r="S830" s="536"/>
      <c r="T830" s="536"/>
      <c r="U830" s="536"/>
      <c r="V830" s="536"/>
      <c r="W830" s="536"/>
      <c r="X830" s="536"/>
      <c r="Y830" s="536"/>
      <c r="Z830" s="536"/>
      <c r="AA830" s="536"/>
      <c r="AB830" s="536"/>
      <c r="AC830" s="536"/>
      <c r="AD830" s="536"/>
      <c r="AE830" s="536"/>
    </row>
    <row r="831" customFormat="false" ht="15.75" hidden="false" customHeight="true" outlineLevel="0" collapsed="false">
      <c r="A831" s="536"/>
      <c r="B831" s="536"/>
      <c r="C831" s="536"/>
      <c r="D831" s="538"/>
      <c r="E831" s="538"/>
      <c r="F831" s="536"/>
      <c r="G831" s="536"/>
      <c r="H831" s="536"/>
      <c r="I831" s="536"/>
      <c r="J831" s="536"/>
      <c r="K831" s="536"/>
      <c r="L831" s="536"/>
      <c r="M831" s="536"/>
      <c r="N831" s="536"/>
      <c r="O831" s="536"/>
      <c r="P831" s="536"/>
      <c r="Q831" s="536"/>
      <c r="R831" s="536"/>
      <c r="S831" s="536"/>
      <c r="T831" s="536"/>
      <c r="U831" s="536"/>
      <c r="V831" s="536"/>
      <c r="W831" s="536"/>
      <c r="X831" s="536"/>
      <c r="Y831" s="536"/>
      <c r="Z831" s="536"/>
      <c r="AA831" s="536"/>
      <c r="AB831" s="536"/>
      <c r="AC831" s="536"/>
      <c r="AD831" s="536"/>
      <c r="AE831" s="536"/>
    </row>
    <row r="832" customFormat="false" ht="15.75" hidden="false" customHeight="true" outlineLevel="0" collapsed="false">
      <c r="A832" s="536"/>
      <c r="B832" s="536"/>
      <c r="C832" s="536"/>
      <c r="D832" s="538"/>
      <c r="E832" s="538"/>
      <c r="F832" s="536"/>
      <c r="G832" s="536"/>
      <c r="H832" s="536"/>
      <c r="I832" s="536"/>
      <c r="J832" s="536"/>
      <c r="K832" s="536"/>
      <c r="L832" s="536"/>
      <c r="M832" s="536"/>
      <c r="N832" s="536"/>
      <c r="O832" s="536"/>
      <c r="P832" s="536"/>
      <c r="Q832" s="536"/>
      <c r="R832" s="536"/>
      <c r="S832" s="536"/>
      <c r="T832" s="536"/>
      <c r="U832" s="536"/>
      <c r="V832" s="536"/>
      <c r="W832" s="536"/>
      <c r="X832" s="536"/>
      <c r="Y832" s="536"/>
      <c r="Z832" s="536"/>
      <c r="AA832" s="536"/>
      <c r="AB832" s="536"/>
      <c r="AC832" s="536"/>
      <c r="AD832" s="536"/>
      <c r="AE832" s="536"/>
    </row>
    <row r="833" customFormat="false" ht="15.75" hidden="false" customHeight="true" outlineLevel="0" collapsed="false">
      <c r="A833" s="536"/>
      <c r="B833" s="536"/>
      <c r="C833" s="536"/>
      <c r="D833" s="538"/>
      <c r="E833" s="538"/>
      <c r="F833" s="536"/>
      <c r="G833" s="536"/>
      <c r="H833" s="536"/>
      <c r="I833" s="536"/>
      <c r="J833" s="536"/>
      <c r="K833" s="536"/>
      <c r="L833" s="536"/>
      <c r="M833" s="536"/>
      <c r="N833" s="536"/>
      <c r="O833" s="536"/>
      <c r="P833" s="536"/>
      <c r="Q833" s="536"/>
      <c r="R833" s="536"/>
      <c r="S833" s="536"/>
      <c r="T833" s="536"/>
      <c r="U833" s="536"/>
      <c r="V833" s="536"/>
      <c r="W833" s="536"/>
      <c r="X833" s="536"/>
      <c r="Y833" s="536"/>
      <c r="Z833" s="536"/>
      <c r="AA833" s="536"/>
      <c r="AB833" s="536"/>
      <c r="AC833" s="536"/>
      <c r="AD833" s="536"/>
      <c r="AE833" s="536"/>
    </row>
    <row r="834" customFormat="false" ht="15.75" hidden="false" customHeight="true" outlineLevel="0" collapsed="false">
      <c r="A834" s="536"/>
      <c r="B834" s="536"/>
      <c r="C834" s="536"/>
      <c r="D834" s="538"/>
      <c r="E834" s="538"/>
      <c r="F834" s="536"/>
      <c r="G834" s="536"/>
      <c r="H834" s="536"/>
      <c r="I834" s="536"/>
      <c r="J834" s="536"/>
      <c r="K834" s="536"/>
      <c r="L834" s="536"/>
      <c r="M834" s="536"/>
      <c r="N834" s="536"/>
      <c r="O834" s="536"/>
      <c r="P834" s="536"/>
      <c r="Q834" s="536"/>
      <c r="R834" s="536"/>
      <c r="S834" s="536"/>
      <c r="T834" s="536"/>
      <c r="U834" s="536"/>
      <c r="V834" s="536"/>
      <c r="W834" s="536"/>
      <c r="X834" s="536"/>
      <c r="Y834" s="536"/>
      <c r="Z834" s="536"/>
      <c r="AA834" s="536"/>
      <c r="AB834" s="536"/>
      <c r="AC834" s="536"/>
      <c r="AD834" s="536"/>
      <c r="AE834" s="536"/>
    </row>
    <row r="835" customFormat="false" ht="15.75" hidden="false" customHeight="true" outlineLevel="0" collapsed="false">
      <c r="A835" s="536"/>
      <c r="B835" s="536"/>
      <c r="C835" s="536"/>
      <c r="D835" s="538"/>
      <c r="E835" s="538"/>
      <c r="F835" s="536"/>
      <c r="G835" s="536"/>
      <c r="H835" s="536"/>
      <c r="I835" s="536"/>
      <c r="J835" s="536"/>
      <c r="K835" s="536"/>
      <c r="L835" s="536"/>
      <c r="M835" s="536"/>
      <c r="N835" s="536"/>
      <c r="O835" s="536"/>
      <c r="P835" s="536"/>
      <c r="Q835" s="536"/>
      <c r="R835" s="536"/>
      <c r="S835" s="536"/>
      <c r="T835" s="536"/>
      <c r="U835" s="536"/>
      <c r="V835" s="536"/>
      <c r="W835" s="536"/>
      <c r="X835" s="536"/>
      <c r="Y835" s="536"/>
      <c r="Z835" s="536"/>
      <c r="AA835" s="536"/>
      <c r="AB835" s="536"/>
      <c r="AC835" s="536"/>
      <c r="AD835" s="536"/>
      <c r="AE835" s="536"/>
    </row>
    <row r="836" customFormat="false" ht="15.75" hidden="false" customHeight="true" outlineLevel="0" collapsed="false">
      <c r="A836" s="536"/>
      <c r="B836" s="536"/>
      <c r="C836" s="536"/>
      <c r="D836" s="538"/>
      <c r="E836" s="538"/>
      <c r="F836" s="536"/>
      <c r="G836" s="536"/>
      <c r="H836" s="536"/>
      <c r="I836" s="536"/>
      <c r="J836" s="536"/>
      <c r="K836" s="536"/>
      <c r="L836" s="536"/>
      <c r="M836" s="536"/>
      <c r="N836" s="536"/>
      <c r="O836" s="536"/>
      <c r="P836" s="536"/>
      <c r="Q836" s="536"/>
      <c r="R836" s="536"/>
      <c r="S836" s="536"/>
      <c r="T836" s="536"/>
      <c r="U836" s="536"/>
      <c r="V836" s="536"/>
      <c r="W836" s="536"/>
      <c r="X836" s="536"/>
      <c r="Y836" s="536"/>
      <c r="Z836" s="536"/>
      <c r="AA836" s="536"/>
      <c r="AB836" s="536"/>
      <c r="AC836" s="536"/>
      <c r="AD836" s="536"/>
      <c r="AE836" s="536"/>
    </row>
    <row r="837" customFormat="false" ht="15.75" hidden="false" customHeight="true" outlineLevel="0" collapsed="false">
      <c r="A837" s="536"/>
      <c r="B837" s="536"/>
      <c r="C837" s="536"/>
      <c r="D837" s="538"/>
      <c r="E837" s="538"/>
      <c r="F837" s="536"/>
      <c r="G837" s="536"/>
      <c r="H837" s="536"/>
      <c r="I837" s="536"/>
      <c r="J837" s="536"/>
      <c r="K837" s="536"/>
      <c r="L837" s="536"/>
      <c r="M837" s="536"/>
      <c r="N837" s="536"/>
      <c r="O837" s="536"/>
      <c r="P837" s="536"/>
      <c r="Q837" s="536"/>
      <c r="R837" s="536"/>
      <c r="S837" s="536"/>
      <c r="T837" s="536"/>
      <c r="U837" s="536"/>
      <c r="V837" s="536"/>
      <c r="W837" s="536"/>
      <c r="X837" s="536"/>
      <c r="Y837" s="536"/>
      <c r="Z837" s="536"/>
      <c r="AA837" s="536"/>
      <c r="AB837" s="536"/>
      <c r="AC837" s="536"/>
      <c r="AD837" s="536"/>
      <c r="AE837" s="536"/>
    </row>
    <row r="838" customFormat="false" ht="15.75" hidden="false" customHeight="true" outlineLevel="0" collapsed="false">
      <c r="A838" s="536"/>
      <c r="B838" s="536"/>
      <c r="C838" s="536"/>
      <c r="D838" s="538"/>
      <c r="E838" s="538"/>
      <c r="F838" s="536"/>
      <c r="G838" s="536"/>
      <c r="H838" s="536"/>
      <c r="I838" s="536"/>
      <c r="J838" s="536"/>
      <c r="K838" s="536"/>
      <c r="L838" s="536"/>
      <c r="M838" s="536"/>
      <c r="N838" s="536"/>
      <c r="O838" s="536"/>
      <c r="P838" s="536"/>
      <c r="Q838" s="536"/>
      <c r="R838" s="536"/>
      <c r="S838" s="536"/>
      <c r="T838" s="536"/>
      <c r="U838" s="536"/>
      <c r="V838" s="536"/>
      <c r="W838" s="536"/>
      <c r="X838" s="536"/>
      <c r="Y838" s="536"/>
      <c r="Z838" s="536"/>
      <c r="AA838" s="536"/>
      <c r="AB838" s="536"/>
      <c r="AC838" s="536"/>
      <c r="AD838" s="536"/>
      <c r="AE838" s="536"/>
    </row>
    <row r="839" customFormat="false" ht="15.75" hidden="false" customHeight="true" outlineLevel="0" collapsed="false">
      <c r="A839" s="536"/>
      <c r="B839" s="536"/>
      <c r="C839" s="536"/>
      <c r="D839" s="538"/>
      <c r="E839" s="538"/>
      <c r="F839" s="536"/>
      <c r="G839" s="536"/>
      <c r="H839" s="536"/>
      <c r="I839" s="536"/>
      <c r="J839" s="536"/>
      <c r="K839" s="536"/>
      <c r="L839" s="536"/>
      <c r="M839" s="536"/>
      <c r="N839" s="536"/>
      <c r="O839" s="536"/>
      <c r="P839" s="536"/>
      <c r="Q839" s="536"/>
      <c r="R839" s="536"/>
      <c r="S839" s="536"/>
      <c r="T839" s="536"/>
      <c r="U839" s="536"/>
      <c r="V839" s="536"/>
      <c r="W839" s="536"/>
      <c r="X839" s="536"/>
      <c r="Y839" s="536"/>
      <c r="Z839" s="536"/>
      <c r="AA839" s="536"/>
      <c r="AB839" s="536"/>
      <c r="AC839" s="536"/>
      <c r="AD839" s="536"/>
      <c r="AE839" s="536"/>
    </row>
    <row r="840" customFormat="false" ht="15.75" hidden="false" customHeight="true" outlineLevel="0" collapsed="false">
      <c r="A840" s="536"/>
      <c r="B840" s="536"/>
      <c r="C840" s="536"/>
      <c r="D840" s="538"/>
      <c r="E840" s="538"/>
      <c r="F840" s="536"/>
      <c r="G840" s="536"/>
      <c r="H840" s="536"/>
      <c r="I840" s="536"/>
      <c r="J840" s="536"/>
      <c r="K840" s="536"/>
      <c r="L840" s="536"/>
      <c r="M840" s="536"/>
      <c r="N840" s="536"/>
      <c r="O840" s="536"/>
      <c r="P840" s="536"/>
      <c r="Q840" s="536"/>
      <c r="R840" s="536"/>
      <c r="S840" s="536"/>
      <c r="T840" s="536"/>
      <c r="U840" s="536"/>
      <c r="V840" s="536"/>
      <c r="W840" s="536"/>
      <c r="X840" s="536"/>
      <c r="Y840" s="536"/>
      <c r="Z840" s="536"/>
      <c r="AA840" s="536"/>
      <c r="AB840" s="536"/>
      <c r="AC840" s="536"/>
      <c r="AD840" s="536"/>
      <c r="AE840" s="536"/>
    </row>
    <row r="841" customFormat="false" ht="15.75" hidden="false" customHeight="true" outlineLevel="0" collapsed="false">
      <c r="A841" s="536"/>
      <c r="B841" s="536"/>
      <c r="C841" s="536"/>
      <c r="D841" s="538"/>
      <c r="E841" s="538"/>
      <c r="F841" s="536"/>
      <c r="G841" s="536"/>
      <c r="H841" s="536"/>
      <c r="I841" s="536"/>
      <c r="J841" s="536"/>
      <c r="K841" s="536"/>
      <c r="L841" s="536"/>
      <c r="M841" s="536"/>
      <c r="N841" s="536"/>
      <c r="O841" s="536"/>
      <c r="P841" s="536"/>
      <c r="Q841" s="536"/>
      <c r="R841" s="536"/>
      <c r="S841" s="536"/>
      <c r="T841" s="536"/>
      <c r="U841" s="536"/>
      <c r="V841" s="536"/>
      <c r="W841" s="536"/>
      <c r="X841" s="536"/>
      <c r="Y841" s="536"/>
      <c r="Z841" s="536"/>
      <c r="AA841" s="536"/>
      <c r="AB841" s="536"/>
      <c r="AC841" s="536"/>
      <c r="AD841" s="536"/>
      <c r="AE841" s="536"/>
    </row>
    <row r="842" customFormat="false" ht="15.75" hidden="false" customHeight="true" outlineLevel="0" collapsed="false">
      <c r="A842" s="536"/>
      <c r="B842" s="536"/>
      <c r="C842" s="536"/>
      <c r="D842" s="538"/>
      <c r="E842" s="538"/>
      <c r="F842" s="536"/>
      <c r="G842" s="536"/>
      <c r="H842" s="536"/>
      <c r="I842" s="536"/>
      <c r="J842" s="536"/>
      <c r="K842" s="536"/>
      <c r="L842" s="536"/>
      <c r="M842" s="536"/>
      <c r="N842" s="536"/>
      <c r="O842" s="536"/>
      <c r="P842" s="536"/>
      <c r="Q842" s="536"/>
      <c r="R842" s="536"/>
      <c r="S842" s="536"/>
      <c r="T842" s="536"/>
      <c r="U842" s="536"/>
      <c r="V842" s="536"/>
      <c r="W842" s="536"/>
      <c r="X842" s="536"/>
      <c r="Y842" s="536"/>
      <c r="Z842" s="536"/>
      <c r="AA842" s="536"/>
      <c r="AB842" s="536"/>
      <c r="AC842" s="536"/>
      <c r="AD842" s="536"/>
      <c r="AE842" s="536"/>
    </row>
    <row r="843" customFormat="false" ht="15.75" hidden="false" customHeight="true" outlineLevel="0" collapsed="false">
      <c r="A843" s="536"/>
      <c r="B843" s="536"/>
      <c r="C843" s="536"/>
      <c r="D843" s="538"/>
      <c r="E843" s="538"/>
      <c r="F843" s="536"/>
      <c r="G843" s="536"/>
      <c r="H843" s="536"/>
      <c r="I843" s="536"/>
      <c r="J843" s="536"/>
      <c r="K843" s="536"/>
      <c r="L843" s="536"/>
      <c r="M843" s="536"/>
      <c r="N843" s="536"/>
      <c r="O843" s="536"/>
      <c r="P843" s="536"/>
      <c r="Q843" s="536"/>
      <c r="R843" s="536"/>
      <c r="S843" s="536"/>
      <c r="T843" s="536"/>
      <c r="U843" s="536"/>
      <c r="V843" s="536"/>
      <c r="W843" s="536"/>
      <c r="X843" s="536"/>
      <c r="Y843" s="536"/>
      <c r="Z843" s="536"/>
      <c r="AA843" s="536"/>
      <c r="AB843" s="536"/>
      <c r="AC843" s="536"/>
      <c r="AD843" s="536"/>
      <c r="AE843" s="536"/>
    </row>
    <row r="844" customFormat="false" ht="15.75" hidden="false" customHeight="true" outlineLevel="0" collapsed="false">
      <c r="A844" s="536"/>
      <c r="B844" s="536"/>
      <c r="C844" s="536"/>
      <c r="D844" s="538"/>
      <c r="E844" s="538"/>
      <c r="F844" s="536"/>
      <c r="G844" s="536"/>
      <c r="H844" s="536"/>
      <c r="I844" s="536"/>
      <c r="J844" s="536"/>
      <c r="K844" s="536"/>
      <c r="L844" s="536"/>
      <c r="M844" s="536"/>
      <c r="N844" s="536"/>
      <c r="O844" s="536"/>
      <c r="P844" s="536"/>
      <c r="Q844" s="536"/>
      <c r="R844" s="536"/>
      <c r="S844" s="536"/>
      <c r="T844" s="536"/>
      <c r="U844" s="536"/>
      <c r="V844" s="536"/>
      <c r="W844" s="536"/>
      <c r="X844" s="536"/>
      <c r="Y844" s="536"/>
      <c r="Z844" s="536"/>
      <c r="AA844" s="536"/>
      <c r="AB844" s="536"/>
      <c r="AC844" s="536"/>
      <c r="AD844" s="536"/>
      <c r="AE844" s="536"/>
    </row>
    <row r="845" customFormat="false" ht="15.75" hidden="false" customHeight="true" outlineLevel="0" collapsed="false">
      <c r="A845" s="536"/>
      <c r="B845" s="536"/>
      <c r="C845" s="536"/>
      <c r="D845" s="538"/>
      <c r="E845" s="538"/>
      <c r="F845" s="536"/>
      <c r="G845" s="536"/>
      <c r="H845" s="536"/>
      <c r="I845" s="536"/>
      <c r="J845" s="536"/>
      <c r="K845" s="536"/>
      <c r="L845" s="536"/>
      <c r="M845" s="536"/>
      <c r="N845" s="536"/>
      <c r="O845" s="536"/>
      <c r="P845" s="536"/>
      <c r="Q845" s="536"/>
      <c r="R845" s="536"/>
      <c r="S845" s="536"/>
      <c r="T845" s="536"/>
      <c r="U845" s="536"/>
      <c r="V845" s="536"/>
      <c r="W845" s="536"/>
      <c r="X845" s="536"/>
      <c r="Y845" s="536"/>
      <c r="Z845" s="536"/>
      <c r="AA845" s="536"/>
      <c r="AB845" s="536"/>
      <c r="AC845" s="536"/>
      <c r="AD845" s="536"/>
      <c r="AE845" s="536"/>
    </row>
    <row r="846" customFormat="false" ht="15.75" hidden="false" customHeight="true" outlineLevel="0" collapsed="false">
      <c r="A846" s="536"/>
      <c r="B846" s="536"/>
      <c r="C846" s="536"/>
      <c r="D846" s="538"/>
      <c r="E846" s="538"/>
      <c r="F846" s="536"/>
      <c r="G846" s="536"/>
      <c r="H846" s="536"/>
      <c r="I846" s="536"/>
      <c r="J846" s="536"/>
      <c r="K846" s="536"/>
      <c r="L846" s="536"/>
      <c r="M846" s="536"/>
      <c r="N846" s="536"/>
      <c r="O846" s="536"/>
      <c r="P846" s="536"/>
      <c r="Q846" s="536"/>
      <c r="R846" s="536"/>
      <c r="S846" s="536"/>
      <c r="T846" s="536"/>
      <c r="U846" s="536"/>
      <c r="V846" s="536"/>
      <c r="W846" s="536"/>
      <c r="X846" s="536"/>
      <c r="Y846" s="536"/>
      <c r="Z846" s="536"/>
      <c r="AA846" s="536"/>
      <c r="AB846" s="536"/>
      <c r="AC846" s="536"/>
      <c r="AD846" s="536"/>
      <c r="AE846" s="536"/>
    </row>
    <row r="847" customFormat="false" ht="15.75" hidden="false" customHeight="true" outlineLevel="0" collapsed="false">
      <c r="A847" s="536"/>
      <c r="B847" s="536"/>
      <c r="C847" s="536"/>
      <c r="D847" s="538"/>
      <c r="E847" s="538"/>
      <c r="F847" s="536"/>
      <c r="G847" s="536"/>
      <c r="H847" s="536"/>
      <c r="I847" s="536"/>
      <c r="J847" s="536"/>
      <c r="K847" s="536"/>
      <c r="L847" s="536"/>
      <c r="M847" s="536"/>
      <c r="N847" s="536"/>
      <c r="O847" s="536"/>
      <c r="P847" s="536"/>
      <c r="Q847" s="536"/>
      <c r="R847" s="536"/>
      <c r="S847" s="536"/>
      <c r="T847" s="536"/>
      <c r="U847" s="536"/>
      <c r="V847" s="536"/>
      <c r="W847" s="536"/>
      <c r="X847" s="536"/>
      <c r="Y847" s="536"/>
      <c r="Z847" s="536"/>
      <c r="AA847" s="536"/>
      <c r="AB847" s="536"/>
      <c r="AC847" s="536"/>
      <c r="AD847" s="536"/>
      <c r="AE847" s="536"/>
    </row>
    <row r="848" customFormat="false" ht="15.75" hidden="false" customHeight="true" outlineLevel="0" collapsed="false">
      <c r="A848" s="536"/>
      <c r="B848" s="536"/>
      <c r="C848" s="536"/>
      <c r="D848" s="538"/>
      <c r="E848" s="538"/>
      <c r="F848" s="536"/>
      <c r="G848" s="536"/>
      <c r="H848" s="536"/>
      <c r="I848" s="536"/>
      <c r="J848" s="536"/>
      <c r="K848" s="536"/>
      <c r="L848" s="536"/>
      <c r="M848" s="536"/>
      <c r="N848" s="536"/>
      <c r="O848" s="536"/>
      <c r="P848" s="536"/>
      <c r="Q848" s="536"/>
      <c r="R848" s="536"/>
      <c r="S848" s="536"/>
      <c r="T848" s="536"/>
      <c r="U848" s="536"/>
      <c r="V848" s="536"/>
      <c r="W848" s="536"/>
      <c r="X848" s="536"/>
      <c r="Y848" s="536"/>
      <c r="Z848" s="536"/>
      <c r="AA848" s="536"/>
      <c r="AB848" s="536"/>
      <c r="AC848" s="536"/>
      <c r="AD848" s="536"/>
      <c r="AE848" s="536"/>
    </row>
    <row r="849" customFormat="false" ht="15.75" hidden="false" customHeight="true" outlineLevel="0" collapsed="false">
      <c r="A849" s="536"/>
      <c r="B849" s="536"/>
      <c r="C849" s="536"/>
      <c r="D849" s="538"/>
      <c r="E849" s="538"/>
      <c r="F849" s="536"/>
      <c r="G849" s="536"/>
      <c r="H849" s="536"/>
      <c r="I849" s="536"/>
      <c r="J849" s="536"/>
      <c r="K849" s="536"/>
      <c r="L849" s="536"/>
      <c r="M849" s="536"/>
      <c r="N849" s="536"/>
      <c r="O849" s="536"/>
      <c r="P849" s="536"/>
      <c r="Q849" s="536"/>
      <c r="R849" s="536"/>
      <c r="S849" s="536"/>
      <c r="T849" s="536"/>
      <c r="U849" s="536"/>
      <c r="V849" s="536"/>
      <c r="W849" s="536"/>
      <c r="X849" s="536"/>
      <c r="Y849" s="536"/>
      <c r="Z849" s="536"/>
      <c r="AA849" s="536"/>
      <c r="AB849" s="536"/>
      <c r="AC849" s="536"/>
      <c r="AD849" s="536"/>
      <c r="AE849" s="536"/>
    </row>
    <row r="850" customFormat="false" ht="15.75" hidden="false" customHeight="true" outlineLevel="0" collapsed="false">
      <c r="A850" s="536"/>
      <c r="B850" s="536"/>
      <c r="C850" s="536"/>
      <c r="D850" s="538"/>
      <c r="E850" s="538"/>
      <c r="F850" s="536"/>
      <c r="G850" s="536"/>
      <c r="H850" s="536"/>
      <c r="I850" s="536"/>
      <c r="J850" s="536"/>
      <c r="K850" s="536"/>
      <c r="L850" s="536"/>
      <c r="M850" s="536"/>
      <c r="N850" s="536"/>
      <c r="O850" s="536"/>
      <c r="P850" s="536"/>
      <c r="Q850" s="536"/>
      <c r="R850" s="536"/>
      <c r="S850" s="536"/>
      <c r="T850" s="536"/>
      <c r="U850" s="536"/>
      <c r="V850" s="536"/>
      <c r="W850" s="536"/>
      <c r="X850" s="536"/>
      <c r="Y850" s="536"/>
      <c r="Z850" s="536"/>
      <c r="AA850" s="536"/>
      <c r="AB850" s="536"/>
      <c r="AC850" s="536"/>
      <c r="AD850" s="536"/>
      <c r="AE850" s="536"/>
    </row>
    <row r="851" customFormat="false" ht="15.75" hidden="false" customHeight="true" outlineLevel="0" collapsed="false">
      <c r="A851" s="536"/>
      <c r="B851" s="536"/>
      <c r="C851" s="536"/>
      <c r="D851" s="538"/>
      <c r="E851" s="538"/>
      <c r="F851" s="536"/>
      <c r="G851" s="536"/>
      <c r="H851" s="536"/>
      <c r="I851" s="536"/>
      <c r="J851" s="536"/>
      <c r="K851" s="536"/>
      <c r="L851" s="536"/>
      <c r="M851" s="536"/>
      <c r="N851" s="536"/>
      <c r="O851" s="536"/>
      <c r="P851" s="536"/>
      <c r="Q851" s="536"/>
      <c r="R851" s="536"/>
      <c r="S851" s="536"/>
      <c r="T851" s="536"/>
      <c r="U851" s="536"/>
      <c r="V851" s="536"/>
      <c r="W851" s="536"/>
      <c r="X851" s="536"/>
      <c r="Y851" s="536"/>
      <c r="Z851" s="536"/>
      <c r="AA851" s="536"/>
      <c r="AB851" s="536"/>
      <c r="AC851" s="536"/>
      <c r="AD851" s="536"/>
      <c r="AE851" s="536"/>
    </row>
    <row r="852" customFormat="false" ht="15.75" hidden="false" customHeight="true" outlineLevel="0" collapsed="false">
      <c r="A852" s="536"/>
      <c r="B852" s="536"/>
      <c r="C852" s="536"/>
      <c r="D852" s="538"/>
      <c r="E852" s="538"/>
      <c r="F852" s="536"/>
      <c r="G852" s="536"/>
      <c r="H852" s="536"/>
      <c r="I852" s="536"/>
      <c r="J852" s="536"/>
      <c r="K852" s="536"/>
      <c r="L852" s="536"/>
      <c r="M852" s="536"/>
      <c r="N852" s="536"/>
      <c r="O852" s="536"/>
      <c r="P852" s="536"/>
      <c r="Q852" s="536"/>
      <c r="R852" s="536"/>
      <c r="S852" s="536"/>
      <c r="T852" s="536"/>
      <c r="U852" s="536"/>
      <c r="V852" s="536"/>
      <c r="W852" s="536"/>
      <c r="X852" s="536"/>
      <c r="Y852" s="536"/>
      <c r="Z852" s="536"/>
      <c r="AA852" s="536"/>
      <c r="AB852" s="536"/>
      <c r="AC852" s="536"/>
      <c r="AD852" s="536"/>
      <c r="AE852" s="536"/>
    </row>
    <row r="853" customFormat="false" ht="15.75" hidden="false" customHeight="true" outlineLevel="0" collapsed="false">
      <c r="A853" s="536"/>
      <c r="B853" s="536"/>
      <c r="C853" s="536"/>
      <c r="D853" s="538"/>
      <c r="E853" s="538"/>
      <c r="F853" s="536"/>
      <c r="G853" s="536"/>
      <c r="H853" s="536"/>
      <c r="I853" s="536"/>
      <c r="J853" s="536"/>
      <c r="K853" s="536"/>
      <c r="L853" s="536"/>
      <c r="M853" s="536"/>
      <c r="N853" s="536"/>
      <c r="O853" s="536"/>
      <c r="P853" s="536"/>
      <c r="Q853" s="536"/>
      <c r="R853" s="536"/>
      <c r="S853" s="536"/>
      <c r="T853" s="536"/>
      <c r="U853" s="536"/>
      <c r="V853" s="536"/>
      <c r="W853" s="536"/>
      <c r="X853" s="536"/>
      <c r="Y853" s="536"/>
      <c r="Z853" s="536"/>
      <c r="AA853" s="536"/>
      <c r="AB853" s="536"/>
      <c r="AC853" s="536"/>
      <c r="AD853" s="536"/>
      <c r="AE853" s="536"/>
    </row>
    <row r="854" customFormat="false" ht="15.75" hidden="false" customHeight="true" outlineLevel="0" collapsed="false">
      <c r="A854" s="536"/>
      <c r="B854" s="536"/>
      <c r="C854" s="536"/>
      <c r="D854" s="538"/>
      <c r="E854" s="538"/>
      <c r="F854" s="536"/>
      <c r="G854" s="536"/>
      <c r="H854" s="536"/>
      <c r="I854" s="536"/>
      <c r="J854" s="536"/>
      <c r="K854" s="536"/>
      <c r="L854" s="536"/>
      <c r="M854" s="536"/>
      <c r="N854" s="536"/>
      <c r="O854" s="536"/>
      <c r="P854" s="536"/>
      <c r="Q854" s="536"/>
      <c r="R854" s="536"/>
      <c r="S854" s="536"/>
      <c r="T854" s="536"/>
      <c r="U854" s="536"/>
      <c r="V854" s="536"/>
      <c r="W854" s="536"/>
      <c r="X854" s="536"/>
      <c r="Y854" s="536"/>
      <c r="Z854" s="536"/>
      <c r="AA854" s="536"/>
      <c r="AB854" s="536"/>
      <c r="AC854" s="536"/>
      <c r="AD854" s="536"/>
      <c r="AE854" s="536"/>
    </row>
    <row r="855" customFormat="false" ht="15.75" hidden="false" customHeight="true" outlineLevel="0" collapsed="false">
      <c r="A855" s="536"/>
      <c r="B855" s="536"/>
      <c r="C855" s="536"/>
      <c r="D855" s="538"/>
      <c r="E855" s="538"/>
      <c r="F855" s="536"/>
      <c r="G855" s="536"/>
      <c r="H855" s="536"/>
      <c r="I855" s="536"/>
      <c r="J855" s="536"/>
      <c r="K855" s="536"/>
      <c r="L855" s="536"/>
      <c r="M855" s="536"/>
      <c r="N855" s="536"/>
      <c r="O855" s="536"/>
      <c r="P855" s="536"/>
      <c r="Q855" s="536"/>
      <c r="R855" s="536"/>
      <c r="S855" s="536"/>
      <c r="T855" s="536"/>
      <c r="U855" s="536"/>
      <c r="V855" s="536"/>
      <c r="W855" s="536"/>
      <c r="X855" s="536"/>
      <c r="Y855" s="536"/>
      <c r="Z855" s="536"/>
      <c r="AA855" s="536"/>
      <c r="AB855" s="536"/>
      <c r="AC855" s="536"/>
      <c r="AD855" s="536"/>
      <c r="AE855" s="536"/>
    </row>
    <row r="856" customFormat="false" ht="15.75" hidden="false" customHeight="true" outlineLevel="0" collapsed="false">
      <c r="A856" s="536"/>
      <c r="B856" s="536"/>
      <c r="C856" s="536"/>
      <c r="D856" s="538"/>
      <c r="E856" s="538"/>
      <c r="F856" s="536"/>
      <c r="G856" s="536"/>
      <c r="H856" s="536"/>
      <c r="I856" s="536"/>
      <c r="J856" s="536"/>
      <c r="K856" s="536"/>
      <c r="L856" s="536"/>
      <c r="M856" s="536"/>
      <c r="N856" s="536"/>
      <c r="O856" s="536"/>
      <c r="P856" s="536"/>
      <c r="Q856" s="536"/>
      <c r="R856" s="536"/>
      <c r="S856" s="536"/>
      <c r="T856" s="536"/>
      <c r="U856" s="536"/>
      <c r="V856" s="536"/>
      <c r="W856" s="536"/>
      <c r="X856" s="536"/>
      <c r="Y856" s="536"/>
      <c r="Z856" s="536"/>
      <c r="AA856" s="536"/>
      <c r="AB856" s="536"/>
      <c r="AC856" s="536"/>
      <c r="AD856" s="536"/>
      <c r="AE856" s="536"/>
    </row>
    <row r="857" customFormat="false" ht="15.75" hidden="false" customHeight="true" outlineLevel="0" collapsed="false">
      <c r="A857" s="536"/>
      <c r="B857" s="536"/>
      <c r="C857" s="536"/>
      <c r="D857" s="538"/>
      <c r="E857" s="538"/>
      <c r="F857" s="536"/>
      <c r="G857" s="536"/>
      <c r="H857" s="536"/>
      <c r="I857" s="536"/>
      <c r="J857" s="536"/>
      <c r="K857" s="536"/>
      <c r="L857" s="536"/>
      <c r="M857" s="536"/>
      <c r="N857" s="536"/>
      <c r="O857" s="536"/>
      <c r="P857" s="536"/>
      <c r="Q857" s="536"/>
      <c r="R857" s="536"/>
      <c r="S857" s="536"/>
      <c r="T857" s="536"/>
      <c r="U857" s="536"/>
      <c r="V857" s="536"/>
      <c r="W857" s="536"/>
      <c r="X857" s="536"/>
      <c r="Y857" s="536"/>
      <c r="Z857" s="536"/>
      <c r="AA857" s="536"/>
      <c r="AB857" s="536"/>
      <c r="AC857" s="536"/>
      <c r="AD857" s="536"/>
      <c r="AE857" s="536"/>
    </row>
    <row r="858" customFormat="false" ht="15.75" hidden="false" customHeight="true" outlineLevel="0" collapsed="false">
      <c r="A858" s="536"/>
      <c r="B858" s="536"/>
      <c r="C858" s="536"/>
      <c r="D858" s="538"/>
      <c r="E858" s="538"/>
      <c r="F858" s="536"/>
      <c r="G858" s="536"/>
      <c r="H858" s="536"/>
      <c r="I858" s="536"/>
      <c r="J858" s="536"/>
      <c r="K858" s="536"/>
      <c r="L858" s="536"/>
      <c r="M858" s="536"/>
      <c r="N858" s="536"/>
      <c r="O858" s="536"/>
      <c r="P858" s="536"/>
      <c r="Q858" s="536"/>
      <c r="R858" s="536"/>
      <c r="S858" s="536"/>
      <c r="T858" s="536"/>
      <c r="U858" s="536"/>
      <c r="V858" s="536"/>
      <c r="W858" s="536"/>
      <c r="X858" s="536"/>
      <c r="Y858" s="536"/>
      <c r="Z858" s="536"/>
      <c r="AA858" s="536"/>
      <c r="AB858" s="536"/>
      <c r="AC858" s="536"/>
      <c r="AD858" s="536"/>
      <c r="AE858" s="536"/>
    </row>
    <row r="859" customFormat="false" ht="15.75" hidden="false" customHeight="true" outlineLevel="0" collapsed="false">
      <c r="A859" s="536"/>
      <c r="B859" s="536"/>
      <c r="C859" s="536"/>
      <c r="D859" s="538"/>
      <c r="E859" s="538"/>
      <c r="F859" s="536"/>
      <c r="G859" s="536"/>
      <c r="H859" s="536"/>
      <c r="I859" s="536"/>
      <c r="J859" s="536"/>
      <c r="K859" s="536"/>
      <c r="L859" s="536"/>
      <c r="M859" s="536"/>
      <c r="N859" s="536"/>
      <c r="O859" s="536"/>
      <c r="P859" s="536"/>
      <c r="Q859" s="536"/>
      <c r="R859" s="536"/>
      <c r="S859" s="536"/>
      <c r="T859" s="536"/>
      <c r="U859" s="536"/>
      <c r="V859" s="536"/>
      <c r="W859" s="536"/>
      <c r="X859" s="536"/>
      <c r="Y859" s="536"/>
      <c r="Z859" s="536"/>
      <c r="AA859" s="536"/>
      <c r="AB859" s="536"/>
      <c r="AC859" s="536"/>
      <c r="AD859" s="536"/>
      <c r="AE859" s="536"/>
    </row>
    <row r="860" customFormat="false" ht="15.75" hidden="false" customHeight="true" outlineLevel="0" collapsed="false">
      <c r="A860" s="536"/>
      <c r="B860" s="536"/>
      <c r="C860" s="536"/>
      <c r="D860" s="538"/>
      <c r="E860" s="538"/>
      <c r="F860" s="536"/>
      <c r="G860" s="536"/>
      <c r="H860" s="536"/>
      <c r="I860" s="536"/>
      <c r="J860" s="536"/>
      <c r="K860" s="536"/>
      <c r="L860" s="536"/>
      <c r="M860" s="536"/>
      <c r="N860" s="536"/>
      <c r="O860" s="536"/>
      <c r="P860" s="536"/>
      <c r="Q860" s="536"/>
      <c r="R860" s="536"/>
      <c r="S860" s="536"/>
      <c r="T860" s="536"/>
      <c r="U860" s="536"/>
      <c r="V860" s="536"/>
      <c r="W860" s="536"/>
      <c r="X860" s="536"/>
      <c r="Y860" s="536"/>
      <c r="Z860" s="536"/>
      <c r="AA860" s="536"/>
      <c r="AB860" s="536"/>
      <c r="AC860" s="536"/>
      <c r="AD860" s="536"/>
      <c r="AE860" s="536"/>
    </row>
    <row r="861" customFormat="false" ht="15.75" hidden="false" customHeight="true" outlineLevel="0" collapsed="false">
      <c r="A861" s="536"/>
      <c r="B861" s="536"/>
      <c r="C861" s="536"/>
      <c r="D861" s="538"/>
      <c r="E861" s="538"/>
      <c r="F861" s="536"/>
      <c r="G861" s="536"/>
      <c r="H861" s="536"/>
      <c r="I861" s="536"/>
      <c r="J861" s="536"/>
      <c r="K861" s="536"/>
      <c r="L861" s="536"/>
      <c r="M861" s="536"/>
      <c r="N861" s="536"/>
      <c r="O861" s="536"/>
      <c r="P861" s="536"/>
      <c r="Q861" s="536"/>
      <c r="R861" s="536"/>
      <c r="S861" s="536"/>
      <c r="T861" s="536"/>
      <c r="U861" s="536"/>
      <c r="V861" s="536"/>
      <c r="W861" s="536"/>
      <c r="X861" s="536"/>
      <c r="Y861" s="536"/>
      <c r="Z861" s="536"/>
      <c r="AA861" s="536"/>
      <c r="AB861" s="536"/>
      <c r="AC861" s="536"/>
      <c r="AD861" s="536"/>
      <c r="AE861" s="536"/>
    </row>
    <row r="862" customFormat="false" ht="15.75" hidden="false" customHeight="true" outlineLevel="0" collapsed="false">
      <c r="A862" s="536"/>
      <c r="B862" s="536"/>
      <c r="C862" s="536"/>
      <c r="D862" s="538"/>
      <c r="E862" s="538"/>
      <c r="F862" s="536"/>
      <c r="G862" s="536"/>
      <c r="H862" s="536"/>
      <c r="I862" s="536"/>
      <c r="J862" s="536"/>
      <c r="K862" s="536"/>
      <c r="L862" s="536"/>
      <c r="M862" s="536"/>
      <c r="N862" s="536"/>
      <c r="O862" s="536"/>
      <c r="P862" s="536"/>
      <c r="Q862" s="536"/>
      <c r="R862" s="536"/>
      <c r="S862" s="536"/>
      <c r="T862" s="536"/>
      <c r="U862" s="536"/>
      <c r="V862" s="536"/>
      <c r="W862" s="536"/>
      <c r="X862" s="536"/>
      <c r="Y862" s="536"/>
      <c r="Z862" s="536"/>
      <c r="AA862" s="536"/>
      <c r="AB862" s="536"/>
      <c r="AC862" s="536"/>
      <c r="AD862" s="536"/>
      <c r="AE862" s="536"/>
    </row>
    <row r="863" customFormat="false" ht="15.75" hidden="false" customHeight="true" outlineLevel="0" collapsed="false">
      <c r="A863" s="536"/>
      <c r="B863" s="536"/>
      <c r="C863" s="536"/>
      <c r="D863" s="538"/>
      <c r="E863" s="538"/>
      <c r="F863" s="536"/>
      <c r="G863" s="536"/>
      <c r="H863" s="536"/>
      <c r="I863" s="536"/>
      <c r="J863" s="536"/>
      <c r="K863" s="536"/>
      <c r="L863" s="536"/>
      <c r="M863" s="536"/>
      <c r="N863" s="536"/>
      <c r="O863" s="536"/>
      <c r="P863" s="536"/>
      <c r="Q863" s="536"/>
      <c r="R863" s="536"/>
      <c r="S863" s="536"/>
      <c r="T863" s="536"/>
      <c r="U863" s="536"/>
      <c r="V863" s="536"/>
      <c r="W863" s="536"/>
      <c r="X863" s="536"/>
      <c r="Y863" s="536"/>
      <c r="Z863" s="536"/>
      <c r="AA863" s="536"/>
      <c r="AB863" s="536"/>
      <c r="AC863" s="536"/>
      <c r="AD863" s="536"/>
      <c r="AE863" s="536"/>
    </row>
    <row r="864" customFormat="false" ht="15.75" hidden="false" customHeight="true" outlineLevel="0" collapsed="false">
      <c r="A864" s="536"/>
      <c r="B864" s="536"/>
      <c r="C864" s="536"/>
      <c r="D864" s="538"/>
      <c r="E864" s="538"/>
      <c r="F864" s="536"/>
      <c r="G864" s="536"/>
      <c r="H864" s="536"/>
      <c r="I864" s="536"/>
      <c r="J864" s="536"/>
      <c r="K864" s="536"/>
      <c r="L864" s="536"/>
      <c r="M864" s="536"/>
      <c r="N864" s="536"/>
      <c r="O864" s="536"/>
      <c r="P864" s="536"/>
      <c r="Q864" s="536"/>
      <c r="R864" s="536"/>
      <c r="S864" s="536"/>
      <c r="T864" s="536"/>
      <c r="U864" s="536"/>
      <c r="V864" s="536"/>
      <c r="W864" s="536"/>
      <c r="X864" s="536"/>
      <c r="Y864" s="536"/>
      <c r="Z864" s="536"/>
      <c r="AA864" s="536"/>
      <c r="AB864" s="536"/>
      <c r="AC864" s="536"/>
      <c r="AD864" s="536"/>
      <c r="AE864" s="536"/>
    </row>
    <row r="865" customFormat="false" ht="15.75" hidden="false" customHeight="true" outlineLevel="0" collapsed="false">
      <c r="A865" s="536"/>
      <c r="B865" s="536"/>
      <c r="C865" s="536"/>
      <c r="D865" s="538"/>
      <c r="E865" s="538"/>
      <c r="F865" s="536"/>
      <c r="G865" s="536"/>
      <c r="H865" s="536"/>
      <c r="I865" s="536"/>
      <c r="J865" s="536"/>
      <c r="K865" s="536"/>
      <c r="L865" s="536"/>
      <c r="M865" s="536"/>
      <c r="N865" s="536"/>
      <c r="O865" s="536"/>
      <c r="P865" s="536"/>
      <c r="Q865" s="536"/>
      <c r="R865" s="536"/>
      <c r="S865" s="536"/>
      <c r="T865" s="536"/>
      <c r="U865" s="536"/>
      <c r="V865" s="536"/>
      <c r="W865" s="536"/>
      <c r="X865" s="536"/>
      <c r="Y865" s="536"/>
      <c r="Z865" s="536"/>
      <c r="AA865" s="536"/>
      <c r="AB865" s="536"/>
      <c r="AC865" s="536"/>
      <c r="AD865" s="536"/>
      <c r="AE865" s="536"/>
    </row>
    <row r="866" customFormat="false" ht="15.75" hidden="false" customHeight="true" outlineLevel="0" collapsed="false">
      <c r="A866" s="536"/>
      <c r="B866" s="536"/>
      <c r="C866" s="536"/>
      <c r="D866" s="538"/>
      <c r="E866" s="538"/>
      <c r="F866" s="536"/>
      <c r="G866" s="536"/>
      <c r="H866" s="536"/>
      <c r="I866" s="536"/>
      <c r="J866" s="536"/>
      <c r="K866" s="536"/>
      <c r="L866" s="536"/>
      <c r="M866" s="536"/>
      <c r="N866" s="536"/>
      <c r="O866" s="536"/>
      <c r="P866" s="536"/>
      <c r="Q866" s="536"/>
      <c r="R866" s="536"/>
      <c r="S866" s="536"/>
      <c r="T866" s="536"/>
      <c r="U866" s="536"/>
      <c r="V866" s="536"/>
      <c r="W866" s="536"/>
      <c r="X866" s="536"/>
      <c r="Y866" s="536"/>
      <c r="Z866" s="536"/>
      <c r="AA866" s="536"/>
      <c r="AB866" s="536"/>
      <c r="AC866" s="536"/>
      <c r="AD866" s="536"/>
      <c r="AE866" s="536"/>
    </row>
    <row r="867" customFormat="false" ht="15.75" hidden="false" customHeight="true" outlineLevel="0" collapsed="false">
      <c r="A867" s="536"/>
      <c r="B867" s="536"/>
      <c r="C867" s="536"/>
      <c r="D867" s="538"/>
      <c r="E867" s="538"/>
      <c r="F867" s="536"/>
      <c r="G867" s="536"/>
      <c r="H867" s="536"/>
      <c r="I867" s="536"/>
      <c r="J867" s="536"/>
      <c r="K867" s="536"/>
      <c r="L867" s="536"/>
      <c r="M867" s="536"/>
      <c r="N867" s="536"/>
      <c r="O867" s="536"/>
      <c r="P867" s="536"/>
      <c r="Q867" s="536"/>
      <c r="R867" s="536"/>
      <c r="S867" s="536"/>
      <c r="T867" s="536"/>
      <c r="U867" s="536"/>
      <c r="V867" s="536"/>
      <c r="W867" s="536"/>
      <c r="X867" s="536"/>
      <c r="Y867" s="536"/>
      <c r="Z867" s="536"/>
      <c r="AA867" s="536"/>
      <c r="AB867" s="536"/>
      <c r="AC867" s="536"/>
      <c r="AD867" s="536"/>
      <c r="AE867" s="536"/>
    </row>
    <row r="868" customFormat="false" ht="15.75" hidden="false" customHeight="true" outlineLevel="0" collapsed="false">
      <c r="A868" s="536"/>
      <c r="B868" s="536"/>
      <c r="C868" s="536"/>
      <c r="D868" s="538"/>
      <c r="E868" s="538"/>
      <c r="F868" s="536"/>
      <c r="G868" s="536"/>
      <c r="H868" s="536"/>
      <c r="I868" s="536"/>
      <c r="J868" s="536"/>
      <c r="K868" s="536"/>
      <c r="L868" s="536"/>
      <c r="M868" s="536"/>
      <c r="N868" s="536"/>
      <c r="O868" s="536"/>
      <c r="P868" s="536"/>
      <c r="Q868" s="536"/>
      <c r="R868" s="536"/>
      <c r="S868" s="536"/>
      <c r="T868" s="536"/>
      <c r="U868" s="536"/>
      <c r="V868" s="536"/>
      <c r="W868" s="536"/>
      <c r="X868" s="536"/>
      <c r="Y868" s="536"/>
      <c r="Z868" s="536"/>
      <c r="AA868" s="536"/>
      <c r="AB868" s="536"/>
      <c r="AC868" s="536"/>
      <c r="AD868" s="536"/>
      <c r="AE868" s="536"/>
    </row>
    <row r="869" customFormat="false" ht="15.75" hidden="false" customHeight="true" outlineLevel="0" collapsed="false">
      <c r="A869" s="536"/>
      <c r="B869" s="536"/>
      <c r="C869" s="536"/>
      <c r="D869" s="538"/>
      <c r="E869" s="538"/>
      <c r="F869" s="536"/>
      <c r="G869" s="536"/>
      <c r="H869" s="536"/>
      <c r="I869" s="536"/>
      <c r="J869" s="536"/>
      <c r="K869" s="536"/>
      <c r="L869" s="536"/>
      <c r="M869" s="536"/>
      <c r="N869" s="536"/>
      <c r="O869" s="536"/>
      <c r="P869" s="536"/>
      <c r="Q869" s="536"/>
      <c r="R869" s="536"/>
      <c r="S869" s="536"/>
      <c r="T869" s="536"/>
      <c r="U869" s="536"/>
      <c r="V869" s="536"/>
      <c r="W869" s="536"/>
      <c r="X869" s="536"/>
      <c r="Y869" s="536"/>
      <c r="Z869" s="536"/>
      <c r="AA869" s="536"/>
      <c r="AB869" s="536"/>
      <c r="AC869" s="536"/>
      <c r="AD869" s="536"/>
      <c r="AE869" s="536"/>
    </row>
    <row r="870" customFormat="false" ht="15.75" hidden="false" customHeight="true" outlineLevel="0" collapsed="false">
      <c r="A870" s="536"/>
      <c r="B870" s="536"/>
      <c r="C870" s="536"/>
      <c r="D870" s="538"/>
      <c r="E870" s="538"/>
      <c r="F870" s="536"/>
      <c r="G870" s="536"/>
      <c r="H870" s="536"/>
      <c r="I870" s="536"/>
      <c r="J870" s="536"/>
      <c r="K870" s="536"/>
      <c r="L870" s="536"/>
      <c r="M870" s="536"/>
      <c r="N870" s="536"/>
      <c r="O870" s="536"/>
      <c r="P870" s="536"/>
      <c r="Q870" s="536"/>
      <c r="R870" s="536"/>
      <c r="S870" s="536"/>
      <c r="T870" s="536"/>
      <c r="U870" s="536"/>
      <c r="V870" s="536"/>
      <c r="W870" s="536"/>
      <c r="X870" s="536"/>
      <c r="Y870" s="536"/>
      <c r="Z870" s="536"/>
      <c r="AA870" s="536"/>
      <c r="AB870" s="536"/>
      <c r="AC870" s="536"/>
      <c r="AD870" s="536"/>
      <c r="AE870" s="536"/>
    </row>
    <row r="871" customFormat="false" ht="15.75" hidden="false" customHeight="true" outlineLevel="0" collapsed="false">
      <c r="A871" s="536"/>
      <c r="B871" s="536"/>
      <c r="C871" s="536"/>
      <c r="D871" s="538"/>
      <c r="E871" s="538"/>
      <c r="F871" s="536"/>
      <c r="G871" s="536"/>
      <c r="H871" s="536"/>
      <c r="I871" s="536"/>
      <c r="J871" s="536"/>
      <c r="K871" s="536"/>
      <c r="L871" s="536"/>
      <c r="M871" s="536"/>
      <c r="N871" s="536"/>
      <c r="O871" s="536"/>
      <c r="P871" s="536"/>
      <c r="Q871" s="536"/>
      <c r="R871" s="536"/>
      <c r="S871" s="536"/>
      <c r="T871" s="536"/>
      <c r="U871" s="536"/>
      <c r="V871" s="536"/>
      <c r="W871" s="536"/>
      <c r="X871" s="536"/>
      <c r="Y871" s="536"/>
      <c r="Z871" s="536"/>
      <c r="AA871" s="536"/>
      <c r="AB871" s="536"/>
      <c r="AC871" s="536"/>
      <c r="AD871" s="536"/>
      <c r="AE871" s="536"/>
    </row>
    <row r="872" customFormat="false" ht="15.75" hidden="false" customHeight="true" outlineLevel="0" collapsed="false">
      <c r="A872" s="536"/>
      <c r="B872" s="536"/>
      <c r="C872" s="536"/>
      <c r="D872" s="538"/>
      <c r="E872" s="538"/>
      <c r="F872" s="536"/>
      <c r="G872" s="536"/>
      <c r="H872" s="536"/>
      <c r="I872" s="536"/>
      <c r="J872" s="536"/>
      <c r="K872" s="536"/>
      <c r="L872" s="536"/>
      <c r="M872" s="536"/>
      <c r="N872" s="536"/>
      <c r="O872" s="536"/>
      <c r="P872" s="536"/>
      <c r="Q872" s="536"/>
      <c r="R872" s="536"/>
      <c r="S872" s="536"/>
      <c r="T872" s="536"/>
      <c r="U872" s="536"/>
      <c r="V872" s="536"/>
      <c r="W872" s="536"/>
      <c r="X872" s="536"/>
      <c r="Y872" s="536"/>
      <c r="Z872" s="536"/>
      <c r="AA872" s="536"/>
      <c r="AB872" s="536"/>
      <c r="AC872" s="536"/>
      <c r="AD872" s="536"/>
      <c r="AE872" s="536"/>
    </row>
    <row r="873" customFormat="false" ht="15.75" hidden="false" customHeight="true" outlineLevel="0" collapsed="false">
      <c r="A873" s="536"/>
      <c r="B873" s="536"/>
      <c r="C873" s="536"/>
      <c r="D873" s="538"/>
      <c r="E873" s="538"/>
      <c r="F873" s="536"/>
      <c r="G873" s="536"/>
      <c r="H873" s="536"/>
      <c r="I873" s="536"/>
      <c r="J873" s="536"/>
      <c r="K873" s="536"/>
      <c r="L873" s="536"/>
      <c r="M873" s="536"/>
      <c r="N873" s="536"/>
      <c r="O873" s="536"/>
      <c r="P873" s="536"/>
      <c r="Q873" s="536"/>
      <c r="R873" s="536"/>
      <c r="S873" s="536"/>
      <c r="T873" s="536"/>
      <c r="U873" s="536"/>
      <c r="V873" s="536"/>
      <c r="W873" s="536"/>
      <c r="X873" s="536"/>
      <c r="Y873" s="536"/>
      <c r="Z873" s="536"/>
      <c r="AA873" s="536"/>
      <c r="AB873" s="536"/>
      <c r="AC873" s="536"/>
      <c r="AD873" s="536"/>
      <c r="AE873" s="536"/>
    </row>
    <row r="874" customFormat="false" ht="15.75" hidden="false" customHeight="true" outlineLevel="0" collapsed="false">
      <c r="A874" s="536"/>
      <c r="B874" s="536"/>
      <c r="C874" s="536"/>
      <c r="D874" s="538"/>
      <c r="E874" s="538"/>
      <c r="F874" s="536"/>
      <c r="G874" s="536"/>
      <c r="H874" s="536"/>
      <c r="I874" s="536"/>
      <c r="J874" s="536"/>
      <c r="K874" s="536"/>
      <c r="L874" s="536"/>
      <c r="M874" s="536"/>
      <c r="N874" s="536"/>
      <c r="O874" s="536"/>
      <c r="P874" s="536"/>
      <c r="Q874" s="536"/>
      <c r="R874" s="536"/>
      <c r="S874" s="536"/>
      <c r="T874" s="536"/>
      <c r="U874" s="536"/>
      <c r="V874" s="536"/>
      <c r="W874" s="536"/>
      <c r="X874" s="536"/>
      <c r="Y874" s="536"/>
      <c r="Z874" s="536"/>
      <c r="AA874" s="536"/>
      <c r="AB874" s="536"/>
      <c r="AC874" s="536"/>
      <c r="AD874" s="536"/>
      <c r="AE874" s="536"/>
    </row>
    <row r="875" customFormat="false" ht="15.75" hidden="false" customHeight="true" outlineLevel="0" collapsed="false">
      <c r="A875" s="536"/>
      <c r="B875" s="536"/>
      <c r="C875" s="536"/>
      <c r="D875" s="538"/>
      <c r="E875" s="538"/>
      <c r="F875" s="536"/>
      <c r="G875" s="536"/>
      <c r="H875" s="536"/>
      <c r="I875" s="536"/>
      <c r="J875" s="536"/>
      <c r="K875" s="536"/>
      <c r="L875" s="536"/>
      <c r="M875" s="536"/>
      <c r="N875" s="536"/>
      <c r="O875" s="536"/>
      <c r="P875" s="536"/>
      <c r="Q875" s="536"/>
      <c r="R875" s="536"/>
      <c r="S875" s="536"/>
      <c r="T875" s="536"/>
      <c r="U875" s="536"/>
      <c r="V875" s="536"/>
      <c r="W875" s="536"/>
      <c r="X875" s="536"/>
      <c r="Y875" s="536"/>
      <c r="Z875" s="536"/>
      <c r="AA875" s="536"/>
      <c r="AB875" s="536"/>
      <c r="AC875" s="536"/>
      <c r="AD875" s="536"/>
      <c r="AE875" s="536"/>
    </row>
    <row r="876" customFormat="false" ht="15.75" hidden="false" customHeight="true" outlineLevel="0" collapsed="false">
      <c r="A876" s="536"/>
      <c r="B876" s="536"/>
      <c r="C876" s="536"/>
      <c r="D876" s="538"/>
      <c r="E876" s="538"/>
      <c r="F876" s="536"/>
      <c r="G876" s="536"/>
      <c r="H876" s="536"/>
      <c r="I876" s="536"/>
      <c r="J876" s="536"/>
      <c r="K876" s="536"/>
      <c r="L876" s="536"/>
      <c r="M876" s="536"/>
      <c r="N876" s="536"/>
      <c r="O876" s="536"/>
      <c r="P876" s="536"/>
      <c r="Q876" s="536"/>
      <c r="R876" s="536"/>
      <c r="S876" s="536"/>
      <c r="T876" s="536"/>
      <c r="U876" s="536"/>
      <c r="V876" s="536"/>
      <c r="W876" s="536"/>
      <c r="X876" s="536"/>
      <c r="Y876" s="536"/>
      <c r="Z876" s="536"/>
      <c r="AA876" s="536"/>
      <c r="AB876" s="536"/>
      <c r="AC876" s="536"/>
      <c r="AD876" s="536"/>
      <c r="AE876" s="536"/>
    </row>
    <row r="877" customFormat="false" ht="15.75" hidden="false" customHeight="true" outlineLevel="0" collapsed="false">
      <c r="A877" s="536"/>
      <c r="B877" s="536"/>
      <c r="C877" s="536"/>
      <c r="D877" s="538"/>
      <c r="E877" s="538"/>
      <c r="F877" s="536"/>
      <c r="G877" s="536"/>
      <c r="H877" s="536"/>
      <c r="I877" s="536"/>
      <c r="J877" s="536"/>
      <c r="K877" s="536"/>
      <c r="L877" s="536"/>
      <c r="M877" s="536"/>
      <c r="N877" s="536"/>
      <c r="O877" s="536"/>
      <c r="P877" s="536"/>
      <c r="Q877" s="536"/>
      <c r="R877" s="536"/>
      <c r="S877" s="536"/>
      <c r="T877" s="536"/>
      <c r="U877" s="536"/>
      <c r="V877" s="536"/>
      <c r="W877" s="536"/>
      <c r="X877" s="536"/>
      <c r="Y877" s="536"/>
      <c r="Z877" s="536"/>
      <c r="AA877" s="536"/>
      <c r="AB877" s="536"/>
      <c r="AC877" s="536"/>
      <c r="AD877" s="536"/>
      <c r="AE877" s="536"/>
    </row>
    <row r="878" customFormat="false" ht="15.75" hidden="false" customHeight="true" outlineLevel="0" collapsed="false">
      <c r="A878" s="536"/>
      <c r="B878" s="536"/>
      <c r="C878" s="536"/>
      <c r="D878" s="538"/>
      <c r="E878" s="538"/>
      <c r="F878" s="536"/>
      <c r="G878" s="536"/>
      <c r="H878" s="536"/>
      <c r="I878" s="536"/>
      <c r="J878" s="536"/>
      <c r="K878" s="536"/>
      <c r="L878" s="536"/>
      <c r="M878" s="536"/>
      <c r="N878" s="536"/>
      <c r="O878" s="536"/>
      <c r="P878" s="536"/>
      <c r="Q878" s="536"/>
      <c r="R878" s="536"/>
      <c r="S878" s="536"/>
      <c r="T878" s="536"/>
      <c r="U878" s="536"/>
      <c r="V878" s="536"/>
      <c r="W878" s="536"/>
      <c r="X878" s="536"/>
      <c r="Y878" s="536"/>
      <c r="Z878" s="536"/>
      <c r="AA878" s="536"/>
      <c r="AB878" s="536"/>
      <c r="AC878" s="536"/>
      <c r="AD878" s="536"/>
      <c r="AE878" s="536"/>
    </row>
    <row r="879" customFormat="false" ht="15.75" hidden="false" customHeight="true" outlineLevel="0" collapsed="false">
      <c r="A879" s="536"/>
      <c r="B879" s="536"/>
      <c r="C879" s="536"/>
      <c r="D879" s="538"/>
      <c r="E879" s="538"/>
      <c r="F879" s="536"/>
      <c r="G879" s="536"/>
      <c r="H879" s="536"/>
      <c r="I879" s="536"/>
      <c r="J879" s="536"/>
      <c r="K879" s="536"/>
      <c r="L879" s="536"/>
      <c r="M879" s="536"/>
      <c r="N879" s="536"/>
      <c r="O879" s="536"/>
      <c r="P879" s="536"/>
      <c r="Q879" s="536"/>
      <c r="R879" s="536"/>
      <c r="S879" s="536"/>
      <c r="T879" s="536"/>
      <c r="U879" s="536"/>
      <c r="V879" s="536"/>
      <c r="W879" s="536"/>
      <c r="X879" s="536"/>
      <c r="Y879" s="536"/>
      <c r="Z879" s="536"/>
      <c r="AA879" s="536"/>
      <c r="AB879" s="536"/>
      <c r="AC879" s="536"/>
      <c r="AD879" s="536"/>
      <c r="AE879" s="536"/>
    </row>
    <row r="880" customFormat="false" ht="15.75" hidden="false" customHeight="true" outlineLevel="0" collapsed="false">
      <c r="A880" s="536"/>
      <c r="B880" s="536"/>
      <c r="C880" s="536"/>
      <c r="D880" s="538"/>
      <c r="E880" s="538"/>
      <c r="F880" s="536"/>
      <c r="G880" s="536"/>
      <c r="H880" s="536"/>
      <c r="I880" s="536"/>
      <c r="J880" s="536"/>
      <c r="K880" s="536"/>
      <c r="L880" s="536"/>
      <c r="M880" s="536"/>
      <c r="N880" s="536"/>
      <c r="O880" s="536"/>
      <c r="P880" s="536"/>
      <c r="Q880" s="536"/>
      <c r="R880" s="536"/>
      <c r="S880" s="536"/>
      <c r="T880" s="536"/>
      <c r="U880" s="536"/>
      <c r="V880" s="536"/>
      <c r="W880" s="536"/>
      <c r="X880" s="536"/>
      <c r="Y880" s="536"/>
      <c r="Z880" s="536"/>
      <c r="AA880" s="536"/>
      <c r="AB880" s="536"/>
      <c r="AC880" s="536"/>
      <c r="AD880" s="536"/>
      <c r="AE880" s="536"/>
    </row>
    <row r="881" customFormat="false" ht="15.75" hidden="false" customHeight="true" outlineLevel="0" collapsed="false">
      <c r="A881" s="536"/>
      <c r="B881" s="536"/>
      <c r="C881" s="536"/>
      <c r="D881" s="538"/>
      <c r="E881" s="538"/>
      <c r="F881" s="536"/>
      <c r="G881" s="536"/>
      <c r="H881" s="536"/>
      <c r="I881" s="536"/>
      <c r="J881" s="536"/>
      <c r="K881" s="536"/>
      <c r="L881" s="536"/>
      <c r="M881" s="536"/>
      <c r="N881" s="536"/>
      <c r="O881" s="536"/>
      <c r="P881" s="536"/>
      <c r="Q881" s="536"/>
      <c r="R881" s="536"/>
      <c r="S881" s="536"/>
      <c r="T881" s="536"/>
      <c r="U881" s="536"/>
      <c r="V881" s="536"/>
      <c r="W881" s="536"/>
      <c r="X881" s="536"/>
      <c r="Y881" s="536"/>
      <c r="Z881" s="536"/>
      <c r="AA881" s="536"/>
      <c r="AB881" s="536"/>
      <c r="AC881" s="536"/>
      <c r="AD881" s="536"/>
      <c r="AE881" s="536"/>
    </row>
    <row r="882" customFormat="false" ht="15.75" hidden="false" customHeight="true" outlineLevel="0" collapsed="false">
      <c r="A882" s="536"/>
      <c r="B882" s="536"/>
      <c r="C882" s="536"/>
      <c r="D882" s="538"/>
      <c r="E882" s="538"/>
      <c r="F882" s="536"/>
      <c r="G882" s="536"/>
      <c r="H882" s="536"/>
      <c r="I882" s="536"/>
      <c r="J882" s="536"/>
      <c r="K882" s="536"/>
      <c r="L882" s="536"/>
      <c r="M882" s="536"/>
      <c r="N882" s="536"/>
      <c r="O882" s="536"/>
      <c r="P882" s="536"/>
      <c r="Q882" s="536"/>
      <c r="R882" s="536"/>
      <c r="S882" s="536"/>
      <c r="T882" s="536"/>
      <c r="U882" s="536"/>
      <c r="V882" s="536"/>
      <c r="W882" s="536"/>
      <c r="X882" s="536"/>
      <c r="Y882" s="536"/>
      <c r="Z882" s="536"/>
      <c r="AA882" s="536"/>
      <c r="AB882" s="536"/>
      <c r="AC882" s="536"/>
      <c r="AD882" s="536"/>
      <c r="AE882" s="536"/>
    </row>
    <row r="883" customFormat="false" ht="15.75" hidden="false" customHeight="true" outlineLevel="0" collapsed="false">
      <c r="A883" s="536"/>
      <c r="B883" s="536"/>
      <c r="C883" s="536"/>
      <c r="D883" s="538"/>
      <c r="E883" s="538"/>
      <c r="F883" s="536"/>
      <c r="G883" s="536"/>
      <c r="H883" s="536"/>
      <c r="I883" s="536"/>
      <c r="J883" s="536"/>
      <c r="K883" s="536"/>
      <c r="L883" s="536"/>
      <c r="M883" s="536"/>
      <c r="N883" s="536"/>
      <c r="O883" s="536"/>
      <c r="P883" s="536"/>
      <c r="Q883" s="536"/>
      <c r="R883" s="536"/>
      <c r="S883" s="536"/>
      <c r="T883" s="536"/>
      <c r="U883" s="536"/>
      <c r="V883" s="536"/>
      <c r="W883" s="536"/>
      <c r="X883" s="536"/>
      <c r="Y883" s="536"/>
      <c r="Z883" s="536"/>
      <c r="AA883" s="536"/>
      <c r="AB883" s="536"/>
      <c r="AC883" s="536"/>
      <c r="AD883" s="536"/>
      <c r="AE883" s="536"/>
    </row>
    <row r="884" customFormat="false" ht="15.75" hidden="false" customHeight="true" outlineLevel="0" collapsed="false">
      <c r="A884" s="536"/>
      <c r="B884" s="536"/>
      <c r="C884" s="536"/>
      <c r="D884" s="538"/>
      <c r="E884" s="538"/>
      <c r="F884" s="536"/>
      <c r="G884" s="536"/>
      <c r="H884" s="536"/>
      <c r="I884" s="536"/>
      <c r="J884" s="536"/>
      <c r="K884" s="536"/>
      <c r="L884" s="536"/>
      <c r="M884" s="536"/>
      <c r="N884" s="536"/>
      <c r="O884" s="536"/>
      <c r="P884" s="536"/>
      <c r="Q884" s="536"/>
      <c r="R884" s="536"/>
      <c r="S884" s="536"/>
      <c r="T884" s="536"/>
      <c r="U884" s="536"/>
      <c r="V884" s="536"/>
      <c r="W884" s="536"/>
      <c r="X884" s="536"/>
      <c r="Y884" s="536"/>
      <c r="Z884" s="536"/>
      <c r="AA884" s="536"/>
      <c r="AB884" s="536"/>
      <c r="AC884" s="536"/>
      <c r="AD884" s="536"/>
      <c r="AE884" s="536"/>
    </row>
    <row r="885" customFormat="false" ht="15.75" hidden="false" customHeight="true" outlineLevel="0" collapsed="false">
      <c r="A885" s="536"/>
      <c r="B885" s="536"/>
      <c r="C885" s="536"/>
      <c r="D885" s="538"/>
      <c r="E885" s="538"/>
      <c r="F885" s="536"/>
      <c r="G885" s="536"/>
      <c r="H885" s="536"/>
      <c r="I885" s="536"/>
      <c r="J885" s="536"/>
      <c r="K885" s="536"/>
      <c r="L885" s="536"/>
      <c r="M885" s="536"/>
      <c r="N885" s="536"/>
      <c r="O885" s="536"/>
      <c r="P885" s="536"/>
      <c r="Q885" s="536"/>
      <c r="R885" s="536"/>
      <c r="S885" s="536"/>
      <c r="T885" s="536"/>
      <c r="U885" s="536"/>
      <c r="V885" s="536"/>
      <c r="W885" s="536"/>
      <c r="X885" s="536"/>
      <c r="Y885" s="536"/>
      <c r="Z885" s="536"/>
      <c r="AA885" s="536"/>
      <c r="AB885" s="536"/>
      <c r="AC885" s="536"/>
      <c r="AD885" s="536"/>
      <c r="AE885" s="536"/>
    </row>
    <row r="886" customFormat="false" ht="15.75" hidden="false" customHeight="true" outlineLevel="0" collapsed="false">
      <c r="A886" s="536"/>
      <c r="B886" s="536"/>
      <c r="C886" s="536"/>
      <c r="D886" s="538"/>
      <c r="E886" s="538"/>
      <c r="F886" s="536"/>
      <c r="G886" s="536"/>
      <c r="H886" s="536"/>
      <c r="I886" s="536"/>
      <c r="J886" s="536"/>
      <c r="K886" s="536"/>
      <c r="L886" s="536"/>
      <c r="M886" s="536"/>
      <c r="N886" s="536"/>
      <c r="O886" s="536"/>
      <c r="P886" s="536"/>
      <c r="Q886" s="536"/>
      <c r="R886" s="536"/>
      <c r="S886" s="536"/>
      <c r="T886" s="536"/>
      <c r="U886" s="536"/>
      <c r="V886" s="536"/>
      <c r="W886" s="536"/>
      <c r="X886" s="536"/>
      <c r="Y886" s="536"/>
      <c r="Z886" s="536"/>
      <c r="AA886" s="536"/>
      <c r="AB886" s="536"/>
      <c r="AC886" s="536"/>
      <c r="AD886" s="536"/>
      <c r="AE886" s="536"/>
    </row>
    <row r="887" customFormat="false" ht="15.75" hidden="false" customHeight="true" outlineLevel="0" collapsed="false">
      <c r="A887" s="536"/>
      <c r="B887" s="536"/>
      <c r="C887" s="536"/>
      <c r="D887" s="538"/>
      <c r="E887" s="538"/>
      <c r="F887" s="536"/>
      <c r="G887" s="536"/>
      <c r="H887" s="536"/>
      <c r="I887" s="536"/>
      <c r="J887" s="536"/>
      <c r="K887" s="536"/>
      <c r="L887" s="536"/>
      <c r="M887" s="536"/>
      <c r="N887" s="536"/>
      <c r="O887" s="536"/>
      <c r="P887" s="536"/>
      <c r="Q887" s="536"/>
      <c r="R887" s="536"/>
      <c r="S887" s="536"/>
      <c r="T887" s="536"/>
      <c r="U887" s="536"/>
      <c r="V887" s="536"/>
      <c r="W887" s="536"/>
      <c r="X887" s="536"/>
      <c r="Y887" s="536"/>
      <c r="Z887" s="536"/>
      <c r="AA887" s="536"/>
      <c r="AB887" s="536"/>
      <c r="AC887" s="536"/>
      <c r="AD887" s="536"/>
      <c r="AE887" s="536"/>
    </row>
    <row r="888" customFormat="false" ht="15.75" hidden="false" customHeight="true" outlineLevel="0" collapsed="false">
      <c r="A888" s="536"/>
      <c r="B888" s="536"/>
      <c r="C888" s="536"/>
      <c r="D888" s="538"/>
      <c r="E888" s="538"/>
      <c r="F888" s="536"/>
      <c r="G888" s="536"/>
      <c r="H888" s="536"/>
      <c r="I888" s="536"/>
      <c r="J888" s="536"/>
      <c r="K888" s="536"/>
      <c r="L888" s="536"/>
      <c r="M888" s="536"/>
      <c r="N888" s="536"/>
      <c r="O888" s="536"/>
      <c r="P888" s="536"/>
      <c r="Q888" s="536"/>
      <c r="R888" s="536"/>
      <c r="S888" s="536"/>
      <c r="T888" s="536"/>
      <c r="U888" s="536"/>
      <c r="V888" s="536"/>
      <c r="W888" s="536"/>
      <c r="X888" s="536"/>
      <c r="Y888" s="536"/>
      <c r="Z888" s="536"/>
      <c r="AA888" s="536"/>
      <c r="AB888" s="536"/>
      <c r="AC888" s="536"/>
      <c r="AD888" s="536"/>
      <c r="AE888" s="536"/>
    </row>
    <row r="889" customFormat="false" ht="15.75" hidden="false" customHeight="true" outlineLevel="0" collapsed="false">
      <c r="A889" s="536"/>
      <c r="B889" s="536"/>
      <c r="C889" s="536"/>
      <c r="D889" s="538"/>
      <c r="E889" s="538"/>
      <c r="F889" s="536"/>
      <c r="G889" s="536"/>
      <c r="H889" s="536"/>
      <c r="I889" s="536"/>
      <c r="J889" s="536"/>
      <c r="K889" s="536"/>
      <c r="L889" s="536"/>
      <c r="M889" s="536"/>
      <c r="N889" s="536"/>
      <c r="O889" s="536"/>
      <c r="P889" s="536"/>
      <c r="Q889" s="536"/>
      <c r="R889" s="536"/>
      <c r="S889" s="536"/>
      <c r="T889" s="536"/>
      <c r="U889" s="536"/>
      <c r="V889" s="536"/>
      <c r="W889" s="536"/>
      <c r="X889" s="536"/>
      <c r="Y889" s="536"/>
      <c r="Z889" s="536"/>
      <c r="AA889" s="536"/>
      <c r="AB889" s="536"/>
      <c r="AC889" s="536"/>
      <c r="AD889" s="536"/>
      <c r="AE889" s="536"/>
    </row>
    <row r="890" customFormat="false" ht="15.75" hidden="false" customHeight="true" outlineLevel="0" collapsed="false">
      <c r="A890" s="536"/>
      <c r="B890" s="536"/>
      <c r="C890" s="536"/>
      <c r="D890" s="538"/>
      <c r="E890" s="538"/>
      <c r="F890" s="536"/>
      <c r="G890" s="536"/>
      <c r="H890" s="536"/>
      <c r="I890" s="536"/>
      <c r="J890" s="536"/>
      <c r="K890" s="536"/>
      <c r="L890" s="536"/>
      <c r="M890" s="536"/>
      <c r="N890" s="536"/>
      <c r="O890" s="536"/>
      <c r="P890" s="536"/>
      <c r="Q890" s="536"/>
      <c r="R890" s="536"/>
      <c r="S890" s="536"/>
      <c r="T890" s="536"/>
      <c r="U890" s="536"/>
      <c r="V890" s="536"/>
      <c r="W890" s="536"/>
      <c r="X890" s="536"/>
      <c r="Y890" s="536"/>
      <c r="Z890" s="536"/>
      <c r="AA890" s="536"/>
      <c r="AB890" s="536"/>
      <c r="AC890" s="536"/>
      <c r="AD890" s="536"/>
      <c r="AE890" s="536"/>
    </row>
    <row r="891" customFormat="false" ht="15.75" hidden="false" customHeight="true" outlineLevel="0" collapsed="false">
      <c r="A891" s="536"/>
      <c r="B891" s="536"/>
      <c r="C891" s="536"/>
      <c r="D891" s="538"/>
      <c r="E891" s="538"/>
      <c r="F891" s="536"/>
      <c r="G891" s="536"/>
      <c r="H891" s="536"/>
      <c r="I891" s="536"/>
      <c r="J891" s="536"/>
      <c r="K891" s="536"/>
      <c r="L891" s="536"/>
      <c r="M891" s="536"/>
      <c r="N891" s="536"/>
      <c r="O891" s="536"/>
      <c r="P891" s="536"/>
      <c r="Q891" s="536"/>
      <c r="R891" s="536"/>
      <c r="S891" s="536"/>
      <c r="T891" s="536"/>
      <c r="U891" s="536"/>
      <c r="V891" s="536"/>
      <c r="W891" s="536"/>
      <c r="X891" s="536"/>
      <c r="Y891" s="536"/>
      <c r="Z891" s="536"/>
      <c r="AA891" s="536"/>
      <c r="AB891" s="536"/>
      <c r="AC891" s="536"/>
      <c r="AD891" s="536"/>
      <c r="AE891" s="536"/>
    </row>
    <row r="892" customFormat="false" ht="15.75" hidden="false" customHeight="true" outlineLevel="0" collapsed="false">
      <c r="A892" s="536"/>
      <c r="B892" s="536"/>
      <c r="C892" s="536"/>
      <c r="D892" s="538"/>
      <c r="E892" s="538"/>
      <c r="F892" s="536"/>
      <c r="G892" s="536"/>
      <c r="H892" s="536"/>
      <c r="I892" s="536"/>
      <c r="J892" s="536"/>
      <c r="K892" s="536"/>
      <c r="L892" s="536"/>
      <c r="M892" s="536"/>
      <c r="N892" s="536"/>
      <c r="O892" s="536"/>
      <c r="P892" s="536"/>
      <c r="Q892" s="536"/>
      <c r="R892" s="536"/>
      <c r="S892" s="536"/>
      <c r="T892" s="536"/>
      <c r="U892" s="536"/>
      <c r="V892" s="536"/>
      <c r="W892" s="536"/>
      <c r="X892" s="536"/>
      <c r="Y892" s="536"/>
      <c r="Z892" s="536"/>
      <c r="AA892" s="536"/>
      <c r="AB892" s="536"/>
      <c r="AC892" s="536"/>
      <c r="AD892" s="536"/>
      <c r="AE892" s="536"/>
    </row>
    <row r="893" customFormat="false" ht="15.75" hidden="false" customHeight="true" outlineLevel="0" collapsed="false">
      <c r="A893" s="536"/>
      <c r="B893" s="536"/>
      <c r="C893" s="536"/>
      <c r="D893" s="538"/>
      <c r="E893" s="538"/>
      <c r="F893" s="536"/>
      <c r="G893" s="536"/>
      <c r="H893" s="536"/>
      <c r="I893" s="536"/>
      <c r="J893" s="536"/>
      <c r="K893" s="536"/>
      <c r="L893" s="536"/>
      <c r="M893" s="536"/>
      <c r="N893" s="536"/>
      <c r="O893" s="536"/>
      <c r="P893" s="536"/>
      <c r="Q893" s="536"/>
      <c r="R893" s="536"/>
      <c r="S893" s="536"/>
      <c r="T893" s="536"/>
      <c r="U893" s="536"/>
      <c r="V893" s="536"/>
      <c r="W893" s="536"/>
      <c r="X893" s="536"/>
      <c r="Y893" s="536"/>
      <c r="Z893" s="536"/>
      <c r="AA893" s="536"/>
      <c r="AB893" s="536"/>
      <c r="AC893" s="536"/>
      <c r="AD893" s="536"/>
      <c r="AE893" s="536"/>
    </row>
    <row r="894" customFormat="false" ht="15.75" hidden="false" customHeight="true" outlineLevel="0" collapsed="false">
      <c r="A894" s="536"/>
      <c r="B894" s="536"/>
      <c r="C894" s="536"/>
      <c r="D894" s="538"/>
      <c r="E894" s="538"/>
      <c r="F894" s="536"/>
      <c r="G894" s="536"/>
      <c r="H894" s="536"/>
      <c r="I894" s="536"/>
      <c r="J894" s="536"/>
      <c r="K894" s="536"/>
      <c r="L894" s="536"/>
      <c r="M894" s="536"/>
      <c r="N894" s="536"/>
      <c r="O894" s="536"/>
      <c r="P894" s="536"/>
      <c r="Q894" s="536"/>
      <c r="R894" s="536"/>
      <c r="S894" s="536"/>
      <c r="T894" s="536"/>
      <c r="U894" s="536"/>
      <c r="V894" s="536"/>
      <c r="W894" s="536"/>
      <c r="X894" s="536"/>
      <c r="Y894" s="536"/>
      <c r="Z894" s="536"/>
      <c r="AA894" s="536"/>
      <c r="AB894" s="536"/>
      <c r="AC894" s="536"/>
      <c r="AD894" s="536"/>
      <c r="AE894" s="536"/>
    </row>
    <row r="895" customFormat="false" ht="15.75" hidden="false" customHeight="true" outlineLevel="0" collapsed="false">
      <c r="A895" s="536"/>
      <c r="B895" s="536"/>
      <c r="C895" s="536"/>
      <c r="D895" s="538"/>
      <c r="E895" s="538"/>
      <c r="F895" s="536"/>
      <c r="G895" s="536"/>
      <c r="H895" s="536"/>
      <c r="I895" s="536"/>
      <c r="J895" s="536"/>
      <c r="K895" s="536"/>
      <c r="L895" s="536"/>
      <c r="M895" s="536"/>
      <c r="N895" s="536"/>
      <c r="O895" s="536"/>
      <c r="P895" s="536"/>
      <c r="Q895" s="536"/>
      <c r="R895" s="536"/>
      <c r="S895" s="536"/>
      <c r="T895" s="536"/>
      <c r="U895" s="536"/>
      <c r="V895" s="536"/>
      <c r="W895" s="536"/>
      <c r="X895" s="536"/>
      <c r="Y895" s="536"/>
      <c r="Z895" s="536"/>
      <c r="AA895" s="536"/>
      <c r="AB895" s="536"/>
      <c r="AC895" s="536"/>
      <c r="AD895" s="536"/>
      <c r="AE895" s="536"/>
    </row>
    <row r="896" customFormat="false" ht="15.75" hidden="false" customHeight="true" outlineLevel="0" collapsed="false">
      <c r="A896" s="536"/>
      <c r="B896" s="536"/>
      <c r="C896" s="536"/>
      <c r="D896" s="538"/>
      <c r="E896" s="538"/>
      <c r="F896" s="536"/>
      <c r="G896" s="536"/>
      <c r="H896" s="536"/>
      <c r="I896" s="536"/>
      <c r="J896" s="536"/>
      <c r="K896" s="536"/>
      <c r="L896" s="536"/>
      <c r="M896" s="536"/>
      <c r="N896" s="536"/>
      <c r="O896" s="536"/>
      <c r="P896" s="536"/>
      <c r="Q896" s="536"/>
      <c r="R896" s="536"/>
      <c r="S896" s="536"/>
      <c r="T896" s="536"/>
      <c r="U896" s="536"/>
      <c r="V896" s="536"/>
      <c r="W896" s="536"/>
      <c r="X896" s="536"/>
      <c r="Y896" s="536"/>
      <c r="Z896" s="536"/>
      <c r="AA896" s="536"/>
      <c r="AB896" s="536"/>
      <c r="AC896" s="536"/>
      <c r="AD896" s="536"/>
      <c r="AE896" s="536"/>
    </row>
    <row r="897" customFormat="false" ht="15.75" hidden="false" customHeight="true" outlineLevel="0" collapsed="false">
      <c r="A897" s="536"/>
      <c r="B897" s="536"/>
      <c r="C897" s="536"/>
      <c r="D897" s="538"/>
      <c r="E897" s="538"/>
      <c r="F897" s="536"/>
      <c r="G897" s="536"/>
      <c r="H897" s="536"/>
      <c r="I897" s="536"/>
      <c r="J897" s="536"/>
      <c r="K897" s="536"/>
      <c r="L897" s="536"/>
      <c r="M897" s="536"/>
      <c r="N897" s="536"/>
      <c r="O897" s="536"/>
      <c r="P897" s="536"/>
      <c r="Q897" s="536"/>
      <c r="R897" s="536"/>
      <c r="S897" s="536"/>
      <c r="T897" s="536"/>
      <c r="U897" s="536"/>
      <c r="V897" s="536"/>
      <c r="W897" s="536"/>
      <c r="X897" s="536"/>
      <c r="Y897" s="536"/>
      <c r="Z897" s="536"/>
      <c r="AA897" s="536"/>
      <c r="AB897" s="536"/>
      <c r="AC897" s="536"/>
      <c r="AD897" s="536"/>
      <c r="AE897" s="536"/>
    </row>
    <row r="898" customFormat="false" ht="15.75" hidden="false" customHeight="true" outlineLevel="0" collapsed="false">
      <c r="A898" s="536"/>
      <c r="B898" s="536"/>
      <c r="C898" s="536"/>
      <c r="D898" s="538"/>
      <c r="E898" s="538"/>
      <c r="F898" s="536"/>
      <c r="G898" s="536"/>
      <c r="H898" s="536"/>
      <c r="I898" s="536"/>
      <c r="J898" s="536"/>
      <c r="K898" s="536"/>
      <c r="L898" s="536"/>
      <c r="M898" s="536"/>
      <c r="N898" s="536"/>
      <c r="O898" s="536"/>
      <c r="P898" s="536"/>
      <c r="Q898" s="536"/>
      <c r="R898" s="536"/>
      <c r="S898" s="536"/>
      <c r="T898" s="536"/>
      <c r="U898" s="536"/>
      <c r="V898" s="536"/>
      <c r="W898" s="536"/>
      <c r="X898" s="536"/>
      <c r="Y898" s="536"/>
      <c r="Z898" s="536"/>
      <c r="AA898" s="536"/>
      <c r="AB898" s="536"/>
      <c r="AC898" s="536"/>
      <c r="AD898" s="536"/>
      <c r="AE898" s="536"/>
    </row>
    <row r="899" customFormat="false" ht="15.75" hidden="false" customHeight="true" outlineLevel="0" collapsed="false">
      <c r="A899" s="536"/>
      <c r="B899" s="536"/>
      <c r="C899" s="536"/>
      <c r="D899" s="538"/>
      <c r="E899" s="538"/>
      <c r="F899" s="536"/>
      <c r="G899" s="536"/>
      <c r="H899" s="536"/>
      <c r="I899" s="536"/>
      <c r="J899" s="536"/>
      <c r="K899" s="536"/>
      <c r="L899" s="536"/>
      <c r="M899" s="536"/>
      <c r="N899" s="536"/>
      <c r="O899" s="536"/>
      <c r="P899" s="536"/>
      <c r="Q899" s="536"/>
      <c r="R899" s="536"/>
      <c r="S899" s="536"/>
      <c r="T899" s="536"/>
      <c r="U899" s="536"/>
      <c r="V899" s="536"/>
      <c r="W899" s="536"/>
      <c r="X899" s="536"/>
      <c r="Y899" s="536"/>
      <c r="Z899" s="536"/>
      <c r="AA899" s="536"/>
      <c r="AB899" s="536"/>
      <c r="AC899" s="536"/>
      <c r="AD899" s="536"/>
      <c r="AE899" s="536"/>
    </row>
    <row r="900" customFormat="false" ht="15.75" hidden="false" customHeight="true" outlineLevel="0" collapsed="false">
      <c r="A900" s="536"/>
      <c r="B900" s="536"/>
      <c r="C900" s="536"/>
      <c r="D900" s="538"/>
      <c r="E900" s="538"/>
      <c r="F900" s="536"/>
      <c r="G900" s="536"/>
      <c r="H900" s="536"/>
      <c r="I900" s="536"/>
      <c r="J900" s="536"/>
      <c r="K900" s="536"/>
      <c r="L900" s="536"/>
      <c r="M900" s="536"/>
      <c r="N900" s="536"/>
      <c r="O900" s="536"/>
      <c r="P900" s="536"/>
      <c r="Q900" s="536"/>
      <c r="R900" s="536"/>
      <c r="S900" s="536"/>
      <c r="T900" s="536"/>
      <c r="U900" s="536"/>
      <c r="V900" s="536"/>
      <c r="W900" s="536"/>
      <c r="X900" s="536"/>
      <c r="Y900" s="536"/>
      <c r="Z900" s="536"/>
      <c r="AA900" s="536"/>
      <c r="AB900" s="536"/>
      <c r="AC900" s="536"/>
      <c r="AD900" s="536"/>
      <c r="AE900" s="536"/>
    </row>
    <row r="901" customFormat="false" ht="15.75" hidden="false" customHeight="true" outlineLevel="0" collapsed="false">
      <c r="A901" s="536"/>
      <c r="B901" s="536"/>
      <c r="C901" s="536"/>
      <c r="D901" s="538"/>
      <c r="E901" s="538"/>
      <c r="F901" s="536"/>
      <c r="G901" s="536"/>
      <c r="H901" s="536"/>
      <c r="I901" s="536"/>
      <c r="J901" s="536"/>
      <c r="K901" s="536"/>
      <c r="L901" s="536"/>
      <c r="M901" s="536"/>
      <c r="N901" s="536"/>
      <c r="O901" s="536"/>
      <c r="P901" s="536"/>
      <c r="Q901" s="536"/>
      <c r="R901" s="536"/>
      <c r="S901" s="536"/>
      <c r="T901" s="536"/>
      <c r="U901" s="536"/>
      <c r="V901" s="536"/>
      <c r="W901" s="536"/>
      <c r="X901" s="536"/>
      <c r="Y901" s="536"/>
      <c r="Z901" s="536"/>
      <c r="AA901" s="536"/>
      <c r="AB901" s="536"/>
      <c r="AC901" s="536"/>
      <c r="AD901" s="536"/>
      <c r="AE901" s="536"/>
    </row>
    <row r="902" customFormat="false" ht="15.75" hidden="false" customHeight="true" outlineLevel="0" collapsed="false">
      <c r="A902" s="536"/>
      <c r="B902" s="536"/>
      <c r="C902" s="536"/>
      <c r="D902" s="538"/>
      <c r="E902" s="538"/>
      <c r="F902" s="536"/>
      <c r="G902" s="536"/>
      <c r="H902" s="536"/>
      <c r="I902" s="536"/>
      <c r="J902" s="536"/>
      <c r="K902" s="536"/>
      <c r="L902" s="536"/>
      <c r="M902" s="536"/>
      <c r="N902" s="536"/>
      <c r="O902" s="536"/>
      <c r="P902" s="536"/>
      <c r="Q902" s="536"/>
      <c r="R902" s="536"/>
      <c r="S902" s="536"/>
      <c r="T902" s="536"/>
      <c r="U902" s="536"/>
      <c r="V902" s="536"/>
      <c r="W902" s="536"/>
      <c r="X902" s="536"/>
      <c r="Y902" s="536"/>
      <c r="Z902" s="536"/>
      <c r="AA902" s="536"/>
      <c r="AB902" s="536"/>
      <c r="AC902" s="536"/>
      <c r="AD902" s="536"/>
      <c r="AE902" s="536"/>
    </row>
    <row r="903" customFormat="false" ht="15.75" hidden="false" customHeight="true" outlineLevel="0" collapsed="false">
      <c r="A903" s="536"/>
      <c r="B903" s="536"/>
      <c r="C903" s="536"/>
      <c r="D903" s="538"/>
      <c r="E903" s="538"/>
      <c r="F903" s="536"/>
      <c r="G903" s="536"/>
      <c r="H903" s="536"/>
      <c r="I903" s="536"/>
      <c r="J903" s="536"/>
      <c r="K903" s="536"/>
      <c r="L903" s="536"/>
      <c r="M903" s="536"/>
      <c r="N903" s="536"/>
      <c r="O903" s="536"/>
      <c r="P903" s="536"/>
      <c r="Q903" s="536"/>
      <c r="R903" s="536"/>
      <c r="S903" s="536"/>
      <c r="T903" s="536"/>
      <c r="U903" s="536"/>
      <c r="V903" s="536"/>
      <c r="W903" s="536"/>
      <c r="X903" s="536"/>
      <c r="Y903" s="536"/>
      <c r="Z903" s="536"/>
      <c r="AA903" s="536"/>
      <c r="AB903" s="536"/>
      <c r="AC903" s="536"/>
      <c r="AD903" s="536"/>
      <c r="AE903" s="536"/>
    </row>
    <row r="904" customFormat="false" ht="15.75" hidden="false" customHeight="true" outlineLevel="0" collapsed="false">
      <c r="A904" s="536"/>
      <c r="B904" s="536"/>
      <c r="C904" s="536"/>
      <c r="D904" s="538"/>
      <c r="E904" s="538"/>
      <c r="F904" s="536"/>
      <c r="G904" s="536"/>
      <c r="H904" s="536"/>
      <c r="I904" s="536"/>
      <c r="J904" s="536"/>
      <c r="K904" s="536"/>
      <c r="L904" s="536"/>
      <c r="M904" s="536"/>
      <c r="N904" s="536"/>
      <c r="O904" s="536"/>
      <c r="P904" s="536"/>
      <c r="Q904" s="536"/>
      <c r="R904" s="536"/>
      <c r="S904" s="536"/>
      <c r="T904" s="536"/>
      <c r="U904" s="536"/>
      <c r="V904" s="536"/>
      <c r="W904" s="536"/>
      <c r="X904" s="536"/>
      <c r="Y904" s="536"/>
      <c r="Z904" s="536"/>
      <c r="AA904" s="536"/>
      <c r="AB904" s="536"/>
      <c r="AC904" s="536"/>
      <c r="AD904" s="536"/>
      <c r="AE904" s="536"/>
    </row>
    <row r="905" customFormat="false" ht="15.75" hidden="false" customHeight="true" outlineLevel="0" collapsed="false">
      <c r="A905" s="536"/>
      <c r="B905" s="536"/>
      <c r="C905" s="536"/>
      <c r="D905" s="538"/>
      <c r="E905" s="538"/>
      <c r="F905" s="536"/>
      <c r="G905" s="536"/>
      <c r="H905" s="536"/>
      <c r="I905" s="536"/>
      <c r="J905" s="536"/>
      <c r="K905" s="536"/>
      <c r="L905" s="536"/>
      <c r="M905" s="536"/>
      <c r="N905" s="536"/>
      <c r="O905" s="536"/>
      <c r="P905" s="536"/>
      <c r="Q905" s="536"/>
      <c r="R905" s="536"/>
      <c r="S905" s="536"/>
      <c r="T905" s="536"/>
      <c r="U905" s="536"/>
      <c r="V905" s="536"/>
      <c r="W905" s="536"/>
      <c r="X905" s="536"/>
      <c r="Y905" s="536"/>
      <c r="Z905" s="536"/>
      <c r="AA905" s="536"/>
      <c r="AB905" s="536"/>
      <c r="AC905" s="536"/>
      <c r="AD905" s="536"/>
      <c r="AE905" s="536"/>
    </row>
    <row r="906" customFormat="false" ht="15.75" hidden="false" customHeight="true" outlineLevel="0" collapsed="false">
      <c r="A906" s="536"/>
      <c r="B906" s="536"/>
      <c r="C906" s="536"/>
      <c r="D906" s="538"/>
      <c r="E906" s="538"/>
      <c r="F906" s="536"/>
      <c r="G906" s="536"/>
      <c r="H906" s="536"/>
      <c r="I906" s="536"/>
      <c r="J906" s="536"/>
      <c r="K906" s="536"/>
      <c r="L906" s="536"/>
      <c r="M906" s="536"/>
      <c r="N906" s="536"/>
      <c r="O906" s="536"/>
      <c r="P906" s="536"/>
      <c r="Q906" s="536"/>
      <c r="R906" s="536"/>
      <c r="S906" s="536"/>
      <c r="T906" s="536"/>
      <c r="U906" s="536"/>
      <c r="V906" s="536"/>
      <c r="W906" s="536"/>
      <c r="X906" s="536"/>
      <c r="Y906" s="536"/>
      <c r="Z906" s="536"/>
      <c r="AA906" s="536"/>
      <c r="AB906" s="536"/>
      <c r="AC906" s="536"/>
      <c r="AD906" s="536"/>
      <c r="AE906" s="536"/>
    </row>
    <row r="907" customFormat="false" ht="15.75" hidden="false" customHeight="true" outlineLevel="0" collapsed="false">
      <c r="A907" s="536"/>
      <c r="B907" s="536"/>
      <c r="C907" s="536"/>
      <c r="D907" s="538"/>
      <c r="E907" s="538"/>
      <c r="F907" s="536"/>
      <c r="G907" s="536"/>
      <c r="H907" s="536"/>
      <c r="I907" s="536"/>
      <c r="J907" s="536"/>
      <c r="K907" s="536"/>
      <c r="L907" s="536"/>
      <c r="M907" s="536"/>
      <c r="N907" s="536"/>
      <c r="O907" s="536"/>
      <c r="P907" s="536"/>
      <c r="Q907" s="536"/>
      <c r="R907" s="536"/>
      <c r="S907" s="536"/>
      <c r="T907" s="536"/>
      <c r="U907" s="536"/>
      <c r="V907" s="536"/>
      <c r="W907" s="536"/>
      <c r="X907" s="536"/>
      <c r="Y907" s="536"/>
      <c r="Z907" s="536"/>
      <c r="AA907" s="536"/>
      <c r="AB907" s="536"/>
      <c r="AC907" s="536"/>
      <c r="AD907" s="536"/>
      <c r="AE907" s="536"/>
    </row>
    <row r="908" customFormat="false" ht="15.75" hidden="false" customHeight="true" outlineLevel="0" collapsed="false">
      <c r="A908" s="536"/>
      <c r="B908" s="536"/>
      <c r="C908" s="536"/>
      <c r="D908" s="538"/>
      <c r="E908" s="538"/>
      <c r="F908" s="536"/>
      <c r="G908" s="536"/>
      <c r="H908" s="536"/>
      <c r="I908" s="536"/>
      <c r="J908" s="536"/>
      <c r="K908" s="536"/>
      <c r="L908" s="536"/>
      <c r="M908" s="536"/>
      <c r="N908" s="536"/>
      <c r="O908" s="536"/>
      <c r="P908" s="536"/>
      <c r="Q908" s="536"/>
      <c r="R908" s="536"/>
      <c r="S908" s="536"/>
      <c r="T908" s="536"/>
      <c r="U908" s="536"/>
      <c r="V908" s="536"/>
      <c r="W908" s="536"/>
      <c r="X908" s="536"/>
      <c r="Y908" s="536"/>
      <c r="Z908" s="536"/>
      <c r="AA908" s="536"/>
      <c r="AB908" s="536"/>
      <c r="AC908" s="536"/>
      <c r="AD908" s="536"/>
      <c r="AE908" s="536"/>
    </row>
    <row r="909" customFormat="false" ht="15.75" hidden="false" customHeight="true" outlineLevel="0" collapsed="false">
      <c r="A909" s="536"/>
      <c r="B909" s="536"/>
      <c r="C909" s="536"/>
      <c r="D909" s="538"/>
      <c r="E909" s="538"/>
      <c r="F909" s="536"/>
      <c r="G909" s="536"/>
      <c r="H909" s="536"/>
      <c r="I909" s="536"/>
      <c r="J909" s="536"/>
      <c r="K909" s="536"/>
      <c r="L909" s="536"/>
      <c r="M909" s="536"/>
      <c r="N909" s="536"/>
      <c r="O909" s="536"/>
      <c r="P909" s="536"/>
      <c r="Q909" s="536"/>
      <c r="R909" s="536"/>
      <c r="S909" s="536"/>
      <c r="T909" s="536"/>
      <c r="U909" s="536"/>
      <c r="V909" s="536"/>
      <c r="W909" s="536"/>
      <c r="X909" s="536"/>
      <c r="Y909" s="536"/>
      <c r="Z909" s="536"/>
      <c r="AA909" s="536"/>
      <c r="AB909" s="536"/>
      <c r="AC909" s="536"/>
      <c r="AD909" s="536"/>
      <c r="AE909" s="536"/>
    </row>
    <row r="910" customFormat="false" ht="15.75" hidden="false" customHeight="true" outlineLevel="0" collapsed="false">
      <c r="A910" s="536"/>
      <c r="B910" s="536"/>
      <c r="C910" s="536"/>
      <c r="D910" s="538"/>
      <c r="E910" s="538"/>
      <c r="F910" s="536"/>
      <c r="G910" s="536"/>
      <c r="H910" s="536"/>
      <c r="I910" s="536"/>
      <c r="J910" s="536"/>
      <c r="K910" s="536"/>
      <c r="L910" s="536"/>
      <c r="M910" s="536"/>
      <c r="N910" s="536"/>
      <c r="O910" s="536"/>
      <c r="P910" s="536"/>
      <c r="Q910" s="536"/>
      <c r="R910" s="536"/>
      <c r="S910" s="536"/>
      <c r="T910" s="536"/>
      <c r="U910" s="536"/>
      <c r="V910" s="536"/>
      <c r="W910" s="536"/>
      <c r="X910" s="536"/>
      <c r="Y910" s="536"/>
      <c r="Z910" s="536"/>
      <c r="AA910" s="536"/>
      <c r="AB910" s="536"/>
      <c r="AC910" s="536"/>
      <c r="AD910" s="536"/>
      <c r="AE910" s="536"/>
    </row>
    <row r="911" customFormat="false" ht="15.75" hidden="false" customHeight="true" outlineLevel="0" collapsed="false">
      <c r="A911" s="536"/>
      <c r="B911" s="536"/>
      <c r="C911" s="536"/>
      <c r="D911" s="538"/>
      <c r="E911" s="538"/>
      <c r="F911" s="536"/>
      <c r="G911" s="536"/>
      <c r="H911" s="536"/>
      <c r="I911" s="536"/>
      <c r="J911" s="536"/>
      <c r="K911" s="536"/>
      <c r="L911" s="536"/>
      <c r="M911" s="536"/>
      <c r="N911" s="536"/>
      <c r="O911" s="536"/>
      <c r="P911" s="536"/>
      <c r="Q911" s="536"/>
      <c r="R911" s="536"/>
      <c r="S911" s="536"/>
      <c r="T911" s="536"/>
      <c r="U911" s="536"/>
      <c r="V911" s="536"/>
      <c r="W911" s="536"/>
      <c r="X911" s="536"/>
      <c r="Y911" s="536"/>
      <c r="Z911" s="536"/>
      <c r="AA911" s="536"/>
      <c r="AB911" s="536"/>
      <c r="AC911" s="536"/>
      <c r="AD911" s="536"/>
      <c r="AE911" s="536"/>
    </row>
    <row r="912" customFormat="false" ht="15.75" hidden="false" customHeight="true" outlineLevel="0" collapsed="false">
      <c r="A912" s="536"/>
      <c r="B912" s="536"/>
      <c r="C912" s="536"/>
      <c r="D912" s="538"/>
      <c r="E912" s="538"/>
      <c r="F912" s="536"/>
      <c r="G912" s="536"/>
      <c r="H912" s="536"/>
      <c r="I912" s="536"/>
      <c r="J912" s="536"/>
      <c r="K912" s="536"/>
      <c r="L912" s="536"/>
      <c r="M912" s="536"/>
      <c r="N912" s="536"/>
      <c r="O912" s="536"/>
      <c r="P912" s="536"/>
      <c r="Q912" s="536"/>
      <c r="R912" s="536"/>
      <c r="S912" s="536"/>
      <c r="T912" s="536"/>
      <c r="U912" s="536"/>
      <c r="V912" s="536"/>
      <c r="W912" s="536"/>
      <c r="X912" s="536"/>
      <c r="Y912" s="536"/>
      <c r="Z912" s="536"/>
      <c r="AA912" s="536"/>
      <c r="AB912" s="536"/>
      <c r="AC912" s="536"/>
      <c r="AD912" s="536"/>
      <c r="AE912" s="536"/>
    </row>
    <row r="913" customFormat="false" ht="15.75" hidden="false" customHeight="true" outlineLevel="0" collapsed="false">
      <c r="A913" s="536"/>
      <c r="B913" s="536"/>
      <c r="C913" s="536"/>
      <c r="D913" s="538"/>
      <c r="E913" s="538"/>
      <c r="F913" s="536"/>
      <c r="G913" s="536"/>
      <c r="H913" s="536"/>
      <c r="I913" s="536"/>
      <c r="J913" s="536"/>
      <c r="K913" s="536"/>
      <c r="L913" s="536"/>
      <c r="M913" s="536"/>
      <c r="N913" s="536"/>
      <c r="O913" s="536"/>
      <c r="P913" s="536"/>
      <c r="Q913" s="536"/>
      <c r="R913" s="536"/>
      <c r="S913" s="536"/>
      <c r="T913" s="536"/>
      <c r="U913" s="536"/>
      <c r="V913" s="536"/>
      <c r="W913" s="536"/>
      <c r="X913" s="536"/>
      <c r="Y913" s="536"/>
      <c r="Z913" s="536"/>
      <c r="AA913" s="536"/>
      <c r="AB913" s="536"/>
      <c r="AC913" s="536"/>
      <c r="AD913" s="536"/>
      <c r="AE913" s="536"/>
    </row>
    <row r="914" customFormat="false" ht="15.75" hidden="false" customHeight="true" outlineLevel="0" collapsed="false">
      <c r="A914" s="536"/>
      <c r="B914" s="536"/>
      <c r="C914" s="536"/>
      <c r="D914" s="538"/>
      <c r="E914" s="538"/>
      <c r="F914" s="536"/>
      <c r="G914" s="536"/>
      <c r="H914" s="536"/>
      <c r="I914" s="536"/>
      <c r="J914" s="536"/>
      <c r="K914" s="536"/>
      <c r="L914" s="536"/>
      <c r="M914" s="536"/>
      <c r="N914" s="536"/>
      <c r="O914" s="536"/>
      <c r="P914" s="536"/>
      <c r="Q914" s="536"/>
      <c r="R914" s="536"/>
      <c r="S914" s="536"/>
      <c r="T914" s="536"/>
      <c r="U914" s="536"/>
      <c r="V914" s="536"/>
      <c r="W914" s="536"/>
      <c r="X914" s="536"/>
      <c r="Y914" s="536"/>
      <c r="Z914" s="536"/>
      <c r="AA914" s="536"/>
      <c r="AB914" s="536"/>
      <c r="AC914" s="536"/>
      <c r="AD914" s="536"/>
      <c r="AE914" s="536"/>
    </row>
    <row r="915" customFormat="false" ht="15.75" hidden="false" customHeight="true" outlineLevel="0" collapsed="false">
      <c r="A915" s="536"/>
      <c r="B915" s="536"/>
      <c r="C915" s="536"/>
      <c r="D915" s="538"/>
      <c r="E915" s="538"/>
      <c r="F915" s="536"/>
      <c r="G915" s="536"/>
      <c r="H915" s="536"/>
      <c r="I915" s="536"/>
      <c r="J915" s="536"/>
      <c r="K915" s="536"/>
      <c r="L915" s="536"/>
      <c r="M915" s="536"/>
      <c r="N915" s="536"/>
      <c r="O915" s="536"/>
      <c r="P915" s="536"/>
      <c r="Q915" s="536"/>
      <c r="R915" s="536"/>
      <c r="S915" s="536"/>
      <c r="T915" s="536"/>
      <c r="U915" s="536"/>
      <c r="V915" s="536"/>
      <c r="W915" s="536"/>
      <c r="X915" s="536"/>
      <c r="Y915" s="536"/>
      <c r="Z915" s="536"/>
      <c r="AA915" s="536"/>
      <c r="AB915" s="536"/>
      <c r="AC915" s="536"/>
      <c r="AD915" s="536"/>
      <c r="AE915" s="536"/>
    </row>
    <row r="916" customFormat="false" ht="15.75" hidden="false" customHeight="true" outlineLevel="0" collapsed="false">
      <c r="A916" s="536"/>
      <c r="B916" s="536"/>
      <c r="C916" s="536"/>
      <c r="D916" s="538"/>
      <c r="E916" s="538"/>
      <c r="F916" s="536"/>
      <c r="G916" s="536"/>
      <c r="H916" s="536"/>
      <c r="I916" s="536"/>
      <c r="J916" s="536"/>
      <c r="K916" s="536"/>
      <c r="L916" s="536"/>
      <c r="M916" s="536"/>
      <c r="N916" s="536"/>
      <c r="O916" s="536"/>
      <c r="P916" s="536"/>
      <c r="Q916" s="536"/>
      <c r="R916" s="536"/>
      <c r="S916" s="536"/>
      <c r="T916" s="536"/>
      <c r="U916" s="536"/>
      <c r="V916" s="536"/>
      <c r="W916" s="536"/>
      <c r="X916" s="536"/>
      <c r="Y916" s="536"/>
      <c r="Z916" s="536"/>
      <c r="AA916" s="536"/>
      <c r="AB916" s="536"/>
      <c r="AC916" s="536"/>
      <c r="AD916" s="536"/>
      <c r="AE916" s="536"/>
    </row>
    <row r="917" customFormat="false" ht="15.75" hidden="false" customHeight="true" outlineLevel="0" collapsed="false">
      <c r="A917" s="536"/>
      <c r="B917" s="536"/>
      <c r="C917" s="536"/>
      <c r="D917" s="538"/>
      <c r="E917" s="538"/>
      <c r="F917" s="536"/>
      <c r="G917" s="536"/>
      <c r="H917" s="536"/>
      <c r="I917" s="536"/>
      <c r="J917" s="536"/>
      <c r="K917" s="536"/>
      <c r="L917" s="536"/>
      <c r="M917" s="536"/>
      <c r="N917" s="536"/>
      <c r="O917" s="536"/>
      <c r="P917" s="536"/>
      <c r="Q917" s="536"/>
      <c r="R917" s="536"/>
      <c r="S917" s="536"/>
      <c r="T917" s="536"/>
      <c r="U917" s="536"/>
      <c r="V917" s="536"/>
      <c r="W917" s="536"/>
      <c r="X917" s="536"/>
      <c r="Y917" s="536"/>
      <c r="Z917" s="536"/>
      <c r="AA917" s="536"/>
      <c r="AB917" s="536"/>
      <c r="AC917" s="536"/>
      <c r="AD917" s="536"/>
      <c r="AE917" s="536"/>
    </row>
    <row r="918" customFormat="false" ht="15.75" hidden="false" customHeight="true" outlineLevel="0" collapsed="false">
      <c r="A918" s="536"/>
      <c r="B918" s="536"/>
      <c r="C918" s="536"/>
      <c r="D918" s="538"/>
      <c r="E918" s="538"/>
      <c r="F918" s="536"/>
      <c r="G918" s="536"/>
      <c r="H918" s="536"/>
      <c r="I918" s="536"/>
      <c r="J918" s="536"/>
      <c r="K918" s="536"/>
      <c r="L918" s="536"/>
      <c r="M918" s="536"/>
      <c r="N918" s="536"/>
      <c r="O918" s="536"/>
      <c r="P918" s="536"/>
      <c r="Q918" s="536"/>
      <c r="R918" s="536"/>
      <c r="S918" s="536"/>
      <c r="T918" s="536"/>
      <c r="U918" s="536"/>
      <c r="V918" s="536"/>
      <c r="W918" s="536"/>
      <c r="X918" s="536"/>
      <c r="Y918" s="536"/>
      <c r="Z918" s="536"/>
      <c r="AA918" s="536"/>
      <c r="AB918" s="536"/>
      <c r="AC918" s="536"/>
      <c r="AD918" s="536"/>
      <c r="AE918" s="536"/>
    </row>
    <row r="919" customFormat="false" ht="15.75" hidden="false" customHeight="true" outlineLevel="0" collapsed="false">
      <c r="A919" s="536"/>
      <c r="B919" s="536"/>
      <c r="C919" s="536"/>
      <c r="D919" s="538"/>
      <c r="E919" s="538"/>
      <c r="F919" s="536"/>
      <c r="G919" s="536"/>
      <c r="H919" s="536"/>
      <c r="I919" s="536"/>
      <c r="J919" s="536"/>
      <c r="K919" s="536"/>
      <c r="L919" s="536"/>
      <c r="M919" s="536"/>
      <c r="N919" s="536"/>
      <c r="O919" s="536"/>
      <c r="P919" s="536"/>
      <c r="Q919" s="536"/>
      <c r="R919" s="536"/>
      <c r="S919" s="536"/>
      <c r="T919" s="536"/>
      <c r="U919" s="536"/>
      <c r="V919" s="536"/>
      <c r="W919" s="536"/>
      <c r="X919" s="536"/>
      <c r="Y919" s="536"/>
      <c r="Z919" s="536"/>
      <c r="AA919" s="536"/>
      <c r="AB919" s="536"/>
      <c r="AC919" s="536"/>
      <c r="AD919" s="536"/>
      <c r="AE919" s="536"/>
    </row>
    <row r="920" customFormat="false" ht="15.75" hidden="false" customHeight="true" outlineLevel="0" collapsed="false">
      <c r="A920" s="536"/>
      <c r="B920" s="536"/>
      <c r="C920" s="536"/>
      <c r="D920" s="538"/>
      <c r="E920" s="538"/>
      <c r="F920" s="536"/>
      <c r="G920" s="536"/>
      <c r="H920" s="536"/>
      <c r="I920" s="536"/>
      <c r="J920" s="536"/>
      <c r="K920" s="536"/>
      <c r="L920" s="536"/>
      <c r="M920" s="536"/>
      <c r="N920" s="536"/>
      <c r="O920" s="536"/>
      <c r="P920" s="536"/>
      <c r="Q920" s="536"/>
      <c r="R920" s="536"/>
      <c r="S920" s="536"/>
      <c r="T920" s="536"/>
      <c r="U920" s="536"/>
      <c r="V920" s="536"/>
      <c r="W920" s="536"/>
      <c r="X920" s="536"/>
      <c r="Y920" s="536"/>
      <c r="Z920" s="536"/>
      <c r="AA920" s="536"/>
      <c r="AB920" s="536"/>
      <c r="AC920" s="536"/>
      <c r="AD920" s="536"/>
      <c r="AE920" s="536"/>
    </row>
    <row r="921" customFormat="false" ht="15.75" hidden="false" customHeight="true" outlineLevel="0" collapsed="false">
      <c r="A921" s="536"/>
      <c r="B921" s="536"/>
      <c r="C921" s="536"/>
      <c r="D921" s="538"/>
      <c r="E921" s="538"/>
      <c r="F921" s="536"/>
      <c r="G921" s="536"/>
      <c r="H921" s="536"/>
      <c r="I921" s="536"/>
      <c r="J921" s="536"/>
      <c r="K921" s="536"/>
      <c r="L921" s="536"/>
      <c r="M921" s="536"/>
      <c r="N921" s="536"/>
      <c r="O921" s="536"/>
      <c r="P921" s="536"/>
      <c r="Q921" s="536"/>
      <c r="R921" s="536"/>
      <c r="S921" s="536"/>
      <c r="T921" s="536"/>
      <c r="U921" s="536"/>
      <c r="V921" s="536"/>
      <c r="W921" s="536"/>
      <c r="X921" s="536"/>
      <c r="Y921" s="536"/>
      <c r="Z921" s="536"/>
      <c r="AA921" s="536"/>
      <c r="AB921" s="536"/>
      <c r="AC921" s="536"/>
      <c r="AD921" s="536"/>
      <c r="AE921" s="536"/>
    </row>
    <row r="922" customFormat="false" ht="15.75" hidden="false" customHeight="true" outlineLevel="0" collapsed="false">
      <c r="A922" s="536"/>
      <c r="B922" s="536"/>
      <c r="C922" s="536"/>
      <c r="D922" s="538"/>
      <c r="E922" s="538"/>
      <c r="F922" s="536"/>
      <c r="G922" s="536"/>
      <c r="H922" s="536"/>
      <c r="I922" s="536"/>
      <c r="J922" s="536"/>
      <c r="K922" s="536"/>
      <c r="L922" s="536"/>
      <c r="M922" s="536"/>
      <c r="N922" s="536"/>
      <c r="O922" s="536"/>
      <c r="P922" s="536"/>
      <c r="Q922" s="536"/>
      <c r="R922" s="536"/>
      <c r="S922" s="536"/>
      <c r="T922" s="536"/>
      <c r="U922" s="536"/>
      <c r="V922" s="536"/>
      <c r="W922" s="536"/>
      <c r="X922" s="536"/>
      <c r="Y922" s="536"/>
      <c r="Z922" s="536"/>
      <c r="AA922" s="536"/>
      <c r="AB922" s="536"/>
      <c r="AC922" s="536"/>
      <c r="AD922" s="536"/>
      <c r="AE922" s="536"/>
    </row>
    <row r="923" customFormat="false" ht="15.75" hidden="false" customHeight="true" outlineLevel="0" collapsed="false">
      <c r="A923" s="536"/>
      <c r="B923" s="536"/>
      <c r="C923" s="536"/>
      <c r="D923" s="538"/>
      <c r="E923" s="538"/>
      <c r="F923" s="536"/>
      <c r="G923" s="536"/>
      <c r="H923" s="536"/>
      <c r="I923" s="536"/>
      <c r="J923" s="536"/>
      <c r="K923" s="536"/>
      <c r="L923" s="536"/>
      <c r="M923" s="536"/>
      <c r="N923" s="536"/>
      <c r="O923" s="536"/>
      <c r="P923" s="536"/>
      <c r="Q923" s="536"/>
      <c r="R923" s="536"/>
      <c r="S923" s="536"/>
      <c r="T923" s="536"/>
      <c r="U923" s="536"/>
      <c r="V923" s="536"/>
      <c r="W923" s="536"/>
      <c r="X923" s="536"/>
      <c r="Y923" s="536"/>
      <c r="Z923" s="536"/>
      <c r="AA923" s="536"/>
      <c r="AB923" s="536"/>
      <c r="AC923" s="536"/>
      <c r="AD923" s="536"/>
      <c r="AE923" s="536"/>
    </row>
    <row r="924" customFormat="false" ht="15.75" hidden="false" customHeight="true" outlineLevel="0" collapsed="false">
      <c r="A924" s="536"/>
      <c r="B924" s="536"/>
      <c r="C924" s="536"/>
      <c r="D924" s="538"/>
      <c r="E924" s="538"/>
      <c r="F924" s="536"/>
      <c r="G924" s="536"/>
      <c r="H924" s="536"/>
      <c r="I924" s="536"/>
      <c r="J924" s="536"/>
      <c r="K924" s="536"/>
      <c r="L924" s="536"/>
      <c r="M924" s="536"/>
      <c r="N924" s="536"/>
      <c r="O924" s="536"/>
      <c r="P924" s="536"/>
      <c r="Q924" s="536"/>
      <c r="R924" s="536"/>
      <c r="S924" s="536"/>
      <c r="T924" s="536"/>
      <c r="U924" s="536"/>
      <c r="V924" s="536"/>
      <c r="W924" s="536"/>
      <c r="X924" s="536"/>
      <c r="Y924" s="536"/>
      <c r="Z924" s="536"/>
      <c r="AA924" s="536"/>
      <c r="AB924" s="536"/>
      <c r="AC924" s="536"/>
      <c r="AD924" s="536"/>
      <c r="AE924" s="536"/>
    </row>
    <row r="925" customFormat="false" ht="15.75" hidden="false" customHeight="true" outlineLevel="0" collapsed="false">
      <c r="A925" s="536"/>
      <c r="B925" s="536"/>
      <c r="C925" s="536"/>
      <c r="D925" s="538"/>
      <c r="E925" s="538"/>
      <c r="F925" s="536"/>
      <c r="G925" s="536"/>
      <c r="H925" s="536"/>
      <c r="I925" s="536"/>
      <c r="J925" s="536"/>
      <c r="K925" s="536"/>
      <c r="L925" s="536"/>
      <c r="M925" s="536"/>
      <c r="N925" s="536"/>
      <c r="O925" s="536"/>
      <c r="P925" s="536"/>
      <c r="Q925" s="536"/>
      <c r="R925" s="536"/>
      <c r="S925" s="536"/>
      <c r="T925" s="536"/>
      <c r="U925" s="536"/>
      <c r="V925" s="536"/>
      <c r="W925" s="536"/>
      <c r="X925" s="536"/>
      <c r="Y925" s="536"/>
      <c r="Z925" s="536"/>
      <c r="AA925" s="536"/>
      <c r="AB925" s="536"/>
      <c r="AC925" s="536"/>
      <c r="AD925" s="536"/>
      <c r="AE925" s="536"/>
    </row>
    <row r="926" customFormat="false" ht="15.75" hidden="false" customHeight="true" outlineLevel="0" collapsed="false">
      <c r="A926" s="536"/>
      <c r="B926" s="536"/>
      <c r="C926" s="536"/>
      <c r="D926" s="538"/>
      <c r="E926" s="538"/>
      <c r="F926" s="536"/>
      <c r="G926" s="536"/>
      <c r="H926" s="536"/>
      <c r="I926" s="536"/>
      <c r="J926" s="536"/>
      <c r="K926" s="536"/>
      <c r="L926" s="536"/>
      <c r="M926" s="536"/>
      <c r="N926" s="536"/>
      <c r="O926" s="536"/>
      <c r="P926" s="536"/>
      <c r="Q926" s="536"/>
      <c r="R926" s="536"/>
      <c r="S926" s="536"/>
      <c r="T926" s="536"/>
      <c r="U926" s="536"/>
      <c r="V926" s="536"/>
      <c r="W926" s="536"/>
      <c r="X926" s="536"/>
      <c r="Y926" s="536"/>
      <c r="Z926" s="536"/>
      <c r="AA926" s="536"/>
      <c r="AB926" s="536"/>
      <c r="AC926" s="536"/>
      <c r="AD926" s="536"/>
      <c r="AE926" s="536"/>
    </row>
    <row r="927" customFormat="false" ht="15.75" hidden="false" customHeight="true" outlineLevel="0" collapsed="false">
      <c r="A927" s="536"/>
      <c r="B927" s="536"/>
      <c r="C927" s="536"/>
      <c r="D927" s="538"/>
      <c r="E927" s="538"/>
      <c r="F927" s="536"/>
      <c r="G927" s="536"/>
      <c r="H927" s="536"/>
      <c r="I927" s="536"/>
      <c r="J927" s="536"/>
      <c r="K927" s="536"/>
      <c r="L927" s="536"/>
      <c r="M927" s="536"/>
      <c r="N927" s="536"/>
      <c r="O927" s="536"/>
      <c r="P927" s="536"/>
      <c r="Q927" s="536"/>
      <c r="R927" s="536"/>
      <c r="S927" s="536"/>
      <c r="T927" s="536"/>
      <c r="U927" s="536"/>
      <c r="V927" s="536"/>
      <c r="W927" s="536"/>
      <c r="X927" s="536"/>
      <c r="Y927" s="536"/>
      <c r="Z927" s="536"/>
      <c r="AA927" s="536"/>
      <c r="AB927" s="536"/>
      <c r="AC927" s="536"/>
      <c r="AD927" s="536"/>
      <c r="AE927" s="536"/>
    </row>
    <row r="928" customFormat="false" ht="15.75" hidden="false" customHeight="true" outlineLevel="0" collapsed="false">
      <c r="A928" s="536"/>
      <c r="B928" s="536"/>
      <c r="C928" s="536"/>
      <c r="D928" s="538"/>
      <c r="E928" s="538"/>
      <c r="F928" s="536"/>
      <c r="G928" s="536"/>
      <c r="H928" s="536"/>
      <c r="I928" s="536"/>
      <c r="J928" s="536"/>
      <c r="K928" s="536"/>
      <c r="L928" s="536"/>
      <c r="M928" s="536"/>
      <c r="N928" s="536"/>
      <c r="O928" s="536"/>
      <c r="P928" s="536"/>
      <c r="Q928" s="536"/>
      <c r="R928" s="536"/>
      <c r="S928" s="536"/>
      <c r="T928" s="536"/>
      <c r="U928" s="536"/>
      <c r="V928" s="536"/>
      <c r="W928" s="536"/>
      <c r="X928" s="536"/>
      <c r="Y928" s="536"/>
      <c r="Z928" s="536"/>
      <c r="AA928" s="536"/>
      <c r="AB928" s="536"/>
      <c r="AC928" s="536"/>
      <c r="AD928" s="536"/>
      <c r="AE928" s="536"/>
    </row>
    <row r="929" customFormat="false" ht="15.75" hidden="false" customHeight="true" outlineLevel="0" collapsed="false">
      <c r="A929" s="536"/>
      <c r="B929" s="536"/>
      <c r="C929" s="536"/>
      <c r="D929" s="538"/>
      <c r="E929" s="538"/>
      <c r="F929" s="536"/>
      <c r="G929" s="536"/>
      <c r="H929" s="536"/>
      <c r="I929" s="536"/>
      <c r="J929" s="536"/>
      <c r="K929" s="536"/>
      <c r="L929" s="536"/>
      <c r="M929" s="536"/>
      <c r="N929" s="536"/>
      <c r="O929" s="536"/>
      <c r="P929" s="536"/>
      <c r="Q929" s="536"/>
      <c r="R929" s="536"/>
      <c r="S929" s="536"/>
      <c r="T929" s="536"/>
      <c r="U929" s="536"/>
      <c r="V929" s="536"/>
      <c r="W929" s="536"/>
      <c r="X929" s="536"/>
      <c r="Y929" s="536"/>
      <c r="Z929" s="536"/>
      <c r="AA929" s="536"/>
      <c r="AB929" s="536"/>
      <c r="AC929" s="536"/>
      <c r="AD929" s="536"/>
      <c r="AE929" s="536"/>
    </row>
    <row r="930" customFormat="false" ht="15.75" hidden="false" customHeight="true" outlineLevel="0" collapsed="false">
      <c r="A930" s="536"/>
      <c r="B930" s="536"/>
      <c r="C930" s="536"/>
      <c r="D930" s="538"/>
      <c r="E930" s="538"/>
      <c r="F930" s="536"/>
      <c r="G930" s="536"/>
      <c r="H930" s="536"/>
      <c r="I930" s="536"/>
      <c r="J930" s="536"/>
      <c r="K930" s="536"/>
      <c r="L930" s="536"/>
      <c r="M930" s="536"/>
      <c r="N930" s="536"/>
      <c r="O930" s="536"/>
      <c r="P930" s="536"/>
      <c r="Q930" s="536"/>
      <c r="R930" s="536"/>
      <c r="S930" s="536"/>
      <c r="T930" s="536"/>
      <c r="U930" s="536"/>
      <c r="V930" s="536"/>
      <c r="W930" s="536"/>
      <c r="X930" s="536"/>
      <c r="Y930" s="536"/>
      <c r="Z930" s="536"/>
      <c r="AA930" s="536"/>
      <c r="AB930" s="536"/>
      <c r="AC930" s="536"/>
      <c r="AD930" s="536"/>
      <c r="AE930" s="536"/>
    </row>
    <row r="931" customFormat="false" ht="15.75" hidden="false" customHeight="true" outlineLevel="0" collapsed="false">
      <c r="A931" s="536"/>
      <c r="B931" s="536"/>
      <c r="C931" s="536"/>
      <c r="D931" s="538"/>
      <c r="E931" s="538"/>
      <c r="F931" s="536"/>
      <c r="G931" s="536"/>
      <c r="H931" s="536"/>
      <c r="I931" s="536"/>
      <c r="J931" s="536"/>
      <c r="K931" s="536"/>
      <c r="L931" s="536"/>
      <c r="M931" s="536"/>
      <c r="N931" s="536"/>
      <c r="O931" s="536"/>
      <c r="P931" s="536"/>
      <c r="Q931" s="536"/>
      <c r="R931" s="536"/>
      <c r="S931" s="536"/>
      <c r="T931" s="536"/>
      <c r="U931" s="536"/>
      <c r="V931" s="536"/>
      <c r="W931" s="536"/>
      <c r="X931" s="536"/>
      <c r="Y931" s="536"/>
      <c r="Z931" s="536"/>
      <c r="AA931" s="536"/>
      <c r="AB931" s="536"/>
      <c r="AC931" s="536"/>
      <c r="AD931" s="536"/>
      <c r="AE931" s="536"/>
    </row>
    <row r="932" customFormat="false" ht="15.75" hidden="false" customHeight="true" outlineLevel="0" collapsed="false">
      <c r="A932" s="536"/>
      <c r="B932" s="536"/>
      <c r="C932" s="536"/>
      <c r="D932" s="538"/>
      <c r="E932" s="538"/>
      <c r="F932" s="536"/>
      <c r="G932" s="536"/>
      <c r="H932" s="536"/>
      <c r="I932" s="536"/>
      <c r="J932" s="536"/>
      <c r="K932" s="536"/>
      <c r="L932" s="536"/>
      <c r="M932" s="536"/>
      <c r="N932" s="536"/>
      <c r="O932" s="536"/>
      <c r="P932" s="536"/>
      <c r="Q932" s="536"/>
      <c r="R932" s="536"/>
      <c r="S932" s="536"/>
      <c r="T932" s="536"/>
      <c r="U932" s="536"/>
      <c r="V932" s="536"/>
      <c r="W932" s="536"/>
      <c r="X932" s="536"/>
      <c r="Y932" s="536"/>
      <c r="Z932" s="536"/>
      <c r="AA932" s="536"/>
      <c r="AB932" s="536"/>
      <c r="AC932" s="536"/>
      <c r="AD932" s="536"/>
      <c r="AE932" s="536"/>
    </row>
    <row r="933" customFormat="false" ht="15.75" hidden="false" customHeight="true" outlineLevel="0" collapsed="false">
      <c r="A933" s="536"/>
      <c r="B933" s="536"/>
      <c r="C933" s="536"/>
      <c r="D933" s="538"/>
      <c r="E933" s="538"/>
      <c r="F933" s="536"/>
      <c r="G933" s="536"/>
      <c r="H933" s="536"/>
      <c r="I933" s="536"/>
      <c r="J933" s="536"/>
      <c r="K933" s="536"/>
      <c r="L933" s="536"/>
      <c r="M933" s="536"/>
      <c r="N933" s="536"/>
      <c r="O933" s="536"/>
      <c r="P933" s="536"/>
      <c r="Q933" s="536"/>
      <c r="R933" s="536"/>
      <c r="S933" s="536"/>
      <c r="T933" s="536"/>
      <c r="U933" s="536"/>
      <c r="V933" s="536"/>
      <c r="W933" s="536"/>
      <c r="X933" s="536"/>
      <c r="Y933" s="536"/>
      <c r="Z933" s="536"/>
      <c r="AA933" s="536"/>
      <c r="AB933" s="536"/>
      <c r="AC933" s="536"/>
      <c r="AD933" s="536"/>
      <c r="AE933" s="536"/>
    </row>
    <row r="934" customFormat="false" ht="15.75" hidden="false" customHeight="true" outlineLevel="0" collapsed="false">
      <c r="A934" s="536"/>
      <c r="B934" s="536"/>
      <c r="C934" s="536"/>
      <c r="D934" s="538"/>
      <c r="E934" s="538"/>
      <c r="F934" s="536"/>
      <c r="G934" s="536"/>
      <c r="H934" s="536"/>
      <c r="I934" s="536"/>
      <c r="J934" s="536"/>
      <c r="K934" s="536"/>
      <c r="L934" s="536"/>
      <c r="M934" s="536"/>
      <c r="N934" s="536"/>
      <c r="O934" s="536"/>
      <c r="P934" s="536"/>
      <c r="Q934" s="536"/>
      <c r="R934" s="536"/>
      <c r="S934" s="536"/>
      <c r="T934" s="536"/>
      <c r="U934" s="536"/>
      <c r="V934" s="536"/>
      <c r="W934" s="536"/>
      <c r="X934" s="536"/>
      <c r="Y934" s="536"/>
      <c r="Z934" s="536"/>
      <c r="AA934" s="536"/>
      <c r="AB934" s="536"/>
      <c r="AC934" s="536"/>
      <c r="AD934" s="536"/>
      <c r="AE934" s="536"/>
    </row>
    <row r="935" customFormat="false" ht="15.75" hidden="false" customHeight="true" outlineLevel="0" collapsed="false">
      <c r="A935" s="536"/>
      <c r="B935" s="536"/>
      <c r="C935" s="536"/>
      <c r="D935" s="538"/>
      <c r="E935" s="538"/>
      <c r="F935" s="536"/>
      <c r="G935" s="536"/>
      <c r="H935" s="536"/>
      <c r="I935" s="536"/>
      <c r="J935" s="536"/>
      <c r="K935" s="536"/>
      <c r="L935" s="536"/>
      <c r="M935" s="536"/>
      <c r="N935" s="536"/>
      <c r="O935" s="536"/>
      <c r="P935" s="536"/>
      <c r="Q935" s="536"/>
      <c r="R935" s="536"/>
      <c r="S935" s="536"/>
      <c r="T935" s="536"/>
      <c r="U935" s="536"/>
      <c r="V935" s="536"/>
      <c r="W935" s="536"/>
      <c r="X935" s="536"/>
      <c r="Y935" s="536"/>
      <c r="Z935" s="536"/>
      <c r="AA935" s="536"/>
      <c r="AB935" s="536"/>
      <c r="AC935" s="536"/>
      <c r="AD935" s="536"/>
      <c r="AE935" s="536"/>
    </row>
    <row r="936" customFormat="false" ht="15.75" hidden="false" customHeight="true" outlineLevel="0" collapsed="false">
      <c r="A936" s="536"/>
      <c r="B936" s="536"/>
      <c r="C936" s="536"/>
      <c r="D936" s="538"/>
      <c r="E936" s="538"/>
      <c r="F936" s="536"/>
      <c r="G936" s="536"/>
      <c r="H936" s="536"/>
      <c r="I936" s="536"/>
      <c r="J936" s="536"/>
      <c r="K936" s="536"/>
      <c r="L936" s="536"/>
      <c r="M936" s="536"/>
      <c r="N936" s="536"/>
      <c r="O936" s="536"/>
      <c r="P936" s="536"/>
      <c r="Q936" s="536"/>
      <c r="R936" s="536"/>
      <c r="S936" s="536"/>
      <c r="T936" s="536"/>
      <c r="U936" s="536"/>
      <c r="V936" s="536"/>
      <c r="W936" s="536"/>
      <c r="X936" s="536"/>
      <c r="Y936" s="536"/>
      <c r="Z936" s="536"/>
      <c r="AA936" s="536"/>
      <c r="AB936" s="536"/>
      <c r="AC936" s="536"/>
      <c r="AD936" s="536"/>
      <c r="AE936" s="536"/>
    </row>
    <row r="937" customFormat="false" ht="15.75" hidden="false" customHeight="true" outlineLevel="0" collapsed="false">
      <c r="A937" s="536"/>
      <c r="B937" s="536"/>
      <c r="C937" s="536"/>
      <c r="D937" s="538"/>
      <c r="E937" s="538"/>
      <c r="F937" s="536"/>
      <c r="G937" s="536"/>
      <c r="H937" s="536"/>
      <c r="I937" s="536"/>
      <c r="J937" s="536"/>
      <c r="K937" s="536"/>
      <c r="L937" s="536"/>
      <c r="M937" s="536"/>
      <c r="N937" s="536"/>
      <c r="O937" s="536"/>
      <c r="P937" s="536"/>
      <c r="Q937" s="536"/>
      <c r="R937" s="536"/>
      <c r="S937" s="536"/>
      <c r="T937" s="536"/>
      <c r="U937" s="536"/>
      <c r="V937" s="536"/>
      <c r="W937" s="536"/>
      <c r="X937" s="536"/>
      <c r="Y937" s="536"/>
      <c r="Z937" s="536"/>
      <c r="AA937" s="536"/>
      <c r="AB937" s="536"/>
      <c r="AC937" s="536"/>
      <c r="AD937" s="536"/>
      <c r="AE937" s="536"/>
    </row>
    <row r="938" customFormat="false" ht="15.75" hidden="false" customHeight="true" outlineLevel="0" collapsed="false">
      <c r="A938" s="536"/>
      <c r="B938" s="536"/>
      <c r="C938" s="536"/>
      <c r="D938" s="538"/>
      <c r="E938" s="538"/>
      <c r="F938" s="536"/>
      <c r="G938" s="536"/>
      <c r="H938" s="536"/>
      <c r="I938" s="536"/>
      <c r="J938" s="536"/>
      <c r="K938" s="536"/>
      <c r="L938" s="536"/>
      <c r="M938" s="536"/>
      <c r="N938" s="536"/>
      <c r="O938" s="536"/>
      <c r="P938" s="536"/>
      <c r="Q938" s="536"/>
      <c r="R938" s="536"/>
      <c r="S938" s="536"/>
      <c r="T938" s="536"/>
      <c r="U938" s="536"/>
      <c r="V938" s="536"/>
      <c r="W938" s="536"/>
      <c r="X938" s="536"/>
      <c r="Y938" s="536"/>
      <c r="Z938" s="536"/>
      <c r="AA938" s="536"/>
      <c r="AB938" s="536"/>
      <c r="AC938" s="536"/>
      <c r="AD938" s="536"/>
      <c r="AE938" s="536"/>
    </row>
    <row r="939" customFormat="false" ht="15.75" hidden="false" customHeight="true" outlineLevel="0" collapsed="false">
      <c r="A939" s="536"/>
      <c r="B939" s="536"/>
      <c r="C939" s="536"/>
      <c r="D939" s="538"/>
      <c r="E939" s="538"/>
      <c r="F939" s="536"/>
      <c r="G939" s="536"/>
      <c r="H939" s="536"/>
      <c r="I939" s="536"/>
      <c r="J939" s="536"/>
      <c r="K939" s="536"/>
      <c r="L939" s="536"/>
      <c r="M939" s="536"/>
      <c r="N939" s="536"/>
      <c r="O939" s="536"/>
      <c r="P939" s="536"/>
      <c r="Q939" s="536"/>
      <c r="R939" s="536"/>
      <c r="S939" s="536"/>
      <c r="T939" s="536"/>
      <c r="U939" s="536"/>
      <c r="V939" s="536"/>
      <c r="W939" s="536"/>
      <c r="X939" s="536"/>
      <c r="Y939" s="536"/>
      <c r="Z939" s="536"/>
      <c r="AA939" s="536"/>
      <c r="AB939" s="536"/>
      <c r="AC939" s="536"/>
      <c r="AD939" s="536"/>
      <c r="AE939" s="536"/>
    </row>
    <row r="940" customFormat="false" ht="15.75" hidden="false" customHeight="true" outlineLevel="0" collapsed="false">
      <c r="A940" s="536"/>
      <c r="B940" s="536"/>
      <c r="C940" s="536"/>
      <c r="D940" s="538"/>
      <c r="E940" s="538"/>
      <c r="F940" s="536"/>
      <c r="G940" s="536"/>
      <c r="H940" s="536"/>
      <c r="I940" s="536"/>
      <c r="J940" s="536"/>
      <c r="K940" s="536"/>
      <c r="L940" s="536"/>
      <c r="M940" s="536"/>
      <c r="N940" s="536"/>
      <c r="O940" s="536"/>
      <c r="P940" s="536"/>
      <c r="Q940" s="536"/>
      <c r="R940" s="536"/>
      <c r="S940" s="536"/>
      <c r="T940" s="536"/>
      <c r="U940" s="536"/>
      <c r="V940" s="536"/>
      <c r="W940" s="536"/>
      <c r="X940" s="536"/>
      <c r="Y940" s="536"/>
      <c r="Z940" s="536"/>
      <c r="AA940" s="536"/>
      <c r="AB940" s="536"/>
      <c r="AC940" s="536"/>
      <c r="AD940" s="536"/>
      <c r="AE940" s="536"/>
    </row>
    <row r="941" customFormat="false" ht="15.75" hidden="false" customHeight="true" outlineLevel="0" collapsed="false">
      <c r="A941" s="536"/>
      <c r="B941" s="536"/>
      <c r="C941" s="536"/>
      <c r="D941" s="538"/>
      <c r="E941" s="538"/>
      <c r="F941" s="536"/>
      <c r="G941" s="536"/>
      <c r="H941" s="536"/>
      <c r="I941" s="536"/>
      <c r="J941" s="536"/>
      <c r="K941" s="536"/>
      <c r="L941" s="536"/>
      <c r="M941" s="536"/>
      <c r="N941" s="536"/>
      <c r="O941" s="536"/>
      <c r="P941" s="536"/>
      <c r="Q941" s="536"/>
      <c r="R941" s="536"/>
      <c r="S941" s="536"/>
      <c r="T941" s="536"/>
      <c r="U941" s="536"/>
      <c r="V941" s="536"/>
      <c r="W941" s="536"/>
      <c r="X941" s="536"/>
      <c r="Y941" s="536"/>
      <c r="Z941" s="536"/>
      <c r="AA941" s="536"/>
      <c r="AB941" s="536"/>
      <c r="AC941" s="536"/>
      <c r="AD941" s="536"/>
      <c r="AE941" s="536"/>
    </row>
    <row r="942" customFormat="false" ht="15.75" hidden="false" customHeight="true" outlineLevel="0" collapsed="false">
      <c r="A942" s="536"/>
      <c r="B942" s="536"/>
      <c r="C942" s="536"/>
      <c r="D942" s="538"/>
      <c r="E942" s="538"/>
      <c r="F942" s="536"/>
      <c r="G942" s="536"/>
      <c r="H942" s="536"/>
      <c r="I942" s="536"/>
      <c r="J942" s="536"/>
      <c r="K942" s="536"/>
      <c r="L942" s="536"/>
      <c r="M942" s="536"/>
      <c r="N942" s="536"/>
      <c r="O942" s="536"/>
      <c r="P942" s="536"/>
      <c r="Q942" s="536"/>
      <c r="R942" s="536"/>
      <c r="S942" s="536"/>
      <c r="T942" s="536"/>
      <c r="U942" s="536"/>
      <c r="V942" s="536"/>
      <c r="W942" s="536"/>
      <c r="X942" s="536"/>
      <c r="Y942" s="536"/>
      <c r="Z942" s="536"/>
      <c r="AA942" s="536"/>
      <c r="AB942" s="536"/>
      <c r="AC942" s="536"/>
      <c r="AD942" s="536"/>
      <c r="AE942" s="536"/>
    </row>
    <row r="943" customFormat="false" ht="15.75" hidden="false" customHeight="true" outlineLevel="0" collapsed="false">
      <c r="A943" s="536"/>
      <c r="B943" s="536"/>
      <c r="C943" s="536"/>
      <c r="D943" s="538"/>
      <c r="E943" s="538"/>
      <c r="F943" s="536"/>
      <c r="G943" s="536"/>
      <c r="H943" s="536"/>
      <c r="I943" s="536"/>
      <c r="J943" s="536"/>
      <c r="K943" s="536"/>
      <c r="L943" s="536"/>
      <c r="M943" s="536"/>
      <c r="N943" s="536"/>
      <c r="O943" s="536"/>
      <c r="P943" s="536"/>
      <c r="Q943" s="536"/>
      <c r="R943" s="536"/>
      <c r="S943" s="536"/>
      <c r="T943" s="536"/>
      <c r="U943" s="536"/>
      <c r="V943" s="536"/>
      <c r="W943" s="536"/>
      <c r="X943" s="536"/>
      <c r="Y943" s="536"/>
      <c r="Z943" s="536"/>
      <c r="AA943" s="536"/>
      <c r="AB943" s="536"/>
      <c r="AC943" s="536"/>
      <c r="AD943" s="536"/>
      <c r="AE943" s="536"/>
    </row>
    <row r="944" customFormat="false" ht="15.75" hidden="false" customHeight="true" outlineLevel="0" collapsed="false">
      <c r="A944" s="536"/>
      <c r="B944" s="536"/>
      <c r="C944" s="536"/>
      <c r="D944" s="538"/>
      <c r="E944" s="538"/>
      <c r="F944" s="536"/>
      <c r="G944" s="536"/>
      <c r="H944" s="536"/>
      <c r="I944" s="536"/>
      <c r="J944" s="536"/>
      <c r="K944" s="536"/>
      <c r="L944" s="536"/>
      <c r="M944" s="536"/>
      <c r="N944" s="536"/>
      <c r="O944" s="536"/>
      <c r="P944" s="536"/>
      <c r="Q944" s="536"/>
      <c r="R944" s="536"/>
      <c r="S944" s="536"/>
      <c r="T944" s="536"/>
      <c r="U944" s="536"/>
      <c r="V944" s="536"/>
      <c r="W944" s="536"/>
      <c r="X944" s="536"/>
      <c r="Y944" s="536"/>
      <c r="Z944" s="536"/>
      <c r="AA944" s="536"/>
      <c r="AB944" s="536"/>
      <c r="AC944" s="536"/>
      <c r="AD944" s="536"/>
      <c r="AE944" s="536"/>
    </row>
    <row r="945" customFormat="false" ht="15.75" hidden="false" customHeight="true" outlineLevel="0" collapsed="false">
      <c r="A945" s="536"/>
      <c r="B945" s="536"/>
      <c r="C945" s="536"/>
      <c r="D945" s="538"/>
      <c r="E945" s="538"/>
      <c r="F945" s="536"/>
      <c r="G945" s="536"/>
      <c r="H945" s="536"/>
      <c r="I945" s="536"/>
      <c r="J945" s="536"/>
      <c r="K945" s="536"/>
      <c r="L945" s="536"/>
      <c r="M945" s="536"/>
      <c r="N945" s="536"/>
      <c r="O945" s="536"/>
      <c r="P945" s="536"/>
      <c r="Q945" s="536"/>
      <c r="R945" s="536"/>
      <c r="S945" s="536"/>
      <c r="T945" s="536"/>
      <c r="U945" s="536"/>
      <c r="V945" s="536"/>
      <c r="W945" s="536"/>
      <c r="X945" s="536"/>
      <c r="Y945" s="536"/>
      <c r="Z945" s="536"/>
      <c r="AA945" s="536"/>
      <c r="AB945" s="536"/>
      <c r="AC945" s="536"/>
      <c r="AD945" s="536"/>
      <c r="AE945" s="536"/>
    </row>
    <row r="946" customFormat="false" ht="15.75" hidden="false" customHeight="true" outlineLevel="0" collapsed="false">
      <c r="A946" s="536"/>
      <c r="B946" s="536"/>
      <c r="C946" s="536"/>
      <c r="D946" s="538"/>
      <c r="E946" s="538"/>
      <c r="F946" s="536"/>
      <c r="G946" s="536"/>
      <c r="H946" s="536"/>
      <c r="I946" s="536"/>
      <c r="J946" s="536"/>
      <c r="K946" s="536"/>
      <c r="L946" s="536"/>
      <c r="M946" s="536"/>
      <c r="N946" s="536"/>
      <c r="O946" s="536"/>
      <c r="P946" s="536"/>
      <c r="Q946" s="536"/>
      <c r="R946" s="536"/>
      <c r="S946" s="536"/>
      <c r="T946" s="536"/>
      <c r="U946" s="536"/>
      <c r="V946" s="536"/>
      <c r="W946" s="536"/>
      <c r="X946" s="536"/>
      <c r="Y946" s="536"/>
      <c r="Z946" s="536"/>
      <c r="AA946" s="536"/>
      <c r="AB946" s="536"/>
      <c r="AC946" s="536"/>
      <c r="AD946" s="536"/>
      <c r="AE946" s="536"/>
    </row>
    <row r="947" customFormat="false" ht="15.75" hidden="false" customHeight="true" outlineLevel="0" collapsed="false">
      <c r="A947" s="536"/>
      <c r="B947" s="536"/>
      <c r="C947" s="536"/>
      <c r="D947" s="538"/>
      <c r="E947" s="538"/>
      <c r="F947" s="536"/>
      <c r="G947" s="536"/>
      <c r="H947" s="536"/>
      <c r="I947" s="536"/>
      <c r="J947" s="536"/>
      <c r="K947" s="536"/>
      <c r="L947" s="536"/>
      <c r="M947" s="536"/>
      <c r="N947" s="536"/>
      <c r="O947" s="536"/>
      <c r="P947" s="536"/>
      <c r="Q947" s="536"/>
      <c r="R947" s="536"/>
      <c r="S947" s="536"/>
      <c r="T947" s="536"/>
      <c r="U947" s="536"/>
      <c r="V947" s="536"/>
      <c r="W947" s="536"/>
      <c r="X947" s="536"/>
      <c r="Y947" s="536"/>
      <c r="Z947" s="536"/>
      <c r="AA947" s="536"/>
      <c r="AB947" s="536"/>
      <c r="AC947" s="536"/>
      <c r="AD947" s="536"/>
      <c r="AE947" s="536"/>
    </row>
    <row r="948" customFormat="false" ht="15.75" hidden="false" customHeight="true" outlineLevel="0" collapsed="false">
      <c r="A948" s="536"/>
      <c r="B948" s="536"/>
      <c r="C948" s="536"/>
      <c r="D948" s="538"/>
      <c r="E948" s="538"/>
      <c r="F948" s="536"/>
      <c r="G948" s="536"/>
      <c r="H948" s="536"/>
      <c r="I948" s="536"/>
      <c r="J948" s="536"/>
      <c r="K948" s="536"/>
      <c r="L948" s="536"/>
      <c r="M948" s="536"/>
      <c r="N948" s="536"/>
      <c r="O948" s="536"/>
      <c r="P948" s="536"/>
      <c r="Q948" s="536"/>
      <c r="R948" s="536"/>
      <c r="S948" s="536"/>
      <c r="T948" s="536"/>
      <c r="U948" s="536"/>
      <c r="V948" s="536"/>
      <c r="W948" s="536"/>
      <c r="X948" s="536"/>
      <c r="Y948" s="536"/>
      <c r="Z948" s="536"/>
      <c r="AA948" s="536"/>
      <c r="AB948" s="536"/>
      <c r="AC948" s="536"/>
      <c r="AD948" s="536"/>
      <c r="AE948" s="536"/>
    </row>
    <row r="949" customFormat="false" ht="15.75" hidden="false" customHeight="true" outlineLevel="0" collapsed="false">
      <c r="A949" s="536"/>
      <c r="B949" s="536"/>
      <c r="C949" s="536"/>
      <c r="D949" s="538"/>
      <c r="E949" s="538"/>
      <c r="F949" s="536"/>
      <c r="G949" s="536"/>
      <c r="H949" s="536"/>
      <c r="I949" s="536"/>
      <c r="J949" s="536"/>
      <c r="K949" s="536"/>
      <c r="L949" s="536"/>
      <c r="M949" s="536"/>
      <c r="N949" s="536"/>
      <c r="O949" s="536"/>
      <c r="P949" s="536"/>
      <c r="Q949" s="536"/>
      <c r="R949" s="536"/>
      <c r="S949" s="536"/>
      <c r="T949" s="536"/>
      <c r="U949" s="536"/>
      <c r="V949" s="536"/>
      <c r="W949" s="536"/>
      <c r="X949" s="536"/>
      <c r="Y949" s="536"/>
      <c r="Z949" s="536"/>
      <c r="AA949" s="536"/>
      <c r="AB949" s="536"/>
      <c r="AC949" s="536"/>
      <c r="AD949" s="536"/>
      <c r="AE949" s="536"/>
    </row>
    <row r="950" customFormat="false" ht="15.75" hidden="false" customHeight="true" outlineLevel="0" collapsed="false">
      <c r="A950" s="536"/>
      <c r="B950" s="536"/>
      <c r="C950" s="536"/>
      <c r="D950" s="538"/>
      <c r="E950" s="538"/>
      <c r="F950" s="536"/>
      <c r="G950" s="536"/>
      <c r="H950" s="536"/>
      <c r="I950" s="536"/>
      <c r="J950" s="536"/>
      <c r="K950" s="536"/>
      <c r="L950" s="536"/>
      <c r="M950" s="536"/>
      <c r="N950" s="536"/>
      <c r="O950" s="536"/>
      <c r="P950" s="536"/>
      <c r="Q950" s="536"/>
      <c r="R950" s="536"/>
      <c r="S950" s="536"/>
      <c r="T950" s="536"/>
      <c r="U950" s="536"/>
      <c r="V950" s="536"/>
      <c r="W950" s="536"/>
      <c r="X950" s="536"/>
      <c r="Y950" s="536"/>
      <c r="Z950" s="536"/>
      <c r="AA950" s="536"/>
      <c r="AB950" s="536"/>
      <c r="AC950" s="536"/>
      <c r="AD950" s="536"/>
      <c r="AE950" s="536"/>
    </row>
    <row r="951" customFormat="false" ht="15.75" hidden="false" customHeight="true" outlineLevel="0" collapsed="false">
      <c r="A951" s="536"/>
      <c r="B951" s="536"/>
      <c r="C951" s="536"/>
      <c r="D951" s="538"/>
      <c r="E951" s="538"/>
      <c r="F951" s="536"/>
      <c r="G951" s="536"/>
      <c r="H951" s="536"/>
      <c r="I951" s="536"/>
      <c r="J951" s="536"/>
      <c r="K951" s="536"/>
      <c r="L951" s="536"/>
      <c r="M951" s="536"/>
      <c r="N951" s="536"/>
      <c r="O951" s="536"/>
      <c r="P951" s="536"/>
      <c r="Q951" s="536"/>
      <c r="R951" s="536"/>
      <c r="S951" s="536"/>
      <c r="T951" s="536"/>
      <c r="U951" s="536"/>
      <c r="V951" s="536"/>
      <c r="W951" s="536"/>
      <c r="X951" s="536"/>
      <c r="Y951" s="536"/>
      <c r="Z951" s="536"/>
      <c r="AA951" s="536"/>
      <c r="AB951" s="536"/>
      <c r="AC951" s="536"/>
      <c r="AD951" s="536"/>
      <c r="AE951" s="536"/>
    </row>
    <row r="952" customFormat="false" ht="15.75" hidden="false" customHeight="true" outlineLevel="0" collapsed="false">
      <c r="A952" s="536"/>
      <c r="B952" s="536"/>
      <c r="C952" s="536"/>
      <c r="D952" s="538"/>
      <c r="E952" s="538"/>
      <c r="F952" s="536"/>
      <c r="G952" s="536"/>
      <c r="H952" s="536"/>
      <c r="I952" s="536"/>
      <c r="J952" s="536"/>
      <c r="K952" s="536"/>
      <c r="L952" s="536"/>
      <c r="M952" s="536"/>
      <c r="N952" s="536"/>
      <c r="O952" s="536"/>
      <c r="P952" s="536"/>
      <c r="Q952" s="536"/>
      <c r="R952" s="536"/>
      <c r="S952" s="536"/>
      <c r="T952" s="536"/>
      <c r="U952" s="536"/>
      <c r="V952" s="536"/>
      <c r="W952" s="536"/>
      <c r="X952" s="536"/>
      <c r="Y952" s="536"/>
      <c r="Z952" s="536"/>
      <c r="AA952" s="536"/>
      <c r="AB952" s="536"/>
      <c r="AC952" s="536"/>
      <c r="AD952" s="536"/>
      <c r="AE952" s="536"/>
    </row>
    <row r="953" customFormat="false" ht="15.75" hidden="false" customHeight="true" outlineLevel="0" collapsed="false">
      <c r="A953" s="536"/>
      <c r="B953" s="536"/>
      <c r="C953" s="536"/>
      <c r="D953" s="538"/>
      <c r="E953" s="538"/>
      <c r="F953" s="536"/>
      <c r="G953" s="536"/>
      <c r="H953" s="536"/>
      <c r="I953" s="536"/>
      <c r="J953" s="536"/>
      <c r="K953" s="536"/>
      <c r="L953" s="536"/>
      <c r="M953" s="536"/>
      <c r="N953" s="536"/>
      <c r="O953" s="536"/>
      <c r="P953" s="536"/>
      <c r="Q953" s="536"/>
      <c r="R953" s="536"/>
      <c r="S953" s="536"/>
      <c r="T953" s="536"/>
      <c r="U953" s="536"/>
      <c r="V953" s="536"/>
      <c r="W953" s="536"/>
      <c r="X953" s="536"/>
      <c r="Y953" s="536"/>
      <c r="Z953" s="536"/>
      <c r="AA953" s="536"/>
      <c r="AB953" s="536"/>
      <c r="AC953" s="536"/>
      <c r="AD953" s="536"/>
      <c r="AE953" s="536"/>
    </row>
    <row r="954" customFormat="false" ht="15.75" hidden="false" customHeight="true" outlineLevel="0" collapsed="false">
      <c r="A954" s="536"/>
      <c r="B954" s="536"/>
      <c r="C954" s="536"/>
      <c r="D954" s="538"/>
      <c r="E954" s="538"/>
      <c r="F954" s="536"/>
      <c r="G954" s="536"/>
      <c r="H954" s="536"/>
      <c r="I954" s="536"/>
      <c r="J954" s="536"/>
      <c r="K954" s="536"/>
      <c r="L954" s="536"/>
      <c r="M954" s="536"/>
      <c r="N954" s="536"/>
      <c r="O954" s="536"/>
      <c r="P954" s="536"/>
      <c r="Q954" s="536"/>
      <c r="R954" s="536"/>
      <c r="S954" s="536"/>
      <c r="T954" s="536"/>
      <c r="U954" s="536"/>
      <c r="V954" s="536"/>
      <c r="W954" s="536"/>
      <c r="X954" s="536"/>
      <c r="Y954" s="536"/>
      <c r="Z954" s="536"/>
      <c r="AA954" s="536"/>
      <c r="AB954" s="536"/>
      <c r="AC954" s="536"/>
      <c r="AD954" s="536"/>
      <c r="AE954" s="536"/>
    </row>
    <row r="955" customFormat="false" ht="15.75" hidden="false" customHeight="true" outlineLevel="0" collapsed="false">
      <c r="A955" s="536"/>
      <c r="B955" s="536"/>
      <c r="C955" s="536"/>
      <c r="D955" s="538"/>
      <c r="E955" s="538"/>
      <c r="F955" s="536"/>
      <c r="G955" s="536"/>
      <c r="H955" s="536"/>
      <c r="I955" s="536"/>
      <c r="J955" s="536"/>
      <c r="K955" s="536"/>
      <c r="L955" s="536"/>
      <c r="M955" s="536"/>
      <c r="N955" s="536"/>
      <c r="O955" s="536"/>
      <c r="P955" s="536"/>
      <c r="Q955" s="536"/>
      <c r="R955" s="536"/>
      <c r="S955" s="536"/>
      <c r="T955" s="536"/>
      <c r="U955" s="536"/>
      <c r="V955" s="536"/>
      <c r="W955" s="536"/>
      <c r="X955" s="536"/>
      <c r="Y955" s="536"/>
      <c r="Z955" s="536"/>
      <c r="AA955" s="536"/>
      <c r="AB955" s="536"/>
      <c r="AC955" s="536"/>
      <c r="AD955" s="536"/>
      <c r="AE955" s="536"/>
    </row>
    <row r="956" customFormat="false" ht="15.75" hidden="false" customHeight="true" outlineLevel="0" collapsed="false">
      <c r="A956" s="536"/>
      <c r="B956" s="536"/>
      <c r="C956" s="536"/>
      <c r="D956" s="538"/>
      <c r="E956" s="538"/>
      <c r="F956" s="536"/>
      <c r="G956" s="536"/>
      <c r="H956" s="536"/>
      <c r="I956" s="536"/>
      <c r="J956" s="536"/>
      <c r="K956" s="536"/>
      <c r="L956" s="536"/>
      <c r="M956" s="536"/>
      <c r="N956" s="536"/>
      <c r="O956" s="536"/>
      <c r="P956" s="536"/>
      <c r="Q956" s="536"/>
      <c r="R956" s="536"/>
      <c r="S956" s="536"/>
      <c r="T956" s="536"/>
      <c r="U956" s="536"/>
      <c r="V956" s="536"/>
      <c r="W956" s="536"/>
      <c r="X956" s="536"/>
      <c r="Y956" s="536"/>
      <c r="Z956" s="536"/>
      <c r="AA956" s="536"/>
      <c r="AB956" s="536"/>
      <c r="AC956" s="536"/>
      <c r="AD956" s="536"/>
      <c r="AE956" s="536"/>
    </row>
    <row r="957" customFormat="false" ht="15.75" hidden="false" customHeight="true" outlineLevel="0" collapsed="false">
      <c r="A957" s="536"/>
      <c r="B957" s="536"/>
      <c r="C957" s="536"/>
      <c r="D957" s="538"/>
      <c r="E957" s="538"/>
      <c r="F957" s="536"/>
      <c r="G957" s="536"/>
      <c r="H957" s="536"/>
      <c r="I957" s="536"/>
      <c r="J957" s="536"/>
      <c r="K957" s="536"/>
      <c r="L957" s="536"/>
      <c r="M957" s="536"/>
      <c r="N957" s="536"/>
      <c r="O957" s="536"/>
      <c r="P957" s="536"/>
      <c r="Q957" s="536"/>
      <c r="R957" s="536"/>
      <c r="S957" s="536"/>
      <c r="T957" s="536"/>
      <c r="U957" s="536"/>
      <c r="V957" s="536"/>
      <c r="W957" s="536"/>
      <c r="X957" s="536"/>
      <c r="Y957" s="536"/>
      <c r="Z957" s="536"/>
      <c r="AA957" s="536"/>
      <c r="AB957" s="536"/>
      <c r="AC957" s="536"/>
      <c r="AD957" s="536"/>
      <c r="AE957" s="536"/>
    </row>
    <row r="958" customFormat="false" ht="15.75" hidden="false" customHeight="true" outlineLevel="0" collapsed="false">
      <c r="A958" s="536"/>
      <c r="B958" s="536"/>
      <c r="C958" s="536"/>
      <c r="D958" s="538"/>
      <c r="E958" s="538"/>
      <c r="F958" s="536"/>
      <c r="G958" s="536"/>
      <c r="H958" s="536"/>
      <c r="I958" s="536"/>
      <c r="J958" s="536"/>
      <c r="K958" s="536"/>
      <c r="L958" s="536"/>
      <c r="M958" s="536"/>
      <c r="N958" s="536"/>
      <c r="O958" s="536"/>
      <c r="P958" s="536"/>
      <c r="Q958" s="536"/>
      <c r="R958" s="536"/>
      <c r="S958" s="536"/>
      <c r="T958" s="536"/>
      <c r="U958" s="536"/>
      <c r="V958" s="536"/>
      <c r="W958" s="536"/>
      <c r="X958" s="536"/>
      <c r="Y958" s="536"/>
      <c r="Z958" s="536"/>
      <c r="AA958" s="536"/>
      <c r="AB958" s="536"/>
      <c r="AC958" s="536"/>
      <c r="AD958" s="536"/>
      <c r="AE958" s="536"/>
    </row>
    <row r="959" customFormat="false" ht="15.75" hidden="false" customHeight="true" outlineLevel="0" collapsed="false">
      <c r="A959" s="536"/>
      <c r="B959" s="536"/>
      <c r="C959" s="536"/>
      <c r="D959" s="538"/>
      <c r="E959" s="538"/>
      <c r="F959" s="536"/>
      <c r="G959" s="536"/>
      <c r="H959" s="536"/>
      <c r="I959" s="536"/>
      <c r="J959" s="536"/>
      <c r="K959" s="536"/>
      <c r="L959" s="536"/>
      <c r="M959" s="536"/>
      <c r="N959" s="536"/>
      <c r="O959" s="536"/>
      <c r="P959" s="536"/>
      <c r="Q959" s="536"/>
      <c r="R959" s="536"/>
      <c r="S959" s="536"/>
      <c r="T959" s="536"/>
      <c r="U959" s="536"/>
      <c r="V959" s="536"/>
      <c r="W959" s="536"/>
      <c r="X959" s="536"/>
      <c r="Y959" s="536"/>
      <c r="Z959" s="536"/>
      <c r="AA959" s="536"/>
      <c r="AB959" s="536"/>
      <c r="AC959" s="536"/>
      <c r="AD959" s="536"/>
      <c r="AE959" s="536"/>
    </row>
    <row r="960" customFormat="false" ht="15.75" hidden="false" customHeight="true" outlineLevel="0" collapsed="false">
      <c r="A960" s="536"/>
      <c r="B960" s="536"/>
      <c r="C960" s="536"/>
      <c r="D960" s="538"/>
      <c r="E960" s="538"/>
      <c r="F960" s="536"/>
      <c r="G960" s="536"/>
      <c r="H960" s="536"/>
      <c r="I960" s="536"/>
      <c r="J960" s="536"/>
      <c r="K960" s="536"/>
      <c r="L960" s="536"/>
      <c r="M960" s="536"/>
      <c r="N960" s="536"/>
      <c r="O960" s="536"/>
      <c r="P960" s="536"/>
      <c r="Q960" s="536"/>
      <c r="R960" s="536"/>
      <c r="S960" s="536"/>
      <c r="T960" s="536"/>
      <c r="U960" s="536"/>
      <c r="V960" s="536"/>
      <c r="W960" s="536"/>
      <c r="X960" s="536"/>
      <c r="Y960" s="536"/>
      <c r="Z960" s="536"/>
      <c r="AA960" s="536"/>
      <c r="AB960" s="536"/>
      <c r="AC960" s="536"/>
      <c r="AD960" s="536"/>
      <c r="AE960" s="536"/>
    </row>
    <row r="961" customFormat="false" ht="15.75" hidden="false" customHeight="true" outlineLevel="0" collapsed="false">
      <c r="A961" s="536"/>
      <c r="B961" s="536"/>
      <c r="C961" s="536"/>
      <c r="D961" s="538"/>
      <c r="E961" s="538"/>
      <c r="F961" s="536"/>
      <c r="G961" s="536"/>
      <c r="H961" s="536"/>
      <c r="I961" s="536"/>
      <c r="J961" s="536"/>
      <c r="K961" s="536"/>
      <c r="L961" s="536"/>
      <c r="M961" s="536"/>
      <c r="N961" s="536"/>
      <c r="O961" s="536"/>
      <c r="P961" s="536"/>
      <c r="Q961" s="536"/>
      <c r="R961" s="536"/>
      <c r="S961" s="536"/>
      <c r="T961" s="536"/>
      <c r="U961" s="536"/>
      <c r="V961" s="536"/>
      <c r="W961" s="536"/>
      <c r="X961" s="536"/>
      <c r="Y961" s="536"/>
      <c r="Z961" s="536"/>
      <c r="AA961" s="536"/>
      <c r="AB961" s="536"/>
      <c r="AC961" s="536"/>
      <c r="AD961" s="536"/>
      <c r="AE961" s="536"/>
    </row>
    <row r="962" customFormat="false" ht="15.75" hidden="false" customHeight="true" outlineLevel="0" collapsed="false">
      <c r="A962" s="536"/>
      <c r="B962" s="536"/>
      <c r="C962" s="536"/>
      <c r="D962" s="538"/>
      <c r="E962" s="538"/>
      <c r="F962" s="536"/>
      <c r="G962" s="536"/>
      <c r="H962" s="536"/>
      <c r="I962" s="536"/>
      <c r="J962" s="536"/>
      <c r="K962" s="536"/>
      <c r="L962" s="536"/>
      <c r="M962" s="536"/>
      <c r="N962" s="536"/>
      <c r="O962" s="536"/>
      <c r="P962" s="536"/>
      <c r="Q962" s="536"/>
      <c r="R962" s="536"/>
      <c r="S962" s="536"/>
      <c r="T962" s="536"/>
      <c r="U962" s="536"/>
      <c r="V962" s="536"/>
      <c r="W962" s="536"/>
      <c r="X962" s="536"/>
      <c r="Y962" s="536"/>
      <c r="Z962" s="536"/>
      <c r="AA962" s="536"/>
      <c r="AB962" s="536"/>
      <c r="AC962" s="536"/>
      <c r="AD962" s="536"/>
      <c r="AE962" s="536"/>
    </row>
    <row r="963" customFormat="false" ht="15.75" hidden="false" customHeight="true" outlineLevel="0" collapsed="false">
      <c r="A963" s="536"/>
      <c r="B963" s="536"/>
      <c r="C963" s="536"/>
      <c r="D963" s="538"/>
      <c r="E963" s="538"/>
      <c r="F963" s="536"/>
      <c r="G963" s="536"/>
      <c r="H963" s="536"/>
      <c r="I963" s="536"/>
      <c r="J963" s="536"/>
      <c r="K963" s="536"/>
      <c r="L963" s="536"/>
      <c r="M963" s="536"/>
      <c r="N963" s="536"/>
      <c r="O963" s="536"/>
      <c r="P963" s="536"/>
      <c r="Q963" s="536"/>
      <c r="R963" s="536"/>
      <c r="S963" s="536"/>
      <c r="T963" s="536"/>
      <c r="U963" s="536"/>
      <c r="V963" s="536"/>
      <c r="W963" s="536"/>
      <c r="X963" s="536"/>
      <c r="Y963" s="536"/>
      <c r="Z963" s="536"/>
      <c r="AA963" s="536"/>
      <c r="AB963" s="536"/>
      <c r="AC963" s="536"/>
      <c r="AD963" s="536"/>
      <c r="AE963" s="536"/>
    </row>
    <row r="964" customFormat="false" ht="15.75" hidden="false" customHeight="true" outlineLevel="0" collapsed="false">
      <c r="A964" s="536"/>
      <c r="B964" s="536"/>
      <c r="C964" s="536"/>
      <c r="D964" s="538"/>
      <c r="E964" s="538"/>
      <c r="F964" s="536"/>
      <c r="G964" s="536"/>
      <c r="H964" s="536"/>
      <c r="I964" s="536"/>
      <c r="J964" s="536"/>
      <c r="K964" s="536"/>
      <c r="L964" s="536"/>
      <c r="M964" s="536"/>
      <c r="N964" s="536"/>
      <c r="O964" s="536"/>
      <c r="P964" s="536"/>
      <c r="Q964" s="536"/>
      <c r="R964" s="536"/>
      <c r="S964" s="536"/>
      <c r="T964" s="536"/>
      <c r="U964" s="536"/>
      <c r="V964" s="536"/>
      <c r="W964" s="536"/>
      <c r="X964" s="536"/>
      <c r="Y964" s="536"/>
      <c r="Z964" s="536"/>
      <c r="AA964" s="536"/>
      <c r="AB964" s="536"/>
      <c r="AC964" s="536"/>
      <c r="AD964" s="536"/>
      <c r="AE964" s="536"/>
    </row>
    <row r="965" customFormat="false" ht="15.75" hidden="false" customHeight="true" outlineLevel="0" collapsed="false">
      <c r="A965" s="536"/>
      <c r="B965" s="536"/>
      <c r="C965" s="536"/>
      <c r="D965" s="538"/>
      <c r="E965" s="538"/>
      <c r="F965" s="536"/>
      <c r="G965" s="536"/>
      <c r="H965" s="536"/>
      <c r="I965" s="536"/>
      <c r="J965" s="536"/>
      <c r="K965" s="536"/>
      <c r="L965" s="536"/>
      <c r="M965" s="536"/>
      <c r="N965" s="536"/>
      <c r="O965" s="536"/>
      <c r="P965" s="536"/>
      <c r="Q965" s="536"/>
      <c r="R965" s="536"/>
      <c r="S965" s="536"/>
      <c r="T965" s="536"/>
      <c r="U965" s="536"/>
      <c r="V965" s="536"/>
      <c r="W965" s="536"/>
      <c r="X965" s="536"/>
      <c r="Y965" s="536"/>
      <c r="Z965" s="536"/>
      <c r="AA965" s="536"/>
      <c r="AB965" s="536"/>
      <c r="AC965" s="536"/>
      <c r="AD965" s="536"/>
      <c r="AE965" s="536"/>
    </row>
    <row r="966" customFormat="false" ht="15.75" hidden="false" customHeight="true" outlineLevel="0" collapsed="false">
      <c r="A966" s="536"/>
      <c r="B966" s="536"/>
      <c r="C966" s="536"/>
      <c r="D966" s="538"/>
      <c r="E966" s="538"/>
      <c r="F966" s="536"/>
      <c r="G966" s="536"/>
      <c r="H966" s="536"/>
      <c r="I966" s="536"/>
      <c r="J966" s="536"/>
      <c r="K966" s="536"/>
      <c r="L966" s="536"/>
      <c r="M966" s="536"/>
      <c r="N966" s="536"/>
      <c r="O966" s="536"/>
      <c r="P966" s="536"/>
      <c r="Q966" s="536"/>
      <c r="R966" s="536"/>
      <c r="S966" s="536"/>
      <c r="T966" s="536"/>
      <c r="U966" s="536"/>
      <c r="V966" s="536"/>
      <c r="W966" s="536"/>
      <c r="X966" s="536"/>
      <c r="Y966" s="536"/>
      <c r="Z966" s="536"/>
      <c r="AA966" s="536"/>
      <c r="AB966" s="536"/>
      <c r="AC966" s="536"/>
      <c r="AD966" s="536"/>
      <c r="AE966" s="536"/>
    </row>
    <row r="967" customFormat="false" ht="15.75" hidden="false" customHeight="true" outlineLevel="0" collapsed="false">
      <c r="A967" s="536"/>
      <c r="B967" s="536"/>
      <c r="C967" s="536"/>
      <c r="D967" s="538"/>
      <c r="E967" s="538"/>
      <c r="F967" s="536"/>
      <c r="G967" s="536"/>
      <c r="H967" s="536"/>
      <c r="I967" s="536"/>
      <c r="J967" s="536"/>
      <c r="K967" s="536"/>
      <c r="L967" s="536"/>
      <c r="M967" s="536"/>
      <c r="N967" s="536"/>
      <c r="O967" s="536"/>
      <c r="P967" s="536"/>
      <c r="Q967" s="536"/>
      <c r="R967" s="536"/>
      <c r="S967" s="536"/>
      <c r="T967" s="536"/>
      <c r="U967" s="536"/>
      <c r="V967" s="536"/>
      <c r="W967" s="536"/>
      <c r="X967" s="536"/>
      <c r="Y967" s="536"/>
      <c r="Z967" s="536"/>
      <c r="AA967" s="536"/>
      <c r="AB967" s="536"/>
      <c r="AC967" s="536"/>
      <c r="AD967" s="536"/>
      <c r="AE967" s="536"/>
    </row>
    <row r="968" customFormat="false" ht="15.75" hidden="false" customHeight="true" outlineLevel="0" collapsed="false">
      <c r="A968" s="536"/>
      <c r="B968" s="536"/>
      <c r="C968" s="536"/>
      <c r="D968" s="538"/>
      <c r="E968" s="538"/>
      <c r="F968" s="536"/>
      <c r="G968" s="536"/>
      <c r="H968" s="536"/>
      <c r="I968" s="536"/>
      <c r="J968" s="536"/>
      <c r="K968" s="536"/>
      <c r="L968" s="536"/>
      <c r="M968" s="536"/>
      <c r="N968" s="536"/>
      <c r="O968" s="536"/>
      <c r="P968" s="536"/>
      <c r="Q968" s="536"/>
      <c r="R968" s="536"/>
      <c r="S968" s="536"/>
      <c r="T968" s="536"/>
      <c r="U968" s="536"/>
      <c r="V968" s="536"/>
      <c r="W968" s="536"/>
      <c r="X968" s="536"/>
      <c r="Y968" s="536"/>
      <c r="Z968" s="536"/>
      <c r="AA968" s="536"/>
      <c r="AB968" s="536"/>
      <c r="AC968" s="536"/>
      <c r="AD968" s="536"/>
      <c r="AE968" s="536"/>
    </row>
    <row r="969" customFormat="false" ht="15.75" hidden="false" customHeight="true" outlineLevel="0" collapsed="false">
      <c r="A969" s="536"/>
      <c r="B969" s="536"/>
      <c r="C969" s="536"/>
      <c r="D969" s="538"/>
      <c r="E969" s="538"/>
      <c r="F969" s="536"/>
      <c r="G969" s="536"/>
      <c r="H969" s="536"/>
      <c r="I969" s="536"/>
      <c r="J969" s="536"/>
      <c r="K969" s="536"/>
      <c r="L969" s="536"/>
      <c r="M969" s="536"/>
      <c r="N969" s="536"/>
      <c r="O969" s="536"/>
      <c r="P969" s="536"/>
      <c r="Q969" s="536"/>
      <c r="R969" s="536"/>
      <c r="S969" s="536"/>
      <c r="T969" s="536"/>
      <c r="U969" s="536"/>
      <c r="V969" s="536"/>
      <c r="W969" s="536"/>
      <c r="X969" s="536"/>
      <c r="Y969" s="536"/>
      <c r="Z969" s="536"/>
      <c r="AA969" s="536"/>
      <c r="AB969" s="536"/>
      <c r="AC969" s="536"/>
      <c r="AD969" s="536"/>
      <c r="AE969" s="536"/>
    </row>
    <row r="970" customFormat="false" ht="15.75" hidden="false" customHeight="true" outlineLevel="0" collapsed="false">
      <c r="A970" s="536"/>
      <c r="B970" s="536"/>
      <c r="C970" s="536"/>
      <c r="D970" s="536"/>
      <c r="E970" s="536"/>
      <c r="F970" s="536"/>
      <c r="G970" s="536"/>
      <c r="H970" s="536"/>
      <c r="I970" s="536"/>
      <c r="J970" s="536"/>
      <c r="K970" s="536"/>
      <c r="L970" s="536"/>
      <c r="M970" s="536"/>
      <c r="N970" s="536"/>
      <c r="O970" s="536"/>
      <c r="P970" s="536"/>
      <c r="Q970" s="536"/>
      <c r="R970" s="536"/>
      <c r="S970" s="536"/>
      <c r="T970" s="536"/>
      <c r="U970" s="536"/>
      <c r="V970" s="536"/>
      <c r="W970" s="536"/>
      <c r="X970" s="536"/>
      <c r="Y970" s="536"/>
      <c r="Z970" s="536"/>
      <c r="AA970" s="536"/>
      <c r="AB970" s="536"/>
      <c r="AC970" s="536"/>
      <c r="AD970" s="536"/>
      <c r="AE970" s="536"/>
    </row>
    <row r="971" customFormat="false" ht="15.75" hidden="false" customHeight="true" outlineLevel="0" collapsed="false">
      <c r="A971" s="536"/>
      <c r="B971" s="536"/>
      <c r="C971" s="536"/>
      <c r="D971" s="536"/>
      <c r="E971" s="536"/>
      <c r="F971" s="536"/>
      <c r="G971" s="536"/>
      <c r="H971" s="536"/>
      <c r="I971" s="536"/>
      <c r="J971" s="536"/>
      <c r="K971" s="536"/>
      <c r="L971" s="536"/>
      <c r="M971" s="536"/>
      <c r="N971" s="536"/>
      <c r="O971" s="536"/>
      <c r="P971" s="536"/>
      <c r="Q971" s="536"/>
      <c r="R971" s="536"/>
      <c r="S971" s="536"/>
      <c r="T971" s="536"/>
      <c r="U971" s="536"/>
      <c r="V971" s="536"/>
      <c r="W971" s="536"/>
      <c r="X971" s="536"/>
      <c r="Y971" s="536"/>
      <c r="Z971" s="536"/>
      <c r="AA971" s="536"/>
      <c r="AB971" s="536"/>
      <c r="AC971" s="536"/>
      <c r="AD971" s="536"/>
      <c r="AE971" s="536"/>
    </row>
    <row r="972" customFormat="false" ht="15.75" hidden="false" customHeight="true" outlineLevel="0" collapsed="false">
      <c r="A972" s="536"/>
      <c r="B972" s="536"/>
      <c r="C972" s="536"/>
      <c r="D972" s="536"/>
      <c r="E972" s="536"/>
      <c r="F972" s="536"/>
      <c r="G972" s="536"/>
      <c r="H972" s="536"/>
      <c r="I972" s="536"/>
      <c r="J972" s="536"/>
      <c r="K972" s="536"/>
      <c r="L972" s="536"/>
      <c r="M972" s="536"/>
      <c r="N972" s="536"/>
      <c r="O972" s="536"/>
      <c r="P972" s="536"/>
      <c r="Q972" s="536"/>
      <c r="R972" s="536"/>
      <c r="S972" s="536"/>
      <c r="T972" s="536"/>
      <c r="U972" s="536"/>
      <c r="V972" s="536"/>
      <c r="W972" s="536"/>
      <c r="X972" s="536"/>
      <c r="Y972" s="536"/>
      <c r="Z972" s="536"/>
      <c r="AA972" s="536"/>
      <c r="AB972" s="536"/>
      <c r="AC972" s="536"/>
      <c r="AD972" s="536"/>
      <c r="AE972" s="536"/>
    </row>
    <row r="973" customFormat="false" ht="15.75" hidden="false" customHeight="true" outlineLevel="0" collapsed="false">
      <c r="A973" s="536"/>
      <c r="B973" s="536"/>
      <c r="C973" s="536"/>
      <c r="D973" s="536"/>
      <c r="E973" s="536"/>
      <c r="F973" s="536"/>
      <c r="G973" s="536"/>
      <c r="H973" s="536"/>
      <c r="I973" s="536"/>
      <c r="J973" s="536"/>
      <c r="K973" s="536"/>
      <c r="L973" s="536"/>
      <c r="M973" s="536"/>
      <c r="N973" s="536"/>
      <c r="O973" s="536"/>
      <c r="P973" s="536"/>
      <c r="Q973" s="536"/>
      <c r="R973" s="536"/>
      <c r="S973" s="536"/>
      <c r="T973" s="536"/>
      <c r="U973" s="536"/>
      <c r="V973" s="536"/>
      <c r="W973" s="536"/>
      <c r="X973" s="536"/>
      <c r="Y973" s="536"/>
      <c r="Z973" s="536"/>
      <c r="AA973" s="536"/>
      <c r="AB973" s="536"/>
      <c r="AC973" s="536"/>
      <c r="AD973" s="536"/>
      <c r="AE973" s="536"/>
    </row>
    <row r="974" customFormat="false" ht="15.75" hidden="false" customHeight="true" outlineLevel="0" collapsed="false">
      <c r="A974" s="536"/>
      <c r="B974" s="536"/>
      <c r="C974" s="536"/>
      <c r="D974" s="536"/>
      <c r="E974" s="536"/>
      <c r="F974" s="536"/>
      <c r="G974" s="536"/>
      <c r="H974" s="536"/>
      <c r="I974" s="536"/>
      <c r="J974" s="536"/>
      <c r="K974" s="536"/>
      <c r="L974" s="536"/>
      <c r="M974" s="536"/>
      <c r="N974" s="536"/>
      <c r="O974" s="536"/>
      <c r="P974" s="536"/>
      <c r="Q974" s="536"/>
      <c r="R974" s="536"/>
      <c r="S974" s="536"/>
      <c r="T974" s="536"/>
      <c r="U974" s="536"/>
      <c r="V974" s="536"/>
      <c r="W974" s="536"/>
      <c r="X974" s="536"/>
      <c r="Y974" s="536"/>
      <c r="Z974" s="536"/>
      <c r="AA974" s="536"/>
      <c r="AB974" s="536"/>
      <c r="AC974" s="536"/>
      <c r="AD974" s="536"/>
      <c r="AE974" s="536"/>
    </row>
    <row r="975" customFormat="false" ht="15.75" hidden="false" customHeight="true" outlineLevel="0" collapsed="false">
      <c r="A975" s="536"/>
      <c r="B975" s="536"/>
      <c r="C975" s="536"/>
      <c r="D975" s="536"/>
      <c r="E975" s="536"/>
      <c r="F975" s="536"/>
      <c r="G975" s="536"/>
      <c r="H975" s="536"/>
      <c r="I975" s="536"/>
      <c r="J975" s="536"/>
      <c r="K975" s="536"/>
      <c r="L975" s="536"/>
      <c r="M975" s="536"/>
      <c r="N975" s="536"/>
      <c r="O975" s="536"/>
      <c r="P975" s="536"/>
      <c r="Q975" s="536"/>
      <c r="R975" s="536"/>
      <c r="S975" s="536"/>
      <c r="T975" s="536"/>
      <c r="U975" s="536"/>
      <c r="V975" s="536"/>
      <c r="W975" s="536"/>
      <c r="X975" s="536"/>
      <c r="Y975" s="536"/>
      <c r="Z975" s="536"/>
      <c r="AA975" s="536"/>
      <c r="AB975" s="536"/>
      <c r="AC975" s="536"/>
      <c r="AD975" s="536"/>
      <c r="AE975" s="536"/>
    </row>
    <row r="976" customFormat="false" ht="15.75" hidden="false" customHeight="true" outlineLevel="0" collapsed="false">
      <c r="A976" s="536"/>
      <c r="B976" s="536"/>
      <c r="C976" s="536"/>
      <c r="D976" s="536"/>
      <c r="E976" s="536"/>
      <c r="F976" s="536"/>
      <c r="G976" s="536"/>
      <c r="H976" s="536"/>
      <c r="I976" s="536"/>
      <c r="J976" s="536"/>
      <c r="K976" s="536"/>
      <c r="L976" s="536"/>
      <c r="M976" s="536"/>
      <c r="N976" s="536"/>
      <c r="O976" s="536"/>
      <c r="P976" s="536"/>
      <c r="Q976" s="536"/>
      <c r="R976" s="536"/>
      <c r="S976" s="536"/>
      <c r="T976" s="536"/>
      <c r="U976" s="536"/>
      <c r="V976" s="536"/>
      <c r="W976" s="536"/>
      <c r="X976" s="536"/>
      <c r="Y976" s="536"/>
      <c r="Z976" s="536"/>
      <c r="AA976" s="536"/>
      <c r="AB976" s="536"/>
      <c r="AC976" s="536"/>
      <c r="AD976" s="536"/>
      <c r="AE976" s="536"/>
    </row>
    <row r="977" customFormat="false" ht="15.75" hidden="false" customHeight="true" outlineLevel="0" collapsed="false">
      <c r="A977" s="536"/>
      <c r="B977" s="536"/>
      <c r="C977" s="536"/>
      <c r="D977" s="536"/>
      <c r="E977" s="536"/>
      <c r="F977" s="536"/>
      <c r="G977" s="536"/>
      <c r="H977" s="536"/>
      <c r="I977" s="536"/>
      <c r="J977" s="536"/>
      <c r="K977" s="536"/>
      <c r="L977" s="536"/>
      <c r="M977" s="536"/>
      <c r="N977" s="536"/>
      <c r="O977" s="536"/>
      <c r="P977" s="536"/>
      <c r="Q977" s="536"/>
      <c r="R977" s="536"/>
      <c r="S977" s="536"/>
      <c r="T977" s="536"/>
      <c r="U977" s="536"/>
      <c r="V977" s="536"/>
      <c r="W977" s="536"/>
      <c r="X977" s="536"/>
      <c r="Y977" s="536"/>
      <c r="Z977" s="536"/>
      <c r="AA977" s="536"/>
      <c r="AB977" s="536"/>
      <c r="AC977" s="536"/>
      <c r="AD977" s="536"/>
      <c r="AE977" s="536"/>
    </row>
    <row r="978" customFormat="false" ht="15.75" hidden="false" customHeight="true" outlineLevel="0" collapsed="false">
      <c r="A978" s="536"/>
      <c r="B978" s="536"/>
      <c r="C978" s="536"/>
      <c r="D978" s="536"/>
      <c r="E978" s="536"/>
      <c r="F978" s="536"/>
      <c r="G978" s="536"/>
      <c r="H978" s="536"/>
      <c r="I978" s="536"/>
      <c r="J978" s="536"/>
      <c r="K978" s="536"/>
      <c r="L978" s="536"/>
      <c r="M978" s="536"/>
      <c r="N978" s="536"/>
      <c r="O978" s="536"/>
      <c r="P978" s="536"/>
      <c r="Q978" s="536"/>
      <c r="R978" s="536"/>
      <c r="S978" s="536"/>
      <c r="T978" s="536"/>
      <c r="U978" s="536"/>
      <c r="V978" s="536"/>
      <c r="W978" s="536"/>
      <c r="X978" s="536"/>
      <c r="Y978" s="536"/>
      <c r="Z978" s="536"/>
      <c r="AA978" s="536"/>
      <c r="AB978" s="536"/>
      <c r="AC978" s="536"/>
      <c r="AD978" s="536"/>
      <c r="AE978" s="536"/>
    </row>
    <row r="979" customFormat="false" ht="15.75" hidden="false" customHeight="true" outlineLevel="0" collapsed="false">
      <c r="A979" s="536"/>
      <c r="B979" s="536"/>
      <c r="C979" s="536"/>
      <c r="D979" s="536"/>
      <c r="E979" s="536"/>
      <c r="F979" s="536"/>
      <c r="G979" s="536"/>
      <c r="H979" s="536"/>
      <c r="I979" s="536"/>
      <c r="J979" s="536"/>
      <c r="K979" s="536"/>
      <c r="L979" s="536"/>
      <c r="M979" s="536"/>
      <c r="N979" s="536"/>
      <c r="O979" s="536"/>
      <c r="P979" s="536"/>
      <c r="Q979" s="536"/>
      <c r="R979" s="536"/>
      <c r="S979" s="536"/>
      <c r="T979" s="536"/>
      <c r="U979" s="536"/>
      <c r="V979" s="536"/>
      <c r="W979" s="536"/>
      <c r="X979" s="536"/>
      <c r="Y979" s="536"/>
      <c r="Z979" s="536"/>
      <c r="AA979" s="536"/>
      <c r="AB979" s="536"/>
      <c r="AC979" s="536"/>
      <c r="AD979" s="536"/>
      <c r="AE979" s="536"/>
    </row>
    <row r="980" customFormat="false" ht="15.75" hidden="false" customHeight="true" outlineLevel="0" collapsed="false">
      <c r="A980" s="536"/>
      <c r="B980" s="536"/>
      <c r="C980" s="536"/>
      <c r="D980" s="536"/>
      <c r="E980" s="536"/>
      <c r="F980" s="536"/>
      <c r="G980" s="536"/>
      <c r="H980" s="536"/>
      <c r="I980" s="536"/>
      <c r="J980" s="536"/>
      <c r="K980" s="536"/>
      <c r="L980" s="536"/>
      <c r="M980" s="536"/>
      <c r="N980" s="536"/>
      <c r="O980" s="536"/>
      <c r="P980" s="536"/>
      <c r="Q980" s="536"/>
      <c r="R980" s="536"/>
      <c r="S980" s="536"/>
      <c r="T980" s="536"/>
      <c r="U980" s="536"/>
      <c r="V980" s="536"/>
      <c r="W980" s="536"/>
      <c r="X980" s="536"/>
      <c r="Y980" s="536"/>
      <c r="Z980" s="536"/>
      <c r="AA980" s="536"/>
      <c r="AB980" s="536"/>
      <c r="AC980" s="536"/>
      <c r="AD980" s="536"/>
      <c r="AE980" s="536"/>
    </row>
    <row r="981" customFormat="false" ht="15.75" hidden="false" customHeight="true" outlineLevel="0" collapsed="false">
      <c r="A981" s="536"/>
      <c r="B981" s="536"/>
      <c r="C981" s="536"/>
      <c r="D981" s="536"/>
      <c r="E981" s="536"/>
      <c r="F981" s="536"/>
      <c r="G981" s="536"/>
      <c r="H981" s="536"/>
      <c r="I981" s="536"/>
      <c r="J981" s="536"/>
      <c r="K981" s="536"/>
      <c r="L981" s="536"/>
      <c r="M981" s="536"/>
      <c r="N981" s="536"/>
      <c r="O981" s="536"/>
      <c r="P981" s="536"/>
      <c r="Q981" s="536"/>
      <c r="R981" s="536"/>
      <c r="S981" s="536"/>
      <c r="T981" s="536"/>
      <c r="U981" s="536"/>
      <c r="V981" s="536"/>
      <c r="W981" s="536"/>
      <c r="X981" s="536"/>
      <c r="Y981" s="536"/>
      <c r="Z981" s="536"/>
      <c r="AA981" s="536"/>
      <c r="AB981" s="536"/>
      <c r="AC981" s="536"/>
      <c r="AD981" s="536"/>
      <c r="AE981" s="536"/>
    </row>
    <row r="982" customFormat="false" ht="15.75" hidden="false" customHeight="true" outlineLevel="0" collapsed="false">
      <c r="A982" s="536"/>
      <c r="B982" s="536"/>
      <c r="C982" s="536"/>
      <c r="D982" s="536"/>
      <c r="E982" s="536"/>
      <c r="F982" s="536"/>
      <c r="G982" s="536"/>
      <c r="H982" s="536"/>
      <c r="I982" s="536"/>
      <c r="J982" s="536"/>
      <c r="K982" s="536"/>
      <c r="L982" s="536"/>
      <c r="M982" s="536"/>
      <c r="N982" s="536"/>
      <c r="O982" s="536"/>
      <c r="P982" s="536"/>
      <c r="Q982" s="536"/>
      <c r="R982" s="536"/>
      <c r="S982" s="536"/>
      <c r="T982" s="536"/>
      <c r="U982" s="536"/>
      <c r="V982" s="536"/>
      <c r="W982" s="536"/>
      <c r="X982" s="536"/>
      <c r="Y982" s="536"/>
      <c r="Z982" s="536"/>
      <c r="AA982" s="536"/>
      <c r="AB982" s="536"/>
      <c r="AC982" s="536"/>
      <c r="AD982" s="536"/>
      <c r="AE982" s="536"/>
    </row>
    <row r="983" customFormat="false" ht="15.75" hidden="false" customHeight="true" outlineLevel="0" collapsed="false">
      <c r="A983" s="536"/>
      <c r="B983" s="536"/>
      <c r="C983" s="536"/>
      <c r="D983" s="536"/>
      <c r="E983" s="536"/>
      <c r="F983" s="536"/>
      <c r="G983" s="536"/>
      <c r="H983" s="536"/>
      <c r="I983" s="536"/>
      <c r="J983" s="536"/>
      <c r="K983" s="536"/>
      <c r="L983" s="536"/>
      <c r="M983" s="536"/>
      <c r="N983" s="536"/>
      <c r="O983" s="536"/>
      <c r="P983" s="536"/>
      <c r="Q983" s="536"/>
      <c r="R983" s="536"/>
      <c r="S983" s="536"/>
      <c r="T983" s="536"/>
      <c r="U983" s="536"/>
      <c r="V983" s="536"/>
      <c r="W983" s="536"/>
      <c r="X983" s="536"/>
      <c r="Y983" s="536"/>
      <c r="Z983" s="536"/>
      <c r="AA983" s="536"/>
      <c r="AB983" s="536"/>
      <c r="AC983" s="536"/>
      <c r="AD983" s="536"/>
      <c r="AE983" s="536"/>
    </row>
    <row r="984" customFormat="false" ht="15.75" hidden="false" customHeight="true" outlineLevel="0" collapsed="false">
      <c r="A984" s="536"/>
      <c r="B984" s="536"/>
      <c r="C984" s="536"/>
      <c r="D984" s="536"/>
      <c r="E984" s="536"/>
      <c r="F984" s="536"/>
      <c r="G984" s="536"/>
      <c r="H984" s="536"/>
      <c r="I984" s="536"/>
      <c r="J984" s="536"/>
      <c r="K984" s="536"/>
      <c r="L984" s="536"/>
      <c r="M984" s="536"/>
      <c r="N984" s="536"/>
      <c r="O984" s="536"/>
      <c r="P984" s="536"/>
      <c r="Q984" s="536"/>
      <c r="R984" s="536"/>
      <c r="S984" s="536"/>
      <c r="T984" s="536"/>
      <c r="U984" s="536"/>
      <c r="V984" s="536"/>
      <c r="W984" s="536"/>
      <c r="X984" s="536"/>
      <c r="Y984" s="536"/>
      <c r="Z984" s="536"/>
      <c r="AA984" s="536"/>
      <c r="AB984" s="536"/>
      <c r="AC984" s="536"/>
      <c r="AD984" s="536"/>
      <c r="AE984" s="536"/>
    </row>
    <row r="985" customFormat="false" ht="15.75" hidden="false" customHeight="true" outlineLevel="0" collapsed="false">
      <c r="A985" s="536"/>
      <c r="B985" s="536"/>
      <c r="C985" s="536"/>
      <c r="D985" s="536"/>
      <c r="E985" s="536"/>
      <c r="F985" s="536"/>
      <c r="G985" s="536"/>
      <c r="H985" s="536"/>
      <c r="I985" s="536"/>
      <c r="J985" s="536"/>
      <c r="K985" s="536"/>
      <c r="L985" s="536"/>
      <c r="M985" s="536"/>
      <c r="N985" s="536"/>
      <c r="O985" s="536"/>
      <c r="P985" s="536"/>
      <c r="Q985" s="536"/>
      <c r="R985" s="536"/>
      <c r="S985" s="536"/>
      <c r="T985" s="536"/>
      <c r="U985" s="536"/>
      <c r="V985" s="536"/>
      <c r="W985" s="536"/>
      <c r="X985" s="536"/>
      <c r="Y985" s="536"/>
      <c r="Z985" s="536"/>
      <c r="AA985" s="536"/>
      <c r="AB985" s="536"/>
      <c r="AC985" s="536"/>
      <c r="AD985" s="536"/>
      <c r="AE985" s="536"/>
    </row>
    <row r="986" customFormat="false" ht="15.75" hidden="false" customHeight="true" outlineLevel="0" collapsed="false">
      <c r="A986" s="536"/>
      <c r="B986" s="536"/>
      <c r="C986" s="536"/>
      <c r="D986" s="536"/>
      <c r="E986" s="536"/>
      <c r="F986" s="536"/>
      <c r="G986" s="536"/>
      <c r="H986" s="536"/>
      <c r="I986" s="536"/>
      <c r="J986" s="536"/>
      <c r="K986" s="536"/>
      <c r="L986" s="536"/>
      <c r="M986" s="536"/>
      <c r="N986" s="536"/>
      <c r="O986" s="536"/>
      <c r="P986" s="536"/>
      <c r="Q986" s="536"/>
      <c r="R986" s="536"/>
      <c r="S986" s="536"/>
      <c r="T986" s="536"/>
      <c r="U986" s="536"/>
      <c r="V986" s="536"/>
      <c r="W986" s="536"/>
      <c r="X986" s="536"/>
      <c r="Y986" s="536"/>
      <c r="Z986" s="536"/>
      <c r="AA986" s="536"/>
      <c r="AB986" s="536"/>
      <c r="AC986" s="536"/>
      <c r="AD986" s="536"/>
      <c r="AE986" s="536"/>
    </row>
    <row r="987" customFormat="false" ht="15.75" hidden="false" customHeight="true" outlineLevel="0" collapsed="false">
      <c r="A987" s="536"/>
      <c r="B987" s="536"/>
      <c r="C987" s="536"/>
      <c r="D987" s="536"/>
      <c r="E987" s="536"/>
      <c r="F987" s="536"/>
      <c r="G987" s="536"/>
      <c r="H987" s="536"/>
      <c r="I987" s="536"/>
      <c r="J987" s="536"/>
      <c r="K987" s="536"/>
      <c r="L987" s="536"/>
      <c r="M987" s="536"/>
      <c r="N987" s="536"/>
      <c r="O987" s="536"/>
      <c r="P987" s="536"/>
      <c r="Q987" s="536"/>
      <c r="R987" s="536"/>
      <c r="S987" s="536"/>
      <c r="T987" s="536"/>
      <c r="U987" s="536"/>
      <c r="V987" s="536"/>
      <c r="W987" s="536"/>
      <c r="X987" s="536"/>
      <c r="Y987" s="536"/>
      <c r="Z987" s="536"/>
      <c r="AA987" s="536"/>
      <c r="AB987" s="536"/>
      <c r="AC987" s="536"/>
      <c r="AD987" s="536"/>
      <c r="AE987" s="536"/>
    </row>
    <row r="988" customFormat="false" ht="15.75" hidden="false" customHeight="true" outlineLevel="0" collapsed="false">
      <c r="A988" s="536"/>
      <c r="B988" s="536"/>
      <c r="C988" s="536"/>
      <c r="D988" s="536"/>
      <c r="E988" s="536"/>
      <c r="F988" s="536"/>
      <c r="G988" s="536"/>
      <c r="H988" s="536"/>
      <c r="I988" s="536"/>
      <c r="J988" s="536"/>
      <c r="K988" s="536"/>
      <c r="L988" s="536"/>
      <c r="M988" s="536"/>
      <c r="N988" s="536"/>
      <c r="O988" s="536"/>
      <c r="P988" s="536"/>
      <c r="Q988" s="536"/>
      <c r="R988" s="536"/>
      <c r="S988" s="536"/>
      <c r="T988" s="536"/>
      <c r="U988" s="536"/>
      <c r="V988" s="536"/>
      <c r="W988" s="536"/>
      <c r="X988" s="536"/>
      <c r="Y988" s="536"/>
      <c r="Z988" s="536"/>
      <c r="AA988" s="536"/>
      <c r="AB988" s="536"/>
      <c r="AC988" s="536"/>
      <c r="AD988" s="536"/>
      <c r="AE988" s="536"/>
    </row>
    <row r="989" customFormat="false" ht="15.75" hidden="false" customHeight="true" outlineLevel="0" collapsed="false">
      <c r="A989" s="536"/>
      <c r="B989" s="536"/>
      <c r="C989" s="536"/>
      <c r="D989" s="536"/>
      <c r="E989" s="536"/>
      <c r="F989" s="536"/>
      <c r="G989" s="536"/>
      <c r="H989" s="536"/>
      <c r="I989" s="536"/>
      <c r="J989" s="536"/>
      <c r="K989" s="536"/>
      <c r="L989" s="536"/>
      <c r="M989" s="536"/>
      <c r="N989" s="536"/>
      <c r="O989" s="536"/>
      <c r="P989" s="536"/>
      <c r="Q989" s="536"/>
      <c r="R989" s="536"/>
      <c r="S989" s="536"/>
      <c r="T989" s="536"/>
      <c r="U989" s="536"/>
      <c r="V989" s="536"/>
      <c r="W989" s="536"/>
      <c r="X989" s="536"/>
      <c r="Y989" s="536"/>
      <c r="Z989" s="536"/>
      <c r="AA989" s="536"/>
      <c r="AB989" s="536"/>
      <c r="AC989" s="536"/>
      <c r="AD989" s="536"/>
      <c r="AE989" s="536"/>
    </row>
    <row r="990" customFormat="false" ht="15.75" hidden="false" customHeight="true" outlineLevel="0" collapsed="false">
      <c r="A990" s="536"/>
      <c r="B990" s="536"/>
      <c r="C990" s="536"/>
      <c r="D990" s="536"/>
      <c r="E990" s="536"/>
      <c r="F990" s="536"/>
      <c r="G990" s="536"/>
      <c r="H990" s="536"/>
      <c r="I990" s="536"/>
      <c r="J990" s="536"/>
      <c r="K990" s="536"/>
      <c r="L990" s="536"/>
      <c r="M990" s="536"/>
      <c r="N990" s="536"/>
      <c r="O990" s="536"/>
      <c r="P990" s="536"/>
      <c r="Q990" s="536"/>
      <c r="R990" s="536"/>
      <c r="S990" s="536"/>
      <c r="T990" s="536"/>
      <c r="U990" s="536"/>
      <c r="V990" s="536"/>
      <c r="W990" s="536"/>
      <c r="X990" s="536"/>
      <c r="Y990" s="536"/>
      <c r="Z990" s="536"/>
      <c r="AA990" s="536"/>
      <c r="AB990" s="536"/>
      <c r="AC990" s="536"/>
      <c r="AD990" s="536"/>
      <c r="AE990" s="536"/>
    </row>
    <row r="991" customFormat="false" ht="15.75" hidden="false" customHeight="true" outlineLevel="0" collapsed="false">
      <c r="A991" s="536"/>
      <c r="B991" s="536"/>
      <c r="C991" s="536"/>
      <c r="D991" s="536"/>
      <c r="E991" s="536"/>
      <c r="F991" s="536"/>
      <c r="G991" s="536"/>
      <c r="H991" s="536"/>
      <c r="I991" s="536"/>
      <c r="J991" s="536"/>
      <c r="K991" s="536"/>
      <c r="L991" s="536"/>
      <c r="M991" s="536"/>
      <c r="N991" s="536"/>
      <c r="O991" s="536"/>
      <c r="P991" s="536"/>
      <c r="Q991" s="536"/>
      <c r="R991" s="536"/>
      <c r="S991" s="536"/>
      <c r="T991" s="536"/>
      <c r="U991" s="536"/>
      <c r="V991" s="536"/>
      <c r="W991" s="536"/>
      <c r="X991" s="536"/>
      <c r="Y991" s="536"/>
      <c r="Z991" s="536"/>
      <c r="AA991" s="536"/>
      <c r="AB991" s="536"/>
      <c r="AC991" s="536"/>
      <c r="AD991" s="536"/>
      <c r="AE991" s="536"/>
    </row>
    <row r="992" customFormat="false" ht="15.75" hidden="false" customHeight="true" outlineLevel="0" collapsed="false">
      <c r="A992" s="536"/>
      <c r="B992" s="536"/>
      <c r="C992" s="536"/>
      <c r="D992" s="536"/>
      <c r="E992" s="536"/>
      <c r="F992" s="536"/>
      <c r="G992" s="536"/>
      <c r="H992" s="536"/>
      <c r="I992" s="536"/>
      <c r="J992" s="536"/>
      <c r="K992" s="536"/>
      <c r="L992" s="536"/>
      <c r="M992" s="536"/>
      <c r="N992" s="536"/>
      <c r="O992" s="536"/>
      <c r="P992" s="536"/>
      <c r="Q992" s="536"/>
      <c r="R992" s="536"/>
      <c r="S992" s="536"/>
      <c r="T992" s="536"/>
      <c r="U992" s="536"/>
      <c r="V992" s="536"/>
      <c r="W992" s="536"/>
      <c r="X992" s="536"/>
      <c r="Y992" s="536"/>
      <c r="Z992" s="536"/>
      <c r="AA992" s="536"/>
      <c r="AB992" s="536"/>
      <c r="AC992" s="536"/>
      <c r="AD992" s="536"/>
      <c r="AE992" s="536"/>
    </row>
    <row r="993" customFormat="false" ht="15.75" hidden="false" customHeight="true" outlineLevel="0" collapsed="false">
      <c r="A993" s="536"/>
      <c r="B993" s="536"/>
      <c r="C993" s="536"/>
      <c r="D993" s="536"/>
      <c r="E993" s="536"/>
      <c r="F993" s="536"/>
      <c r="G993" s="536"/>
      <c r="H993" s="536"/>
      <c r="I993" s="536"/>
      <c r="J993" s="536"/>
      <c r="K993" s="536"/>
      <c r="L993" s="536"/>
      <c r="M993" s="536"/>
      <c r="N993" s="536"/>
      <c r="O993" s="536"/>
      <c r="P993" s="536"/>
      <c r="Q993" s="536"/>
      <c r="R993" s="536"/>
      <c r="S993" s="536"/>
      <c r="T993" s="536"/>
      <c r="U993" s="536"/>
      <c r="V993" s="536"/>
      <c r="W993" s="536"/>
      <c r="X993" s="536"/>
      <c r="Y993" s="536"/>
      <c r="Z993" s="536"/>
      <c r="AA993" s="536"/>
      <c r="AB993" s="536"/>
      <c r="AC993" s="536"/>
      <c r="AD993" s="536"/>
      <c r="AE993" s="536"/>
    </row>
    <row r="994" customFormat="false" ht="15.75" hidden="false" customHeight="true" outlineLevel="0" collapsed="false">
      <c r="A994" s="536"/>
      <c r="B994" s="536"/>
      <c r="C994" s="536"/>
      <c r="D994" s="536"/>
      <c r="E994" s="536"/>
      <c r="F994" s="536"/>
      <c r="G994" s="536"/>
      <c r="H994" s="536"/>
      <c r="I994" s="536"/>
      <c r="J994" s="536"/>
      <c r="K994" s="536"/>
      <c r="L994" s="536"/>
      <c r="M994" s="536"/>
      <c r="N994" s="536"/>
      <c r="O994" s="536"/>
      <c r="P994" s="536"/>
      <c r="Q994" s="536"/>
      <c r="R994" s="536"/>
      <c r="S994" s="536"/>
      <c r="T994" s="536"/>
      <c r="U994" s="536"/>
      <c r="V994" s="536"/>
      <c r="W994" s="536"/>
      <c r="X994" s="536"/>
      <c r="Y994" s="536"/>
      <c r="Z994" s="536"/>
      <c r="AA994" s="536"/>
      <c r="AB994" s="536"/>
      <c r="AC994" s="536"/>
      <c r="AD994" s="536"/>
      <c r="AE994" s="536"/>
    </row>
    <row r="995" customFormat="false" ht="15.75" hidden="false" customHeight="true" outlineLevel="0" collapsed="false">
      <c r="A995" s="536"/>
      <c r="B995" s="536"/>
      <c r="C995" s="536"/>
      <c r="D995" s="536"/>
      <c r="E995" s="536"/>
      <c r="F995" s="536"/>
      <c r="G995" s="536"/>
      <c r="H995" s="536"/>
      <c r="I995" s="536"/>
      <c r="J995" s="536"/>
      <c r="K995" s="536"/>
      <c r="L995" s="536"/>
      <c r="M995" s="536"/>
      <c r="N995" s="536"/>
      <c r="O995" s="536"/>
      <c r="P995" s="536"/>
      <c r="Q995" s="536"/>
      <c r="R995" s="536"/>
      <c r="S995" s="536"/>
      <c r="T995" s="536"/>
      <c r="U995" s="536"/>
      <c r="V995" s="536"/>
      <c r="W995" s="536"/>
      <c r="X995" s="536"/>
      <c r="Y995" s="536"/>
      <c r="Z995" s="536"/>
      <c r="AA995" s="536"/>
      <c r="AB995" s="536"/>
      <c r="AC995" s="536"/>
      <c r="AD995" s="536"/>
      <c r="AE995" s="536"/>
    </row>
    <row r="996" customFormat="false" ht="15.75" hidden="false" customHeight="true" outlineLevel="0" collapsed="false">
      <c r="A996" s="536"/>
      <c r="B996" s="536"/>
      <c r="C996" s="536"/>
      <c r="D996" s="536"/>
      <c r="E996" s="536"/>
      <c r="F996" s="536"/>
      <c r="G996" s="536"/>
      <c r="H996" s="536"/>
      <c r="I996" s="536"/>
      <c r="J996" s="536"/>
      <c r="K996" s="536"/>
      <c r="L996" s="536"/>
      <c r="M996" s="536"/>
      <c r="N996" s="536"/>
      <c r="O996" s="536"/>
      <c r="P996" s="536"/>
      <c r="Q996" s="536"/>
      <c r="R996" s="536"/>
      <c r="S996" s="536"/>
      <c r="T996" s="536"/>
      <c r="U996" s="536"/>
      <c r="V996" s="536"/>
      <c r="W996" s="536"/>
      <c r="X996" s="536"/>
      <c r="Y996" s="536"/>
      <c r="Z996" s="536"/>
      <c r="AA996" s="536"/>
      <c r="AB996" s="536"/>
      <c r="AC996" s="536"/>
      <c r="AD996" s="536"/>
      <c r="AE996" s="536"/>
    </row>
    <row r="997" customFormat="false" ht="15.75" hidden="false" customHeight="true" outlineLevel="0" collapsed="false">
      <c r="A997" s="536"/>
      <c r="B997" s="536"/>
      <c r="C997" s="536"/>
      <c r="D997" s="536"/>
      <c r="E997" s="536"/>
      <c r="F997" s="536"/>
      <c r="G997" s="536"/>
      <c r="H997" s="536"/>
      <c r="I997" s="536"/>
      <c r="J997" s="536"/>
      <c r="K997" s="536"/>
      <c r="L997" s="536"/>
      <c r="M997" s="536"/>
      <c r="N997" s="536"/>
      <c r="O997" s="536"/>
      <c r="P997" s="536"/>
      <c r="Q997" s="536"/>
      <c r="R997" s="536"/>
      <c r="S997" s="536"/>
      <c r="T997" s="536"/>
      <c r="U997" s="536"/>
      <c r="V997" s="536"/>
      <c r="W997" s="536"/>
      <c r="X997" s="536"/>
      <c r="Y997" s="536"/>
      <c r="Z997" s="536"/>
      <c r="AA997" s="536"/>
      <c r="AB997" s="536"/>
      <c r="AC997" s="536"/>
      <c r="AD997" s="536"/>
      <c r="AE997" s="536"/>
    </row>
    <row r="998" customFormat="false" ht="15.75" hidden="false" customHeight="true" outlineLevel="0" collapsed="false">
      <c r="A998" s="536"/>
      <c r="B998" s="536"/>
      <c r="C998" s="536"/>
      <c r="D998" s="536"/>
      <c r="E998" s="536"/>
      <c r="F998" s="536"/>
      <c r="G998" s="536"/>
      <c r="H998" s="536"/>
      <c r="I998" s="536"/>
      <c r="J998" s="536"/>
      <c r="K998" s="536"/>
      <c r="L998" s="536"/>
      <c r="M998" s="536"/>
      <c r="N998" s="536"/>
      <c r="O998" s="536"/>
      <c r="P998" s="536"/>
      <c r="Q998" s="536"/>
      <c r="R998" s="536"/>
      <c r="S998" s="536"/>
      <c r="T998" s="536"/>
      <c r="U998" s="536"/>
      <c r="V998" s="536"/>
      <c r="W998" s="536"/>
      <c r="X998" s="536"/>
      <c r="Y998" s="536"/>
      <c r="Z998" s="536"/>
      <c r="AA998" s="536"/>
      <c r="AB998" s="536"/>
      <c r="AC998" s="536"/>
      <c r="AD998" s="536"/>
      <c r="AE998" s="536"/>
    </row>
    <row r="999" customFormat="false" ht="15.75" hidden="false" customHeight="true" outlineLevel="0" collapsed="false">
      <c r="A999" s="536"/>
      <c r="B999" s="536"/>
      <c r="C999" s="536"/>
      <c r="D999" s="536"/>
      <c r="E999" s="536"/>
      <c r="F999" s="536"/>
      <c r="G999" s="536"/>
      <c r="H999" s="536"/>
      <c r="I999" s="536"/>
      <c r="J999" s="536"/>
      <c r="K999" s="536"/>
      <c r="L999" s="536"/>
      <c r="M999" s="536"/>
      <c r="N999" s="536"/>
      <c r="O999" s="536"/>
      <c r="P999" s="536"/>
      <c r="Q999" s="536"/>
      <c r="R999" s="536"/>
      <c r="S999" s="536"/>
      <c r="T999" s="536"/>
      <c r="U999" s="536"/>
      <c r="V999" s="536"/>
      <c r="W999" s="536"/>
      <c r="X999" s="536"/>
      <c r="Y999" s="536"/>
      <c r="Z999" s="536"/>
      <c r="AA999" s="536"/>
      <c r="AB999" s="536"/>
      <c r="AC999" s="536"/>
      <c r="AD999" s="536"/>
      <c r="AE999" s="536"/>
    </row>
    <row r="1000" customFormat="false" ht="15.75" hidden="false" customHeight="true" outlineLevel="0" collapsed="false">
      <c r="A1000" s="536"/>
      <c r="B1000" s="536"/>
      <c r="C1000" s="536"/>
      <c r="D1000" s="536"/>
      <c r="E1000" s="536"/>
      <c r="F1000" s="536"/>
      <c r="G1000" s="536"/>
      <c r="H1000" s="536"/>
      <c r="I1000" s="536"/>
      <c r="J1000" s="536"/>
      <c r="K1000" s="536"/>
      <c r="L1000" s="536"/>
      <c r="M1000" s="536"/>
      <c r="N1000" s="536"/>
      <c r="O1000" s="536"/>
      <c r="P1000" s="536"/>
      <c r="Q1000" s="536"/>
      <c r="R1000" s="536"/>
      <c r="S1000" s="536"/>
      <c r="T1000" s="536"/>
      <c r="U1000" s="536"/>
      <c r="V1000" s="536"/>
      <c r="W1000" s="536"/>
      <c r="X1000" s="536"/>
      <c r="Y1000" s="536"/>
      <c r="Z1000" s="536"/>
      <c r="AA1000" s="536"/>
      <c r="AB1000" s="536"/>
      <c r="AC1000" s="536"/>
      <c r="AD1000" s="536"/>
      <c r="AE1000" s="536"/>
    </row>
    <row r="1001" customFormat="false" ht="15.75" hidden="false" customHeight="true" outlineLevel="0" collapsed="false">
      <c r="A1001" s="536"/>
      <c r="B1001" s="536"/>
      <c r="C1001" s="536"/>
      <c r="D1001" s="536"/>
      <c r="E1001" s="536"/>
      <c r="F1001" s="536"/>
      <c r="G1001" s="536"/>
      <c r="H1001" s="536"/>
      <c r="I1001" s="536"/>
      <c r="J1001" s="536"/>
      <c r="K1001" s="536"/>
      <c r="L1001" s="536"/>
      <c r="M1001" s="536"/>
      <c r="N1001" s="536"/>
      <c r="O1001" s="536"/>
      <c r="P1001" s="536"/>
      <c r="Q1001" s="536"/>
      <c r="R1001" s="536"/>
      <c r="S1001" s="536"/>
      <c r="T1001" s="536"/>
      <c r="U1001" s="536"/>
      <c r="V1001" s="536"/>
      <c r="W1001" s="536"/>
      <c r="X1001" s="536"/>
      <c r="Y1001" s="536"/>
      <c r="Z1001" s="536"/>
      <c r="AA1001" s="536"/>
      <c r="AB1001" s="536"/>
      <c r="AC1001" s="536"/>
      <c r="AD1001" s="536"/>
      <c r="AE1001" s="536"/>
    </row>
    <row r="1002" customFormat="false" ht="15.75" hidden="false" customHeight="true" outlineLevel="0" collapsed="false">
      <c r="A1002" s="536"/>
      <c r="B1002" s="536"/>
      <c r="C1002" s="536"/>
      <c r="D1002" s="536"/>
      <c r="E1002" s="536"/>
      <c r="F1002" s="536"/>
      <c r="G1002" s="536"/>
      <c r="H1002" s="536"/>
      <c r="I1002" s="536"/>
      <c r="J1002" s="536"/>
      <c r="K1002" s="536"/>
      <c r="L1002" s="536"/>
      <c r="M1002" s="536"/>
      <c r="N1002" s="536"/>
      <c r="O1002" s="536"/>
      <c r="P1002" s="536"/>
      <c r="Q1002" s="536"/>
      <c r="R1002" s="536"/>
      <c r="S1002" s="536"/>
      <c r="T1002" s="536"/>
      <c r="U1002" s="536"/>
      <c r="V1002" s="536"/>
      <c r="W1002" s="536"/>
      <c r="X1002" s="536"/>
      <c r="Y1002" s="536"/>
      <c r="Z1002" s="536"/>
      <c r="AA1002" s="536"/>
      <c r="AB1002" s="536"/>
      <c r="AC1002" s="536"/>
      <c r="AD1002" s="536"/>
      <c r="AE1002" s="536"/>
    </row>
    <row r="1003" customFormat="false" ht="15.75" hidden="false" customHeight="true" outlineLevel="0" collapsed="false">
      <c r="A1003" s="536"/>
      <c r="B1003" s="536"/>
      <c r="C1003" s="536"/>
      <c r="D1003" s="536"/>
      <c r="E1003" s="536"/>
      <c r="F1003" s="536"/>
      <c r="G1003" s="536"/>
      <c r="H1003" s="536"/>
      <c r="I1003" s="536"/>
      <c r="J1003" s="536"/>
      <c r="K1003" s="536"/>
      <c r="L1003" s="536"/>
      <c r="M1003" s="536"/>
      <c r="N1003" s="536"/>
      <c r="O1003" s="536"/>
      <c r="P1003" s="536"/>
      <c r="Q1003" s="536"/>
      <c r="R1003" s="536"/>
      <c r="S1003" s="536"/>
      <c r="T1003" s="536"/>
      <c r="U1003" s="536"/>
      <c r="V1003" s="536"/>
      <c r="W1003" s="536"/>
      <c r="X1003" s="536"/>
      <c r="Y1003" s="536"/>
      <c r="Z1003" s="536"/>
      <c r="AA1003" s="536"/>
      <c r="AB1003" s="536"/>
      <c r="AC1003" s="536"/>
      <c r="AD1003" s="536"/>
      <c r="AE1003" s="536"/>
    </row>
    <row r="1004" customFormat="false" ht="15.75" hidden="false" customHeight="true" outlineLevel="0" collapsed="false">
      <c r="A1004" s="536"/>
      <c r="B1004" s="536"/>
      <c r="C1004" s="536"/>
      <c r="D1004" s="536"/>
      <c r="E1004" s="536"/>
      <c r="F1004" s="536"/>
      <c r="G1004" s="536"/>
      <c r="H1004" s="536"/>
      <c r="I1004" s="536"/>
      <c r="J1004" s="536"/>
      <c r="K1004" s="536"/>
      <c r="L1004" s="536"/>
      <c r="M1004" s="536"/>
      <c r="N1004" s="536"/>
      <c r="O1004" s="536"/>
      <c r="P1004" s="536"/>
      <c r="Q1004" s="536"/>
      <c r="R1004" s="536"/>
      <c r="S1004" s="536"/>
      <c r="T1004" s="536"/>
      <c r="U1004" s="536"/>
      <c r="V1004" s="536"/>
      <c r="W1004" s="536"/>
      <c r="X1004" s="536"/>
      <c r="Y1004" s="536"/>
      <c r="Z1004" s="536"/>
      <c r="AA1004" s="536"/>
      <c r="AB1004" s="536"/>
      <c r="AC1004" s="536"/>
      <c r="AD1004" s="536"/>
      <c r="AE1004" s="536"/>
    </row>
    <row r="1005" customFormat="false" ht="15.75" hidden="false" customHeight="true" outlineLevel="0" collapsed="false">
      <c r="A1005" s="536"/>
      <c r="B1005" s="536"/>
      <c r="C1005" s="536"/>
      <c r="D1005" s="536"/>
      <c r="E1005" s="536"/>
      <c r="F1005" s="536"/>
      <c r="G1005" s="536"/>
      <c r="H1005" s="536"/>
      <c r="I1005" s="536"/>
      <c r="J1005" s="536"/>
      <c r="K1005" s="536"/>
      <c r="L1005" s="536"/>
      <c r="M1005" s="536"/>
      <c r="N1005" s="536"/>
      <c r="O1005" s="536"/>
      <c r="P1005" s="536"/>
      <c r="Q1005" s="536"/>
      <c r="R1005" s="536"/>
      <c r="S1005" s="536"/>
      <c r="T1005" s="536"/>
      <c r="U1005" s="536"/>
      <c r="V1005" s="536"/>
      <c r="W1005" s="536"/>
      <c r="X1005" s="536"/>
      <c r="Y1005" s="536"/>
      <c r="Z1005" s="536"/>
      <c r="AA1005" s="536"/>
      <c r="AB1005" s="536"/>
      <c r="AC1005" s="536"/>
      <c r="AD1005" s="536"/>
      <c r="AE1005" s="536"/>
    </row>
    <row r="1006" customFormat="false" ht="15.75" hidden="false" customHeight="true" outlineLevel="0" collapsed="false">
      <c r="A1006" s="536"/>
      <c r="B1006" s="536"/>
      <c r="C1006" s="536"/>
      <c r="D1006" s="536"/>
      <c r="E1006" s="536"/>
      <c r="F1006" s="536"/>
      <c r="G1006" s="536"/>
      <c r="H1006" s="536"/>
      <c r="I1006" s="536"/>
      <c r="J1006" s="536"/>
      <c r="K1006" s="536"/>
      <c r="L1006" s="536"/>
      <c r="M1006" s="536"/>
      <c r="N1006" s="536"/>
      <c r="O1006" s="536"/>
      <c r="P1006" s="536"/>
      <c r="Q1006" s="536"/>
      <c r="R1006" s="536"/>
      <c r="S1006" s="536"/>
      <c r="T1006" s="536"/>
      <c r="U1006" s="536"/>
      <c r="V1006" s="536"/>
      <c r="W1006" s="536"/>
      <c r="X1006" s="536"/>
      <c r="Y1006" s="536"/>
      <c r="Z1006" s="536"/>
      <c r="AA1006" s="536"/>
      <c r="AB1006" s="536"/>
      <c r="AC1006" s="536"/>
      <c r="AD1006" s="536"/>
      <c r="AE1006" s="536"/>
    </row>
    <row r="1007" customFormat="false" ht="15.75" hidden="false" customHeight="true" outlineLevel="0" collapsed="false">
      <c r="A1007" s="536"/>
      <c r="B1007" s="536"/>
      <c r="C1007" s="536"/>
      <c r="D1007" s="536"/>
      <c r="E1007" s="536"/>
      <c r="F1007" s="536"/>
      <c r="G1007" s="536"/>
      <c r="H1007" s="536"/>
      <c r="I1007" s="536"/>
      <c r="J1007" s="536"/>
      <c r="K1007" s="536"/>
      <c r="L1007" s="536"/>
      <c r="M1007" s="536"/>
      <c r="N1007" s="536"/>
      <c r="O1007" s="536"/>
      <c r="P1007" s="536"/>
      <c r="Q1007" s="536"/>
      <c r="R1007" s="536"/>
      <c r="S1007" s="536"/>
      <c r="T1007" s="536"/>
      <c r="U1007" s="536"/>
      <c r="V1007" s="536"/>
      <c r="W1007" s="536"/>
      <c r="X1007" s="536"/>
      <c r="Y1007" s="536"/>
      <c r="Z1007" s="536"/>
      <c r="AA1007" s="536"/>
      <c r="AB1007" s="536"/>
      <c r="AC1007" s="536"/>
      <c r="AD1007" s="536"/>
      <c r="AE1007" s="536"/>
    </row>
    <row r="1008" customFormat="false" ht="15.75" hidden="false" customHeight="true" outlineLevel="0" collapsed="false">
      <c r="A1008" s="536"/>
      <c r="B1008" s="536"/>
      <c r="C1008" s="536"/>
      <c r="D1008" s="536"/>
      <c r="E1008" s="536"/>
      <c r="F1008" s="536"/>
      <c r="G1008" s="536"/>
      <c r="H1008" s="536"/>
      <c r="I1008" s="536"/>
      <c r="J1008" s="536"/>
      <c r="K1008" s="536"/>
      <c r="L1008" s="536"/>
      <c r="M1008" s="536"/>
      <c r="N1008" s="536"/>
      <c r="O1008" s="536"/>
      <c r="P1008" s="536"/>
      <c r="Q1008" s="536"/>
      <c r="R1008" s="536"/>
      <c r="S1008" s="536"/>
      <c r="T1008" s="536"/>
      <c r="U1008" s="536"/>
      <c r="V1008" s="536"/>
      <c r="W1008" s="536"/>
      <c r="X1008" s="536"/>
      <c r="Y1008" s="536"/>
      <c r="Z1008" s="536"/>
      <c r="AA1008" s="536"/>
      <c r="AB1008" s="536"/>
      <c r="AC1008" s="536"/>
      <c r="AD1008" s="536"/>
      <c r="AE1008" s="536"/>
    </row>
    <row r="1009" customFormat="false" ht="15.75" hidden="false" customHeight="true" outlineLevel="0" collapsed="false">
      <c r="A1009" s="536"/>
      <c r="B1009" s="536"/>
      <c r="C1009" s="536"/>
      <c r="D1009" s="536"/>
      <c r="E1009" s="536"/>
      <c r="F1009" s="536"/>
      <c r="G1009" s="536"/>
      <c r="H1009" s="536"/>
      <c r="I1009" s="536"/>
      <c r="J1009" s="536"/>
      <c r="K1009" s="536"/>
      <c r="L1009" s="536"/>
      <c r="M1009" s="536"/>
      <c r="N1009" s="536"/>
      <c r="O1009" s="536"/>
      <c r="P1009" s="536"/>
      <c r="Q1009" s="536"/>
      <c r="R1009" s="536"/>
      <c r="S1009" s="536"/>
      <c r="T1009" s="536"/>
      <c r="U1009" s="536"/>
      <c r="V1009" s="536"/>
      <c r="W1009" s="536"/>
      <c r="X1009" s="536"/>
      <c r="Y1009" s="536"/>
      <c r="Z1009" s="536"/>
      <c r="AA1009" s="536"/>
      <c r="AB1009" s="536"/>
      <c r="AC1009" s="536"/>
      <c r="AD1009" s="536"/>
      <c r="AE1009" s="536"/>
    </row>
    <row r="1010" customFormat="false" ht="15.75" hidden="false" customHeight="true" outlineLevel="0" collapsed="false">
      <c r="A1010" s="536"/>
      <c r="B1010" s="536"/>
      <c r="C1010" s="536"/>
      <c r="D1010" s="536"/>
      <c r="E1010" s="536"/>
      <c r="F1010" s="536"/>
      <c r="G1010" s="536"/>
      <c r="H1010" s="536"/>
      <c r="I1010" s="536"/>
      <c r="J1010" s="536"/>
      <c r="K1010" s="536"/>
      <c r="L1010" s="536"/>
      <c r="M1010" s="536"/>
      <c r="N1010" s="536"/>
      <c r="O1010" s="536"/>
      <c r="P1010" s="536"/>
      <c r="Q1010" s="536"/>
      <c r="R1010" s="536"/>
      <c r="S1010" s="536"/>
      <c r="T1010" s="536"/>
      <c r="U1010" s="536"/>
      <c r="V1010" s="536"/>
      <c r="W1010" s="536"/>
      <c r="X1010" s="536"/>
      <c r="Y1010" s="536"/>
      <c r="Z1010" s="536"/>
      <c r="AA1010" s="536"/>
      <c r="AB1010" s="536"/>
      <c r="AC1010" s="536"/>
      <c r="AD1010" s="536"/>
      <c r="AE1010" s="536"/>
    </row>
    <row r="1011" customFormat="false" ht="15.75" hidden="false" customHeight="true" outlineLevel="0" collapsed="false">
      <c r="A1011" s="536"/>
      <c r="B1011" s="536"/>
      <c r="C1011" s="536"/>
      <c r="D1011" s="536"/>
      <c r="E1011" s="536"/>
      <c r="F1011" s="536"/>
      <c r="G1011" s="536"/>
      <c r="H1011" s="536"/>
      <c r="I1011" s="536"/>
      <c r="J1011" s="536"/>
      <c r="K1011" s="536"/>
      <c r="L1011" s="536"/>
      <c r="M1011" s="536"/>
      <c r="N1011" s="536"/>
      <c r="O1011" s="536"/>
      <c r="P1011" s="536"/>
      <c r="Q1011" s="536"/>
      <c r="R1011" s="536"/>
      <c r="S1011" s="536"/>
      <c r="T1011" s="536"/>
      <c r="U1011" s="536"/>
      <c r="V1011" s="536"/>
      <c r="W1011" s="536"/>
      <c r="X1011" s="536"/>
      <c r="Y1011" s="536"/>
      <c r="Z1011" s="536"/>
      <c r="AA1011" s="536"/>
      <c r="AB1011" s="536"/>
      <c r="AC1011" s="536"/>
      <c r="AD1011" s="536"/>
      <c r="AE1011" s="536"/>
    </row>
    <row r="1012" customFormat="false" ht="15.75" hidden="false" customHeight="true" outlineLevel="0" collapsed="false">
      <c r="A1012" s="536"/>
      <c r="B1012" s="536"/>
      <c r="C1012" s="536"/>
      <c r="D1012" s="536"/>
      <c r="E1012" s="536"/>
      <c r="F1012" s="536"/>
      <c r="G1012" s="536"/>
      <c r="H1012" s="536"/>
      <c r="I1012" s="536"/>
      <c r="J1012" s="536"/>
      <c r="K1012" s="536"/>
      <c r="L1012" s="536"/>
      <c r="M1012" s="536"/>
      <c r="N1012" s="536"/>
      <c r="O1012" s="536"/>
      <c r="P1012" s="536"/>
      <c r="Q1012" s="536"/>
      <c r="R1012" s="536"/>
      <c r="S1012" s="536"/>
      <c r="T1012" s="536"/>
      <c r="U1012" s="536"/>
      <c r="V1012" s="536"/>
      <c r="W1012" s="536"/>
      <c r="X1012" s="536"/>
      <c r="Y1012" s="536"/>
      <c r="Z1012" s="536"/>
      <c r="AA1012" s="536"/>
      <c r="AB1012" s="536"/>
      <c r="AC1012" s="536"/>
      <c r="AD1012" s="536"/>
      <c r="AE1012" s="536"/>
    </row>
    <row r="1013" customFormat="false" ht="15.75" hidden="false" customHeight="true" outlineLevel="0" collapsed="false">
      <c r="A1013" s="536"/>
      <c r="B1013" s="536"/>
      <c r="C1013" s="536"/>
      <c r="D1013" s="536"/>
      <c r="E1013" s="536"/>
      <c r="F1013" s="536"/>
      <c r="G1013" s="536"/>
      <c r="H1013" s="536"/>
      <c r="I1013" s="536"/>
      <c r="J1013" s="536"/>
      <c r="K1013" s="536"/>
      <c r="L1013" s="536"/>
      <c r="M1013" s="536"/>
      <c r="N1013" s="536"/>
      <c r="O1013" s="536"/>
      <c r="P1013" s="536"/>
      <c r="Q1013" s="536"/>
      <c r="R1013" s="536"/>
      <c r="S1013" s="536"/>
      <c r="T1013" s="536"/>
      <c r="U1013" s="536"/>
      <c r="V1013" s="536"/>
      <c r="W1013" s="536"/>
      <c r="X1013" s="536"/>
      <c r="Y1013" s="536"/>
      <c r="Z1013" s="536"/>
      <c r="AA1013" s="536"/>
      <c r="AB1013" s="536"/>
      <c r="AC1013" s="536"/>
      <c r="AD1013" s="536"/>
      <c r="AE1013" s="536"/>
    </row>
    <row r="1014" customFormat="false" ht="15.75" hidden="false" customHeight="true" outlineLevel="0" collapsed="false">
      <c r="A1014" s="536"/>
      <c r="B1014" s="536"/>
      <c r="C1014" s="536"/>
      <c r="D1014" s="536"/>
      <c r="E1014" s="536"/>
      <c r="F1014" s="536"/>
      <c r="G1014" s="536"/>
      <c r="H1014" s="536"/>
      <c r="I1014" s="536"/>
      <c r="J1014" s="536"/>
      <c r="K1014" s="536"/>
      <c r="L1014" s="536"/>
      <c r="M1014" s="536"/>
      <c r="N1014" s="536"/>
      <c r="O1014" s="536"/>
      <c r="P1014" s="536"/>
      <c r="Q1014" s="536"/>
      <c r="R1014" s="536"/>
      <c r="S1014" s="536"/>
      <c r="T1014" s="536"/>
      <c r="U1014" s="536"/>
      <c r="V1014" s="536"/>
      <c r="W1014" s="536"/>
      <c r="X1014" s="536"/>
      <c r="Y1014" s="536"/>
      <c r="Z1014" s="536"/>
      <c r="AA1014" s="536"/>
      <c r="AB1014" s="536"/>
      <c r="AC1014" s="536"/>
      <c r="AD1014" s="536"/>
      <c r="AE1014" s="536"/>
    </row>
    <row r="1015" customFormat="false" ht="15.75" hidden="false" customHeight="true" outlineLevel="0" collapsed="false">
      <c r="A1015" s="536"/>
      <c r="B1015" s="536"/>
      <c r="C1015" s="536"/>
      <c r="D1015" s="536"/>
      <c r="E1015" s="536"/>
      <c r="F1015" s="536"/>
      <c r="G1015" s="536"/>
      <c r="H1015" s="536"/>
      <c r="I1015" s="536"/>
      <c r="J1015" s="536"/>
      <c r="K1015" s="536"/>
      <c r="L1015" s="536"/>
      <c r="M1015" s="536"/>
      <c r="N1015" s="536"/>
      <c r="O1015" s="536"/>
      <c r="P1015" s="536"/>
      <c r="Q1015" s="536"/>
      <c r="R1015" s="536"/>
      <c r="S1015" s="536"/>
      <c r="T1015" s="536"/>
      <c r="U1015" s="536"/>
      <c r="V1015" s="536"/>
      <c r="W1015" s="536"/>
      <c r="X1015" s="536"/>
      <c r="Y1015" s="536"/>
      <c r="Z1015" s="536"/>
      <c r="AA1015" s="536"/>
      <c r="AB1015" s="536"/>
      <c r="AC1015" s="536"/>
      <c r="AD1015" s="536"/>
      <c r="AE1015" s="536"/>
    </row>
    <row r="1016" customFormat="false" ht="15.75" hidden="false" customHeight="true" outlineLevel="0" collapsed="false">
      <c r="A1016" s="536"/>
      <c r="B1016" s="536"/>
      <c r="C1016" s="536"/>
      <c r="D1016" s="536"/>
      <c r="E1016" s="536"/>
      <c r="F1016" s="536"/>
      <c r="G1016" s="536"/>
      <c r="H1016" s="536"/>
      <c r="I1016" s="536"/>
      <c r="J1016" s="536"/>
      <c r="K1016" s="536"/>
      <c r="L1016" s="536"/>
      <c r="M1016" s="536"/>
      <c r="N1016" s="536"/>
      <c r="O1016" s="536"/>
      <c r="P1016" s="536"/>
      <c r="Q1016" s="536"/>
      <c r="R1016" s="536"/>
      <c r="S1016" s="536"/>
      <c r="T1016" s="536"/>
      <c r="U1016" s="536"/>
      <c r="V1016" s="536"/>
      <c r="W1016" s="536"/>
      <c r="X1016" s="536"/>
      <c r="Y1016" s="536"/>
      <c r="Z1016" s="536"/>
      <c r="AA1016" s="536"/>
      <c r="AB1016" s="536"/>
      <c r="AC1016" s="536"/>
      <c r="AD1016" s="536"/>
      <c r="AE1016" s="536"/>
    </row>
    <row r="1017" customFormat="false" ht="15.75" hidden="false" customHeight="true" outlineLevel="0" collapsed="false">
      <c r="A1017" s="536"/>
      <c r="B1017" s="536"/>
      <c r="C1017" s="536"/>
      <c r="D1017" s="536"/>
      <c r="E1017" s="536"/>
      <c r="F1017" s="536"/>
      <c r="G1017" s="536"/>
      <c r="H1017" s="536"/>
      <c r="I1017" s="536"/>
      <c r="J1017" s="536"/>
      <c r="K1017" s="536"/>
      <c r="L1017" s="536"/>
      <c r="M1017" s="536"/>
      <c r="N1017" s="536"/>
      <c r="O1017" s="536"/>
      <c r="P1017" s="536"/>
      <c r="Q1017" s="536"/>
      <c r="R1017" s="536"/>
      <c r="S1017" s="536"/>
      <c r="T1017" s="536"/>
      <c r="U1017" s="536"/>
      <c r="V1017" s="536"/>
      <c r="W1017" s="536"/>
      <c r="X1017" s="536"/>
      <c r="Y1017" s="536"/>
      <c r="Z1017" s="536"/>
      <c r="AA1017" s="536"/>
      <c r="AB1017" s="536"/>
      <c r="AC1017" s="536"/>
      <c r="AD1017" s="536"/>
      <c r="AE1017" s="536"/>
    </row>
    <row r="1018" customFormat="false" ht="15.75" hidden="false" customHeight="true" outlineLevel="0" collapsed="false">
      <c r="A1018" s="536"/>
      <c r="B1018" s="536"/>
      <c r="C1018" s="536"/>
      <c r="D1018" s="536"/>
      <c r="E1018" s="536"/>
      <c r="F1018" s="536"/>
      <c r="G1018" s="536"/>
      <c r="H1018" s="536"/>
      <c r="I1018" s="536"/>
      <c r="J1018" s="536"/>
      <c r="K1018" s="536"/>
      <c r="L1018" s="536"/>
      <c r="M1018" s="536"/>
      <c r="N1018" s="536"/>
      <c r="O1018" s="536"/>
      <c r="P1018" s="536"/>
      <c r="Q1018" s="536"/>
      <c r="R1018" s="536"/>
      <c r="S1018" s="536"/>
      <c r="T1018" s="536"/>
      <c r="U1018" s="536"/>
      <c r="V1018" s="536"/>
      <c r="W1018" s="536"/>
      <c r="X1018" s="536"/>
      <c r="Y1018" s="536"/>
      <c r="Z1018" s="536"/>
      <c r="AA1018" s="536"/>
      <c r="AB1018" s="536"/>
      <c r="AC1018" s="536"/>
      <c r="AD1018" s="536"/>
      <c r="AE1018" s="536"/>
    </row>
    <row r="1019" customFormat="false" ht="15.75" hidden="false" customHeight="true" outlineLevel="0" collapsed="false">
      <c r="A1019" s="536"/>
      <c r="B1019" s="536"/>
      <c r="C1019" s="536"/>
      <c r="D1019" s="536"/>
      <c r="E1019" s="536"/>
      <c r="F1019" s="536"/>
      <c r="G1019" s="536"/>
      <c r="H1019" s="536"/>
      <c r="I1019" s="536"/>
      <c r="J1019" s="536"/>
      <c r="K1019" s="536"/>
      <c r="L1019" s="536"/>
      <c r="M1019" s="536"/>
      <c r="N1019" s="536"/>
      <c r="O1019" s="536"/>
      <c r="P1019" s="536"/>
      <c r="Q1019" s="536"/>
      <c r="R1019" s="536"/>
      <c r="S1019" s="536"/>
      <c r="T1019" s="536"/>
      <c r="U1019" s="536"/>
      <c r="V1019" s="536"/>
      <c r="W1019" s="536"/>
      <c r="X1019" s="536"/>
      <c r="Y1019" s="536"/>
      <c r="Z1019" s="536"/>
      <c r="AA1019" s="536"/>
      <c r="AB1019" s="536"/>
      <c r="AC1019" s="536"/>
      <c r="AD1019" s="536"/>
      <c r="AE1019" s="536"/>
    </row>
    <row r="1020" customFormat="false" ht="15.75" hidden="false" customHeight="true" outlineLevel="0" collapsed="false">
      <c r="A1020" s="536"/>
      <c r="B1020" s="536"/>
      <c r="C1020" s="536"/>
      <c r="D1020" s="536"/>
      <c r="E1020" s="536"/>
      <c r="F1020" s="536"/>
      <c r="G1020" s="536"/>
      <c r="H1020" s="536"/>
      <c r="I1020" s="536"/>
      <c r="J1020" s="536"/>
      <c r="K1020" s="536"/>
      <c r="L1020" s="536"/>
      <c r="M1020" s="536"/>
      <c r="N1020" s="536"/>
      <c r="O1020" s="536"/>
      <c r="P1020" s="536"/>
      <c r="Q1020" s="536"/>
      <c r="R1020" s="536"/>
      <c r="S1020" s="536"/>
      <c r="T1020" s="536"/>
      <c r="U1020" s="536"/>
      <c r="V1020" s="536"/>
      <c r="W1020" s="536"/>
      <c r="X1020" s="536"/>
      <c r="Y1020" s="536"/>
      <c r="Z1020" s="536"/>
      <c r="AA1020" s="536"/>
      <c r="AB1020" s="536"/>
      <c r="AC1020" s="536"/>
      <c r="AD1020" s="536"/>
      <c r="AE1020" s="536"/>
    </row>
    <row r="1021" customFormat="false" ht="15.75" hidden="false" customHeight="true" outlineLevel="0" collapsed="false">
      <c r="A1021" s="536"/>
      <c r="B1021" s="536"/>
      <c r="C1021" s="536"/>
      <c r="D1021" s="536"/>
      <c r="E1021" s="536"/>
      <c r="F1021" s="536"/>
      <c r="G1021" s="536"/>
      <c r="H1021" s="536"/>
      <c r="I1021" s="536"/>
      <c r="J1021" s="536"/>
      <c r="K1021" s="536"/>
      <c r="L1021" s="536"/>
      <c r="M1021" s="536"/>
      <c r="N1021" s="536"/>
      <c r="O1021" s="536"/>
      <c r="P1021" s="536"/>
      <c r="Q1021" s="536"/>
      <c r="R1021" s="536"/>
      <c r="S1021" s="536"/>
      <c r="T1021" s="536"/>
      <c r="U1021" s="536"/>
      <c r="V1021" s="536"/>
      <c r="W1021" s="536"/>
      <c r="X1021" s="536"/>
      <c r="Y1021" s="536"/>
      <c r="Z1021" s="536"/>
      <c r="AA1021" s="536"/>
      <c r="AB1021" s="536"/>
      <c r="AC1021" s="536"/>
      <c r="AD1021" s="536"/>
      <c r="AE1021" s="536"/>
    </row>
    <row r="1022" customFormat="false" ht="15.75" hidden="false" customHeight="true" outlineLevel="0" collapsed="false">
      <c r="A1022" s="536"/>
      <c r="B1022" s="536"/>
      <c r="C1022" s="536"/>
      <c r="D1022" s="536"/>
      <c r="E1022" s="536"/>
      <c r="F1022" s="536"/>
      <c r="G1022" s="536"/>
      <c r="H1022" s="536"/>
      <c r="I1022" s="536"/>
      <c r="J1022" s="536"/>
      <c r="K1022" s="536"/>
      <c r="L1022" s="536"/>
      <c r="M1022" s="536"/>
      <c r="N1022" s="536"/>
      <c r="O1022" s="536"/>
      <c r="P1022" s="536"/>
      <c r="Q1022" s="536"/>
      <c r="R1022" s="536"/>
      <c r="S1022" s="536"/>
      <c r="T1022" s="536"/>
      <c r="U1022" s="536"/>
      <c r="V1022" s="536"/>
      <c r="W1022" s="536"/>
      <c r="X1022" s="536"/>
      <c r="Y1022" s="536"/>
      <c r="Z1022" s="536"/>
      <c r="AA1022" s="536"/>
      <c r="AB1022" s="536"/>
      <c r="AC1022" s="536"/>
      <c r="AD1022" s="536"/>
      <c r="AE1022" s="536"/>
    </row>
    <row r="1023" customFormat="false" ht="15.75" hidden="false" customHeight="true" outlineLevel="0" collapsed="false">
      <c r="A1023" s="536"/>
      <c r="B1023" s="536"/>
      <c r="C1023" s="536"/>
      <c r="D1023" s="536"/>
      <c r="E1023" s="536"/>
      <c r="F1023" s="536"/>
      <c r="G1023" s="536"/>
      <c r="H1023" s="536"/>
      <c r="I1023" s="536"/>
      <c r="J1023" s="536"/>
      <c r="K1023" s="536"/>
      <c r="L1023" s="536"/>
      <c r="M1023" s="536"/>
      <c r="N1023" s="536"/>
      <c r="O1023" s="536"/>
      <c r="P1023" s="536"/>
      <c r="Q1023" s="536"/>
      <c r="R1023" s="536"/>
      <c r="S1023" s="536"/>
      <c r="T1023" s="536"/>
      <c r="U1023" s="536"/>
      <c r="V1023" s="536"/>
      <c r="W1023" s="536"/>
      <c r="X1023" s="536"/>
      <c r="Y1023" s="536"/>
      <c r="Z1023" s="536"/>
      <c r="AA1023" s="536"/>
      <c r="AB1023" s="536"/>
      <c r="AC1023" s="536"/>
      <c r="AD1023" s="536"/>
      <c r="AE1023" s="536"/>
    </row>
    <row r="1024" customFormat="false" ht="15.75" hidden="false" customHeight="true" outlineLevel="0" collapsed="false">
      <c r="A1024" s="536"/>
      <c r="B1024" s="536"/>
      <c r="C1024" s="536"/>
      <c r="D1024" s="536"/>
      <c r="E1024" s="536"/>
      <c r="F1024" s="536"/>
      <c r="G1024" s="536"/>
      <c r="H1024" s="536"/>
      <c r="I1024" s="536"/>
      <c r="J1024" s="536"/>
      <c r="K1024" s="536"/>
      <c r="L1024" s="536"/>
      <c r="M1024" s="536"/>
      <c r="N1024" s="536"/>
      <c r="O1024" s="536"/>
      <c r="P1024" s="536"/>
      <c r="Q1024" s="536"/>
      <c r="R1024" s="536"/>
      <c r="S1024" s="536"/>
      <c r="T1024" s="536"/>
      <c r="U1024" s="536"/>
      <c r="V1024" s="536"/>
      <c r="W1024" s="536"/>
      <c r="X1024" s="536"/>
      <c r="Y1024" s="536"/>
      <c r="Z1024" s="536"/>
      <c r="AA1024" s="536"/>
      <c r="AB1024" s="536"/>
      <c r="AC1024" s="536"/>
      <c r="AD1024" s="536"/>
      <c r="AE1024" s="536"/>
    </row>
    <row r="1025" customFormat="false" ht="15.75" hidden="false" customHeight="true" outlineLevel="0" collapsed="false">
      <c r="A1025" s="536"/>
      <c r="B1025" s="536"/>
      <c r="C1025" s="536"/>
      <c r="D1025" s="536"/>
      <c r="E1025" s="536"/>
      <c r="F1025" s="536"/>
      <c r="G1025" s="536"/>
      <c r="H1025" s="536"/>
      <c r="I1025" s="536"/>
      <c r="J1025" s="536"/>
      <c r="K1025" s="536"/>
      <c r="L1025" s="536"/>
      <c r="M1025" s="536"/>
      <c r="N1025" s="536"/>
      <c r="O1025" s="536"/>
      <c r="P1025" s="536"/>
      <c r="Q1025" s="536"/>
      <c r="R1025" s="536"/>
      <c r="S1025" s="536"/>
      <c r="T1025" s="536"/>
      <c r="U1025" s="536"/>
      <c r="V1025" s="536"/>
      <c r="W1025" s="536"/>
      <c r="X1025" s="536"/>
      <c r="Y1025" s="536"/>
      <c r="Z1025" s="536"/>
      <c r="AA1025" s="536"/>
      <c r="AB1025" s="536"/>
      <c r="AC1025" s="536"/>
      <c r="AD1025" s="536"/>
      <c r="AE1025" s="536"/>
    </row>
    <row r="1026" customFormat="false" ht="15.75" hidden="false" customHeight="true" outlineLevel="0" collapsed="false">
      <c r="A1026" s="536"/>
      <c r="B1026" s="536"/>
      <c r="C1026" s="536"/>
      <c r="D1026" s="536"/>
      <c r="E1026" s="536"/>
      <c r="F1026" s="536"/>
      <c r="G1026" s="536"/>
      <c r="H1026" s="536"/>
      <c r="I1026" s="536"/>
      <c r="J1026" s="536"/>
      <c r="K1026" s="536"/>
      <c r="L1026" s="536"/>
      <c r="M1026" s="536"/>
      <c r="N1026" s="536"/>
      <c r="O1026" s="536"/>
      <c r="P1026" s="536"/>
      <c r="Q1026" s="536"/>
      <c r="R1026" s="536"/>
      <c r="S1026" s="536"/>
      <c r="T1026" s="536"/>
      <c r="U1026" s="536"/>
      <c r="V1026" s="536"/>
      <c r="W1026" s="536"/>
      <c r="X1026" s="536"/>
      <c r="Y1026" s="536"/>
      <c r="Z1026" s="536"/>
      <c r="AA1026" s="536"/>
      <c r="AB1026" s="536"/>
      <c r="AC1026" s="536"/>
      <c r="AD1026" s="536"/>
      <c r="AE1026" s="536"/>
    </row>
    <row r="1027" customFormat="false" ht="15.75" hidden="false" customHeight="true" outlineLevel="0" collapsed="false">
      <c r="A1027" s="536"/>
      <c r="B1027" s="536"/>
      <c r="C1027" s="536"/>
      <c r="D1027" s="536"/>
      <c r="E1027" s="536"/>
      <c r="F1027" s="536"/>
      <c r="G1027" s="536"/>
      <c r="H1027" s="536"/>
      <c r="I1027" s="536"/>
      <c r="J1027" s="536"/>
      <c r="K1027" s="536"/>
      <c r="L1027" s="536"/>
      <c r="M1027" s="536"/>
      <c r="N1027" s="536"/>
      <c r="O1027" s="536"/>
      <c r="P1027" s="536"/>
      <c r="Q1027" s="536"/>
      <c r="R1027" s="536"/>
      <c r="S1027" s="536"/>
      <c r="T1027" s="536"/>
      <c r="U1027" s="536"/>
      <c r="V1027" s="536"/>
      <c r="W1027" s="536"/>
      <c r="X1027" s="536"/>
      <c r="Y1027" s="536"/>
      <c r="Z1027" s="536"/>
      <c r="AA1027" s="536"/>
      <c r="AB1027" s="536"/>
      <c r="AC1027" s="536"/>
      <c r="AD1027" s="536"/>
      <c r="AE1027" s="536"/>
    </row>
    <row r="1028" customFormat="false" ht="15.75" hidden="false" customHeight="true" outlineLevel="0" collapsed="false">
      <c r="A1028" s="536"/>
      <c r="B1028" s="536"/>
      <c r="C1028" s="536"/>
      <c r="D1028" s="536"/>
      <c r="E1028" s="536"/>
      <c r="F1028" s="536"/>
      <c r="G1028" s="536"/>
      <c r="H1028" s="536"/>
      <c r="I1028" s="536"/>
      <c r="J1028" s="536"/>
      <c r="K1028" s="536"/>
      <c r="L1028" s="536"/>
      <c r="M1028" s="536"/>
      <c r="N1028" s="536"/>
      <c r="O1028" s="536"/>
      <c r="P1028" s="536"/>
      <c r="Q1028" s="536"/>
      <c r="R1028" s="536"/>
      <c r="S1028" s="536"/>
      <c r="T1028" s="536"/>
      <c r="U1028" s="536"/>
      <c r="V1028" s="536"/>
      <c r="W1028" s="536"/>
      <c r="X1028" s="536"/>
      <c r="Y1028" s="536"/>
      <c r="Z1028" s="536"/>
      <c r="AA1028" s="536"/>
      <c r="AB1028" s="536"/>
      <c r="AC1028" s="536"/>
      <c r="AD1028" s="536"/>
      <c r="AE1028" s="536"/>
    </row>
    <row r="1029" customFormat="false" ht="15.75" hidden="false" customHeight="true" outlineLevel="0" collapsed="false">
      <c r="A1029" s="536"/>
      <c r="B1029" s="536"/>
      <c r="C1029" s="536"/>
      <c r="D1029" s="536"/>
      <c r="E1029" s="536"/>
      <c r="F1029" s="536"/>
      <c r="G1029" s="536"/>
      <c r="H1029" s="536"/>
      <c r="I1029" s="536"/>
      <c r="J1029" s="536"/>
      <c r="K1029" s="536"/>
      <c r="L1029" s="536"/>
      <c r="M1029" s="536"/>
      <c r="N1029" s="536"/>
      <c r="O1029" s="536"/>
      <c r="P1029" s="536"/>
      <c r="Q1029" s="536"/>
      <c r="R1029" s="536"/>
      <c r="S1029" s="536"/>
      <c r="T1029" s="536"/>
      <c r="U1029" s="536"/>
      <c r="V1029" s="536"/>
      <c r="W1029" s="536"/>
      <c r="X1029" s="536"/>
      <c r="Y1029" s="536"/>
      <c r="Z1029" s="536"/>
      <c r="AA1029" s="536"/>
      <c r="AB1029" s="536"/>
      <c r="AC1029" s="536"/>
      <c r="AD1029" s="536"/>
      <c r="AE1029" s="536"/>
    </row>
    <row r="1030" customFormat="false" ht="15.75" hidden="false" customHeight="true" outlineLevel="0" collapsed="false">
      <c r="A1030" s="536"/>
      <c r="B1030" s="536"/>
      <c r="C1030" s="536"/>
      <c r="D1030" s="536"/>
      <c r="E1030" s="536"/>
      <c r="F1030" s="536"/>
      <c r="G1030" s="536"/>
      <c r="H1030" s="536"/>
      <c r="I1030" s="536"/>
      <c r="J1030" s="536"/>
      <c r="K1030" s="536"/>
      <c r="L1030" s="536"/>
      <c r="M1030" s="536"/>
      <c r="N1030" s="536"/>
      <c r="O1030" s="536"/>
      <c r="P1030" s="536"/>
      <c r="Q1030" s="536"/>
      <c r="R1030" s="536"/>
      <c r="S1030" s="536"/>
      <c r="T1030" s="536"/>
      <c r="U1030" s="536"/>
      <c r="V1030" s="536"/>
      <c r="W1030" s="536"/>
      <c r="X1030" s="536"/>
      <c r="Y1030" s="536"/>
      <c r="Z1030" s="536"/>
      <c r="AA1030" s="536"/>
      <c r="AB1030" s="536"/>
      <c r="AC1030" s="536"/>
      <c r="AD1030" s="536"/>
      <c r="AE1030" s="536"/>
    </row>
    <row r="1031" customFormat="false" ht="15.75" hidden="false" customHeight="true" outlineLevel="0" collapsed="false">
      <c r="A1031" s="536"/>
      <c r="B1031" s="536"/>
      <c r="C1031" s="536"/>
      <c r="D1031" s="536"/>
      <c r="E1031" s="536"/>
      <c r="F1031" s="536"/>
      <c r="G1031" s="536"/>
      <c r="H1031" s="536"/>
      <c r="I1031" s="536"/>
      <c r="J1031" s="536"/>
      <c r="K1031" s="536"/>
      <c r="L1031" s="536"/>
      <c r="M1031" s="536"/>
      <c r="N1031" s="536"/>
      <c r="O1031" s="536"/>
      <c r="P1031" s="536"/>
      <c r="Q1031" s="536"/>
      <c r="R1031" s="536"/>
      <c r="S1031" s="536"/>
      <c r="T1031" s="536"/>
      <c r="U1031" s="536"/>
      <c r="V1031" s="536"/>
      <c r="W1031" s="536"/>
      <c r="X1031" s="536"/>
      <c r="Y1031" s="536"/>
      <c r="Z1031" s="536"/>
      <c r="AA1031" s="536"/>
      <c r="AB1031" s="536"/>
      <c r="AC1031" s="536"/>
      <c r="AD1031" s="536"/>
      <c r="AE1031" s="536"/>
    </row>
    <row r="1032" customFormat="false" ht="15.75" hidden="false" customHeight="true" outlineLevel="0" collapsed="false">
      <c r="A1032" s="536"/>
      <c r="B1032" s="536"/>
      <c r="C1032" s="536"/>
      <c r="D1032" s="536"/>
      <c r="E1032" s="536"/>
      <c r="F1032" s="536"/>
      <c r="G1032" s="536"/>
      <c r="H1032" s="536"/>
      <c r="I1032" s="536"/>
      <c r="J1032" s="536"/>
      <c r="K1032" s="536"/>
      <c r="L1032" s="536"/>
      <c r="M1032" s="536"/>
      <c r="N1032" s="536"/>
      <c r="O1032" s="536"/>
      <c r="P1032" s="536"/>
      <c r="Q1032" s="536"/>
      <c r="R1032" s="536"/>
      <c r="S1032" s="536"/>
      <c r="T1032" s="536"/>
      <c r="U1032" s="536"/>
      <c r="V1032" s="536"/>
      <c r="W1032" s="536"/>
      <c r="X1032" s="536"/>
      <c r="Y1032" s="536"/>
      <c r="Z1032" s="536"/>
      <c r="AA1032" s="536"/>
      <c r="AB1032" s="536"/>
      <c r="AC1032" s="536"/>
      <c r="AD1032" s="536"/>
      <c r="AE1032" s="536"/>
    </row>
    <row r="1033" customFormat="false" ht="15.75" hidden="false" customHeight="true" outlineLevel="0" collapsed="false">
      <c r="A1033" s="536"/>
      <c r="B1033" s="536"/>
      <c r="C1033" s="536"/>
      <c r="D1033" s="536"/>
      <c r="E1033" s="536"/>
      <c r="F1033" s="536"/>
      <c r="G1033" s="536"/>
      <c r="H1033" s="536"/>
      <c r="I1033" s="536"/>
      <c r="J1033" s="536"/>
      <c r="K1033" s="536"/>
      <c r="L1033" s="536"/>
      <c r="M1033" s="536"/>
      <c r="N1033" s="536"/>
      <c r="O1033" s="536"/>
      <c r="P1033" s="536"/>
      <c r="Q1033" s="536"/>
      <c r="R1033" s="536"/>
      <c r="S1033" s="536"/>
      <c r="T1033" s="536"/>
      <c r="U1033" s="536"/>
      <c r="V1033" s="536"/>
      <c r="W1033" s="536"/>
      <c r="X1033" s="536"/>
      <c r="Y1033" s="536"/>
      <c r="Z1033" s="536"/>
      <c r="AA1033" s="536"/>
      <c r="AB1033" s="536"/>
      <c r="AC1033" s="536"/>
      <c r="AD1033" s="536"/>
      <c r="AE1033" s="536"/>
    </row>
    <row r="1034" customFormat="false" ht="15.75" hidden="false" customHeight="true" outlineLevel="0" collapsed="false">
      <c r="A1034" s="536"/>
      <c r="B1034" s="536"/>
      <c r="C1034" s="536"/>
      <c r="D1034" s="536"/>
      <c r="E1034" s="536"/>
      <c r="F1034" s="536"/>
      <c r="G1034" s="536"/>
      <c r="H1034" s="536"/>
      <c r="I1034" s="536"/>
      <c r="J1034" s="536"/>
      <c r="K1034" s="536"/>
      <c r="L1034" s="536"/>
      <c r="M1034" s="536"/>
      <c r="N1034" s="536"/>
      <c r="O1034" s="536"/>
      <c r="P1034" s="536"/>
      <c r="Q1034" s="536"/>
      <c r="R1034" s="536"/>
      <c r="S1034" s="536"/>
      <c r="T1034" s="536"/>
      <c r="U1034" s="536"/>
      <c r="V1034" s="536"/>
      <c r="W1034" s="536"/>
      <c r="X1034" s="536"/>
      <c r="Y1034" s="536"/>
      <c r="Z1034" s="536"/>
      <c r="AA1034" s="536"/>
      <c r="AB1034" s="536"/>
      <c r="AC1034" s="536"/>
      <c r="AD1034" s="536"/>
      <c r="AE1034" s="536"/>
    </row>
    <row r="1035" customFormat="false" ht="15.75" hidden="false" customHeight="true" outlineLevel="0" collapsed="false">
      <c r="A1035" s="536"/>
      <c r="B1035" s="536"/>
      <c r="C1035" s="536"/>
      <c r="D1035" s="536"/>
      <c r="E1035" s="536"/>
      <c r="F1035" s="536"/>
      <c r="G1035" s="536"/>
      <c r="H1035" s="536"/>
      <c r="I1035" s="536"/>
      <c r="J1035" s="536"/>
      <c r="K1035" s="536"/>
      <c r="L1035" s="536"/>
      <c r="M1035" s="536"/>
      <c r="N1035" s="536"/>
      <c r="O1035" s="536"/>
      <c r="P1035" s="536"/>
      <c r="Q1035" s="536"/>
      <c r="R1035" s="536"/>
      <c r="S1035" s="536"/>
      <c r="T1035" s="536"/>
      <c r="U1035" s="536"/>
      <c r="V1035" s="536"/>
      <c r="W1035" s="536"/>
      <c r="X1035" s="536"/>
      <c r="Y1035" s="536"/>
      <c r="Z1035" s="536"/>
      <c r="AA1035" s="536"/>
      <c r="AB1035" s="536"/>
      <c r="AC1035" s="536"/>
      <c r="AD1035" s="536"/>
      <c r="AE1035" s="536"/>
    </row>
    <row r="1036" customFormat="false" ht="15.75" hidden="false" customHeight="true" outlineLevel="0" collapsed="false">
      <c r="A1036" s="536"/>
      <c r="B1036" s="536"/>
      <c r="C1036" s="536"/>
      <c r="D1036" s="536"/>
      <c r="E1036" s="536"/>
      <c r="F1036" s="536"/>
      <c r="G1036" s="536"/>
      <c r="H1036" s="536"/>
      <c r="I1036" s="536"/>
      <c r="J1036" s="536"/>
      <c r="K1036" s="536"/>
      <c r="L1036" s="536"/>
      <c r="M1036" s="536"/>
      <c r="N1036" s="536"/>
      <c r="O1036" s="536"/>
      <c r="P1036" s="536"/>
      <c r="Q1036" s="536"/>
      <c r="R1036" s="536"/>
      <c r="S1036" s="536"/>
      <c r="T1036" s="536"/>
      <c r="U1036" s="536"/>
      <c r="V1036" s="536"/>
      <c r="W1036" s="536"/>
      <c r="X1036" s="536"/>
      <c r="Y1036" s="536"/>
      <c r="Z1036" s="536"/>
      <c r="AA1036" s="536"/>
      <c r="AB1036" s="536"/>
      <c r="AC1036" s="536"/>
      <c r="AD1036" s="536"/>
      <c r="AE1036" s="536"/>
    </row>
    <row r="1037" customFormat="false" ht="15.75" hidden="false" customHeight="true" outlineLevel="0" collapsed="false">
      <c r="A1037" s="536"/>
      <c r="B1037" s="536"/>
      <c r="C1037" s="536"/>
      <c r="D1037" s="536"/>
      <c r="E1037" s="536"/>
      <c r="F1037" s="536"/>
      <c r="G1037" s="536"/>
      <c r="H1037" s="536"/>
      <c r="I1037" s="536"/>
      <c r="J1037" s="536"/>
      <c r="K1037" s="536"/>
      <c r="L1037" s="536"/>
      <c r="M1037" s="536"/>
      <c r="N1037" s="536"/>
      <c r="O1037" s="536"/>
      <c r="P1037" s="536"/>
      <c r="Q1037" s="536"/>
      <c r="R1037" s="536"/>
      <c r="S1037" s="536"/>
      <c r="T1037" s="536"/>
      <c r="U1037" s="536"/>
      <c r="V1037" s="536"/>
      <c r="W1037" s="536"/>
      <c r="X1037" s="536"/>
      <c r="Y1037" s="536"/>
      <c r="Z1037" s="536"/>
      <c r="AA1037" s="536"/>
      <c r="AB1037" s="536"/>
      <c r="AC1037" s="536"/>
      <c r="AD1037" s="536"/>
      <c r="AE1037" s="536"/>
    </row>
    <row r="1038" customFormat="false" ht="15.75" hidden="false" customHeight="true" outlineLevel="0" collapsed="false">
      <c r="A1038" s="536"/>
      <c r="B1038" s="536"/>
      <c r="C1038" s="536"/>
      <c r="D1038" s="536"/>
      <c r="E1038" s="536"/>
      <c r="F1038" s="536"/>
      <c r="G1038" s="536"/>
      <c r="H1038" s="536"/>
      <c r="I1038" s="536"/>
      <c r="J1038" s="536"/>
      <c r="K1038" s="536"/>
      <c r="L1038" s="536"/>
      <c r="M1038" s="536"/>
      <c r="N1038" s="536"/>
      <c r="O1038" s="536"/>
      <c r="P1038" s="536"/>
      <c r="Q1038" s="536"/>
      <c r="R1038" s="536"/>
      <c r="S1038" s="536"/>
      <c r="T1038" s="536"/>
      <c r="U1038" s="536"/>
      <c r="V1038" s="536"/>
      <c r="W1038" s="536"/>
      <c r="X1038" s="536"/>
      <c r="Y1038" s="536"/>
      <c r="Z1038" s="536"/>
      <c r="AA1038" s="536"/>
      <c r="AB1038" s="536"/>
      <c r="AC1038" s="536"/>
      <c r="AD1038" s="536"/>
      <c r="AE1038" s="536"/>
    </row>
    <row r="1039" customFormat="false" ht="15.75" hidden="false" customHeight="true" outlineLevel="0" collapsed="false">
      <c r="A1039" s="536"/>
      <c r="B1039" s="536"/>
      <c r="C1039" s="536"/>
      <c r="D1039" s="536"/>
      <c r="E1039" s="536"/>
      <c r="F1039" s="536"/>
      <c r="G1039" s="536"/>
      <c r="H1039" s="536"/>
      <c r="I1039" s="536"/>
      <c r="J1039" s="536"/>
      <c r="K1039" s="536"/>
      <c r="L1039" s="536"/>
      <c r="M1039" s="536"/>
      <c r="N1039" s="536"/>
      <c r="O1039" s="536"/>
      <c r="P1039" s="536"/>
      <c r="Q1039" s="536"/>
      <c r="R1039" s="536"/>
      <c r="S1039" s="536"/>
      <c r="T1039" s="536"/>
      <c r="U1039" s="536"/>
      <c r="V1039" s="536"/>
      <c r="W1039" s="536"/>
      <c r="X1039" s="536"/>
      <c r="Y1039" s="536"/>
      <c r="Z1039" s="536"/>
      <c r="AA1039" s="536"/>
      <c r="AB1039" s="536"/>
      <c r="AC1039" s="536"/>
      <c r="AD1039" s="536"/>
      <c r="AE1039" s="536"/>
    </row>
    <row r="1040" customFormat="false" ht="15.75" hidden="false" customHeight="true" outlineLevel="0" collapsed="false">
      <c r="A1040" s="536"/>
      <c r="B1040" s="536"/>
      <c r="C1040" s="536"/>
      <c r="D1040" s="536"/>
      <c r="E1040" s="536"/>
      <c r="F1040" s="536"/>
      <c r="G1040" s="536"/>
      <c r="H1040" s="536"/>
      <c r="I1040" s="536"/>
      <c r="J1040" s="536"/>
      <c r="K1040" s="536"/>
      <c r="L1040" s="536"/>
      <c r="M1040" s="536"/>
      <c r="N1040" s="536"/>
      <c r="O1040" s="536"/>
      <c r="P1040" s="536"/>
      <c r="Q1040" s="536"/>
      <c r="R1040" s="536"/>
      <c r="S1040" s="536"/>
      <c r="T1040" s="536"/>
      <c r="U1040" s="536"/>
      <c r="V1040" s="536"/>
      <c r="W1040" s="536"/>
      <c r="X1040" s="536"/>
      <c r="Y1040" s="536"/>
      <c r="Z1040" s="536"/>
      <c r="AA1040" s="536"/>
      <c r="AB1040" s="536"/>
      <c r="AC1040" s="536"/>
      <c r="AD1040" s="536"/>
      <c r="AE1040" s="536"/>
    </row>
    <row r="1041" customFormat="false" ht="15.75" hidden="false" customHeight="true" outlineLevel="0" collapsed="false">
      <c r="A1041" s="536"/>
      <c r="B1041" s="536"/>
      <c r="C1041" s="536"/>
      <c r="D1041" s="536"/>
      <c r="E1041" s="536"/>
      <c r="F1041" s="536"/>
      <c r="G1041" s="536"/>
      <c r="H1041" s="536"/>
      <c r="I1041" s="536"/>
      <c r="J1041" s="536"/>
      <c r="K1041" s="536"/>
      <c r="L1041" s="536"/>
      <c r="M1041" s="536"/>
      <c r="N1041" s="536"/>
      <c r="O1041" s="536"/>
      <c r="P1041" s="536"/>
      <c r="Q1041" s="536"/>
      <c r="R1041" s="536"/>
      <c r="S1041" s="536"/>
      <c r="T1041" s="536"/>
      <c r="U1041" s="536"/>
      <c r="V1041" s="536"/>
      <c r="W1041" s="536"/>
      <c r="X1041" s="536"/>
      <c r="Y1041" s="536"/>
      <c r="Z1041" s="536"/>
      <c r="AA1041" s="536"/>
      <c r="AB1041" s="536"/>
      <c r="AC1041" s="536"/>
      <c r="AD1041" s="536"/>
      <c r="AE1041" s="536"/>
    </row>
    <row r="1042" customFormat="false" ht="15.75" hidden="false" customHeight="true" outlineLevel="0" collapsed="false">
      <c r="A1042" s="536"/>
      <c r="B1042" s="536"/>
      <c r="C1042" s="536"/>
      <c r="D1042" s="536"/>
      <c r="E1042" s="536"/>
      <c r="F1042" s="536"/>
      <c r="G1042" s="536"/>
      <c r="H1042" s="536"/>
      <c r="I1042" s="536"/>
      <c r="J1042" s="536"/>
      <c r="K1042" s="536"/>
      <c r="L1042" s="536"/>
      <c r="M1042" s="536"/>
      <c r="N1042" s="536"/>
      <c r="O1042" s="536"/>
      <c r="P1042" s="536"/>
      <c r="Q1042" s="536"/>
      <c r="R1042" s="536"/>
      <c r="S1042" s="536"/>
      <c r="T1042" s="536"/>
      <c r="U1042" s="536"/>
      <c r="V1042" s="536"/>
      <c r="W1042" s="536"/>
      <c r="X1042" s="536"/>
      <c r="Y1042" s="536"/>
      <c r="Z1042" s="536"/>
      <c r="AA1042" s="536"/>
      <c r="AB1042" s="536"/>
      <c r="AC1042" s="536"/>
      <c r="AD1042" s="536"/>
      <c r="AE1042" s="536"/>
    </row>
    <row r="1043" customFormat="false" ht="15.75" hidden="false" customHeight="true" outlineLevel="0" collapsed="false">
      <c r="A1043" s="536"/>
      <c r="B1043" s="536"/>
      <c r="C1043" s="536"/>
      <c r="D1043" s="536"/>
      <c r="E1043" s="536"/>
      <c r="F1043" s="536"/>
      <c r="G1043" s="536"/>
      <c r="H1043" s="536"/>
      <c r="I1043" s="536"/>
      <c r="J1043" s="536"/>
      <c r="K1043" s="536"/>
      <c r="L1043" s="536"/>
      <c r="M1043" s="536"/>
      <c r="N1043" s="536"/>
      <c r="O1043" s="536"/>
      <c r="P1043" s="536"/>
      <c r="Q1043" s="536"/>
      <c r="R1043" s="536"/>
      <c r="S1043" s="536"/>
      <c r="T1043" s="536"/>
      <c r="U1043" s="536"/>
      <c r="V1043" s="536"/>
      <c r="W1043" s="536"/>
      <c r="X1043" s="536"/>
      <c r="Y1043" s="536"/>
      <c r="Z1043" s="536"/>
      <c r="AA1043" s="536"/>
      <c r="AB1043" s="536"/>
      <c r="AC1043" s="536"/>
      <c r="AD1043" s="536"/>
      <c r="AE1043" s="536"/>
    </row>
    <row r="1044" customFormat="false" ht="15.75" hidden="false" customHeight="true" outlineLevel="0" collapsed="false">
      <c r="A1044" s="536"/>
      <c r="B1044" s="536"/>
      <c r="C1044" s="536"/>
      <c r="D1044" s="536"/>
      <c r="E1044" s="536"/>
      <c r="F1044" s="536"/>
      <c r="G1044" s="536"/>
      <c r="H1044" s="536"/>
      <c r="I1044" s="536"/>
      <c r="J1044" s="536"/>
      <c r="K1044" s="536"/>
      <c r="L1044" s="536"/>
      <c r="M1044" s="536"/>
      <c r="N1044" s="536"/>
      <c r="O1044" s="536"/>
      <c r="P1044" s="536"/>
      <c r="Q1044" s="536"/>
      <c r="R1044" s="536"/>
      <c r="S1044" s="536"/>
      <c r="T1044" s="536"/>
      <c r="U1044" s="536"/>
      <c r="V1044" s="536"/>
      <c r="W1044" s="536"/>
      <c r="X1044" s="536"/>
      <c r="Y1044" s="536"/>
      <c r="Z1044" s="536"/>
      <c r="AA1044" s="536"/>
      <c r="AB1044" s="536"/>
      <c r="AC1044" s="536"/>
      <c r="AD1044" s="536"/>
      <c r="AE1044" s="536"/>
    </row>
    <row r="1045" customFormat="false" ht="15.75" hidden="false" customHeight="true" outlineLevel="0" collapsed="false">
      <c r="A1045" s="536"/>
      <c r="B1045" s="536"/>
      <c r="C1045" s="536"/>
      <c r="D1045" s="536"/>
      <c r="E1045" s="536"/>
      <c r="F1045" s="536"/>
      <c r="G1045" s="536"/>
      <c r="H1045" s="536"/>
      <c r="I1045" s="536"/>
      <c r="J1045" s="536"/>
      <c r="K1045" s="536"/>
      <c r="L1045" s="536"/>
      <c r="M1045" s="536"/>
      <c r="N1045" s="536"/>
      <c r="O1045" s="536"/>
      <c r="P1045" s="536"/>
      <c r="Q1045" s="536"/>
      <c r="R1045" s="536"/>
      <c r="S1045" s="536"/>
      <c r="T1045" s="536"/>
      <c r="U1045" s="536"/>
      <c r="V1045" s="536"/>
      <c r="W1045" s="536"/>
      <c r="X1045" s="536"/>
      <c r="Y1045" s="536"/>
      <c r="Z1045" s="536"/>
      <c r="AA1045" s="536"/>
      <c r="AB1045" s="536"/>
      <c r="AC1045" s="536"/>
      <c r="AD1045" s="536"/>
      <c r="AE1045" s="536"/>
    </row>
    <row r="1046" customFormat="false" ht="15.75" hidden="false" customHeight="true" outlineLevel="0" collapsed="false">
      <c r="A1046" s="536"/>
      <c r="B1046" s="536"/>
      <c r="C1046" s="536"/>
      <c r="D1046" s="536"/>
      <c r="E1046" s="536"/>
      <c r="F1046" s="536"/>
      <c r="G1046" s="536"/>
      <c r="H1046" s="536"/>
      <c r="I1046" s="536"/>
      <c r="J1046" s="536"/>
      <c r="K1046" s="536"/>
      <c r="L1046" s="536"/>
      <c r="M1046" s="536"/>
      <c r="N1046" s="536"/>
      <c r="O1046" s="536"/>
      <c r="P1046" s="536"/>
      <c r="Q1046" s="536"/>
      <c r="R1046" s="536"/>
      <c r="S1046" s="536"/>
      <c r="T1046" s="536"/>
      <c r="U1046" s="536"/>
      <c r="V1046" s="536"/>
      <c r="W1046" s="536"/>
      <c r="X1046" s="536"/>
      <c r="Y1046" s="536"/>
      <c r="Z1046" s="536"/>
      <c r="AA1046" s="536"/>
      <c r="AB1046" s="536"/>
      <c r="AC1046" s="536"/>
      <c r="AD1046" s="536"/>
      <c r="AE1046" s="536"/>
    </row>
    <row r="1047" customFormat="false" ht="15.75" hidden="false" customHeight="true" outlineLevel="0" collapsed="false">
      <c r="A1047" s="536"/>
      <c r="B1047" s="536"/>
      <c r="C1047" s="536"/>
      <c r="D1047" s="536"/>
      <c r="E1047" s="536"/>
      <c r="F1047" s="536"/>
      <c r="G1047" s="536"/>
      <c r="H1047" s="536"/>
      <c r="I1047" s="536"/>
      <c r="J1047" s="536"/>
      <c r="K1047" s="536"/>
      <c r="L1047" s="536"/>
      <c r="M1047" s="536"/>
      <c r="N1047" s="536"/>
      <c r="O1047" s="536"/>
      <c r="P1047" s="536"/>
      <c r="Q1047" s="536"/>
      <c r="R1047" s="536"/>
      <c r="S1047" s="536"/>
      <c r="T1047" s="536"/>
      <c r="U1047" s="536"/>
      <c r="V1047" s="536"/>
      <c r="W1047" s="536"/>
      <c r="X1047" s="536"/>
      <c r="Y1047" s="536"/>
      <c r="Z1047" s="536"/>
      <c r="AA1047" s="536"/>
      <c r="AB1047" s="536"/>
      <c r="AC1047" s="536"/>
      <c r="AD1047" s="536"/>
      <c r="AE1047" s="536"/>
    </row>
    <row r="1048" customFormat="false" ht="15.75" hidden="false" customHeight="true" outlineLevel="0" collapsed="false">
      <c r="A1048" s="536"/>
      <c r="B1048" s="536"/>
      <c r="C1048" s="536"/>
      <c r="D1048" s="536"/>
      <c r="E1048" s="536"/>
      <c r="F1048" s="536"/>
      <c r="G1048" s="536"/>
      <c r="H1048" s="536"/>
      <c r="I1048" s="536"/>
      <c r="J1048" s="536"/>
      <c r="K1048" s="536"/>
      <c r="L1048" s="536"/>
      <c r="M1048" s="536"/>
      <c r="N1048" s="536"/>
      <c r="O1048" s="536"/>
      <c r="P1048" s="536"/>
      <c r="Q1048" s="536"/>
      <c r="R1048" s="536"/>
      <c r="S1048" s="536"/>
      <c r="T1048" s="536"/>
      <c r="U1048" s="536"/>
      <c r="V1048" s="536"/>
      <c r="W1048" s="536"/>
      <c r="X1048" s="536"/>
      <c r="Y1048" s="536"/>
      <c r="Z1048" s="536"/>
      <c r="AA1048" s="536"/>
      <c r="AB1048" s="536"/>
      <c r="AC1048" s="536"/>
      <c r="AD1048" s="536"/>
      <c r="AE1048" s="536"/>
    </row>
    <row r="1049" customFormat="false" ht="15.75" hidden="false" customHeight="true" outlineLevel="0" collapsed="false">
      <c r="A1049" s="536"/>
      <c r="B1049" s="536"/>
      <c r="C1049" s="536"/>
      <c r="D1049" s="536"/>
      <c r="E1049" s="536"/>
      <c r="F1049" s="536"/>
      <c r="G1049" s="536"/>
      <c r="H1049" s="536"/>
      <c r="I1049" s="536"/>
      <c r="J1049" s="536"/>
      <c r="K1049" s="536"/>
      <c r="L1049" s="536"/>
      <c r="M1049" s="536"/>
      <c r="N1049" s="536"/>
      <c r="O1049" s="536"/>
      <c r="P1049" s="536"/>
      <c r="Q1049" s="536"/>
      <c r="R1049" s="536"/>
      <c r="S1049" s="536"/>
      <c r="T1049" s="536"/>
      <c r="U1049" s="536"/>
      <c r="V1049" s="536"/>
      <c r="W1049" s="536"/>
      <c r="X1049" s="536"/>
      <c r="Y1049" s="536"/>
      <c r="Z1049" s="536"/>
      <c r="AA1049" s="536"/>
      <c r="AB1049" s="536"/>
      <c r="AC1049" s="536"/>
      <c r="AD1049" s="536"/>
      <c r="AE1049" s="536"/>
    </row>
    <row r="1050" customFormat="false" ht="15.75" hidden="false" customHeight="true" outlineLevel="0" collapsed="false">
      <c r="A1050" s="536"/>
      <c r="B1050" s="536"/>
      <c r="C1050" s="536"/>
      <c r="D1050" s="536"/>
      <c r="E1050" s="536"/>
      <c r="F1050" s="536"/>
      <c r="G1050" s="536"/>
      <c r="H1050" s="536"/>
      <c r="I1050" s="536"/>
      <c r="J1050" s="536"/>
      <c r="K1050" s="536"/>
      <c r="L1050" s="536"/>
      <c r="M1050" s="536"/>
      <c r="N1050" s="536"/>
      <c r="O1050" s="536"/>
      <c r="P1050" s="536"/>
      <c r="Q1050" s="536"/>
      <c r="R1050" s="536"/>
      <c r="S1050" s="536"/>
      <c r="T1050" s="536"/>
      <c r="U1050" s="536"/>
      <c r="V1050" s="536"/>
      <c r="W1050" s="536"/>
      <c r="X1050" s="536"/>
      <c r="Y1050" s="536"/>
      <c r="Z1050" s="536"/>
      <c r="AA1050" s="536"/>
      <c r="AB1050" s="536"/>
      <c r="AC1050" s="536"/>
      <c r="AD1050" s="536"/>
      <c r="AE1050" s="536"/>
    </row>
    <row r="1051" customFormat="false" ht="15.75" hidden="false" customHeight="true" outlineLevel="0" collapsed="false">
      <c r="A1051" s="536"/>
      <c r="B1051" s="536"/>
      <c r="C1051" s="536"/>
      <c r="D1051" s="536"/>
      <c r="E1051" s="536"/>
      <c r="F1051" s="536"/>
      <c r="G1051" s="536"/>
      <c r="H1051" s="536"/>
      <c r="I1051" s="536"/>
      <c r="J1051" s="536"/>
      <c r="K1051" s="536"/>
      <c r="L1051" s="536"/>
      <c r="M1051" s="536"/>
      <c r="N1051" s="536"/>
      <c r="O1051" s="536"/>
      <c r="P1051" s="536"/>
      <c r="Q1051" s="536"/>
      <c r="R1051" s="536"/>
      <c r="S1051" s="536"/>
      <c r="T1051" s="536"/>
      <c r="U1051" s="536"/>
      <c r="V1051" s="536"/>
      <c r="W1051" s="536"/>
      <c r="X1051" s="536"/>
      <c r="Y1051" s="536"/>
      <c r="Z1051" s="536"/>
      <c r="AA1051" s="536"/>
      <c r="AB1051" s="536"/>
      <c r="AC1051" s="536"/>
      <c r="AD1051" s="536"/>
      <c r="AE1051" s="536"/>
    </row>
    <row r="1052" customFormat="false" ht="15.75" hidden="false" customHeight="true" outlineLevel="0" collapsed="false">
      <c r="A1052" s="536"/>
      <c r="B1052" s="536"/>
      <c r="C1052" s="536"/>
      <c r="D1052" s="536"/>
      <c r="E1052" s="536"/>
      <c r="F1052" s="536"/>
      <c r="G1052" s="536"/>
      <c r="H1052" s="536"/>
      <c r="I1052" s="536"/>
      <c r="J1052" s="536"/>
      <c r="K1052" s="536"/>
      <c r="L1052" s="536"/>
      <c r="M1052" s="536"/>
      <c r="N1052" s="536"/>
      <c r="O1052" s="536"/>
      <c r="P1052" s="536"/>
      <c r="Q1052" s="536"/>
      <c r="R1052" s="536"/>
      <c r="S1052" s="536"/>
      <c r="T1052" s="536"/>
      <c r="U1052" s="536"/>
      <c r="V1052" s="536"/>
      <c r="W1052" s="536"/>
      <c r="X1052" s="536"/>
      <c r="Y1052" s="536"/>
      <c r="Z1052" s="536"/>
      <c r="AA1052" s="536"/>
      <c r="AB1052" s="536"/>
      <c r="AC1052" s="536"/>
      <c r="AD1052" s="536"/>
      <c r="AE1052" s="536"/>
    </row>
    <row r="1053" customFormat="false" ht="15.75" hidden="false" customHeight="true" outlineLevel="0" collapsed="false">
      <c r="A1053" s="536"/>
      <c r="B1053" s="536"/>
      <c r="C1053" s="536"/>
      <c r="D1053" s="536"/>
      <c r="E1053" s="536"/>
      <c r="F1053" s="536"/>
      <c r="G1053" s="536"/>
      <c r="H1053" s="536"/>
      <c r="I1053" s="536"/>
      <c r="J1053" s="536"/>
      <c r="K1053" s="536"/>
      <c r="L1053" s="536"/>
      <c r="M1053" s="536"/>
      <c r="N1053" s="536"/>
      <c r="O1053" s="536"/>
      <c r="P1053" s="536"/>
      <c r="Q1053" s="536"/>
      <c r="R1053" s="536"/>
      <c r="S1053" s="536"/>
      <c r="T1053" s="536"/>
      <c r="U1053" s="536"/>
      <c r="V1053" s="536"/>
      <c r="W1053" s="536"/>
      <c r="X1053" s="536"/>
      <c r="Y1053" s="536"/>
      <c r="Z1053" s="536"/>
      <c r="AA1053" s="536"/>
      <c r="AB1053" s="536"/>
      <c r="AC1053" s="536"/>
      <c r="AD1053" s="536"/>
      <c r="AE1053" s="536"/>
    </row>
    <row r="1054" customFormat="false" ht="15.75" hidden="false" customHeight="true" outlineLevel="0" collapsed="false">
      <c r="A1054" s="536"/>
      <c r="B1054" s="536"/>
      <c r="C1054" s="536"/>
      <c r="D1054" s="536"/>
      <c r="E1054" s="536"/>
      <c r="F1054" s="536"/>
      <c r="G1054" s="536"/>
      <c r="H1054" s="536"/>
      <c r="I1054" s="536"/>
      <c r="J1054" s="536"/>
      <c r="K1054" s="536"/>
      <c r="L1054" s="536"/>
      <c r="M1054" s="536"/>
      <c r="N1054" s="536"/>
      <c r="O1054" s="536"/>
      <c r="P1054" s="536"/>
      <c r="Q1054" s="536"/>
      <c r="R1054" s="536"/>
      <c r="S1054" s="536"/>
      <c r="T1054" s="536"/>
      <c r="U1054" s="536"/>
      <c r="V1054" s="536"/>
      <c r="W1054" s="536"/>
      <c r="X1054" s="536"/>
      <c r="Y1054" s="536"/>
      <c r="Z1054" s="536"/>
      <c r="AA1054" s="536"/>
      <c r="AB1054" s="536"/>
      <c r="AC1054" s="536"/>
      <c r="AD1054" s="536"/>
      <c r="AE1054" s="536"/>
    </row>
    <row r="1055" customFormat="false" ht="15.75" hidden="false" customHeight="true" outlineLevel="0" collapsed="false">
      <c r="A1055" s="536"/>
      <c r="B1055" s="536"/>
      <c r="C1055" s="536"/>
      <c r="D1055" s="536"/>
      <c r="E1055" s="536"/>
      <c r="F1055" s="536"/>
      <c r="G1055" s="536"/>
      <c r="H1055" s="536"/>
      <c r="I1055" s="536"/>
      <c r="J1055" s="536"/>
      <c r="K1055" s="536"/>
      <c r="L1055" s="536"/>
      <c r="M1055" s="536"/>
      <c r="N1055" s="536"/>
      <c r="O1055" s="536"/>
      <c r="P1055" s="536"/>
      <c r="Q1055" s="536"/>
      <c r="R1055" s="536"/>
      <c r="S1055" s="536"/>
      <c r="T1055" s="536"/>
      <c r="U1055" s="536"/>
      <c r="V1055" s="536"/>
      <c r="W1055" s="536"/>
      <c r="X1055" s="536"/>
      <c r="Y1055" s="536"/>
      <c r="Z1055" s="536"/>
      <c r="AA1055" s="536"/>
      <c r="AB1055" s="536"/>
      <c r="AC1055" s="536"/>
      <c r="AD1055" s="536"/>
      <c r="AE1055" s="536"/>
    </row>
    <row r="1056" customFormat="false" ht="15.75" hidden="false" customHeight="true" outlineLevel="0" collapsed="false">
      <c r="A1056" s="536"/>
      <c r="B1056" s="536"/>
      <c r="C1056" s="536"/>
      <c r="D1056" s="536"/>
      <c r="E1056" s="536"/>
      <c r="F1056" s="536"/>
      <c r="G1056" s="536"/>
      <c r="H1056" s="536"/>
      <c r="I1056" s="536"/>
      <c r="J1056" s="536"/>
      <c r="K1056" s="536"/>
      <c r="L1056" s="536"/>
      <c r="M1056" s="536"/>
      <c r="N1056" s="536"/>
      <c r="O1056" s="536"/>
      <c r="P1056" s="536"/>
      <c r="Q1056" s="536"/>
      <c r="R1056" s="536"/>
      <c r="S1056" s="536"/>
      <c r="T1056" s="536"/>
      <c r="U1056" s="536"/>
      <c r="V1056" s="536"/>
      <c r="W1056" s="536"/>
      <c r="X1056" s="536"/>
      <c r="Y1056" s="536"/>
      <c r="Z1056" s="536"/>
      <c r="AA1056" s="536"/>
      <c r="AB1056" s="536"/>
      <c r="AC1056" s="536"/>
      <c r="AD1056" s="536"/>
      <c r="AE1056" s="536"/>
    </row>
    <row r="1057" customFormat="false" ht="15.75" hidden="false" customHeight="true" outlineLevel="0" collapsed="false">
      <c r="A1057" s="536"/>
      <c r="B1057" s="536"/>
      <c r="C1057" s="536"/>
      <c r="D1057" s="536"/>
      <c r="E1057" s="536"/>
      <c r="F1057" s="536"/>
      <c r="G1057" s="536"/>
      <c r="H1057" s="536"/>
      <c r="I1057" s="536"/>
      <c r="J1057" s="536"/>
      <c r="K1057" s="536"/>
      <c r="L1057" s="536"/>
      <c r="M1057" s="536"/>
      <c r="N1057" s="536"/>
      <c r="O1057" s="536"/>
      <c r="P1057" s="536"/>
      <c r="Q1057" s="536"/>
      <c r="R1057" s="536"/>
      <c r="S1057" s="536"/>
      <c r="T1057" s="536"/>
      <c r="U1057" s="536"/>
      <c r="V1057" s="536"/>
      <c r="W1057" s="536"/>
      <c r="X1057" s="536"/>
      <c r="Y1057" s="536"/>
      <c r="Z1057" s="536"/>
      <c r="AA1057" s="536"/>
      <c r="AB1057" s="536"/>
      <c r="AC1057" s="536"/>
      <c r="AD1057" s="536"/>
      <c r="AE1057" s="536"/>
    </row>
    <row r="1058" customFormat="false" ht="15.75" hidden="false" customHeight="true" outlineLevel="0" collapsed="false">
      <c r="A1058" s="536"/>
      <c r="B1058" s="536"/>
      <c r="C1058" s="536"/>
      <c r="D1058" s="536"/>
      <c r="E1058" s="536"/>
      <c r="F1058" s="536"/>
      <c r="G1058" s="536"/>
      <c r="H1058" s="536"/>
      <c r="I1058" s="536"/>
      <c r="J1058" s="536"/>
      <c r="K1058" s="536"/>
      <c r="L1058" s="536"/>
      <c r="M1058" s="536"/>
      <c r="N1058" s="536"/>
      <c r="O1058" s="536"/>
      <c r="P1058" s="536"/>
      <c r="Q1058" s="536"/>
      <c r="R1058" s="536"/>
      <c r="S1058" s="536"/>
      <c r="T1058" s="536"/>
      <c r="U1058" s="536"/>
      <c r="V1058" s="536"/>
      <c r="W1058" s="536"/>
      <c r="X1058" s="536"/>
      <c r="Y1058" s="536"/>
      <c r="Z1058" s="536"/>
      <c r="AA1058" s="536"/>
      <c r="AB1058" s="536"/>
      <c r="AC1058" s="536"/>
      <c r="AD1058" s="536"/>
      <c r="AE1058" s="536"/>
    </row>
    <row r="1059" customFormat="false" ht="15.75" hidden="false" customHeight="true" outlineLevel="0" collapsed="false">
      <c r="A1059" s="536"/>
      <c r="B1059" s="536"/>
      <c r="C1059" s="536"/>
      <c r="D1059" s="536"/>
      <c r="E1059" s="536"/>
      <c r="F1059" s="536"/>
      <c r="G1059" s="536"/>
      <c r="H1059" s="536"/>
      <c r="I1059" s="536"/>
      <c r="J1059" s="536"/>
      <c r="K1059" s="536"/>
      <c r="L1059" s="536"/>
      <c r="M1059" s="536"/>
      <c r="N1059" s="536"/>
      <c r="O1059" s="536"/>
      <c r="P1059" s="536"/>
      <c r="Q1059" s="536"/>
      <c r="R1059" s="536"/>
      <c r="S1059" s="536"/>
      <c r="T1059" s="536"/>
      <c r="U1059" s="536"/>
      <c r="V1059" s="536"/>
      <c r="W1059" s="536"/>
      <c r="X1059" s="536"/>
      <c r="Y1059" s="536"/>
      <c r="Z1059" s="536"/>
      <c r="AA1059" s="536"/>
      <c r="AB1059" s="536"/>
      <c r="AC1059" s="536"/>
      <c r="AD1059" s="536"/>
      <c r="AE1059" s="536"/>
    </row>
  </sheetData>
  <mergeCells count="7">
    <mergeCell ref="A1:A2"/>
    <mergeCell ref="B1:E1"/>
    <mergeCell ref="F1:G1"/>
    <mergeCell ref="H1:I2"/>
    <mergeCell ref="B2:G2"/>
    <mergeCell ref="H6:I6"/>
    <mergeCell ref="J6:M6"/>
  </mergeCells>
  <dataValidations count="4">
    <dataValidation allowBlank="true" errorStyle="stop" operator="between" showDropDown="false" showErrorMessage="true" showInputMessage="false" sqref="I8:I91" type="list">
      <formula1>"Solicitado,Aprobado,Asignado,Completado,Cancelado,Diferido,Aceptado,Propuesto"</formula1>
      <formula2>0</formula2>
    </dataValidation>
    <dataValidation allowBlank="true" errorStyle="stop" operator="between" showDropDown="false" showErrorMessage="true" showInputMessage="false" sqref="G8:G91" type="list">
      <formula1>"Funcional,No funcional"</formula1>
      <formula2>0</formula2>
    </dataValidation>
    <dataValidation allowBlank="true" errorStyle="stop" operator="between" showDropDown="false" showErrorMessage="true" showInputMessage="false" sqref="M8:M91" type="list">
      <formula1>"Baja,Moderada,Alta"</formula1>
      <formula2>0</formula2>
    </dataValidation>
    <dataValidation allowBlank="true" errorStyle="stop" operator="between" showDropDown="false" showErrorMessage="true" showInputMessage="false" sqref="K8:K91" type="list">
      <formula1>"Alta,Media,Baja,Crítica"</formula1>
      <formula2>0</formula2>
    </dataValidation>
  </dataValidations>
  <hyperlinks>
    <hyperlink ref="V11" r:id="rId1" display="- Funcionalidad ubicada en la sección Entrega y Facturación del cliente dentro del Catálogo de Clientes.&#10;- Los tres campos fiscales (Identificador Fiscal, Tipo de Sociedad y Régimen Fiscal) son obligatorios al guardar el cliente.&#10;- La pantalla presenta los campos como tres únicos campos por concepto, sin renderizado condicional de campos distintos por país. Lo que varía según la Región del cliente son las validaciones aplicadas y los catálogos de opciones disponibles.&#10;- Cualquier usuario con acceso a la cartera del cliente puede modificar los campos. No existe restricción de rol específica para esta funcionalidad.&#10;- Para Región México, la validación del Identificador Fiscal es exclusivamente de formato SAT (longitud 12 o 13 caracteres alfanuméricos). No se consulta el padrón SAT. Esta validación ya está implementada en PQF2.&#10;- Para Región Perú, la validación del Identificador Fiscal propuesta es de formato (11 dígitos numéricos), tipo de contribuyente (primeros 2 dígitos en {10, 15, 17, 20}) y dígito verificador (algoritmo Módulo 11 sobre los 10 primeros dígitos contra el 11º). No se consulta el padrón SUNAT. ** PQF2 actualmente NO tiene validación de formato implementada para Perú; pendiente confirmar con el cliente si se implementa la validación local propuesta o si el campo queda como captura libre. **&#10;- ** Pendiente: confirmar con el cliente los catálogos de Tipo de Sociedad y Régimen Fiscal a cargar en PQF2. Se detectaron discrepancias entre el catálogo actual de PQF2, el archivo entregado por el cliente y el catálogo c_RegimenFiscal vigente del SAT (Anexo 20 CFDI 4.0). En particular: (a) el catálogo de PQF2 incluye 3 códigos (628, 629, 630) que no existen en el catálogo SAT vigente como Régimen Fiscal; (b) el catálogo de PQF2 incluye el código 609 que está derogado por el SAT desde 2014; (c) el archivo del cliente incluye códigos derogados (602, 604, 613, 618) y códigos no estándar (617, 619); (d) PQF2 no tiene catálogos cargados para Perú actualmente. Ver archivo adjunto &quot;TPSC-RE-FU-004_Equivalencias_MX_PE.xlsx&quot; con el detalle del cruce y las observaciones por código y opción. **&#10;- ** Pendiente: confirmar denominación correcta para Perú de la figura &quot;Sociedad por Acciones Cerrada Simplificada&quot; (S.A.C.S.) conforme al Decreto Legislativo N° 1409. El archivo entregado por el cliente la nombra &quot;Sociedad Anónima Cerrada Simplificada&quot;, denominación que no corresponde con la oficial. **&#10;- ** Pendiente: aclarar con el cliente a qué categoría tributaria SUNAT se refiere la opción &quot;Régimen para Personas Naturales&quot; del catálogo de Régimen Fiscal Perú (probablemente Renta de Cuarta Categoría, Renta de Quinta Categoría o un híbrido para personas naturales con negocio que no califican en NRUS/RER/RMT/RG). **&#10;- ** Pendiente: confirmar si la validación del RFC México debe considerar el cálculo de la homoclave (últimos 3 caracteres) o solo el formato y longitud. **&#10;- Para el detalle completo del estado actual de los catálogos en PQF2, el cruce con el archivo entregado por el cliente y la verificación contra el catálogo vigente del SAT, ver archivo adjunto &quot;TPSC-RE-FU-004_Equivalencias_MX_PE.xlsx&quot;."/>
    <hyperlink ref="V12" r:id="rId2" display="- Funcionalidad ubicada en la sección Cobros del cliente dentro del Catálogo de Clientes.&#10;- Los campos para clientes México (Forma de Pago, Uso de CFDI, Método de Pago) ya existen en el sistema actual. R16 mantiene esa funcionalidad preexistente.&#10;- Los campos para clientes Perú son nuevos en R16: Condición de Pago SUNAT (Contado/Crédito), Tipo de Comprobante SUNAT (Factura/Boleta/Recibo por Honorarios), y las banderas Agente de Retención IGV y Sujeto a Detracción.&#10;- El campo de dimensión temporal del pago para Perú se denomina Condición de Pago (Contado/Crédito) conforme a la Resolución de Superintendencia N° 193-2020/SUNAT. Es el equivalente conceptual del Método de Pago mexicano (PUE/PPD). Para Perú no se captura el medio de pago específico (Forma de Pago mexicana) porque la normativa SUNAT no lo exige en el comprobante.&#10;- El Uso de CFDI (México) y el Tipo de Comprobante (Perú) se modelan como campos independientes con catálogos separados, dado que son conceptos fiscales distintos. No comparten campo en pantalla ni en base de datos, para evitar complicaciones al timbrar.&#10;- Catálogo actual de Forma de Pago en PQF2 (México): Cheque, Depósito bancario, Efectivo, Tarjeta, Transferencia, Otros, Na, --ninguno--. Es un catálogo simplificado propio del sistema que no emplea la nomenclatura ni las claves del catálogo SAT c_FormaPago (01 Efectivo, 03 Transferencia electrónica, 04 Tarjeta de crédito, 99 Por definir, etc.). ** Pendiente validar si se requiere un mapeo de estas opciones a las claves del catálogo SAT para el timbrado del CFDI, dado que el XML del CFDI exige la clave SAT correspondiente. **&#10;- Catálogo actual de Uso de CFDI en PQF2 (México): G01 Adquisición de mercancías, G02 Devoluciones/descuentos/bonificaciones, G03 Gastos en general, S01 Sin efectos fiscales, Por definir, N/A. Es un subconjunto del catálogo SAT c_UsoCFDI. Mantener el catálogo preexistente salvo indicación contraria del cliente.&#10;- ** Pendiente confirmar con el cliente la denominación final del campo Condición de Pago para Perú. **&#10;- Análisis de los mecanismos tributarios SUNAT relacionados con el IGV (Retención, Detracción, Percepción) y su aplicabilidad a la operación de venta de PROQUIFA Perú: ver archivo adjunto &quot;TPSC-RE-FU-005_Equivalencias_Cobros_MX_PE.xlsx&quot;, hoja &quot;Mecanismos Tributarios PE&quot;.&#10;- ** Pendiente confirmar con el cliente si su cartera Perú incluye clientes designados Agente de Retención del IGV por SUNAT. Si no los tiene, la bandera Agente de Retención IGV es innecesaria y se evita su desarrollo. La retención (3% del IGV) la ejecuta el cliente comprador; PROQUIFA como vendedor solo consigna la leyenda y espera el pago con la retención aplicada. **&#10;- ** Pendiente confirmar con el cliente si los productos o servicios de PROQUIFA Perú están sujetos a Detracción (SPOT) según los anexos de la R.S. 183-2004/SUNAT. La detracción aplica por bien o servicio (no por cliente), la ejecuta el comprador y solo aplica a operaciones mayores a S/ 700. Los productos químico-farmacéuticos no aparecen de forma evidente en los anexos de bienes sujetos; se requiere validar el catálogo exacto de productos. Si ninguno aplica, la bandera Sujeto a Detracción es innecesaria y se evita su desarrollo. Pendiente además definir si la tasa se captura a nivel cliente, a nivel producto o se determina desde el catálogo de productos. **&#10;- ** Pendiente confirmar si PROQUIFA Perú (Golocaer) está designada por SUNAT como Agente de Percepción del IGV. La percepción es una condición del emisor (no del cliente); de aplicar, se configura a nivel emisor, no en el catálogo de clientes (ver Brecha 4). **&#10;- Cualquier usuario con acceso a la cartera del cliente puede modificar los campos de la sección Cobros. No existe restricción de rol específica.&#10;&#10;═══════════════════════════════════════════════════════════════&#10;BRECHAS RECONOCIDAS PARA HABILITAR FACTURACIÓN ELECTRÓNICA PERÚ&#10;═══════════════════════════════════════════════════════════════&#10;&#10;Este requisito captura en el catálogo del cliente la información fiscal necesaria del receptor del documento. Sin embargo, la emisión efectiva de una factura electrónica SUNAT timbrada requiere capacidades adicionales a nivel sistema y catálogo de productos que no están cubiertas en el alcance actual y se documentan a continuación como brechas reconocidas. Estas brechas se gestionan como Pendientes formales en el proyecto y se validarán con el cliente para acordar su tratamiento (alcance R16 completo, alcance progresivo o alcance reducido sin facturación electrónica integrada Perú).&#10;&#10;Brecha 1 — Datos fiscales SUNAT en el catálogo de productos&#10;Para emitir factura electrónica SUNAT cada producto/servicio requiere campos fiscales propios del estándar SUNAT que no existen en el catálogo de productos actual de PROQUIFA: código SUNAT del producto, unidad de medida según catálogo SUNAT (KGM, MTR, LTR, NIU, etc.) y tipo de afectación al IGV por línea (gravado, exonerado, inafecto, exportación, gratuito, etc.). Por qué es necesario: estos datos son obligatorios en el XML UBL 2.1 de la factura electrónica; sin ellos SUNAT rechaza la emisión. Por qué se diferencia de México: en SAT estos campos no aplican porque el modelo SAT no clasifica los productos por código SUNAT ni por afectación al IGV a nivel línea de comprobante.&#10;&#10;Brecha 2 — Guía de Remisión Electrónica para despacho de mercancía&#10;Cuando PROQUIFA Perú despacha mercancía física al cliente, SUNAT requiere emitir la Guía de Remisión Electrónica (GRE) que acompaña al transporte. La factura referencia la guía. La GRE involucra datos del transportista, del vehículo, de la ruta y del receptor de la mercancía. Por qué es necesario: PROQUIFA Perú despacha mercancía (confirmado), por lo que cada operación de venta con entrega física requiere GRE además de la factura. Por qué se diferencia de México: SAT no exige el equivalente desde este flujo.&#10;&#10;Brecha 3 — Tipo de Operación SUNAT (Catálogo 51) por factura&#10;Cada factura electrónica Perú debe consignar un código de Tipo de Operación que identifica el contexto comercial (venta interna, exportación, anticipos, operación gratuita, etc.). Este código se captura por operación al emitir la factura, no en el catálogo del cliente. Por qué es necesario: campo obligatorio del XML UBL 2.1; SUNAT rechaza la emisión si falta o es incorrecto. Por qué se diferencia de México: SAT no tiene un campo equivalente; el contexto comercial se infiere de la combinación de otros campos del CFDI.&#10;&#10;Brecha 4 — Régimen de Percepción del IGV de PROQUIFA como Agente de Percepción&#10;Si PROQUIFA Perú está designada por SUNAT como Agente de Percepción, debe cobrar al cliente un porcentaje adicional al IGV (típicamente 2%) por ciertas operaciones. Es una condición del emisor (PROQUIFA), no del cliente. Por qué es necesario: si aplica, la factura debe emitirse considerando la percepción; omitirla genera contingencia fiscal para PROQUIFA. Por qué se diferencia de México: SAT no tiene un régimen equivalente. ** Pendiente confirmar si PROQUIFA Perú es Agente de Percepción designado por SUNAT. **&#10;&#10;Brecha 5 — Configuración del emisor PROQUIFA Perú para facturación electrónica SUNAT&#10;La emisión electrónica SUNAT requiere a nivel sistema: certificado digital vigente del emisor PROQUIFA Perú, designación/elección como emisor electrónico ante SUNAT, integración con SUNAT (vía Operador de Servicios Electrónicos OSE o vía SEE-SOL portal SUNAT) para envío de XMLs y recepción de Constancias de Recepción CDR, manejo de Resúmenes Diarios para boletas según volumen, y manejo de Comunicaciones de Baja para anulaciones. Por qué es necesario: sin esta infraestructura no se puede emitir un comprobante electrónico válido en Perú. Por qué se diferencia de México: en México la infraestructura está cubierta por la integración existente con TurboPac como PAC; en Perú se requiere infraestructura equivalente pero distinta (OSE o SEE-SOL).&#10;&#10;═══════════════════════════════════════════════════════════════&#10;&#10;- Para el detalle de los campos de la sección Cobros por Región, los catálogos y el análisis de los tres mecanismos tributarios peruanos, ver archivo adjunto &quot;TPSC-RE-FU-005_Equivalencias_Cobros_MX_PE.xlsx&quot;."/>
  </hyperlinks>
  <printOptions headings="false" gridLines="false" gridLinesSet="true" horizontalCentered="false" verticalCentered="false"/>
  <pageMargins left="0.7" right="0.7" top="0.75" bottom="0.75" header="0.511811023622047" footer="0.511811023622047"/>
  <pageSetup paperSize="1" scale="64"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outlinePr summaryBelow="0"/>
    <pageSetUpPr fitToPage="false"/>
  </sheetPr>
  <dimension ref="A1:AO8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4.42578125" defaultRowHeight="15" customHeight="true" zeroHeight="false" outlineLevelRow="0" outlineLevelCol="0"/>
  <cols>
    <col collapsed="false" customWidth="true" hidden="false" outlineLevel="0" max="1" min="1" style="1" width="33.57"/>
    <col collapsed="false" customWidth="true" hidden="false" outlineLevel="0" max="2" min="2" style="1" width="108.86"/>
    <col collapsed="false" customWidth="true" hidden="false" outlineLevel="0" max="3" min="3" style="1" width="15"/>
    <col collapsed="false" customWidth="true" hidden="false" outlineLevel="0" max="4" min="4" style="1" width="20.85"/>
    <col collapsed="false" customWidth="true" hidden="false" outlineLevel="0" max="5" min="5" style="1" width="7.86"/>
    <col collapsed="false" customWidth="true" hidden="false" outlineLevel="0" max="6" min="6" style="1" width="13.57"/>
    <col collapsed="false" customWidth="true" hidden="false" outlineLevel="0" max="7" min="7" style="1" width="15.85"/>
    <col collapsed="false" customWidth="true" hidden="false" outlineLevel="0" max="8" min="8" style="1" width="14"/>
    <col collapsed="false" customWidth="true" hidden="false" outlineLevel="0" max="9" min="9" style="1" width="13.71"/>
    <col collapsed="false" customWidth="true" hidden="false" outlineLevel="0" max="10" min="10" style="1" width="15"/>
    <col collapsed="false" customWidth="true" hidden="false" outlineLevel="0" max="19" min="19" style="1" width="48.14"/>
  </cols>
  <sheetData>
    <row r="1" customFormat="false" ht="21.75" hidden="false" customHeight="true" outlineLevel="0" collapsed="false">
      <c r="A1" s="492"/>
      <c r="B1" s="563" t="s">
        <v>2382</v>
      </c>
      <c r="C1" s="563"/>
      <c r="D1" s="563" t="s">
        <v>2545</v>
      </c>
      <c r="E1" s="563"/>
      <c r="F1" s="563"/>
      <c r="G1" s="564" t="s">
        <v>2546</v>
      </c>
      <c r="H1" s="564"/>
      <c r="I1" s="239"/>
      <c r="J1" s="239"/>
      <c r="K1" s="239"/>
      <c r="L1" s="239"/>
      <c r="M1" s="239"/>
      <c r="N1" s="239"/>
      <c r="O1" s="239"/>
      <c r="P1" s="239"/>
      <c r="Q1" s="239"/>
      <c r="R1" s="239"/>
      <c r="S1" s="565"/>
      <c r="T1" s="239"/>
      <c r="U1" s="239"/>
      <c r="V1" s="239"/>
      <c r="W1" s="239"/>
      <c r="X1" s="239"/>
      <c r="Y1" s="239"/>
      <c r="Z1" s="239"/>
      <c r="AA1" s="239"/>
      <c r="AB1" s="239"/>
      <c r="AC1" s="239"/>
      <c r="AD1" s="239"/>
      <c r="AE1" s="239"/>
      <c r="AF1" s="239"/>
      <c r="AG1" s="239"/>
      <c r="AH1" s="239"/>
      <c r="AI1" s="239"/>
      <c r="AJ1" s="239"/>
      <c r="AK1" s="239"/>
      <c r="AL1" s="239"/>
      <c r="AM1" s="566"/>
      <c r="AN1" s="566"/>
      <c r="AO1" s="566"/>
    </row>
    <row r="2" customFormat="false" ht="15" hidden="false" customHeight="true" outlineLevel="0" collapsed="false">
      <c r="A2" s="492"/>
      <c r="B2" s="567" t="s">
        <v>2547</v>
      </c>
      <c r="C2" s="567"/>
      <c r="D2" s="563" t="s">
        <v>2548</v>
      </c>
      <c r="E2" s="563"/>
      <c r="F2" s="563"/>
      <c r="G2" s="564" t="s">
        <v>2549</v>
      </c>
      <c r="H2" s="564"/>
      <c r="I2" s="239"/>
      <c r="J2" s="239"/>
      <c r="K2" s="239"/>
      <c r="L2" s="239"/>
      <c r="M2" s="239"/>
      <c r="N2" s="239"/>
      <c r="O2" s="239"/>
      <c r="P2" s="239"/>
      <c r="Q2" s="239"/>
      <c r="R2" s="239"/>
      <c r="S2" s="565"/>
      <c r="T2" s="239"/>
      <c r="U2" s="239"/>
      <c r="V2" s="239"/>
      <c r="W2" s="239"/>
      <c r="X2" s="239"/>
      <c r="Y2" s="239"/>
      <c r="Z2" s="239"/>
      <c r="AA2" s="239"/>
      <c r="AB2" s="239"/>
      <c r="AC2" s="239"/>
      <c r="AD2" s="239"/>
      <c r="AE2" s="239"/>
      <c r="AF2" s="239"/>
      <c r="AG2" s="239"/>
      <c r="AH2" s="239"/>
      <c r="AI2" s="239"/>
      <c r="AJ2" s="239"/>
      <c r="AK2" s="239"/>
      <c r="AL2" s="239"/>
      <c r="AM2" s="566"/>
      <c r="AN2" s="566"/>
      <c r="AO2" s="566"/>
    </row>
    <row r="3" customFormat="false" ht="15" hidden="false" customHeight="false" outlineLevel="0" collapsed="false">
      <c r="A3" s="568"/>
      <c r="B3" s="568"/>
      <c r="C3" s="568"/>
      <c r="D3" s="568"/>
      <c r="E3" s="568"/>
      <c r="F3" s="568"/>
      <c r="G3" s="568"/>
      <c r="H3" s="568"/>
      <c r="I3" s="568"/>
      <c r="J3" s="568"/>
      <c r="K3" s="568"/>
      <c r="L3" s="568"/>
      <c r="M3" s="568"/>
      <c r="N3" s="1"/>
      <c r="O3" s="239"/>
      <c r="P3" s="239"/>
      <c r="Q3" s="239"/>
      <c r="R3" s="239"/>
      <c r="S3" s="565"/>
      <c r="T3" s="239"/>
      <c r="U3" s="239"/>
      <c r="V3" s="239"/>
      <c r="W3" s="239"/>
      <c r="X3" s="239"/>
      <c r="Y3" s="239"/>
      <c r="Z3" s="239"/>
      <c r="AA3" s="239"/>
      <c r="AB3" s="239"/>
      <c r="AC3" s="239"/>
      <c r="AD3" s="239"/>
      <c r="AE3" s="239"/>
      <c r="AF3" s="239"/>
      <c r="AG3" s="239"/>
      <c r="AH3" s="239"/>
      <c r="AI3" s="239"/>
      <c r="AJ3" s="239"/>
      <c r="AK3" s="239"/>
      <c r="AL3" s="239"/>
      <c r="AM3" s="566"/>
      <c r="AN3" s="566"/>
      <c r="AO3" s="566"/>
    </row>
    <row r="4" customFormat="false" ht="15" hidden="false" customHeight="true" outlineLevel="0" collapsed="false">
      <c r="A4" s="569" t="s">
        <v>2550</v>
      </c>
      <c r="B4" s="569"/>
      <c r="C4" s="569"/>
      <c r="D4" s="569"/>
      <c r="E4" s="569"/>
      <c r="F4" s="569"/>
      <c r="G4" s="569"/>
      <c r="H4" s="569"/>
      <c r="I4" s="569"/>
      <c r="J4" s="569"/>
      <c r="K4" s="569"/>
      <c r="L4" s="569"/>
      <c r="M4" s="569"/>
      <c r="N4" s="570" t="s">
        <v>2551</v>
      </c>
      <c r="O4" s="570"/>
      <c r="P4" s="570"/>
      <c r="Q4" s="570"/>
      <c r="R4" s="570"/>
      <c r="S4" s="565"/>
      <c r="T4" s="239"/>
      <c r="U4" s="239"/>
      <c r="V4" s="239"/>
      <c r="W4" s="239"/>
      <c r="X4" s="239"/>
      <c r="Y4" s="239"/>
      <c r="Z4" s="239"/>
      <c r="AA4" s="1"/>
      <c r="AB4" s="1"/>
      <c r="AC4" s="1"/>
      <c r="AD4" s="1"/>
      <c r="AE4" s="1"/>
      <c r="AF4" s="1"/>
      <c r="AG4" s="1"/>
      <c r="AH4" s="1"/>
      <c r="AI4" s="1"/>
      <c r="AJ4" s="1"/>
      <c r="AK4" s="1"/>
      <c r="AL4" s="1"/>
      <c r="AM4" s="566"/>
      <c r="AN4" s="566"/>
      <c r="AO4" s="566"/>
    </row>
    <row r="5" customFormat="false" ht="94.5" hidden="false" customHeight="true" outlineLevel="0" collapsed="false">
      <c r="A5" s="571" t="s">
        <v>259</v>
      </c>
      <c r="B5" s="572" t="s">
        <v>1377</v>
      </c>
      <c r="C5" s="572" t="s">
        <v>39</v>
      </c>
      <c r="D5" s="572" t="s">
        <v>2552</v>
      </c>
      <c r="E5" s="573" t="s">
        <v>2553</v>
      </c>
      <c r="F5" s="574" t="s">
        <v>2554</v>
      </c>
      <c r="G5" s="572" t="s">
        <v>2555</v>
      </c>
      <c r="H5" s="574" t="s">
        <v>2556</v>
      </c>
      <c r="I5" s="574" t="s">
        <v>2557</v>
      </c>
      <c r="J5" s="574" t="s">
        <v>2558</v>
      </c>
      <c r="K5" s="575" t="s">
        <v>2559</v>
      </c>
      <c r="L5" s="574" t="s">
        <v>2560</v>
      </c>
      <c r="M5" s="574" t="s">
        <v>2561</v>
      </c>
      <c r="N5" s="574" t="s">
        <v>2562</v>
      </c>
      <c r="O5" s="574" t="s">
        <v>2555</v>
      </c>
      <c r="P5" s="574" t="s">
        <v>2563</v>
      </c>
      <c r="Q5" s="574" t="s">
        <v>2564</v>
      </c>
      <c r="R5" s="574" t="s">
        <v>2565</v>
      </c>
      <c r="S5" s="565" t="s">
        <v>258</v>
      </c>
      <c r="T5" s="239" t="s">
        <v>2566</v>
      </c>
      <c r="U5" s="239"/>
      <c r="V5" s="239"/>
      <c r="W5" s="239"/>
      <c r="X5" s="239"/>
      <c r="Y5" s="239"/>
      <c r="Z5" s="239"/>
      <c r="AA5" s="239"/>
      <c r="AB5" s="239"/>
      <c r="AC5" s="239"/>
      <c r="AD5" s="239"/>
      <c r="AE5" s="239"/>
      <c r="AF5" s="239"/>
      <c r="AG5" s="239"/>
      <c r="AH5" s="239"/>
      <c r="AI5" s="239"/>
      <c r="AJ5" s="239"/>
      <c r="AK5" s="239"/>
      <c r="AL5" s="239"/>
      <c r="AM5" s="566"/>
      <c r="AN5" s="566"/>
      <c r="AO5" s="566"/>
    </row>
    <row r="6" customFormat="false" ht="42.75" hidden="false" customHeight="true" outlineLevel="0" collapsed="false">
      <c r="A6" s="576" t="s">
        <v>1756</v>
      </c>
      <c r="B6" s="436" t="s">
        <v>2567</v>
      </c>
      <c r="C6" s="577" t="s">
        <v>42</v>
      </c>
      <c r="D6" s="578" t="n">
        <v>20</v>
      </c>
      <c r="E6" s="578" t="n">
        <v>20</v>
      </c>
      <c r="F6" s="578" t="n">
        <v>1</v>
      </c>
      <c r="G6" s="578" t="n">
        <v>3</v>
      </c>
      <c r="H6" s="578" t="n">
        <v>70</v>
      </c>
      <c r="I6" s="578" t="n">
        <f aca="false">(D6+E6)</f>
        <v>40</v>
      </c>
      <c r="J6" s="579" t="n">
        <f aca="false">((((D6+E6)*H6)*G6*0.6))</f>
        <v>5040</v>
      </c>
      <c r="K6" s="580" t="n">
        <f aca="false">H6*0.3*5</f>
        <v>105</v>
      </c>
      <c r="L6" s="580" t="n">
        <f aca="false">H6*0.3*5</f>
        <v>105</v>
      </c>
      <c r="M6" s="580" t="n">
        <f aca="false">H6*3</f>
        <v>210</v>
      </c>
      <c r="N6" s="578" t="n">
        <v>0</v>
      </c>
      <c r="O6" s="578" t="n">
        <v>0</v>
      </c>
      <c r="P6" s="578" t="n">
        <v>0</v>
      </c>
      <c r="Q6" s="578" t="n">
        <v>0</v>
      </c>
      <c r="R6" s="581" t="n">
        <f aca="false">N6+P6+Q6</f>
        <v>0</v>
      </c>
      <c r="S6" s="565" t="e">
        <f aca="false">VLOOKUP(A6,'7. Modulos del sistema'!$A$2:$B$63,2,FALSE())</f>
        <v>#N/A</v>
      </c>
      <c r="T6" s="239" t="n">
        <f aca="false">J6/60</f>
        <v>84</v>
      </c>
      <c r="U6" s="239" t="n">
        <f aca="false">SUM(K6:M6)/60</f>
        <v>7</v>
      </c>
      <c r="V6" s="239" t="n">
        <f aca="false">T6+U6</f>
        <v>91</v>
      </c>
      <c r="W6" s="239"/>
      <c r="X6" s="239"/>
      <c r="Y6" s="239"/>
      <c r="Z6" s="239"/>
      <c r="AA6" s="239"/>
      <c r="AB6" s="239"/>
      <c r="AC6" s="239"/>
      <c r="AD6" s="239"/>
      <c r="AE6" s="239"/>
      <c r="AF6" s="239"/>
      <c r="AG6" s="239"/>
      <c r="AH6" s="239"/>
      <c r="AI6" s="239"/>
      <c r="AJ6" s="239"/>
      <c r="AK6" s="239"/>
      <c r="AL6" s="239"/>
    </row>
    <row r="7" customFormat="false" ht="42.75" hidden="false" customHeight="true" outlineLevel="0" collapsed="false">
      <c r="A7" s="576" t="s">
        <v>1757</v>
      </c>
      <c r="B7" s="436" t="s">
        <v>2568</v>
      </c>
      <c r="C7" s="577" t="s">
        <v>42</v>
      </c>
      <c r="D7" s="578" t="n">
        <v>15</v>
      </c>
      <c r="E7" s="578" t="n">
        <v>5</v>
      </c>
      <c r="F7" s="578" t="n">
        <v>1</v>
      </c>
      <c r="G7" s="578" t="n">
        <v>3</v>
      </c>
      <c r="H7" s="578" t="n">
        <v>35</v>
      </c>
      <c r="I7" s="578" t="n">
        <f aca="false">(D7+E7)</f>
        <v>20</v>
      </c>
      <c r="J7" s="579" t="n">
        <f aca="false">((((D7+E7)*H7)*G7*0.6))</f>
        <v>1260</v>
      </c>
      <c r="K7" s="580" t="n">
        <f aca="false">H7*0.3*5</f>
        <v>52.5</v>
      </c>
      <c r="L7" s="580" t="n">
        <f aca="false">H7*0.3*5</f>
        <v>52.5</v>
      </c>
      <c r="M7" s="580" t="n">
        <f aca="false">H7*3</f>
        <v>105</v>
      </c>
      <c r="N7" s="578" t="n">
        <v>0</v>
      </c>
      <c r="O7" s="578" t="n">
        <v>0</v>
      </c>
      <c r="P7" s="578" t="n">
        <v>0</v>
      </c>
      <c r="Q7" s="578" t="n">
        <v>0</v>
      </c>
      <c r="R7" s="581" t="n">
        <f aca="false">N7+P7+Q7</f>
        <v>0</v>
      </c>
      <c r="S7" s="565" t="e">
        <f aca="false">VLOOKUP(A7,'7. Modulos del sistema'!$A$2:$B$63,2,FALSE())</f>
        <v>#N/A</v>
      </c>
      <c r="T7" s="239" t="n">
        <f aca="false">J7/60</f>
        <v>21</v>
      </c>
      <c r="U7" s="239" t="n">
        <f aca="false">SUM(K7:M7)/60</f>
        <v>3.5</v>
      </c>
      <c r="V7" s="239" t="n">
        <f aca="false">T7+U7</f>
        <v>24.5</v>
      </c>
      <c r="W7" s="239"/>
      <c r="X7" s="239"/>
      <c r="Y7" s="239"/>
      <c r="Z7" s="239"/>
      <c r="AA7" s="239"/>
      <c r="AB7" s="239"/>
      <c r="AC7" s="239"/>
      <c r="AD7" s="239"/>
      <c r="AE7" s="239"/>
      <c r="AF7" s="239"/>
      <c r="AG7" s="239"/>
      <c r="AH7" s="239"/>
      <c r="AI7" s="239"/>
      <c r="AJ7" s="239"/>
      <c r="AK7" s="239"/>
      <c r="AL7" s="239"/>
    </row>
    <row r="8" customFormat="false" ht="63" hidden="false" customHeight="true" outlineLevel="0" collapsed="false">
      <c r="A8" s="576" t="s">
        <v>1758</v>
      </c>
      <c r="B8" s="582" t="s">
        <v>2569</v>
      </c>
      <c r="C8" s="577" t="s">
        <v>41</v>
      </c>
      <c r="D8" s="578" t="n">
        <v>20</v>
      </c>
      <c r="E8" s="578" t="n">
        <v>20</v>
      </c>
      <c r="F8" s="578" t="n">
        <v>1</v>
      </c>
      <c r="G8" s="578" t="n">
        <v>3</v>
      </c>
      <c r="H8" s="578" t="n">
        <v>70</v>
      </c>
      <c r="I8" s="578" t="n">
        <v>40</v>
      </c>
      <c r="J8" s="579" t="n">
        <f aca="false">((((D8+E8)*H8)*G8*0.6))</f>
        <v>5040</v>
      </c>
      <c r="K8" s="580" t="n">
        <f aca="false">H8*0.3*5</f>
        <v>105</v>
      </c>
      <c r="L8" s="580" t="n">
        <f aca="false">H8*0.3*5</f>
        <v>105</v>
      </c>
      <c r="M8" s="580" t="n">
        <f aca="false">H8*3</f>
        <v>210</v>
      </c>
      <c r="N8" s="578" t="n">
        <v>0</v>
      </c>
      <c r="O8" s="578" t="n">
        <v>0</v>
      </c>
      <c r="P8" s="578" t="n">
        <v>0</v>
      </c>
      <c r="Q8" s="578" t="n">
        <v>0</v>
      </c>
      <c r="R8" s="581" t="n">
        <f aca="false">N8+P8+Q8</f>
        <v>0</v>
      </c>
      <c r="S8" s="565" t="e">
        <f aca="false">VLOOKUP(A8,'7. Modulos del sistema'!$A$2:$B$63,2,FALSE())</f>
        <v>#N/A</v>
      </c>
      <c r="T8" s="239" t="n">
        <f aca="false">J8/60</f>
        <v>84</v>
      </c>
      <c r="U8" s="239" t="n">
        <f aca="false">SUM(K8:M8)/60</f>
        <v>7</v>
      </c>
      <c r="V8" s="239" t="n">
        <f aca="false">T8+U8</f>
        <v>91</v>
      </c>
      <c r="W8" s="239"/>
      <c r="X8" s="239"/>
      <c r="Y8" s="239"/>
      <c r="Z8" s="239"/>
      <c r="AA8" s="239"/>
      <c r="AB8" s="239"/>
      <c r="AC8" s="239"/>
      <c r="AD8" s="239"/>
      <c r="AE8" s="239"/>
      <c r="AF8" s="239"/>
      <c r="AG8" s="239"/>
      <c r="AH8" s="239"/>
      <c r="AI8" s="239"/>
      <c r="AJ8" s="239"/>
      <c r="AK8" s="239"/>
      <c r="AL8" s="239"/>
    </row>
    <row r="9" customFormat="false" ht="63" hidden="false" customHeight="true" outlineLevel="0" collapsed="false">
      <c r="A9" s="576" t="s">
        <v>1760</v>
      </c>
      <c r="B9" s="582" t="s">
        <v>2570</v>
      </c>
      <c r="C9" s="577" t="s">
        <v>42</v>
      </c>
      <c r="D9" s="578" t="n">
        <v>15</v>
      </c>
      <c r="E9" s="578" t="n">
        <v>10</v>
      </c>
      <c r="F9" s="578" t="n">
        <v>1</v>
      </c>
      <c r="G9" s="578" t="n">
        <v>3</v>
      </c>
      <c r="H9" s="578" t="n">
        <v>65</v>
      </c>
      <c r="I9" s="578" t="n">
        <f aca="false">(D9+E9)</f>
        <v>25</v>
      </c>
      <c r="J9" s="579" t="n">
        <f aca="false">((((D9+E9)*H9)*G9*0.6))</f>
        <v>2925</v>
      </c>
      <c r="K9" s="580" t="n">
        <f aca="false">H9*0.3*5</f>
        <v>97.5</v>
      </c>
      <c r="L9" s="580" t="n">
        <f aca="false">H9*0.3*5</f>
        <v>97.5</v>
      </c>
      <c r="M9" s="580" t="n">
        <f aca="false">H9*3</f>
        <v>195</v>
      </c>
      <c r="N9" s="578" t="n">
        <v>0</v>
      </c>
      <c r="O9" s="578" t="n">
        <v>0</v>
      </c>
      <c r="P9" s="578" t="n">
        <v>0</v>
      </c>
      <c r="Q9" s="578" t="n">
        <v>0</v>
      </c>
      <c r="R9" s="581" t="n">
        <f aca="false">N9+P9+Q9</f>
        <v>0</v>
      </c>
      <c r="S9" s="565" t="e">
        <f aca="false">VLOOKUP(A9,'7. Modulos del sistema'!$A$2:$B$63,2,FALSE())</f>
        <v>#N/A</v>
      </c>
      <c r="T9" s="239" t="n">
        <f aca="false">J9/60</f>
        <v>48.75</v>
      </c>
      <c r="U9" s="239" t="n">
        <f aca="false">SUM(K9:M9)/60</f>
        <v>6.5</v>
      </c>
      <c r="V9" s="239" t="n">
        <f aca="false">T9+U9</f>
        <v>55.25</v>
      </c>
      <c r="W9" s="239"/>
      <c r="X9" s="239"/>
      <c r="Y9" s="239"/>
      <c r="Z9" s="239"/>
      <c r="AA9" s="239"/>
      <c r="AB9" s="239"/>
      <c r="AC9" s="239"/>
      <c r="AD9" s="239"/>
      <c r="AE9" s="239"/>
      <c r="AF9" s="239"/>
      <c r="AG9" s="239"/>
      <c r="AH9" s="239"/>
      <c r="AI9" s="239"/>
      <c r="AJ9" s="239"/>
      <c r="AK9" s="239"/>
      <c r="AL9" s="239"/>
    </row>
    <row r="10" customFormat="false" ht="78.75" hidden="false" customHeight="true" outlineLevel="0" collapsed="false">
      <c r="A10" s="576" t="s">
        <v>1762</v>
      </c>
      <c r="B10" s="583" t="s">
        <v>2571</v>
      </c>
      <c r="C10" s="577" t="s">
        <v>42</v>
      </c>
      <c r="D10" s="578" t="n">
        <v>20</v>
      </c>
      <c r="E10" s="578" t="n">
        <v>15</v>
      </c>
      <c r="F10" s="578" t="n">
        <v>1</v>
      </c>
      <c r="G10" s="578" t="n">
        <v>3</v>
      </c>
      <c r="H10" s="578" t="n">
        <v>35</v>
      </c>
      <c r="I10" s="578" t="n">
        <f aca="false">(D10+E10)</f>
        <v>35</v>
      </c>
      <c r="J10" s="579" t="n">
        <f aca="false">((((D10+E10)*H10)*G10*0.6))</f>
        <v>2205</v>
      </c>
      <c r="K10" s="580" t="n">
        <f aca="false">H10*0.3*5</f>
        <v>52.5</v>
      </c>
      <c r="L10" s="580" t="n">
        <f aca="false">H10*0.3*5</f>
        <v>52.5</v>
      </c>
      <c r="M10" s="580" t="n">
        <f aca="false">H10*3</f>
        <v>105</v>
      </c>
      <c r="N10" s="578" t="n">
        <v>0</v>
      </c>
      <c r="O10" s="578" t="n">
        <v>0</v>
      </c>
      <c r="P10" s="578" t="n">
        <v>0</v>
      </c>
      <c r="Q10" s="578" t="n">
        <v>0</v>
      </c>
      <c r="R10" s="581" t="n">
        <f aca="false">N10+P10+Q10</f>
        <v>0</v>
      </c>
      <c r="S10" s="565" t="e">
        <f aca="false">VLOOKUP(A10,'7. Modulos del sistema'!$A$2:$B$63,2,FALSE())</f>
        <v>#N/A</v>
      </c>
      <c r="T10" s="239" t="n">
        <f aca="false">J10/60</f>
        <v>36.75</v>
      </c>
      <c r="U10" s="239" t="n">
        <f aca="false">SUM(K10:M10)/60</f>
        <v>3.5</v>
      </c>
      <c r="V10" s="239" t="n">
        <f aca="false">T10+U10</f>
        <v>40.25</v>
      </c>
      <c r="W10" s="239"/>
      <c r="X10" s="239"/>
      <c r="Y10" s="239"/>
      <c r="Z10" s="239"/>
      <c r="AA10" s="239"/>
      <c r="AB10" s="239"/>
      <c r="AC10" s="239"/>
      <c r="AD10" s="239"/>
      <c r="AE10" s="239"/>
      <c r="AF10" s="239"/>
      <c r="AG10" s="239"/>
      <c r="AH10" s="239"/>
      <c r="AI10" s="239"/>
      <c r="AJ10" s="239"/>
      <c r="AK10" s="239"/>
      <c r="AL10" s="239"/>
    </row>
    <row r="11" customFormat="false" ht="63" hidden="false" customHeight="true" outlineLevel="0" collapsed="false">
      <c r="A11" s="576" t="s">
        <v>1763</v>
      </c>
      <c r="B11" s="582" t="s">
        <v>2572</v>
      </c>
      <c r="C11" s="577" t="s">
        <v>2573</v>
      </c>
      <c r="D11" s="578" t="n">
        <v>25</v>
      </c>
      <c r="E11" s="578" t="n">
        <v>10</v>
      </c>
      <c r="F11" s="578" t="n">
        <v>1</v>
      </c>
      <c r="G11" s="578" t="n">
        <v>3</v>
      </c>
      <c r="H11" s="578" t="n">
        <v>45</v>
      </c>
      <c r="I11" s="578" t="n">
        <f aca="false">(D11+E11)</f>
        <v>35</v>
      </c>
      <c r="J11" s="579" t="n">
        <f aca="false">((((D11+E11)*H11)*G11*0.6))</f>
        <v>2835</v>
      </c>
      <c r="K11" s="580" t="n">
        <f aca="false">H11*0.3*5</f>
        <v>67.5</v>
      </c>
      <c r="L11" s="580" t="n">
        <f aca="false">H11*0.3*5</f>
        <v>67.5</v>
      </c>
      <c r="M11" s="580" t="n">
        <f aca="false">H11*3</f>
        <v>135</v>
      </c>
      <c r="N11" s="578" t="n">
        <v>0</v>
      </c>
      <c r="O11" s="578" t="n">
        <v>0</v>
      </c>
      <c r="P11" s="578" t="n">
        <v>0</v>
      </c>
      <c r="Q11" s="578" t="n">
        <v>0</v>
      </c>
      <c r="R11" s="581" t="n">
        <f aca="false">N11+P11+Q11</f>
        <v>0</v>
      </c>
      <c r="S11" s="565" t="e">
        <f aca="false">VLOOKUP(A11,'7. Modulos del sistema'!$A$2:$B$63,2,FALSE())</f>
        <v>#N/A</v>
      </c>
      <c r="T11" s="239" t="n">
        <f aca="false">J11/60</f>
        <v>47.25</v>
      </c>
      <c r="U11" s="239" t="n">
        <f aca="false">SUM(K11:M11)/60</f>
        <v>4.5</v>
      </c>
      <c r="V11" s="239" t="n">
        <f aca="false">T11+U11</f>
        <v>51.75</v>
      </c>
      <c r="W11" s="239"/>
      <c r="X11" s="239"/>
      <c r="Y11" s="239"/>
      <c r="Z11" s="239"/>
      <c r="AA11" s="239"/>
      <c r="AB11" s="239"/>
      <c r="AC11" s="239"/>
      <c r="AD11" s="239"/>
      <c r="AE11" s="239"/>
      <c r="AF11" s="239"/>
      <c r="AG11" s="239"/>
      <c r="AH11" s="239"/>
      <c r="AI11" s="239"/>
      <c r="AJ11" s="239"/>
      <c r="AK11" s="239"/>
      <c r="AL11" s="239"/>
    </row>
    <row r="12" customFormat="false" ht="47.25" hidden="false" customHeight="true" outlineLevel="0" collapsed="false">
      <c r="A12" s="576" t="s">
        <v>1764</v>
      </c>
      <c r="B12" s="582" t="s">
        <v>2574</v>
      </c>
      <c r="C12" s="577" t="s">
        <v>43</v>
      </c>
      <c r="D12" s="578" t="n">
        <v>5</v>
      </c>
      <c r="E12" s="578" t="n">
        <v>5</v>
      </c>
      <c r="F12" s="578" t="n">
        <v>1</v>
      </c>
      <c r="G12" s="578" t="n">
        <v>3</v>
      </c>
      <c r="H12" s="578" t="n">
        <v>30</v>
      </c>
      <c r="I12" s="578" t="n">
        <f aca="false">(D12+E12)</f>
        <v>10</v>
      </c>
      <c r="J12" s="579" t="n">
        <f aca="false">((((D12+E12)*H12)*G12*0.6))</f>
        <v>540</v>
      </c>
      <c r="K12" s="580" t="n">
        <f aca="false">H12*0.3*5</f>
        <v>45</v>
      </c>
      <c r="L12" s="580" t="n">
        <f aca="false">H12*0.3*5</f>
        <v>45</v>
      </c>
      <c r="M12" s="580" t="n">
        <f aca="false">H12*3</f>
        <v>90</v>
      </c>
      <c r="N12" s="578" t="n">
        <v>0</v>
      </c>
      <c r="O12" s="578" t="n">
        <v>0</v>
      </c>
      <c r="P12" s="578" t="n">
        <v>0</v>
      </c>
      <c r="Q12" s="578" t="n">
        <v>0</v>
      </c>
      <c r="R12" s="581" t="n">
        <f aca="false">N12+P12+Q12</f>
        <v>0</v>
      </c>
      <c r="S12" s="565" t="e">
        <f aca="false">VLOOKUP(A12,'7. Modulos del sistema'!$A$2:$B$63,2,FALSE())</f>
        <v>#N/A</v>
      </c>
      <c r="T12" s="239" t="n">
        <f aca="false">J12/60</f>
        <v>9</v>
      </c>
      <c r="U12" s="239" t="n">
        <f aca="false">SUM(K12:M12)/60</f>
        <v>3</v>
      </c>
      <c r="V12" s="239" t="n">
        <f aca="false">T12+U12</f>
        <v>12</v>
      </c>
      <c r="W12" s="239"/>
      <c r="X12" s="239"/>
      <c r="Y12" s="239"/>
      <c r="Z12" s="239"/>
      <c r="AA12" s="239"/>
      <c r="AB12" s="239"/>
      <c r="AC12" s="239"/>
      <c r="AD12" s="239"/>
      <c r="AE12" s="239"/>
      <c r="AF12" s="239"/>
      <c r="AG12" s="239"/>
      <c r="AH12" s="239"/>
      <c r="AI12" s="239"/>
      <c r="AJ12" s="239"/>
      <c r="AK12" s="239"/>
      <c r="AL12" s="239"/>
    </row>
    <row r="13" customFormat="false" ht="47.25" hidden="false" customHeight="true" outlineLevel="0" collapsed="false">
      <c r="A13" s="576" t="s">
        <v>1765</v>
      </c>
      <c r="B13" s="583" t="s">
        <v>2575</v>
      </c>
      <c r="C13" s="577" t="s">
        <v>42</v>
      </c>
      <c r="D13" s="578" t="n">
        <v>15</v>
      </c>
      <c r="E13" s="578" t="n">
        <v>10</v>
      </c>
      <c r="F13" s="578" t="n">
        <v>1</v>
      </c>
      <c r="G13" s="578" t="n">
        <v>3</v>
      </c>
      <c r="H13" s="578" t="n">
        <v>65</v>
      </c>
      <c r="I13" s="578" t="n">
        <f aca="false">(D13+E13)</f>
        <v>25</v>
      </c>
      <c r="J13" s="579" t="n">
        <f aca="false">((((D13+E13)*H13)*G13*0.6))</f>
        <v>2925</v>
      </c>
      <c r="K13" s="580" t="n">
        <f aca="false">H13*0.3*5</f>
        <v>97.5</v>
      </c>
      <c r="L13" s="580" t="n">
        <f aca="false">H13*0.3*5</f>
        <v>97.5</v>
      </c>
      <c r="M13" s="580" t="n">
        <f aca="false">H13*3</f>
        <v>195</v>
      </c>
      <c r="N13" s="578" t="n">
        <v>0</v>
      </c>
      <c r="O13" s="578" t="n">
        <v>0</v>
      </c>
      <c r="P13" s="578" t="n">
        <v>0</v>
      </c>
      <c r="Q13" s="578" t="n">
        <v>0</v>
      </c>
      <c r="R13" s="581" t="n">
        <f aca="false">N13+P13+Q13</f>
        <v>0</v>
      </c>
      <c r="S13" s="565" t="e">
        <f aca="false">VLOOKUP(A13,'7. Modulos del sistema'!$A$2:$B$63,2,FALSE())</f>
        <v>#N/A</v>
      </c>
      <c r="T13" s="239" t="n">
        <f aca="false">J13/60</f>
        <v>48.75</v>
      </c>
      <c r="U13" s="239" t="n">
        <f aca="false">SUM(K13:M13)/60</f>
        <v>6.5</v>
      </c>
      <c r="V13" s="239" t="n">
        <f aca="false">T13+U13</f>
        <v>55.25</v>
      </c>
      <c r="W13" s="239"/>
      <c r="X13" s="239"/>
      <c r="Y13" s="239"/>
      <c r="Z13" s="239"/>
      <c r="AA13" s="239"/>
      <c r="AB13" s="239"/>
      <c r="AC13" s="239"/>
      <c r="AD13" s="239"/>
      <c r="AE13" s="239"/>
      <c r="AF13" s="239"/>
      <c r="AG13" s="239"/>
      <c r="AH13" s="239"/>
      <c r="AI13" s="239"/>
      <c r="AJ13" s="239"/>
      <c r="AK13" s="239"/>
      <c r="AL13" s="239"/>
    </row>
    <row r="14" customFormat="false" ht="63" hidden="false" customHeight="true" outlineLevel="0" collapsed="false">
      <c r="A14" s="576" t="s">
        <v>1766</v>
      </c>
      <c r="B14" s="584" t="s">
        <v>2576</v>
      </c>
      <c r="C14" s="577" t="s">
        <v>42</v>
      </c>
      <c r="D14" s="578" t="n">
        <v>15</v>
      </c>
      <c r="E14" s="578" t="n">
        <v>10</v>
      </c>
      <c r="F14" s="578" t="n">
        <v>1</v>
      </c>
      <c r="G14" s="578" t="n">
        <v>3</v>
      </c>
      <c r="H14" s="578" t="n">
        <v>65</v>
      </c>
      <c r="I14" s="578" t="n">
        <f aca="false">(D14+E14)</f>
        <v>25</v>
      </c>
      <c r="J14" s="579" t="n">
        <f aca="false">((((D14+E14)*H14)*G14*0.6))</f>
        <v>2925</v>
      </c>
      <c r="K14" s="580" t="n">
        <f aca="false">H14*0.3*5</f>
        <v>97.5</v>
      </c>
      <c r="L14" s="580" t="n">
        <f aca="false">H14*0.3*5</f>
        <v>97.5</v>
      </c>
      <c r="M14" s="580" t="n">
        <f aca="false">H14*3</f>
        <v>195</v>
      </c>
      <c r="N14" s="578" t="n">
        <v>0</v>
      </c>
      <c r="O14" s="578" t="n">
        <v>0</v>
      </c>
      <c r="P14" s="578" t="n">
        <v>0</v>
      </c>
      <c r="Q14" s="578" t="n">
        <v>0</v>
      </c>
      <c r="R14" s="581" t="n">
        <f aca="false">N14+P14+Q14</f>
        <v>0</v>
      </c>
      <c r="S14" s="565" t="e">
        <f aca="false">VLOOKUP(A14,'7. Modulos del sistema'!$A$2:$B$63,2,FALSE())</f>
        <v>#N/A</v>
      </c>
      <c r="T14" s="239" t="n">
        <f aca="false">J14/60</f>
        <v>48.75</v>
      </c>
      <c r="U14" s="239" t="n">
        <f aca="false">SUM(K14:M14)/60</f>
        <v>6.5</v>
      </c>
      <c r="V14" s="239" t="n">
        <f aca="false">T14+U14</f>
        <v>55.25</v>
      </c>
      <c r="W14" s="239"/>
      <c r="X14" s="239"/>
      <c r="Y14" s="239"/>
      <c r="Z14" s="239"/>
      <c r="AA14" s="239"/>
      <c r="AB14" s="239"/>
      <c r="AC14" s="239"/>
      <c r="AD14" s="239"/>
      <c r="AE14" s="239"/>
      <c r="AF14" s="239"/>
      <c r="AG14" s="239"/>
      <c r="AH14" s="239"/>
      <c r="AI14" s="239"/>
      <c r="AJ14" s="239"/>
      <c r="AK14" s="239"/>
      <c r="AL14" s="239"/>
    </row>
    <row r="15" customFormat="false" ht="47.25" hidden="false" customHeight="true" outlineLevel="0" collapsed="false">
      <c r="A15" s="576" t="s">
        <v>1767</v>
      </c>
      <c r="B15" s="584" t="s">
        <v>2577</v>
      </c>
      <c r="C15" s="577" t="s">
        <v>43</v>
      </c>
      <c r="D15" s="578" t="n">
        <v>5</v>
      </c>
      <c r="E15" s="578" t="n">
        <v>5</v>
      </c>
      <c r="F15" s="578" t="n">
        <v>1</v>
      </c>
      <c r="G15" s="578" t="n">
        <v>3</v>
      </c>
      <c r="H15" s="578" t="n">
        <v>55</v>
      </c>
      <c r="I15" s="578" t="n">
        <f aca="false">(D15+E15)</f>
        <v>10</v>
      </c>
      <c r="J15" s="579" t="n">
        <f aca="false">((((D15+E15)*H15)*G15*0.6))</f>
        <v>990</v>
      </c>
      <c r="K15" s="580" t="n">
        <f aca="false">H15*0.3*5</f>
        <v>82.5</v>
      </c>
      <c r="L15" s="580" t="n">
        <f aca="false">H15*0.3*5</f>
        <v>82.5</v>
      </c>
      <c r="M15" s="580" t="n">
        <f aca="false">H15*3</f>
        <v>165</v>
      </c>
      <c r="N15" s="578" t="n">
        <v>0</v>
      </c>
      <c r="O15" s="578" t="n">
        <v>0</v>
      </c>
      <c r="P15" s="578" t="n">
        <v>0</v>
      </c>
      <c r="Q15" s="578" t="n">
        <v>0</v>
      </c>
      <c r="R15" s="581" t="n">
        <f aca="false">N15+P15+Q15</f>
        <v>0</v>
      </c>
      <c r="S15" s="565" t="e">
        <f aca="false">VLOOKUP(A15,'7. Modulos del sistema'!$A$2:$B$63,2,FALSE())</f>
        <v>#N/A</v>
      </c>
      <c r="T15" s="239" t="n">
        <f aca="false">J15/60</f>
        <v>16.5</v>
      </c>
      <c r="U15" s="239" t="n">
        <f aca="false">SUM(K15:M15)/60</f>
        <v>5.5</v>
      </c>
      <c r="V15" s="239" t="n">
        <f aca="false">T15+U15</f>
        <v>22</v>
      </c>
      <c r="W15" s="239"/>
      <c r="X15" s="239"/>
      <c r="Y15" s="239"/>
      <c r="Z15" s="239"/>
      <c r="AA15" s="239"/>
      <c r="AB15" s="239"/>
      <c r="AC15" s="239"/>
      <c r="AD15" s="239"/>
      <c r="AE15" s="239"/>
      <c r="AF15" s="239"/>
      <c r="AG15" s="239"/>
      <c r="AH15" s="239"/>
      <c r="AI15" s="239"/>
      <c r="AJ15" s="239"/>
      <c r="AK15" s="239"/>
      <c r="AL15" s="239"/>
    </row>
    <row r="16" customFormat="false" ht="63" hidden="false" customHeight="true" outlineLevel="0" collapsed="false">
      <c r="A16" s="576" t="s">
        <v>1768</v>
      </c>
      <c r="B16" s="584" t="s">
        <v>2578</v>
      </c>
      <c r="C16" s="577" t="s">
        <v>2573</v>
      </c>
      <c r="D16" s="578" t="n">
        <v>20</v>
      </c>
      <c r="E16" s="578" t="n">
        <v>20</v>
      </c>
      <c r="F16" s="578" t="n">
        <v>1</v>
      </c>
      <c r="G16" s="578" t="n">
        <v>3</v>
      </c>
      <c r="H16" s="578" t="n">
        <v>50</v>
      </c>
      <c r="I16" s="578" t="n">
        <f aca="false">(D16+E16)</f>
        <v>40</v>
      </c>
      <c r="J16" s="579" t="n">
        <f aca="false">((((D16+E16)*H16)*G16*0.6))</f>
        <v>3600</v>
      </c>
      <c r="K16" s="580" t="n">
        <f aca="false">H16*0.3*5</f>
        <v>75</v>
      </c>
      <c r="L16" s="580" t="n">
        <f aca="false">H16*0.3*5</f>
        <v>75</v>
      </c>
      <c r="M16" s="580" t="n">
        <f aca="false">H16*3</f>
        <v>150</v>
      </c>
      <c r="N16" s="578" t="n">
        <v>0</v>
      </c>
      <c r="O16" s="578" t="n">
        <v>0</v>
      </c>
      <c r="P16" s="578" t="n">
        <v>0</v>
      </c>
      <c r="Q16" s="578" t="n">
        <v>0</v>
      </c>
      <c r="R16" s="581" t="n">
        <f aca="false">N16+P16+Q16</f>
        <v>0</v>
      </c>
      <c r="S16" s="565" t="e">
        <f aca="false">VLOOKUP(A16,'7. Modulos del sistema'!$A$2:$B$63,2,FALSE())</f>
        <v>#N/A</v>
      </c>
      <c r="T16" s="239" t="n">
        <f aca="false">J16/60</f>
        <v>60</v>
      </c>
      <c r="U16" s="239" t="n">
        <f aca="false">SUM(K16:M16)/60</f>
        <v>5</v>
      </c>
      <c r="V16" s="239" t="n">
        <f aca="false">T16+U16</f>
        <v>65</v>
      </c>
      <c r="W16" s="239"/>
      <c r="X16" s="239"/>
      <c r="Y16" s="239"/>
      <c r="Z16" s="239"/>
      <c r="AA16" s="239"/>
      <c r="AB16" s="239"/>
      <c r="AC16" s="239"/>
      <c r="AD16" s="239"/>
      <c r="AE16" s="239"/>
      <c r="AF16" s="239"/>
      <c r="AG16" s="239"/>
      <c r="AH16" s="239"/>
      <c r="AI16" s="239"/>
      <c r="AJ16" s="239"/>
      <c r="AK16" s="239"/>
      <c r="AL16" s="239"/>
    </row>
    <row r="17" customFormat="false" ht="78.75" hidden="false" customHeight="true" outlineLevel="0" collapsed="false">
      <c r="A17" s="576" t="s">
        <v>1770</v>
      </c>
      <c r="B17" s="584" t="s">
        <v>2579</v>
      </c>
      <c r="C17" s="577" t="s">
        <v>2580</v>
      </c>
      <c r="D17" s="578" t="n">
        <v>15</v>
      </c>
      <c r="E17" s="578" t="n">
        <v>5</v>
      </c>
      <c r="F17" s="578" t="n">
        <v>1</v>
      </c>
      <c r="G17" s="578" t="n">
        <v>3</v>
      </c>
      <c r="H17" s="578" t="n">
        <v>55</v>
      </c>
      <c r="I17" s="578" t="n">
        <f aca="false">(D17+E17)</f>
        <v>20</v>
      </c>
      <c r="J17" s="579" t="n">
        <f aca="false">((((D17+E17)*H17)*G17*0.6))</f>
        <v>1980</v>
      </c>
      <c r="K17" s="580" t="n">
        <f aca="false">H17*0.3*5</f>
        <v>82.5</v>
      </c>
      <c r="L17" s="580" t="n">
        <f aca="false">H17*0.3*5</f>
        <v>82.5</v>
      </c>
      <c r="M17" s="580" t="n">
        <f aca="false">H17*3</f>
        <v>165</v>
      </c>
      <c r="N17" s="578" t="n">
        <v>0</v>
      </c>
      <c r="O17" s="578" t="n">
        <v>0</v>
      </c>
      <c r="P17" s="578" t="n">
        <v>0</v>
      </c>
      <c r="Q17" s="578" t="n">
        <v>0</v>
      </c>
      <c r="R17" s="581" t="n">
        <f aca="false">N17+P17+Q17</f>
        <v>0</v>
      </c>
      <c r="S17" s="565" t="e">
        <f aca="false">VLOOKUP(A17,'7. Modulos del sistema'!$A$2:$B$63,2,FALSE())</f>
        <v>#N/A</v>
      </c>
      <c r="T17" s="239" t="n">
        <f aca="false">J17/60</f>
        <v>33</v>
      </c>
      <c r="U17" s="239" t="n">
        <f aca="false">SUM(K17:M17)/60</f>
        <v>5.5</v>
      </c>
      <c r="V17" s="239" t="n">
        <f aca="false">T17+U17</f>
        <v>38.5</v>
      </c>
      <c r="W17" s="239"/>
      <c r="X17" s="239"/>
      <c r="Y17" s="239"/>
      <c r="Z17" s="239"/>
      <c r="AA17" s="239"/>
      <c r="AB17" s="239"/>
      <c r="AC17" s="239"/>
      <c r="AD17" s="239"/>
      <c r="AE17" s="239"/>
      <c r="AF17" s="239"/>
      <c r="AG17" s="239"/>
      <c r="AH17" s="239"/>
      <c r="AI17" s="239"/>
      <c r="AJ17" s="239"/>
      <c r="AK17" s="239"/>
      <c r="AL17" s="239"/>
    </row>
    <row r="18" customFormat="false" ht="63" hidden="false" customHeight="true" outlineLevel="0" collapsed="false">
      <c r="A18" s="576" t="s">
        <v>1771</v>
      </c>
      <c r="B18" s="584" t="s">
        <v>2581</v>
      </c>
      <c r="C18" s="577" t="s">
        <v>2573</v>
      </c>
      <c r="D18" s="578" t="n">
        <v>20</v>
      </c>
      <c r="E18" s="578" t="n">
        <v>15</v>
      </c>
      <c r="F18" s="578" t="n">
        <v>1</v>
      </c>
      <c r="G18" s="578" t="n">
        <v>3</v>
      </c>
      <c r="H18" s="578" t="n">
        <v>70</v>
      </c>
      <c r="I18" s="578" t="n">
        <v>30</v>
      </c>
      <c r="J18" s="579" t="n">
        <f aca="false">((((D18+E18)*H18)*G18*0.6))</f>
        <v>4410</v>
      </c>
      <c r="K18" s="580" t="n">
        <f aca="false">H18*0.3*5</f>
        <v>105</v>
      </c>
      <c r="L18" s="580" t="n">
        <f aca="false">H18*0.3*5</f>
        <v>105</v>
      </c>
      <c r="M18" s="580" t="n">
        <f aca="false">H18*3</f>
        <v>210</v>
      </c>
      <c r="N18" s="578" t="n">
        <v>0</v>
      </c>
      <c r="O18" s="578" t="n">
        <v>0</v>
      </c>
      <c r="P18" s="578" t="n">
        <v>0</v>
      </c>
      <c r="Q18" s="578" t="n">
        <v>0</v>
      </c>
      <c r="R18" s="581" t="n">
        <f aca="false">N18+P18+Q18</f>
        <v>0</v>
      </c>
      <c r="S18" s="565" t="e">
        <f aca="false">VLOOKUP(A18,'7. Modulos del sistema'!$A$2:$B$63,2,FALSE())</f>
        <v>#N/A</v>
      </c>
      <c r="T18" s="239" t="n">
        <f aca="false">J18/60</f>
        <v>73.5</v>
      </c>
      <c r="U18" s="239" t="n">
        <f aca="false">SUM(K18:M18)/60</f>
        <v>7</v>
      </c>
      <c r="V18" s="239" t="n">
        <f aca="false">T18+U18</f>
        <v>80.5</v>
      </c>
      <c r="W18" s="239"/>
      <c r="X18" s="239"/>
      <c r="Y18" s="239"/>
      <c r="Z18" s="239"/>
      <c r="AA18" s="239"/>
      <c r="AB18" s="239"/>
      <c r="AC18" s="239"/>
      <c r="AD18" s="239"/>
      <c r="AE18" s="239"/>
      <c r="AF18" s="239"/>
      <c r="AG18" s="239"/>
      <c r="AH18" s="239"/>
      <c r="AI18" s="239"/>
      <c r="AJ18" s="239"/>
      <c r="AK18" s="239"/>
      <c r="AL18" s="239"/>
    </row>
    <row r="19" customFormat="false" ht="78.75" hidden="false" customHeight="true" outlineLevel="0" collapsed="false">
      <c r="A19" s="576" t="s">
        <v>1773</v>
      </c>
      <c r="B19" s="584" t="s">
        <v>2582</v>
      </c>
      <c r="C19" s="577" t="s">
        <v>42</v>
      </c>
      <c r="D19" s="578" t="n">
        <v>15</v>
      </c>
      <c r="E19" s="578" t="n">
        <v>5</v>
      </c>
      <c r="F19" s="578" t="n">
        <v>1</v>
      </c>
      <c r="G19" s="578" t="n">
        <v>3</v>
      </c>
      <c r="H19" s="578" t="n">
        <v>60</v>
      </c>
      <c r="I19" s="578" t="n">
        <f aca="false">(D19+E19)</f>
        <v>20</v>
      </c>
      <c r="J19" s="579" t="n">
        <f aca="false">((((D19+E19)*H19)*G19*0.6))</f>
        <v>2160</v>
      </c>
      <c r="K19" s="580" t="n">
        <f aca="false">H19*0.3*5</f>
        <v>90</v>
      </c>
      <c r="L19" s="580" t="n">
        <f aca="false">H19*0.3*5</f>
        <v>90</v>
      </c>
      <c r="M19" s="580" t="n">
        <f aca="false">H19*3</f>
        <v>180</v>
      </c>
      <c r="N19" s="578" t="n">
        <v>0</v>
      </c>
      <c r="O19" s="578" t="n">
        <v>0</v>
      </c>
      <c r="P19" s="578" t="n">
        <v>0</v>
      </c>
      <c r="Q19" s="578" t="n">
        <v>0</v>
      </c>
      <c r="R19" s="581" t="n">
        <f aca="false">N19+P19+Q19</f>
        <v>0</v>
      </c>
      <c r="S19" s="565" t="e">
        <f aca="false">VLOOKUP(A19,'7. Modulos del sistema'!$A$2:$B$63,2,FALSE())</f>
        <v>#N/A</v>
      </c>
      <c r="T19" s="239" t="n">
        <f aca="false">J19/60</f>
        <v>36</v>
      </c>
      <c r="U19" s="239" t="n">
        <f aca="false">SUM(K19:M19)/60</f>
        <v>6</v>
      </c>
      <c r="V19" s="239" t="n">
        <f aca="false">T19+U19</f>
        <v>42</v>
      </c>
      <c r="W19" s="239"/>
      <c r="X19" s="239"/>
      <c r="Y19" s="239"/>
      <c r="Z19" s="239"/>
      <c r="AA19" s="239"/>
      <c r="AB19" s="239"/>
      <c r="AC19" s="239"/>
      <c r="AD19" s="239"/>
      <c r="AE19" s="239"/>
      <c r="AF19" s="239"/>
      <c r="AG19" s="239"/>
      <c r="AH19" s="239"/>
      <c r="AI19" s="239"/>
      <c r="AJ19" s="239"/>
      <c r="AK19" s="239"/>
      <c r="AL19" s="239"/>
    </row>
    <row r="20" customFormat="false" ht="63" hidden="false" customHeight="true" outlineLevel="0" collapsed="false">
      <c r="A20" s="576" t="s">
        <v>1774</v>
      </c>
      <c r="B20" s="584" t="s">
        <v>2583</v>
      </c>
      <c r="C20" s="577" t="s">
        <v>2573</v>
      </c>
      <c r="D20" s="578" t="n">
        <v>20</v>
      </c>
      <c r="E20" s="578" t="n">
        <v>15</v>
      </c>
      <c r="F20" s="578" t="n">
        <v>1</v>
      </c>
      <c r="G20" s="578" t="n">
        <v>3</v>
      </c>
      <c r="H20" s="578" t="n">
        <v>55</v>
      </c>
      <c r="I20" s="578" t="n">
        <f aca="false">(D20+E20)</f>
        <v>35</v>
      </c>
      <c r="J20" s="579" t="n">
        <f aca="false">((((D20+E20)*H20)*G20*0.6))</f>
        <v>3465</v>
      </c>
      <c r="K20" s="580" t="n">
        <f aca="false">H20*0.3*5</f>
        <v>82.5</v>
      </c>
      <c r="L20" s="580" t="n">
        <f aca="false">H20*0.3*5</f>
        <v>82.5</v>
      </c>
      <c r="M20" s="580" t="n">
        <f aca="false">H20*3</f>
        <v>165</v>
      </c>
      <c r="N20" s="578" t="n">
        <v>0</v>
      </c>
      <c r="O20" s="578" t="n">
        <v>0</v>
      </c>
      <c r="P20" s="578" t="n">
        <v>0</v>
      </c>
      <c r="Q20" s="578" t="n">
        <v>0</v>
      </c>
      <c r="R20" s="581" t="n">
        <f aca="false">N20+P20+Q20</f>
        <v>0</v>
      </c>
      <c r="S20" s="565" t="e">
        <f aca="false">VLOOKUP(A20,'7. Modulos del sistema'!$A$2:$B$63,2,FALSE())</f>
        <v>#N/A</v>
      </c>
      <c r="T20" s="239" t="n">
        <f aca="false">J20/60</f>
        <v>57.75</v>
      </c>
      <c r="U20" s="239" t="n">
        <f aca="false">SUM(K20:M20)/60</f>
        <v>5.5</v>
      </c>
      <c r="V20" s="239" t="n">
        <f aca="false">T20+U20</f>
        <v>63.25</v>
      </c>
      <c r="W20" s="239"/>
      <c r="X20" s="239"/>
      <c r="Y20" s="239"/>
      <c r="Z20" s="239"/>
      <c r="AA20" s="239"/>
      <c r="AB20" s="239"/>
      <c r="AC20" s="239"/>
      <c r="AD20" s="239"/>
      <c r="AE20" s="239"/>
      <c r="AF20" s="239"/>
      <c r="AG20" s="239"/>
      <c r="AH20" s="239"/>
      <c r="AI20" s="239"/>
      <c r="AJ20" s="239"/>
      <c r="AK20" s="239"/>
      <c r="AL20" s="239"/>
    </row>
    <row r="21" customFormat="false" ht="63" hidden="false" customHeight="true" outlineLevel="0" collapsed="false">
      <c r="A21" s="576" t="s">
        <v>1775</v>
      </c>
      <c r="B21" s="584" t="s">
        <v>2584</v>
      </c>
      <c r="C21" s="577" t="s">
        <v>43</v>
      </c>
      <c r="D21" s="578" t="n">
        <v>10</v>
      </c>
      <c r="E21" s="578" t="n">
        <v>10</v>
      </c>
      <c r="F21" s="578" t="n">
        <v>1</v>
      </c>
      <c r="G21" s="578" t="n">
        <v>3</v>
      </c>
      <c r="H21" s="578" t="n">
        <v>50</v>
      </c>
      <c r="I21" s="578" t="n">
        <f aca="false">(D21+E21)</f>
        <v>20</v>
      </c>
      <c r="J21" s="579" t="n">
        <f aca="false">((((D21+E21)*H21)*G21*0.6))</f>
        <v>1800</v>
      </c>
      <c r="K21" s="580" t="n">
        <f aca="false">H21*0.3*5</f>
        <v>75</v>
      </c>
      <c r="L21" s="580" t="n">
        <f aca="false">H21*0.3*5</f>
        <v>75</v>
      </c>
      <c r="M21" s="580" t="n">
        <f aca="false">H21*3</f>
        <v>150</v>
      </c>
      <c r="N21" s="578" t="n">
        <v>0</v>
      </c>
      <c r="O21" s="578" t="n">
        <v>0</v>
      </c>
      <c r="P21" s="578" t="n">
        <v>0</v>
      </c>
      <c r="Q21" s="578" t="n">
        <v>0</v>
      </c>
      <c r="R21" s="581" t="n">
        <f aca="false">N21+P21+Q21</f>
        <v>0</v>
      </c>
      <c r="S21" s="565" t="e">
        <f aca="false">VLOOKUP(A21,'7. Modulos del sistema'!$A$2:$B$63,2,FALSE())</f>
        <v>#N/A</v>
      </c>
      <c r="T21" s="239" t="n">
        <f aca="false">J21/60</f>
        <v>30</v>
      </c>
      <c r="U21" s="239" t="n">
        <f aca="false">SUM(K21:M21)/60</f>
        <v>5</v>
      </c>
      <c r="V21" s="239" t="n">
        <f aca="false">T21+U21</f>
        <v>35</v>
      </c>
      <c r="W21" s="239"/>
      <c r="X21" s="239"/>
      <c r="Y21" s="239"/>
      <c r="Z21" s="239"/>
      <c r="AA21" s="239"/>
      <c r="AB21" s="239"/>
      <c r="AC21" s="239"/>
      <c r="AD21" s="239"/>
      <c r="AE21" s="239"/>
      <c r="AF21" s="239"/>
      <c r="AG21" s="239"/>
      <c r="AH21" s="239"/>
      <c r="AI21" s="239"/>
      <c r="AJ21" s="239"/>
      <c r="AK21" s="239"/>
      <c r="AL21" s="239"/>
    </row>
    <row r="22" customFormat="false" ht="63" hidden="false" customHeight="true" outlineLevel="0" collapsed="false">
      <c r="A22" s="576" t="s">
        <v>1777</v>
      </c>
      <c r="B22" s="584" t="s">
        <v>2585</v>
      </c>
      <c r="C22" s="577" t="s">
        <v>42</v>
      </c>
      <c r="D22" s="578" t="n">
        <v>20</v>
      </c>
      <c r="E22" s="578" t="n">
        <v>15</v>
      </c>
      <c r="F22" s="578" t="n">
        <v>1</v>
      </c>
      <c r="G22" s="578" t="n">
        <v>3</v>
      </c>
      <c r="H22" s="578" t="n">
        <v>35</v>
      </c>
      <c r="I22" s="578" t="n">
        <f aca="false">(D22+E22)</f>
        <v>35</v>
      </c>
      <c r="J22" s="579" t="n">
        <f aca="false">((((D22+E22)*H22)*G22*0.6))</f>
        <v>2205</v>
      </c>
      <c r="K22" s="580" t="n">
        <f aca="false">H22*0.3*5</f>
        <v>52.5</v>
      </c>
      <c r="L22" s="580" t="n">
        <f aca="false">H22*0.3*5</f>
        <v>52.5</v>
      </c>
      <c r="M22" s="580" t="n">
        <f aca="false">H22*3</f>
        <v>105</v>
      </c>
      <c r="N22" s="578" t="n">
        <v>0</v>
      </c>
      <c r="O22" s="578" t="n">
        <v>0</v>
      </c>
      <c r="P22" s="578" t="n">
        <v>0</v>
      </c>
      <c r="Q22" s="578" t="n">
        <v>0</v>
      </c>
      <c r="R22" s="581" t="n">
        <f aca="false">N22+P22+Q22</f>
        <v>0</v>
      </c>
      <c r="S22" s="565" t="e">
        <f aca="false">VLOOKUP(A22,'7. Modulos del sistema'!$A$2:$B$63,2,FALSE())</f>
        <v>#N/A</v>
      </c>
      <c r="T22" s="239" t="n">
        <f aca="false">J22/60</f>
        <v>36.75</v>
      </c>
      <c r="U22" s="239" t="n">
        <f aca="false">SUM(K22:M22)/60</f>
        <v>3.5</v>
      </c>
      <c r="V22" s="239" t="n">
        <f aca="false">T22+U22</f>
        <v>40.25</v>
      </c>
      <c r="W22" s="239"/>
      <c r="X22" s="239"/>
      <c r="Y22" s="239"/>
      <c r="Z22" s="239"/>
      <c r="AA22" s="239"/>
      <c r="AB22" s="239"/>
      <c r="AC22" s="239"/>
      <c r="AD22" s="239"/>
      <c r="AE22" s="239"/>
      <c r="AF22" s="239"/>
      <c r="AG22" s="239"/>
      <c r="AH22" s="239"/>
      <c r="AI22" s="239"/>
      <c r="AJ22" s="239"/>
      <c r="AK22" s="239"/>
      <c r="AL22" s="239"/>
    </row>
    <row r="23" customFormat="false" ht="63" hidden="false" customHeight="true" outlineLevel="0" collapsed="false">
      <c r="A23" s="576" t="s">
        <v>1778</v>
      </c>
      <c r="B23" s="584" t="s">
        <v>2586</v>
      </c>
      <c r="C23" s="577" t="s">
        <v>43</v>
      </c>
      <c r="D23" s="578" t="n">
        <v>5</v>
      </c>
      <c r="E23" s="578" t="n">
        <v>5</v>
      </c>
      <c r="F23" s="578" t="n">
        <v>1</v>
      </c>
      <c r="G23" s="578" t="n">
        <v>3</v>
      </c>
      <c r="H23" s="578" t="n">
        <v>75</v>
      </c>
      <c r="I23" s="578" t="n">
        <f aca="false">(D23+E23)</f>
        <v>10</v>
      </c>
      <c r="J23" s="579" t="n">
        <f aca="false">((((D23+E23)*H23)*G23*0.6))</f>
        <v>1350</v>
      </c>
      <c r="K23" s="580" t="n">
        <f aca="false">H23*0.3*5</f>
        <v>112.5</v>
      </c>
      <c r="L23" s="580" t="n">
        <f aca="false">H23*0.3*5</f>
        <v>112.5</v>
      </c>
      <c r="M23" s="580" t="n">
        <f aca="false">H23*3</f>
        <v>225</v>
      </c>
      <c r="N23" s="578" t="n">
        <v>0</v>
      </c>
      <c r="O23" s="578" t="n">
        <v>0</v>
      </c>
      <c r="P23" s="578" t="n">
        <v>0</v>
      </c>
      <c r="Q23" s="578" t="n">
        <v>0</v>
      </c>
      <c r="R23" s="581" t="n">
        <f aca="false">N23+P23+Q23</f>
        <v>0</v>
      </c>
      <c r="S23" s="565" t="e">
        <f aca="false">VLOOKUP(A23,'7. Modulos del sistema'!$A$2:$B$63,2,FALSE())</f>
        <v>#N/A</v>
      </c>
      <c r="T23" s="239" t="n">
        <f aca="false">J23/60</f>
        <v>22.5</v>
      </c>
      <c r="U23" s="239" t="n">
        <f aca="false">SUM(K23:M23)/60</f>
        <v>7.5</v>
      </c>
      <c r="V23" s="239" t="n">
        <f aca="false">T23+U23</f>
        <v>30</v>
      </c>
      <c r="W23" s="239"/>
      <c r="X23" s="239"/>
      <c r="Y23" s="239"/>
      <c r="Z23" s="239"/>
      <c r="AA23" s="239"/>
      <c r="AB23" s="239"/>
      <c r="AC23" s="239"/>
      <c r="AD23" s="239"/>
      <c r="AE23" s="239"/>
      <c r="AF23" s="239"/>
      <c r="AG23" s="239"/>
      <c r="AH23" s="239"/>
      <c r="AI23" s="239"/>
      <c r="AJ23" s="239"/>
      <c r="AK23" s="239"/>
      <c r="AL23" s="239"/>
    </row>
    <row r="24" customFormat="false" ht="78.75" hidden="false" customHeight="true" outlineLevel="0" collapsed="false">
      <c r="A24" s="576" t="s">
        <v>1779</v>
      </c>
      <c r="B24" s="584" t="s">
        <v>2587</v>
      </c>
      <c r="C24" s="577" t="s">
        <v>42</v>
      </c>
      <c r="D24" s="578" t="n">
        <v>10</v>
      </c>
      <c r="E24" s="578" t="n">
        <v>10</v>
      </c>
      <c r="F24" s="578" t="n">
        <v>1</v>
      </c>
      <c r="G24" s="578" t="n">
        <v>3</v>
      </c>
      <c r="H24" s="578" t="n">
        <v>60</v>
      </c>
      <c r="I24" s="578" t="n">
        <f aca="false">(D24+E24)</f>
        <v>20</v>
      </c>
      <c r="J24" s="579" t="n">
        <f aca="false">((((D24+E24)*H24)*G24*0.6))</f>
        <v>2160</v>
      </c>
      <c r="K24" s="580" t="n">
        <f aca="false">H24*0.3*5</f>
        <v>90</v>
      </c>
      <c r="L24" s="580" t="n">
        <f aca="false">H24*0.3*5</f>
        <v>90</v>
      </c>
      <c r="M24" s="580" t="n">
        <f aca="false">H24*3</f>
        <v>180</v>
      </c>
      <c r="N24" s="578" t="n">
        <v>0</v>
      </c>
      <c r="O24" s="578" t="n">
        <v>0</v>
      </c>
      <c r="P24" s="578" t="n">
        <v>0</v>
      </c>
      <c r="Q24" s="578" t="n">
        <v>0</v>
      </c>
      <c r="R24" s="581" t="n">
        <f aca="false">N24+P24+Q24</f>
        <v>0</v>
      </c>
      <c r="S24" s="565" t="e">
        <f aca="false">VLOOKUP(A24,'7. Modulos del sistema'!$A$2:$B$63,2,FALSE())</f>
        <v>#N/A</v>
      </c>
      <c r="T24" s="239" t="n">
        <f aca="false">J24/60</f>
        <v>36</v>
      </c>
      <c r="U24" s="239" t="n">
        <f aca="false">SUM(K24:M24)/60</f>
        <v>6</v>
      </c>
      <c r="V24" s="239" t="n">
        <f aca="false">T24+U24</f>
        <v>42</v>
      </c>
      <c r="W24" s="239"/>
      <c r="X24" s="239"/>
      <c r="Y24" s="239"/>
      <c r="Z24" s="239"/>
      <c r="AA24" s="239"/>
      <c r="AB24" s="239"/>
      <c r="AC24" s="239"/>
      <c r="AD24" s="239"/>
      <c r="AE24" s="239"/>
      <c r="AF24" s="239"/>
      <c r="AG24" s="239"/>
      <c r="AH24" s="239"/>
      <c r="AI24" s="239"/>
      <c r="AJ24" s="239"/>
      <c r="AK24" s="239"/>
      <c r="AL24" s="239"/>
    </row>
    <row r="25" customFormat="false" ht="63" hidden="false" customHeight="true" outlineLevel="0" collapsed="false">
      <c r="A25" s="576" t="s">
        <v>1780</v>
      </c>
      <c r="B25" s="582" t="s">
        <v>2588</v>
      </c>
      <c r="C25" s="577" t="s">
        <v>42</v>
      </c>
      <c r="D25" s="578" t="n">
        <v>10</v>
      </c>
      <c r="E25" s="578" t="n">
        <v>10</v>
      </c>
      <c r="F25" s="578" t="n">
        <v>1</v>
      </c>
      <c r="G25" s="578" t="n">
        <v>3</v>
      </c>
      <c r="H25" s="578" t="n">
        <v>60</v>
      </c>
      <c r="I25" s="578" t="n">
        <f aca="false">(D25+E25)</f>
        <v>20</v>
      </c>
      <c r="J25" s="579" t="n">
        <f aca="false">((((D25+E25)*H25)*G25*0.6))</f>
        <v>2160</v>
      </c>
      <c r="K25" s="580" t="n">
        <f aca="false">H25*0.3*5</f>
        <v>90</v>
      </c>
      <c r="L25" s="580" t="n">
        <f aca="false">H25*0.3*5</f>
        <v>90</v>
      </c>
      <c r="M25" s="580" t="n">
        <f aca="false">H25*3</f>
        <v>180</v>
      </c>
      <c r="N25" s="578" t="n">
        <v>0</v>
      </c>
      <c r="O25" s="578" t="n">
        <v>0</v>
      </c>
      <c r="P25" s="578" t="n">
        <v>0</v>
      </c>
      <c r="Q25" s="578" t="n">
        <v>0</v>
      </c>
      <c r="R25" s="581" t="n">
        <f aca="false">N25+P25+Q25</f>
        <v>0</v>
      </c>
      <c r="S25" s="565" t="e">
        <f aca="false">VLOOKUP(A25,'7. Modulos del sistema'!$A$2:$B$63,2,FALSE())</f>
        <v>#N/A</v>
      </c>
      <c r="T25" s="239" t="n">
        <f aca="false">J25/60</f>
        <v>36</v>
      </c>
      <c r="U25" s="239" t="n">
        <f aca="false">SUM(K25:M25)/60</f>
        <v>6</v>
      </c>
      <c r="V25" s="239" t="n">
        <f aca="false">T25+U25</f>
        <v>42</v>
      </c>
      <c r="W25" s="239"/>
      <c r="X25" s="239"/>
      <c r="Y25" s="239"/>
      <c r="Z25" s="239"/>
      <c r="AA25" s="239"/>
      <c r="AB25" s="239"/>
      <c r="AC25" s="239"/>
      <c r="AD25" s="239"/>
      <c r="AE25" s="239"/>
      <c r="AF25" s="239"/>
      <c r="AG25" s="239"/>
      <c r="AH25" s="239"/>
      <c r="AI25" s="239"/>
      <c r="AJ25" s="239"/>
      <c r="AK25" s="239"/>
      <c r="AL25" s="239"/>
    </row>
    <row r="26" customFormat="false" ht="94.5" hidden="false" customHeight="true" outlineLevel="0" collapsed="false">
      <c r="A26" s="576" t="s">
        <v>1781</v>
      </c>
      <c r="B26" s="582" t="s">
        <v>2589</v>
      </c>
      <c r="C26" s="577" t="s">
        <v>42</v>
      </c>
      <c r="D26" s="578" t="n">
        <v>15</v>
      </c>
      <c r="E26" s="578" t="n">
        <v>15</v>
      </c>
      <c r="F26" s="578" t="n">
        <v>1</v>
      </c>
      <c r="G26" s="578" t="n">
        <v>3</v>
      </c>
      <c r="H26" s="578" t="n">
        <v>60</v>
      </c>
      <c r="I26" s="578" t="n">
        <f aca="false">(D26+E26)</f>
        <v>30</v>
      </c>
      <c r="J26" s="579" t="n">
        <f aca="false">((((D26+E26)*H26)*G26*0.6))</f>
        <v>3240</v>
      </c>
      <c r="K26" s="580" t="n">
        <f aca="false">H26*0.3*5</f>
        <v>90</v>
      </c>
      <c r="L26" s="580" t="n">
        <f aca="false">H26*0.3*5</f>
        <v>90</v>
      </c>
      <c r="M26" s="580" t="n">
        <f aca="false">H26*3</f>
        <v>180</v>
      </c>
      <c r="N26" s="578" t="n">
        <v>0</v>
      </c>
      <c r="O26" s="578" t="n">
        <v>0</v>
      </c>
      <c r="P26" s="578" t="n">
        <v>0</v>
      </c>
      <c r="Q26" s="578" t="n">
        <v>0</v>
      </c>
      <c r="R26" s="581" t="n">
        <f aca="false">N26+P26+Q26</f>
        <v>0</v>
      </c>
      <c r="S26" s="565" t="e">
        <f aca="false">VLOOKUP(A26,'7. Modulos del sistema'!$A$2:$B$63,2,FALSE())</f>
        <v>#N/A</v>
      </c>
      <c r="T26" s="239" t="n">
        <f aca="false">J26/60</f>
        <v>54</v>
      </c>
      <c r="U26" s="239" t="n">
        <f aca="false">SUM(K26:M26)/60</f>
        <v>6</v>
      </c>
      <c r="V26" s="239" t="n">
        <f aca="false">T26+U26</f>
        <v>60</v>
      </c>
      <c r="W26" s="239"/>
      <c r="X26" s="239"/>
      <c r="Y26" s="239"/>
      <c r="Z26" s="239"/>
      <c r="AA26" s="1"/>
      <c r="AB26" s="1"/>
      <c r="AC26" s="1"/>
      <c r="AD26" s="1"/>
      <c r="AE26" s="1"/>
      <c r="AF26" s="1"/>
      <c r="AG26" s="1"/>
      <c r="AH26" s="1"/>
      <c r="AI26" s="1"/>
      <c r="AJ26" s="1"/>
      <c r="AK26" s="1"/>
      <c r="AL26" s="1"/>
    </row>
    <row r="27" customFormat="false" ht="63" hidden="false" customHeight="true" outlineLevel="0" collapsed="false">
      <c r="A27" s="576" t="s">
        <v>1782</v>
      </c>
      <c r="B27" s="582" t="s">
        <v>2590</v>
      </c>
      <c r="C27" s="577" t="s">
        <v>43</v>
      </c>
      <c r="D27" s="578" t="n">
        <v>10</v>
      </c>
      <c r="E27" s="578" t="n">
        <v>5</v>
      </c>
      <c r="F27" s="578" t="n">
        <v>1</v>
      </c>
      <c r="G27" s="578" t="n">
        <v>3</v>
      </c>
      <c r="H27" s="578" t="n">
        <v>35</v>
      </c>
      <c r="I27" s="578" t="n">
        <f aca="false">(D27+E27)</f>
        <v>15</v>
      </c>
      <c r="J27" s="579" t="n">
        <f aca="false">((((D27+E27)*H27)*G27*0.6))</f>
        <v>945</v>
      </c>
      <c r="K27" s="580" t="n">
        <f aca="false">H27*0.3*5</f>
        <v>52.5</v>
      </c>
      <c r="L27" s="580" t="n">
        <f aca="false">H27*0.3*5</f>
        <v>52.5</v>
      </c>
      <c r="M27" s="580" t="n">
        <f aca="false">H27*3</f>
        <v>105</v>
      </c>
      <c r="N27" s="578" t="n">
        <v>0</v>
      </c>
      <c r="O27" s="578" t="n">
        <v>0</v>
      </c>
      <c r="P27" s="578" t="n">
        <v>0</v>
      </c>
      <c r="Q27" s="578" t="n">
        <v>0</v>
      </c>
      <c r="R27" s="581" t="n">
        <f aca="false">N27+P27+Q27</f>
        <v>0</v>
      </c>
      <c r="S27" s="565" t="e">
        <f aca="false">VLOOKUP(A27,'7. Modulos del sistema'!$A$2:$B$63,2,FALSE())</f>
        <v>#N/A</v>
      </c>
      <c r="T27" s="239" t="n">
        <f aca="false">J27/60</f>
        <v>15.75</v>
      </c>
      <c r="U27" s="239" t="n">
        <f aca="false">SUM(K27:M27)/60</f>
        <v>3.5</v>
      </c>
      <c r="V27" s="239" t="n">
        <f aca="false">T27+U27</f>
        <v>19.25</v>
      </c>
      <c r="W27" s="239"/>
      <c r="X27" s="239"/>
      <c r="Y27" s="239"/>
      <c r="Z27" s="239"/>
      <c r="AA27" s="1"/>
      <c r="AB27" s="1"/>
      <c r="AC27" s="1"/>
      <c r="AD27" s="1"/>
      <c r="AE27" s="1"/>
      <c r="AF27" s="1"/>
      <c r="AG27" s="1"/>
      <c r="AH27" s="1"/>
      <c r="AI27" s="1"/>
      <c r="AJ27" s="1"/>
      <c r="AK27" s="1"/>
      <c r="AL27" s="1"/>
    </row>
    <row r="28" customFormat="false" ht="47.25" hidden="false" customHeight="true" outlineLevel="0" collapsed="false">
      <c r="A28" s="576" t="s">
        <v>1783</v>
      </c>
      <c r="B28" s="585" t="s">
        <v>2591</v>
      </c>
      <c r="C28" s="577" t="s">
        <v>42</v>
      </c>
      <c r="D28" s="578" t="n">
        <v>10</v>
      </c>
      <c r="E28" s="578" t="n">
        <v>10</v>
      </c>
      <c r="F28" s="578" t="n">
        <v>1</v>
      </c>
      <c r="G28" s="578" t="n">
        <v>3</v>
      </c>
      <c r="H28" s="578" t="n">
        <v>40</v>
      </c>
      <c r="I28" s="578" t="n">
        <f aca="false">(D28+E28)</f>
        <v>20</v>
      </c>
      <c r="J28" s="579" t="n">
        <f aca="false">((((D28+E28)*H28)*G28*0.6))</f>
        <v>1440</v>
      </c>
      <c r="K28" s="580" t="n">
        <f aca="false">H28*0.3*5</f>
        <v>60</v>
      </c>
      <c r="L28" s="580" t="n">
        <f aca="false">H28*0.3*5</f>
        <v>60</v>
      </c>
      <c r="M28" s="580" t="n">
        <f aca="false">H28*3</f>
        <v>120</v>
      </c>
      <c r="N28" s="578" t="n">
        <v>0</v>
      </c>
      <c r="O28" s="578" t="n">
        <v>0</v>
      </c>
      <c r="P28" s="578" t="n">
        <v>0</v>
      </c>
      <c r="Q28" s="578" t="n">
        <v>0</v>
      </c>
      <c r="R28" s="581" t="n">
        <f aca="false">N28+P28+Q28</f>
        <v>0</v>
      </c>
      <c r="S28" s="565" t="e">
        <f aca="false">VLOOKUP(A28,'7. Modulos del sistema'!$A$2:$B$63,2,FALSE())</f>
        <v>#N/A</v>
      </c>
      <c r="T28" s="239" t="n">
        <f aca="false">J28/60</f>
        <v>24</v>
      </c>
      <c r="U28" s="239" t="n">
        <f aca="false">SUM(K28:M28)/60</f>
        <v>4</v>
      </c>
      <c r="V28" s="239" t="n">
        <f aca="false">T28+U28</f>
        <v>28</v>
      </c>
      <c r="W28" s="239"/>
      <c r="X28" s="239"/>
      <c r="Y28" s="239"/>
      <c r="Z28" s="239"/>
      <c r="AA28" s="1"/>
      <c r="AB28" s="1"/>
      <c r="AC28" s="1"/>
      <c r="AD28" s="1"/>
      <c r="AE28" s="1"/>
      <c r="AF28" s="1"/>
      <c r="AG28" s="1"/>
      <c r="AH28" s="1"/>
      <c r="AI28" s="1"/>
      <c r="AJ28" s="1"/>
      <c r="AK28" s="1"/>
      <c r="AL28" s="1"/>
    </row>
    <row r="29" customFormat="false" ht="63" hidden="false" customHeight="true" outlineLevel="0" collapsed="false">
      <c r="A29" s="576" t="s">
        <v>1785</v>
      </c>
      <c r="B29" s="585" t="s">
        <v>2592</v>
      </c>
      <c r="C29" s="577" t="s">
        <v>43</v>
      </c>
      <c r="D29" s="586" t="n">
        <v>10</v>
      </c>
      <c r="E29" s="578" t="n">
        <v>10</v>
      </c>
      <c r="F29" s="578" t="n">
        <v>1</v>
      </c>
      <c r="G29" s="578" t="n">
        <v>3</v>
      </c>
      <c r="H29" s="586" t="n">
        <v>45</v>
      </c>
      <c r="I29" s="578" t="n">
        <f aca="false">(D29+E29)</f>
        <v>20</v>
      </c>
      <c r="J29" s="579" t="n">
        <f aca="false">((((D29+E29)*H29)*G29*0.6))</f>
        <v>1620</v>
      </c>
      <c r="K29" s="580" t="n">
        <f aca="false">H29*0.3*5</f>
        <v>67.5</v>
      </c>
      <c r="L29" s="580" t="n">
        <f aca="false">H29*0.3*5</f>
        <v>67.5</v>
      </c>
      <c r="M29" s="580" t="n">
        <f aca="false">H29*3</f>
        <v>135</v>
      </c>
      <c r="N29" s="578" t="n">
        <v>0</v>
      </c>
      <c r="O29" s="578" t="n">
        <v>0</v>
      </c>
      <c r="P29" s="578" t="n">
        <v>0</v>
      </c>
      <c r="Q29" s="578" t="n">
        <v>0</v>
      </c>
      <c r="R29" s="581" t="n">
        <f aca="false">N29+P29+Q29</f>
        <v>0</v>
      </c>
      <c r="S29" s="565" t="e">
        <f aca="false">VLOOKUP(A29,'7. Modulos del sistema'!$A$2:$B$63,2,FALSE())</f>
        <v>#N/A</v>
      </c>
      <c r="T29" s="239" t="n">
        <f aca="false">J29/60</f>
        <v>27</v>
      </c>
      <c r="U29" s="239" t="n">
        <f aca="false">SUM(K29:M29)/60</f>
        <v>4.5</v>
      </c>
      <c r="V29" s="239" t="n">
        <f aca="false">T29+U29</f>
        <v>31.5</v>
      </c>
      <c r="W29" s="239"/>
      <c r="X29" s="239"/>
      <c r="Y29" s="239"/>
      <c r="Z29" s="239"/>
      <c r="AA29" s="1"/>
      <c r="AB29" s="1"/>
      <c r="AC29" s="1"/>
      <c r="AD29" s="1"/>
      <c r="AE29" s="1"/>
      <c r="AF29" s="1"/>
      <c r="AG29" s="1"/>
      <c r="AH29" s="1"/>
      <c r="AI29" s="1"/>
      <c r="AJ29" s="1"/>
      <c r="AK29" s="1"/>
      <c r="AL29" s="1"/>
    </row>
    <row r="30" customFormat="false" ht="47.25" hidden="false" customHeight="true" outlineLevel="0" collapsed="false">
      <c r="A30" s="576" t="s">
        <v>1786</v>
      </c>
      <c r="B30" s="585" t="s">
        <v>2593</v>
      </c>
      <c r="C30" s="577" t="s">
        <v>43</v>
      </c>
      <c r="D30" s="586" t="n">
        <v>10</v>
      </c>
      <c r="E30" s="578" t="n">
        <v>5</v>
      </c>
      <c r="F30" s="578" t="n">
        <v>1</v>
      </c>
      <c r="G30" s="578" t="n">
        <v>3</v>
      </c>
      <c r="H30" s="586" t="n">
        <v>30</v>
      </c>
      <c r="I30" s="578" t="n">
        <f aca="false">(D30+E30)</f>
        <v>15</v>
      </c>
      <c r="J30" s="579" t="n">
        <f aca="false">((((D30+E30)*H30)*G30*0.6))</f>
        <v>810</v>
      </c>
      <c r="K30" s="580" t="n">
        <f aca="false">H30*0.3*5</f>
        <v>45</v>
      </c>
      <c r="L30" s="580" t="n">
        <f aca="false">H30*0.3*5</f>
        <v>45</v>
      </c>
      <c r="M30" s="580" t="n">
        <f aca="false">H30*3</f>
        <v>90</v>
      </c>
      <c r="N30" s="578" t="n">
        <v>0</v>
      </c>
      <c r="O30" s="578" t="n">
        <v>0</v>
      </c>
      <c r="P30" s="578" t="n">
        <v>0</v>
      </c>
      <c r="Q30" s="578" t="n">
        <v>0</v>
      </c>
      <c r="R30" s="581" t="n">
        <f aca="false">N30+P30+Q30</f>
        <v>0</v>
      </c>
      <c r="S30" s="565" t="e">
        <f aca="false">VLOOKUP(A30,'7. Modulos del sistema'!$A$2:$B$63,2,FALSE())</f>
        <v>#N/A</v>
      </c>
      <c r="T30" s="239" t="n">
        <f aca="false">J30/60</f>
        <v>13.5</v>
      </c>
      <c r="U30" s="239" t="n">
        <f aca="false">SUM(K30:M30)/60</f>
        <v>3</v>
      </c>
      <c r="V30" s="239" t="n">
        <f aca="false">T30+U30</f>
        <v>16.5</v>
      </c>
      <c r="W30" s="239"/>
      <c r="X30" s="239"/>
      <c r="Y30" s="239"/>
      <c r="Z30" s="239"/>
      <c r="AA30" s="1"/>
      <c r="AB30" s="1"/>
      <c r="AC30" s="1"/>
      <c r="AD30" s="1"/>
      <c r="AE30" s="1"/>
      <c r="AF30" s="1"/>
      <c r="AG30" s="1"/>
      <c r="AH30" s="1"/>
      <c r="AI30" s="1"/>
      <c r="AJ30" s="1"/>
      <c r="AK30" s="1"/>
      <c r="AL30" s="1"/>
    </row>
    <row r="31" customFormat="false" ht="63" hidden="false" customHeight="true" outlineLevel="0" collapsed="false">
      <c r="A31" s="576" t="s">
        <v>1788</v>
      </c>
      <c r="B31" s="585" t="s">
        <v>2594</v>
      </c>
      <c r="C31" s="577" t="s">
        <v>43</v>
      </c>
      <c r="D31" s="578" t="n">
        <v>10</v>
      </c>
      <c r="E31" s="578" t="n">
        <v>5</v>
      </c>
      <c r="F31" s="578" t="n">
        <v>1</v>
      </c>
      <c r="G31" s="578" t="n">
        <v>3</v>
      </c>
      <c r="H31" s="578" t="n">
        <v>50</v>
      </c>
      <c r="I31" s="578" t="n">
        <f aca="false">(D31+E31)</f>
        <v>15</v>
      </c>
      <c r="J31" s="579" t="n">
        <f aca="false">((((D31+E31)*H31)*G31*0.6))</f>
        <v>1350</v>
      </c>
      <c r="K31" s="580" t="n">
        <f aca="false">H31*0.3*5</f>
        <v>75</v>
      </c>
      <c r="L31" s="580" t="n">
        <f aca="false">H31*0.3*5</f>
        <v>75</v>
      </c>
      <c r="M31" s="580" t="n">
        <f aca="false">H31*3</f>
        <v>150</v>
      </c>
      <c r="N31" s="578" t="n">
        <v>0</v>
      </c>
      <c r="O31" s="578" t="n">
        <v>0</v>
      </c>
      <c r="P31" s="578" t="n">
        <v>0</v>
      </c>
      <c r="Q31" s="578" t="n">
        <v>0</v>
      </c>
      <c r="R31" s="581" t="n">
        <f aca="false">N31+P31+Q31</f>
        <v>0</v>
      </c>
      <c r="S31" s="565" t="e">
        <f aca="false">VLOOKUP(A31,'7. Modulos del sistema'!$A$2:$B$63,2,FALSE())</f>
        <v>#N/A</v>
      </c>
      <c r="T31" s="239" t="n">
        <f aca="false">J31/60</f>
        <v>22.5</v>
      </c>
      <c r="U31" s="239" t="n">
        <f aca="false">SUM(K31:M31)/60</f>
        <v>5</v>
      </c>
      <c r="V31" s="239" t="n">
        <f aca="false">T31+U31</f>
        <v>27.5</v>
      </c>
      <c r="W31" s="239"/>
      <c r="X31" s="239"/>
      <c r="Y31" s="239"/>
      <c r="Z31" s="239"/>
      <c r="AA31" s="1"/>
      <c r="AB31" s="1"/>
      <c r="AC31" s="1"/>
      <c r="AD31" s="1"/>
      <c r="AE31" s="1"/>
      <c r="AF31" s="1"/>
      <c r="AG31" s="1"/>
      <c r="AH31" s="1"/>
      <c r="AI31" s="1"/>
      <c r="AJ31" s="1"/>
      <c r="AK31" s="1"/>
      <c r="AL31" s="1"/>
    </row>
    <row r="32" customFormat="false" ht="63" hidden="false" customHeight="true" outlineLevel="0" collapsed="false">
      <c r="A32" s="576" t="s">
        <v>1789</v>
      </c>
      <c r="B32" s="585" t="s">
        <v>2595</v>
      </c>
      <c r="C32" s="577" t="s">
        <v>42</v>
      </c>
      <c r="D32" s="578" t="n">
        <v>15</v>
      </c>
      <c r="E32" s="578" t="n">
        <v>5</v>
      </c>
      <c r="F32" s="578" t="n">
        <v>1</v>
      </c>
      <c r="G32" s="578" t="n">
        <v>3</v>
      </c>
      <c r="H32" s="578" t="n">
        <v>50</v>
      </c>
      <c r="I32" s="578" t="n">
        <f aca="false">(D32+E32)</f>
        <v>20</v>
      </c>
      <c r="J32" s="579" t="n">
        <f aca="false">((((D32+E32)*H32)*G32*0.6))</f>
        <v>1800</v>
      </c>
      <c r="K32" s="580" t="n">
        <f aca="false">H32*0.3*5</f>
        <v>75</v>
      </c>
      <c r="L32" s="580" t="n">
        <f aca="false">H32*0.3*5</f>
        <v>75</v>
      </c>
      <c r="M32" s="580" t="n">
        <f aca="false">H32*3</f>
        <v>150</v>
      </c>
      <c r="N32" s="578" t="n">
        <v>0</v>
      </c>
      <c r="O32" s="578" t="n">
        <v>0</v>
      </c>
      <c r="P32" s="578" t="n">
        <v>0</v>
      </c>
      <c r="Q32" s="578" t="n">
        <v>0</v>
      </c>
      <c r="R32" s="581" t="n">
        <f aca="false">N32+P32+Q32</f>
        <v>0</v>
      </c>
      <c r="S32" s="565" t="e">
        <f aca="false">VLOOKUP(A32,'7. Modulos del sistema'!$A$2:$B$63,2,FALSE())</f>
        <v>#N/A</v>
      </c>
      <c r="T32" s="239" t="n">
        <f aca="false">J32/60</f>
        <v>30</v>
      </c>
      <c r="U32" s="239" t="n">
        <f aca="false">SUM(K32:M32)/60</f>
        <v>5</v>
      </c>
      <c r="V32" s="239" t="n">
        <f aca="false">T32+U32</f>
        <v>35</v>
      </c>
      <c r="W32" s="239"/>
      <c r="X32" s="239"/>
      <c r="Y32" s="239"/>
      <c r="Z32" s="239"/>
      <c r="AA32" s="1"/>
      <c r="AB32" s="1"/>
      <c r="AC32" s="1"/>
      <c r="AD32" s="1"/>
      <c r="AE32" s="1"/>
      <c r="AF32" s="1"/>
      <c r="AG32" s="1"/>
      <c r="AH32" s="1"/>
      <c r="AI32" s="1"/>
      <c r="AJ32" s="1"/>
      <c r="AK32" s="1"/>
      <c r="AL32" s="1"/>
    </row>
    <row r="33" customFormat="false" ht="47.25" hidden="false" customHeight="true" outlineLevel="0" collapsed="false">
      <c r="A33" s="576" t="s">
        <v>1790</v>
      </c>
      <c r="B33" s="585" t="s">
        <v>2596</v>
      </c>
      <c r="C33" s="577" t="s">
        <v>43</v>
      </c>
      <c r="D33" s="578" t="n">
        <v>10</v>
      </c>
      <c r="E33" s="578" t="n">
        <v>10</v>
      </c>
      <c r="F33" s="578" t="n">
        <v>1</v>
      </c>
      <c r="G33" s="578" t="n">
        <v>3</v>
      </c>
      <c r="H33" s="578" t="n">
        <v>30</v>
      </c>
      <c r="I33" s="578" t="n">
        <f aca="false">(D33+E33)</f>
        <v>20</v>
      </c>
      <c r="J33" s="579" t="n">
        <f aca="false">((((D33+E33)*H33)*G33*0.6))</f>
        <v>1080</v>
      </c>
      <c r="K33" s="580" t="n">
        <f aca="false">H33*0.3*5</f>
        <v>45</v>
      </c>
      <c r="L33" s="580" t="n">
        <f aca="false">H33*0.3*5</f>
        <v>45</v>
      </c>
      <c r="M33" s="580" t="n">
        <f aca="false">H33*3</f>
        <v>90</v>
      </c>
      <c r="N33" s="578" t="n">
        <v>0</v>
      </c>
      <c r="O33" s="578" t="n">
        <v>0</v>
      </c>
      <c r="P33" s="578" t="n">
        <v>0</v>
      </c>
      <c r="Q33" s="578" t="n">
        <v>0</v>
      </c>
      <c r="R33" s="581" t="n">
        <f aca="false">N33+P33+Q33</f>
        <v>0</v>
      </c>
      <c r="S33" s="565" t="e">
        <f aca="false">VLOOKUP(A33,'7. Modulos del sistema'!$A$2:$B$63,2,FALSE())</f>
        <v>#N/A</v>
      </c>
      <c r="T33" s="239" t="n">
        <f aca="false">J33/60</f>
        <v>18</v>
      </c>
      <c r="U33" s="239" t="n">
        <f aca="false">SUM(K33:M33)/60</f>
        <v>3</v>
      </c>
      <c r="V33" s="239" t="n">
        <f aca="false">T33+U33</f>
        <v>21</v>
      </c>
      <c r="W33" s="239"/>
      <c r="X33" s="239"/>
      <c r="Y33" s="239"/>
      <c r="Z33" s="239"/>
      <c r="AA33" s="1"/>
      <c r="AB33" s="1"/>
      <c r="AC33" s="1"/>
      <c r="AD33" s="1"/>
      <c r="AE33" s="1"/>
      <c r="AF33" s="1"/>
      <c r="AG33" s="1"/>
      <c r="AH33" s="1"/>
      <c r="AI33" s="1"/>
      <c r="AJ33" s="1"/>
      <c r="AK33" s="1"/>
      <c r="AL33" s="1"/>
    </row>
    <row r="34" customFormat="false" ht="63" hidden="false" customHeight="true" outlineLevel="0" collapsed="false">
      <c r="A34" s="576" t="s">
        <v>1791</v>
      </c>
      <c r="B34" s="585" t="s">
        <v>2597</v>
      </c>
      <c r="C34" s="577" t="s">
        <v>43</v>
      </c>
      <c r="D34" s="578" t="n">
        <v>10</v>
      </c>
      <c r="E34" s="578" t="n">
        <v>10</v>
      </c>
      <c r="F34" s="578" t="n">
        <v>1</v>
      </c>
      <c r="G34" s="578" t="n">
        <v>3</v>
      </c>
      <c r="H34" s="578" t="n">
        <v>35</v>
      </c>
      <c r="I34" s="578" t="n">
        <f aca="false">(D34+E34)</f>
        <v>20</v>
      </c>
      <c r="J34" s="579" t="n">
        <f aca="false">((((D34+E34)*H34)*G34*0.6))</f>
        <v>1260</v>
      </c>
      <c r="K34" s="580" t="n">
        <f aca="false">H34*0.3*5</f>
        <v>52.5</v>
      </c>
      <c r="L34" s="580" t="n">
        <f aca="false">H34*0.3*5</f>
        <v>52.5</v>
      </c>
      <c r="M34" s="580" t="n">
        <f aca="false">H34*3</f>
        <v>105</v>
      </c>
      <c r="N34" s="578" t="n">
        <v>0</v>
      </c>
      <c r="O34" s="578" t="n">
        <v>0</v>
      </c>
      <c r="P34" s="578" t="n">
        <v>0</v>
      </c>
      <c r="Q34" s="578" t="n">
        <v>0</v>
      </c>
      <c r="R34" s="581" t="n">
        <f aca="false">N34+P34+Q34</f>
        <v>0</v>
      </c>
      <c r="S34" s="565" t="e">
        <f aca="false">VLOOKUP(A34,'7. Modulos del sistema'!$A$2:$B$63,2,FALSE())</f>
        <v>#N/A</v>
      </c>
      <c r="T34" s="239" t="n">
        <f aca="false">J34/60</f>
        <v>21</v>
      </c>
      <c r="U34" s="239" t="n">
        <f aca="false">SUM(K34:M34)/60</f>
        <v>3.5</v>
      </c>
      <c r="V34" s="239" t="n">
        <f aca="false">T34+U34</f>
        <v>24.5</v>
      </c>
      <c r="W34" s="239"/>
      <c r="X34" s="239"/>
      <c r="Y34" s="239"/>
      <c r="Z34" s="239"/>
      <c r="AA34" s="1"/>
      <c r="AB34" s="1"/>
      <c r="AC34" s="1"/>
      <c r="AD34" s="1"/>
      <c r="AE34" s="1"/>
      <c r="AF34" s="1"/>
      <c r="AG34" s="1"/>
      <c r="AH34" s="1"/>
      <c r="AI34" s="1"/>
      <c r="AJ34" s="1"/>
      <c r="AK34" s="1"/>
      <c r="AL34" s="1"/>
    </row>
    <row r="35" customFormat="false" ht="15" hidden="false" customHeight="false" outlineLevel="0" collapsed="false">
      <c r="A35" s="587"/>
      <c r="B35" s="587"/>
      <c r="C35" s="587"/>
      <c r="D35" s="587"/>
      <c r="E35" s="587"/>
      <c r="F35" s="587"/>
      <c r="G35" s="587"/>
      <c r="H35" s="588" t="n">
        <f aca="false">SUM(H6:H33)</f>
        <v>1445</v>
      </c>
      <c r="I35" s="589" t="s">
        <v>2598</v>
      </c>
      <c r="J35" s="590" t="n">
        <f aca="false">SUM(J6:J34)</f>
        <v>65520</v>
      </c>
      <c r="K35" s="591" t="n">
        <f aca="false">SUM(K6:K34)</f>
        <v>2220</v>
      </c>
      <c r="L35" s="591" t="n">
        <f aca="false">SUM(L6:L34)</f>
        <v>2220</v>
      </c>
      <c r="M35" s="591" t="n">
        <f aca="false">SUM(M6:M34)</f>
        <v>4440</v>
      </c>
      <c r="N35" s="592" t="n">
        <f aca="false">SUM(N6:N31)</f>
        <v>0</v>
      </c>
      <c r="O35" s="593"/>
      <c r="P35" s="594" t="n">
        <f aca="false">SUM(P6:P31)</f>
        <v>0</v>
      </c>
      <c r="Q35" s="594" t="n">
        <f aca="false">SUM(Q6:Q31)</f>
        <v>0</v>
      </c>
      <c r="R35" s="595" t="n">
        <f aca="false">SUM(R6:R31)</f>
        <v>0</v>
      </c>
      <c r="S35" s="565"/>
      <c r="T35" s="239" t="n">
        <f aca="false">SUM(T6:T34)</f>
        <v>1092</v>
      </c>
      <c r="U35" s="239" t="n">
        <f aca="false">SUM(K35:M35)/60</f>
        <v>148</v>
      </c>
      <c r="V35" s="239" t="n">
        <f aca="false">T35+U35</f>
        <v>1240</v>
      </c>
      <c r="W35" s="239"/>
      <c r="X35" s="239"/>
      <c r="Y35" s="239"/>
      <c r="Z35" s="239"/>
      <c r="AA35" s="1"/>
      <c r="AB35" s="1"/>
      <c r="AC35" s="1"/>
      <c r="AD35" s="1"/>
      <c r="AE35" s="1"/>
      <c r="AF35" s="1"/>
      <c r="AG35" s="1"/>
      <c r="AH35" s="1"/>
      <c r="AI35" s="1"/>
      <c r="AJ35" s="1"/>
      <c r="AK35" s="1"/>
      <c r="AL35" s="1"/>
    </row>
    <row r="36" customFormat="false" ht="15.75" hidden="false" customHeight="true" outlineLevel="0" collapsed="false">
      <c r="A36" s="596" t="s">
        <v>2599</v>
      </c>
      <c r="B36" s="567" t="s">
        <v>2600</v>
      </c>
      <c r="C36" s="239"/>
      <c r="D36" s="239"/>
      <c r="E36" s="239"/>
      <c r="F36" s="239"/>
      <c r="G36" s="239"/>
      <c r="H36" s="239"/>
      <c r="I36" s="239"/>
      <c r="J36" s="239"/>
      <c r="K36" s="239"/>
      <c r="L36" s="239"/>
      <c r="M36" s="239"/>
      <c r="N36" s="239"/>
      <c r="O36" s="239"/>
      <c r="P36" s="239"/>
      <c r="Q36" s="239"/>
      <c r="R36" s="239"/>
      <c r="S36" s="565"/>
      <c r="T36" s="239"/>
      <c r="U36" s="239"/>
      <c r="V36" s="239"/>
      <c r="W36" s="239"/>
      <c r="X36" s="239"/>
      <c r="Y36" s="239"/>
      <c r="Z36" s="239"/>
      <c r="AA36" s="1"/>
      <c r="AB36" s="1"/>
      <c r="AC36" s="1"/>
      <c r="AD36" s="1"/>
      <c r="AE36" s="1"/>
      <c r="AF36" s="1"/>
      <c r="AG36" s="1"/>
      <c r="AH36" s="1"/>
      <c r="AI36" s="1"/>
      <c r="AJ36" s="1"/>
      <c r="AK36" s="1"/>
      <c r="AL36" s="1"/>
    </row>
    <row r="37" customFormat="false" ht="30" hidden="false" customHeight="true" outlineLevel="0" collapsed="false">
      <c r="A37" s="597" t="s">
        <v>2601</v>
      </c>
      <c r="B37" s="598" t="n">
        <v>16</v>
      </c>
      <c r="C37" s="239"/>
      <c r="D37" s="239"/>
      <c r="E37" s="239"/>
      <c r="F37" s="239"/>
      <c r="G37" s="239"/>
      <c r="H37" s="239"/>
      <c r="I37" s="239"/>
      <c r="J37" s="599" t="n">
        <f aca="false">H6*3</f>
        <v>210</v>
      </c>
      <c r="K37" s="599" t="n">
        <f aca="false">J6/J37</f>
        <v>24</v>
      </c>
      <c r="L37" s="239"/>
      <c r="M37" s="239"/>
      <c r="N37" s="239"/>
      <c r="O37" s="239"/>
      <c r="P37" s="239"/>
      <c r="Q37" s="239"/>
      <c r="R37" s="239"/>
      <c r="S37" s="565"/>
      <c r="T37" s="239"/>
      <c r="U37" s="239"/>
      <c r="V37" s="239"/>
      <c r="W37" s="239"/>
      <c r="X37" s="239"/>
      <c r="Y37" s="239"/>
      <c r="Z37" s="239"/>
      <c r="AA37" s="1"/>
      <c r="AB37" s="1"/>
      <c r="AC37" s="1"/>
      <c r="AD37" s="1"/>
      <c r="AE37" s="1"/>
      <c r="AF37" s="1"/>
      <c r="AG37" s="1"/>
      <c r="AH37" s="1"/>
      <c r="AI37" s="1"/>
      <c r="AJ37" s="1"/>
      <c r="AK37" s="1"/>
      <c r="AL37" s="1"/>
    </row>
    <row r="38" customFormat="false" ht="15" hidden="false" customHeight="false" outlineLevel="0" collapsed="false">
      <c r="A38" s="600" t="s">
        <v>2602</v>
      </c>
      <c r="B38" s="601" t="n">
        <f aca="false">SUM(B43)*0.1</f>
        <v>109.2</v>
      </c>
      <c r="C38" s="239"/>
      <c r="D38" s="239"/>
      <c r="E38" s="239"/>
      <c r="F38" s="239"/>
      <c r="G38" s="239"/>
      <c r="H38" s="239"/>
      <c r="I38" s="239"/>
      <c r="J38" s="239"/>
      <c r="K38" s="239"/>
      <c r="L38" s="239"/>
      <c r="M38" s="239"/>
      <c r="N38" s="239"/>
      <c r="O38" s="239"/>
      <c r="P38" s="239"/>
      <c r="Q38" s="239"/>
      <c r="R38" s="239"/>
      <c r="S38" s="565"/>
      <c r="T38" s="239"/>
      <c r="U38" s="239"/>
      <c r="V38" s="239"/>
      <c r="W38" s="239"/>
      <c r="X38" s="239"/>
      <c r="Y38" s="239"/>
      <c r="Z38" s="239"/>
      <c r="AA38" s="1"/>
      <c r="AB38" s="1"/>
      <c r="AC38" s="1"/>
      <c r="AD38" s="1"/>
      <c r="AE38" s="1"/>
      <c r="AF38" s="1"/>
      <c r="AG38" s="1"/>
      <c r="AH38" s="1"/>
      <c r="AI38" s="1"/>
      <c r="AJ38" s="1"/>
      <c r="AK38" s="1"/>
      <c r="AL38" s="1"/>
    </row>
    <row r="39" customFormat="false" ht="15" hidden="false" customHeight="false" outlineLevel="0" collapsed="false">
      <c r="A39" s="600" t="s">
        <v>2603</v>
      </c>
      <c r="B39" s="602" t="n">
        <f aca="false">SUM(B43)*0.1</f>
        <v>109.2</v>
      </c>
      <c r="C39" s="239"/>
      <c r="D39" s="239"/>
      <c r="E39" s="239"/>
      <c r="F39" s="239"/>
      <c r="G39" s="239"/>
      <c r="H39" s="239"/>
      <c r="I39" s="239"/>
      <c r="J39" s="239"/>
      <c r="K39" s="239"/>
      <c r="L39" s="239"/>
      <c r="M39" s="239"/>
      <c r="N39" s="239"/>
      <c r="O39" s="239"/>
      <c r="P39" s="239"/>
      <c r="Q39" s="239"/>
      <c r="R39" s="239"/>
      <c r="S39" s="565"/>
      <c r="T39" s="239"/>
      <c r="U39" s="239"/>
      <c r="V39" s="239"/>
      <c r="W39" s="239"/>
      <c r="X39" s="239"/>
      <c r="Y39" s="239"/>
      <c r="Z39" s="239"/>
      <c r="AA39" s="1"/>
      <c r="AB39" s="1"/>
      <c r="AC39" s="1"/>
      <c r="AD39" s="1"/>
      <c r="AE39" s="1"/>
      <c r="AF39" s="1"/>
      <c r="AG39" s="1"/>
      <c r="AH39" s="1"/>
      <c r="AI39" s="1"/>
      <c r="AJ39" s="1"/>
      <c r="AK39" s="1"/>
      <c r="AL39" s="1"/>
    </row>
    <row r="40" customFormat="false" ht="15" hidden="false" customHeight="false" outlineLevel="0" collapsed="false">
      <c r="A40" s="600" t="s">
        <v>2604</v>
      </c>
      <c r="B40" s="598" t="n">
        <v>8</v>
      </c>
      <c r="C40" s="239"/>
      <c r="D40" s="239"/>
      <c r="E40" s="239"/>
      <c r="F40" s="239"/>
      <c r="G40" s="239"/>
      <c r="H40" s="239"/>
      <c r="I40" s="239"/>
      <c r="J40" s="239"/>
      <c r="K40" s="239"/>
      <c r="L40" s="239"/>
      <c r="M40" s="239"/>
      <c r="N40" s="239"/>
      <c r="O40" s="239"/>
      <c r="P40" s="239"/>
      <c r="Q40" s="239"/>
      <c r="R40" s="239"/>
      <c r="S40" s="565"/>
      <c r="T40" s="239"/>
      <c r="U40" s="239"/>
      <c r="V40" s="239"/>
      <c r="W40" s="239"/>
      <c r="X40" s="239"/>
      <c r="Y40" s="239"/>
      <c r="Z40" s="239"/>
      <c r="AA40" s="1"/>
      <c r="AB40" s="1"/>
      <c r="AC40" s="1"/>
      <c r="AD40" s="1"/>
      <c r="AE40" s="1"/>
      <c r="AF40" s="1"/>
      <c r="AG40" s="1"/>
      <c r="AH40" s="1"/>
      <c r="AI40" s="1"/>
      <c r="AJ40" s="1"/>
      <c r="AK40" s="1"/>
      <c r="AL40" s="1"/>
    </row>
    <row r="41" customFormat="false" ht="15" hidden="false" customHeight="false" outlineLevel="0" collapsed="false">
      <c r="A41" s="600" t="s">
        <v>2605</v>
      </c>
      <c r="B41" s="603" t="n">
        <f aca="false">H35*3/60</f>
        <v>72.25</v>
      </c>
      <c r="C41" s="239"/>
      <c r="D41" s="239"/>
      <c r="E41" s="239"/>
      <c r="F41" s="239"/>
      <c r="G41" s="239"/>
      <c r="H41" s="239"/>
      <c r="I41" s="239"/>
      <c r="J41" s="239"/>
      <c r="K41" s="239"/>
      <c r="L41" s="239"/>
      <c r="M41" s="239"/>
      <c r="N41" s="239"/>
      <c r="O41" s="239"/>
      <c r="P41" s="239"/>
      <c r="Q41" s="239"/>
      <c r="R41" s="239"/>
      <c r="S41" s="565"/>
      <c r="T41" s="239"/>
      <c r="U41" s="239"/>
      <c r="V41" s="239"/>
      <c r="W41" s="239"/>
      <c r="X41" s="239"/>
      <c r="Y41" s="239"/>
      <c r="Z41" s="239"/>
      <c r="AA41" s="1"/>
      <c r="AB41" s="1"/>
      <c r="AC41" s="1"/>
      <c r="AD41" s="1"/>
      <c r="AE41" s="1"/>
      <c r="AF41" s="1"/>
      <c r="AG41" s="1"/>
      <c r="AH41" s="1"/>
      <c r="AI41" s="1"/>
      <c r="AJ41" s="1"/>
      <c r="AK41" s="1"/>
      <c r="AL41" s="1"/>
    </row>
    <row r="42" customFormat="false" ht="30" hidden="false" customHeight="true" outlineLevel="0" collapsed="false">
      <c r="A42" s="600" t="s">
        <v>2606</v>
      </c>
      <c r="B42" s="603" t="n">
        <f aca="false">H35*10/60</f>
        <v>240.833333333333</v>
      </c>
      <c r="C42" s="239"/>
      <c r="D42" s="239"/>
      <c r="E42" s="239"/>
      <c r="F42" s="239"/>
      <c r="G42" s="239"/>
      <c r="H42" s="239"/>
      <c r="I42" s="239"/>
      <c r="J42" s="239"/>
      <c r="K42" s="239"/>
      <c r="L42" s="239"/>
      <c r="M42" s="239"/>
      <c r="N42" s="239"/>
      <c r="O42" s="239"/>
      <c r="P42" s="239"/>
      <c r="Q42" s="239"/>
      <c r="R42" s="239"/>
      <c r="S42" s="565"/>
      <c r="T42" s="239"/>
      <c r="U42" s="239"/>
      <c r="V42" s="239"/>
      <c r="W42" s="239"/>
      <c r="X42" s="239"/>
      <c r="Y42" s="239"/>
      <c r="Z42" s="239"/>
      <c r="AA42" s="1"/>
      <c r="AB42" s="1"/>
      <c r="AC42" s="1"/>
      <c r="AD42" s="1"/>
      <c r="AE42" s="1"/>
      <c r="AF42" s="1"/>
      <c r="AG42" s="1"/>
      <c r="AH42" s="1"/>
      <c r="AI42" s="1"/>
      <c r="AJ42" s="1"/>
      <c r="AK42" s="1"/>
      <c r="AL42" s="1"/>
    </row>
    <row r="43" customFormat="false" ht="30" hidden="false" customHeight="true" outlineLevel="0" collapsed="false">
      <c r="A43" s="600" t="s">
        <v>2607</v>
      </c>
      <c r="B43" s="603" t="n">
        <f aca="false">J35/60</f>
        <v>1092</v>
      </c>
      <c r="C43" s="239"/>
      <c r="D43" s="239"/>
      <c r="E43" s="239"/>
      <c r="F43" s="239"/>
      <c r="G43" s="239"/>
      <c r="H43" s="239"/>
      <c r="I43" s="239"/>
      <c r="J43" s="239"/>
      <c r="K43" s="239"/>
      <c r="L43" s="239"/>
      <c r="M43" s="239"/>
      <c r="N43" s="239"/>
      <c r="O43" s="239"/>
      <c r="P43" s="239"/>
      <c r="Q43" s="239"/>
      <c r="R43" s="239"/>
      <c r="S43" s="565"/>
      <c r="T43" s="239"/>
      <c r="U43" s="239"/>
      <c r="V43" s="239"/>
      <c r="W43" s="239"/>
      <c r="X43" s="239"/>
      <c r="Y43" s="239"/>
      <c r="Z43" s="239"/>
      <c r="AA43" s="1"/>
      <c r="AB43" s="1"/>
      <c r="AC43" s="1"/>
      <c r="AD43" s="1"/>
      <c r="AE43" s="1"/>
      <c r="AF43" s="1"/>
      <c r="AG43" s="1"/>
      <c r="AH43" s="1"/>
      <c r="AI43" s="1"/>
      <c r="AJ43" s="1"/>
      <c r="AK43" s="1"/>
      <c r="AL43" s="1"/>
    </row>
    <row r="44" customFormat="false" ht="30" hidden="false" customHeight="true" outlineLevel="0" collapsed="false">
      <c r="A44" s="600" t="s">
        <v>2608</v>
      </c>
      <c r="B44" s="603" t="n">
        <f aca="false" t="array" ref="B44:B44">SUM(K35:M35/60)</f>
        <v>148</v>
      </c>
      <c r="C44" s="239"/>
      <c r="D44" s="239"/>
      <c r="E44" s="239"/>
      <c r="F44" s="239"/>
      <c r="G44" s="239"/>
      <c r="H44" s="239"/>
      <c r="I44" s="239"/>
      <c r="J44" s="239"/>
      <c r="K44" s="239"/>
      <c r="L44" s="239"/>
      <c r="M44" s="239"/>
      <c r="N44" s="239"/>
      <c r="O44" s="239"/>
      <c r="P44" s="239"/>
      <c r="Q44" s="239"/>
      <c r="R44" s="239"/>
      <c r="S44" s="565"/>
      <c r="T44" s="239"/>
      <c r="U44" s="239"/>
      <c r="V44" s="239"/>
      <c r="W44" s="239"/>
      <c r="X44" s="239"/>
      <c r="Y44" s="239"/>
      <c r="Z44" s="239"/>
      <c r="AA44" s="1"/>
      <c r="AB44" s="1"/>
      <c r="AC44" s="1"/>
      <c r="AD44" s="1"/>
      <c r="AE44" s="1"/>
      <c r="AF44" s="1"/>
      <c r="AG44" s="1"/>
      <c r="AH44" s="1"/>
      <c r="AI44" s="1"/>
      <c r="AJ44" s="1"/>
      <c r="AK44" s="1"/>
      <c r="AL44" s="1"/>
    </row>
    <row r="45" customFormat="false" ht="15" hidden="false" customHeight="false" outlineLevel="0" collapsed="false">
      <c r="A45" s="600" t="s">
        <v>2609</v>
      </c>
      <c r="B45" s="604" t="n">
        <v>0</v>
      </c>
      <c r="C45" s="239"/>
      <c r="D45" s="239"/>
      <c r="E45" s="239"/>
      <c r="F45" s="214" t="s">
        <v>2610</v>
      </c>
      <c r="G45" s="239" t="n">
        <f aca="false">B37+B40</f>
        <v>24</v>
      </c>
      <c r="H45" s="239"/>
      <c r="I45" s="239"/>
      <c r="J45" s="239"/>
      <c r="K45" s="239"/>
      <c r="L45" s="239"/>
      <c r="M45" s="239"/>
      <c r="N45" s="239"/>
      <c r="O45" s="239"/>
      <c r="P45" s="239"/>
      <c r="Q45" s="239"/>
      <c r="R45" s="239"/>
      <c r="S45" s="565"/>
      <c r="T45" s="239"/>
      <c r="U45" s="239"/>
      <c r="V45" s="239"/>
      <c r="W45" s="239"/>
      <c r="X45" s="239"/>
      <c r="Y45" s="239"/>
      <c r="Z45" s="239"/>
      <c r="AA45" s="1"/>
      <c r="AB45" s="1"/>
      <c r="AC45" s="1"/>
      <c r="AD45" s="1"/>
      <c r="AE45" s="1"/>
      <c r="AF45" s="1"/>
      <c r="AG45" s="1"/>
      <c r="AH45" s="1"/>
      <c r="AI45" s="1"/>
      <c r="AJ45" s="1"/>
      <c r="AK45" s="1"/>
      <c r="AL45" s="1"/>
    </row>
    <row r="46" customFormat="false" ht="15" hidden="false" customHeight="false" outlineLevel="0" collapsed="false">
      <c r="A46" s="600" t="s">
        <v>2611</v>
      </c>
      <c r="B46" s="603" t="n">
        <f aca="false">J35*0.03/60</f>
        <v>32.76</v>
      </c>
      <c r="C46" s="239"/>
      <c r="D46" s="239"/>
      <c r="E46" s="239"/>
      <c r="F46" s="605" t="s">
        <v>202</v>
      </c>
      <c r="G46" s="606" t="n">
        <f aca="false">B38</f>
        <v>109.2</v>
      </c>
      <c r="H46" s="239"/>
      <c r="I46" s="239"/>
      <c r="J46" s="239"/>
      <c r="K46" s="239"/>
      <c r="L46" s="239"/>
      <c r="M46" s="239"/>
      <c r="N46" s="239"/>
      <c r="O46" s="239"/>
      <c r="P46" s="239"/>
      <c r="Q46" s="239"/>
      <c r="R46" s="239"/>
      <c r="S46" s="565"/>
      <c r="T46" s="239"/>
      <c r="U46" s="239"/>
      <c r="V46" s="239"/>
      <c r="W46" s="239"/>
      <c r="X46" s="239"/>
      <c r="Y46" s="239"/>
      <c r="Z46" s="239"/>
      <c r="AA46" s="1"/>
      <c r="AB46" s="1"/>
      <c r="AC46" s="1"/>
      <c r="AD46" s="1"/>
      <c r="AE46" s="1"/>
      <c r="AF46" s="1"/>
      <c r="AG46" s="1"/>
      <c r="AH46" s="1"/>
      <c r="AI46" s="1"/>
      <c r="AJ46" s="1"/>
      <c r="AK46" s="1"/>
      <c r="AL46" s="1"/>
    </row>
    <row r="47" customFormat="false" ht="30" hidden="false" customHeight="true" outlineLevel="0" collapsed="false">
      <c r="A47" s="600" t="s">
        <v>2612</v>
      </c>
      <c r="B47" s="602" t="n">
        <f aca="false">J35*0.01/60</f>
        <v>10.92</v>
      </c>
      <c r="C47" s="239"/>
      <c r="D47" s="239"/>
      <c r="E47" s="239"/>
      <c r="F47" s="239" t="s">
        <v>2613</v>
      </c>
      <c r="G47" s="606" t="n">
        <f aca="false">SUM(B41,B42,B46,B39,B47)</f>
        <v>465.963333333333</v>
      </c>
      <c r="H47" s="239"/>
      <c r="I47" s="239"/>
      <c r="J47" s="239"/>
      <c r="K47" s="239"/>
      <c r="L47" s="239"/>
      <c r="M47" s="239"/>
      <c r="N47" s="239"/>
      <c r="O47" s="239"/>
      <c r="P47" s="239"/>
      <c r="Q47" s="239"/>
      <c r="R47" s="239"/>
      <c r="S47" s="565"/>
      <c r="T47" s="239"/>
      <c r="U47" s="239"/>
      <c r="V47" s="239"/>
      <c r="W47" s="239"/>
      <c r="X47" s="239"/>
      <c r="Y47" s="239"/>
      <c r="Z47" s="239"/>
      <c r="AA47" s="1"/>
      <c r="AB47" s="1"/>
      <c r="AC47" s="1"/>
      <c r="AD47" s="1"/>
      <c r="AE47" s="1"/>
      <c r="AF47" s="1"/>
      <c r="AG47" s="1"/>
      <c r="AH47" s="1"/>
      <c r="AI47" s="1"/>
      <c r="AJ47" s="1"/>
      <c r="AK47" s="1"/>
      <c r="AL47" s="1"/>
    </row>
    <row r="48" customFormat="false" ht="15.75" hidden="false" customHeight="true" outlineLevel="0" collapsed="false">
      <c r="A48" s="607" t="s">
        <v>2614</v>
      </c>
      <c r="B48" s="608" t="n">
        <f aca="false">SUM(B37:B47, +R35)</f>
        <v>1839.16333333333</v>
      </c>
      <c r="C48" s="239"/>
      <c r="D48" s="239"/>
      <c r="E48" s="239"/>
      <c r="F48" s="239" t="s">
        <v>2615</v>
      </c>
      <c r="G48" s="606" t="n">
        <f aca="false">SUM(B43:B44)</f>
        <v>1240</v>
      </c>
      <c r="H48" s="239"/>
      <c r="I48" s="239"/>
      <c r="J48" s="239"/>
      <c r="K48" s="239"/>
      <c r="L48" s="239"/>
      <c r="M48" s="239"/>
      <c r="N48" s="239"/>
      <c r="O48" s="239"/>
      <c r="P48" s="239"/>
      <c r="Q48" s="239"/>
      <c r="R48" s="239"/>
      <c r="S48" s="565"/>
      <c r="T48" s="239"/>
      <c r="U48" s="239"/>
      <c r="V48" s="239"/>
      <c r="W48" s="239"/>
      <c r="X48" s="239"/>
      <c r="Y48" s="239"/>
      <c r="Z48" s="239"/>
      <c r="AA48" s="1"/>
      <c r="AB48" s="1"/>
      <c r="AC48" s="1"/>
      <c r="AD48" s="1"/>
      <c r="AE48" s="1"/>
      <c r="AF48" s="1"/>
      <c r="AG48" s="1"/>
      <c r="AH48" s="1"/>
      <c r="AI48" s="1"/>
      <c r="AJ48" s="1"/>
      <c r="AK48" s="1"/>
      <c r="AL48" s="1"/>
    </row>
    <row r="49" customFormat="false" ht="15" hidden="false" customHeight="false" outlineLevel="0" collapsed="false">
      <c r="A49" s="609" t="n">
        <f aca="false">C48</f>
        <v>0</v>
      </c>
      <c r="B49" s="610" t="n">
        <f aca="false">B48</f>
        <v>1839.16333333333</v>
      </c>
      <c r="C49" s="239"/>
      <c r="D49" s="239"/>
      <c r="E49" s="239"/>
      <c r="F49" s="239"/>
      <c r="G49" s="239"/>
      <c r="H49" s="239"/>
      <c r="I49" s="239"/>
      <c r="J49" s="239"/>
      <c r="K49" s="239"/>
      <c r="L49" s="239"/>
      <c r="M49" s="239"/>
      <c r="N49" s="239"/>
      <c r="O49" s="239"/>
      <c r="P49" s="239"/>
      <c r="Q49" s="239"/>
      <c r="R49" s="239"/>
      <c r="S49" s="565"/>
      <c r="T49" s="239"/>
      <c r="U49" s="239"/>
      <c r="V49" s="239"/>
      <c r="W49" s="239"/>
      <c r="X49" s="239"/>
      <c r="Y49" s="239"/>
      <c r="Z49" s="239"/>
      <c r="AA49" s="1"/>
      <c r="AB49" s="1"/>
      <c r="AC49" s="1"/>
      <c r="AD49" s="1"/>
      <c r="AE49" s="1"/>
      <c r="AF49" s="1"/>
      <c r="AG49" s="1"/>
      <c r="AH49" s="1"/>
      <c r="AI49" s="1"/>
      <c r="AJ49" s="1"/>
      <c r="AK49" s="1"/>
      <c r="AL49" s="1"/>
    </row>
    <row r="50" customFormat="false" ht="15" hidden="false" customHeight="false" outlineLevel="0" collapsed="false">
      <c r="K50" s="1"/>
      <c r="L50" s="1"/>
      <c r="M50" s="1"/>
      <c r="N50" s="1"/>
      <c r="O50" s="1"/>
      <c r="P50" s="1"/>
      <c r="Q50" s="1"/>
      <c r="R50" s="1"/>
      <c r="S50" s="565"/>
      <c r="T50" s="239"/>
      <c r="U50" s="239"/>
      <c r="V50" s="239"/>
      <c r="W50" s="239"/>
      <c r="X50" s="239"/>
      <c r="Y50" s="239"/>
      <c r="Z50" s="239"/>
      <c r="AA50" s="1"/>
      <c r="AB50" s="1"/>
      <c r="AC50" s="1"/>
      <c r="AD50" s="1"/>
      <c r="AE50" s="1"/>
      <c r="AF50" s="1"/>
      <c r="AG50" s="1"/>
      <c r="AH50" s="1"/>
      <c r="AI50" s="1"/>
      <c r="AJ50" s="1"/>
      <c r="AK50" s="1"/>
      <c r="AL50" s="1"/>
    </row>
    <row r="51" customFormat="false" ht="15" hidden="false" customHeight="false" outlineLevel="0" collapsed="false">
      <c r="K51" s="1"/>
      <c r="L51" s="1"/>
      <c r="M51" s="1"/>
      <c r="N51" s="1"/>
      <c r="O51" s="1"/>
      <c r="P51" s="1"/>
      <c r="Q51" s="1"/>
      <c r="R51" s="1"/>
      <c r="S51" s="565"/>
      <c r="T51" s="239"/>
      <c r="U51" s="239"/>
      <c r="V51" s="239"/>
      <c r="W51" s="239"/>
      <c r="X51" s="239"/>
      <c r="Y51" s="239"/>
      <c r="Z51" s="239"/>
      <c r="AA51" s="1"/>
      <c r="AB51" s="1"/>
      <c r="AC51" s="1"/>
      <c r="AD51" s="1"/>
      <c r="AE51" s="1"/>
      <c r="AF51" s="1"/>
      <c r="AG51" s="1"/>
      <c r="AH51" s="1"/>
      <c r="AI51" s="1"/>
      <c r="AJ51" s="1"/>
      <c r="AK51" s="1"/>
      <c r="AL51" s="1"/>
    </row>
    <row r="52" customFormat="false" ht="15" hidden="false" customHeight="false" outlineLevel="0" collapsed="false">
      <c r="K52" s="1"/>
      <c r="L52" s="1"/>
      <c r="M52" s="1"/>
      <c r="N52" s="1"/>
      <c r="O52" s="1"/>
      <c r="P52" s="1"/>
      <c r="Q52" s="1"/>
      <c r="R52" s="1"/>
      <c r="S52" s="565"/>
      <c r="T52" s="239"/>
      <c r="U52" s="239"/>
      <c r="V52" s="239"/>
      <c r="W52" s="239"/>
      <c r="X52" s="239"/>
      <c r="Y52" s="239"/>
      <c r="Z52" s="239"/>
      <c r="AA52" s="1"/>
      <c r="AB52" s="1"/>
      <c r="AC52" s="1"/>
      <c r="AD52" s="1"/>
      <c r="AE52" s="1"/>
      <c r="AF52" s="1"/>
      <c r="AG52" s="1"/>
      <c r="AH52" s="1"/>
      <c r="AI52" s="1"/>
      <c r="AJ52" s="1"/>
      <c r="AK52" s="1"/>
      <c r="AL52" s="1"/>
    </row>
    <row r="53" customFormat="false" ht="15" hidden="false" customHeight="false" outlineLevel="0" collapsed="false">
      <c r="K53" s="1"/>
      <c r="L53" s="1"/>
      <c r="M53" s="1"/>
      <c r="N53" s="1"/>
      <c r="O53" s="1"/>
      <c r="P53" s="1"/>
      <c r="Q53" s="1"/>
      <c r="R53" s="1"/>
      <c r="S53" s="565"/>
      <c r="T53" s="239"/>
      <c r="U53" s="239"/>
      <c r="V53" s="239"/>
      <c r="W53" s="239"/>
      <c r="X53" s="239"/>
      <c r="Y53" s="239"/>
      <c r="Z53" s="239"/>
      <c r="AA53" s="1"/>
      <c r="AB53" s="1"/>
      <c r="AC53" s="1"/>
      <c r="AD53" s="1"/>
      <c r="AE53" s="1"/>
      <c r="AF53" s="1"/>
      <c r="AG53" s="1"/>
      <c r="AH53" s="1"/>
      <c r="AI53" s="1"/>
      <c r="AJ53" s="1"/>
      <c r="AK53" s="1"/>
      <c r="AL53" s="1"/>
    </row>
    <row r="54" customFormat="false" ht="15" hidden="false" customHeight="false" outlineLevel="0" collapsed="false">
      <c r="K54" s="1"/>
      <c r="L54" s="1"/>
      <c r="M54" s="1"/>
      <c r="N54" s="1"/>
      <c r="O54" s="1"/>
      <c r="P54" s="1"/>
      <c r="Q54" s="1"/>
      <c r="R54" s="1"/>
      <c r="S54" s="565"/>
      <c r="T54" s="239"/>
      <c r="U54" s="239"/>
      <c r="V54" s="239"/>
      <c r="W54" s="239"/>
      <c r="X54" s="239"/>
      <c r="Y54" s="239"/>
      <c r="Z54" s="239"/>
      <c r="AA54" s="1"/>
      <c r="AB54" s="1"/>
      <c r="AC54" s="1"/>
      <c r="AD54" s="1"/>
      <c r="AE54" s="1"/>
      <c r="AF54" s="1"/>
      <c r="AG54" s="1"/>
      <c r="AH54" s="1"/>
      <c r="AI54" s="1"/>
      <c r="AJ54" s="1"/>
      <c r="AK54" s="1"/>
      <c r="AL54" s="1"/>
    </row>
    <row r="55" customFormat="false" ht="15" hidden="false" customHeight="false" outlineLevel="0" collapsed="false">
      <c r="K55" s="1"/>
      <c r="L55" s="1"/>
      <c r="M55" s="1"/>
      <c r="N55" s="1"/>
      <c r="O55" s="1"/>
      <c r="P55" s="1"/>
      <c r="Q55" s="1"/>
      <c r="R55" s="1"/>
      <c r="S55" s="565"/>
      <c r="T55" s="239"/>
      <c r="U55" s="239"/>
      <c r="V55" s="239"/>
      <c r="W55" s="239"/>
      <c r="X55" s="239"/>
      <c r="Y55" s="239"/>
      <c r="Z55" s="239"/>
      <c r="AA55" s="1"/>
      <c r="AB55" s="1"/>
      <c r="AC55" s="1"/>
      <c r="AD55" s="1"/>
      <c r="AE55" s="1"/>
      <c r="AF55" s="1"/>
      <c r="AG55" s="1"/>
      <c r="AH55" s="1"/>
      <c r="AI55" s="1"/>
      <c r="AJ55" s="1"/>
      <c r="AK55" s="1"/>
      <c r="AL55" s="1"/>
    </row>
    <row r="56" customFormat="false" ht="15" hidden="false" customHeight="false" outlineLevel="0" collapsed="false">
      <c r="K56" s="1"/>
      <c r="L56" s="1"/>
      <c r="M56" s="1"/>
      <c r="N56" s="1"/>
      <c r="O56" s="1"/>
      <c r="P56" s="1"/>
      <c r="Q56" s="1"/>
      <c r="R56" s="1"/>
      <c r="S56" s="565"/>
      <c r="T56" s="239"/>
      <c r="U56" s="239"/>
      <c r="V56" s="239"/>
      <c r="W56" s="239"/>
      <c r="X56" s="239"/>
      <c r="Y56" s="239"/>
      <c r="Z56" s="239"/>
      <c r="AA56" s="1"/>
      <c r="AB56" s="1"/>
      <c r="AC56" s="1"/>
      <c r="AD56" s="1"/>
      <c r="AE56" s="1"/>
      <c r="AF56" s="1"/>
      <c r="AG56" s="1"/>
      <c r="AH56" s="1"/>
      <c r="AI56" s="1"/>
      <c r="AJ56" s="1"/>
      <c r="AK56" s="1"/>
      <c r="AL56" s="1"/>
    </row>
    <row r="57" customFormat="false" ht="15" hidden="false" customHeight="false" outlineLevel="0" collapsed="false">
      <c r="K57" s="1"/>
      <c r="L57" s="1"/>
      <c r="M57" s="1"/>
      <c r="N57" s="1"/>
      <c r="O57" s="1"/>
      <c r="P57" s="1"/>
      <c r="Q57" s="1"/>
      <c r="R57" s="1"/>
      <c r="S57" s="565"/>
      <c r="T57" s="239"/>
      <c r="U57" s="239"/>
      <c r="V57" s="239"/>
      <c r="W57" s="239"/>
      <c r="X57" s="239"/>
      <c r="Y57" s="239"/>
      <c r="Z57" s="239"/>
      <c r="AA57" s="1"/>
      <c r="AB57" s="1"/>
      <c r="AC57" s="1"/>
      <c r="AD57" s="1"/>
      <c r="AE57" s="1"/>
      <c r="AF57" s="1"/>
      <c r="AG57" s="1"/>
      <c r="AH57" s="1"/>
      <c r="AI57" s="1"/>
      <c r="AJ57" s="1"/>
      <c r="AK57" s="1"/>
      <c r="AL57" s="1"/>
    </row>
    <row r="58" customFormat="false" ht="15" hidden="false" customHeight="false" outlineLevel="0" collapsed="false">
      <c r="K58" s="1"/>
      <c r="L58" s="1"/>
      <c r="M58" s="1"/>
      <c r="N58" s="1"/>
      <c r="O58" s="1"/>
      <c r="P58" s="1"/>
      <c r="Q58" s="1"/>
      <c r="R58" s="1"/>
      <c r="S58" s="565"/>
      <c r="T58" s="239"/>
      <c r="U58" s="239"/>
      <c r="V58" s="239"/>
      <c r="W58" s="239"/>
      <c r="X58" s="239"/>
      <c r="Y58" s="239"/>
      <c r="Z58" s="239"/>
      <c r="AA58" s="1"/>
      <c r="AB58" s="1"/>
      <c r="AC58" s="1"/>
      <c r="AD58" s="1"/>
      <c r="AE58" s="1"/>
      <c r="AF58" s="1"/>
      <c r="AG58" s="1"/>
      <c r="AH58" s="1"/>
      <c r="AI58" s="1"/>
      <c r="AJ58" s="1"/>
      <c r="AK58" s="1"/>
      <c r="AL58" s="1"/>
    </row>
    <row r="59" customFormat="false" ht="15" hidden="false" customHeight="false" outlineLevel="0" collapsed="false">
      <c r="K59" s="1"/>
      <c r="L59" s="1"/>
      <c r="M59" s="1"/>
      <c r="N59" s="1"/>
      <c r="O59" s="1"/>
      <c r="P59" s="1"/>
      <c r="Q59" s="1"/>
      <c r="R59" s="1"/>
      <c r="S59" s="565"/>
      <c r="T59" s="239"/>
      <c r="U59" s="239"/>
      <c r="V59" s="239"/>
      <c r="W59" s="239"/>
      <c r="X59" s="239"/>
      <c r="Y59" s="239"/>
      <c r="Z59" s="239"/>
      <c r="AA59" s="1"/>
      <c r="AB59" s="1"/>
      <c r="AC59" s="1"/>
      <c r="AD59" s="1"/>
      <c r="AE59" s="1"/>
      <c r="AF59" s="1"/>
      <c r="AG59" s="1"/>
      <c r="AH59" s="1"/>
      <c r="AI59" s="1"/>
      <c r="AJ59" s="1"/>
      <c r="AK59" s="1"/>
      <c r="AL59" s="1"/>
    </row>
    <row r="60" customFormat="false" ht="15" hidden="false" customHeight="false" outlineLevel="0" collapsed="false">
      <c r="K60" s="1"/>
      <c r="L60" s="1"/>
      <c r="M60" s="1"/>
      <c r="N60" s="1"/>
      <c r="O60" s="1"/>
      <c r="P60" s="1"/>
      <c r="Q60" s="1"/>
      <c r="R60" s="1"/>
      <c r="S60" s="565"/>
      <c r="T60" s="239"/>
      <c r="U60" s="239"/>
      <c r="V60" s="239"/>
      <c r="W60" s="239"/>
      <c r="X60" s="239"/>
      <c r="Y60" s="239"/>
      <c r="Z60" s="239"/>
      <c r="AA60" s="1"/>
      <c r="AB60" s="1"/>
      <c r="AC60" s="1"/>
      <c r="AD60" s="1"/>
      <c r="AE60" s="1"/>
      <c r="AF60" s="1"/>
      <c r="AG60" s="1"/>
      <c r="AH60" s="1"/>
      <c r="AI60" s="1"/>
      <c r="AJ60" s="1"/>
      <c r="AK60" s="1"/>
      <c r="AL60" s="1"/>
    </row>
    <row r="61" customFormat="false" ht="15" hidden="false" customHeight="false" outlineLevel="0" collapsed="false">
      <c r="K61" s="1"/>
      <c r="L61" s="1"/>
      <c r="M61" s="1"/>
      <c r="N61" s="1"/>
      <c r="O61" s="1"/>
      <c r="P61" s="1"/>
      <c r="Q61" s="1"/>
      <c r="R61" s="1"/>
      <c r="S61" s="565"/>
      <c r="T61" s="239"/>
      <c r="U61" s="239"/>
      <c r="V61" s="239"/>
      <c r="W61" s="239"/>
      <c r="X61" s="239"/>
      <c r="Y61" s="239"/>
      <c r="Z61" s="239"/>
      <c r="AA61" s="1"/>
      <c r="AB61" s="1"/>
      <c r="AC61" s="1"/>
      <c r="AD61" s="1"/>
      <c r="AE61" s="1"/>
      <c r="AF61" s="1"/>
      <c r="AG61" s="1"/>
      <c r="AH61" s="1"/>
      <c r="AI61" s="1"/>
      <c r="AJ61" s="1"/>
      <c r="AK61" s="1"/>
      <c r="AL61" s="1"/>
    </row>
    <row r="62" customFormat="false" ht="15" hidden="false" customHeight="false" outlineLevel="0" collapsed="false">
      <c r="K62" s="1"/>
      <c r="L62" s="1"/>
      <c r="M62" s="1"/>
      <c r="N62" s="1"/>
      <c r="O62" s="1"/>
      <c r="P62" s="1"/>
      <c r="Q62" s="1"/>
      <c r="R62" s="1"/>
      <c r="S62" s="565"/>
      <c r="T62" s="239"/>
      <c r="U62" s="239"/>
      <c r="V62" s="239"/>
      <c r="W62" s="239"/>
      <c r="X62" s="239"/>
      <c r="Y62" s="239"/>
      <c r="Z62" s="239"/>
      <c r="AA62" s="1"/>
      <c r="AB62" s="1"/>
      <c r="AC62" s="1"/>
      <c r="AD62" s="1"/>
      <c r="AE62" s="1"/>
      <c r="AF62" s="1"/>
      <c r="AG62" s="1"/>
      <c r="AH62" s="1"/>
      <c r="AI62" s="1"/>
      <c r="AJ62" s="1"/>
      <c r="AK62" s="1"/>
      <c r="AL62" s="1"/>
    </row>
    <row r="63" customFormat="false" ht="15" hidden="false" customHeight="false" outlineLevel="0" collapsed="false">
      <c r="K63" s="1"/>
      <c r="L63" s="1"/>
      <c r="M63" s="1"/>
      <c r="N63" s="1"/>
      <c r="O63" s="1"/>
      <c r="P63" s="1"/>
      <c r="Q63" s="1"/>
      <c r="R63" s="1"/>
      <c r="S63" s="565"/>
      <c r="T63" s="239"/>
      <c r="U63" s="239"/>
      <c r="V63" s="239"/>
      <c r="W63" s="239"/>
      <c r="X63" s="239"/>
      <c r="Y63" s="239"/>
      <c r="Z63" s="239"/>
      <c r="AA63" s="1"/>
      <c r="AB63" s="1"/>
      <c r="AC63" s="1"/>
      <c r="AD63" s="1"/>
      <c r="AE63" s="1"/>
      <c r="AF63" s="1"/>
      <c r="AG63" s="1"/>
      <c r="AH63" s="1"/>
      <c r="AI63" s="1"/>
      <c r="AJ63" s="1"/>
      <c r="AK63" s="1"/>
      <c r="AL63" s="1"/>
    </row>
    <row r="64" customFormat="false" ht="15" hidden="false" customHeight="false" outlineLevel="0" collapsed="false">
      <c r="K64" s="1"/>
      <c r="L64" s="1"/>
      <c r="M64" s="1"/>
      <c r="N64" s="1"/>
      <c r="O64" s="1"/>
      <c r="P64" s="1"/>
      <c r="Q64" s="1"/>
      <c r="R64" s="1"/>
      <c r="S64" s="565"/>
      <c r="T64" s="239"/>
      <c r="U64" s="239"/>
      <c r="V64" s="239"/>
      <c r="W64" s="239"/>
      <c r="X64" s="239"/>
      <c r="Y64" s="239"/>
      <c r="Z64" s="239"/>
      <c r="AA64" s="1"/>
      <c r="AB64" s="1"/>
      <c r="AC64" s="1"/>
      <c r="AD64" s="1"/>
      <c r="AE64" s="1"/>
      <c r="AF64" s="1"/>
      <c r="AG64" s="1"/>
      <c r="AH64" s="1"/>
      <c r="AI64" s="1"/>
      <c r="AJ64" s="1"/>
      <c r="AK64" s="1"/>
      <c r="AL64" s="1"/>
    </row>
    <row r="65" customFormat="false" ht="15" hidden="false" customHeight="false" outlineLevel="0" collapsed="false">
      <c r="K65" s="1"/>
      <c r="L65" s="1"/>
      <c r="M65" s="1"/>
      <c r="N65" s="1"/>
      <c r="O65" s="1"/>
      <c r="P65" s="1"/>
      <c r="Q65" s="1"/>
      <c r="R65" s="1"/>
      <c r="S65" s="565"/>
      <c r="T65" s="239"/>
      <c r="U65" s="239"/>
      <c r="V65" s="239"/>
      <c r="W65" s="239"/>
      <c r="X65" s="239"/>
      <c r="Y65" s="239"/>
      <c r="Z65" s="239"/>
      <c r="AA65" s="1"/>
      <c r="AB65" s="1"/>
      <c r="AC65" s="1"/>
      <c r="AD65" s="1"/>
      <c r="AE65" s="1"/>
      <c r="AF65" s="1"/>
      <c r="AG65" s="1"/>
      <c r="AH65" s="1"/>
      <c r="AI65" s="1"/>
      <c r="AJ65" s="1"/>
      <c r="AK65" s="1"/>
      <c r="AL65" s="1"/>
    </row>
    <row r="66" customFormat="false" ht="15" hidden="false" customHeight="false" outlineLevel="0" collapsed="false">
      <c r="K66" s="1"/>
      <c r="L66" s="1"/>
      <c r="M66" s="1"/>
      <c r="N66" s="1"/>
      <c r="O66" s="1"/>
      <c r="P66" s="1"/>
      <c r="Q66" s="1"/>
      <c r="R66" s="1"/>
      <c r="S66" s="565"/>
      <c r="T66" s="239"/>
      <c r="U66" s="239"/>
      <c r="V66" s="239"/>
      <c r="W66" s="239"/>
      <c r="X66" s="239"/>
      <c r="Y66" s="239"/>
      <c r="Z66" s="239"/>
      <c r="AA66" s="1"/>
      <c r="AB66" s="1"/>
      <c r="AC66" s="1"/>
      <c r="AD66" s="1"/>
      <c r="AE66" s="1"/>
      <c r="AF66" s="1"/>
      <c r="AG66" s="1"/>
      <c r="AH66" s="1"/>
      <c r="AI66" s="1"/>
      <c r="AJ66" s="1"/>
      <c r="AK66" s="1"/>
      <c r="AL66" s="1"/>
    </row>
    <row r="67" customFormat="false" ht="15" hidden="false" customHeight="false" outlineLevel="0" collapsed="false">
      <c r="K67" s="1"/>
      <c r="L67" s="1"/>
      <c r="M67" s="1"/>
      <c r="N67" s="1"/>
      <c r="O67" s="1"/>
      <c r="P67" s="1"/>
      <c r="Q67" s="1"/>
      <c r="R67" s="1"/>
      <c r="S67" s="565"/>
      <c r="T67" s="239"/>
      <c r="U67" s="239"/>
      <c r="V67" s="239"/>
      <c r="W67" s="239"/>
      <c r="X67" s="239"/>
      <c r="Y67" s="239"/>
      <c r="Z67" s="239"/>
      <c r="AA67" s="1"/>
      <c r="AB67" s="1"/>
      <c r="AC67" s="1"/>
      <c r="AD67" s="1"/>
      <c r="AE67" s="1"/>
      <c r="AF67" s="1"/>
      <c r="AG67" s="1"/>
      <c r="AH67" s="1"/>
      <c r="AI67" s="1"/>
      <c r="AJ67" s="1"/>
      <c r="AK67" s="1"/>
      <c r="AL67" s="1"/>
    </row>
    <row r="68" customFormat="false" ht="15" hidden="false" customHeight="false" outlineLevel="0" collapsed="false">
      <c r="K68" s="1"/>
      <c r="L68" s="1"/>
      <c r="M68" s="1"/>
      <c r="N68" s="1"/>
      <c r="O68" s="1"/>
      <c r="P68" s="1"/>
      <c r="Q68" s="1"/>
      <c r="R68" s="1"/>
      <c r="S68" s="565"/>
      <c r="T68" s="239"/>
      <c r="U68" s="239"/>
      <c r="V68" s="239"/>
      <c r="W68" s="239"/>
      <c r="X68" s="239"/>
      <c r="Y68" s="239"/>
      <c r="Z68" s="239"/>
      <c r="AA68" s="1"/>
      <c r="AB68" s="1"/>
      <c r="AC68" s="1"/>
      <c r="AD68" s="1"/>
      <c r="AE68" s="1"/>
      <c r="AF68" s="1"/>
      <c r="AG68" s="1"/>
      <c r="AH68" s="1"/>
      <c r="AI68" s="1"/>
      <c r="AJ68" s="1"/>
      <c r="AK68" s="1"/>
      <c r="AL68" s="1"/>
    </row>
    <row r="69" customFormat="false" ht="15" hidden="false" customHeight="false" outlineLevel="0" collapsed="false">
      <c r="K69" s="1"/>
      <c r="L69" s="1"/>
      <c r="M69" s="1"/>
      <c r="N69" s="1"/>
      <c r="O69" s="1"/>
      <c r="P69" s="1"/>
      <c r="Q69" s="1"/>
      <c r="R69" s="1"/>
      <c r="S69" s="565"/>
      <c r="T69" s="239"/>
      <c r="U69" s="239"/>
      <c r="V69" s="239"/>
      <c r="W69" s="239"/>
      <c r="X69" s="239"/>
      <c r="Y69" s="239"/>
      <c r="Z69" s="239"/>
      <c r="AA69" s="1"/>
      <c r="AB69" s="1"/>
      <c r="AC69" s="1"/>
      <c r="AD69" s="1"/>
      <c r="AE69" s="1"/>
      <c r="AF69" s="1"/>
      <c r="AG69" s="1"/>
      <c r="AH69" s="1"/>
      <c r="AI69" s="1"/>
      <c r="AJ69" s="1"/>
      <c r="AK69" s="1"/>
      <c r="AL69" s="1"/>
    </row>
    <row r="70" customFormat="false" ht="15" hidden="false" customHeight="false" outlineLevel="0" collapsed="false">
      <c r="K70" s="1"/>
      <c r="L70" s="1"/>
      <c r="M70" s="1"/>
      <c r="N70" s="1"/>
      <c r="O70" s="1"/>
      <c r="P70" s="1"/>
      <c r="Q70" s="1"/>
      <c r="R70" s="1"/>
      <c r="S70" s="565"/>
      <c r="T70" s="239"/>
      <c r="U70" s="239"/>
      <c r="V70" s="239"/>
      <c r="W70" s="239"/>
      <c r="X70" s="239"/>
      <c r="Y70" s="239"/>
      <c r="Z70" s="239"/>
      <c r="AA70" s="1"/>
      <c r="AB70" s="1"/>
      <c r="AC70" s="1"/>
      <c r="AD70" s="1"/>
      <c r="AE70" s="1"/>
      <c r="AF70" s="1"/>
      <c r="AG70" s="1"/>
      <c r="AH70" s="1"/>
      <c r="AI70" s="1"/>
      <c r="AJ70" s="1"/>
      <c r="AK70" s="1"/>
      <c r="AL70" s="1"/>
    </row>
    <row r="71" customFormat="false" ht="15" hidden="false" customHeight="false" outlineLevel="0" collapsed="false">
      <c r="K71" s="1"/>
      <c r="L71" s="1"/>
      <c r="M71" s="1"/>
      <c r="N71" s="1"/>
      <c r="O71" s="1"/>
      <c r="P71" s="1"/>
      <c r="Q71" s="1"/>
      <c r="R71" s="1"/>
      <c r="S71" s="565"/>
      <c r="T71" s="239"/>
      <c r="U71" s="239"/>
      <c r="V71" s="239"/>
      <c r="W71" s="239"/>
      <c r="X71" s="239"/>
      <c r="Y71" s="239"/>
      <c r="Z71" s="239"/>
      <c r="AA71" s="1"/>
      <c r="AB71" s="1"/>
      <c r="AC71" s="1"/>
      <c r="AD71" s="1"/>
      <c r="AE71" s="1"/>
      <c r="AF71" s="1"/>
      <c r="AG71" s="1"/>
      <c r="AH71" s="1"/>
      <c r="AI71" s="1"/>
      <c r="AJ71" s="1"/>
      <c r="AK71" s="1"/>
      <c r="AL71" s="1"/>
    </row>
    <row r="72" customFormat="false" ht="15" hidden="false" customHeight="false" outlineLevel="0" collapsed="false">
      <c r="K72" s="1"/>
      <c r="L72" s="1"/>
      <c r="M72" s="1"/>
      <c r="N72" s="1"/>
      <c r="O72" s="1"/>
      <c r="P72" s="1"/>
      <c r="Q72" s="1"/>
      <c r="R72" s="1"/>
      <c r="S72" s="565"/>
      <c r="T72" s="239"/>
      <c r="U72" s="239"/>
      <c r="V72" s="239"/>
      <c r="W72" s="239"/>
      <c r="X72" s="239"/>
      <c r="Y72" s="239"/>
      <c r="Z72" s="239"/>
      <c r="AA72" s="1"/>
      <c r="AB72" s="1"/>
      <c r="AC72" s="1"/>
      <c r="AD72" s="1"/>
      <c r="AE72" s="1"/>
      <c r="AF72" s="1"/>
      <c r="AG72" s="1"/>
      <c r="AH72" s="1"/>
      <c r="AI72" s="1"/>
      <c r="AJ72" s="1"/>
      <c r="AK72" s="1"/>
      <c r="AL72" s="1"/>
    </row>
    <row r="73" customFormat="false" ht="15" hidden="false" customHeight="false" outlineLevel="0" collapsed="false">
      <c r="K73" s="1"/>
      <c r="L73" s="1"/>
      <c r="M73" s="1"/>
      <c r="N73" s="1"/>
      <c r="O73" s="1"/>
      <c r="P73" s="1"/>
      <c r="Q73" s="1"/>
      <c r="R73" s="1"/>
      <c r="S73" s="565"/>
      <c r="T73" s="239"/>
      <c r="U73" s="239"/>
      <c r="V73" s="239"/>
      <c r="W73" s="239"/>
      <c r="X73" s="239"/>
      <c r="Y73" s="239"/>
      <c r="Z73" s="239"/>
      <c r="AA73" s="1"/>
      <c r="AB73" s="1"/>
      <c r="AC73" s="1"/>
      <c r="AD73" s="1"/>
      <c r="AE73" s="1"/>
      <c r="AF73" s="1"/>
      <c r="AG73" s="1"/>
      <c r="AH73" s="1"/>
      <c r="AI73" s="1"/>
      <c r="AJ73" s="1"/>
      <c r="AK73" s="1"/>
      <c r="AL73" s="1"/>
    </row>
    <row r="74" customFormat="false" ht="15" hidden="false" customHeight="false" outlineLevel="0" collapsed="false">
      <c r="K74" s="1"/>
      <c r="L74" s="1"/>
      <c r="M74" s="1"/>
      <c r="N74" s="1"/>
      <c r="O74" s="1"/>
      <c r="P74" s="1"/>
      <c r="Q74" s="1"/>
      <c r="R74" s="1"/>
      <c r="S74" s="565"/>
      <c r="T74" s="239"/>
      <c r="U74" s="239"/>
      <c r="V74" s="239"/>
      <c r="W74" s="239"/>
      <c r="X74" s="239"/>
      <c r="Y74" s="239"/>
      <c r="Z74" s="239"/>
      <c r="AA74" s="1"/>
      <c r="AB74" s="1"/>
      <c r="AC74" s="1"/>
      <c r="AD74" s="1"/>
      <c r="AE74" s="1"/>
      <c r="AF74" s="1"/>
      <c r="AG74" s="1"/>
      <c r="AH74" s="1"/>
      <c r="AI74" s="1"/>
      <c r="AJ74" s="1"/>
      <c r="AK74" s="1"/>
      <c r="AL74" s="1"/>
    </row>
    <row r="75" customFormat="false" ht="15" hidden="false" customHeight="false" outlineLevel="0" collapsed="false">
      <c r="K75" s="1"/>
      <c r="L75" s="1"/>
      <c r="M75" s="1"/>
      <c r="N75" s="1"/>
      <c r="O75" s="1"/>
      <c r="P75" s="1"/>
      <c r="Q75" s="1"/>
      <c r="R75" s="1"/>
      <c r="S75" s="565"/>
      <c r="T75" s="239"/>
      <c r="U75" s="239"/>
      <c r="V75" s="239"/>
      <c r="W75" s="239"/>
      <c r="X75" s="239"/>
      <c r="Y75" s="239"/>
      <c r="Z75" s="239"/>
      <c r="AA75" s="1"/>
      <c r="AB75" s="1"/>
      <c r="AC75" s="1"/>
      <c r="AD75" s="1"/>
      <c r="AE75" s="1"/>
      <c r="AF75" s="1"/>
      <c r="AG75" s="1"/>
      <c r="AH75" s="1"/>
      <c r="AI75" s="1"/>
      <c r="AJ75" s="1"/>
      <c r="AK75" s="1"/>
      <c r="AL75" s="1"/>
    </row>
    <row r="76" customFormat="false" ht="15" hidden="false" customHeight="false" outlineLevel="0" collapsed="false">
      <c r="K76" s="1"/>
      <c r="L76" s="1"/>
      <c r="M76" s="1"/>
      <c r="N76" s="1"/>
      <c r="O76" s="1"/>
      <c r="P76" s="1"/>
      <c r="Q76" s="1"/>
      <c r="R76" s="1"/>
      <c r="S76" s="565"/>
      <c r="T76" s="239"/>
      <c r="U76" s="239"/>
      <c r="V76" s="239"/>
      <c r="W76" s="239"/>
      <c r="X76" s="239"/>
      <c r="Y76" s="239"/>
      <c r="Z76" s="239"/>
      <c r="AA76" s="1"/>
      <c r="AB76" s="1"/>
      <c r="AC76" s="1"/>
      <c r="AD76" s="1"/>
      <c r="AE76" s="1"/>
      <c r="AF76" s="1"/>
      <c r="AG76" s="1"/>
      <c r="AH76" s="1"/>
      <c r="AI76" s="1"/>
      <c r="AJ76" s="1"/>
      <c r="AK76" s="1"/>
      <c r="AL76" s="1"/>
    </row>
    <row r="77" customFormat="false" ht="15" hidden="false" customHeight="false" outlineLevel="0" collapsed="false">
      <c r="K77" s="1"/>
      <c r="L77" s="1"/>
      <c r="M77" s="1"/>
      <c r="N77" s="1"/>
      <c r="O77" s="1"/>
      <c r="P77" s="1"/>
      <c r="Q77" s="1"/>
      <c r="R77" s="1"/>
      <c r="S77" s="565"/>
      <c r="T77" s="239"/>
      <c r="U77" s="239"/>
      <c r="V77" s="239"/>
      <c r="W77" s="239"/>
      <c r="X77" s="239"/>
      <c r="Y77" s="239"/>
      <c r="Z77" s="239"/>
      <c r="AA77" s="1"/>
      <c r="AB77" s="1"/>
      <c r="AC77" s="1"/>
      <c r="AD77" s="1"/>
      <c r="AE77" s="1"/>
      <c r="AF77" s="1"/>
      <c r="AG77" s="1"/>
      <c r="AH77" s="1"/>
      <c r="AI77" s="1"/>
      <c r="AJ77" s="1"/>
      <c r="AK77" s="1"/>
      <c r="AL77" s="1"/>
    </row>
    <row r="78" customFormat="false" ht="15" hidden="false" customHeight="false" outlineLevel="0" collapsed="false">
      <c r="K78" s="1"/>
      <c r="L78" s="1"/>
      <c r="M78" s="1"/>
      <c r="N78" s="1"/>
      <c r="O78" s="1"/>
      <c r="P78" s="1"/>
      <c r="Q78" s="1"/>
      <c r="R78" s="1"/>
      <c r="S78" s="565"/>
      <c r="T78" s="239"/>
      <c r="U78" s="239"/>
      <c r="V78" s="239"/>
      <c r="W78" s="239"/>
      <c r="X78" s="239"/>
      <c r="Y78" s="239"/>
      <c r="Z78" s="239"/>
      <c r="AA78" s="1"/>
      <c r="AB78" s="1"/>
      <c r="AC78" s="1"/>
      <c r="AD78" s="1"/>
      <c r="AE78" s="1"/>
      <c r="AF78" s="1"/>
      <c r="AG78" s="1"/>
      <c r="AH78" s="1"/>
      <c r="AI78" s="1"/>
      <c r="AJ78" s="1"/>
      <c r="AK78" s="1"/>
      <c r="AL78" s="1"/>
    </row>
    <row r="79" customFormat="false" ht="15" hidden="false" customHeight="false" outlineLevel="0" collapsed="false">
      <c r="K79" s="1"/>
      <c r="L79" s="1"/>
      <c r="M79" s="1"/>
      <c r="N79" s="1"/>
      <c r="O79" s="1"/>
      <c r="P79" s="1"/>
      <c r="Q79" s="1"/>
      <c r="R79" s="1"/>
      <c r="S79" s="565"/>
      <c r="T79" s="239"/>
      <c r="U79" s="239"/>
      <c r="V79" s="239"/>
      <c r="W79" s="239"/>
      <c r="X79" s="239"/>
      <c r="Y79" s="239"/>
      <c r="Z79" s="239"/>
      <c r="AA79" s="1"/>
      <c r="AB79" s="1"/>
      <c r="AC79" s="1"/>
      <c r="AD79" s="1"/>
      <c r="AE79" s="1"/>
      <c r="AF79" s="1"/>
      <c r="AG79" s="1"/>
      <c r="AH79" s="1"/>
      <c r="AI79" s="1"/>
      <c r="AJ79" s="1"/>
      <c r="AK79" s="1"/>
      <c r="AL79" s="1"/>
    </row>
    <row r="80" customFormat="false" ht="15" hidden="false" customHeight="false" outlineLevel="0" collapsed="false">
      <c r="K80" s="1"/>
      <c r="L80" s="1"/>
      <c r="M80" s="1"/>
      <c r="N80" s="1"/>
      <c r="O80" s="1"/>
      <c r="P80" s="1"/>
      <c r="Q80" s="1"/>
      <c r="R80" s="1"/>
      <c r="S80" s="565"/>
      <c r="T80" s="239"/>
      <c r="U80" s="239"/>
      <c r="V80" s="239"/>
      <c r="W80" s="239"/>
      <c r="X80" s="239"/>
      <c r="Y80" s="239"/>
      <c r="Z80" s="239"/>
      <c r="AA80" s="1"/>
      <c r="AB80" s="1"/>
      <c r="AC80" s="1"/>
      <c r="AD80" s="1"/>
      <c r="AE80" s="1"/>
      <c r="AF80" s="1"/>
      <c r="AG80" s="1"/>
      <c r="AH80" s="1"/>
      <c r="AI80" s="1"/>
      <c r="AJ80" s="1"/>
      <c r="AK80" s="1"/>
      <c r="AL80" s="1"/>
    </row>
    <row r="81" customFormat="false" ht="15" hidden="false" customHeight="false" outlineLevel="0" collapsed="false">
      <c r="K81" s="1"/>
      <c r="L81" s="1"/>
      <c r="M81" s="1"/>
      <c r="N81" s="1"/>
      <c r="O81" s="1"/>
      <c r="P81" s="1"/>
      <c r="Q81" s="1"/>
      <c r="R81" s="1"/>
      <c r="S81" s="565"/>
      <c r="T81" s="239"/>
      <c r="U81" s="239"/>
      <c r="V81" s="239"/>
      <c r="W81" s="239"/>
      <c r="X81" s="239"/>
      <c r="Y81" s="239"/>
      <c r="Z81" s="239"/>
      <c r="AA81" s="1"/>
      <c r="AB81" s="1"/>
      <c r="AC81" s="1"/>
      <c r="AD81" s="1"/>
      <c r="AE81" s="1"/>
      <c r="AF81" s="1"/>
      <c r="AG81" s="1"/>
      <c r="AH81" s="1"/>
      <c r="AI81" s="1"/>
      <c r="AJ81" s="1"/>
      <c r="AK81" s="1"/>
      <c r="AL81" s="1"/>
    </row>
    <row r="82" customFormat="false" ht="15" hidden="false" customHeight="false" outlineLevel="0" collapsed="false">
      <c r="K82" s="1"/>
      <c r="L82" s="1"/>
      <c r="M82" s="1"/>
      <c r="N82" s="1"/>
      <c r="O82" s="1"/>
      <c r="P82" s="1"/>
      <c r="Q82" s="1"/>
      <c r="R82" s="1"/>
      <c r="S82" s="565"/>
      <c r="T82" s="239"/>
      <c r="U82" s="239"/>
      <c r="V82" s="239"/>
      <c r="W82" s="239"/>
      <c r="X82" s="239"/>
      <c r="Y82" s="239"/>
      <c r="Z82" s="239"/>
      <c r="AA82" s="1"/>
      <c r="AB82" s="1"/>
      <c r="AC82" s="1"/>
      <c r="AD82" s="1"/>
      <c r="AE82" s="1"/>
      <c r="AF82" s="1"/>
      <c r="AG82" s="1"/>
      <c r="AH82" s="1"/>
      <c r="AI82" s="1"/>
      <c r="AJ82" s="1"/>
      <c r="AK82" s="1"/>
      <c r="AL82" s="1"/>
    </row>
    <row r="83" customFormat="false" ht="15" hidden="false" customHeight="false" outlineLevel="0" collapsed="false">
      <c r="K83" s="1"/>
      <c r="L83" s="1"/>
      <c r="M83" s="1"/>
      <c r="N83" s="1"/>
      <c r="O83" s="1"/>
      <c r="P83" s="1"/>
      <c r="Q83" s="1"/>
      <c r="R83" s="1"/>
      <c r="S83" s="565"/>
      <c r="T83" s="239"/>
      <c r="U83" s="239"/>
      <c r="V83" s="239"/>
      <c r="W83" s="239"/>
      <c r="X83" s="239"/>
      <c r="Y83" s="239"/>
      <c r="Z83" s="239"/>
      <c r="AA83" s="1"/>
      <c r="AB83" s="1"/>
      <c r="AC83" s="1"/>
      <c r="AD83" s="1"/>
      <c r="AE83" s="1"/>
      <c r="AF83" s="1"/>
      <c r="AG83" s="1"/>
      <c r="AH83" s="1"/>
      <c r="AI83" s="1"/>
      <c r="AJ83" s="1"/>
      <c r="AK83" s="1"/>
      <c r="AL83" s="1"/>
    </row>
    <row r="84" customFormat="false" ht="15" hidden="false" customHeight="false" outlineLevel="0" collapsed="false">
      <c r="K84" s="1"/>
      <c r="L84" s="1"/>
      <c r="M84" s="1"/>
      <c r="N84" s="1"/>
      <c r="O84" s="1"/>
      <c r="P84" s="1"/>
      <c r="Q84" s="1"/>
      <c r="R84" s="1"/>
      <c r="S84" s="565"/>
      <c r="T84" s="239"/>
      <c r="U84" s="239"/>
      <c r="V84" s="239"/>
      <c r="W84" s="239"/>
      <c r="X84" s="239"/>
      <c r="Y84" s="239"/>
      <c r="Z84" s="239"/>
      <c r="AA84" s="1"/>
      <c r="AB84" s="1"/>
      <c r="AC84" s="1"/>
      <c r="AD84" s="1"/>
      <c r="AE84" s="1"/>
      <c r="AF84" s="1"/>
      <c r="AG84" s="1"/>
      <c r="AH84" s="1"/>
      <c r="AI84" s="1"/>
      <c r="AJ84" s="1"/>
      <c r="AK84" s="1"/>
      <c r="AL84" s="1"/>
    </row>
    <row r="85" customFormat="false" ht="15" hidden="false" customHeight="false" outlineLevel="0" collapsed="false">
      <c r="K85" s="1"/>
      <c r="L85" s="1"/>
      <c r="M85" s="1"/>
      <c r="N85" s="1"/>
      <c r="O85" s="1"/>
      <c r="P85" s="1"/>
      <c r="Q85" s="1"/>
      <c r="R85" s="1"/>
      <c r="S85" s="565"/>
      <c r="T85" s="239"/>
      <c r="U85" s="239"/>
      <c r="V85" s="239"/>
      <c r="W85" s="239"/>
      <c r="X85" s="239"/>
      <c r="Y85" s="239"/>
      <c r="Z85" s="239"/>
      <c r="AA85" s="1"/>
      <c r="AB85" s="1"/>
      <c r="AC85" s="1"/>
      <c r="AD85" s="1"/>
      <c r="AE85" s="1"/>
      <c r="AF85" s="1"/>
      <c r="AG85" s="1"/>
      <c r="AH85" s="1"/>
      <c r="AI85" s="1"/>
      <c r="AJ85" s="1"/>
      <c r="AK85" s="1"/>
      <c r="AL85" s="1"/>
    </row>
    <row r="86" customFormat="false" ht="15" hidden="false" customHeight="false" outlineLevel="0" collapsed="false">
      <c r="K86" s="1"/>
      <c r="L86" s="1"/>
      <c r="M86" s="1"/>
      <c r="N86" s="1"/>
      <c r="O86" s="1"/>
      <c r="P86" s="1"/>
      <c r="Q86" s="1"/>
      <c r="R86" s="1"/>
      <c r="S86" s="565"/>
      <c r="T86" s="239"/>
      <c r="U86" s="239"/>
      <c r="V86" s="239"/>
      <c r="W86" s="239"/>
      <c r="X86" s="239"/>
      <c r="Y86" s="239"/>
      <c r="Z86" s="239"/>
      <c r="AA86" s="1"/>
      <c r="AB86" s="1"/>
      <c r="AC86" s="1"/>
      <c r="AD86" s="1"/>
      <c r="AE86" s="1"/>
      <c r="AF86" s="1"/>
      <c r="AG86" s="1"/>
      <c r="AH86" s="1"/>
      <c r="AI86" s="1"/>
      <c r="AJ86" s="1"/>
      <c r="AK86" s="1"/>
      <c r="AL86" s="1"/>
    </row>
    <row r="87" customFormat="false" ht="15" hidden="false" customHeight="false" outlineLevel="0" collapsed="false">
      <c r="K87" s="1"/>
      <c r="L87" s="1"/>
      <c r="M87" s="1"/>
      <c r="N87" s="1"/>
      <c r="O87" s="1"/>
      <c r="P87" s="1"/>
      <c r="Q87" s="1"/>
      <c r="R87" s="1"/>
      <c r="S87" s="565"/>
      <c r="T87" s="239"/>
      <c r="U87" s="239"/>
      <c r="V87" s="239"/>
      <c r="W87" s="239"/>
      <c r="X87" s="239"/>
      <c r="Y87" s="239"/>
      <c r="Z87" s="239"/>
      <c r="AA87" s="1"/>
      <c r="AB87" s="1"/>
      <c r="AC87" s="1"/>
      <c r="AD87" s="1"/>
      <c r="AE87" s="1"/>
      <c r="AF87" s="1"/>
      <c r="AG87" s="1"/>
      <c r="AH87" s="1"/>
      <c r="AI87" s="1"/>
      <c r="AJ87" s="1"/>
      <c r="AK87" s="1"/>
      <c r="AL87" s="1"/>
    </row>
    <row r="88" customFormat="false" ht="15" hidden="false" customHeight="false" outlineLevel="0" collapsed="false">
      <c r="K88" s="1"/>
      <c r="L88" s="1"/>
      <c r="M88" s="1"/>
      <c r="N88" s="1"/>
      <c r="O88" s="1"/>
      <c r="P88" s="1"/>
      <c r="Q88" s="1"/>
      <c r="R88" s="1"/>
      <c r="S88" s="565"/>
      <c r="T88" s="239"/>
      <c r="U88" s="239"/>
      <c r="V88" s="239"/>
      <c r="W88" s="239"/>
      <c r="X88" s="239"/>
      <c r="Y88" s="239"/>
      <c r="Z88" s="239"/>
      <c r="AA88" s="1"/>
      <c r="AB88" s="1"/>
      <c r="AC88" s="1"/>
      <c r="AD88" s="1"/>
      <c r="AE88" s="1"/>
      <c r="AF88" s="1"/>
      <c r="AG88" s="1"/>
      <c r="AH88" s="1"/>
      <c r="AI88" s="1"/>
      <c r="AJ88" s="1"/>
      <c r="AK88" s="1"/>
      <c r="AL88" s="1"/>
    </row>
    <row r="89" customFormat="false" ht="15" hidden="false" customHeight="false" outlineLevel="0" collapsed="false">
      <c r="K89" s="1"/>
      <c r="L89" s="1"/>
      <c r="M89" s="1"/>
      <c r="N89" s="1"/>
      <c r="O89" s="1"/>
      <c r="P89" s="1"/>
      <c r="Q89" s="1"/>
      <c r="R89" s="1"/>
      <c r="S89" s="565"/>
      <c r="T89" s="239"/>
      <c r="U89" s="239"/>
      <c r="V89" s="239"/>
      <c r="W89" s="239"/>
      <c r="X89" s="239"/>
      <c r="Y89" s="239"/>
      <c r="Z89" s="239"/>
      <c r="AA89" s="1"/>
      <c r="AB89" s="1"/>
      <c r="AC89" s="1"/>
      <c r="AD89" s="1"/>
      <c r="AE89" s="1"/>
      <c r="AF89" s="1"/>
      <c r="AG89" s="1"/>
      <c r="AH89" s="1"/>
      <c r="AI89" s="1"/>
      <c r="AJ89" s="1"/>
      <c r="AK89" s="1"/>
      <c r="AL89" s="1"/>
    </row>
    <row r="90" customFormat="false" ht="15" hidden="false" customHeight="false" outlineLevel="0" collapsed="false">
      <c r="K90" s="1"/>
      <c r="L90" s="1"/>
      <c r="M90" s="1"/>
      <c r="N90" s="1"/>
      <c r="O90" s="1"/>
      <c r="P90" s="1"/>
      <c r="Q90" s="1"/>
      <c r="R90" s="1"/>
      <c r="S90" s="565"/>
      <c r="T90" s="239"/>
      <c r="U90" s="239"/>
      <c r="V90" s="239"/>
      <c r="W90" s="239"/>
      <c r="X90" s="239"/>
      <c r="Y90" s="239"/>
      <c r="Z90" s="239"/>
      <c r="AA90" s="1"/>
      <c r="AB90" s="1"/>
      <c r="AC90" s="1"/>
      <c r="AD90" s="1"/>
      <c r="AE90" s="1"/>
      <c r="AF90" s="1"/>
      <c r="AG90" s="1"/>
      <c r="AH90" s="1"/>
      <c r="AI90" s="1"/>
      <c r="AJ90" s="1"/>
      <c r="AK90" s="1"/>
      <c r="AL90" s="1"/>
    </row>
    <row r="91" customFormat="false" ht="15" hidden="false" customHeight="false" outlineLevel="0" collapsed="false">
      <c r="K91" s="1"/>
      <c r="L91" s="1"/>
      <c r="M91" s="1"/>
      <c r="N91" s="1"/>
      <c r="O91" s="1"/>
      <c r="P91" s="1"/>
      <c r="Q91" s="1"/>
      <c r="R91" s="1"/>
      <c r="S91" s="565"/>
      <c r="T91" s="239"/>
      <c r="U91" s="239"/>
      <c r="V91" s="239"/>
      <c r="W91" s="239"/>
      <c r="X91" s="239"/>
      <c r="Y91" s="239"/>
      <c r="Z91" s="239"/>
      <c r="AA91" s="1"/>
      <c r="AB91" s="1"/>
      <c r="AC91" s="1"/>
      <c r="AD91" s="1"/>
      <c r="AE91" s="1"/>
      <c r="AF91" s="1"/>
      <c r="AG91" s="1"/>
      <c r="AH91" s="1"/>
      <c r="AI91" s="1"/>
      <c r="AJ91" s="1"/>
      <c r="AK91" s="1"/>
      <c r="AL91" s="1"/>
    </row>
    <row r="92" customFormat="false" ht="15" hidden="false" customHeight="false" outlineLevel="0" collapsed="false">
      <c r="K92" s="1"/>
      <c r="L92" s="1"/>
      <c r="M92" s="1"/>
      <c r="N92" s="1"/>
      <c r="O92" s="1"/>
      <c r="P92" s="1"/>
      <c r="Q92" s="1"/>
      <c r="R92" s="1"/>
      <c r="S92" s="565"/>
      <c r="T92" s="239"/>
      <c r="U92" s="239"/>
      <c r="V92" s="239"/>
      <c r="W92" s="239"/>
      <c r="X92" s="239"/>
      <c r="Y92" s="239"/>
      <c r="Z92" s="239"/>
      <c r="AA92" s="1"/>
      <c r="AB92" s="1"/>
      <c r="AC92" s="1"/>
      <c r="AD92" s="1"/>
      <c r="AE92" s="1"/>
      <c r="AF92" s="1"/>
      <c r="AG92" s="1"/>
      <c r="AH92" s="1"/>
      <c r="AI92" s="1"/>
      <c r="AJ92" s="1"/>
      <c r="AK92" s="1"/>
      <c r="AL92" s="1"/>
    </row>
    <row r="93" customFormat="false" ht="15" hidden="false" customHeight="false" outlineLevel="0" collapsed="false">
      <c r="K93" s="1"/>
      <c r="L93" s="1"/>
      <c r="M93" s="1"/>
      <c r="N93" s="1"/>
      <c r="O93" s="1"/>
      <c r="P93" s="1"/>
      <c r="Q93" s="1"/>
      <c r="R93" s="1"/>
      <c r="S93" s="565"/>
      <c r="T93" s="239"/>
      <c r="U93" s="239"/>
      <c r="V93" s="239"/>
      <c r="W93" s="239"/>
      <c r="X93" s="239"/>
      <c r="Y93" s="239"/>
      <c r="Z93" s="239"/>
      <c r="AA93" s="1"/>
      <c r="AB93" s="1"/>
      <c r="AC93" s="1"/>
      <c r="AD93" s="1"/>
      <c r="AE93" s="1"/>
      <c r="AF93" s="1"/>
      <c r="AG93" s="1"/>
      <c r="AH93" s="1"/>
      <c r="AI93" s="1"/>
      <c r="AJ93" s="1"/>
      <c r="AK93" s="1"/>
      <c r="AL93" s="1"/>
    </row>
    <row r="94" customFormat="false" ht="15" hidden="false" customHeight="false" outlineLevel="0" collapsed="false">
      <c r="K94" s="1"/>
      <c r="L94" s="1"/>
      <c r="M94" s="1"/>
      <c r="N94" s="1"/>
      <c r="O94" s="1"/>
      <c r="P94" s="1"/>
      <c r="Q94" s="1"/>
      <c r="R94" s="1"/>
      <c r="S94" s="565"/>
      <c r="T94" s="239"/>
      <c r="U94" s="239"/>
      <c r="V94" s="239"/>
      <c r="W94" s="239"/>
      <c r="X94" s="239"/>
      <c r="Y94" s="239"/>
      <c r="Z94" s="239"/>
      <c r="AA94" s="1"/>
      <c r="AB94" s="1"/>
      <c r="AC94" s="1"/>
      <c r="AD94" s="1"/>
      <c r="AE94" s="1"/>
      <c r="AF94" s="1"/>
      <c r="AG94" s="1"/>
      <c r="AH94" s="1"/>
      <c r="AI94" s="1"/>
      <c r="AJ94" s="1"/>
      <c r="AK94" s="1"/>
      <c r="AL94" s="1"/>
    </row>
    <row r="95" customFormat="false" ht="15" hidden="false" customHeight="false" outlineLevel="0" collapsed="false">
      <c r="K95" s="1"/>
      <c r="L95" s="1"/>
      <c r="M95" s="1"/>
      <c r="N95" s="1"/>
      <c r="O95" s="1"/>
      <c r="P95" s="1"/>
      <c r="Q95" s="1"/>
      <c r="R95" s="1"/>
      <c r="S95" s="565"/>
      <c r="T95" s="239"/>
      <c r="U95" s="239"/>
      <c r="V95" s="239"/>
      <c r="W95" s="239"/>
      <c r="X95" s="239"/>
      <c r="Y95" s="239"/>
      <c r="Z95" s="239"/>
      <c r="AA95" s="1"/>
      <c r="AB95" s="1"/>
      <c r="AC95" s="1"/>
      <c r="AD95" s="1"/>
      <c r="AE95" s="1"/>
      <c r="AF95" s="1"/>
      <c r="AG95" s="1"/>
      <c r="AH95" s="1"/>
      <c r="AI95" s="1"/>
      <c r="AJ95" s="1"/>
      <c r="AK95" s="1"/>
      <c r="AL95" s="1"/>
    </row>
    <row r="96" customFormat="false" ht="15" hidden="false" customHeight="false" outlineLevel="0" collapsed="false">
      <c r="K96" s="1"/>
      <c r="L96" s="1"/>
      <c r="M96" s="1"/>
      <c r="N96" s="1"/>
      <c r="O96" s="1"/>
      <c r="P96" s="1"/>
      <c r="Q96" s="1"/>
      <c r="R96" s="1"/>
      <c r="S96" s="565"/>
      <c r="T96" s="239"/>
      <c r="U96" s="239"/>
      <c r="V96" s="239"/>
      <c r="W96" s="239"/>
      <c r="X96" s="239"/>
      <c r="Y96" s="239"/>
      <c r="Z96" s="239"/>
      <c r="AA96" s="1"/>
      <c r="AB96" s="1"/>
      <c r="AC96" s="1"/>
      <c r="AD96" s="1"/>
      <c r="AE96" s="1"/>
      <c r="AF96" s="1"/>
      <c r="AG96" s="1"/>
      <c r="AH96" s="1"/>
      <c r="AI96" s="1"/>
      <c r="AJ96" s="1"/>
      <c r="AK96" s="1"/>
      <c r="AL96" s="1"/>
    </row>
    <row r="97" customFormat="false" ht="15" hidden="false" customHeight="false" outlineLevel="0" collapsed="false">
      <c r="K97" s="1"/>
      <c r="L97" s="1"/>
      <c r="M97" s="1"/>
      <c r="N97" s="1"/>
      <c r="O97" s="1"/>
      <c r="P97" s="1"/>
      <c r="Q97" s="1"/>
      <c r="R97" s="1"/>
      <c r="S97" s="565"/>
      <c r="T97" s="239"/>
      <c r="U97" s="239"/>
      <c r="V97" s="239"/>
      <c r="W97" s="239"/>
      <c r="X97" s="239"/>
      <c r="Y97" s="239"/>
      <c r="Z97" s="239"/>
      <c r="AA97" s="1"/>
      <c r="AB97" s="1"/>
      <c r="AC97" s="1"/>
      <c r="AD97" s="1"/>
      <c r="AE97" s="1"/>
      <c r="AF97" s="1"/>
      <c r="AG97" s="1"/>
      <c r="AH97" s="1"/>
      <c r="AI97" s="1"/>
      <c r="AJ97" s="1"/>
      <c r="AK97" s="1"/>
      <c r="AL97" s="1"/>
    </row>
    <row r="98" customFormat="false" ht="15" hidden="false" customHeight="false" outlineLevel="0" collapsed="false">
      <c r="K98" s="1"/>
      <c r="L98" s="1"/>
      <c r="M98" s="1"/>
      <c r="N98" s="1"/>
      <c r="O98" s="1"/>
      <c r="P98" s="1"/>
      <c r="Q98" s="1"/>
      <c r="R98" s="1"/>
      <c r="S98" s="565"/>
      <c r="T98" s="239"/>
      <c r="U98" s="239"/>
      <c r="V98" s="239"/>
      <c r="W98" s="239"/>
      <c r="X98" s="239"/>
      <c r="Y98" s="239"/>
      <c r="Z98" s="239"/>
      <c r="AA98" s="1"/>
      <c r="AB98" s="1"/>
      <c r="AC98" s="1"/>
      <c r="AD98" s="1"/>
      <c r="AE98" s="1"/>
      <c r="AF98" s="1"/>
      <c r="AG98" s="1"/>
      <c r="AH98" s="1"/>
      <c r="AI98" s="1"/>
      <c r="AJ98" s="1"/>
      <c r="AK98" s="1"/>
      <c r="AL98" s="1"/>
    </row>
    <row r="99" customFormat="false" ht="15" hidden="false" customHeight="false" outlineLevel="0" collapsed="false">
      <c r="K99" s="1"/>
      <c r="L99" s="1"/>
      <c r="M99" s="1"/>
      <c r="N99" s="1"/>
      <c r="O99" s="1"/>
      <c r="P99" s="1"/>
      <c r="Q99" s="1"/>
      <c r="R99" s="1"/>
      <c r="S99" s="565"/>
      <c r="T99" s="239"/>
      <c r="U99" s="239"/>
      <c r="V99" s="239"/>
      <c r="W99" s="239"/>
      <c r="X99" s="239"/>
      <c r="Y99" s="239"/>
      <c r="Z99" s="239"/>
      <c r="AA99" s="1"/>
      <c r="AB99" s="1"/>
      <c r="AC99" s="1"/>
      <c r="AD99" s="1"/>
      <c r="AE99" s="1"/>
      <c r="AF99" s="1"/>
      <c r="AG99" s="1"/>
      <c r="AH99" s="1"/>
      <c r="AI99" s="1"/>
      <c r="AJ99" s="1"/>
      <c r="AK99" s="1"/>
      <c r="AL99" s="1"/>
    </row>
    <row r="100" customFormat="false" ht="15" hidden="false" customHeight="false" outlineLevel="0" collapsed="false">
      <c r="K100" s="1"/>
      <c r="L100" s="1"/>
      <c r="M100" s="1"/>
      <c r="N100" s="1"/>
      <c r="O100" s="1"/>
      <c r="P100" s="1"/>
      <c r="Q100" s="1"/>
      <c r="R100" s="1"/>
      <c r="S100" s="565"/>
      <c r="T100" s="239"/>
      <c r="U100" s="239"/>
      <c r="V100" s="239"/>
      <c r="W100" s="239"/>
      <c r="X100" s="239"/>
      <c r="Y100" s="239"/>
      <c r="Z100" s="239"/>
      <c r="AA100" s="1"/>
      <c r="AB100" s="1"/>
      <c r="AC100" s="1"/>
      <c r="AD100" s="1"/>
      <c r="AE100" s="1"/>
      <c r="AF100" s="1"/>
      <c r="AG100" s="1"/>
      <c r="AH100" s="1"/>
      <c r="AI100" s="1"/>
      <c r="AJ100" s="1"/>
      <c r="AK100" s="1"/>
      <c r="AL100" s="1"/>
    </row>
    <row r="101" customFormat="false" ht="15" hidden="false" customHeight="false" outlineLevel="0" collapsed="false">
      <c r="K101" s="1"/>
      <c r="L101" s="1"/>
      <c r="M101" s="1"/>
      <c r="N101" s="1"/>
      <c r="O101" s="1"/>
      <c r="P101" s="1"/>
      <c r="Q101" s="1"/>
      <c r="R101" s="1"/>
      <c r="S101" s="565"/>
      <c r="T101" s="239"/>
      <c r="U101" s="239"/>
      <c r="V101" s="239"/>
      <c r="W101" s="239"/>
      <c r="X101" s="239"/>
      <c r="Y101" s="239"/>
      <c r="Z101" s="239"/>
      <c r="AA101" s="1"/>
      <c r="AB101" s="1"/>
      <c r="AC101" s="1"/>
      <c r="AD101" s="1"/>
      <c r="AE101" s="1"/>
      <c r="AF101" s="1"/>
      <c r="AG101" s="1"/>
      <c r="AH101" s="1"/>
      <c r="AI101" s="1"/>
      <c r="AJ101" s="1"/>
      <c r="AK101" s="1"/>
      <c r="AL101" s="1"/>
    </row>
    <row r="102" customFormat="false" ht="15" hidden="false" customHeight="false" outlineLevel="0" collapsed="false">
      <c r="K102" s="1"/>
      <c r="L102" s="1"/>
      <c r="M102" s="1"/>
      <c r="N102" s="1"/>
      <c r="O102" s="1"/>
      <c r="P102" s="1"/>
      <c r="Q102" s="1"/>
      <c r="R102" s="1"/>
      <c r="S102" s="565"/>
      <c r="T102" s="239"/>
      <c r="U102" s="239"/>
      <c r="V102" s="239"/>
      <c r="W102" s="239"/>
      <c r="X102" s="239"/>
      <c r="Y102" s="239"/>
      <c r="Z102" s="239"/>
      <c r="AA102" s="1"/>
      <c r="AB102" s="1"/>
      <c r="AC102" s="1"/>
      <c r="AD102" s="1"/>
      <c r="AE102" s="1"/>
      <c r="AF102" s="1"/>
      <c r="AG102" s="1"/>
      <c r="AH102" s="1"/>
      <c r="AI102" s="1"/>
      <c r="AJ102" s="1"/>
      <c r="AK102" s="1"/>
      <c r="AL102" s="1"/>
    </row>
    <row r="103" customFormat="false" ht="15" hidden="false" customHeight="false" outlineLevel="0" collapsed="false">
      <c r="K103" s="1"/>
      <c r="L103" s="1"/>
      <c r="M103" s="1"/>
      <c r="N103" s="1"/>
      <c r="O103" s="1"/>
      <c r="P103" s="1"/>
      <c r="Q103" s="1"/>
      <c r="R103" s="1"/>
      <c r="S103" s="565"/>
      <c r="T103" s="239"/>
      <c r="U103" s="239"/>
      <c r="V103" s="239"/>
      <c r="W103" s="239"/>
      <c r="X103" s="239"/>
      <c r="Y103" s="239"/>
      <c r="Z103" s="239"/>
      <c r="AA103" s="1"/>
      <c r="AB103" s="1"/>
      <c r="AC103" s="1"/>
      <c r="AD103" s="1"/>
      <c r="AE103" s="1"/>
      <c r="AF103" s="1"/>
      <c r="AG103" s="1"/>
      <c r="AH103" s="1"/>
      <c r="AI103" s="1"/>
      <c r="AJ103" s="1"/>
      <c r="AK103" s="1"/>
      <c r="AL103" s="1"/>
    </row>
    <row r="104" customFormat="false" ht="15" hidden="false" customHeight="false" outlineLevel="0" collapsed="false">
      <c r="K104" s="1"/>
      <c r="L104" s="1"/>
      <c r="M104" s="1"/>
      <c r="N104" s="1"/>
      <c r="O104" s="1"/>
      <c r="P104" s="1"/>
      <c r="Q104" s="1"/>
      <c r="R104" s="1"/>
      <c r="S104" s="565"/>
      <c r="T104" s="239"/>
      <c r="U104" s="239"/>
      <c r="V104" s="239"/>
      <c r="W104" s="239"/>
      <c r="X104" s="239"/>
      <c r="Y104" s="239"/>
      <c r="Z104" s="239"/>
      <c r="AA104" s="1"/>
      <c r="AB104" s="1"/>
      <c r="AC104" s="1"/>
      <c r="AD104" s="1"/>
      <c r="AE104" s="1"/>
      <c r="AF104" s="1"/>
      <c r="AG104" s="1"/>
      <c r="AH104" s="1"/>
      <c r="AI104" s="1"/>
      <c r="AJ104" s="1"/>
      <c r="AK104" s="1"/>
      <c r="AL104" s="1"/>
    </row>
    <row r="105" customFormat="false" ht="15" hidden="false" customHeight="false" outlineLevel="0" collapsed="false">
      <c r="K105" s="1"/>
      <c r="L105" s="1"/>
      <c r="M105" s="1"/>
      <c r="N105" s="1"/>
      <c r="O105" s="1"/>
      <c r="P105" s="1"/>
      <c r="Q105" s="1"/>
      <c r="R105" s="1"/>
      <c r="S105" s="565"/>
      <c r="T105" s="239"/>
      <c r="U105" s="239"/>
      <c r="V105" s="239"/>
      <c r="W105" s="239"/>
      <c r="X105" s="239"/>
      <c r="Y105" s="239"/>
      <c r="Z105" s="239"/>
      <c r="AA105" s="1"/>
      <c r="AB105" s="1"/>
      <c r="AC105" s="1"/>
      <c r="AD105" s="1"/>
      <c r="AE105" s="1"/>
      <c r="AF105" s="1"/>
      <c r="AG105" s="1"/>
      <c r="AH105" s="1"/>
      <c r="AI105" s="1"/>
      <c r="AJ105" s="1"/>
      <c r="AK105" s="1"/>
      <c r="AL105" s="1"/>
    </row>
    <row r="106" customFormat="false" ht="15" hidden="false" customHeight="false" outlineLevel="0" collapsed="false">
      <c r="K106" s="1"/>
      <c r="L106" s="1"/>
      <c r="M106" s="1"/>
      <c r="N106" s="1"/>
      <c r="O106" s="1"/>
      <c r="P106" s="1"/>
      <c r="Q106" s="1"/>
      <c r="R106" s="1"/>
      <c r="S106" s="565"/>
      <c r="T106" s="239"/>
      <c r="U106" s="239"/>
      <c r="V106" s="239"/>
      <c r="W106" s="239"/>
      <c r="X106" s="239"/>
      <c r="Y106" s="239"/>
      <c r="Z106" s="239"/>
      <c r="AA106" s="1"/>
      <c r="AB106" s="1"/>
      <c r="AC106" s="1"/>
      <c r="AD106" s="1"/>
      <c r="AE106" s="1"/>
      <c r="AF106" s="1"/>
      <c r="AG106" s="1"/>
      <c r="AH106" s="1"/>
      <c r="AI106" s="1"/>
      <c r="AJ106" s="1"/>
      <c r="AK106" s="1"/>
      <c r="AL106" s="1"/>
    </row>
    <row r="107" customFormat="false" ht="15" hidden="false" customHeight="false" outlineLevel="0" collapsed="false">
      <c r="K107" s="1"/>
      <c r="L107" s="1"/>
      <c r="M107" s="1"/>
      <c r="N107" s="1"/>
      <c r="O107" s="1"/>
      <c r="P107" s="1"/>
      <c r="Q107" s="1"/>
      <c r="R107" s="1"/>
      <c r="S107" s="565"/>
      <c r="T107" s="239"/>
      <c r="U107" s="239"/>
      <c r="V107" s="239"/>
      <c r="W107" s="239"/>
      <c r="X107" s="239"/>
      <c r="Y107" s="239"/>
      <c r="Z107" s="239"/>
      <c r="AA107" s="1"/>
      <c r="AB107" s="1"/>
      <c r="AC107" s="1"/>
      <c r="AD107" s="1"/>
      <c r="AE107" s="1"/>
      <c r="AF107" s="1"/>
      <c r="AG107" s="1"/>
      <c r="AH107" s="1"/>
      <c r="AI107" s="1"/>
      <c r="AJ107" s="1"/>
      <c r="AK107" s="1"/>
      <c r="AL107" s="1"/>
    </row>
    <row r="108" customFormat="false" ht="15" hidden="false" customHeight="false" outlineLevel="0" collapsed="false">
      <c r="K108" s="1"/>
      <c r="L108" s="1"/>
      <c r="M108" s="1"/>
      <c r="N108" s="1"/>
      <c r="O108" s="1"/>
      <c r="P108" s="1"/>
      <c r="Q108" s="1"/>
      <c r="R108" s="1"/>
      <c r="S108" s="565"/>
      <c r="T108" s="239"/>
      <c r="U108" s="239"/>
      <c r="V108" s="239"/>
      <c r="W108" s="239"/>
      <c r="X108" s="239"/>
      <c r="Y108" s="239"/>
      <c r="Z108" s="239"/>
      <c r="AA108" s="1"/>
      <c r="AB108" s="1"/>
      <c r="AC108" s="1"/>
      <c r="AD108" s="1"/>
      <c r="AE108" s="1"/>
      <c r="AF108" s="1"/>
      <c r="AG108" s="1"/>
      <c r="AH108" s="1"/>
      <c r="AI108" s="1"/>
      <c r="AJ108" s="1"/>
      <c r="AK108" s="1"/>
      <c r="AL108" s="1"/>
    </row>
    <row r="109" customFormat="false" ht="15" hidden="false" customHeight="false" outlineLevel="0" collapsed="false">
      <c r="K109" s="1"/>
      <c r="L109" s="1"/>
      <c r="M109" s="1"/>
      <c r="N109" s="1"/>
      <c r="O109" s="1"/>
      <c r="P109" s="1"/>
      <c r="Q109" s="1"/>
      <c r="R109" s="1"/>
      <c r="S109" s="565"/>
      <c r="T109" s="239"/>
      <c r="U109" s="239"/>
      <c r="V109" s="239"/>
      <c r="W109" s="239"/>
      <c r="X109" s="239"/>
      <c r="Y109" s="239"/>
      <c r="Z109" s="239"/>
      <c r="AA109" s="1"/>
      <c r="AB109" s="1"/>
      <c r="AC109" s="1"/>
      <c r="AD109" s="1"/>
      <c r="AE109" s="1"/>
      <c r="AF109" s="1"/>
      <c r="AG109" s="1"/>
      <c r="AH109" s="1"/>
      <c r="AI109" s="1"/>
      <c r="AJ109" s="1"/>
      <c r="AK109" s="1"/>
      <c r="AL109" s="1"/>
    </row>
    <row r="110" customFormat="false" ht="15" hidden="false" customHeight="false" outlineLevel="0" collapsed="false">
      <c r="K110" s="1"/>
      <c r="L110" s="1"/>
      <c r="M110" s="1"/>
      <c r="N110" s="1"/>
      <c r="O110" s="1"/>
      <c r="P110" s="1"/>
      <c r="Q110" s="1"/>
      <c r="R110" s="1"/>
      <c r="S110" s="565"/>
      <c r="T110" s="239"/>
      <c r="U110" s="239"/>
      <c r="V110" s="239"/>
      <c r="W110" s="239"/>
      <c r="X110" s="239"/>
      <c r="Y110" s="239"/>
      <c r="Z110" s="239"/>
      <c r="AA110" s="1"/>
      <c r="AB110" s="1"/>
      <c r="AC110" s="1"/>
      <c r="AD110" s="1"/>
      <c r="AE110" s="1"/>
      <c r="AF110" s="1"/>
      <c r="AG110" s="1"/>
      <c r="AH110" s="1"/>
      <c r="AI110" s="1"/>
      <c r="AJ110" s="1"/>
      <c r="AK110" s="1"/>
      <c r="AL110" s="1"/>
    </row>
    <row r="111" customFormat="false" ht="15" hidden="false" customHeight="false" outlineLevel="0" collapsed="false">
      <c r="K111" s="1"/>
      <c r="L111" s="1"/>
      <c r="M111" s="1"/>
      <c r="N111" s="1"/>
      <c r="O111" s="1"/>
      <c r="P111" s="1"/>
      <c r="Q111" s="1"/>
      <c r="R111" s="1"/>
      <c r="S111" s="565"/>
      <c r="T111" s="239"/>
      <c r="U111" s="239"/>
      <c r="V111" s="239"/>
      <c r="W111" s="239"/>
      <c r="X111" s="239"/>
      <c r="Y111" s="239"/>
      <c r="Z111" s="239"/>
      <c r="AA111" s="1"/>
      <c r="AB111" s="1"/>
      <c r="AC111" s="1"/>
      <c r="AD111" s="1"/>
      <c r="AE111" s="1"/>
      <c r="AF111" s="1"/>
      <c r="AG111" s="1"/>
      <c r="AH111" s="1"/>
      <c r="AI111" s="1"/>
      <c r="AJ111" s="1"/>
      <c r="AK111" s="1"/>
      <c r="AL111" s="1"/>
    </row>
    <row r="112" customFormat="false" ht="15" hidden="false" customHeight="false" outlineLevel="0" collapsed="false">
      <c r="K112" s="1"/>
      <c r="L112" s="1"/>
      <c r="M112" s="1"/>
      <c r="N112" s="1"/>
      <c r="O112" s="1"/>
      <c r="P112" s="1"/>
      <c r="Q112" s="1"/>
      <c r="R112" s="1"/>
      <c r="S112" s="565"/>
      <c r="T112" s="239"/>
      <c r="U112" s="239"/>
      <c r="V112" s="239"/>
      <c r="W112" s="239"/>
      <c r="X112" s="239"/>
      <c r="Y112" s="239"/>
      <c r="Z112" s="239"/>
      <c r="AA112" s="1"/>
      <c r="AB112" s="1"/>
      <c r="AC112" s="1"/>
      <c r="AD112" s="1"/>
      <c r="AE112" s="1"/>
      <c r="AF112" s="1"/>
      <c r="AG112" s="1"/>
      <c r="AH112" s="1"/>
      <c r="AI112" s="1"/>
      <c r="AJ112" s="1"/>
      <c r="AK112" s="1"/>
      <c r="AL112" s="1"/>
    </row>
    <row r="113" customFormat="false" ht="15" hidden="false" customHeight="false" outlineLevel="0" collapsed="false">
      <c r="K113" s="1"/>
      <c r="L113" s="1"/>
      <c r="M113" s="1"/>
      <c r="N113" s="1"/>
      <c r="O113" s="1"/>
      <c r="P113" s="1"/>
      <c r="Q113" s="1"/>
      <c r="R113" s="1"/>
      <c r="S113" s="565"/>
      <c r="T113" s="239"/>
      <c r="U113" s="239"/>
      <c r="V113" s="239"/>
      <c r="W113" s="239"/>
      <c r="X113" s="239"/>
      <c r="Y113" s="239"/>
      <c r="Z113" s="239"/>
      <c r="AA113" s="1"/>
      <c r="AB113" s="1"/>
      <c r="AC113" s="1"/>
      <c r="AD113" s="1"/>
      <c r="AE113" s="1"/>
      <c r="AF113" s="1"/>
      <c r="AG113" s="1"/>
      <c r="AH113" s="1"/>
      <c r="AI113" s="1"/>
      <c r="AJ113" s="1"/>
      <c r="AK113" s="1"/>
      <c r="AL113" s="1"/>
    </row>
    <row r="114" customFormat="false" ht="15" hidden="false" customHeight="false" outlineLevel="0" collapsed="false">
      <c r="K114" s="1"/>
      <c r="L114" s="1"/>
      <c r="M114" s="1"/>
      <c r="N114" s="1"/>
      <c r="O114" s="1"/>
      <c r="P114" s="1"/>
      <c r="Q114" s="1"/>
      <c r="R114" s="1"/>
      <c r="S114" s="565"/>
      <c r="T114" s="239"/>
      <c r="U114" s="239"/>
      <c r="V114" s="239"/>
      <c r="W114" s="239"/>
      <c r="X114" s="239"/>
      <c r="Y114" s="239"/>
      <c r="Z114" s="239"/>
      <c r="AA114" s="1"/>
      <c r="AB114" s="1"/>
      <c r="AC114" s="1"/>
      <c r="AD114" s="1"/>
      <c r="AE114" s="1"/>
      <c r="AF114" s="1"/>
      <c r="AG114" s="1"/>
      <c r="AH114" s="1"/>
      <c r="AI114" s="1"/>
      <c r="AJ114" s="1"/>
      <c r="AK114" s="1"/>
      <c r="AL114" s="1"/>
    </row>
    <row r="115" customFormat="false" ht="15" hidden="false" customHeight="false" outlineLevel="0" collapsed="false">
      <c r="K115" s="1"/>
      <c r="L115" s="1"/>
      <c r="M115" s="1"/>
      <c r="N115" s="1"/>
      <c r="O115" s="1"/>
      <c r="P115" s="1"/>
      <c r="Q115" s="1"/>
      <c r="R115" s="1"/>
      <c r="S115" s="565"/>
      <c r="T115" s="239"/>
      <c r="U115" s="239"/>
      <c r="V115" s="239"/>
      <c r="W115" s="239"/>
      <c r="X115" s="239"/>
      <c r="Y115" s="239"/>
      <c r="Z115" s="239"/>
      <c r="AA115" s="1"/>
      <c r="AB115" s="1"/>
      <c r="AC115" s="1"/>
      <c r="AD115" s="1"/>
      <c r="AE115" s="1"/>
      <c r="AF115" s="1"/>
      <c r="AG115" s="1"/>
      <c r="AH115" s="1"/>
      <c r="AI115" s="1"/>
      <c r="AJ115" s="1"/>
      <c r="AK115" s="1"/>
      <c r="AL115" s="1"/>
    </row>
    <row r="116" customFormat="false" ht="15" hidden="false" customHeight="false" outlineLevel="0" collapsed="false">
      <c r="K116" s="1"/>
      <c r="L116" s="1"/>
      <c r="M116" s="1"/>
      <c r="N116" s="1"/>
      <c r="O116" s="1"/>
      <c r="P116" s="1"/>
      <c r="Q116" s="1"/>
      <c r="R116" s="1"/>
      <c r="S116" s="565"/>
      <c r="T116" s="239"/>
      <c r="U116" s="239"/>
      <c r="V116" s="239"/>
      <c r="W116" s="239"/>
      <c r="X116" s="239"/>
      <c r="Y116" s="239"/>
      <c r="Z116" s="239"/>
      <c r="AA116" s="1"/>
      <c r="AB116" s="1"/>
      <c r="AC116" s="1"/>
      <c r="AD116" s="1"/>
      <c r="AE116" s="1"/>
      <c r="AF116" s="1"/>
      <c r="AG116" s="1"/>
      <c r="AH116" s="1"/>
      <c r="AI116" s="1"/>
      <c r="AJ116" s="1"/>
      <c r="AK116" s="1"/>
      <c r="AL116" s="1"/>
    </row>
    <row r="117" customFormat="false" ht="15" hidden="false" customHeight="false" outlineLevel="0" collapsed="false">
      <c r="K117" s="1"/>
      <c r="L117" s="1"/>
      <c r="M117" s="1"/>
      <c r="N117" s="1"/>
      <c r="O117" s="1"/>
      <c r="P117" s="1"/>
      <c r="Q117" s="1"/>
      <c r="R117" s="1"/>
      <c r="S117" s="565"/>
      <c r="T117" s="239"/>
      <c r="U117" s="239"/>
      <c r="V117" s="239"/>
      <c r="W117" s="239"/>
      <c r="X117" s="239"/>
      <c r="Y117" s="239"/>
      <c r="Z117" s="239"/>
      <c r="AA117" s="1"/>
      <c r="AB117" s="1"/>
      <c r="AC117" s="1"/>
      <c r="AD117" s="1"/>
      <c r="AE117" s="1"/>
      <c r="AF117" s="1"/>
      <c r="AG117" s="1"/>
      <c r="AH117" s="1"/>
      <c r="AI117" s="1"/>
      <c r="AJ117" s="1"/>
      <c r="AK117" s="1"/>
      <c r="AL117" s="1"/>
    </row>
    <row r="118" customFormat="false" ht="15" hidden="false" customHeight="false" outlineLevel="0" collapsed="false">
      <c r="K118" s="1"/>
      <c r="L118" s="1"/>
      <c r="M118" s="1"/>
      <c r="N118" s="1"/>
      <c r="O118" s="1"/>
      <c r="P118" s="1"/>
      <c r="Q118" s="1"/>
      <c r="R118" s="1"/>
      <c r="S118" s="565"/>
      <c r="T118" s="239"/>
      <c r="U118" s="239"/>
      <c r="V118" s="239"/>
      <c r="W118" s="239"/>
      <c r="X118" s="239"/>
      <c r="Y118" s="239"/>
      <c r="Z118" s="239"/>
      <c r="AA118" s="1"/>
      <c r="AB118" s="1"/>
      <c r="AC118" s="1"/>
      <c r="AD118" s="1"/>
      <c r="AE118" s="1"/>
      <c r="AF118" s="1"/>
      <c r="AG118" s="1"/>
      <c r="AH118" s="1"/>
      <c r="AI118" s="1"/>
      <c r="AJ118" s="1"/>
      <c r="AK118" s="1"/>
      <c r="AL118" s="1"/>
    </row>
    <row r="119" customFormat="false" ht="15" hidden="false" customHeight="false" outlineLevel="0" collapsed="false">
      <c r="K119" s="1"/>
      <c r="L119" s="1"/>
      <c r="M119" s="1"/>
      <c r="N119" s="1"/>
      <c r="O119" s="1"/>
      <c r="P119" s="1"/>
      <c r="Q119" s="1"/>
      <c r="R119" s="1"/>
      <c r="S119" s="565"/>
      <c r="T119" s="239"/>
      <c r="U119" s="239"/>
      <c r="V119" s="239"/>
      <c r="W119" s="239"/>
      <c r="X119" s="239"/>
      <c r="Y119" s="239"/>
      <c r="Z119" s="239"/>
      <c r="AA119" s="1"/>
      <c r="AB119" s="1"/>
      <c r="AC119" s="1"/>
      <c r="AD119" s="1"/>
      <c r="AE119" s="1"/>
      <c r="AF119" s="1"/>
      <c r="AG119" s="1"/>
      <c r="AH119" s="1"/>
      <c r="AI119" s="1"/>
      <c r="AJ119" s="1"/>
      <c r="AK119" s="1"/>
      <c r="AL119" s="1"/>
    </row>
    <row r="120" customFormat="false" ht="15" hidden="false" customHeight="false" outlineLevel="0" collapsed="false">
      <c r="K120" s="1"/>
      <c r="L120" s="1"/>
      <c r="M120" s="1"/>
      <c r="N120" s="1"/>
      <c r="O120" s="1"/>
      <c r="P120" s="1"/>
      <c r="Q120" s="1"/>
      <c r="R120" s="1"/>
      <c r="S120" s="565"/>
      <c r="T120" s="239"/>
      <c r="U120" s="239"/>
      <c r="V120" s="239"/>
      <c r="W120" s="239"/>
      <c r="X120" s="239"/>
      <c r="Y120" s="239"/>
      <c r="Z120" s="239"/>
      <c r="AA120" s="1"/>
      <c r="AB120" s="1"/>
      <c r="AC120" s="1"/>
      <c r="AD120" s="1"/>
      <c r="AE120" s="1"/>
      <c r="AF120" s="1"/>
      <c r="AG120" s="1"/>
      <c r="AH120" s="1"/>
      <c r="AI120" s="1"/>
      <c r="AJ120" s="1"/>
      <c r="AK120" s="1"/>
      <c r="AL120" s="1"/>
    </row>
    <row r="121" customFormat="false" ht="15" hidden="false" customHeight="false" outlineLevel="0" collapsed="false">
      <c r="K121" s="1"/>
      <c r="L121" s="1"/>
      <c r="M121" s="1"/>
      <c r="N121" s="1"/>
      <c r="O121" s="1"/>
      <c r="P121" s="1"/>
      <c r="Q121" s="1"/>
      <c r="R121" s="1"/>
      <c r="S121" s="565"/>
      <c r="T121" s="239"/>
      <c r="U121" s="239"/>
      <c r="V121" s="239"/>
      <c r="W121" s="239"/>
      <c r="X121" s="239"/>
      <c r="Y121" s="239"/>
      <c r="Z121" s="239"/>
      <c r="AA121" s="1"/>
      <c r="AB121" s="1"/>
      <c r="AC121" s="1"/>
      <c r="AD121" s="1"/>
      <c r="AE121" s="1"/>
      <c r="AF121" s="1"/>
      <c r="AG121" s="1"/>
      <c r="AH121" s="1"/>
      <c r="AI121" s="1"/>
      <c r="AJ121" s="1"/>
      <c r="AK121" s="1"/>
      <c r="AL121" s="1"/>
    </row>
    <row r="122" customFormat="false" ht="15" hidden="false" customHeight="false" outlineLevel="0" collapsed="false">
      <c r="K122" s="1"/>
      <c r="L122" s="1"/>
      <c r="M122" s="1"/>
      <c r="N122" s="1"/>
      <c r="O122" s="1"/>
      <c r="P122" s="1"/>
      <c r="Q122" s="1"/>
      <c r="R122" s="1"/>
      <c r="S122" s="565"/>
      <c r="T122" s="239"/>
      <c r="U122" s="239"/>
      <c r="V122" s="239"/>
      <c r="W122" s="239"/>
      <c r="X122" s="239"/>
      <c r="Y122" s="239"/>
      <c r="Z122" s="239"/>
      <c r="AA122" s="1"/>
      <c r="AB122" s="1"/>
      <c r="AC122" s="1"/>
      <c r="AD122" s="1"/>
      <c r="AE122" s="1"/>
      <c r="AF122" s="1"/>
      <c r="AG122" s="1"/>
      <c r="AH122" s="1"/>
      <c r="AI122" s="1"/>
      <c r="AJ122" s="1"/>
      <c r="AK122" s="1"/>
      <c r="AL122" s="1"/>
    </row>
    <row r="123" customFormat="false" ht="15" hidden="false" customHeight="false" outlineLevel="0" collapsed="false">
      <c r="K123" s="1"/>
      <c r="L123" s="1"/>
      <c r="M123" s="1"/>
      <c r="N123" s="1"/>
      <c r="O123" s="1"/>
      <c r="P123" s="1"/>
      <c r="Q123" s="1"/>
      <c r="R123" s="1"/>
      <c r="S123" s="565"/>
      <c r="T123" s="239"/>
      <c r="U123" s="239"/>
      <c r="V123" s="239"/>
      <c r="W123" s="239"/>
      <c r="X123" s="239"/>
      <c r="Y123" s="239"/>
      <c r="Z123" s="239"/>
      <c r="AA123" s="1"/>
      <c r="AB123" s="1"/>
      <c r="AC123" s="1"/>
      <c r="AD123" s="1"/>
      <c r="AE123" s="1"/>
      <c r="AF123" s="1"/>
      <c r="AG123" s="1"/>
      <c r="AH123" s="1"/>
      <c r="AI123" s="1"/>
      <c r="AJ123" s="1"/>
      <c r="AK123" s="1"/>
      <c r="AL123" s="1"/>
    </row>
    <row r="124" customFormat="false" ht="15" hidden="false" customHeight="false" outlineLevel="0" collapsed="false">
      <c r="K124" s="1"/>
      <c r="L124" s="1"/>
      <c r="M124" s="1"/>
      <c r="N124" s="1"/>
      <c r="O124" s="1"/>
      <c r="P124" s="1"/>
      <c r="Q124" s="1"/>
      <c r="R124" s="1"/>
      <c r="S124" s="565"/>
      <c r="T124" s="239"/>
      <c r="U124" s="239"/>
      <c r="V124" s="239"/>
      <c r="W124" s="239"/>
      <c r="X124" s="239"/>
      <c r="Y124" s="239"/>
      <c r="Z124" s="239"/>
      <c r="AA124" s="1"/>
      <c r="AB124" s="1"/>
      <c r="AC124" s="1"/>
      <c r="AD124" s="1"/>
      <c r="AE124" s="1"/>
      <c r="AF124" s="1"/>
      <c r="AG124" s="1"/>
      <c r="AH124" s="1"/>
      <c r="AI124" s="1"/>
      <c r="AJ124" s="1"/>
      <c r="AK124" s="1"/>
      <c r="AL124" s="1"/>
    </row>
    <row r="125" customFormat="false" ht="15" hidden="false" customHeight="false" outlineLevel="0" collapsed="false">
      <c r="K125" s="1"/>
      <c r="L125" s="1"/>
      <c r="M125" s="1"/>
      <c r="N125" s="1"/>
      <c r="O125" s="1"/>
      <c r="P125" s="1"/>
      <c r="Q125" s="1"/>
      <c r="R125" s="1"/>
      <c r="S125" s="565"/>
      <c r="T125" s="239"/>
      <c r="U125" s="239"/>
      <c r="V125" s="239"/>
      <c r="W125" s="239"/>
      <c r="X125" s="239"/>
      <c r="Y125" s="239"/>
      <c r="Z125" s="239"/>
      <c r="AA125" s="1"/>
      <c r="AB125" s="1"/>
      <c r="AC125" s="1"/>
      <c r="AD125" s="1"/>
      <c r="AE125" s="1"/>
      <c r="AF125" s="1"/>
      <c r="AG125" s="1"/>
      <c r="AH125" s="1"/>
      <c r="AI125" s="1"/>
      <c r="AJ125" s="1"/>
      <c r="AK125" s="1"/>
      <c r="AL125" s="1"/>
    </row>
    <row r="126" customFormat="false" ht="15" hidden="false" customHeight="false" outlineLevel="0" collapsed="false">
      <c r="K126" s="1"/>
      <c r="L126" s="1"/>
      <c r="M126" s="1"/>
      <c r="N126" s="1"/>
      <c r="O126" s="1"/>
      <c r="P126" s="1"/>
      <c r="Q126" s="1"/>
      <c r="R126" s="1"/>
      <c r="S126" s="565"/>
      <c r="T126" s="239"/>
      <c r="U126" s="239"/>
      <c r="V126" s="239"/>
      <c r="W126" s="239"/>
      <c r="X126" s="239"/>
      <c r="Y126" s="239"/>
      <c r="Z126" s="239"/>
      <c r="AA126" s="1"/>
      <c r="AB126" s="1"/>
      <c r="AC126" s="1"/>
      <c r="AD126" s="1"/>
      <c r="AE126" s="1"/>
      <c r="AF126" s="1"/>
      <c r="AG126" s="1"/>
      <c r="AH126" s="1"/>
      <c r="AI126" s="1"/>
      <c r="AJ126" s="1"/>
      <c r="AK126" s="1"/>
      <c r="AL126" s="1"/>
    </row>
    <row r="127" customFormat="false" ht="15" hidden="false" customHeight="false" outlineLevel="0" collapsed="false">
      <c r="K127" s="1"/>
      <c r="L127" s="1"/>
      <c r="M127" s="1"/>
      <c r="N127" s="1"/>
      <c r="O127" s="1"/>
      <c r="P127" s="1"/>
      <c r="Q127" s="1"/>
      <c r="R127" s="1"/>
      <c r="S127" s="565"/>
      <c r="T127" s="239"/>
      <c r="U127" s="239"/>
      <c r="V127" s="239"/>
      <c r="W127" s="239"/>
      <c r="X127" s="239"/>
      <c r="Y127" s="239"/>
      <c r="Z127" s="239"/>
      <c r="AA127" s="1"/>
      <c r="AB127" s="1"/>
      <c r="AC127" s="1"/>
      <c r="AD127" s="1"/>
      <c r="AE127" s="1"/>
      <c r="AF127" s="1"/>
      <c r="AG127" s="1"/>
      <c r="AH127" s="1"/>
      <c r="AI127" s="1"/>
      <c r="AJ127" s="1"/>
      <c r="AK127" s="1"/>
      <c r="AL127" s="1"/>
    </row>
    <row r="128" customFormat="false" ht="15" hidden="false" customHeight="false" outlineLevel="0" collapsed="false">
      <c r="K128" s="1"/>
      <c r="L128" s="1"/>
      <c r="M128" s="1"/>
      <c r="N128" s="1"/>
      <c r="O128" s="1"/>
      <c r="P128" s="1"/>
      <c r="Q128" s="1"/>
      <c r="R128" s="1"/>
      <c r="S128" s="565"/>
      <c r="T128" s="239"/>
      <c r="U128" s="239"/>
      <c r="V128" s="239"/>
      <c r="W128" s="239"/>
      <c r="X128" s="239"/>
      <c r="Y128" s="239"/>
      <c r="Z128" s="239"/>
      <c r="AA128" s="1"/>
      <c r="AB128" s="1"/>
      <c r="AC128" s="1"/>
      <c r="AD128" s="1"/>
      <c r="AE128" s="1"/>
      <c r="AF128" s="1"/>
      <c r="AG128" s="1"/>
      <c r="AH128" s="1"/>
      <c r="AI128" s="1"/>
      <c r="AJ128" s="1"/>
      <c r="AK128" s="1"/>
      <c r="AL128" s="1"/>
    </row>
    <row r="129" customFormat="false" ht="15" hidden="false" customHeight="false" outlineLevel="0" collapsed="false">
      <c r="K129" s="1"/>
      <c r="L129" s="1"/>
      <c r="M129" s="1"/>
      <c r="N129" s="1"/>
      <c r="O129" s="1"/>
      <c r="P129" s="1"/>
      <c r="Q129" s="1"/>
      <c r="R129" s="1"/>
      <c r="S129" s="565"/>
      <c r="T129" s="239"/>
      <c r="U129" s="239"/>
      <c r="V129" s="239"/>
      <c r="W129" s="239"/>
      <c r="X129" s="239"/>
      <c r="Y129" s="239"/>
      <c r="Z129" s="239"/>
      <c r="AA129" s="1"/>
      <c r="AB129" s="1"/>
      <c r="AC129" s="1"/>
      <c r="AD129" s="1"/>
      <c r="AE129" s="1"/>
      <c r="AF129" s="1"/>
      <c r="AG129" s="1"/>
      <c r="AH129" s="1"/>
      <c r="AI129" s="1"/>
      <c r="AJ129" s="1"/>
      <c r="AK129" s="1"/>
      <c r="AL129" s="1"/>
    </row>
    <row r="130" customFormat="false" ht="15" hidden="false" customHeight="false" outlineLevel="0" collapsed="false">
      <c r="K130" s="1"/>
      <c r="L130" s="1"/>
      <c r="M130" s="1"/>
      <c r="N130" s="1"/>
      <c r="O130" s="1"/>
      <c r="P130" s="1"/>
      <c r="Q130" s="1"/>
      <c r="R130" s="1"/>
      <c r="S130" s="565"/>
      <c r="T130" s="239"/>
      <c r="U130" s="239"/>
      <c r="V130" s="239"/>
      <c r="W130" s="239"/>
      <c r="X130" s="239"/>
      <c r="Y130" s="239"/>
      <c r="Z130" s="239"/>
      <c r="AA130" s="1"/>
      <c r="AB130" s="1"/>
      <c r="AC130" s="1"/>
      <c r="AD130" s="1"/>
      <c r="AE130" s="1"/>
      <c r="AF130" s="1"/>
      <c r="AG130" s="1"/>
      <c r="AH130" s="1"/>
      <c r="AI130" s="1"/>
      <c r="AJ130" s="1"/>
      <c r="AK130" s="1"/>
      <c r="AL130" s="1"/>
    </row>
    <row r="131" customFormat="false" ht="15" hidden="false" customHeight="false" outlineLevel="0" collapsed="false">
      <c r="K131" s="1"/>
      <c r="L131" s="1"/>
      <c r="M131" s="1"/>
      <c r="N131" s="1"/>
      <c r="O131" s="1"/>
      <c r="P131" s="1"/>
      <c r="Q131" s="1"/>
      <c r="R131" s="1"/>
      <c r="S131" s="565"/>
      <c r="T131" s="239"/>
      <c r="U131" s="239"/>
      <c r="V131" s="239"/>
      <c r="W131" s="239"/>
      <c r="X131" s="239"/>
      <c r="Y131" s="239"/>
      <c r="Z131" s="239"/>
      <c r="AA131" s="1"/>
      <c r="AB131" s="1"/>
      <c r="AC131" s="1"/>
      <c r="AD131" s="1"/>
      <c r="AE131" s="1"/>
      <c r="AF131" s="1"/>
      <c r="AG131" s="1"/>
      <c r="AH131" s="1"/>
      <c r="AI131" s="1"/>
      <c r="AJ131" s="1"/>
      <c r="AK131" s="1"/>
      <c r="AL131" s="1"/>
    </row>
    <row r="132" customFormat="false" ht="15" hidden="false" customHeight="false" outlineLevel="0" collapsed="false">
      <c r="K132" s="1"/>
      <c r="L132" s="1"/>
      <c r="M132" s="1"/>
      <c r="N132" s="1"/>
      <c r="O132" s="1"/>
      <c r="P132" s="1"/>
      <c r="Q132" s="1"/>
      <c r="R132" s="1"/>
      <c r="S132" s="565"/>
      <c r="T132" s="239"/>
      <c r="U132" s="239"/>
      <c r="V132" s="239"/>
      <c r="W132" s="239"/>
      <c r="X132" s="239"/>
      <c r="Y132" s="239"/>
      <c r="Z132" s="239"/>
      <c r="AA132" s="1"/>
      <c r="AB132" s="1"/>
      <c r="AC132" s="1"/>
      <c r="AD132" s="1"/>
      <c r="AE132" s="1"/>
      <c r="AF132" s="1"/>
      <c r="AG132" s="1"/>
      <c r="AH132" s="1"/>
      <c r="AI132" s="1"/>
      <c r="AJ132" s="1"/>
      <c r="AK132" s="1"/>
      <c r="AL132" s="1"/>
    </row>
    <row r="133" customFormat="false" ht="15" hidden="false" customHeight="false" outlineLevel="0" collapsed="false">
      <c r="K133" s="1"/>
      <c r="L133" s="1"/>
      <c r="M133" s="1"/>
      <c r="N133" s="1"/>
      <c r="O133" s="1"/>
      <c r="P133" s="1"/>
      <c r="Q133" s="1"/>
      <c r="R133" s="1"/>
      <c r="S133" s="565"/>
      <c r="T133" s="239"/>
      <c r="U133" s="239"/>
      <c r="V133" s="239"/>
      <c r="W133" s="239"/>
      <c r="X133" s="239"/>
      <c r="Y133" s="239"/>
      <c r="Z133" s="239"/>
      <c r="AA133" s="1"/>
      <c r="AB133" s="1"/>
      <c r="AC133" s="1"/>
      <c r="AD133" s="1"/>
      <c r="AE133" s="1"/>
      <c r="AF133" s="1"/>
      <c r="AG133" s="1"/>
      <c r="AH133" s="1"/>
      <c r="AI133" s="1"/>
      <c r="AJ133" s="1"/>
      <c r="AK133" s="1"/>
      <c r="AL133" s="1"/>
    </row>
    <row r="134" customFormat="false" ht="15" hidden="false" customHeight="false" outlineLevel="0" collapsed="false">
      <c r="K134" s="1"/>
      <c r="L134" s="1"/>
      <c r="M134" s="1"/>
      <c r="N134" s="1"/>
      <c r="O134" s="1"/>
      <c r="P134" s="1"/>
      <c r="Q134" s="1"/>
      <c r="R134" s="1"/>
      <c r="S134" s="565"/>
      <c r="T134" s="239"/>
      <c r="U134" s="239"/>
      <c r="V134" s="239"/>
      <c r="W134" s="239"/>
      <c r="X134" s="239"/>
      <c r="Y134" s="239"/>
      <c r="Z134" s="239"/>
      <c r="AA134" s="1"/>
      <c r="AB134" s="1"/>
      <c r="AC134" s="1"/>
      <c r="AD134" s="1"/>
      <c r="AE134" s="1"/>
      <c r="AF134" s="1"/>
      <c r="AG134" s="1"/>
      <c r="AH134" s="1"/>
      <c r="AI134" s="1"/>
      <c r="AJ134" s="1"/>
      <c r="AK134" s="1"/>
      <c r="AL134" s="1"/>
    </row>
    <row r="135" customFormat="false" ht="15" hidden="false" customHeight="false" outlineLevel="0" collapsed="false">
      <c r="K135" s="1"/>
      <c r="L135" s="1"/>
      <c r="M135" s="1"/>
      <c r="N135" s="1"/>
      <c r="O135" s="1"/>
      <c r="P135" s="1"/>
      <c r="Q135" s="1"/>
      <c r="R135" s="1"/>
      <c r="S135" s="565"/>
      <c r="T135" s="239"/>
      <c r="U135" s="239"/>
      <c r="V135" s="239"/>
      <c r="W135" s="239"/>
      <c r="X135" s="239"/>
      <c r="Y135" s="239"/>
      <c r="Z135" s="239"/>
      <c r="AA135" s="1"/>
      <c r="AB135" s="1"/>
      <c r="AC135" s="1"/>
      <c r="AD135" s="1"/>
      <c r="AE135" s="1"/>
      <c r="AF135" s="1"/>
      <c r="AG135" s="1"/>
      <c r="AH135" s="1"/>
      <c r="AI135" s="1"/>
      <c r="AJ135" s="1"/>
      <c r="AK135" s="1"/>
      <c r="AL135" s="1"/>
    </row>
    <row r="136" customFormat="false" ht="15" hidden="false" customHeight="false" outlineLevel="0" collapsed="false">
      <c r="K136" s="1"/>
      <c r="L136" s="1"/>
      <c r="M136" s="1"/>
      <c r="N136" s="1"/>
      <c r="O136" s="1"/>
      <c r="P136" s="1"/>
      <c r="Q136" s="1"/>
      <c r="R136" s="1"/>
      <c r="S136" s="565"/>
      <c r="T136" s="239"/>
      <c r="U136" s="239"/>
      <c r="V136" s="239"/>
      <c r="W136" s="239"/>
      <c r="X136" s="239"/>
      <c r="Y136" s="239"/>
      <c r="Z136" s="239"/>
      <c r="AA136" s="1"/>
      <c r="AB136" s="1"/>
      <c r="AC136" s="1"/>
      <c r="AD136" s="1"/>
      <c r="AE136" s="1"/>
      <c r="AF136" s="1"/>
      <c r="AG136" s="1"/>
      <c r="AH136" s="1"/>
      <c r="AI136" s="1"/>
      <c r="AJ136" s="1"/>
      <c r="AK136" s="1"/>
      <c r="AL136" s="1"/>
    </row>
    <row r="137" customFormat="false" ht="15" hidden="false" customHeight="false" outlineLevel="0" collapsed="false">
      <c r="K137" s="1"/>
      <c r="L137" s="1"/>
      <c r="M137" s="1"/>
      <c r="N137" s="1"/>
      <c r="O137" s="1"/>
      <c r="P137" s="1"/>
      <c r="Q137" s="1"/>
      <c r="R137" s="1"/>
      <c r="S137" s="565"/>
      <c r="T137" s="239"/>
      <c r="U137" s="239"/>
      <c r="V137" s="239"/>
      <c r="W137" s="239"/>
      <c r="X137" s="239"/>
      <c r="Y137" s="239"/>
      <c r="Z137" s="239"/>
      <c r="AA137" s="1"/>
      <c r="AB137" s="1"/>
      <c r="AC137" s="1"/>
      <c r="AD137" s="1"/>
      <c r="AE137" s="1"/>
      <c r="AF137" s="1"/>
      <c r="AG137" s="1"/>
      <c r="AH137" s="1"/>
      <c r="AI137" s="1"/>
      <c r="AJ137" s="1"/>
      <c r="AK137" s="1"/>
      <c r="AL137" s="1"/>
    </row>
    <row r="138" customFormat="false" ht="15" hidden="false" customHeight="false" outlineLevel="0" collapsed="false">
      <c r="K138" s="1"/>
      <c r="L138" s="1"/>
      <c r="M138" s="1"/>
      <c r="N138" s="1"/>
      <c r="O138" s="1"/>
      <c r="P138" s="1"/>
      <c r="Q138" s="1"/>
      <c r="R138" s="1"/>
      <c r="S138" s="565"/>
      <c r="T138" s="239"/>
      <c r="U138" s="239"/>
      <c r="V138" s="239"/>
      <c r="W138" s="239"/>
      <c r="X138" s="239"/>
      <c r="Y138" s="239"/>
      <c r="Z138" s="239"/>
      <c r="AA138" s="1"/>
      <c r="AB138" s="1"/>
      <c r="AC138" s="1"/>
      <c r="AD138" s="1"/>
      <c r="AE138" s="1"/>
      <c r="AF138" s="1"/>
      <c r="AG138" s="1"/>
      <c r="AH138" s="1"/>
      <c r="AI138" s="1"/>
      <c r="AJ138" s="1"/>
      <c r="AK138" s="1"/>
      <c r="AL138" s="1"/>
    </row>
    <row r="139" customFormat="false" ht="15" hidden="false" customHeight="false" outlineLevel="0" collapsed="false">
      <c r="K139" s="1"/>
      <c r="L139" s="1"/>
      <c r="M139" s="1"/>
      <c r="N139" s="1"/>
      <c r="O139" s="1"/>
      <c r="P139" s="1"/>
      <c r="Q139" s="1"/>
      <c r="R139" s="1"/>
      <c r="S139" s="565"/>
      <c r="T139" s="239"/>
      <c r="U139" s="239"/>
      <c r="V139" s="239"/>
      <c r="W139" s="239"/>
      <c r="X139" s="239"/>
      <c r="Y139" s="239"/>
      <c r="Z139" s="239"/>
      <c r="AA139" s="1"/>
      <c r="AB139" s="1"/>
      <c r="AC139" s="1"/>
      <c r="AD139" s="1"/>
      <c r="AE139" s="1"/>
      <c r="AF139" s="1"/>
      <c r="AG139" s="1"/>
      <c r="AH139" s="1"/>
      <c r="AI139" s="1"/>
      <c r="AJ139" s="1"/>
      <c r="AK139" s="1"/>
      <c r="AL139" s="1"/>
    </row>
    <row r="140" customFormat="false" ht="15" hidden="false" customHeight="false" outlineLevel="0" collapsed="false">
      <c r="K140" s="1"/>
      <c r="L140" s="1"/>
      <c r="M140" s="1"/>
      <c r="N140" s="1"/>
      <c r="O140" s="1"/>
      <c r="P140" s="1"/>
      <c r="Q140" s="1"/>
      <c r="R140" s="1"/>
      <c r="S140" s="565"/>
      <c r="T140" s="239"/>
      <c r="U140" s="239"/>
      <c r="V140" s="239"/>
      <c r="W140" s="239"/>
      <c r="X140" s="239"/>
      <c r="Y140" s="239"/>
      <c r="Z140" s="239"/>
      <c r="AA140" s="1"/>
      <c r="AB140" s="1"/>
      <c r="AC140" s="1"/>
      <c r="AD140" s="1"/>
      <c r="AE140" s="1"/>
      <c r="AF140" s="1"/>
      <c r="AG140" s="1"/>
      <c r="AH140" s="1"/>
      <c r="AI140" s="1"/>
      <c r="AJ140" s="1"/>
      <c r="AK140" s="1"/>
      <c r="AL140" s="1"/>
    </row>
    <row r="141" customFormat="false" ht="15" hidden="false" customHeight="false" outlineLevel="0" collapsed="false">
      <c r="K141" s="1"/>
      <c r="L141" s="1"/>
      <c r="M141" s="1"/>
      <c r="N141" s="1"/>
      <c r="O141" s="1"/>
      <c r="P141" s="1"/>
      <c r="Q141" s="1"/>
      <c r="R141" s="1"/>
      <c r="S141" s="565"/>
      <c r="T141" s="239"/>
      <c r="U141" s="239"/>
      <c r="V141" s="239"/>
      <c r="W141" s="239"/>
      <c r="X141" s="239"/>
      <c r="Y141" s="239"/>
      <c r="Z141" s="239"/>
      <c r="AA141" s="1"/>
      <c r="AB141" s="1"/>
      <c r="AC141" s="1"/>
      <c r="AD141" s="1"/>
      <c r="AE141" s="1"/>
      <c r="AF141" s="1"/>
      <c r="AG141" s="1"/>
      <c r="AH141" s="1"/>
      <c r="AI141" s="1"/>
      <c r="AJ141" s="1"/>
      <c r="AK141" s="1"/>
      <c r="AL141" s="1"/>
    </row>
    <row r="142" customFormat="false" ht="15" hidden="false" customHeight="false" outlineLevel="0" collapsed="false">
      <c r="K142" s="1"/>
      <c r="L142" s="1"/>
      <c r="M142" s="1"/>
      <c r="N142" s="1"/>
      <c r="O142" s="1"/>
      <c r="P142" s="1"/>
      <c r="Q142" s="1"/>
      <c r="R142" s="1"/>
      <c r="S142" s="565"/>
      <c r="T142" s="239"/>
      <c r="U142" s="239"/>
      <c r="V142" s="239"/>
      <c r="W142" s="239"/>
      <c r="X142" s="239"/>
      <c r="Y142" s="239"/>
      <c r="Z142" s="239"/>
      <c r="AA142" s="1"/>
      <c r="AB142" s="1"/>
      <c r="AC142" s="1"/>
      <c r="AD142" s="1"/>
      <c r="AE142" s="1"/>
      <c r="AF142" s="1"/>
      <c r="AG142" s="1"/>
      <c r="AH142" s="1"/>
      <c r="AI142" s="1"/>
      <c r="AJ142" s="1"/>
      <c r="AK142" s="1"/>
      <c r="AL142" s="1"/>
    </row>
    <row r="143" customFormat="false" ht="15" hidden="false" customHeight="false" outlineLevel="0" collapsed="false">
      <c r="K143" s="1"/>
      <c r="L143" s="1"/>
      <c r="M143" s="1"/>
      <c r="N143" s="1"/>
      <c r="O143" s="1"/>
      <c r="P143" s="1"/>
      <c r="Q143" s="1"/>
      <c r="R143" s="1"/>
      <c r="S143" s="565"/>
      <c r="T143" s="239"/>
      <c r="U143" s="239"/>
      <c r="V143" s="239"/>
      <c r="W143" s="239"/>
      <c r="X143" s="239"/>
      <c r="Y143" s="239"/>
      <c r="Z143" s="239"/>
      <c r="AA143" s="1"/>
      <c r="AB143" s="1"/>
      <c r="AC143" s="1"/>
      <c r="AD143" s="1"/>
      <c r="AE143" s="1"/>
      <c r="AF143" s="1"/>
      <c r="AG143" s="1"/>
      <c r="AH143" s="1"/>
      <c r="AI143" s="1"/>
      <c r="AJ143" s="1"/>
      <c r="AK143" s="1"/>
      <c r="AL143" s="1"/>
    </row>
    <row r="144" customFormat="false" ht="15" hidden="false" customHeight="false" outlineLevel="0" collapsed="false">
      <c r="K144" s="1"/>
      <c r="L144" s="1"/>
      <c r="M144" s="1"/>
      <c r="N144" s="1"/>
      <c r="O144" s="1"/>
      <c r="P144" s="1"/>
      <c r="Q144" s="1"/>
      <c r="R144" s="1"/>
      <c r="S144" s="565"/>
      <c r="T144" s="239"/>
      <c r="U144" s="239"/>
      <c r="V144" s="239"/>
      <c r="W144" s="239"/>
      <c r="X144" s="239"/>
      <c r="Y144" s="239"/>
      <c r="Z144" s="239"/>
      <c r="AA144" s="1"/>
      <c r="AB144" s="1"/>
      <c r="AC144" s="1"/>
      <c r="AD144" s="1"/>
      <c r="AE144" s="1"/>
      <c r="AF144" s="1"/>
      <c r="AG144" s="1"/>
      <c r="AH144" s="1"/>
      <c r="AI144" s="1"/>
      <c r="AJ144" s="1"/>
      <c r="AK144" s="1"/>
      <c r="AL144" s="1"/>
    </row>
    <row r="145" customFormat="false" ht="15" hidden="false" customHeight="false" outlineLevel="0" collapsed="false">
      <c r="K145" s="1"/>
      <c r="L145" s="1"/>
      <c r="M145" s="1"/>
      <c r="N145" s="1"/>
      <c r="O145" s="1"/>
      <c r="P145" s="1"/>
      <c r="Q145" s="1"/>
      <c r="R145" s="1"/>
      <c r="S145" s="565"/>
      <c r="T145" s="239"/>
      <c r="U145" s="239"/>
      <c r="V145" s="239"/>
      <c r="W145" s="239"/>
      <c r="X145" s="239"/>
      <c r="Y145" s="239"/>
      <c r="Z145" s="239"/>
      <c r="AA145" s="1"/>
      <c r="AB145" s="1"/>
      <c r="AC145" s="1"/>
      <c r="AD145" s="1"/>
      <c r="AE145" s="1"/>
      <c r="AF145" s="1"/>
      <c r="AG145" s="1"/>
      <c r="AH145" s="1"/>
      <c r="AI145" s="1"/>
      <c r="AJ145" s="1"/>
      <c r="AK145" s="1"/>
      <c r="AL145" s="1"/>
    </row>
    <row r="146" customFormat="false" ht="15" hidden="false" customHeight="false" outlineLevel="0" collapsed="false">
      <c r="K146" s="1"/>
      <c r="L146" s="1"/>
      <c r="M146" s="1"/>
      <c r="N146" s="1"/>
      <c r="O146" s="1"/>
      <c r="P146" s="1"/>
      <c r="Q146" s="1"/>
      <c r="R146" s="1"/>
      <c r="S146" s="565"/>
      <c r="T146" s="239"/>
      <c r="U146" s="239"/>
      <c r="V146" s="239"/>
      <c r="W146" s="239"/>
      <c r="X146" s="239"/>
      <c r="Y146" s="239"/>
      <c r="Z146" s="239"/>
      <c r="AA146" s="1"/>
      <c r="AB146" s="1"/>
      <c r="AC146" s="1"/>
      <c r="AD146" s="1"/>
      <c r="AE146" s="1"/>
      <c r="AF146" s="1"/>
      <c r="AG146" s="1"/>
      <c r="AH146" s="1"/>
      <c r="AI146" s="1"/>
      <c r="AJ146" s="1"/>
      <c r="AK146" s="1"/>
      <c r="AL146" s="1"/>
    </row>
    <row r="147" customFormat="false" ht="15" hidden="false" customHeight="false" outlineLevel="0" collapsed="false">
      <c r="K147" s="1"/>
      <c r="L147" s="1"/>
      <c r="M147" s="1"/>
      <c r="N147" s="1"/>
      <c r="O147" s="1"/>
      <c r="P147" s="1"/>
      <c r="Q147" s="1"/>
      <c r="R147" s="1"/>
      <c r="S147" s="565"/>
      <c r="T147" s="239"/>
      <c r="U147" s="239"/>
      <c r="V147" s="239"/>
      <c r="W147" s="239"/>
      <c r="X147" s="239"/>
      <c r="Y147" s="239"/>
      <c r="Z147" s="239"/>
      <c r="AA147" s="1"/>
      <c r="AB147" s="1"/>
      <c r="AC147" s="1"/>
      <c r="AD147" s="1"/>
      <c r="AE147" s="1"/>
      <c r="AF147" s="1"/>
      <c r="AG147" s="1"/>
      <c r="AH147" s="1"/>
      <c r="AI147" s="1"/>
      <c r="AJ147" s="1"/>
      <c r="AK147" s="1"/>
      <c r="AL147" s="1"/>
    </row>
    <row r="148" customFormat="false" ht="15" hidden="false" customHeight="false" outlineLevel="0" collapsed="false">
      <c r="K148" s="1"/>
      <c r="L148" s="1"/>
      <c r="M148" s="1"/>
      <c r="N148" s="1"/>
      <c r="O148" s="1"/>
      <c r="P148" s="1"/>
      <c r="Q148" s="1"/>
      <c r="R148" s="1"/>
      <c r="S148" s="565"/>
      <c r="T148" s="239"/>
      <c r="U148" s="239"/>
      <c r="V148" s="239"/>
      <c r="W148" s="239"/>
      <c r="X148" s="239"/>
      <c r="Y148" s="239"/>
      <c r="Z148" s="239"/>
      <c r="AA148" s="1"/>
      <c r="AB148" s="1"/>
      <c r="AC148" s="1"/>
      <c r="AD148" s="1"/>
      <c r="AE148" s="1"/>
      <c r="AF148" s="1"/>
      <c r="AG148" s="1"/>
      <c r="AH148" s="1"/>
      <c r="AI148" s="1"/>
      <c r="AJ148" s="1"/>
      <c r="AK148" s="1"/>
      <c r="AL148" s="1"/>
    </row>
    <row r="149" customFormat="false" ht="15" hidden="false" customHeight="false" outlineLevel="0" collapsed="false">
      <c r="K149" s="1"/>
      <c r="L149" s="1"/>
      <c r="M149" s="1"/>
      <c r="N149" s="1"/>
      <c r="O149" s="1"/>
      <c r="P149" s="1"/>
      <c r="Q149" s="1"/>
      <c r="R149" s="1"/>
      <c r="S149" s="565"/>
      <c r="T149" s="239"/>
      <c r="U149" s="239"/>
      <c r="V149" s="239"/>
      <c r="W149" s="239"/>
      <c r="X149" s="239"/>
      <c r="Y149" s="239"/>
      <c r="Z149" s="239"/>
      <c r="AA149" s="1"/>
      <c r="AB149" s="1"/>
      <c r="AC149" s="1"/>
      <c r="AD149" s="1"/>
      <c r="AE149" s="1"/>
      <c r="AF149" s="1"/>
      <c r="AG149" s="1"/>
      <c r="AH149" s="1"/>
      <c r="AI149" s="1"/>
      <c r="AJ149" s="1"/>
      <c r="AK149" s="1"/>
      <c r="AL149" s="1"/>
    </row>
    <row r="150" customFormat="false" ht="15" hidden="false" customHeight="false" outlineLevel="0" collapsed="false">
      <c r="K150" s="1"/>
      <c r="L150" s="1"/>
      <c r="M150" s="1"/>
      <c r="N150" s="1"/>
      <c r="O150" s="1"/>
      <c r="P150" s="1"/>
      <c r="Q150" s="1"/>
      <c r="R150" s="1"/>
      <c r="S150" s="565"/>
      <c r="T150" s="239"/>
      <c r="U150" s="239"/>
      <c r="V150" s="239"/>
      <c r="W150" s="239"/>
      <c r="X150" s="239"/>
      <c r="Y150" s="239"/>
      <c r="Z150" s="239"/>
      <c r="AA150" s="1"/>
      <c r="AB150" s="1"/>
      <c r="AC150" s="1"/>
      <c r="AD150" s="1"/>
      <c r="AE150" s="1"/>
      <c r="AF150" s="1"/>
      <c r="AG150" s="1"/>
      <c r="AH150" s="1"/>
      <c r="AI150" s="1"/>
      <c r="AJ150" s="1"/>
      <c r="AK150" s="1"/>
      <c r="AL150" s="1"/>
    </row>
    <row r="151" customFormat="false" ht="15" hidden="false" customHeight="false" outlineLevel="0" collapsed="false">
      <c r="K151" s="1"/>
      <c r="L151" s="1"/>
      <c r="M151" s="1"/>
      <c r="N151" s="1"/>
      <c r="O151" s="1"/>
      <c r="P151" s="1"/>
      <c r="Q151" s="1"/>
      <c r="R151" s="1"/>
      <c r="S151" s="565"/>
      <c r="T151" s="239"/>
      <c r="U151" s="239"/>
      <c r="V151" s="239"/>
      <c r="W151" s="239"/>
      <c r="X151" s="239"/>
      <c r="Y151" s="239"/>
      <c r="Z151" s="239"/>
      <c r="AA151" s="1"/>
      <c r="AB151" s="1"/>
      <c r="AC151" s="1"/>
      <c r="AD151" s="1"/>
      <c r="AE151" s="1"/>
      <c r="AF151" s="1"/>
      <c r="AG151" s="1"/>
      <c r="AH151" s="1"/>
      <c r="AI151" s="1"/>
      <c r="AJ151" s="1"/>
      <c r="AK151" s="1"/>
      <c r="AL151" s="1"/>
    </row>
    <row r="152" customFormat="false" ht="15" hidden="false" customHeight="false" outlineLevel="0" collapsed="false">
      <c r="K152" s="1"/>
      <c r="L152" s="1"/>
      <c r="M152" s="1"/>
      <c r="N152" s="1"/>
      <c r="O152" s="1"/>
      <c r="P152" s="1"/>
      <c r="Q152" s="1"/>
      <c r="R152" s="1"/>
      <c r="S152" s="565"/>
      <c r="T152" s="239"/>
      <c r="U152" s="239"/>
      <c r="V152" s="239"/>
      <c r="W152" s="239"/>
      <c r="X152" s="239"/>
      <c r="Y152" s="239"/>
      <c r="Z152" s="239"/>
      <c r="AA152" s="1"/>
      <c r="AB152" s="1"/>
      <c r="AC152" s="1"/>
      <c r="AD152" s="1"/>
      <c r="AE152" s="1"/>
      <c r="AF152" s="1"/>
      <c r="AG152" s="1"/>
      <c r="AH152" s="1"/>
      <c r="AI152" s="1"/>
      <c r="AJ152" s="1"/>
      <c r="AK152" s="1"/>
      <c r="AL152" s="1"/>
    </row>
    <row r="153" customFormat="false" ht="15" hidden="false" customHeight="false" outlineLevel="0" collapsed="false">
      <c r="K153" s="1"/>
      <c r="L153" s="1"/>
      <c r="M153" s="1"/>
      <c r="N153" s="1"/>
      <c r="O153" s="1"/>
      <c r="P153" s="1"/>
      <c r="Q153" s="1"/>
      <c r="R153" s="1"/>
      <c r="S153" s="565"/>
      <c r="T153" s="239"/>
      <c r="U153" s="239"/>
      <c r="V153" s="239"/>
      <c r="W153" s="239"/>
      <c r="X153" s="239"/>
      <c r="Y153" s="239"/>
      <c r="Z153" s="239"/>
      <c r="AA153" s="1"/>
      <c r="AB153" s="1"/>
      <c r="AC153" s="1"/>
      <c r="AD153" s="1"/>
      <c r="AE153" s="1"/>
      <c r="AF153" s="1"/>
      <c r="AG153" s="1"/>
      <c r="AH153" s="1"/>
      <c r="AI153" s="1"/>
      <c r="AJ153" s="1"/>
      <c r="AK153" s="1"/>
      <c r="AL153" s="1"/>
    </row>
    <row r="154" customFormat="false" ht="15" hidden="false" customHeight="false" outlineLevel="0" collapsed="false">
      <c r="K154" s="1"/>
      <c r="L154" s="1"/>
      <c r="M154" s="1"/>
      <c r="N154" s="1"/>
      <c r="O154" s="1"/>
      <c r="P154" s="1"/>
      <c r="Q154" s="1"/>
      <c r="R154" s="1"/>
      <c r="S154" s="565"/>
      <c r="T154" s="239"/>
      <c r="U154" s="239"/>
      <c r="V154" s="239"/>
      <c r="W154" s="239"/>
      <c r="X154" s="239"/>
      <c r="Y154" s="239"/>
      <c r="Z154" s="239"/>
      <c r="AA154" s="1"/>
      <c r="AB154" s="1"/>
      <c r="AC154" s="1"/>
      <c r="AD154" s="1"/>
      <c r="AE154" s="1"/>
      <c r="AF154" s="1"/>
      <c r="AG154" s="1"/>
      <c r="AH154" s="1"/>
      <c r="AI154" s="1"/>
      <c r="AJ154" s="1"/>
      <c r="AK154" s="1"/>
      <c r="AL154" s="1"/>
    </row>
    <row r="155" customFormat="false" ht="15" hidden="false" customHeight="false" outlineLevel="0" collapsed="false">
      <c r="K155" s="1"/>
      <c r="L155" s="1"/>
      <c r="M155" s="1"/>
      <c r="N155" s="1"/>
      <c r="O155" s="1"/>
      <c r="P155" s="1"/>
      <c r="Q155" s="1"/>
      <c r="R155" s="1"/>
      <c r="S155" s="565"/>
      <c r="T155" s="239"/>
      <c r="U155" s="239"/>
      <c r="V155" s="239"/>
      <c r="W155" s="239"/>
      <c r="X155" s="239"/>
      <c r="Y155" s="239"/>
      <c r="Z155" s="239"/>
      <c r="AA155" s="1"/>
      <c r="AB155" s="1"/>
      <c r="AC155" s="1"/>
      <c r="AD155" s="1"/>
      <c r="AE155" s="1"/>
      <c r="AF155" s="1"/>
      <c r="AG155" s="1"/>
      <c r="AH155" s="1"/>
      <c r="AI155" s="1"/>
      <c r="AJ155" s="1"/>
      <c r="AK155" s="1"/>
      <c r="AL155" s="1"/>
    </row>
    <row r="156" customFormat="false" ht="15" hidden="false" customHeight="false" outlineLevel="0" collapsed="false">
      <c r="K156" s="1"/>
      <c r="L156" s="1"/>
      <c r="M156" s="1"/>
      <c r="N156" s="1"/>
      <c r="O156" s="1"/>
      <c r="P156" s="1"/>
      <c r="Q156" s="1"/>
      <c r="R156" s="1"/>
      <c r="S156" s="565"/>
      <c r="T156" s="239"/>
      <c r="U156" s="239"/>
      <c r="V156" s="239"/>
      <c r="W156" s="239"/>
      <c r="X156" s="239"/>
      <c r="Y156" s="239"/>
      <c r="Z156" s="239"/>
      <c r="AA156" s="1"/>
      <c r="AB156" s="1"/>
      <c r="AC156" s="1"/>
      <c r="AD156" s="1"/>
      <c r="AE156" s="1"/>
      <c r="AF156" s="1"/>
      <c r="AG156" s="1"/>
      <c r="AH156" s="1"/>
      <c r="AI156" s="1"/>
      <c r="AJ156" s="1"/>
      <c r="AK156" s="1"/>
      <c r="AL156" s="1"/>
    </row>
    <row r="157" customFormat="false" ht="15" hidden="false" customHeight="false" outlineLevel="0" collapsed="false">
      <c r="K157" s="1"/>
      <c r="L157" s="1"/>
      <c r="M157" s="1"/>
      <c r="N157" s="1"/>
      <c r="O157" s="1"/>
      <c r="P157" s="1"/>
      <c r="Q157" s="1"/>
      <c r="R157" s="1"/>
      <c r="S157" s="565"/>
      <c r="T157" s="239"/>
      <c r="U157" s="239"/>
      <c r="V157" s="239"/>
      <c r="W157" s="239"/>
      <c r="X157" s="239"/>
      <c r="Y157" s="239"/>
      <c r="Z157" s="239"/>
      <c r="AA157" s="1"/>
      <c r="AB157" s="1"/>
      <c r="AC157" s="1"/>
      <c r="AD157" s="1"/>
      <c r="AE157" s="1"/>
      <c r="AF157" s="1"/>
      <c r="AG157" s="1"/>
      <c r="AH157" s="1"/>
      <c r="AI157" s="1"/>
      <c r="AJ157" s="1"/>
      <c r="AK157" s="1"/>
      <c r="AL157" s="1"/>
    </row>
    <row r="158" customFormat="false" ht="15" hidden="false" customHeight="false" outlineLevel="0" collapsed="false">
      <c r="K158" s="1"/>
      <c r="L158" s="1"/>
      <c r="M158" s="1"/>
      <c r="N158" s="1"/>
      <c r="O158" s="1"/>
      <c r="P158" s="1"/>
      <c r="Q158" s="1"/>
      <c r="R158" s="1"/>
      <c r="S158" s="565"/>
      <c r="T158" s="239"/>
      <c r="U158" s="239"/>
      <c r="V158" s="239"/>
      <c r="W158" s="239"/>
      <c r="X158" s="239"/>
      <c r="Y158" s="239"/>
      <c r="Z158" s="239"/>
      <c r="AA158" s="1"/>
      <c r="AB158" s="1"/>
      <c r="AC158" s="1"/>
      <c r="AD158" s="1"/>
      <c r="AE158" s="1"/>
      <c r="AF158" s="1"/>
      <c r="AG158" s="1"/>
      <c r="AH158" s="1"/>
      <c r="AI158" s="1"/>
      <c r="AJ158" s="1"/>
      <c r="AK158" s="1"/>
      <c r="AL158" s="1"/>
    </row>
    <row r="159" customFormat="false" ht="15" hidden="false" customHeight="false" outlineLevel="0" collapsed="false">
      <c r="K159" s="1"/>
      <c r="L159" s="1"/>
      <c r="M159" s="1"/>
      <c r="N159" s="1"/>
      <c r="O159" s="1"/>
      <c r="P159" s="1"/>
      <c r="Q159" s="1"/>
      <c r="R159" s="1"/>
      <c r="S159" s="565"/>
      <c r="T159" s="239"/>
      <c r="U159" s="239"/>
      <c r="V159" s="239"/>
      <c r="W159" s="239"/>
      <c r="X159" s="239"/>
      <c r="Y159" s="239"/>
      <c r="Z159" s="239"/>
      <c r="AA159" s="1"/>
      <c r="AB159" s="1"/>
      <c r="AC159" s="1"/>
      <c r="AD159" s="1"/>
      <c r="AE159" s="1"/>
      <c r="AF159" s="1"/>
      <c r="AG159" s="1"/>
      <c r="AH159" s="1"/>
      <c r="AI159" s="1"/>
      <c r="AJ159" s="1"/>
      <c r="AK159" s="1"/>
      <c r="AL159" s="1"/>
    </row>
    <row r="160" customFormat="false" ht="15" hidden="false" customHeight="false" outlineLevel="0" collapsed="false">
      <c r="K160" s="1"/>
      <c r="L160" s="1"/>
      <c r="M160" s="1"/>
      <c r="N160" s="1"/>
      <c r="O160" s="1"/>
      <c r="P160" s="1"/>
      <c r="Q160" s="1"/>
      <c r="R160" s="1"/>
      <c r="S160" s="565"/>
      <c r="T160" s="239"/>
      <c r="U160" s="239"/>
      <c r="V160" s="239"/>
      <c r="W160" s="239"/>
      <c r="X160" s="239"/>
      <c r="Y160" s="239"/>
      <c r="Z160" s="239"/>
      <c r="AA160" s="1"/>
      <c r="AB160" s="1"/>
      <c r="AC160" s="1"/>
      <c r="AD160" s="1"/>
      <c r="AE160" s="1"/>
      <c r="AF160" s="1"/>
      <c r="AG160" s="1"/>
      <c r="AH160" s="1"/>
      <c r="AI160" s="1"/>
      <c r="AJ160" s="1"/>
      <c r="AK160" s="1"/>
      <c r="AL160" s="1"/>
    </row>
    <row r="161" customFormat="false" ht="15" hidden="false" customHeight="false" outlineLevel="0" collapsed="false">
      <c r="K161" s="1"/>
      <c r="L161" s="1"/>
      <c r="M161" s="1"/>
      <c r="N161" s="1"/>
      <c r="O161" s="1"/>
      <c r="P161" s="1"/>
      <c r="Q161" s="1"/>
      <c r="R161" s="1"/>
      <c r="S161" s="565"/>
      <c r="T161" s="239"/>
      <c r="U161" s="239"/>
      <c r="V161" s="239"/>
      <c r="W161" s="239"/>
      <c r="X161" s="239"/>
      <c r="Y161" s="239"/>
      <c r="Z161" s="239"/>
      <c r="AA161" s="1"/>
      <c r="AB161" s="1"/>
      <c r="AC161" s="1"/>
      <c r="AD161" s="1"/>
      <c r="AE161" s="1"/>
      <c r="AF161" s="1"/>
      <c r="AG161" s="1"/>
      <c r="AH161" s="1"/>
      <c r="AI161" s="1"/>
      <c r="AJ161" s="1"/>
      <c r="AK161" s="1"/>
      <c r="AL161" s="1"/>
    </row>
    <row r="162" customFormat="false" ht="15" hidden="false" customHeight="false" outlineLevel="0" collapsed="false">
      <c r="K162" s="1"/>
      <c r="L162" s="1"/>
      <c r="M162" s="1"/>
      <c r="N162" s="1"/>
      <c r="O162" s="1"/>
      <c r="P162" s="1"/>
      <c r="Q162" s="1"/>
      <c r="R162" s="1"/>
      <c r="S162" s="565"/>
      <c r="T162" s="239"/>
      <c r="U162" s="239"/>
      <c r="V162" s="239"/>
      <c r="W162" s="239"/>
      <c r="X162" s="239"/>
      <c r="Y162" s="239"/>
      <c r="Z162" s="239"/>
      <c r="AA162" s="1"/>
      <c r="AB162" s="1"/>
      <c r="AC162" s="1"/>
      <c r="AD162" s="1"/>
      <c r="AE162" s="1"/>
      <c r="AF162" s="1"/>
      <c r="AG162" s="1"/>
      <c r="AH162" s="1"/>
      <c r="AI162" s="1"/>
      <c r="AJ162" s="1"/>
      <c r="AK162" s="1"/>
      <c r="AL162" s="1"/>
    </row>
    <row r="163" customFormat="false" ht="15" hidden="false" customHeight="false" outlineLevel="0" collapsed="false">
      <c r="K163" s="1"/>
      <c r="L163" s="1"/>
      <c r="M163" s="1"/>
      <c r="N163" s="1"/>
      <c r="O163" s="1"/>
      <c r="P163" s="1"/>
      <c r="Q163" s="1"/>
      <c r="R163" s="1"/>
      <c r="S163" s="565"/>
      <c r="T163" s="239"/>
      <c r="U163" s="239"/>
      <c r="V163" s="239"/>
      <c r="W163" s="239"/>
      <c r="X163" s="239"/>
      <c r="Y163" s="239"/>
      <c r="Z163" s="239"/>
      <c r="AA163" s="1"/>
      <c r="AB163" s="1"/>
      <c r="AC163" s="1"/>
      <c r="AD163" s="1"/>
      <c r="AE163" s="1"/>
      <c r="AF163" s="1"/>
      <c r="AG163" s="1"/>
      <c r="AH163" s="1"/>
      <c r="AI163" s="1"/>
      <c r="AJ163" s="1"/>
      <c r="AK163" s="1"/>
      <c r="AL163" s="1"/>
    </row>
    <row r="164" customFormat="false" ht="15" hidden="false" customHeight="false" outlineLevel="0" collapsed="false">
      <c r="K164" s="1"/>
      <c r="L164" s="1"/>
      <c r="M164" s="1"/>
      <c r="N164" s="1"/>
      <c r="O164" s="1"/>
      <c r="P164" s="1"/>
      <c r="Q164" s="1"/>
      <c r="R164" s="1"/>
      <c r="S164" s="565"/>
      <c r="T164" s="239"/>
      <c r="U164" s="239"/>
      <c r="V164" s="239"/>
      <c r="W164" s="239"/>
      <c r="X164" s="239"/>
      <c r="Y164" s="239"/>
      <c r="Z164" s="239"/>
      <c r="AA164" s="1"/>
      <c r="AB164" s="1"/>
      <c r="AC164" s="1"/>
      <c r="AD164" s="1"/>
      <c r="AE164" s="1"/>
      <c r="AF164" s="1"/>
      <c r="AG164" s="1"/>
      <c r="AH164" s="1"/>
      <c r="AI164" s="1"/>
      <c r="AJ164" s="1"/>
      <c r="AK164" s="1"/>
      <c r="AL164" s="1"/>
    </row>
    <row r="165" customFormat="false" ht="15" hidden="false" customHeight="false" outlineLevel="0" collapsed="false">
      <c r="K165" s="1"/>
      <c r="L165" s="1"/>
      <c r="M165" s="1"/>
      <c r="N165" s="1"/>
      <c r="O165" s="1"/>
      <c r="P165" s="1"/>
      <c r="Q165" s="1"/>
      <c r="R165" s="1"/>
      <c r="S165" s="565"/>
      <c r="T165" s="239"/>
      <c r="U165" s="239"/>
      <c r="V165" s="239"/>
      <c r="W165" s="239"/>
      <c r="X165" s="239"/>
      <c r="Y165" s="239"/>
      <c r="Z165" s="239"/>
      <c r="AA165" s="1"/>
      <c r="AB165" s="1"/>
      <c r="AC165" s="1"/>
      <c r="AD165" s="1"/>
      <c r="AE165" s="1"/>
      <c r="AF165" s="1"/>
      <c r="AG165" s="1"/>
      <c r="AH165" s="1"/>
      <c r="AI165" s="1"/>
      <c r="AJ165" s="1"/>
      <c r="AK165" s="1"/>
      <c r="AL165" s="1"/>
    </row>
    <row r="166" customFormat="false" ht="15" hidden="false" customHeight="false" outlineLevel="0" collapsed="false">
      <c r="K166" s="1"/>
      <c r="L166" s="1"/>
      <c r="M166" s="1"/>
      <c r="N166" s="1"/>
      <c r="O166" s="1"/>
      <c r="P166" s="1"/>
      <c r="Q166" s="1"/>
      <c r="R166" s="1"/>
      <c r="S166" s="565"/>
      <c r="T166" s="239"/>
      <c r="U166" s="239"/>
      <c r="V166" s="239"/>
      <c r="W166" s="239"/>
      <c r="X166" s="239"/>
      <c r="Y166" s="239"/>
      <c r="Z166" s="239"/>
      <c r="AA166" s="1"/>
      <c r="AB166" s="1"/>
      <c r="AC166" s="1"/>
      <c r="AD166" s="1"/>
      <c r="AE166" s="1"/>
      <c r="AF166" s="1"/>
      <c r="AG166" s="1"/>
      <c r="AH166" s="1"/>
      <c r="AI166" s="1"/>
      <c r="AJ166" s="1"/>
      <c r="AK166" s="1"/>
      <c r="AL166" s="1"/>
    </row>
    <row r="167" customFormat="false" ht="15" hidden="false" customHeight="false" outlineLevel="0" collapsed="false">
      <c r="K167" s="1"/>
      <c r="L167" s="1"/>
      <c r="M167" s="1"/>
      <c r="N167" s="1"/>
      <c r="O167" s="1"/>
      <c r="P167" s="1"/>
      <c r="Q167" s="1"/>
      <c r="R167" s="1"/>
      <c r="S167" s="565"/>
      <c r="T167" s="239"/>
      <c r="U167" s="239"/>
      <c r="V167" s="239"/>
      <c r="W167" s="239"/>
      <c r="X167" s="239"/>
      <c r="Y167" s="239"/>
      <c r="Z167" s="239"/>
      <c r="AA167" s="1"/>
      <c r="AB167" s="1"/>
      <c r="AC167" s="1"/>
      <c r="AD167" s="1"/>
      <c r="AE167" s="1"/>
      <c r="AF167" s="1"/>
      <c r="AG167" s="1"/>
      <c r="AH167" s="1"/>
      <c r="AI167" s="1"/>
      <c r="AJ167" s="1"/>
      <c r="AK167" s="1"/>
      <c r="AL167" s="1"/>
    </row>
    <row r="168" customFormat="false" ht="15" hidden="false" customHeight="false" outlineLevel="0" collapsed="false">
      <c r="K168" s="1"/>
      <c r="L168" s="1"/>
      <c r="M168" s="1"/>
      <c r="N168" s="1"/>
      <c r="O168" s="1"/>
      <c r="P168" s="1"/>
      <c r="Q168" s="1"/>
      <c r="R168" s="1"/>
      <c r="S168" s="565"/>
      <c r="T168" s="239"/>
      <c r="U168" s="239"/>
      <c r="V168" s="239"/>
      <c r="W168" s="239"/>
      <c r="X168" s="239"/>
      <c r="Y168" s="239"/>
      <c r="Z168" s="239"/>
      <c r="AA168" s="1"/>
      <c r="AB168" s="1"/>
      <c r="AC168" s="1"/>
      <c r="AD168" s="1"/>
      <c r="AE168" s="1"/>
      <c r="AF168" s="1"/>
      <c r="AG168" s="1"/>
      <c r="AH168" s="1"/>
      <c r="AI168" s="1"/>
      <c r="AJ168" s="1"/>
      <c r="AK168" s="1"/>
      <c r="AL168" s="1"/>
    </row>
    <row r="169" customFormat="false" ht="15" hidden="false" customHeight="false" outlineLevel="0" collapsed="false">
      <c r="K169" s="1"/>
      <c r="L169" s="1"/>
      <c r="M169" s="1"/>
      <c r="N169" s="1"/>
      <c r="O169" s="1"/>
      <c r="P169" s="1"/>
      <c r="Q169" s="1"/>
      <c r="R169" s="1"/>
      <c r="S169" s="565"/>
      <c r="T169" s="239"/>
      <c r="U169" s="239"/>
      <c r="V169" s="239"/>
      <c r="W169" s="239"/>
      <c r="X169" s="239"/>
      <c r="Y169" s="239"/>
      <c r="Z169" s="239"/>
      <c r="AA169" s="1"/>
      <c r="AB169" s="1"/>
      <c r="AC169" s="1"/>
      <c r="AD169" s="1"/>
      <c r="AE169" s="1"/>
      <c r="AF169" s="1"/>
      <c r="AG169" s="1"/>
      <c r="AH169" s="1"/>
      <c r="AI169" s="1"/>
      <c r="AJ169" s="1"/>
      <c r="AK169" s="1"/>
      <c r="AL169" s="1"/>
    </row>
    <row r="170" customFormat="false" ht="15" hidden="false" customHeight="false" outlineLevel="0" collapsed="false">
      <c r="K170" s="1"/>
      <c r="L170" s="1"/>
      <c r="M170" s="1"/>
      <c r="N170" s="1"/>
      <c r="O170" s="1"/>
      <c r="P170" s="1"/>
      <c r="Q170" s="1"/>
      <c r="R170" s="1"/>
      <c r="S170" s="565"/>
      <c r="T170" s="239"/>
      <c r="U170" s="239"/>
      <c r="V170" s="239"/>
      <c r="W170" s="239"/>
      <c r="X170" s="239"/>
      <c r="Y170" s="239"/>
      <c r="Z170" s="239"/>
      <c r="AA170" s="1"/>
      <c r="AB170" s="1"/>
      <c r="AC170" s="1"/>
      <c r="AD170" s="1"/>
      <c r="AE170" s="1"/>
      <c r="AF170" s="1"/>
      <c r="AG170" s="1"/>
      <c r="AH170" s="1"/>
      <c r="AI170" s="1"/>
      <c r="AJ170" s="1"/>
      <c r="AK170" s="1"/>
      <c r="AL170" s="1"/>
    </row>
    <row r="171" customFormat="false" ht="15" hidden="false" customHeight="false" outlineLevel="0" collapsed="false">
      <c r="K171" s="1"/>
      <c r="L171" s="1"/>
      <c r="M171" s="1"/>
      <c r="N171" s="1"/>
      <c r="O171" s="1"/>
      <c r="P171" s="1"/>
      <c r="Q171" s="1"/>
      <c r="R171" s="1"/>
      <c r="S171" s="565"/>
      <c r="T171" s="239"/>
      <c r="U171" s="239"/>
      <c r="V171" s="239"/>
      <c r="W171" s="239"/>
      <c r="X171" s="239"/>
      <c r="Y171" s="239"/>
      <c r="Z171" s="239"/>
      <c r="AA171" s="1"/>
      <c r="AB171" s="1"/>
      <c r="AC171" s="1"/>
      <c r="AD171" s="1"/>
      <c r="AE171" s="1"/>
      <c r="AF171" s="1"/>
      <c r="AG171" s="1"/>
      <c r="AH171" s="1"/>
      <c r="AI171" s="1"/>
      <c r="AJ171" s="1"/>
      <c r="AK171" s="1"/>
      <c r="AL171" s="1"/>
    </row>
    <row r="172" customFormat="false" ht="15" hidden="false" customHeight="false" outlineLevel="0" collapsed="false">
      <c r="K172" s="1"/>
      <c r="L172" s="1"/>
      <c r="M172" s="1"/>
      <c r="N172" s="1"/>
      <c r="O172" s="1"/>
      <c r="P172" s="1"/>
      <c r="Q172" s="1"/>
      <c r="R172" s="1"/>
      <c r="S172" s="565"/>
      <c r="T172" s="239"/>
      <c r="U172" s="239"/>
      <c r="V172" s="239"/>
      <c r="W172" s="239"/>
      <c r="X172" s="239"/>
      <c r="Y172" s="239"/>
      <c r="Z172" s="239"/>
      <c r="AA172" s="1"/>
      <c r="AB172" s="1"/>
      <c r="AC172" s="1"/>
      <c r="AD172" s="1"/>
      <c r="AE172" s="1"/>
      <c r="AF172" s="1"/>
      <c r="AG172" s="1"/>
      <c r="AH172" s="1"/>
      <c r="AI172" s="1"/>
      <c r="AJ172" s="1"/>
      <c r="AK172" s="1"/>
      <c r="AL172" s="1"/>
    </row>
    <row r="173" customFormat="false" ht="15" hidden="false" customHeight="false" outlineLevel="0" collapsed="false">
      <c r="K173" s="1"/>
      <c r="L173" s="1"/>
      <c r="M173" s="1"/>
      <c r="N173" s="1"/>
      <c r="O173" s="1"/>
      <c r="P173" s="1"/>
      <c r="Q173" s="1"/>
      <c r="R173" s="1"/>
      <c r="S173" s="565"/>
      <c r="T173" s="239"/>
      <c r="U173" s="239"/>
      <c r="V173" s="239"/>
      <c r="W173" s="239"/>
      <c r="X173" s="239"/>
      <c r="Y173" s="239"/>
      <c r="Z173" s="239"/>
      <c r="AA173" s="1"/>
      <c r="AB173" s="1"/>
      <c r="AC173" s="1"/>
      <c r="AD173" s="1"/>
      <c r="AE173" s="1"/>
      <c r="AF173" s="1"/>
      <c r="AG173" s="1"/>
      <c r="AH173" s="1"/>
      <c r="AI173" s="1"/>
      <c r="AJ173" s="1"/>
      <c r="AK173" s="1"/>
      <c r="AL173" s="1"/>
    </row>
    <row r="174" customFormat="false" ht="15" hidden="false" customHeight="false" outlineLevel="0" collapsed="false">
      <c r="K174" s="1"/>
      <c r="L174" s="1"/>
      <c r="M174" s="1"/>
      <c r="N174" s="1"/>
      <c r="O174" s="1"/>
      <c r="P174" s="1"/>
      <c r="Q174" s="1"/>
      <c r="R174" s="1"/>
      <c r="S174" s="565"/>
      <c r="T174" s="239"/>
      <c r="U174" s="239"/>
      <c r="V174" s="239"/>
      <c r="W174" s="239"/>
      <c r="X174" s="239"/>
      <c r="Y174" s="239"/>
      <c r="Z174" s="239"/>
      <c r="AA174" s="1"/>
      <c r="AB174" s="1"/>
      <c r="AC174" s="1"/>
      <c r="AD174" s="1"/>
      <c r="AE174" s="1"/>
      <c r="AF174" s="1"/>
      <c r="AG174" s="1"/>
      <c r="AH174" s="1"/>
      <c r="AI174" s="1"/>
      <c r="AJ174" s="1"/>
      <c r="AK174" s="1"/>
      <c r="AL174" s="1"/>
    </row>
    <row r="175" customFormat="false" ht="15" hidden="false" customHeight="false" outlineLevel="0" collapsed="false">
      <c r="K175" s="1"/>
      <c r="L175" s="1"/>
      <c r="M175" s="1"/>
      <c r="N175" s="1"/>
      <c r="O175" s="1"/>
      <c r="P175" s="1"/>
      <c r="Q175" s="1"/>
      <c r="R175" s="1"/>
      <c r="S175" s="565"/>
      <c r="T175" s="239"/>
      <c r="U175" s="239"/>
      <c r="V175" s="239"/>
      <c r="W175" s="239"/>
      <c r="X175" s="239"/>
      <c r="Y175" s="239"/>
      <c r="Z175" s="239"/>
      <c r="AA175" s="1"/>
      <c r="AB175" s="1"/>
      <c r="AC175" s="1"/>
      <c r="AD175" s="1"/>
      <c r="AE175" s="1"/>
      <c r="AF175" s="1"/>
      <c r="AG175" s="1"/>
      <c r="AH175" s="1"/>
      <c r="AI175" s="1"/>
      <c r="AJ175" s="1"/>
      <c r="AK175" s="1"/>
      <c r="AL175" s="1"/>
    </row>
    <row r="176" customFormat="false" ht="15" hidden="false" customHeight="false" outlineLevel="0" collapsed="false">
      <c r="K176" s="1"/>
      <c r="L176" s="1"/>
      <c r="M176" s="1"/>
      <c r="N176" s="1"/>
      <c r="O176" s="1"/>
      <c r="P176" s="1"/>
      <c r="Q176" s="1"/>
      <c r="R176" s="1"/>
      <c r="S176" s="565"/>
      <c r="T176" s="239"/>
      <c r="U176" s="239"/>
      <c r="V176" s="239"/>
      <c r="W176" s="239"/>
      <c r="X176" s="239"/>
      <c r="Y176" s="239"/>
      <c r="Z176" s="239"/>
      <c r="AA176" s="1"/>
      <c r="AB176" s="1"/>
      <c r="AC176" s="1"/>
      <c r="AD176" s="1"/>
      <c r="AE176" s="1"/>
      <c r="AF176" s="1"/>
      <c r="AG176" s="1"/>
      <c r="AH176" s="1"/>
      <c r="AI176" s="1"/>
      <c r="AJ176" s="1"/>
      <c r="AK176" s="1"/>
      <c r="AL176" s="1"/>
    </row>
    <row r="177" customFormat="false" ht="15" hidden="false" customHeight="false" outlineLevel="0" collapsed="false">
      <c r="K177" s="1"/>
      <c r="L177" s="1"/>
      <c r="M177" s="1"/>
      <c r="N177" s="1"/>
      <c r="O177" s="1"/>
      <c r="P177" s="1"/>
      <c r="Q177" s="1"/>
      <c r="R177" s="1"/>
      <c r="S177" s="565"/>
      <c r="T177" s="239"/>
      <c r="U177" s="239"/>
      <c r="V177" s="239"/>
      <c r="W177" s="239"/>
      <c r="X177" s="239"/>
      <c r="Y177" s="239"/>
      <c r="Z177" s="239"/>
      <c r="AA177" s="1"/>
      <c r="AB177" s="1"/>
      <c r="AC177" s="1"/>
      <c r="AD177" s="1"/>
      <c r="AE177" s="1"/>
      <c r="AF177" s="1"/>
      <c r="AG177" s="1"/>
      <c r="AH177" s="1"/>
      <c r="AI177" s="1"/>
      <c r="AJ177" s="1"/>
      <c r="AK177" s="1"/>
      <c r="AL177" s="1"/>
    </row>
    <row r="178" customFormat="false" ht="15" hidden="false" customHeight="false" outlineLevel="0" collapsed="false">
      <c r="K178" s="1"/>
      <c r="L178" s="1"/>
      <c r="M178" s="1"/>
      <c r="N178" s="1"/>
      <c r="O178" s="1"/>
      <c r="P178" s="1"/>
      <c r="Q178" s="1"/>
      <c r="R178" s="1"/>
      <c r="S178" s="565"/>
      <c r="T178" s="239"/>
      <c r="U178" s="239"/>
      <c r="V178" s="239"/>
      <c r="W178" s="239"/>
      <c r="X178" s="239"/>
      <c r="Y178" s="239"/>
      <c r="Z178" s="239"/>
      <c r="AA178" s="1"/>
      <c r="AB178" s="1"/>
      <c r="AC178" s="1"/>
      <c r="AD178" s="1"/>
      <c r="AE178" s="1"/>
      <c r="AF178" s="1"/>
      <c r="AG178" s="1"/>
      <c r="AH178" s="1"/>
      <c r="AI178" s="1"/>
      <c r="AJ178" s="1"/>
      <c r="AK178" s="1"/>
      <c r="AL178" s="1"/>
    </row>
    <row r="179" customFormat="false" ht="15" hidden="false" customHeight="false" outlineLevel="0" collapsed="false">
      <c r="K179" s="1"/>
      <c r="L179" s="1"/>
      <c r="M179" s="1"/>
      <c r="N179" s="1"/>
      <c r="O179" s="1"/>
      <c r="P179" s="1"/>
      <c r="Q179" s="1"/>
      <c r="R179" s="1"/>
      <c r="S179" s="565"/>
      <c r="T179" s="239"/>
      <c r="U179" s="239"/>
      <c r="V179" s="239"/>
      <c r="W179" s="239"/>
      <c r="X179" s="239"/>
      <c r="Y179" s="239"/>
      <c r="Z179" s="239"/>
      <c r="AA179" s="1"/>
      <c r="AB179" s="1"/>
      <c r="AC179" s="1"/>
      <c r="AD179" s="1"/>
      <c r="AE179" s="1"/>
      <c r="AF179" s="1"/>
      <c r="AG179" s="1"/>
      <c r="AH179" s="1"/>
      <c r="AI179" s="1"/>
      <c r="AJ179" s="1"/>
      <c r="AK179" s="1"/>
      <c r="AL179" s="1"/>
    </row>
    <row r="180" customFormat="false" ht="15" hidden="false" customHeight="false" outlineLevel="0" collapsed="false">
      <c r="K180" s="1"/>
      <c r="L180" s="1"/>
      <c r="M180" s="1"/>
      <c r="N180" s="1"/>
      <c r="O180" s="1"/>
      <c r="P180" s="1"/>
      <c r="Q180" s="1"/>
      <c r="R180" s="1"/>
      <c r="S180" s="565"/>
      <c r="T180" s="239"/>
      <c r="U180" s="239"/>
      <c r="V180" s="239"/>
      <c r="W180" s="239"/>
      <c r="X180" s="239"/>
      <c r="Y180" s="239"/>
      <c r="Z180" s="239"/>
      <c r="AA180" s="1"/>
      <c r="AB180" s="1"/>
      <c r="AC180" s="1"/>
      <c r="AD180" s="1"/>
      <c r="AE180" s="1"/>
      <c r="AF180" s="1"/>
      <c r="AG180" s="1"/>
      <c r="AH180" s="1"/>
      <c r="AI180" s="1"/>
      <c r="AJ180" s="1"/>
      <c r="AK180" s="1"/>
      <c r="AL180" s="1"/>
    </row>
    <row r="181" customFormat="false" ht="15" hidden="false" customHeight="false" outlineLevel="0" collapsed="false">
      <c r="K181" s="1"/>
      <c r="L181" s="1"/>
      <c r="M181" s="1"/>
      <c r="N181" s="1"/>
      <c r="O181" s="1"/>
      <c r="P181" s="1"/>
      <c r="Q181" s="1"/>
      <c r="R181" s="1"/>
      <c r="S181" s="565"/>
      <c r="T181" s="239"/>
      <c r="U181" s="239"/>
      <c r="V181" s="239"/>
      <c r="W181" s="239"/>
      <c r="X181" s="239"/>
      <c r="Y181" s="239"/>
      <c r="Z181" s="239"/>
      <c r="AA181" s="1"/>
      <c r="AB181" s="1"/>
      <c r="AC181" s="1"/>
      <c r="AD181" s="1"/>
      <c r="AE181" s="1"/>
      <c r="AF181" s="1"/>
      <c r="AG181" s="1"/>
      <c r="AH181" s="1"/>
      <c r="AI181" s="1"/>
      <c r="AJ181" s="1"/>
      <c r="AK181" s="1"/>
      <c r="AL181" s="1"/>
    </row>
    <row r="182" customFormat="false" ht="15" hidden="false" customHeight="false" outlineLevel="0" collapsed="false">
      <c r="K182" s="1"/>
      <c r="L182" s="1"/>
      <c r="M182" s="1"/>
      <c r="N182" s="1"/>
      <c r="O182" s="1"/>
      <c r="P182" s="1"/>
      <c r="Q182" s="1"/>
      <c r="R182" s="1"/>
      <c r="S182" s="565"/>
      <c r="T182" s="239"/>
      <c r="U182" s="239"/>
      <c r="V182" s="239"/>
      <c r="W182" s="239"/>
      <c r="X182" s="239"/>
      <c r="Y182" s="239"/>
      <c r="Z182" s="239"/>
      <c r="AA182" s="1"/>
      <c r="AB182" s="1"/>
      <c r="AC182" s="1"/>
      <c r="AD182" s="1"/>
      <c r="AE182" s="1"/>
      <c r="AF182" s="1"/>
      <c r="AG182" s="1"/>
      <c r="AH182" s="1"/>
      <c r="AI182" s="1"/>
      <c r="AJ182" s="1"/>
      <c r="AK182" s="1"/>
      <c r="AL182" s="1"/>
    </row>
    <row r="183" customFormat="false" ht="15" hidden="false" customHeight="false" outlineLevel="0" collapsed="false">
      <c r="K183" s="1"/>
      <c r="L183" s="1"/>
      <c r="M183" s="1"/>
      <c r="N183" s="1"/>
      <c r="O183" s="1"/>
      <c r="P183" s="1"/>
      <c r="Q183" s="1"/>
      <c r="R183" s="1"/>
      <c r="S183" s="565"/>
      <c r="T183" s="239"/>
      <c r="U183" s="239"/>
      <c r="V183" s="239"/>
      <c r="W183" s="239"/>
      <c r="X183" s="239"/>
      <c r="Y183" s="239"/>
      <c r="Z183" s="239"/>
      <c r="AA183" s="1"/>
      <c r="AB183" s="1"/>
      <c r="AC183" s="1"/>
      <c r="AD183" s="1"/>
      <c r="AE183" s="1"/>
      <c r="AF183" s="1"/>
      <c r="AG183" s="1"/>
      <c r="AH183" s="1"/>
      <c r="AI183" s="1"/>
      <c r="AJ183" s="1"/>
      <c r="AK183" s="1"/>
      <c r="AL183" s="1"/>
    </row>
    <row r="184" customFormat="false" ht="15" hidden="false" customHeight="false" outlineLevel="0" collapsed="false">
      <c r="K184" s="1"/>
      <c r="L184" s="1"/>
      <c r="M184" s="1"/>
      <c r="N184" s="1"/>
      <c r="O184" s="1"/>
      <c r="P184" s="1"/>
      <c r="Q184" s="1"/>
      <c r="R184" s="1"/>
      <c r="S184" s="565"/>
      <c r="T184" s="239"/>
      <c r="U184" s="239"/>
      <c r="V184" s="239"/>
      <c r="W184" s="239"/>
      <c r="X184" s="239"/>
      <c r="Y184" s="239"/>
      <c r="Z184" s="239"/>
      <c r="AA184" s="1"/>
      <c r="AB184" s="1"/>
      <c r="AC184" s="1"/>
      <c r="AD184" s="1"/>
      <c r="AE184" s="1"/>
      <c r="AF184" s="1"/>
      <c r="AG184" s="1"/>
      <c r="AH184" s="1"/>
      <c r="AI184" s="1"/>
      <c r="AJ184" s="1"/>
      <c r="AK184" s="1"/>
      <c r="AL184" s="1"/>
    </row>
    <row r="185" customFormat="false" ht="15" hidden="false" customHeight="false" outlineLevel="0" collapsed="false">
      <c r="K185" s="1"/>
      <c r="L185" s="1"/>
      <c r="M185" s="1"/>
      <c r="N185" s="1"/>
      <c r="O185" s="1"/>
      <c r="P185" s="1"/>
      <c r="Q185" s="1"/>
      <c r="R185" s="1"/>
      <c r="S185" s="565"/>
      <c r="T185" s="239"/>
      <c r="U185" s="239"/>
      <c r="V185" s="239"/>
      <c r="W185" s="239"/>
      <c r="X185" s="239"/>
      <c r="Y185" s="239"/>
      <c r="Z185" s="239"/>
      <c r="AA185" s="1"/>
      <c r="AB185" s="1"/>
      <c r="AC185" s="1"/>
      <c r="AD185" s="1"/>
      <c r="AE185" s="1"/>
      <c r="AF185" s="1"/>
      <c r="AG185" s="1"/>
      <c r="AH185" s="1"/>
      <c r="AI185" s="1"/>
      <c r="AJ185" s="1"/>
      <c r="AK185" s="1"/>
      <c r="AL185" s="1"/>
    </row>
    <row r="186" customFormat="false" ht="15" hidden="false" customHeight="false" outlineLevel="0" collapsed="false">
      <c r="K186" s="1"/>
      <c r="L186" s="1"/>
      <c r="M186" s="1"/>
      <c r="N186" s="1"/>
      <c r="O186" s="1"/>
      <c r="P186" s="1"/>
      <c r="Q186" s="1"/>
      <c r="R186" s="1"/>
      <c r="S186" s="565"/>
      <c r="T186" s="239"/>
      <c r="U186" s="239"/>
      <c r="V186" s="239"/>
      <c r="W186" s="239"/>
      <c r="X186" s="239"/>
      <c r="Y186" s="239"/>
      <c r="Z186" s="239"/>
      <c r="AA186" s="1"/>
      <c r="AB186" s="1"/>
      <c r="AC186" s="1"/>
      <c r="AD186" s="1"/>
      <c r="AE186" s="1"/>
      <c r="AF186" s="1"/>
      <c r="AG186" s="1"/>
      <c r="AH186" s="1"/>
      <c r="AI186" s="1"/>
      <c r="AJ186" s="1"/>
      <c r="AK186" s="1"/>
      <c r="AL186" s="1"/>
    </row>
    <row r="187" customFormat="false" ht="15" hidden="false" customHeight="false" outlineLevel="0" collapsed="false">
      <c r="K187" s="1"/>
      <c r="L187" s="1"/>
      <c r="M187" s="1"/>
      <c r="N187" s="1"/>
      <c r="O187" s="1"/>
      <c r="P187" s="1"/>
      <c r="Q187" s="1"/>
      <c r="R187" s="1"/>
      <c r="S187" s="565"/>
      <c r="T187" s="239"/>
      <c r="U187" s="239"/>
      <c r="V187" s="239"/>
      <c r="W187" s="239"/>
      <c r="X187" s="239"/>
      <c r="Y187" s="239"/>
      <c r="Z187" s="239"/>
      <c r="AA187" s="1"/>
      <c r="AB187" s="1"/>
      <c r="AC187" s="1"/>
      <c r="AD187" s="1"/>
      <c r="AE187" s="1"/>
      <c r="AF187" s="1"/>
      <c r="AG187" s="1"/>
      <c r="AH187" s="1"/>
      <c r="AI187" s="1"/>
      <c r="AJ187" s="1"/>
      <c r="AK187" s="1"/>
      <c r="AL187" s="1"/>
    </row>
    <row r="188" customFormat="false" ht="15" hidden="false" customHeight="false" outlineLevel="0" collapsed="false">
      <c r="K188" s="1"/>
      <c r="L188" s="1"/>
      <c r="M188" s="1"/>
      <c r="N188" s="1"/>
      <c r="O188" s="1"/>
      <c r="P188" s="1"/>
      <c r="Q188" s="1"/>
      <c r="R188" s="1"/>
      <c r="S188" s="565"/>
      <c r="T188" s="239"/>
      <c r="U188" s="239"/>
      <c r="V188" s="239"/>
      <c r="W188" s="239"/>
      <c r="X188" s="239"/>
      <c r="Y188" s="239"/>
      <c r="Z188" s="239"/>
      <c r="AA188" s="1"/>
      <c r="AB188" s="1"/>
      <c r="AC188" s="1"/>
      <c r="AD188" s="1"/>
      <c r="AE188" s="1"/>
      <c r="AF188" s="1"/>
      <c r="AG188" s="1"/>
      <c r="AH188" s="1"/>
      <c r="AI188" s="1"/>
      <c r="AJ188" s="1"/>
      <c r="AK188" s="1"/>
      <c r="AL188" s="1"/>
    </row>
    <row r="189" customFormat="false" ht="15" hidden="false" customHeight="false" outlineLevel="0" collapsed="false">
      <c r="K189" s="1"/>
      <c r="L189" s="1"/>
      <c r="M189" s="1"/>
      <c r="N189" s="1"/>
      <c r="O189" s="1"/>
      <c r="P189" s="1"/>
      <c r="Q189" s="1"/>
      <c r="R189" s="1"/>
      <c r="S189" s="565"/>
      <c r="T189" s="239"/>
      <c r="U189" s="239"/>
      <c r="V189" s="239"/>
      <c r="W189" s="239"/>
      <c r="X189" s="239"/>
      <c r="Y189" s="239"/>
      <c r="Z189" s="239"/>
      <c r="AA189" s="1"/>
      <c r="AB189" s="1"/>
      <c r="AC189" s="1"/>
      <c r="AD189" s="1"/>
      <c r="AE189" s="1"/>
      <c r="AF189" s="1"/>
      <c r="AG189" s="1"/>
      <c r="AH189" s="1"/>
      <c r="AI189" s="1"/>
      <c r="AJ189" s="1"/>
      <c r="AK189" s="1"/>
      <c r="AL189" s="1"/>
    </row>
    <row r="190" customFormat="false" ht="15" hidden="false" customHeight="false" outlineLevel="0" collapsed="false">
      <c r="K190" s="1"/>
      <c r="L190" s="1"/>
      <c r="M190" s="1"/>
      <c r="N190" s="1"/>
      <c r="O190" s="1"/>
      <c r="P190" s="1"/>
      <c r="Q190" s="1"/>
      <c r="R190" s="1"/>
      <c r="S190" s="565"/>
      <c r="T190" s="239"/>
      <c r="U190" s="239"/>
      <c r="V190" s="239"/>
      <c r="W190" s="239"/>
      <c r="X190" s="239"/>
      <c r="Y190" s="239"/>
      <c r="Z190" s="239"/>
      <c r="AA190" s="1"/>
      <c r="AB190" s="1"/>
      <c r="AC190" s="1"/>
      <c r="AD190" s="1"/>
      <c r="AE190" s="1"/>
      <c r="AF190" s="1"/>
      <c r="AG190" s="1"/>
      <c r="AH190" s="1"/>
      <c r="AI190" s="1"/>
      <c r="AJ190" s="1"/>
      <c r="AK190" s="1"/>
      <c r="AL190" s="1"/>
    </row>
    <row r="191" customFormat="false" ht="15" hidden="false" customHeight="false" outlineLevel="0" collapsed="false">
      <c r="K191" s="1"/>
      <c r="L191" s="1"/>
      <c r="M191" s="1"/>
      <c r="N191" s="1"/>
      <c r="O191" s="1"/>
      <c r="P191" s="1"/>
      <c r="Q191" s="1"/>
      <c r="R191" s="1"/>
      <c r="S191" s="565"/>
      <c r="T191" s="239"/>
      <c r="U191" s="239"/>
      <c r="V191" s="239"/>
      <c r="W191" s="239"/>
      <c r="X191" s="239"/>
      <c r="Y191" s="239"/>
      <c r="Z191" s="239"/>
      <c r="AA191" s="1"/>
      <c r="AB191" s="1"/>
      <c r="AC191" s="1"/>
      <c r="AD191" s="1"/>
      <c r="AE191" s="1"/>
      <c r="AF191" s="1"/>
      <c r="AG191" s="1"/>
      <c r="AH191" s="1"/>
      <c r="AI191" s="1"/>
      <c r="AJ191" s="1"/>
      <c r="AK191" s="1"/>
      <c r="AL191" s="1"/>
    </row>
    <row r="192" customFormat="false" ht="15" hidden="false" customHeight="false" outlineLevel="0" collapsed="false">
      <c r="K192" s="1"/>
      <c r="L192" s="1"/>
      <c r="M192" s="1"/>
      <c r="N192" s="1"/>
      <c r="O192" s="1"/>
      <c r="P192" s="1"/>
      <c r="Q192" s="1"/>
      <c r="R192" s="1"/>
      <c r="S192" s="565"/>
      <c r="T192" s="239"/>
      <c r="U192" s="239"/>
      <c r="V192" s="239"/>
      <c r="W192" s="239"/>
      <c r="X192" s="239"/>
      <c r="Y192" s="239"/>
      <c r="Z192" s="239"/>
      <c r="AA192" s="1"/>
      <c r="AB192" s="1"/>
      <c r="AC192" s="1"/>
      <c r="AD192" s="1"/>
      <c r="AE192" s="1"/>
      <c r="AF192" s="1"/>
      <c r="AG192" s="1"/>
      <c r="AH192" s="1"/>
      <c r="AI192" s="1"/>
      <c r="AJ192" s="1"/>
      <c r="AK192" s="1"/>
      <c r="AL192" s="1"/>
    </row>
    <row r="193" customFormat="false" ht="15" hidden="false" customHeight="false" outlineLevel="0" collapsed="false">
      <c r="K193" s="1"/>
      <c r="L193" s="1"/>
      <c r="M193" s="1"/>
      <c r="N193" s="1"/>
      <c r="O193" s="1"/>
      <c r="P193" s="1"/>
      <c r="Q193" s="1"/>
      <c r="R193" s="1"/>
      <c r="S193" s="565"/>
      <c r="T193" s="239"/>
      <c r="U193" s="239"/>
      <c r="V193" s="239"/>
      <c r="W193" s="239"/>
      <c r="X193" s="239"/>
      <c r="Y193" s="239"/>
      <c r="Z193" s="239"/>
      <c r="AA193" s="1"/>
      <c r="AB193" s="1"/>
      <c r="AC193" s="1"/>
      <c r="AD193" s="1"/>
      <c r="AE193" s="1"/>
      <c r="AF193" s="1"/>
      <c r="AG193" s="1"/>
      <c r="AH193" s="1"/>
      <c r="AI193" s="1"/>
      <c r="AJ193" s="1"/>
      <c r="AK193" s="1"/>
      <c r="AL193" s="1"/>
    </row>
    <row r="194" customFormat="false" ht="15" hidden="false" customHeight="false" outlineLevel="0" collapsed="false">
      <c r="K194" s="1"/>
      <c r="L194" s="1"/>
      <c r="M194" s="1"/>
      <c r="N194" s="1"/>
      <c r="O194" s="1"/>
      <c r="P194" s="1"/>
      <c r="Q194" s="1"/>
      <c r="R194" s="1"/>
      <c r="S194" s="565"/>
      <c r="T194" s="239"/>
      <c r="U194" s="239"/>
      <c r="V194" s="239"/>
      <c r="W194" s="239"/>
      <c r="X194" s="239"/>
      <c r="Y194" s="239"/>
      <c r="Z194" s="239"/>
      <c r="AA194" s="1"/>
      <c r="AB194" s="1"/>
      <c r="AC194" s="1"/>
      <c r="AD194" s="1"/>
      <c r="AE194" s="1"/>
      <c r="AF194" s="1"/>
      <c r="AG194" s="1"/>
      <c r="AH194" s="1"/>
      <c r="AI194" s="1"/>
      <c r="AJ194" s="1"/>
      <c r="AK194" s="1"/>
      <c r="AL194" s="1"/>
    </row>
    <row r="195" customFormat="false" ht="15" hidden="false" customHeight="false" outlineLevel="0" collapsed="false">
      <c r="K195" s="1"/>
      <c r="L195" s="1"/>
      <c r="M195" s="1"/>
      <c r="N195" s="1"/>
      <c r="O195" s="1"/>
      <c r="P195" s="1"/>
      <c r="Q195" s="1"/>
      <c r="R195" s="1"/>
      <c r="S195" s="565"/>
      <c r="T195" s="239"/>
      <c r="U195" s="239"/>
      <c r="V195" s="239"/>
      <c r="W195" s="239"/>
      <c r="X195" s="239"/>
      <c r="Y195" s="239"/>
      <c r="Z195" s="239"/>
      <c r="AA195" s="1"/>
      <c r="AB195" s="1"/>
      <c r="AC195" s="1"/>
      <c r="AD195" s="1"/>
      <c r="AE195" s="1"/>
      <c r="AF195" s="1"/>
      <c r="AG195" s="1"/>
      <c r="AH195" s="1"/>
      <c r="AI195" s="1"/>
      <c r="AJ195" s="1"/>
      <c r="AK195" s="1"/>
      <c r="AL195" s="1"/>
    </row>
    <row r="196" customFormat="false" ht="15" hidden="false" customHeight="false" outlineLevel="0" collapsed="false">
      <c r="K196" s="1"/>
      <c r="L196" s="1"/>
      <c r="M196" s="1"/>
      <c r="N196" s="1"/>
      <c r="O196" s="1"/>
      <c r="P196" s="1"/>
      <c r="Q196" s="1"/>
      <c r="R196" s="1"/>
      <c r="S196" s="565"/>
      <c r="T196" s="239"/>
      <c r="U196" s="239"/>
      <c r="V196" s="239"/>
      <c r="W196" s="239"/>
      <c r="X196" s="239"/>
      <c r="Y196" s="239"/>
      <c r="Z196" s="239"/>
      <c r="AA196" s="1"/>
      <c r="AB196" s="1"/>
      <c r="AC196" s="1"/>
      <c r="AD196" s="1"/>
      <c r="AE196" s="1"/>
      <c r="AF196" s="1"/>
      <c r="AG196" s="1"/>
      <c r="AH196" s="1"/>
      <c r="AI196" s="1"/>
      <c r="AJ196" s="1"/>
      <c r="AK196" s="1"/>
      <c r="AL196" s="1"/>
    </row>
    <row r="197" customFormat="false" ht="15" hidden="false" customHeight="false" outlineLevel="0" collapsed="false">
      <c r="K197" s="1"/>
      <c r="L197" s="1"/>
      <c r="M197" s="1"/>
      <c r="N197" s="1"/>
      <c r="O197" s="1"/>
      <c r="P197" s="1"/>
      <c r="Q197" s="1"/>
      <c r="R197" s="1"/>
      <c r="S197" s="565"/>
      <c r="T197" s="239"/>
      <c r="U197" s="239"/>
      <c r="V197" s="239"/>
      <c r="W197" s="239"/>
      <c r="X197" s="239"/>
      <c r="Y197" s="239"/>
      <c r="Z197" s="239"/>
      <c r="AA197" s="1"/>
      <c r="AB197" s="1"/>
      <c r="AC197" s="1"/>
      <c r="AD197" s="1"/>
      <c r="AE197" s="1"/>
      <c r="AF197" s="1"/>
      <c r="AG197" s="1"/>
      <c r="AH197" s="1"/>
      <c r="AI197" s="1"/>
      <c r="AJ197" s="1"/>
      <c r="AK197" s="1"/>
      <c r="AL197" s="1"/>
    </row>
    <row r="198" customFormat="false" ht="15" hidden="false" customHeight="false" outlineLevel="0" collapsed="false">
      <c r="K198" s="1"/>
      <c r="L198" s="1"/>
      <c r="M198" s="1"/>
      <c r="N198" s="1"/>
      <c r="O198" s="1"/>
      <c r="P198" s="1"/>
      <c r="Q198" s="1"/>
      <c r="R198" s="1"/>
      <c r="S198" s="565"/>
      <c r="T198" s="239"/>
      <c r="U198" s="239"/>
      <c r="V198" s="239"/>
      <c r="W198" s="239"/>
      <c r="X198" s="239"/>
      <c r="Y198" s="239"/>
      <c r="Z198" s="239"/>
      <c r="AA198" s="1"/>
      <c r="AB198" s="1"/>
      <c r="AC198" s="1"/>
      <c r="AD198" s="1"/>
      <c r="AE198" s="1"/>
      <c r="AF198" s="1"/>
      <c r="AG198" s="1"/>
      <c r="AH198" s="1"/>
      <c r="AI198" s="1"/>
      <c r="AJ198" s="1"/>
      <c r="AK198" s="1"/>
      <c r="AL198" s="1"/>
    </row>
    <row r="199" customFormat="false" ht="15" hidden="false" customHeight="false" outlineLevel="0" collapsed="false">
      <c r="K199" s="1"/>
      <c r="L199" s="1"/>
      <c r="M199" s="1"/>
      <c r="N199" s="1"/>
      <c r="O199" s="1"/>
      <c r="P199" s="1"/>
      <c r="Q199" s="1"/>
      <c r="R199" s="1"/>
      <c r="S199" s="565"/>
      <c r="T199" s="239"/>
      <c r="U199" s="239"/>
      <c r="V199" s="239"/>
      <c r="W199" s="239"/>
      <c r="X199" s="239"/>
      <c r="Y199" s="239"/>
      <c r="Z199" s="239"/>
      <c r="AA199" s="1"/>
      <c r="AB199" s="1"/>
      <c r="AC199" s="1"/>
      <c r="AD199" s="1"/>
      <c r="AE199" s="1"/>
      <c r="AF199" s="1"/>
      <c r="AG199" s="1"/>
      <c r="AH199" s="1"/>
      <c r="AI199" s="1"/>
      <c r="AJ199" s="1"/>
      <c r="AK199" s="1"/>
      <c r="AL199" s="1"/>
    </row>
    <row r="200" customFormat="false" ht="15" hidden="false" customHeight="false" outlineLevel="0" collapsed="false">
      <c r="K200" s="1"/>
      <c r="L200" s="1"/>
      <c r="M200" s="1"/>
      <c r="N200" s="1"/>
      <c r="O200" s="1"/>
      <c r="P200" s="1"/>
      <c r="Q200" s="1"/>
      <c r="R200" s="1"/>
      <c r="S200" s="565"/>
      <c r="T200" s="239"/>
      <c r="U200" s="239"/>
      <c r="V200" s="239"/>
      <c r="W200" s="239"/>
      <c r="X200" s="239"/>
      <c r="Y200" s="239"/>
      <c r="Z200" s="239"/>
      <c r="AA200" s="1"/>
      <c r="AB200" s="1"/>
      <c r="AC200" s="1"/>
      <c r="AD200" s="1"/>
      <c r="AE200" s="1"/>
      <c r="AF200" s="1"/>
      <c r="AG200" s="1"/>
      <c r="AH200" s="1"/>
      <c r="AI200" s="1"/>
      <c r="AJ200" s="1"/>
      <c r="AK200" s="1"/>
      <c r="AL200" s="1"/>
    </row>
    <row r="201" customFormat="false" ht="15" hidden="false" customHeight="false" outlineLevel="0" collapsed="false">
      <c r="K201" s="1"/>
      <c r="L201" s="1"/>
      <c r="M201" s="1"/>
      <c r="N201" s="1"/>
      <c r="O201" s="1"/>
      <c r="P201" s="1"/>
      <c r="Q201" s="1"/>
      <c r="R201" s="1"/>
      <c r="S201" s="565"/>
      <c r="T201" s="239"/>
      <c r="U201" s="239"/>
      <c r="V201" s="239"/>
      <c r="W201" s="239"/>
      <c r="X201" s="239"/>
      <c r="Y201" s="239"/>
      <c r="Z201" s="239"/>
      <c r="AA201" s="1"/>
      <c r="AB201" s="1"/>
      <c r="AC201" s="1"/>
      <c r="AD201" s="1"/>
      <c r="AE201" s="1"/>
      <c r="AF201" s="1"/>
      <c r="AG201" s="1"/>
      <c r="AH201" s="1"/>
      <c r="AI201" s="1"/>
      <c r="AJ201" s="1"/>
      <c r="AK201" s="1"/>
      <c r="AL201" s="1"/>
    </row>
    <row r="202" customFormat="false" ht="15" hidden="false" customHeight="false" outlineLevel="0" collapsed="false">
      <c r="K202" s="1"/>
      <c r="L202" s="1"/>
      <c r="M202" s="1"/>
      <c r="N202" s="1"/>
      <c r="O202" s="1"/>
      <c r="P202" s="1"/>
      <c r="Q202" s="1"/>
      <c r="R202" s="1"/>
      <c r="S202" s="565"/>
      <c r="T202" s="239"/>
      <c r="U202" s="239"/>
      <c r="V202" s="239"/>
      <c r="W202" s="239"/>
      <c r="X202" s="239"/>
      <c r="Y202" s="239"/>
      <c r="Z202" s="239"/>
      <c r="AA202" s="1"/>
      <c r="AB202" s="1"/>
      <c r="AC202" s="1"/>
      <c r="AD202" s="1"/>
      <c r="AE202" s="1"/>
      <c r="AF202" s="1"/>
      <c r="AG202" s="1"/>
      <c r="AH202" s="1"/>
      <c r="AI202" s="1"/>
      <c r="AJ202" s="1"/>
      <c r="AK202" s="1"/>
      <c r="AL202" s="1"/>
    </row>
    <row r="203" customFormat="false" ht="15" hidden="false" customHeight="false" outlineLevel="0" collapsed="false">
      <c r="K203" s="1"/>
      <c r="L203" s="1"/>
      <c r="M203" s="1"/>
      <c r="N203" s="1"/>
      <c r="O203" s="1"/>
      <c r="P203" s="1"/>
      <c r="Q203" s="1"/>
      <c r="R203" s="1"/>
      <c r="S203" s="565"/>
      <c r="T203" s="239"/>
      <c r="U203" s="239"/>
      <c r="V203" s="239"/>
      <c r="W203" s="239"/>
      <c r="X203" s="239"/>
      <c r="Y203" s="239"/>
      <c r="Z203" s="239"/>
      <c r="AA203" s="1"/>
      <c r="AB203" s="1"/>
      <c r="AC203" s="1"/>
      <c r="AD203" s="1"/>
      <c r="AE203" s="1"/>
      <c r="AF203" s="1"/>
      <c r="AG203" s="1"/>
      <c r="AH203" s="1"/>
      <c r="AI203" s="1"/>
      <c r="AJ203" s="1"/>
      <c r="AK203" s="1"/>
      <c r="AL203" s="1"/>
    </row>
    <row r="204" customFormat="false" ht="15" hidden="false" customHeight="false" outlineLevel="0" collapsed="false">
      <c r="K204" s="1"/>
      <c r="L204" s="1"/>
      <c r="M204" s="1"/>
      <c r="N204" s="1"/>
      <c r="O204" s="1"/>
      <c r="P204" s="1"/>
      <c r="Q204" s="1"/>
      <c r="R204" s="1"/>
      <c r="S204" s="565"/>
      <c r="T204" s="239"/>
      <c r="U204" s="239"/>
      <c r="V204" s="239"/>
      <c r="W204" s="239"/>
      <c r="X204" s="239"/>
      <c r="Y204" s="239"/>
      <c r="Z204" s="239"/>
      <c r="AA204" s="1"/>
      <c r="AB204" s="1"/>
      <c r="AC204" s="1"/>
      <c r="AD204" s="1"/>
      <c r="AE204" s="1"/>
      <c r="AF204" s="1"/>
      <c r="AG204" s="1"/>
      <c r="AH204" s="1"/>
      <c r="AI204" s="1"/>
      <c r="AJ204" s="1"/>
      <c r="AK204" s="1"/>
      <c r="AL204" s="1"/>
    </row>
    <row r="205" customFormat="false" ht="15" hidden="false" customHeight="false" outlineLevel="0" collapsed="false">
      <c r="K205" s="1"/>
      <c r="L205" s="1"/>
      <c r="M205" s="1"/>
      <c r="N205" s="1"/>
      <c r="O205" s="1"/>
      <c r="P205" s="1"/>
      <c r="Q205" s="1"/>
      <c r="R205" s="1"/>
      <c r="S205" s="565"/>
      <c r="T205" s="239"/>
      <c r="U205" s="239"/>
      <c r="V205" s="239"/>
      <c r="W205" s="239"/>
      <c r="X205" s="239"/>
      <c r="Y205" s="239"/>
      <c r="Z205" s="239"/>
      <c r="AA205" s="1"/>
      <c r="AB205" s="1"/>
      <c r="AC205" s="1"/>
      <c r="AD205" s="1"/>
      <c r="AE205" s="1"/>
      <c r="AF205" s="1"/>
      <c r="AG205" s="1"/>
      <c r="AH205" s="1"/>
      <c r="AI205" s="1"/>
      <c r="AJ205" s="1"/>
      <c r="AK205" s="1"/>
      <c r="AL205" s="1"/>
    </row>
    <row r="206" customFormat="false" ht="15" hidden="false" customHeight="false" outlineLevel="0" collapsed="false">
      <c r="K206" s="1"/>
      <c r="L206" s="1"/>
      <c r="M206" s="1"/>
      <c r="N206" s="1"/>
      <c r="O206" s="1"/>
      <c r="P206" s="1"/>
      <c r="Q206" s="1"/>
      <c r="R206" s="1"/>
      <c r="S206" s="565"/>
      <c r="T206" s="239"/>
      <c r="U206" s="239"/>
      <c r="V206" s="239"/>
      <c r="W206" s="239"/>
      <c r="X206" s="239"/>
      <c r="Y206" s="239"/>
      <c r="Z206" s="239"/>
      <c r="AA206" s="1"/>
      <c r="AB206" s="1"/>
      <c r="AC206" s="1"/>
      <c r="AD206" s="1"/>
      <c r="AE206" s="1"/>
      <c r="AF206" s="1"/>
      <c r="AG206" s="1"/>
      <c r="AH206" s="1"/>
      <c r="AI206" s="1"/>
      <c r="AJ206" s="1"/>
      <c r="AK206" s="1"/>
      <c r="AL206" s="1"/>
    </row>
    <row r="207" customFormat="false" ht="15" hidden="false" customHeight="false" outlineLevel="0" collapsed="false">
      <c r="K207" s="1"/>
      <c r="L207" s="1"/>
      <c r="M207" s="1"/>
      <c r="N207" s="1"/>
      <c r="O207" s="1"/>
      <c r="P207" s="1"/>
      <c r="Q207" s="1"/>
      <c r="R207" s="1"/>
      <c r="S207" s="565"/>
      <c r="T207" s="239"/>
      <c r="U207" s="239"/>
      <c r="V207" s="239"/>
      <c r="W207" s="239"/>
      <c r="X207" s="239"/>
      <c r="Y207" s="239"/>
      <c r="Z207" s="239"/>
      <c r="AA207" s="1"/>
      <c r="AB207" s="1"/>
      <c r="AC207" s="1"/>
      <c r="AD207" s="1"/>
      <c r="AE207" s="1"/>
      <c r="AF207" s="1"/>
      <c r="AG207" s="1"/>
      <c r="AH207" s="1"/>
      <c r="AI207" s="1"/>
      <c r="AJ207" s="1"/>
      <c r="AK207" s="1"/>
      <c r="AL207" s="1"/>
    </row>
    <row r="208" customFormat="false" ht="15" hidden="false" customHeight="false" outlineLevel="0" collapsed="false">
      <c r="K208" s="1"/>
      <c r="L208" s="1"/>
      <c r="M208" s="1"/>
      <c r="N208" s="1"/>
      <c r="O208" s="1"/>
      <c r="P208" s="1"/>
      <c r="Q208" s="1"/>
      <c r="R208" s="1"/>
      <c r="S208" s="565"/>
      <c r="T208" s="239"/>
      <c r="U208" s="239"/>
      <c r="V208" s="239"/>
      <c r="W208" s="239"/>
      <c r="X208" s="239"/>
      <c r="Y208" s="239"/>
      <c r="Z208" s="239"/>
      <c r="AA208" s="1"/>
      <c r="AB208" s="1"/>
      <c r="AC208" s="1"/>
      <c r="AD208" s="1"/>
      <c r="AE208" s="1"/>
      <c r="AF208" s="1"/>
      <c r="AG208" s="1"/>
      <c r="AH208" s="1"/>
      <c r="AI208" s="1"/>
      <c r="AJ208" s="1"/>
      <c r="AK208" s="1"/>
      <c r="AL208" s="1"/>
    </row>
    <row r="209" customFormat="false" ht="15" hidden="false" customHeight="false" outlineLevel="0" collapsed="false">
      <c r="K209" s="1"/>
      <c r="L209" s="1"/>
      <c r="M209" s="1"/>
      <c r="N209" s="1"/>
      <c r="O209" s="1"/>
      <c r="P209" s="1"/>
      <c r="Q209" s="1"/>
      <c r="R209" s="1"/>
      <c r="S209" s="565"/>
      <c r="T209" s="239"/>
      <c r="U209" s="239"/>
      <c r="V209" s="239"/>
      <c r="W209" s="239"/>
      <c r="X209" s="239"/>
      <c r="Y209" s="239"/>
      <c r="Z209" s="239"/>
      <c r="AA209" s="1"/>
      <c r="AB209" s="1"/>
      <c r="AC209" s="1"/>
      <c r="AD209" s="1"/>
      <c r="AE209" s="1"/>
      <c r="AF209" s="1"/>
      <c r="AG209" s="1"/>
      <c r="AH209" s="1"/>
      <c r="AI209" s="1"/>
      <c r="AJ209" s="1"/>
      <c r="AK209" s="1"/>
      <c r="AL209" s="1"/>
    </row>
    <row r="210" customFormat="false" ht="15" hidden="false" customHeight="false" outlineLevel="0" collapsed="false">
      <c r="K210" s="1"/>
      <c r="L210" s="1"/>
      <c r="M210" s="1"/>
      <c r="N210" s="1"/>
      <c r="O210" s="1"/>
      <c r="P210" s="1"/>
      <c r="Q210" s="1"/>
      <c r="R210" s="1"/>
      <c r="S210" s="565"/>
      <c r="T210" s="239"/>
      <c r="U210" s="239"/>
      <c r="V210" s="239"/>
      <c r="W210" s="239"/>
      <c r="X210" s="239"/>
      <c r="Y210" s="239"/>
      <c r="Z210" s="239"/>
      <c r="AA210" s="1"/>
      <c r="AB210" s="1"/>
      <c r="AC210" s="1"/>
      <c r="AD210" s="1"/>
      <c r="AE210" s="1"/>
      <c r="AF210" s="1"/>
      <c r="AG210" s="1"/>
      <c r="AH210" s="1"/>
      <c r="AI210" s="1"/>
      <c r="AJ210" s="1"/>
      <c r="AK210" s="1"/>
      <c r="AL210" s="1"/>
    </row>
    <row r="211" customFormat="false" ht="15" hidden="false" customHeight="false" outlineLevel="0" collapsed="false">
      <c r="K211" s="1"/>
      <c r="L211" s="1"/>
      <c r="M211" s="1"/>
      <c r="N211" s="1"/>
      <c r="O211" s="1"/>
      <c r="P211" s="1"/>
      <c r="Q211" s="1"/>
      <c r="R211" s="1"/>
      <c r="S211" s="565"/>
      <c r="T211" s="239"/>
      <c r="U211" s="239"/>
      <c r="V211" s="239"/>
      <c r="W211" s="239"/>
      <c r="X211" s="239"/>
      <c r="Y211" s="239"/>
      <c r="Z211" s="239"/>
      <c r="AA211" s="1"/>
      <c r="AB211" s="1"/>
      <c r="AC211" s="1"/>
      <c r="AD211" s="1"/>
      <c r="AE211" s="1"/>
      <c r="AF211" s="1"/>
      <c r="AG211" s="1"/>
      <c r="AH211" s="1"/>
      <c r="AI211" s="1"/>
      <c r="AJ211" s="1"/>
      <c r="AK211" s="1"/>
      <c r="AL211" s="1"/>
    </row>
    <row r="212" customFormat="false" ht="15" hidden="false" customHeight="false" outlineLevel="0" collapsed="false">
      <c r="K212" s="1"/>
      <c r="L212" s="1"/>
      <c r="M212" s="1"/>
      <c r="N212" s="1"/>
      <c r="O212" s="1"/>
      <c r="P212" s="1"/>
      <c r="Q212" s="1"/>
      <c r="R212" s="1"/>
      <c r="S212" s="565"/>
      <c r="T212" s="239"/>
      <c r="U212" s="239"/>
      <c r="V212" s="239"/>
      <c r="W212" s="239"/>
      <c r="X212" s="239"/>
      <c r="Y212" s="239"/>
      <c r="Z212" s="239"/>
      <c r="AA212" s="1"/>
      <c r="AB212" s="1"/>
      <c r="AC212" s="1"/>
      <c r="AD212" s="1"/>
      <c r="AE212" s="1"/>
      <c r="AF212" s="1"/>
      <c r="AG212" s="1"/>
      <c r="AH212" s="1"/>
      <c r="AI212" s="1"/>
      <c r="AJ212" s="1"/>
      <c r="AK212" s="1"/>
      <c r="AL212" s="1"/>
    </row>
    <row r="213" customFormat="false" ht="15" hidden="false" customHeight="false" outlineLevel="0" collapsed="false">
      <c r="K213" s="1"/>
      <c r="L213" s="1"/>
      <c r="M213" s="1"/>
      <c r="N213" s="1"/>
      <c r="O213" s="1"/>
      <c r="P213" s="1"/>
      <c r="Q213" s="1"/>
      <c r="R213" s="1"/>
      <c r="S213" s="565"/>
      <c r="T213" s="239"/>
      <c r="U213" s="239"/>
      <c r="V213" s="239"/>
      <c r="W213" s="239"/>
      <c r="X213" s="239"/>
      <c r="Y213" s="239"/>
      <c r="Z213" s="239"/>
      <c r="AA213" s="1"/>
      <c r="AB213" s="1"/>
      <c r="AC213" s="1"/>
      <c r="AD213" s="1"/>
      <c r="AE213" s="1"/>
      <c r="AF213" s="1"/>
      <c r="AG213" s="1"/>
      <c r="AH213" s="1"/>
      <c r="AI213" s="1"/>
      <c r="AJ213" s="1"/>
      <c r="AK213" s="1"/>
      <c r="AL213" s="1"/>
    </row>
    <row r="214" customFormat="false" ht="15" hidden="false" customHeight="false" outlineLevel="0" collapsed="false">
      <c r="K214" s="1"/>
      <c r="L214" s="1"/>
      <c r="M214" s="1"/>
      <c r="N214" s="1"/>
      <c r="O214" s="1"/>
      <c r="P214" s="1"/>
      <c r="Q214" s="1"/>
      <c r="R214" s="1"/>
      <c r="S214" s="565"/>
      <c r="T214" s="239"/>
      <c r="U214" s="239"/>
      <c r="V214" s="239"/>
      <c r="W214" s="239"/>
      <c r="X214" s="239"/>
      <c r="Y214" s="239"/>
      <c r="Z214" s="239"/>
      <c r="AA214" s="1"/>
      <c r="AB214" s="1"/>
      <c r="AC214" s="1"/>
      <c r="AD214" s="1"/>
      <c r="AE214" s="1"/>
      <c r="AF214" s="1"/>
      <c r="AG214" s="1"/>
      <c r="AH214" s="1"/>
      <c r="AI214" s="1"/>
      <c r="AJ214" s="1"/>
      <c r="AK214" s="1"/>
      <c r="AL214" s="1"/>
    </row>
    <row r="215" customFormat="false" ht="15" hidden="false" customHeight="false" outlineLevel="0" collapsed="false">
      <c r="K215" s="1"/>
      <c r="L215" s="1"/>
      <c r="M215" s="1"/>
      <c r="N215" s="1"/>
      <c r="O215" s="1"/>
      <c r="P215" s="1"/>
      <c r="Q215" s="1"/>
      <c r="R215" s="1"/>
      <c r="S215" s="565"/>
      <c r="T215" s="239"/>
      <c r="U215" s="239"/>
      <c r="V215" s="239"/>
      <c r="W215" s="239"/>
      <c r="X215" s="239"/>
      <c r="Y215" s="239"/>
      <c r="Z215" s="239"/>
      <c r="AA215" s="1"/>
      <c r="AB215" s="1"/>
      <c r="AC215" s="1"/>
      <c r="AD215" s="1"/>
      <c r="AE215" s="1"/>
      <c r="AF215" s="1"/>
      <c r="AG215" s="1"/>
      <c r="AH215" s="1"/>
      <c r="AI215" s="1"/>
      <c r="AJ215" s="1"/>
      <c r="AK215" s="1"/>
      <c r="AL215" s="1"/>
    </row>
    <row r="216" customFormat="false" ht="15" hidden="false" customHeight="false" outlineLevel="0" collapsed="false">
      <c r="K216" s="1"/>
      <c r="L216" s="1"/>
      <c r="M216" s="1"/>
      <c r="N216" s="1"/>
      <c r="O216" s="1"/>
      <c r="P216" s="1"/>
      <c r="Q216" s="1"/>
      <c r="R216" s="1"/>
      <c r="S216" s="565"/>
      <c r="T216" s="239"/>
      <c r="U216" s="239"/>
      <c r="V216" s="239"/>
      <c r="W216" s="239"/>
      <c r="X216" s="239"/>
      <c r="Y216" s="239"/>
      <c r="Z216" s="239"/>
      <c r="AA216" s="1"/>
      <c r="AB216" s="1"/>
      <c r="AC216" s="1"/>
      <c r="AD216" s="1"/>
      <c r="AE216" s="1"/>
      <c r="AF216" s="1"/>
      <c r="AG216" s="1"/>
      <c r="AH216" s="1"/>
      <c r="AI216" s="1"/>
      <c r="AJ216" s="1"/>
      <c r="AK216" s="1"/>
      <c r="AL216" s="1"/>
    </row>
    <row r="217" customFormat="false" ht="15" hidden="false" customHeight="false" outlineLevel="0" collapsed="false">
      <c r="K217" s="1"/>
      <c r="L217" s="1"/>
      <c r="M217" s="1"/>
      <c r="N217" s="1"/>
      <c r="O217" s="1"/>
      <c r="P217" s="1"/>
      <c r="Q217" s="1"/>
      <c r="R217" s="1"/>
      <c r="S217" s="565"/>
      <c r="T217" s="239"/>
      <c r="U217" s="239"/>
      <c r="V217" s="239"/>
      <c r="W217" s="239"/>
      <c r="X217" s="239"/>
      <c r="Y217" s="239"/>
      <c r="Z217" s="239"/>
      <c r="AA217" s="1"/>
      <c r="AB217" s="1"/>
      <c r="AC217" s="1"/>
      <c r="AD217" s="1"/>
      <c r="AE217" s="1"/>
      <c r="AF217" s="1"/>
      <c r="AG217" s="1"/>
      <c r="AH217" s="1"/>
      <c r="AI217" s="1"/>
      <c r="AJ217" s="1"/>
      <c r="AK217" s="1"/>
      <c r="AL217" s="1"/>
    </row>
    <row r="218" customFormat="false" ht="15" hidden="false" customHeight="false" outlineLevel="0" collapsed="false">
      <c r="K218" s="1"/>
      <c r="L218" s="1"/>
      <c r="M218" s="1"/>
      <c r="N218" s="1"/>
      <c r="O218" s="1"/>
      <c r="P218" s="1"/>
      <c r="Q218" s="1"/>
      <c r="R218" s="1"/>
      <c r="S218" s="565"/>
      <c r="T218" s="239"/>
      <c r="U218" s="239"/>
      <c r="V218" s="239"/>
      <c r="W218" s="239"/>
      <c r="X218" s="239"/>
      <c r="Y218" s="239"/>
      <c r="Z218" s="239"/>
      <c r="AA218" s="1"/>
      <c r="AB218" s="1"/>
      <c r="AC218" s="1"/>
      <c r="AD218" s="1"/>
      <c r="AE218" s="1"/>
      <c r="AF218" s="1"/>
      <c r="AG218" s="1"/>
      <c r="AH218" s="1"/>
      <c r="AI218" s="1"/>
      <c r="AJ218" s="1"/>
      <c r="AK218" s="1"/>
      <c r="AL218" s="1"/>
    </row>
    <row r="219" customFormat="false" ht="15" hidden="false" customHeight="false" outlineLevel="0" collapsed="false">
      <c r="K219" s="1"/>
      <c r="L219" s="1"/>
      <c r="M219" s="1"/>
      <c r="N219" s="1"/>
      <c r="O219" s="1"/>
      <c r="P219" s="1"/>
      <c r="Q219" s="1"/>
      <c r="R219" s="1"/>
      <c r="S219" s="565"/>
      <c r="T219" s="239"/>
      <c r="U219" s="239"/>
      <c r="V219" s="239"/>
      <c r="W219" s="239"/>
      <c r="X219" s="239"/>
      <c r="Y219" s="239"/>
      <c r="Z219" s="239"/>
      <c r="AA219" s="1"/>
      <c r="AB219" s="1"/>
      <c r="AC219" s="1"/>
      <c r="AD219" s="1"/>
      <c r="AE219" s="1"/>
      <c r="AF219" s="1"/>
      <c r="AG219" s="1"/>
      <c r="AH219" s="1"/>
      <c r="AI219" s="1"/>
      <c r="AJ219" s="1"/>
      <c r="AK219" s="1"/>
      <c r="AL219" s="1"/>
    </row>
    <row r="220" customFormat="false" ht="15" hidden="false" customHeight="false" outlineLevel="0" collapsed="false">
      <c r="K220" s="1"/>
      <c r="L220" s="1"/>
      <c r="M220" s="1"/>
      <c r="N220" s="1"/>
      <c r="O220" s="1"/>
      <c r="P220" s="1"/>
      <c r="Q220" s="1"/>
      <c r="R220" s="1"/>
      <c r="S220" s="565"/>
      <c r="T220" s="239"/>
      <c r="U220" s="239"/>
      <c r="V220" s="239"/>
      <c r="W220" s="239"/>
      <c r="X220" s="239"/>
      <c r="Y220" s="239"/>
      <c r="Z220" s="239"/>
      <c r="AA220" s="1"/>
      <c r="AB220" s="1"/>
      <c r="AC220" s="1"/>
      <c r="AD220" s="1"/>
      <c r="AE220" s="1"/>
      <c r="AF220" s="1"/>
      <c r="AG220" s="1"/>
      <c r="AH220" s="1"/>
      <c r="AI220" s="1"/>
      <c r="AJ220" s="1"/>
      <c r="AK220" s="1"/>
      <c r="AL220" s="1"/>
    </row>
    <row r="221" customFormat="false" ht="15" hidden="false" customHeight="false" outlineLevel="0" collapsed="false">
      <c r="K221" s="1"/>
      <c r="L221" s="1"/>
      <c r="M221" s="1"/>
      <c r="N221" s="1"/>
      <c r="O221" s="1"/>
      <c r="P221" s="1"/>
      <c r="Q221" s="1"/>
      <c r="R221" s="1"/>
      <c r="S221" s="565"/>
      <c r="T221" s="239"/>
      <c r="U221" s="239"/>
      <c r="V221" s="239"/>
      <c r="W221" s="239"/>
      <c r="X221" s="239"/>
      <c r="Y221" s="239"/>
      <c r="Z221" s="239"/>
      <c r="AA221" s="1"/>
      <c r="AB221" s="1"/>
      <c r="AC221" s="1"/>
      <c r="AD221" s="1"/>
      <c r="AE221" s="1"/>
      <c r="AF221" s="1"/>
      <c r="AG221" s="1"/>
      <c r="AH221" s="1"/>
      <c r="AI221" s="1"/>
      <c r="AJ221" s="1"/>
      <c r="AK221" s="1"/>
      <c r="AL221" s="1"/>
    </row>
    <row r="222" customFormat="false" ht="15" hidden="false" customHeight="false" outlineLevel="0" collapsed="false">
      <c r="K222" s="1"/>
      <c r="L222" s="1"/>
      <c r="M222" s="1"/>
      <c r="N222" s="1"/>
      <c r="O222" s="1"/>
      <c r="P222" s="1"/>
      <c r="Q222" s="1"/>
      <c r="R222" s="1"/>
      <c r="S222" s="565"/>
      <c r="T222" s="239"/>
      <c r="U222" s="239"/>
      <c r="V222" s="239"/>
      <c r="W222" s="239"/>
      <c r="X222" s="239"/>
      <c r="Y222" s="239"/>
      <c r="Z222" s="239"/>
      <c r="AA222" s="1"/>
      <c r="AB222" s="1"/>
      <c r="AC222" s="1"/>
      <c r="AD222" s="1"/>
      <c r="AE222" s="1"/>
      <c r="AF222" s="1"/>
      <c r="AG222" s="1"/>
      <c r="AH222" s="1"/>
      <c r="AI222" s="1"/>
      <c r="AJ222" s="1"/>
      <c r="AK222" s="1"/>
      <c r="AL222" s="1"/>
    </row>
    <row r="223" customFormat="false" ht="15" hidden="false" customHeight="false" outlineLevel="0" collapsed="false">
      <c r="K223" s="1"/>
      <c r="L223" s="1"/>
      <c r="M223" s="1"/>
      <c r="N223" s="1"/>
      <c r="O223" s="1"/>
      <c r="P223" s="1"/>
      <c r="Q223" s="1"/>
      <c r="R223" s="1"/>
      <c r="S223" s="565"/>
      <c r="T223" s="239"/>
      <c r="U223" s="239"/>
      <c r="V223" s="239"/>
      <c r="W223" s="239"/>
      <c r="X223" s="239"/>
      <c r="Y223" s="239"/>
      <c r="Z223" s="239"/>
      <c r="AA223" s="1"/>
      <c r="AB223" s="1"/>
      <c r="AC223" s="1"/>
      <c r="AD223" s="1"/>
      <c r="AE223" s="1"/>
      <c r="AF223" s="1"/>
      <c r="AG223" s="1"/>
      <c r="AH223" s="1"/>
      <c r="AI223" s="1"/>
      <c r="AJ223" s="1"/>
      <c r="AK223" s="1"/>
      <c r="AL223" s="1"/>
    </row>
    <row r="224" customFormat="false" ht="15" hidden="false" customHeight="false" outlineLevel="0" collapsed="false">
      <c r="K224" s="1"/>
      <c r="L224" s="1"/>
      <c r="M224" s="1"/>
      <c r="N224" s="1"/>
      <c r="O224" s="1"/>
      <c r="P224" s="1"/>
      <c r="Q224" s="1"/>
      <c r="R224" s="1"/>
      <c r="S224" s="565"/>
      <c r="T224" s="239"/>
      <c r="U224" s="239"/>
      <c r="V224" s="239"/>
      <c r="W224" s="239"/>
      <c r="X224" s="239"/>
      <c r="Y224" s="239"/>
      <c r="Z224" s="239"/>
      <c r="AA224" s="1"/>
      <c r="AB224" s="1"/>
      <c r="AC224" s="1"/>
      <c r="AD224" s="1"/>
      <c r="AE224" s="1"/>
      <c r="AF224" s="1"/>
      <c r="AG224" s="1"/>
      <c r="AH224" s="1"/>
      <c r="AI224" s="1"/>
      <c r="AJ224" s="1"/>
      <c r="AK224" s="1"/>
      <c r="AL224" s="1"/>
    </row>
    <row r="225" customFormat="false" ht="15" hidden="false" customHeight="false" outlineLevel="0" collapsed="false">
      <c r="K225" s="1"/>
      <c r="L225" s="1"/>
      <c r="M225" s="1"/>
      <c r="N225" s="1"/>
      <c r="O225" s="1"/>
      <c r="P225" s="1"/>
      <c r="Q225" s="1"/>
      <c r="R225" s="1"/>
      <c r="S225" s="565"/>
      <c r="T225" s="239"/>
      <c r="U225" s="239"/>
      <c r="V225" s="239"/>
      <c r="W225" s="239"/>
      <c r="X225" s="239"/>
      <c r="Y225" s="239"/>
      <c r="Z225" s="239"/>
      <c r="AA225" s="1"/>
      <c r="AB225" s="1"/>
      <c r="AC225" s="1"/>
      <c r="AD225" s="1"/>
      <c r="AE225" s="1"/>
      <c r="AF225" s="1"/>
      <c r="AG225" s="1"/>
      <c r="AH225" s="1"/>
      <c r="AI225" s="1"/>
      <c r="AJ225" s="1"/>
      <c r="AK225" s="1"/>
      <c r="AL225" s="1"/>
    </row>
    <row r="226" customFormat="false" ht="15" hidden="false" customHeight="false" outlineLevel="0" collapsed="false">
      <c r="K226" s="1"/>
      <c r="L226" s="1"/>
      <c r="M226" s="1"/>
      <c r="N226" s="1"/>
      <c r="O226" s="1"/>
      <c r="P226" s="1"/>
      <c r="Q226" s="1"/>
      <c r="R226" s="1"/>
      <c r="S226" s="565"/>
      <c r="T226" s="239"/>
      <c r="U226" s="239"/>
      <c r="V226" s="239"/>
      <c r="W226" s="239"/>
      <c r="X226" s="239"/>
      <c r="Y226" s="239"/>
      <c r="Z226" s="239"/>
      <c r="AA226" s="1"/>
      <c r="AB226" s="1"/>
      <c r="AC226" s="1"/>
      <c r="AD226" s="1"/>
      <c r="AE226" s="1"/>
      <c r="AF226" s="1"/>
      <c r="AG226" s="1"/>
      <c r="AH226" s="1"/>
      <c r="AI226" s="1"/>
      <c r="AJ226" s="1"/>
      <c r="AK226" s="1"/>
      <c r="AL226" s="1"/>
    </row>
    <row r="227" customFormat="false" ht="15" hidden="false" customHeight="false" outlineLevel="0" collapsed="false">
      <c r="K227" s="1"/>
      <c r="L227" s="1"/>
      <c r="M227" s="1"/>
      <c r="N227" s="1"/>
      <c r="O227" s="1"/>
      <c r="P227" s="1"/>
      <c r="Q227" s="1"/>
      <c r="R227" s="1"/>
      <c r="S227" s="565"/>
      <c r="T227" s="239"/>
      <c r="U227" s="239"/>
      <c r="V227" s="239"/>
      <c r="W227" s="239"/>
      <c r="X227" s="239"/>
      <c r="Y227" s="239"/>
      <c r="Z227" s="239"/>
      <c r="AA227" s="1"/>
      <c r="AB227" s="1"/>
      <c r="AC227" s="1"/>
      <c r="AD227" s="1"/>
      <c r="AE227" s="1"/>
      <c r="AF227" s="1"/>
      <c r="AG227" s="1"/>
      <c r="AH227" s="1"/>
      <c r="AI227" s="1"/>
      <c r="AJ227" s="1"/>
      <c r="AK227" s="1"/>
      <c r="AL227" s="1"/>
    </row>
    <row r="228" customFormat="false" ht="15" hidden="false" customHeight="false" outlineLevel="0" collapsed="false">
      <c r="K228" s="1"/>
      <c r="L228" s="1"/>
      <c r="M228" s="1"/>
      <c r="N228" s="1"/>
      <c r="O228" s="1"/>
      <c r="P228" s="1"/>
      <c r="Q228" s="1"/>
      <c r="R228" s="1"/>
      <c r="S228" s="565"/>
      <c r="T228" s="239"/>
      <c r="U228" s="239"/>
      <c r="V228" s="239"/>
      <c r="W228" s="239"/>
      <c r="X228" s="239"/>
      <c r="Y228" s="239"/>
      <c r="Z228" s="239"/>
      <c r="AA228" s="1"/>
      <c r="AB228" s="1"/>
      <c r="AC228" s="1"/>
      <c r="AD228" s="1"/>
      <c r="AE228" s="1"/>
      <c r="AF228" s="1"/>
      <c r="AG228" s="1"/>
      <c r="AH228" s="1"/>
      <c r="AI228" s="1"/>
      <c r="AJ228" s="1"/>
      <c r="AK228" s="1"/>
      <c r="AL228" s="1"/>
    </row>
    <row r="229" customFormat="false" ht="15" hidden="false" customHeight="false" outlineLevel="0" collapsed="false">
      <c r="K229" s="1"/>
      <c r="L229" s="1"/>
      <c r="M229" s="1"/>
      <c r="N229" s="1"/>
      <c r="O229" s="1"/>
      <c r="P229" s="1"/>
      <c r="Q229" s="1"/>
      <c r="R229" s="1"/>
      <c r="S229" s="565"/>
      <c r="T229" s="239"/>
      <c r="U229" s="239"/>
      <c r="V229" s="239"/>
      <c r="W229" s="239"/>
      <c r="X229" s="239"/>
      <c r="Y229" s="239"/>
      <c r="Z229" s="239"/>
      <c r="AA229" s="1"/>
      <c r="AB229" s="1"/>
      <c r="AC229" s="1"/>
      <c r="AD229" s="1"/>
      <c r="AE229" s="1"/>
      <c r="AF229" s="1"/>
      <c r="AG229" s="1"/>
      <c r="AH229" s="1"/>
      <c r="AI229" s="1"/>
      <c r="AJ229" s="1"/>
      <c r="AK229" s="1"/>
      <c r="AL229" s="1"/>
    </row>
    <row r="230" customFormat="false" ht="15" hidden="false" customHeight="false" outlineLevel="0" collapsed="false">
      <c r="K230" s="1"/>
      <c r="L230" s="1"/>
      <c r="M230" s="1"/>
      <c r="N230" s="1"/>
      <c r="O230" s="1"/>
      <c r="P230" s="1"/>
      <c r="Q230" s="1"/>
      <c r="R230" s="1"/>
      <c r="S230" s="565"/>
      <c r="T230" s="239"/>
      <c r="U230" s="239"/>
      <c r="V230" s="239"/>
      <c r="W230" s="239"/>
      <c r="X230" s="239"/>
      <c r="Y230" s="239"/>
      <c r="Z230" s="239"/>
      <c r="AA230" s="1"/>
      <c r="AB230" s="1"/>
      <c r="AC230" s="1"/>
      <c r="AD230" s="1"/>
      <c r="AE230" s="1"/>
      <c r="AF230" s="1"/>
      <c r="AG230" s="1"/>
      <c r="AH230" s="1"/>
      <c r="AI230" s="1"/>
      <c r="AJ230" s="1"/>
      <c r="AK230" s="1"/>
      <c r="AL230" s="1"/>
    </row>
    <row r="231" customFormat="false" ht="15" hidden="false" customHeight="false" outlineLevel="0" collapsed="false">
      <c r="K231" s="1"/>
      <c r="L231" s="1"/>
      <c r="M231" s="1"/>
      <c r="N231" s="1"/>
      <c r="O231" s="1"/>
      <c r="P231" s="1"/>
      <c r="Q231" s="1"/>
      <c r="R231" s="1"/>
      <c r="S231" s="565"/>
      <c r="T231" s="239"/>
      <c r="U231" s="239"/>
      <c r="V231" s="239"/>
      <c r="W231" s="239"/>
      <c r="X231" s="239"/>
      <c r="Y231" s="239"/>
      <c r="Z231" s="239"/>
      <c r="AA231" s="1"/>
      <c r="AB231" s="1"/>
      <c r="AC231" s="1"/>
      <c r="AD231" s="1"/>
      <c r="AE231" s="1"/>
      <c r="AF231" s="1"/>
      <c r="AG231" s="1"/>
      <c r="AH231" s="1"/>
      <c r="AI231" s="1"/>
      <c r="AJ231" s="1"/>
      <c r="AK231" s="1"/>
      <c r="AL231" s="1"/>
    </row>
    <row r="232" customFormat="false" ht="15" hidden="false" customHeight="false" outlineLevel="0" collapsed="false">
      <c r="K232" s="1"/>
      <c r="L232" s="1"/>
      <c r="M232" s="1"/>
      <c r="N232" s="1"/>
      <c r="O232" s="1"/>
      <c r="P232" s="1"/>
      <c r="Q232" s="1"/>
      <c r="R232" s="1"/>
      <c r="S232" s="565"/>
      <c r="T232" s="239"/>
      <c r="U232" s="239"/>
      <c r="V232" s="239"/>
      <c r="W232" s="239"/>
      <c r="X232" s="239"/>
      <c r="Y232" s="239"/>
      <c r="Z232" s="239"/>
      <c r="AA232" s="1"/>
      <c r="AB232" s="1"/>
      <c r="AC232" s="1"/>
      <c r="AD232" s="1"/>
      <c r="AE232" s="1"/>
      <c r="AF232" s="1"/>
      <c r="AG232" s="1"/>
      <c r="AH232" s="1"/>
      <c r="AI232" s="1"/>
      <c r="AJ232" s="1"/>
      <c r="AK232" s="1"/>
      <c r="AL232" s="1"/>
    </row>
    <row r="233" customFormat="false" ht="15" hidden="false" customHeight="false" outlineLevel="0" collapsed="false">
      <c r="K233" s="1"/>
      <c r="L233" s="1"/>
      <c r="M233" s="1"/>
      <c r="N233" s="1"/>
      <c r="O233" s="1"/>
      <c r="P233" s="1"/>
      <c r="Q233" s="1"/>
      <c r="R233" s="1"/>
      <c r="S233" s="565"/>
      <c r="T233" s="239"/>
      <c r="U233" s="239"/>
      <c r="V233" s="239"/>
      <c r="W233" s="239"/>
      <c r="X233" s="239"/>
      <c r="Y233" s="239"/>
      <c r="Z233" s="239"/>
      <c r="AA233" s="1"/>
      <c r="AB233" s="1"/>
      <c r="AC233" s="1"/>
      <c r="AD233" s="1"/>
      <c r="AE233" s="1"/>
      <c r="AF233" s="1"/>
      <c r="AG233" s="1"/>
      <c r="AH233" s="1"/>
      <c r="AI233" s="1"/>
      <c r="AJ233" s="1"/>
      <c r="AK233" s="1"/>
      <c r="AL233" s="1"/>
    </row>
    <row r="234" customFormat="false" ht="15" hidden="false" customHeight="false" outlineLevel="0" collapsed="false">
      <c r="K234" s="1"/>
      <c r="L234" s="1"/>
      <c r="M234" s="1"/>
      <c r="N234" s="1"/>
      <c r="O234" s="1"/>
      <c r="P234" s="1"/>
      <c r="Q234" s="1"/>
      <c r="R234" s="1"/>
      <c r="S234" s="565"/>
      <c r="T234" s="239"/>
      <c r="U234" s="239"/>
      <c r="V234" s="239"/>
      <c r="W234" s="239"/>
      <c r="X234" s="239"/>
      <c r="Y234" s="239"/>
      <c r="Z234" s="239"/>
      <c r="AA234" s="1"/>
      <c r="AB234" s="1"/>
      <c r="AC234" s="1"/>
      <c r="AD234" s="1"/>
      <c r="AE234" s="1"/>
      <c r="AF234" s="1"/>
      <c r="AG234" s="1"/>
      <c r="AH234" s="1"/>
      <c r="AI234" s="1"/>
      <c r="AJ234" s="1"/>
      <c r="AK234" s="1"/>
      <c r="AL234" s="1"/>
    </row>
    <row r="235" customFormat="false" ht="15" hidden="false" customHeight="false" outlineLevel="0" collapsed="false">
      <c r="K235" s="1"/>
      <c r="L235" s="1"/>
      <c r="M235" s="1"/>
      <c r="N235" s="1"/>
      <c r="O235" s="1"/>
      <c r="P235" s="1"/>
      <c r="Q235" s="1"/>
      <c r="R235" s="1"/>
      <c r="S235" s="565"/>
      <c r="T235" s="239"/>
      <c r="U235" s="239"/>
      <c r="V235" s="239"/>
      <c r="W235" s="239"/>
      <c r="X235" s="239"/>
      <c r="Y235" s="239"/>
      <c r="Z235" s="239"/>
      <c r="AA235" s="1"/>
      <c r="AB235" s="1"/>
      <c r="AC235" s="1"/>
      <c r="AD235" s="1"/>
      <c r="AE235" s="1"/>
      <c r="AF235" s="1"/>
      <c r="AG235" s="1"/>
      <c r="AH235" s="1"/>
      <c r="AI235" s="1"/>
      <c r="AJ235" s="1"/>
      <c r="AK235" s="1"/>
      <c r="AL235" s="1"/>
    </row>
    <row r="236" customFormat="false" ht="15" hidden="false" customHeight="false" outlineLevel="0" collapsed="false">
      <c r="K236" s="1"/>
      <c r="L236" s="1"/>
      <c r="M236" s="1"/>
      <c r="N236" s="1"/>
      <c r="O236" s="1"/>
      <c r="P236" s="1"/>
      <c r="Q236" s="1"/>
      <c r="R236" s="1"/>
      <c r="S236" s="565"/>
      <c r="T236" s="239"/>
      <c r="U236" s="239"/>
      <c r="V236" s="239"/>
      <c r="W236" s="239"/>
      <c r="X236" s="239"/>
      <c r="Y236" s="239"/>
      <c r="Z236" s="239"/>
      <c r="AA236" s="1"/>
      <c r="AB236" s="1"/>
      <c r="AC236" s="1"/>
      <c r="AD236" s="1"/>
      <c r="AE236" s="1"/>
      <c r="AF236" s="1"/>
      <c r="AG236" s="1"/>
      <c r="AH236" s="1"/>
      <c r="AI236" s="1"/>
      <c r="AJ236" s="1"/>
      <c r="AK236" s="1"/>
      <c r="AL236" s="1"/>
    </row>
    <row r="237" customFormat="false" ht="15" hidden="false" customHeight="false" outlineLevel="0" collapsed="false">
      <c r="K237" s="1"/>
      <c r="L237" s="1"/>
      <c r="M237" s="1"/>
      <c r="N237" s="1"/>
      <c r="O237" s="1"/>
      <c r="P237" s="1"/>
      <c r="Q237" s="1"/>
      <c r="R237" s="1"/>
      <c r="S237" s="565"/>
      <c r="T237" s="239"/>
      <c r="U237" s="239"/>
      <c r="V237" s="239"/>
      <c r="W237" s="239"/>
      <c r="X237" s="239"/>
      <c r="Y237" s="239"/>
      <c r="Z237" s="239"/>
      <c r="AA237" s="1"/>
      <c r="AB237" s="1"/>
      <c r="AC237" s="1"/>
      <c r="AD237" s="1"/>
      <c r="AE237" s="1"/>
      <c r="AF237" s="1"/>
      <c r="AG237" s="1"/>
      <c r="AH237" s="1"/>
      <c r="AI237" s="1"/>
      <c r="AJ237" s="1"/>
      <c r="AK237" s="1"/>
      <c r="AL237" s="1"/>
    </row>
    <row r="238" customFormat="false" ht="15" hidden="false" customHeight="false" outlineLevel="0" collapsed="false">
      <c r="K238" s="1"/>
      <c r="L238" s="1"/>
      <c r="M238" s="1"/>
      <c r="N238" s="1"/>
      <c r="O238" s="1"/>
      <c r="P238" s="1"/>
      <c r="Q238" s="1"/>
      <c r="R238" s="1"/>
      <c r="S238" s="565"/>
      <c r="T238" s="239"/>
      <c r="U238" s="239"/>
      <c r="V238" s="239"/>
      <c r="W238" s="239"/>
      <c r="X238" s="239"/>
      <c r="Y238" s="239"/>
      <c r="Z238" s="239"/>
      <c r="AA238" s="1"/>
      <c r="AB238" s="1"/>
      <c r="AC238" s="1"/>
      <c r="AD238" s="1"/>
      <c r="AE238" s="1"/>
      <c r="AF238" s="1"/>
      <c r="AG238" s="1"/>
      <c r="AH238" s="1"/>
      <c r="AI238" s="1"/>
      <c r="AJ238" s="1"/>
      <c r="AK238" s="1"/>
      <c r="AL238" s="1"/>
    </row>
    <row r="239" customFormat="false" ht="15" hidden="false" customHeight="false" outlineLevel="0" collapsed="false">
      <c r="K239" s="1"/>
      <c r="L239" s="1"/>
      <c r="M239" s="1"/>
      <c r="N239" s="1"/>
      <c r="O239" s="1"/>
      <c r="P239" s="1"/>
      <c r="Q239" s="1"/>
      <c r="R239" s="1"/>
      <c r="S239" s="565"/>
      <c r="T239" s="239"/>
      <c r="U239" s="239"/>
      <c r="V239" s="239"/>
      <c r="W239" s="239"/>
      <c r="X239" s="239"/>
      <c r="Y239" s="239"/>
      <c r="Z239" s="239"/>
      <c r="AA239" s="1"/>
      <c r="AB239" s="1"/>
      <c r="AC239" s="1"/>
      <c r="AD239" s="1"/>
      <c r="AE239" s="1"/>
      <c r="AF239" s="1"/>
      <c r="AG239" s="1"/>
      <c r="AH239" s="1"/>
      <c r="AI239" s="1"/>
      <c r="AJ239" s="1"/>
      <c r="AK239" s="1"/>
      <c r="AL239" s="1"/>
    </row>
    <row r="240" customFormat="false" ht="15" hidden="false" customHeight="false" outlineLevel="0" collapsed="false">
      <c r="K240" s="1"/>
      <c r="L240" s="1"/>
      <c r="M240" s="1"/>
      <c r="N240" s="1"/>
      <c r="O240" s="1"/>
      <c r="P240" s="1"/>
      <c r="Q240" s="1"/>
      <c r="R240" s="1"/>
      <c r="S240" s="565"/>
      <c r="T240" s="239"/>
      <c r="U240" s="239"/>
      <c r="V240" s="239"/>
      <c r="W240" s="239"/>
      <c r="X240" s="239"/>
      <c r="Y240" s="239"/>
      <c r="Z240" s="239"/>
      <c r="AA240" s="1"/>
      <c r="AB240" s="1"/>
      <c r="AC240" s="1"/>
      <c r="AD240" s="1"/>
      <c r="AE240" s="1"/>
      <c r="AF240" s="1"/>
      <c r="AG240" s="1"/>
      <c r="AH240" s="1"/>
      <c r="AI240" s="1"/>
      <c r="AJ240" s="1"/>
      <c r="AK240" s="1"/>
      <c r="AL240" s="1"/>
    </row>
    <row r="241" customFormat="false" ht="15" hidden="false" customHeight="false" outlineLevel="0" collapsed="false">
      <c r="K241" s="1"/>
      <c r="L241" s="1"/>
      <c r="M241" s="1"/>
      <c r="N241" s="1"/>
      <c r="O241" s="1"/>
      <c r="P241" s="1"/>
      <c r="Q241" s="1"/>
      <c r="R241" s="1"/>
      <c r="S241" s="565"/>
      <c r="T241" s="239"/>
      <c r="U241" s="239"/>
      <c r="V241" s="239"/>
      <c r="W241" s="239"/>
      <c r="X241" s="239"/>
      <c r="Y241" s="239"/>
      <c r="Z241" s="239"/>
      <c r="AA241" s="1"/>
      <c r="AB241" s="1"/>
      <c r="AC241" s="1"/>
      <c r="AD241" s="1"/>
      <c r="AE241" s="1"/>
      <c r="AF241" s="1"/>
      <c r="AG241" s="1"/>
      <c r="AH241" s="1"/>
      <c r="AI241" s="1"/>
      <c r="AJ241" s="1"/>
      <c r="AK241" s="1"/>
      <c r="AL241" s="1"/>
    </row>
    <row r="242" customFormat="false" ht="15" hidden="false" customHeight="false" outlineLevel="0" collapsed="false">
      <c r="K242" s="1"/>
      <c r="L242" s="1"/>
      <c r="M242" s="1"/>
      <c r="N242" s="1"/>
      <c r="O242" s="1"/>
      <c r="P242" s="1"/>
      <c r="Q242" s="1"/>
      <c r="R242" s="1"/>
      <c r="S242" s="565"/>
      <c r="T242" s="239"/>
      <c r="U242" s="239"/>
      <c r="V242" s="239"/>
      <c r="W242" s="239"/>
      <c r="X242" s="239"/>
      <c r="Y242" s="239"/>
      <c r="Z242" s="239"/>
      <c r="AA242" s="1"/>
      <c r="AB242" s="1"/>
      <c r="AC242" s="1"/>
      <c r="AD242" s="1"/>
      <c r="AE242" s="1"/>
      <c r="AF242" s="1"/>
      <c r="AG242" s="1"/>
      <c r="AH242" s="1"/>
      <c r="AI242" s="1"/>
      <c r="AJ242" s="1"/>
      <c r="AK242" s="1"/>
      <c r="AL242" s="1"/>
    </row>
    <row r="243" customFormat="false" ht="15" hidden="false" customHeight="false" outlineLevel="0" collapsed="false">
      <c r="K243" s="1"/>
      <c r="L243" s="1"/>
      <c r="M243" s="1"/>
      <c r="N243" s="1"/>
      <c r="O243" s="1"/>
      <c r="P243" s="1"/>
      <c r="Q243" s="1"/>
      <c r="R243" s="1"/>
      <c r="S243" s="565"/>
      <c r="T243" s="239"/>
      <c r="U243" s="239"/>
      <c r="V243" s="239"/>
      <c r="W243" s="239"/>
      <c r="X243" s="239"/>
      <c r="Y243" s="239"/>
      <c r="Z243" s="239"/>
      <c r="AA243" s="1"/>
      <c r="AB243" s="1"/>
      <c r="AC243" s="1"/>
      <c r="AD243" s="1"/>
      <c r="AE243" s="1"/>
      <c r="AF243" s="1"/>
      <c r="AG243" s="1"/>
      <c r="AH243" s="1"/>
      <c r="AI243" s="1"/>
      <c r="AJ243" s="1"/>
      <c r="AK243" s="1"/>
      <c r="AL243" s="1"/>
    </row>
    <row r="244" customFormat="false" ht="15" hidden="false" customHeight="false" outlineLevel="0" collapsed="false">
      <c r="K244" s="1"/>
      <c r="L244" s="1"/>
      <c r="M244" s="1"/>
      <c r="N244" s="1"/>
      <c r="O244" s="1"/>
      <c r="P244" s="1"/>
      <c r="Q244" s="1"/>
      <c r="R244" s="1"/>
      <c r="S244" s="565"/>
      <c r="T244" s="239"/>
      <c r="U244" s="239"/>
      <c r="V244" s="239"/>
      <c r="W244" s="239"/>
      <c r="X244" s="239"/>
      <c r="Y244" s="239"/>
      <c r="Z244" s="239"/>
      <c r="AA244" s="1"/>
      <c r="AB244" s="1"/>
      <c r="AC244" s="1"/>
      <c r="AD244" s="1"/>
      <c r="AE244" s="1"/>
      <c r="AF244" s="1"/>
      <c r="AG244" s="1"/>
      <c r="AH244" s="1"/>
      <c r="AI244" s="1"/>
      <c r="AJ244" s="1"/>
      <c r="AK244" s="1"/>
      <c r="AL244" s="1"/>
    </row>
    <row r="245" customFormat="false" ht="15" hidden="false" customHeight="false" outlineLevel="0" collapsed="false">
      <c r="K245" s="1"/>
      <c r="L245" s="1"/>
      <c r="M245" s="1"/>
      <c r="N245" s="1"/>
      <c r="O245" s="1"/>
      <c r="P245" s="1"/>
      <c r="Q245" s="1"/>
      <c r="R245" s="1"/>
      <c r="S245" s="565"/>
      <c r="T245" s="239"/>
      <c r="U245" s="239"/>
      <c r="V245" s="239"/>
      <c r="W245" s="239"/>
      <c r="X245" s="239"/>
      <c r="Y245" s="239"/>
      <c r="Z245" s="239"/>
      <c r="AA245" s="1"/>
      <c r="AB245" s="1"/>
      <c r="AC245" s="1"/>
      <c r="AD245" s="1"/>
      <c r="AE245" s="1"/>
      <c r="AF245" s="1"/>
      <c r="AG245" s="1"/>
      <c r="AH245" s="1"/>
      <c r="AI245" s="1"/>
      <c r="AJ245" s="1"/>
      <c r="AK245" s="1"/>
      <c r="AL245" s="1"/>
    </row>
    <row r="246" customFormat="false" ht="15" hidden="false" customHeight="false" outlineLevel="0" collapsed="false">
      <c r="K246" s="1"/>
      <c r="L246" s="1"/>
      <c r="M246" s="1"/>
      <c r="N246" s="1"/>
      <c r="O246" s="1"/>
      <c r="P246" s="1"/>
      <c r="Q246" s="1"/>
      <c r="R246" s="1"/>
      <c r="S246" s="565"/>
      <c r="T246" s="239"/>
      <c r="U246" s="239"/>
      <c r="V246" s="239"/>
      <c r="W246" s="239"/>
      <c r="X246" s="239"/>
      <c r="Y246" s="239"/>
      <c r="Z246" s="239"/>
      <c r="AA246" s="1"/>
      <c r="AB246" s="1"/>
      <c r="AC246" s="1"/>
      <c r="AD246" s="1"/>
      <c r="AE246" s="1"/>
      <c r="AF246" s="1"/>
      <c r="AG246" s="1"/>
      <c r="AH246" s="1"/>
      <c r="AI246" s="1"/>
      <c r="AJ246" s="1"/>
      <c r="AK246" s="1"/>
      <c r="AL246" s="1"/>
    </row>
    <row r="247" customFormat="false" ht="15" hidden="false" customHeight="false" outlineLevel="0" collapsed="false">
      <c r="K247" s="1"/>
      <c r="L247" s="1"/>
      <c r="M247" s="1"/>
      <c r="N247" s="1"/>
      <c r="O247" s="1"/>
      <c r="P247" s="1"/>
      <c r="Q247" s="1"/>
      <c r="R247" s="1"/>
      <c r="S247" s="565"/>
      <c r="T247" s="239"/>
      <c r="U247" s="239"/>
      <c r="V247" s="239"/>
      <c r="W247" s="239"/>
      <c r="X247" s="239"/>
      <c r="Y247" s="239"/>
      <c r="Z247" s="239"/>
      <c r="AA247" s="1"/>
      <c r="AB247" s="1"/>
      <c r="AC247" s="1"/>
      <c r="AD247" s="1"/>
      <c r="AE247" s="1"/>
      <c r="AF247" s="1"/>
      <c r="AG247" s="1"/>
      <c r="AH247" s="1"/>
      <c r="AI247" s="1"/>
      <c r="AJ247" s="1"/>
      <c r="AK247" s="1"/>
      <c r="AL247" s="1"/>
    </row>
    <row r="248" customFormat="false" ht="15" hidden="false" customHeight="false" outlineLevel="0" collapsed="false">
      <c r="K248" s="1"/>
      <c r="L248" s="1"/>
      <c r="M248" s="1"/>
      <c r="N248" s="1"/>
      <c r="O248" s="1"/>
      <c r="P248" s="1"/>
      <c r="Q248" s="1"/>
      <c r="R248" s="1"/>
      <c r="S248" s="565"/>
      <c r="T248" s="239"/>
      <c r="U248" s="239"/>
      <c r="V248" s="239"/>
      <c r="W248" s="239"/>
      <c r="X248" s="239"/>
      <c r="Y248" s="239"/>
      <c r="Z248" s="239"/>
      <c r="AA248" s="1"/>
      <c r="AB248" s="1"/>
      <c r="AC248" s="1"/>
      <c r="AD248" s="1"/>
      <c r="AE248" s="1"/>
      <c r="AF248" s="1"/>
      <c r="AG248" s="1"/>
      <c r="AH248" s="1"/>
      <c r="AI248" s="1"/>
      <c r="AJ248" s="1"/>
      <c r="AK248" s="1"/>
      <c r="AL248" s="1"/>
    </row>
    <row r="249" customFormat="false" ht="15" hidden="false" customHeight="false" outlineLevel="0" collapsed="false">
      <c r="K249" s="1"/>
      <c r="L249" s="1"/>
      <c r="M249" s="1"/>
      <c r="N249" s="1"/>
      <c r="O249" s="1"/>
      <c r="P249" s="1"/>
      <c r="Q249" s="1"/>
      <c r="R249" s="1"/>
      <c r="S249" s="565"/>
      <c r="T249" s="239"/>
      <c r="U249" s="239"/>
      <c r="V249" s="239"/>
      <c r="W249" s="239"/>
      <c r="X249" s="239"/>
      <c r="Y249" s="239"/>
      <c r="Z249" s="239"/>
      <c r="AA249" s="1"/>
      <c r="AB249" s="1"/>
      <c r="AC249" s="1"/>
      <c r="AD249" s="1"/>
      <c r="AE249" s="1"/>
      <c r="AF249" s="1"/>
      <c r="AG249" s="1"/>
      <c r="AH249" s="1"/>
      <c r="AI249" s="1"/>
      <c r="AJ249" s="1"/>
      <c r="AK249" s="1"/>
      <c r="AL249" s="1"/>
    </row>
    <row r="250" customFormat="false" ht="15" hidden="false" customHeight="false" outlineLevel="0" collapsed="false">
      <c r="K250" s="1"/>
      <c r="L250" s="1"/>
      <c r="M250" s="1"/>
      <c r="N250" s="1"/>
      <c r="O250" s="1"/>
      <c r="P250" s="1"/>
      <c r="Q250" s="1"/>
      <c r="R250" s="1"/>
      <c r="S250" s="565"/>
      <c r="T250" s="239"/>
      <c r="U250" s="239"/>
      <c r="V250" s="239"/>
      <c r="W250" s="239"/>
      <c r="X250" s="239"/>
      <c r="Y250" s="239"/>
      <c r="Z250" s="239"/>
      <c r="AA250" s="1"/>
      <c r="AB250" s="1"/>
      <c r="AC250" s="1"/>
      <c r="AD250" s="1"/>
      <c r="AE250" s="1"/>
      <c r="AF250" s="1"/>
      <c r="AG250" s="1"/>
      <c r="AH250" s="1"/>
      <c r="AI250" s="1"/>
      <c r="AJ250" s="1"/>
      <c r="AK250" s="1"/>
      <c r="AL250" s="1"/>
    </row>
    <row r="251" customFormat="false" ht="15" hidden="false" customHeight="false" outlineLevel="0" collapsed="false">
      <c r="K251" s="1"/>
      <c r="L251" s="1"/>
      <c r="M251" s="1"/>
      <c r="N251" s="1"/>
      <c r="O251" s="1"/>
      <c r="P251" s="1"/>
      <c r="Q251" s="1"/>
      <c r="R251" s="1"/>
      <c r="S251" s="565"/>
      <c r="T251" s="239"/>
      <c r="U251" s="239"/>
      <c r="V251" s="239"/>
      <c r="W251" s="239"/>
      <c r="X251" s="239"/>
      <c r="Y251" s="239"/>
      <c r="Z251" s="239"/>
      <c r="AA251" s="1"/>
      <c r="AB251" s="1"/>
      <c r="AC251" s="1"/>
      <c r="AD251" s="1"/>
      <c r="AE251" s="1"/>
      <c r="AF251" s="1"/>
      <c r="AG251" s="1"/>
      <c r="AH251" s="1"/>
      <c r="AI251" s="1"/>
      <c r="AJ251" s="1"/>
      <c r="AK251" s="1"/>
      <c r="AL251" s="1"/>
    </row>
    <row r="252" customFormat="false" ht="15" hidden="false" customHeight="false" outlineLevel="0" collapsed="false">
      <c r="K252" s="1"/>
      <c r="L252" s="1"/>
      <c r="M252" s="1"/>
      <c r="N252" s="1"/>
      <c r="O252" s="1"/>
      <c r="P252" s="1"/>
      <c r="Q252" s="1"/>
      <c r="R252" s="1"/>
      <c r="S252" s="565"/>
      <c r="T252" s="239"/>
      <c r="U252" s="239"/>
      <c r="V252" s="239"/>
      <c r="W252" s="239"/>
      <c r="X252" s="239"/>
      <c r="Y252" s="239"/>
      <c r="Z252" s="239"/>
      <c r="AA252" s="1"/>
      <c r="AB252" s="1"/>
      <c r="AC252" s="1"/>
      <c r="AD252" s="1"/>
      <c r="AE252" s="1"/>
      <c r="AF252" s="1"/>
      <c r="AG252" s="1"/>
      <c r="AH252" s="1"/>
      <c r="AI252" s="1"/>
      <c r="AJ252" s="1"/>
      <c r="AK252" s="1"/>
      <c r="AL252" s="1"/>
    </row>
    <row r="253" customFormat="false" ht="15" hidden="false" customHeight="false" outlineLevel="0" collapsed="false">
      <c r="K253" s="1"/>
      <c r="L253" s="1"/>
      <c r="M253" s="1"/>
      <c r="N253" s="1"/>
      <c r="O253" s="1"/>
      <c r="P253" s="1"/>
      <c r="Q253" s="1"/>
      <c r="R253" s="1"/>
      <c r="S253" s="565"/>
      <c r="T253" s="239"/>
      <c r="U253" s="239"/>
      <c r="V253" s="239"/>
      <c r="W253" s="239"/>
      <c r="X253" s="239"/>
      <c r="Y253" s="239"/>
      <c r="Z253" s="239"/>
      <c r="AA253" s="1"/>
      <c r="AB253" s="1"/>
      <c r="AC253" s="1"/>
      <c r="AD253" s="1"/>
      <c r="AE253" s="1"/>
      <c r="AF253" s="1"/>
      <c r="AG253" s="1"/>
      <c r="AH253" s="1"/>
      <c r="AI253" s="1"/>
      <c r="AJ253" s="1"/>
      <c r="AK253" s="1"/>
      <c r="AL253" s="1"/>
    </row>
    <row r="254" customFormat="false" ht="15" hidden="false" customHeight="false" outlineLevel="0" collapsed="false">
      <c r="K254" s="1"/>
      <c r="L254" s="1"/>
      <c r="M254" s="1"/>
      <c r="N254" s="1"/>
      <c r="O254" s="1"/>
      <c r="P254" s="1"/>
      <c r="Q254" s="1"/>
      <c r="R254" s="1"/>
      <c r="S254" s="565"/>
      <c r="T254" s="239"/>
      <c r="U254" s="239"/>
      <c r="V254" s="239"/>
      <c r="W254" s="239"/>
      <c r="X254" s="239"/>
      <c r="Y254" s="239"/>
      <c r="Z254" s="239"/>
      <c r="AA254" s="1"/>
      <c r="AB254" s="1"/>
      <c r="AC254" s="1"/>
      <c r="AD254" s="1"/>
      <c r="AE254" s="1"/>
      <c r="AF254" s="1"/>
      <c r="AG254" s="1"/>
      <c r="AH254" s="1"/>
      <c r="AI254" s="1"/>
      <c r="AJ254" s="1"/>
      <c r="AK254" s="1"/>
      <c r="AL254" s="1"/>
    </row>
    <row r="255" customFormat="false" ht="15" hidden="false" customHeight="false" outlineLevel="0" collapsed="false">
      <c r="K255" s="1"/>
      <c r="L255" s="1"/>
      <c r="M255" s="1"/>
      <c r="N255" s="1"/>
      <c r="O255" s="1"/>
      <c r="P255" s="1"/>
      <c r="Q255" s="1"/>
      <c r="R255" s="1"/>
      <c r="S255" s="565"/>
      <c r="T255" s="239"/>
      <c r="U255" s="239"/>
      <c r="V255" s="239"/>
      <c r="W255" s="239"/>
      <c r="X255" s="239"/>
      <c r="Y255" s="239"/>
      <c r="Z255" s="239"/>
      <c r="AA255" s="1"/>
      <c r="AB255" s="1"/>
      <c r="AC255" s="1"/>
      <c r="AD255" s="1"/>
      <c r="AE255" s="1"/>
      <c r="AF255" s="1"/>
      <c r="AG255" s="1"/>
      <c r="AH255" s="1"/>
      <c r="AI255" s="1"/>
      <c r="AJ255" s="1"/>
      <c r="AK255" s="1"/>
      <c r="AL255" s="1"/>
    </row>
    <row r="256" customFormat="false" ht="15" hidden="false" customHeight="false" outlineLevel="0" collapsed="false">
      <c r="K256" s="1"/>
      <c r="L256" s="1"/>
      <c r="M256" s="1"/>
      <c r="N256" s="1"/>
      <c r="O256" s="1"/>
      <c r="P256" s="1"/>
      <c r="Q256" s="1"/>
      <c r="R256" s="1"/>
      <c r="S256" s="565"/>
      <c r="T256" s="239"/>
      <c r="U256" s="239"/>
      <c r="V256" s="239"/>
      <c r="W256" s="239"/>
      <c r="X256" s="239"/>
      <c r="Y256" s="239"/>
      <c r="Z256" s="239"/>
      <c r="AA256" s="1"/>
      <c r="AB256" s="1"/>
      <c r="AC256" s="1"/>
      <c r="AD256" s="1"/>
      <c r="AE256" s="1"/>
      <c r="AF256" s="1"/>
      <c r="AG256" s="1"/>
      <c r="AH256" s="1"/>
      <c r="AI256" s="1"/>
      <c r="AJ256" s="1"/>
      <c r="AK256" s="1"/>
      <c r="AL256" s="1"/>
    </row>
    <row r="257" customFormat="false" ht="15" hidden="false" customHeight="false" outlineLevel="0" collapsed="false">
      <c r="K257" s="1"/>
      <c r="L257" s="1"/>
      <c r="M257" s="1"/>
      <c r="N257" s="1"/>
      <c r="O257" s="1"/>
      <c r="P257" s="1"/>
      <c r="Q257" s="1"/>
      <c r="R257" s="1"/>
      <c r="S257" s="565"/>
      <c r="T257" s="239"/>
      <c r="U257" s="239"/>
      <c r="V257" s="239"/>
      <c r="W257" s="239"/>
      <c r="X257" s="239"/>
      <c r="Y257" s="239"/>
      <c r="Z257" s="239"/>
      <c r="AA257" s="1"/>
      <c r="AB257" s="1"/>
      <c r="AC257" s="1"/>
      <c r="AD257" s="1"/>
      <c r="AE257" s="1"/>
      <c r="AF257" s="1"/>
      <c r="AG257" s="1"/>
      <c r="AH257" s="1"/>
      <c r="AI257" s="1"/>
      <c r="AJ257" s="1"/>
      <c r="AK257" s="1"/>
      <c r="AL257" s="1"/>
    </row>
    <row r="258" customFormat="false" ht="15" hidden="false" customHeight="false" outlineLevel="0" collapsed="false">
      <c r="K258" s="1"/>
      <c r="L258" s="1"/>
      <c r="M258" s="1"/>
      <c r="N258" s="1"/>
      <c r="O258" s="1"/>
      <c r="P258" s="1"/>
      <c r="Q258" s="1"/>
      <c r="R258" s="1"/>
      <c r="S258" s="565"/>
      <c r="T258" s="239"/>
      <c r="U258" s="239"/>
      <c r="V258" s="239"/>
      <c r="W258" s="239"/>
      <c r="X258" s="239"/>
      <c r="Y258" s="239"/>
      <c r="Z258" s="239"/>
      <c r="AA258" s="1"/>
      <c r="AB258" s="1"/>
      <c r="AC258" s="1"/>
      <c r="AD258" s="1"/>
      <c r="AE258" s="1"/>
      <c r="AF258" s="1"/>
      <c r="AG258" s="1"/>
      <c r="AH258" s="1"/>
      <c r="AI258" s="1"/>
      <c r="AJ258" s="1"/>
      <c r="AK258" s="1"/>
      <c r="AL258" s="1"/>
    </row>
    <row r="259" customFormat="false" ht="15" hidden="false" customHeight="false" outlineLevel="0" collapsed="false">
      <c r="K259" s="1"/>
      <c r="L259" s="1"/>
      <c r="M259" s="1"/>
      <c r="N259" s="1"/>
      <c r="O259" s="1"/>
      <c r="P259" s="1"/>
      <c r="Q259" s="1"/>
      <c r="R259" s="1"/>
      <c r="S259" s="565"/>
      <c r="T259" s="239"/>
      <c r="U259" s="239"/>
      <c r="V259" s="239"/>
      <c r="W259" s="239"/>
      <c r="X259" s="239"/>
      <c r="Y259" s="239"/>
      <c r="Z259" s="239"/>
      <c r="AA259" s="1"/>
      <c r="AB259" s="1"/>
      <c r="AC259" s="1"/>
      <c r="AD259" s="1"/>
      <c r="AE259" s="1"/>
      <c r="AF259" s="1"/>
      <c r="AG259" s="1"/>
      <c r="AH259" s="1"/>
      <c r="AI259" s="1"/>
      <c r="AJ259" s="1"/>
      <c r="AK259" s="1"/>
      <c r="AL259" s="1"/>
    </row>
    <row r="260" customFormat="false" ht="15" hidden="false" customHeight="false" outlineLevel="0" collapsed="false">
      <c r="K260" s="1"/>
      <c r="L260" s="1"/>
      <c r="M260" s="1"/>
      <c r="N260" s="1"/>
      <c r="O260" s="1"/>
      <c r="P260" s="1"/>
      <c r="Q260" s="1"/>
      <c r="R260" s="1"/>
      <c r="S260" s="565"/>
      <c r="T260" s="239"/>
      <c r="U260" s="239"/>
      <c r="V260" s="239"/>
      <c r="W260" s="239"/>
      <c r="X260" s="239"/>
      <c r="Y260" s="239"/>
      <c r="Z260" s="239"/>
      <c r="AA260" s="1"/>
      <c r="AB260" s="1"/>
      <c r="AC260" s="1"/>
      <c r="AD260" s="1"/>
      <c r="AE260" s="1"/>
      <c r="AF260" s="1"/>
      <c r="AG260" s="1"/>
      <c r="AH260" s="1"/>
      <c r="AI260" s="1"/>
      <c r="AJ260" s="1"/>
      <c r="AK260" s="1"/>
      <c r="AL260" s="1"/>
    </row>
    <row r="261" customFormat="false" ht="15" hidden="false" customHeight="false" outlineLevel="0" collapsed="false">
      <c r="K261" s="1"/>
      <c r="L261" s="1"/>
      <c r="M261" s="1"/>
      <c r="N261" s="1"/>
      <c r="O261" s="1"/>
      <c r="P261" s="1"/>
      <c r="Q261" s="1"/>
      <c r="R261" s="1"/>
      <c r="S261" s="565"/>
      <c r="T261" s="239"/>
      <c r="U261" s="239"/>
      <c r="V261" s="239"/>
      <c r="W261" s="239"/>
      <c r="X261" s="239"/>
      <c r="Y261" s="239"/>
      <c r="Z261" s="239"/>
      <c r="AA261" s="1"/>
      <c r="AB261" s="1"/>
      <c r="AC261" s="1"/>
      <c r="AD261" s="1"/>
      <c r="AE261" s="1"/>
      <c r="AF261" s="1"/>
      <c r="AG261" s="1"/>
      <c r="AH261" s="1"/>
      <c r="AI261" s="1"/>
      <c r="AJ261" s="1"/>
      <c r="AK261" s="1"/>
      <c r="AL261" s="1"/>
    </row>
    <row r="262" customFormat="false" ht="15" hidden="false" customHeight="false" outlineLevel="0" collapsed="false">
      <c r="K262" s="1"/>
      <c r="L262" s="1"/>
      <c r="M262" s="1"/>
      <c r="N262" s="1"/>
      <c r="O262" s="1"/>
      <c r="P262" s="1"/>
      <c r="Q262" s="1"/>
      <c r="R262" s="1"/>
      <c r="S262" s="565"/>
      <c r="T262" s="239"/>
      <c r="U262" s="239"/>
      <c r="V262" s="239"/>
      <c r="W262" s="239"/>
      <c r="X262" s="239"/>
      <c r="Y262" s="239"/>
      <c r="Z262" s="239"/>
      <c r="AA262" s="1"/>
      <c r="AB262" s="1"/>
      <c r="AC262" s="1"/>
      <c r="AD262" s="1"/>
      <c r="AE262" s="1"/>
      <c r="AF262" s="1"/>
      <c r="AG262" s="1"/>
      <c r="AH262" s="1"/>
      <c r="AI262" s="1"/>
      <c r="AJ262" s="1"/>
      <c r="AK262" s="1"/>
      <c r="AL262" s="1"/>
    </row>
    <row r="263" customFormat="false" ht="15" hidden="false" customHeight="false" outlineLevel="0" collapsed="false">
      <c r="K263" s="1"/>
      <c r="L263" s="1"/>
      <c r="M263" s="1"/>
      <c r="N263" s="1"/>
      <c r="O263" s="1"/>
      <c r="P263" s="1"/>
      <c r="Q263" s="1"/>
      <c r="R263" s="1"/>
      <c r="S263" s="565"/>
      <c r="T263" s="239"/>
      <c r="U263" s="239"/>
      <c r="V263" s="239"/>
      <c r="W263" s="239"/>
      <c r="X263" s="239"/>
      <c r="Y263" s="239"/>
      <c r="Z263" s="239"/>
      <c r="AA263" s="1"/>
      <c r="AB263" s="1"/>
      <c r="AC263" s="1"/>
      <c r="AD263" s="1"/>
      <c r="AE263" s="1"/>
      <c r="AF263" s="1"/>
      <c r="AG263" s="1"/>
      <c r="AH263" s="1"/>
      <c r="AI263" s="1"/>
      <c r="AJ263" s="1"/>
      <c r="AK263" s="1"/>
      <c r="AL263" s="1"/>
    </row>
    <row r="264" customFormat="false" ht="15" hidden="false" customHeight="false" outlineLevel="0" collapsed="false">
      <c r="K264" s="1"/>
      <c r="L264" s="1"/>
      <c r="M264" s="1"/>
      <c r="N264" s="1"/>
      <c r="O264" s="1"/>
      <c r="P264" s="1"/>
      <c r="Q264" s="1"/>
      <c r="R264" s="1"/>
      <c r="S264" s="565"/>
      <c r="T264" s="239"/>
      <c r="U264" s="239"/>
      <c r="V264" s="239"/>
      <c r="W264" s="239"/>
      <c r="X264" s="239"/>
      <c r="Y264" s="239"/>
      <c r="Z264" s="239"/>
      <c r="AA264" s="1"/>
      <c r="AB264" s="1"/>
      <c r="AC264" s="1"/>
      <c r="AD264" s="1"/>
      <c r="AE264" s="1"/>
      <c r="AF264" s="1"/>
      <c r="AG264" s="1"/>
      <c r="AH264" s="1"/>
      <c r="AI264" s="1"/>
      <c r="AJ264" s="1"/>
      <c r="AK264" s="1"/>
      <c r="AL264" s="1"/>
    </row>
    <row r="265" customFormat="false" ht="15" hidden="false" customHeight="false" outlineLevel="0" collapsed="false">
      <c r="K265" s="1"/>
      <c r="L265" s="1"/>
      <c r="M265" s="1"/>
      <c r="N265" s="1"/>
      <c r="O265" s="1"/>
      <c r="P265" s="1"/>
      <c r="Q265" s="1"/>
      <c r="R265" s="1"/>
      <c r="S265" s="565"/>
      <c r="T265" s="239"/>
      <c r="U265" s="239"/>
      <c r="V265" s="239"/>
      <c r="W265" s="239"/>
      <c r="X265" s="239"/>
      <c r="Y265" s="239"/>
      <c r="Z265" s="239"/>
      <c r="AA265" s="1"/>
      <c r="AB265" s="1"/>
      <c r="AC265" s="1"/>
      <c r="AD265" s="1"/>
      <c r="AE265" s="1"/>
      <c r="AF265" s="1"/>
      <c r="AG265" s="1"/>
      <c r="AH265" s="1"/>
      <c r="AI265" s="1"/>
      <c r="AJ265" s="1"/>
      <c r="AK265" s="1"/>
      <c r="AL265" s="1"/>
    </row>
    <row r="266" customFormat="false" ht="15" hidden="false" customHeight="false" outlineLevel="0" collapsed="false">
      <c r="K266" s="1"/>
      <c r="L266" s="1"/>
      <c r="M266" s="1"/>
      <c r="N266" s="1"/>
      <c r="O266" s="1"/>
      <c r="P266" s="1"/>
      <c r="Q266" s="1"/>
      <c r="R266" s="1"/>
      <c r="S266" s="565"/>
      <c r="T266" s="239"/>
      <c r="U266" s="239"/>
      <c r="V266" s="239"/>
      <c r="W266" s="239"/>
      <c r="X266" s="239"/>
      <c r="Y266" s="239"/>
      <c r="Z266" s="239"/>
      <c r="AA266" s="1"/>
      <c r="AB266" s="1"/>
      <c r="AC266" s="1"/>
      <c r="AD266" s="1"/>
      <c r="AE266" s="1"/>
      <c r="AF266" s="1"/>
      <c r="AG266" s="1"/>
      <c r="AH266" s="1"/>
      <c r="AI266" s="1"/>
      <c r="AJ266" s="1"/>
      <c r="AK266" s="1"/>
      <c r="AL266" s="1"/>
    </row>
    <row r="267" customFormat="false" ht="15" hidden="false" customHeight="false" outlineLevel="0" collapsed="false">
      <c r="K267" s="1"/>
      <c r="L267" s="1"/>
      <c r="M267" s="1"/>
      <c r="N267" s="1"/>
      <c r="O267" s="1"/>
      <c r="P267" s="1"/>
      <c r="Q267" s="1"/>
      <c r="R267" s="1"/>
      <c r="S267" s="565"/>
      <c r="T267" s="239"/>
      <c r="U267" s="239"/>
      <c r="V267" s="239"/>
      <c r="W267" s="239"/>
      <c r="X267" s="239"/>
      <c r="Y267" s="239"/>
      <c r="Z267" s="239"/>
      <c r="AA267" s="1"/>
      <c r="AB267" s="1"/>
      <c r="AC267" s="1"/>
      <c r="AD267" s="1"/>
      <c r="AE267" s="1"/>
      <c r="AF267" s="1"/>
      <c r="AG267" s="1"/>
      <c r="AH267" s="1"/>
      <c r="AI267" s="1"/>
      <c r="AJ267" s="1"/>
      <c r="AK267" s="1"/>
      <c r="AL267" s="1"/>
    </row>
    <row r="268" customFormat="false" ht="15" hidden="false" customHeight="false" outlineLevel="0" collapsed="false">
      <c r="K268" s="1"/>
      <c r="L268" s="1"/>
      <c r="M268" s="1"/>
      <c r="N268" s="1"/>
      <c r="O268" s="1"/>
      <c r="P268" s="1"/>
      <c r="Q268" s="1"/>
      <c r="R268" s="1"/>
      <c r="S268" s="565"/>
      <c r="T268" s="239"/>
      <c r="U268" s="239"/>
      <c r="V268" s="239"/>
      <c r="W268" s="239"/>
      <c r="X268" s="239"/>
      <c r="Y268" s="239"/>
      <c r="Z268" s="239"/>
      <c r="AA268" s="1"/>
      <c r="AB268" s="1"/>
      <c r="AC268" s="1"/>
      <c r="AD268" s="1"/>
      <c r="AE268" s="1"/>
      <c r="AF268" s="1"/>
      <c r="AG268" s="1"/>
      <c r="AH268" s="1"/>
      <c r="AI268" s="1"/>
      <c r="AJ268" s="1"/>
      <c r="AK268" s="1"/>
      <c r="AL268" s="1"/>
    </row>
    <row r="269" customFormat="false" ht="15" hidden="false" customHeight="false" outlineLevel="0" collapsed="false">
      <c r="K269" s="1"/>
      <c r="L269" s="1"/>
      <c r="M269" s="1"/>
      <c r="N269" s="1"/>
      <c r="O269" s="1"/>
      <c r="P269" s="1"/>
      <c r="Q269" s="1"/>
      <c r="R269" s="1"/>
      <c r="S269" s="565"/>
      <c r="T269" s="239"/>
      <c r="U269" s="239"/>
      <c r="V269" s="239"/>
      <c r="W269" s="239"/>
      <c r="X269" s="239"/>
      <c r="Y269" s="239"/>
      <c r="Z269" s="239"/>
      <c r="AA269" s="1"/>
      <c r="AB269" s="1"/>
      <c r="AC269" s="1"/>
      <c r="AD269" s="1"/>
      <c r="AE269" s="1"/>
      <c r="AF269" s="1"/>
      <c r="AG269" s="1"/>
      <c r="AH269" s="1"/>
      <c r="AI269" s="1"/>
      <c r="AJ269" s="1"/>
      <c r="AK269" s="1"/>
      <c r="AL269" s="1"/>
    </row>
    <row r="270" customFormat="false" ht="15" hidden="false" customHeight="false" outlineLevel="0" collapsed="false">
      <c r="K270" s="1"/>
      <c r="L270" s="1"/>
      <c r="M270" s="1"/>
      <c r="N270" s="1"/>
      <c r="O270" s="1"/>
      <c r="P270" s="1"/>
      <c r="Q270" s="1"/>
      <c r="R270" s="1"/>
      <c r="S270" s="565"/>
      <c r="T270" s="239"/>
      <c r="U270" s="239"/>
      <c r="V270" s="239"/>
      <c r="W270" s="239"/>
      <c r="X270" s="239"/>
      <c r="Y270" s="239"/>
      <c r="Z270" s="239"/>
      <c r="AA270" s="1"/>
      <c r="AB270" s="1"/>
      <c r="AC270" s="1"/>
      <c r="AD270" s="1"/>
      <c r="AE270" s="1"/>
      <c r="AF270" s="1"/>
      <c r="AG270" s="1"/>
      <c r="AH270" s="1"/>
      <c r="AI270" s="1"/>
      <c r="AJ270" s="1"/>
      <c r="AK270" s="1"/>
      <c r="AL270" s="1"/>
    </row>
    <row r="271" customFormat="false" ht="15" hidden="false" customHeight="false" outlineLevel="0" collapsed="false">
      <c r="K271" s="1"/>
      <c r="L271" s="1"/>
      <c r="M271" s="1"/>
      <c r="N271" s="1"/>
      <c r="O271" s="1"/>
      <c r="P271" s="1"/>
      <c r="Q271" s="1"/>
      <c r="R271" s="1"/>
      <c r="S271" s="565"/>
      <c r="T271" s="239"/>
      <c r="U271" s="239"/>
      <c r="V271" s="239"/>
      <c r="W271" s="239"/>
      <c r="X271" s="239"/>
      <c r="Y271" s="239"/>
      <c r="Z271" s="239"/>
      <c r="AA271" s="1"/>
      <c r="AB271" s="1"/>
      <c r="AC271" s="1"/>
      <c r="AD271" s="1"/>
      <c r="AE271" s="1"/>
      <c r="AF271" s="1"/>
      <c r="AG271" s="1"/>
      <c r="AH271" s="1"/>
      <c r="AI271" s="1"/>
      <c r="AJ271" s="1"/>
      <c r="AK271" s="1"/>
      <c r="AL271" s="1"/>
    </row>
    <row r="272" customFormat="false" ht="15" hidden="false" customHeight="false" outlineLevel="0" collapsed="false">
      <c r="K272" s="1"/>
      <c r="L272" s="1"/>
      <c r="M272" s="1"/>
      <c r="N272" s="1"/>
      <c r="O272" s="1"/>
      <c r="P272" s="1"/>
      <c r="Q272" s="1"/>
      <c r="R272" s="1"/>
      <c r="S272" s="565"/>
      <c r="T272" s="239"/>
      <c r="U272" s="239"/>
      <c r="V272" s="239"/>
      <c r="W272" s="239"/>
      <c r="X272" s="239"/>
      <c r="Y272" s="239"/>
      <c r="Z272" s="239"/>
      <c r="AA272" s="1"/>
      <c r="AB272" s="1"/>
      <c r="AC272" s="1"/>
      <c r="AD272" s="1"/>
      <c r="AE272" s="1"/>
      <c r="AF272" s="1"/>
      <c r="AG272" s="1"/>
      <c r="AH272" s="1"/>
      <c r="AI272" s="1"/>
      <c r="AJ272" s="1"/>
      <c r="AK272" s="1"/>
      <c r="AL272" s="1"/>
    </row>
    <row r="273" customFormat="false" ht="15" hidden="false" customHeight="false" outlineLevel="0" collapsed="false">
      <c r="K273" s="1"/>
      <c r="L273" s="1"/>
      <c r="M273" s="1"/>
      <c r="N273" s="1"/>
      <c r="O273" s="1"/>
      <c r="P273" s="1"/>
      <c r="Q273" s="1"/>
      <c r="R273" s="1"/>
      <c r="S273" s="565"/>
      <c r="T273" s="239"/>
      <c r="U273" s="239"/>
      <c r="V273" s="239"/>
      <c r="W273" s="239"/>
      <c r="X273" s="239"/>
      <c r="Y273" s="239"/>
      <c r="Z273" s="239"/>
      <c r="AA273" s="1"/>
      <c r="AB273" s="1"/>
      <c r="AC273" s="1"/>
      <c r="AD273" s="1"/>
      <c r="AE273" s="1"/>
      <c r="AF273" s="1"/>
      <c r="AG273" s="1"/>
      <c r="AH273" s="1"/>
      <c r="AI273" s="1"/>
      <c r="AJ273" s="1"/>
      <c r="AK273" s="1"/>
      <c r="AL273" s="1"/>
    </row>
    <row r="274" customFormat="false" ht="15" hidden="false" customHeight="false" outlineLevel="0" collapsed="false">
      <c r="K274" s="1"/>
      <c r="L274" s="1"/>
      <c r="M274" s="1"/>
      <c r="N274" s="1"/>
      <c r="O274" s="1"/>
      <c r="P274" s="1"/>
      <c r="Q274" s="1"/>
      <c r="R274" s="1"/>
      <c r="S274" s="565"/>
      <c r="T274" s="239"/>
      <c r="U274" s="239"/>
      <c r="V274" s="239"/>
      <c r="W274" s="239"/>
      <c r="X274" s="239"/>
      <c r="Y274" s="239"/>
      <c r="Z274" s="239"/>
      <c r="AA274" s="1"/>
      <c r="AB274" s="1"/>
      <c r="AC274" s="1"/>
      <c r="AD274" s="1"/>
      <c r="AE274" s="1"/>
      <c r="AF274" s="1"/>
      <c r="AG274" s="1"/>
      <c r="AH274" s="1"/>
      <c r="AI274" s="1"/>
      <c r="AJ274" s="1"/>
      <c r="AK274" s="1"/>
      <c r="AL274" s="1"/>
    </row>
    <row r="275" customFormat="false" ht="15" hidden="false" customHeight="false" outlineLevel="0" collapsed="false">
      <c r="K275" s="1"/>
      <c r="L275" s="1"/>
      <c r="M275" s="1"/>
      <c r="N275" s="1"/>
      <c r="O275" s="1"/>
      <c r="P275" s="1"/>
      <c r="Q275" s="1"/>
      <c r="R275" s="1"/>
      <c r="S275" s="565"/>
      <c r="T275" s="239"/>
      <c r="U275" s="239"/>
      <c r="V275" s="239"/>
      <c r="W275" s="239"/>
      <c r="X275" s="239"/>
      <c r="Y275" s="239"/>
      <c r="Z275" s="239"/>
      <c r="AA275" s="1"/>
      <c r="AB275" s="1"/>
      <c r="AC275" s="1"/>
      <c r="AD275" s="1"/>
      <c r="AE275" s="1"/>
      <c r="AF275" s="1"/>
      <c r="AG275" s="1"/>
      <c r="AH275" s="1"/>
      <c r="AI275" s="1"/>
      <c r="AJ275" s="1"/>
      <c r="AK275" s="1"/>
      <c r="AL275" s="1"/>
    </row>
    <row r="276" customFormat="false" ht="15" hidden="false" customHeight="false" outlineLevel="0" collapsed="false">
      <c r="K276" s="1"/>
      <c r="L276" s="1"/>
      <c r="M276" s="1"/>
      <c r="N276" s="1"/>
      <c r="O276" s="1"/>
      <c r="P276" s="1"/>
      <c r="Q276" s="1"/>
      <c r="R276" s="1"/>
      <c r="S276" s="565"/>
      <c r="T276" s="239"/>
      <c r="U276" s="239"/>
      <c r="V276" s="239"/>
      <c r="W276" s="239"/>
      <c r="X276" s="239"/>
      <c r="Y276" s="239"/>
      <c r="Z276" s="239"/>
      <c r="AA276" s="1"/>
      <c r="AB276" s="1"/>
      <c r="AC276" s="1"/>
      <c r="AD276" s="1"/>
      <c r="AE276" s="1"/>
      <c r="AF276" s="1"/>
      <c r="AG276" s="1"/>
      <c r="AH276" s="1"/>
      <c r="AI276" s="1"/>
      <c r="AJ276" s="1"/>
      <c r="AK276" s="1"/>
      <c r="AL276" s="1"/>
    </row>
    <row r="277" customFormat="false" ht="15" hidden="false" customHeight="false" outlineLevel="0" collapsed="false">
      <c r="K277" s="1"/>
      <c r="L277" s="1"/>
      <c r="M277" s="1"/>
      <c r="N277" s="1"/>
      <c r="O277" s="1"/>
      <c r="P277" s="1"/>
      <c r="Q277" s="1"/>
      <c r="R277" s="1"/>
      <c r="S277" s="565"/>
      <c r="T277" s="239"/>
      <c r="U277" s="239"/>
      <c r="V277" s="239"/>
      <c r="W277" s="239"/>
      <c r="X277" s="239"/>
      <c r="Y277" s="239"/>
      <c r="Z277" s="239"/>
      <c r="AA277" s="1"/>
      <c r="AB277" s="1"/>
      <c r="AC277" s="1"/>
      <c r="AD277" s="1"/>
      <c r="AE277" s="1"/>
      <c r="AF277" s="1"/>
      <c r="AG277" s="1"/>
      <c r="AH277" s="1"/>
      <c r="AI277" s="1"/>
      <c r="AJ277" s="1"/>
      <c r="AK277" s="1"/>
      <c r="AL277" s="1"/>
    </row>
    <row r="278" customFormat="false" ht="15" hidden="false" customHeight="false" outlineLevel="0" collapsed="false">
      <c r="K278" s="1"/>
      <c r="L278" s="1"/>
      <c r="M278" s="1"/>
      <c r="N278" s="1"/>
      <c r="O278" s="1"/>
      <c r="P278" s="1"/>
      <c r="Q278" s="1"/>
      <c r="R278" s="1"/>
      <c r="S278" s="565"/>
      <c r="T278" s="239"/>
      <c r="U278" s="239"/>
      <c r="V278" s="239"/>
      <c r="W278" s="239"/>
      <c r="X278" s="239"/>
      <c r="Y278" s="239"/>
      <c r="Z278" s="239"/>
      <c r="AA278" s="1"/>
      <c r="AB278" s="1"/>
      <c r="AC278" s="1"/>
      <c r="AD278" s="1"/>
      <c r="AE278" s="1"/>
      <c r="AF278" s="1"/>
      <c r="AG278" s="1"/>
      <c r="AH278" s="1"/>
      <c r="AI278" s="1"/>
      <c r="AJ278" s="1"/>
      <c r="AK278" s="1"/>
      <c r="AL278" s="1"/>
    </row>
    <row r="279" customFormat="false" ht="15" hidden="false" customHeight="false" outlineLevel="0" collapsed="false">
      <c r="K279" s="1"/>
      <c r="L279" s="1"/>
      <c r="M279" s="1"/>
      <c r="N279" s="1"/>
      <c r="O279" s="1"/>
      <c r="P279" s="1"/>
      <c r="Q279" s="1"/>
      <c r="R279" s="1"/>
      <c r="S279" s="565"/>
      <c r="T279" s="239"/>
      <c r="U279" s="239"/>
      <c r="V279" s="239"/>
      <c r="W279" s="239"/>
      <c r="X279" s="239"/>
      <c r="Y279" s="239"/>
      <c r="Z279" s="239"/>
      <c r="AA279" s="1"/>
      <c r="AB279" s="1"/>
      <c r="AC279" s="1"/>
      <c r="AD279" s="1"/>
      <c r="AE279" s="1"/>
      <c r="AF279" s="1"/>
      <c r="AG279" s="1"/>
      <c r="AH279" s="1"/>
      <c r="AI279" s="1"/>
      <c r="AJ279" s="1"/>
      <c r="AK279" s="1"/>
      <c r="AL279" s="1"/>
    </row>
    <row r="280" customFormat="false" ht="15" hidden="false" customHeight="false" outlineLevel="0" collapsed="false">
      <c r="K280" s="1"/>
      <c r="L280" s="1"/>
      <c r="M280" s="1"/>
      <c r="N280" s="1"/>
      <c r="O280" s="1"/>
      <c r="P280" s="1"/>
      <c r="Q280" s="1"/>
      <c r="R280" s="1"/>
      <c r="S280" s="565"/>
      <c r="T280" s="239"/>
      <c r="U280" s="239"/>
      <c r="V280" s="239"/>
      <c r="W280" s="239"/>
      <c r="X280" s="239"/>
      <c r="Y280" s="239"/>
      <c r="Z280" s="239"/>
      <c r="AA280" s="1"/>
      <c r="AB280" s="1"/>
      <c r="AC280" s="1"/>
      <c r="AD280" s="1"/>
      <c r="AE280" s="1"/>
      <c r="AF280" s="1"/>
      <c r="AG280" s="1"/>
      <c r="AH280" s="1"/>
      <c r="AI280" s="1"/>
      <c r="AJ280" s="1"/>
      <c r="AK280" s="1"/>
      <c r="AL280" s="1"/>
    </row>
    <row r="281" customFormat="false" ht="15" hidden="false" customHeight="false" outlineLevel="0" collapsed="false">
      <c r="K281" s="1"/>
      <c r="L281" s="1"/>
      <c r="M281" s="1"/>
      <c r="N281" s="1"/>
      <c r="O281" s="1"/>
      <c r="P281" s="1"/>
      <c r="Q281" s="1"/>
      <c r="R281" s="1"/>
      <c r="S281" s="565"/>
      <c r="T281" s="239"/>
      <c r="U281" s="239"/>
      <c r="V281" s="239"/>
      <c r="W281" s="239"/>
      <c r="X281" s="239"/>
      <c r="Y281" s="239"/>
      <c r="Z281" s="239"/>
      <c r="AA281" s="1"/>
      <c r="AB281" s="1"/>
      <c r="AC281" s="1"/>
      <c r="AD281" s="1"/>
      <c r="AE281" s="1"/>
      <c r="AF281" s="1"/>
      <c r="AG281" s="1"/>
      <c r="AH281" s="1"/>
      <c r="AI281" s="1"/>
      <c r="AJ281" s="1"/>
      <c r="AK281" s="1"/>
      <c r="AL281" s="1"/>
    </row>
    <row r="282" customFormat="false" ht="15" hidden="false" customHeight="false" outlineLevel="0" collapsed="false">
      <c r="K282" s="1"/>
      <c r="L282" s="1"/>
      <c r="M282" s="1"/>
      <c r="N282" s="1"/>
      <c r="O282" s="1"/>
      <c r="P282" s="1"/>
      <c r="Q282" s="1"/>
      <c r="R282" s="1"/>
      <c r="S282" s="565"/>
      <c r="T282" s="239"/>
      <c r="U282" s="239"/>
      <c r="V282" s="239"/>
      <c r="W282" s="239"/>
      <c r="X282" s="239"/>
      <c r="Y282" s="239"/>
      <c r="Z282" s="239"/>
      <c r="AA282" s="1"/>
      <c r="AB282" s="1"/>
      <c r="AC282" s="1"/>
      <c r="AD282" s="1"/>
      <c r="AE282" s="1"/>
      <c r="AF282" s="1"/>
      <c r="AG282" s="1"/>
      <c r="AH282" s="1"/>
      <c r="AI282" s="1"/>
      <c r="AJ282" s="1"/>
      <c r="AK282" s="1"/>
      <c r="AL282" s="1"/>
    </row>
    <row r="283" customFormat="false" ht="15" hidden="false" customHeight="false" outlineLevel="0" collapsed="false">
      <c r="K283" s="1"/>
      <c r="L283" s="1"/>
      <c r="M283" s="1"/>
      <c r="N283" s="1"/>
      <c r="O283" s="1"/>
      <c r="P283" s="1"/>
      <c r="Q283" s="1"/>
      <c r="R283" s="1"/>
      <c r="S283" s="565"/>
      <c r="T283" s="239"/>
      <c r="U283" s="239"/>
      <c r="V283" s="239"/>
      <c r="W283" s="239"/>
      <c r="X283" s="239"/>
      <c r="Y283" s="239"/>
      <c r="Z283" s="239"/>
      <c r="AA283" s="1"/>
      <c r="AB283" s="1"/>
      <c r="AC283" s="1"/>
      <c r="AD283" s="1"/>
      <c r="AE283" s="1"/>
      <c r="AF283" s="1"/>
      <c r="AG283" s="1"/>
      <c r="AH283" s="1"/>
      <c r="AI283" s="1"/>
      <c r="AJ283" s="1"/>
      <c r="AK283" s="1"/>
      <c r="AL283" s="1"/>
    </row>
    <row r="284" customFormat="false" ht="15" hidden="false" customHeight="false" outlineLevel="0" collapsed="false">
      <c r="K284" s="1"/>
      <c r="L284" s="1"/>
      <c r="M284" s="1"/>
      <c r="N284" s="1"/>
      <c r="O284" s="1"/>
      <c r="P284" s="1"/>
      <c r="Q284" s="1"/>
      <c r="R284" s="1"/>
      <c r="S284" s="565"/>
      <c r="T284" s="239"/>
      <c r="U284" s="239"/>
      <c r="V284" s="239"/>
      <c r="W284" s="239"/>
      <c r="X284" s="239"/>
      <c r="Y284" s="239"/>
      <c r="Z284" s="239"/>
      <c r="AA284" s="1"/>
      <c r="AB284" s="1"/>
      <c r="AC284" s="1"/>
      <c r="AD284" s="1"/>
      <c r="AE284" s="1"/>
      <c r="AF284" s="1"/>
      <c r="AG284" s="1"/>
      <c r="AH284" s="1"/>
      <c r="AI284" s="1"/>
      <c r="AJ284" s="1"/>
      <c r="AK284" s="1"/>
      <c r="AL284" s="1"/>
    </row>
    <row r="285" customFormat="false" ht="15" hidden="false" customHeight="false" outlineLevel="0" collapsed="false">
      <c r="K285" s="1"/>
      <c r="L285" s="1"/>
      <c r="M285" s="1"/>
      <c r="N285" s="1"/>
      <c r="O285" s="1"/>
      <c r="P285" s="1"/>
      <c r="Q285" s="1"/>
      <c r="R285" s="1"/>
      <c r="S285" s="565"/>
      <c r="T285" s="239"/>
      <c r="U285" s="239"/>
      <c r="V285" s="239"/>
      <c r="W285" s="239"/>
      <c r="X285" s="239"/>
      <c r="Y285" s="239"/>
      <c r="Z285" s="239"/>
      <c r="AA285" s="1"/>
      <c r="AB285" s="1"/>
      <c r="AC285" s="1"/>
      <c r="AD285" s="1"/>
      <c r="AE285" s="1"/>
      <c r="AF285" s="1"/>
      <c r="AG285" s="1"/>
      <c r="AH285" s="1"/>
      <c r="AI285" s="1"/>
      <c r="AJ285" s="1"/>
      <c r="AK285" s="1"/>
      <c r="AL285" s="1"/>
    </row>
    <row r="286" customFormat="false" ht="15" hidden="false" customHeight="false" outlineLevel="0" collapsed="false">
      <c r="K286" s="1"/>
      <c r="L286" s="1"/>
      <c r="M286" s="1"/>
      <c r="N286" s="1"/>
      <c r="O286" s="1"/>
      <c r="P286" s="1"/>
      <c r="Q286" s="1"/>
      <c r="R286" s="1"/>
      <c r="S286" s="565"/>
      <c r="T286" s="239"/>
      <c r="U286" s="239"/>
      <c r="V286" s="239"/>
      <c r="W286" s="239"/>
      <c r="X286" s="239"/>
      <c r="Y286" s="239"/>
      <c r="Z286" s="239"/>
      <c r="AA286" s="1"/>
      <c r="AB286" s="1"/>
      <c r="AC286" s="1"/>
      <c r="AD286" s="1"/>
      <c r="AE286" s="1"/>
      <c r="AF286" s="1"/>
      <c r="AG286" s="1"/>
      <c r="AH286" s="1"/>
      <c r="AI286" s="1"/>
      <c r="AJ286" s="1"/>
      <c r="AK286" s="1"/>
      <c r="AL286" s="1"/>
    </row>
    <row r="287" customFormat="false" ht="15" hidden="false" customHeight="false" outlineLevel="0" collapsed="false">
      <c r="K287" s="1"/>
      <c r="L287" s="1"/>
      <c r="M287" s="1"/>
      <c r="N287" s="1"/>
      <c r="O287" s="1"/>
      <c r="P287" s="1"/>
      <c r="Q287" s="1"/>
      <c r="R287" s="1"/>
      <c r="S287" s="565"/>
      <c r="T287" s="239"/>
      <c r="U287" s="239"/>
      <c r="V287" s="239"/>
      <c r="W287" s="239"/>
      <c r="X287" s="239"/>
      <c r="Y287" s="239"/>
      <c r="Z287" s="239"/>
      <c r="AA287" s="1"/>
      <c r="AB287" s="1"/>
      <c r="AC287" s="1"/>
      <c r="AD287" s="1"/>
      <c r="AE287" s="1"/>
      <c r="AF287" s="1"/>
      <c r="AG287" s="1"/>
      <c r="AH287" s="1"/>
      <c r="AI287" s="1"/>
      <c r="AJ287" s="1"/>
      <c r="AK287" s="1"/>
      <c r="AL287" s="1"/>
    </row>
    <row r="288" customFormat="false" ht="15" hidden="false" customHeight="false" outlineLevel="0" collapsed="false">
      <c r="K288" s="1"/>
      <c r="L288" s="1"/>
      <c r="M288" s="1"/>
      <c r="N288" s="1"/>
      <c r="O288" s="1"/>
      <c r="P288" s="1"/>
      <c r="Q288" s="1"/>
      <c r="R288" s="1"/>
      <c r="S288" s="565"/>
      <c r="T288" s="239"/>
      <c r="U288" s="239"/>
      <c r="V288" s="239"/>
      <c r="W288" s="239"/>
      <c r="X288" s="239"/>
      <c r="Y288" s="239"/>
      <c r="Z288" s="239"/>
      <c r="AA288" s="1"/>
      <c r="AB288" s="1"/>
      <c r="AC288" s="1"/>
      <c r="AD288" s="1"/>
      <c r="AE288" s="1"/>
      <c r="AF288" s="1"/>
      <c r="AG288" s="1"/>
      <c r="AH288" s="1"/>
      <c r="AI288" s="1"/>
      <c r="AJ288" s="1"/>
      <c r="AK288" s="1"/>
      <c r="AL288" s="1"/>
    </row>
    <row r="289" customFormat="false" ht="15" hidden="false" customHeight="false" outlineLevel="0" collapsed="false">
      <c r="K289" s="1"/>
      <c r="L289" s="1"/>
      <c r="M289" s="1"/>
      <c r="N289" s="1"/>
      <c r="O289" s="1"/>
      <c r="P289" s="1"/>
      <c r="Q289" s="1"/>
      <c r="R289" s="1"/>
      <c r="S289" s="565"/>
      <c r="T289" s="239"/>
      <c r="U289" s="239"/>
      <c r="V289" s="239"/>
      <c r="W289" s="239"/>
      <c r="X289" s="239"/>
      <c r="Y289" s="239"/>
      <c r="Z289" s="239"/>
      <c r="AA289" s="1"/>
      <c r="AB289" s="1"/>
      <c r="AC289" s="1"/>
      <c r="AD289" s="1"/>
      <c r="AE289" s="1"/>
      <c r="AF289" s="1"/>
      <c r="AG289" s="1"/>
      <c r="AH289" s="1"/>
      <c r="AI289" s="1"/>
      <c r="AJ289" s="1"/>
      <c r="AK289" s="1"/>
      <c r="AL289" s="1"/>
    </row>
    <row r="290" customFormat="false" ht="15" hidden="false" customHeight="false" outlineLevel="0" collapsed="false">
      <c r="K290" s="1"/>
      <c r="L290" s="1"/>
      <c r="M290" s="1"/>
      <c r="N290" s="1"/>
      <c r="O290" s="1"/>
      <c r="P290" s="1"/>
      <c r="Q290" s="1"/>
      <c r="R290" s="1"/>
      <c r="S290" s="565"/>
      <c r="T290" s="239"/>
      <c r="U290" s="239"/>
      <c r="V290" s="239"/>
      <c r="W290" s="239"/>
      <c r="X290" s="239"/>
      <c r="Y290" s="239"/>
      <c r="Z290" s="239"/>
      <c r="AA290" s="1"/>
      <c r="AB290" s="1"/>
      <c r="AC290" s="1"/>
      <c r="AD290" s="1"/>
      <c r="AE290" s="1"/>
      <c r="AF290" s="1"/>
      <c r="AG290" s="1"/>
      <c r="AH290" s="1"/>
      <c r="AI290" s="1"/>
      <c r="AJ290" s="1"/>
      <c r="AK290" s="1"/>
      <c r="AL290" s="1"/>
    </row>
    <row r="291" customFormat="false" ht="15" hidden="false" customHeight="false" outlineLevel="0" collapsed="false">
      <c r="K291" s="1"/>
      <c r="L291" s="1"/>
      <c r="M291" s="1"/>
      <c r="N291" s="1"/>
      <c r="O291" s="1"/>
      <c r="P291" s="1"/>
      <c r="Q291" s="1"/>
      <c r="R291" s="1"/>
      <c r="S291" s="565"/>
      <c r="T291" s="239"/>
      <c r="U291" s="239"/>
      <c r="V291" s="239"/>
      <c r="W291" s="239"/>
      <c r="X291" s="239"/>
      <c r="Y291" s="239"/>
      <c r="Z291" s="239"/>
      <c r="AA291" s="1"/>
      <c r="AB291" s="1"/>
      <c r="AC291" s="1"/>
      <c r="AD291" s="1"/>
      <c r="AE291" s="1"/>
      <c r="AF291" s="1"/>
      <c r="AG291" s="1"/>
      <c r="AH291" s="1"/>
      <c r="AI291" s="1"/>
      <c r="AJ291" s="1"/>
      <c r="AK291" s="1"/>
      <c r="AL291" s="1"/>
    </row>
    <row r="292" customFormat="false" ht="15" hidden="false" customHeight="false" outlineLevel="0" collapsed="false">
      <c r="K292" s="1"/>
      <c r="L292" s="1"/>
      <c r="M292" s="1"/>
      <c r="N292" s="1"/>
      <c r="O292" s="1"/>
      <c r="P292" s="1"/>
      <c r="Q292" s="1"/>
      <c r="R292" s="1"/>
      <c r="S292" s="565"/>
      <c r="T292" s="239"/>
      <c r="U292" s="239"/>
      <c r="V292" s="239"/>
      <c r="W292" s="239"/>
      <c r="X292" s="239"/>
      <c r="Y292" s="239"/>
      <c r="Z292" s="239"/>
      <c r="AA292" s="1"/>
      <c r="AB292" s="1"/>
      <c r="AC292" s="1"/>
      <c r="AD292" s="1"/>
      <c r="AE292" s="1"/>
      <c r="AF292" s="1"/>
      <c r="AG292" s="1"/>
      <c r="AH292" s="1"/>
      <c r="AI292" s="1"/>
      <c r="AJ292" s="1"/>
      <c r="AK292" s="1"/>
      <c r="AL292" s="1"/>
    </row>
    <row r="293" customFormat="false" ht="15" hidden="false" customHeight="false" outlineLevel="0" collapsed="false">
      <c r="K293" s="1"/>
      <c r="L293" s="1"/>
      <c r="M293" s="1"/>
      <c r="N293" s="1"/>
      <c r="O293" s="1"/>
      <c r="P293" s="1"/>
      <c r="Q293" s="1"/>
      <c r="R293" s="1"/>
      <c r="S293" s="565"/>
      <c r="T293" s="239"/>
      <c r="U293" s="239"/>
      <c r="V293" s="239"/>
      <c r="W293" s="239"/>
      <c r="X293" s="239"/>
      <c r="Y293" s="239"/>
      <c r="Z293" s="239"/>
      <c r="AA293" s="1"/>
      <c r="AB293" s="1"/>
      <c r="AC293" s="1"/>
      <c r="AD293" s="1"/>
      <c r="AE293" s="1"/>
      <c r="AF293" s="1"/>
      <c r="AG293" s="1"/>
      <c r="AH293" s="1"/>
      <c r="AI293" s="1"/>
      <c r="AJ293" s="1"/>
      <c r="AK293" s="1"/>
      <c r="AL293" s="1"/>
    </row>
    <row r="294" customFormat="false" ht="15" hidden="false" customHeight="false" outlineLevel="0" collapsed="false">
      <c r="K294" s="1"/>
      <c r="L294" s="1"/>
      <c r="M294" s="1"/>
      <c r="N294" s="1"/>
      <c r="O294" s="1"/>
      <c r="P294" s="1"/>
      <c r="Q294" s="1"/>
      <c r="R294" s="1"/>
      <c r="S294" s="565"/>
      <c r="T294" s="239"/>
      <c r="U294" s="239"/>
      <c r="V294" s="239"/>
      <c r="W294" s="239"/>
      <c r="X294" s="239"/>
      <c r="Y294" s="239"/>
      <c r="Z294" s="239"/>
      <c r="AA294" s="1"/>
      <c r="AB294" s="1"/>
      <c r="AC294" s="1"/>
      <c r="AD294" s="1"/>
      <c r="AE294" s="1"/>
      <c r="AF294" s="1"/>
      <c r="AG294" s="1"/>
      <c r="AH294" s="1"/>
      <c r="AI294" s="1"/>
      <c r="AJ294" s="1"/>
      <c r="AK294" s="1"/>
      <c r="AL294" s="1"/>
    </row>
    <row r="295" customFormat="false" ht="15" hidden="false" customHeight="false" outlineLevel="0" collapsed="false">
      <c r="K295" s="1"/>
      <c r="L295" s="1"/>
      <c r="M295" s="1"/>
      <c r="N295" s="1"/>
      <c r="O295" s="1"/>
      <c r="P295" s="1"/>
      <c r="Q295" s="1"/>
      <c r="R295" s="1"/>
      <c r="S295" s="565"/>
      <c r="T295" s="239"/>
      <c r="U295" s="239"/>
      <c r="V295" s="239"/>
      <c r="W295" s="239"/>
      <c r="X295" s="239"/>
      <c r="Y295" s="239"/>
      <c r="Z295" s="239"/>
      <c r="AA295" s="1"/>
      <c r="AB295" s="1"/>
      <c r="AC295" s="1"/>
      <c r="AD295" s="1"/>
      <c r="AE295" s="1"/>
      <c r="AF295" s="1"/>
      <c r="AG295" s="1"/>
      <c r="AH295" s="1"/>
      <c r="AI295" s="1"/>
      <c r="AJ295" s="1"/>
      <c r="AK295" s="1"/>
      <c r="AL295" s="1"/>
    </row>
    <row r="296" customFormat="false" ht="15" hidden="false" customHeight="false" outlineLevel="0" collapsed="false">
      <c r="K296" s="1"/>
      <c r="L296" s="1"/>
      <c r="M296" s="1"/>
      <c r="N296" s="1"/>
      <c r="O296" s="1"/>
      <c r="P296" s="1"/>
      <c r="Q296" s="1"/>
      <c r="R296" s="1"/>
      <c r="S296" s="565"/>
      <c r="T296" s="239"/>
      <c r="U296" s="239"/>
      <c r="V296" s="239"/>
      <c r="W296" s="239"/>
      <c r="X296" s="239"/>
      <c r="Y296" s="239"/>
      <c r="Z296" s="239"/>
      <c r="AA296" s="1"/>
      <c r="AB296" s="1"/>
      <c r="AC296" s="1"/>
      <c r="AD296" s="1"/>
      <c r="AE296" s="1"/>
      <c r="AF296" s="1"/>
      <c r="AG296" s="1"/>
      <c r="AH296" s="1"/>
      <c r="AI296" s="1"/>
      <c r="AJ296" s="1"/>
      <c r="AK296" s="1"/>
      <c r="AL296" s="1"/>
    </row>
    <row r="297" customFormat="false" ht="15" hidden="false" customHeight="false" outlineLevel="0" collapsed="false">
      <c r="K297" s="1"/>
      <c r="L297" s="1"/>
      <c r="M297" s="1"/>
      <c r="N297" s="1"/>
      <c r="O297" s="1"/>
      <c r="P297" s="1"/>
      <c r="Q297" s="1"/>
      <c r="R297" s="1"/>
      <c r="S297" s="565"/>
      <c r="T297" s="239"/>
      <c r="U297" s="239"/>
      <c r="V297" s="239"/>
      <c r="W297" s="239"/>
      <c r="X297" s="239"/>
      <c r="Y297" s="239"/>
      <c r="Z297" s="239"/>
      <c r="AA297" s="1"/>
      <c r="AB297" s="1"/>
      <c r="AC297" s="1"/>
      <c r="AD297" s="1"/>
      <c r="AE297" s="1"/>
      <c r="AF297" s="1"/>
      <c r="AG297" s="1"/>
      <c r="AH297" s="1"/>
      <c r="AI297" s="1"/>
      <c r="AJ297" s="1"/>
      <c r="AK297" s="1"/>
      <c r="AL297" s="1"/>
    </row>
    <row r="298" customFormat="false" ht="15" hidden="false" customHeight="false" outlineLevel="0" collapsed="false">
      <c r="K298" s="1"/>
      <c r="L298" s="1"/>
      <c r="M298" s="1"/>
      <c r="N298" s="1"/>
      <c r="O298" s="1"/>
      <c r="P298" s="1"/>
      <c r="Q298" s="1"/>
      <c r="R298" s="1"/>
      <c r="S298" s="565"/>
      <c r="T298" s="239"/>
      <c r="U298" s="239"/>
      <c r="V298" s="239"/>
      <c r="W298" s="239"/>
      <c r="X298" s="239"/>
      <c r="Y298" s="239"/>
      <c r="Z298" s="239"/>
      <c r="AA298" s="1"/>
      <c r="AB298" s="1"/>
      <c r="AC298" s="1"/>
      <c r="AD298" s="1"/>
      <c r="AE298" s="1"/>
      <c r="AF298" s="1"/>
      <c r="AG298" s="1"/>
      <c r="AH298" s="1"/>
      <c r="AI298" s="1"/>
      <c r="AJ298" s="1"/>
      <c r="AK298" s="1"/>
      <c r="AL298" s="1"/>
    </row>
    <row r="299" customFormat="false" ht="15" hidden="false" customHeight="false" outlineLevel="0" collapsed="false">
      <c r="K299" s="1"/>
      <c r="L299" s="1"/>
      <c r="M299" s="1"/>
      <c r="N299" s="1"/>
      <c r="O299" s="1"/>
      <c r="P299" s="1"/>
      <c r="Q299" s="1"/>
      <c r="R299" s="1"/>
      <c r="S299" s="565"/>
      <c r="T299" s="239"/>
      <c r="U299" s="239"/>
      <c r="V299" s="239"/>
      <c r="W299" s="239"/>
      <c r="X299" s="239"/>
      <c r="Y299" s="239"/>
      <c r="Z299" s="239"/>
      <c r="AA299" s="1"/>
      <c r="AB299" s="1"/>
      <c r="AC299" s="1"/>
      <c r="AD299" s="1"/>
      <c r="AE299" s="1"/>
      <c r="AF299" s="1"/>
      <c r="AG299" s="1"/>
      <c r="AH299" s="1"/>
      <c r="AI299" s="1"/>
      <c r="AJ299" s="1"/>
      <c r="AK299" s="1"/>
      <c r="AL299" s="1"/>
    </row>
    <row r="300" customFormat="false" ht="15" hidden="false" customHeight="false" outlineLevel="0" collapsed="false">
      <c r="K300" s="1"/>
      <c r="L300" s="1"/>
      <c r="M300" s="1"/>
      <c r="N300" s="1"/>
      <c r="O300" s="1"/>
      <c r="P300" s="1"/>
      <c r="Q300" s="1"/>
      <c r="R300" s="1"/>
      <c r="S300" s="565"/>
      <c r="T300" s="239"/>
      <c r="U300" s="239"/>
      <c r="V300" s="239"/>
      <c r="W300" s="239"/>
      <c r="X300" s="239"/>
      <c r="Y300" s="239"/>
      <c r="Z300" s="239"/>
      <c r="AA300" s="1"/>
      <c r="AB300" s="1"/>
      <c r="AC300" s="1"/>
      <c r="AD300" s="1"/>
      <c r="AE300" s="1"/>
      <c r="AF300" s="1"/>
      <c r="AG300" s="1"/>
      <c r="AH300" s="1"/>
      <c r="AI300" s="1"/>
      <c r="AJ300" s="1"/>
      <c r="AK300" s="1"/>
      <c r="AL300" s="1"/>
    </row>
    <row r="301" customFormat="false" ht="15" hidden="false" customHeight="false" outlineLevel="0" collapsed="false">
      <c r="K301" s="1"/>
      <c r="L301" s="1"/>
      <c r="M301" s="1"/>
      <c r="N301" s="1"/>
      <c r="O301" s="1"/>
      <c r="P301" s="1"/>
      <c r="Q301" s="1"/>
      <c r="R301" s="1"/>
      <c r="S301" s="565"/>
      <c r="T301" s="239"/>
      <c r="U301" s="239"/>
      <c r="V301" s="239"/>
      <c r="W301" s="239"/>
      <c r="X301" s="239"/>
      <c r="Y301" s="239"/>
      <c r="Z301" s="239"/>
      <c r="AA301" s="1"/>
      <c r="AB301" s="1"/>
      <c r="AC301" s="1"/>
      <c r="AD301" s="1"/>
      <c r="AE301" s="1"/>
      <c r="AF301" s="1"/>
      <c r="AG301" s="1"/>
      <c r="AH301" s="1"/>
      <c r="AI301" s="1"/>
      <c r="AJ301" s="1"/>
      <c r="AK301" s="1"/>
      <c r="AL301" s="1"/>
    </row>
    <row r="302" customFormat="false" ht="15" hidden="false" customHeight="false" outlineLevel="0" collapsed="false">
      <c r="K302" s="1"/>
      <c r="L302" s="1"/>
      <c r="M302" s="1"/>
      <c r="N302" s="1"/>
      <c r="O302" s="1"/>
      <c r="P302" s="1"/>
      <c r="Q302" s="1"/>
      <c r="R302" s="1"/>
      <c r="S302" s="565"/>
      <c r="T302" s="239"/>
      <c r="U302" s="239"/>
      <c r="V302" s="239"/>
      <c r="W302" s="239"/>
      <c r="X302" s="239"/>
      <c r="Y302" s="239"/>
      <c r="Z302" s="239"/>
      <c r="AA302" s="1"/>
      <c r="AB302" s="1"/>
      <c r="AC302" s="1"/>
      <c r="AD302" s="1"/>
      <c r="AE302" s="1"/>
      <c r="AF302" s="1"/>
      <c r="AG302" s="1"/>
      <c r="AH302" s="1"/>
      <c r="AI302" s="1"/>
      <c r="AJ302" s="1"/>
      <c r="AK302" s="1"/>
      <c r="AL302" s="1"/>
    </row>
    <row r="303" customFormat="false" ht="15" hidden="false" customHeight="false" outlineLevel="0" collapsed="false">
      <c r="K303" s="1"/>
      <c r="L303" s="1"/>
      <c r="M303" s="1"/>
      <c r="N303" s="1"/>
      <c r="O303" s="1"/>
      <c r="P303" s="1"/>
      <c r="Q303" s="1"/>
      <c r="R303" s="1"/>
      <c r="S303" s="565"/>
      <c r="T303" s="239"/>
      <c r="U303" s="239"/>
      <c r="V303" s="239"/>
      <c r="W303" s="239"/>
      <c r="X303" s="239"/>
      <c r="Y303" s="239"/>
      <c r="Z303" s="239"/>
      <c r="AA303" s="1"/>
      <c r="AB303" s="1"/>
      <c r="AC303" s="1"/>
      <c r="AD303" s="1"/>
      <c r="AE303" s="1"/>
      <c r="AF303" s="1"/>
      <c r="AG303" s="1"/>
      <c r="AH303" s="1"/>
      <c r="AI303" s="1"/>
      <c r="AJ303" s="1"/>
      <c r="AK303" s="1"/>
      <c r="AL303" s="1"/>
    </row>
    <row r="304" customFormat="false" ht="15" hidden="false" customHeight="false" outlineLevel="0" collapsed="false">
      <c r="K304" s="1"/>
      <c r="L304" s="1"/>
      <c r="M304" s="1"/>
      <c r="N304" s="1"/>
      <c r="O304" s="1"/>
      <c r="P304" s="1"/>
      <c r="Q304" s="1"/>
      <c r="R304" s="1"/>
      <c r="S304" s="565"/>
      <c r="T304" s="239"/>
      <c r="U304" s="239"/>
      <c r="V304" s="239"/>
      <c r="W304" s="239"/>
      <c r="X304" s="239"/>
      <c r="Y304" s="239"/>
      <c r="Z304" s="239"/>
      <c r="AA304" s="1"/>
      <c r="AB304" s="1"/>
      <c r="AC304" s="1"/>
      <c r="AD304" s="1"/>
      <c r="AE304" s="1"/>
      <c r="AF304" s="1"/>
      <c r="AG304" s="1"/>
      <c r="AH304" s="1"/>
      <c r="AI304" s="1"/>
      <c r="AJ304" s="1"/>
      <c r="AK304" s="1"/>
      <c r="AL304" s="1"/>
    </row>
    <row r="305" customFormat="false" ht="15" hidden="false" customHeight="false" outlineLevel="0" collapsed="false">
      <c r="K305" s="1"/>
      <c r="L305" s="1"/>
      <c r="M305" s="1"/>
      <c r="N305" s="1"/>
      <c r="O305" s="1"/>
      <c r="P305" s="1"/>
      <c r="Q305" s="1"/>
      <c r="R305" s="1"/>
      <c r="S305" s="565"/>
      <c r="T305" s="239"/>
      <c r="U305" s="239"/>
      <c r="V305" s="239"/>
      <c r="W305" s="239"/>
      <c r="X305" s="239"/>
      <c r="Y305" s="239"/>
      <c r="Z305" s="239"/>
      <c r="AA305" s="1"/>
      <c r="AB305" s="1"/>
      <c r="AC305" s="1"/>
      <c r="AD305" s="1"/>
      <c r="AE305" s="1"/>
      <c r="AF305" s="1"/>
      <c r="AG305" s="1"/>
      <c r="AH305" s="1"/>
      <c r="AI305" s="1"/>
      <c r="AJ305" s="1"/>
      <c r="AK305" s="1"/>
      <c r="AL305" s="1"/>
    </row>
    <row r="306" customFormat="false" ht="15" hidden="false" customHeight="false" outlineLevel="0" collapsed="false">
      <c r="K306" s="1"/>
      <c r="L306" s="1"/>
      <c r="M306" s="1"/>
      <c r="N306" s="1"/>
      <c r="O306" s="1"/>
      <c r="P306" s="1"/>
      <c r="Q306" s="1"/>
      <c r="R306" s="1"/>
      <c r="S306" s="565"/>
      <c r="T306" s="239"/>
      <c r="U306" s="239"/>
      <c r="V306" s="239"/>
      <c r="W306" s="239"/>
      <c r="X306" s="239"/>
      <c r="Y306" s="239"/>
      <c r="Z306" s="239"/>
      <c r="AA306" s="1"/>
      <c r="AB306" s="1"/>
      <c r="AC306" s="1"/>
      <c r="AD306" s="1"/>
      <c r="AE306" s="1"/>
      <c r="AF306" s="1"/>
      <c r="AG306" s="1"/>
      <c r="AH306" s="1"/>
      <c r="AI306" s="1"/>
      <c r="AJ306" s="1"/>
      <c r="AK306" s="1"/>
      <c r="AL306" s="1"/>
    </row>
    <row r="307" customFormat="false" ht="15" hidden="false" customHeight="false" outlineLevel="0" collapsed="false">
      <c r="K307" s="1"/>
      <c r="L307" s="1"/>
      <c r="M307" s="1"/>
      <c r="N307" s="1"/>
      <c r="O307" s="1"/>
      <c r="P307" s="1"/>
      <c r="Q307" s="1"/>
      <c r="R307" s="1"/>
      <c r="S307" s="565"/>
      <c r="T307" s="239"/>
      <c r="U307" s="239"/>
      <c r="V307" s="239"/>
      <c r="W307" s="239"/>
      <c r="X307" s="239"/>
      <c r="Y307" s="239"/>
      <c r="Z307" s="239"/>
      <c r="AA307" s="1"/>
      <c r="AB307" s="1"/>
      <c r="AC307" s="1"/>
      <c r="AD307" s="1"/>
      <c r="AE307" s="1"/>
      <c r="AF307" s="1"/>
      <c r="AG307" s="1"/>
      <c r="AH307" s="1"/>
      <c r="AI307" s="1"/>
      <c r="AJ307" s="1"/>
      <c r="AK307" s="1"/>
      <c r="AL307" s="1"/>
    </row>
    <row r="308" customFormat="false" ht="15" hidden="false" customHeight="false" outlineLevel="0" collapsed="false">
      <c r="K308" s="1"/>
      <c r="L308" s="1"/>
      <c r="M308" s="1"/>
      <c r="N308" s="1"/>
      <c r="O308" s="1"/>
      <c r="P308" s="1"/>
      <c r="Q308" s="1"/>
      <c r="R308" s="1"/>
      <c r="S308" s="565"/>
      <c r="T308" s="239"/>
      <c r="U308" s="239"/>
      <c r="V308" s="239"/>
      <c r="W308" s="239"/>
      <c r="X308" s="239"/>
      <c r="Y308" s="239"/>
      <c r="Z308" s="239"/>
      <c r="AA308" s="1"/>
      <c r="AB308" s="1"/>
      <c r="AC308" s="1"/>
      <c r="AD308" s="1"/>
      <c r="AE308" s="1"/>
      <c r="AF308" s="1"/>
      <c r="AG308" s="1"/>
      <c r="AH308" s="1"/>
      <c r="AI308" s="1"/>
      <c r="AJ308" s="1"/>
      <c r="AK308" s="1"/>
      <c r="AL308" s="1"/>
    </row>
    <row r="309" customFormat="false" ht="15" hidden="false" customHeight="false" outlineLevel="0" collapsed="false">
      <c r="K309" s="1"/>
      <c r="L309" s="1"/>
      <c r="M309" s="1"/>
      <c r="N309" s="1"/>
      <c r="O309" s="1"/>
      <c r="P309" s="1"/>
      <c r="Q309" s="1"/>
      <c r="R309" s="1"/>
      <c r="S309" s="565"/>
      <c r="T309" s="239"/>
      <c r="U309" s="239"/>
      <c r="V309" s="239"/>
      <c r="W309" s="239"/>
      <c r="X309" s="239"/>
      <c r="Y309" s="239"/>
      <c r="Z309" s="239"/>
      <c r="AA309" s="1"/>
      <c r="AB309" s="1"/>
      <c r="AC309" s="1"/>
      <c r="AD309" s="1"/>
      <c r="AE309" s="1"/>
      <c r="AF309" s="1"/>
      <c r="AG309" s="1"/>
      <c r="AH309" s="1"/>
      <c r="AI309" s="1"/>
      <c r="AJ309" s="1"/>
      <c r="AK309" s="1"/>
      <c r="AL309" s="1"/>
    </row>
    <row r="310" customFormat="false" ht="15" hidden="false" customHeight="false" outlineLevel="0" collapsed="false">
      <c r="K310" s="1"/>
      <c r="L310" s="1"/>
      <c r="M310" s="1"/>
      <c r="N310" s="1"/>
      <c r="O310" s="1"/>
      <c r="P310" s="1"/>
      <c r="Q310" s="1"/>
      <c r="R310" s="1"/>
      <c r="S310" s="565"/>
      <c r="T310" s="239"/>
      <c r="U310" s="239"/>
      <c r="V310" s="239"/>
      <c r="W310" s="239"/>
      <c r="X310" s="239"/>
      <c r="Y310" s="239"/>
      <c r="Z310" s="239"/>
      <c r="AA310" s="1"/>
      <c r="AB310" s="1"/>
      <c r="AC310" s="1"/>
      <c r="AD310" s="1"/>
      <c r="AE310" s="1"/>
      <c r="AF310" s="1"/>
      <c r="AG310" s="1"/>
      <c r="AH310" s="1"/>
      <c r="AI310" s="1"/>
      <c r="AJ310" s="1"/>
      <c r="AK310" s="1"/>
      <c r="AL310" s="1"/>
    </row>
    <row r="311" customFormat="false" ht="15" hidden="false" customHeight="false" outlineLevel="0" collapsed="false">
      <c r="K311" s="1"/>
      <c r="L311" s="1"/>
      <c r="M311" s="1"/>
      <c r="N311" s="1"/>
      <c r="O311" s="1"/>
      <c r="P311" s="1"/>
      <c r="Q311" s="1"/>
      <c r="R311" s="1"/>
      <c r="S311" s="565"/>
      <c r="T311" s="239"/>
      <c r="U311" s="239"/>
      <c r="V311" s="239"/>
      <c r="W311" s="239"/>
      <c r="X311" s="239"/>
      <c r="Y311" s="239"/>
      <c r="Z311" s="239"/>
      <c r="AA311" s="1"/>
      <c r="AB311" s="1"/>
      <c r="AC311" s="1"/>
      <c r="AD311" s="1"/>
      <c r="AE311" s="1"/>
      <c r="AF311" s="1"/>
      <c r="AG311" s="1"/>
      <c r="AH311" s="1"/>
      <c r="AI311" s="1"/>
      <c r="AJ311" s="1"/>
      <c r="AK311" s="1"/>
      <c r="AL311" s="1"/>
    </row>
    <row r="312" customFormat="false" ht="15" hidden="false" customHeight="false" outlineLevel="0" collapsed="false">
      <c r="K312" s="1"/>
      <c r="L312" s="1"/>
      <c r="M312" s="1"/>
      <c r="N312" s="1"/>
      <c r="O312" s="1"/>
      <c r="P312" s="1"/>
      <c r="Q312" s="1"/>
      <c r="R312" s="1"/>
      <c r="S312" s="565"/>
      <c r="T312" s="239"/>
      <c r="U312" s="239"/>
      <c r="V312" s="239"/>
      <c r="W312" s="239"/>
      <c r="X312" s="239"/>
      <c r="Y312" s="239"/>
      <c r="Z312" s="239"/>
      <c r="AA312" s="1"/>
      <c r="AB312" s="1"/>
      <c r="AC312" s="1"/>
      <c r="AD312" s="1"/>
      <c r="AE312" s="1"/>
      <c r="AF312" s="1"/>
      <c r="AG312" s="1"/>
      <c r="AH312" s="1"/>
      <c r="AI312" s="1"/>
      <c r="AJ312" s="1"/>
      <c r="AK312" s="1"/>
      <c r="AL312" s="1"/>
    </row>
    <row r="313" customFormat="false" ht="15" hidden="false" customHeight="false" outlineLevel="0" collapsed="false">
      <c r="K313" s="1"/>
      <c r="L313" s="1"/>
      <c r="M313" s="1"/>
      <c r="N313" s="1"/>
      <c r="O313" s="1"/>
      <c r="P313" s="1"/>
      <c r="Q313" s="1"/>
      <c r="R313" s="1"/>
      <c r="S313" s="565"/>
      <c r="T313" s="239"/>
      <c r="U313" s="239"/>
      <c r="V313" s="239"/>
      <c r="W313" s="239"/>
      <c r="X313" s="239"/>
      <c r="Y313" s="239"/>
      <c r="Z313" s="239"/>
      <c r="AA313" s="1"/>
      <c r="AB313" s="1"/>
      <c r="AC313" s="1"/>
      <c r="AD313" s="1"/>
      <c r="AE313" s="1"/>
      <c r="AF313" s="1"/>
      <c r="AG313" s="1"/>
      <c r="AH313" s="1"/>
      <c r="AI313" s="1"/>
      <c r="AJ313" s="1"/>
      <c r="AK313" s="1"/>
      <c r="AL313" s="1"/>
    </row>
    <row r="314" customFormat="false" ht="15" hidden="false" customHeight="false" outlineLevel="0" collapsed="false">
      <c r="K314" s="1"/>
      <c r="L314" s="1"/>
      <c r="M314" s="1"/>
      <c r="N314" s="1"/>
      <c r="O314" s="1"/>
      <c r="P314" s="1"/>
      <c r="Q314" s="1"/>
      <c r="R314" s="1"/>
      <c r="S314" s="565"/>
      <c r="T314" s="239"/>
      <c r="U314" s="239"/>
      <c r="V314" s="239"/>
      <c r="W314" s="239"/>
      <c r="X314" s="239"/>
      <c r="Y314" s="239"/>
      <c r="Z314" s="239"/>
      <c r="AA314" s="1"/>
      <c r="AB314" s="1"/>
      <c r="AC314" s="1"/>
      <c r="AD314" s="1"/>
      <c r="AE314" s="1"/>
      <c r="AF314" s="1"/>
      <c r="AG314" s="1"/>
      <c r="AH314" s="1"/>
      <c r="AI314" s="1"/>
      <c r="AJ314" s="1"/>
      <c r="AK314" s="1"/>
      <c r="AL314" s="1"/>
    </row>
    <row r="315" customFormat="false" ht="15" hidden="false" customHeight="false" outlineLevel="0" collapsed="false">
      <c r="K315" s="1"/>
      <c r="L315" s="1"/>
      <c r="M315" s="1"/>
      <c r="N315" s="1"/>
      <c r="O315" s="1"/>
      <c r="P315" s="1"/>
      <c r="Q315" s="1"/>
      <c r="R315" s="1"/>
      <c r="S315" s="565"/>
      <c r="T315" s="239"/>
      <c r="U315" s="239"/>
      <c r="V315" s="239"/>
      <c r="W315" s="239"/>
      <c r="X315" s="239"/>
      <c r="Y315" s="239"/>
      <c r="Z315" s="239"/>
      <c r="AA315" s="1"/>
      <c r="AB315" s="1"/>
      <c r="AC315" s="1"/>
      <c r="AD315" s="1"/>
      <c r="AE315" s="1"/>
      <c r="AF315" s="1"/>
      <c r="AG315" s="1"/>
      <c r="AH315" s="1"/>
      <c r="AI315" s="1"/>
      <c r="AJ315" s="1"/>
      <c r="AK315" s="1"/>
      <c r="AL315" s="1"/>
    </row>
    <row r="316" customFormat="false" ht="15" hidden="false" customHeight="false" outlineLevel="0" collapsed="false">
      <c r="K316" s="1"/>
      <c r="L316" s="1"/>
      <c r="M316" s="1"/>
      <c r="N316" s="1"/>
      <c r="O316" s="1"/>
      <c r="P316" s="1"/>
      <c r="Q316" s="1"/>
      <c r="R316" s="1"/>
      <c r="S316" s="565"/>
      <c r="T316" s="239"/>
      <c r="U316" s="239"/>
      <c r="V316" s="239"/>
      <c r="W316" s="239"/>
      <c r="X316" s="239"/>
      <c r="Y316" s="239"/>
      <c r="Z316" s="239"/>
      <c r="AA316" s="1"/>
      <c r="AB316" s="1"/>
      <c r="AC316" s="1"/>
      <c r="AD316" s="1"/>
      <c r="AE316" s="1"/>
      <c r="AF316" s="1"/>
      <c r="AG316" s="1"/>
      <c r="AH316" s="1"/>
      <c r="AI316" s="1"/>
      <c r="AJ316" s="1"/>
      <c r="AK316" s="1"/>
      <c r="AL316" s="1"/>
    </row>
    <row r="317" customFormat="false" ht="15" hidden="false" customHeight="false" outlineLevel="0" collapsed="false">
      <c r="K317" s="1"/>
      <c r="L317" s="1"/>
      <c r="M317" s="1"/>
      <c r="N317" s="1"/>
      <c r="O317" s="1"/>
      <c r="P317" s="1"/>
      <c r="Q317" s="1"/>
      <c r="R317" s="1"/>
      <c r="S317" s="565"/>
      <c r="T317" s="239"/>
      <c r="U317" s="239"/>
      <c r="V317" s="239"/>
      <c r="W317" s="239"/>
      <c r="X317" s="239"/>
      <c r="Y317" s="239"/>
      <c r="Z317" s="239"/>
      <c r="AA317" s="1"/>
      <c r="AB317" s="1"/>
      <c r="AC317" s="1"/>
      <c r="AD317" s="1"/>
      <c r="AE317" s="1"/>
      <c r="AF317" s="1"/>
      <c r="AG317" s="1"/>
      <c r="AH317" s="1"/>
      <c r="AI317" s="1"/>
      <c r="AJ317" s="1"/>
      <c r="AK317" s="1"/>
      <c r="AL317" s="1"/>
    </row>
    <row r="318" customFormat="false" ht="15" hidden="false" customHeight="false" outlineLevel="0" collapsed="false">
      <c r="K318" s="1"/>
      <c r="L318" s="1"/>
      <c r="M318" s="1"/>
      <c r="N318" s="1"/>
      <c r="O318" s="1"/>
      <c r="P318" s="1"/>
      <c r="Q318" s="1"/>
      <c r="R318" s="1"/>
      <c r="S318" s="565"/>
      <c r="T318" s="239"/>
      <c r="U318" s="239"/>
      <c r="V318" s="239"/>
      <c r="W318" s="239"/>
      <c r="X318" s="239"/>
      <c r="Y318" s="239"/>
      <c r="Z318" s="239"/>
      <c r="AA318" s="1"/>
      <c r="AB318" s="1"/>
      <c r="AC318" s="1"/>
      <c r="AD318" s="1"/>
      <c r="AE318" s="1"/>
      <c r="AF318" s="1"/>
      <c r="AG318" s="1"/>
      <c r="AH318" s="1"/>
      <c r="AI318" s="1"/>
      <c r="AJ318" s="1"/>
      <c r="AK318" s="1"/>
      <c r="AL318" s="1"/>
    </row>
    <row r="319" customFormat="false" ht="15" hidden="false" customHeight="false" outlineLevel="0" collapsed="false">
      <c r="K319" s="1"/>
      <c r="L319" s="1"/>
      <c r="M319" s="1"/>
      <c r="N319" s="1"/>
      <c r="O319" s="1"/>
      <c r="P319" s="1"/>
      <c r="Q319" s="1"/>
      <c r="R319" s="1"/>
      <c r="S319" s="565"/>
      <c r="T319" s="239"/>
      <c r="U319" s="239"/>
      <c r="V319" s="239"/>
      <c r="W319" s="239"/>
      <c r="X319" s="239"/>
      <c r="Y319" s="239"/>
      <c r="Z319" s="239"/>
      <c r="AA319" s="1"/>
      <c r="AB319" s="1"/>
      <c r="AC319" s="1"/>
      <c r="AD319" s="1"/>
      <c r="AE319" s="1"/>
      <c r="AF319" s="1"/>
      <c r="AG319" s="1"/>
      <c r="AH319" s="1"/>
      <c r="AI319" s="1"/>
      <c r="AJ319" s="1"/>
      <c r="AK319" s="1"/>
      <c r="AL319" s="1"/>
    </row>
    <row r="320" customFormat="false" ht="15" hidden="false" customHeight="false" outlineLevel="0" collapsed="false">
      <c r="K320" s="1"/>
      <c r="L320" s="1"/>
      <c r="M320" s="1"/>
      <c r="N320" s="1"/>
      <c r="O320" s="1"/>
      <c r="P320" s="1"/>
      <c r="Q320" s="1"/>
      <c r="R320" s="1"/>
      <c r="S320" s="565"/>
      <c r="T320" s="239"/>
      <c r="U320" s="239"/>
      <c r="V320" s="239"/>
      <c r="W320" s="239"/>
      <c r="X320" s="239"/>
      <c r="Y320" s="239"/>
      <c r="Z320" s="239"/>
      <c r="AA320" s="1"/>
      <c r="AB320" s="1"/>
      <c r="AC320" s="1"/>
      <c r="AD320" s="1"/>
      <c r="AE320" s="1"/>
      <c r="AF320" s="1"/>
      <c r="AG320" s="1"/>
      <c r="AH320" s="1"/>
      <c r="AI320" s="1"/>
      <c r="AJ320" s="1"/>
      <c r="AK320" s="1"/>
      <c r="AL320" s="1"/>
    </row>
    <row r="321" customFormat="false" ht="15" hidden="false" customHeight="false" outlineLevel="0" collapsed="false">
      <c r="K321" s="1"/>
      <c r="L321" s="1"/>
      <c r="M321" s="1"/>
      <c r="N321" s="1"/>
      <c r="O321" s="1"/>
      <c r="P321" s="1"/>
      <c r="Q321" s="1"/>
      <c r="R321" s="1"/>
      <c r="S321" s="565"/>
      <c r="T321" s="239"/>
      <c r="U321" s="239"/>
      <c r="V321" s="239"/>
      <c r="W321" s="239"/>
      <c r="X321" s="239"/>
      <c r="Y321" s="239"/>
      <c r="Z321" s="239"/>
      <c r="AA321" s="1"/>
      <c r="AB321" s="1"/>
      <c r="AC321" s="1"/>
      <c r="AD321" s="1"/>
      <c r="AE321" s="1"/>
      <c r="AF321" s="1"/>
      <c r="AG321" s="1"/>
      <c r="AH321" s="1"/>
      <c r="AI321" s="1"/>
      <c r="AJ321" s="1"/>
      <c r="AK321" s="1"/>
      <c r="AL321" s="1"/>
    </row>
    <row r="322" customFormat="false" ht="15" hidden="false" customHeight="false" outlineLevel="0" collapsed="false">
      <c r="K322" s="1"/>
      <c r="L322" s="1"/>
      <c r="M322" s="1"/>
      <c r="N322" s="1"/>
      <c r="O322" s="1"/>
      <c r="P322" s="1"/>
      <c r="Q322" s="1"/>
      <c r="R322" s="1"/>
      <c r="S322" s="565"/>
      <c r="T322" s="239"/>
      <c r="U322" s="239"/>
      <c r="V322" s="239"/>
      <c r="W322" s="239"/>
      <c r="X322" s="239"/>
      <c r="Y322" s="239"/>
      <c r="Z322" s="239"/>
      <c r="AA322" s="1"/>
      <c r="AB322" s="1"/>
      <c r="AC322" s="1"/>
      <c r="AD322" s="1"/>
      <c r="AE322" s="1"/>
      <c r="AF322" s="1"/>
      <c r="AG322" s="1"/>
      <c r="AH322" s="1"/>
      <c r="AI322" s="1"/>
      <c r="AJ322" s="1"/>
      <c r="AK322" s="1"/>
      <c r="AL322" s="1"/>
    </row>
    <row r="323" customFormat="false" ht="15" hidden="false" customHeight="false" outlineLevel="0" collapsed="false">
      <c r="K323" s="1"/>
      <c r="L323" s="1"/>
      <c r="M323" s="1"/>
      <c r="N323" s="1"/>
      <c r="O323" s="1"/>
      <c r="P323" s="1"/>
      <c r="Q323" s="1"/>
      <c r="R323" s="1"/>
      <c r="S323" s="565"/>
      <c r="T323" s="239"/>
      <c r="U323" s="239"/>
      <c r="V323" s="239"/>
      <c r="W323" s="239"/>
      <c r="X323" s="239"/>
      <c r="Y323" s="239"/>
      <c r="Z323" s="239"/>
      <c r="AA323" s="1"/>
      <c r="AB323" s="1"/>
      <c r="AC323" s="1"/>
      <c r="AD323" s="1"/>
      <c r="AE323" s="1"/>
      <c r="AF323" s="1"/>
      <c r="AG323" s="1"/>
      <c r="AH323" s="1"/>
      <c r="AI323" s="1"/>
      <c r="AJ323" s="1"/>
      <c r="AK323" s="1"/>
      <c r="AL323" s="1"/>
    </row>
    <row r="324" customFormat="false" ht="15" hidden="false" customHeight="false" outlineLevel="0" collapsed="false">
      <c r="K324" s="1"/>
      <c r="L324" s="1"/>
      <c r="M324" s="1"/>
      <c r="N324" s="1"/>
      <c r="O324" s="1"/>
      <c r="P324" s="1"/>
      <c r="Q324" s="1"/>
      <c r="R324" s="1"/>
      <c r="S324" s="565"/>
      <c r="T324" s="239"/>
      <c r="U324" s="239"/>
      <c r="V324" s="239"/>
      <c r="W324" s="239"/>
      <c r="X324" s="239"/>
      <c r="Y324" s="239"/>
      <c r="Z324" s="239"/>
      <c r="AA324" s="1"/>
      <c r="AB324" s="1"/>
      <c r="AC324" s="1"/>
      <c r="AD324" s="1"/>
      <c r="AE324" s="1"/>
      <c r="AF324" s="1"/>
      <c r="AG324" s="1"/>
      <c r="AH324" s="1"/>
      <c r="AI324" s="1"/>
      <c r="AJ324" s="1"/>
      <c r="AK324" s="1"/>
      <c r="AL324" s="1"/>
    </row>
    <row r="325" customFormat="false" ht="15" hidden="false" customHeight="false" outlineLevel="0" collapsed="false">
      <c r="K325" s="1"/>
      <c r="L325" s="1"/>
      <c r="M325" s="1"/>
      <c r="N325" s="1"/>
      <c r="O325" s="1"/>
      <c r="P325" s="1"/>
      <c r="Q325" s="1"/>
      <c r="R325" s="1"/>
      <c r="S325" s="565"/>
      <c r="T325" s="239"/>
      <c r="U325" s="239"/>
      <c r="V325" s="239"/>
      <c r="W325" s="239"/>
      <c r="X325" s="239"/>
      <c r="Y325" s="239"/>
      <c r="Z325" s="239"/>
      <c r="AA325" s="1"/>
      <c r="AB325" s="1"/>
      <c r="AC325" s="1"/>
      <c r="AD325" s="1"/>
      <c r="AE325" s="1"/>
      <c r="AF325" s="1"/>
      <c r="AG325" s="1"/>
      <c r="AH325" s="1"/>
      <c r="AI325" s="1"/>
      <c r="AJ325" s="1"/>
      <c r="AK325" s="1"/>
      <c r="AL325" s="1"/>
    </row>
    <row r="326" customFormat="false" ht="15" hidden="false" customHeight="false" outlineLevel="0" collapsed="false">
      <c r="K326" s="1"/>
      <c r="L326" s="1"/>
      <c r="M326" s="1"/>
      <c r="N326" s="1"/>
      <c r="O326" s="1"/>
      <c r="P326" s="1"/>
      <c r="Q326" s="1"/>
      <c r="R326" s="1"/>
      <c r="S326" s="565"/>
      <c r="T326" s="239"/>
      <c r="U326" s="239"/>
      <c r="V326" s="239"/>
      <c r="W326" s="239"/>
      <c r="X326" s="239"/>
      <c r="Y326" s="239"/>
      <c r="Z326" s="239"/>
      <c r="AA326" s="1"/>
      <c r="AB326" s="1"/>
      <c r="AC326" s="1"/>
      <c r="AD326" s="1"/>
      <c r="AE326" s="1"/>
      <c r="AF326" s="1"/>
      <c r="AG326" s="1"/>
      <c r="AH326" s="1"/>
      <c r="AI326" s="1"/>
      <c r="AJ326" s="1"/>
      <c r="AK326" s="1"/>
      <c r="AL326" s="1"/>
    </row>
    <row r="327" customFormat="false" ht="15" hidden="false" customHeight="false" outlineLevel="0" collapsed="false">
      <c r="K327" s="1"/>
      <c r="L327" s="1"/>
      <c r="M327" s="1"/>
      <c r="N327" s="1"/>
      <c r="O327" s="1"/>
      <c r="P327" s="1"/>
      <c r="Q327" s="1"/>
      <c r="R327" s="1"/>
      <c r="S327" s="565"/>
      <c r="T327" s="239"/>
      <c r="U327" s="239"/>
      <c r="V327" s="239"/>
      <c r="W327" s="239"/>
      <c r="X327" s="239"/>
      <c r="Y327" s="239"/>
      <c r="Z327" s="239"/>
      <c r="AA327" s="1"/>
      <c r="AB327" s="1"/>
      <c r="AC327" s="1"/>
      <c r="AD327" s="1"/>
      <c r="AE327" s="1"/>
      <c r="AF327" s="1"/>
      <c r="AG327" s="1"/>
      <c r="AH327" s="1"/>
      <c r="AI327" s="1"/>
      <c r="AJ327" s="1"/>
      <c r="AK327" s="1"/>
      <c r="AL327" s="1"/>
    </row>
    <row r="328" customFormat="false" ht="15" hidden="false" customHeight="false" outlineLevel="0" collapsed="false">
      <c r="K328" s="1"/>
      <c r="L328" s="1"/>
      <c r="M328" s="1"/>
      <c r="N328" s="1"/>
      <c r="O328" s="1"/>
      <c r="P328" s="1"/>
      <c r="Q328" s="1"/>
      <c r="R328" s="1"/>
      <c r="S328" s="565"/>
      <c r="T328" s="239"/>
      <c r="U328" s="239"/>
      <c r="V328" s="239"/>
      <c r="W328" s="239"/>
      <c r="X328" s="239"/>
      <c r="Y328" s="239"/>
      <c r="Z328" s="239"/>
      <c r="AA328" s="1"/>
      <c r="AB328" s="1"/>
      <c r="AC328" s="1"/>
      <c r="AD328" s="1"/>
      <c r="AE328" s="1"/>
      <c r="AF328" s="1"/>
      <c r="AG328" s="1"/>
      <c r="AH328" s="1"/>
      <c r="AI328" s="1"/>
      <c r="AJ328" s="1"/>
      <c r="AK328" s="1"/>
      <c r="AL328" s="1"/>
    </row>
    <row r="329" customFormat="false" ht="15" hidden="false" customHeight="false" outlineLevel="0" collapsed="false">
      <c r="K329" s="1"/>
      <c r="L329" s="1"/>
      <c r="M329" s="1"/>
      <c r="N329" s="1"/>
      <c r="O329" s="1"/>
      <c r="P329" s="1"/>
      <c r="Q329" s="1"/>
      <c r="R329" s="1"/>
      <c r="S329" s="565"/>
      <c r="T329" s="239"/>
      <c r="U329" s="239"/>
      <c r="V329" s="239"/>
      <c r="W329" s="239"/>
      <c r="X329" s="239"/>
      <c r="Y329" s="239"/>
      <c r="Z329" s="239"/>
      <c r="AA329" s="1"/>
      <c r="AB329" s="1"/>
      <c r="AC329" s="1"/>
      <c r="AD329" s="1"/>
      <c r="AE329" s="1"/>
      <c r="AF329" s="1"/>
      <c r="AG329" s="1"/>
      <c r="AH329" s="1"/>
      <c r="AI329" s="1"/>
      <c r="AJ329" s="1"/>
      <c r="AK329" s="1"/>
      <c r="AL329" s="1"/>
    </row>
    <row r="330" customFormat="false" ht="15" hidden="false" customHeight="false" outlineLevel="0" collapsed="false">
      <c r="K330" s="1"/>
      <c r="L330" s="1"/>
      <c r="M330" s="1"/>
      <c r="N330" s="1"/>
      <c r="O330" s="1"/>
      <c r="P330" s="1"/>
      <c r="Q330" s="1"/>
      <c r="R330" s="1"/>
      <c r="S330" s="565"/>
      <c r="T330" s="239"/>
      <c r="U330" s="239"/>
      <c r="V330" s="239"/>
      <c r="W330" s="239"/>
      <c r="X330" s="239"/>
      <c r="Y330" s="239"/>
      <c r="Z330" s="239"/>
      <c r="AA330" s="1"/>
      <c r="AB330" s="1"/>
      <c r="AC330" s="1"/>
      <c r="AD330" s="1"/>
      <c r="AE330" s="1"/>
      <c r="AF330" s="1"/>
      <c r="AG330" s="1"/>
      <c r="AH330" s="1"/>
      <c r="AI330" s="1"/>
      <c r="AJ330" s="1"/>
      <c r="AK330" s="1"/>
      <c r="AL330" s="1"/>
    </row>
    <row r="331" customFormat="false" ht="15" hidden="false" customHeight="false" outlineLevel="0" collapsed="false">
      <c r="K331" s="1"/>
      <c r="L331" s="1"/>
      <c r="M331" s="1"/>
      <c r="N331" s="1"/>
      <c r="O331" s="1"/>
      <c r="P331" s="1"/>
      <c r="Q331" s="1"/>
      <c r="R331" s="1"/>
      <c r="S331" s="565"/>
      <c r="T331" s="239"/>
      <c r="U331" s="239"/>
      <c r="V331" s="239"/>
      <c r="W331" s="239"/>
      <c r="X331" s="239"/>
      <c r="Y331" s="239"/>
      <c r="Z331" s="239"/>
      <c r="AA331" s="1"/>
      <c r="AB331" s="1"/>
      <c r="AC331" s="1"/>
      <c r="AD331" s="1"/>
      <c r="AE331" s="1"/>
      <c r="AF331" s="1"/>
      <c r="AG331" s="1"/>
      <c r="AH331" s="1"/>
      <c r="AI331" s="1"/>
      <c r="AJ331" s="1"/>
      <c r="AK331" s="1"/>
      <c r="AL331" s="1"/>
    </row>
    <row r="332" customFormat="false" ht="15" hidden="false" customHeight="false" outlineLevel="0" collapsed="false">
      <c r="K332" s="1"/>
      <c r="L332" s="1"/>
      <c r="M332" s="1"/>
      <c r="N332" s="1"/>
      <c r="O332" s="1"/>
      <c r="P332" s="1"/>
      <c r="Q332" s="1"/>
      <c r="R332" s="1"/>
      <c r="S332" s="565"/>
      <c r="T332" s="239"/>
      <c r="U332" s="239"/>
      <c r="V332" s="239"/>
      <c r="W332" s="239"/>
      <c r="X332" s="239"/>
      <c r="Y332" s="239"/>
      <c r="Z332" s="239"/>
      <c r="AA332" s="1"/>
      <c r="AB332" s="1"/>
      <c r="AC332" s="1"/>
      <c r="AD332" s="1"/>
      <c r="AE332" s="1"/>
      <c r="AF332" s="1"/>
      <c r="AG332" s="1"/>
      <c r="AH332" s="1"/>
      <c r="AI332" s="1"/>
      <c r="AJ332" s="1"/>
      <c r="AK332" s="1"/>
      <c r="AL332" s="1"/>
    </row>
    <row r="333" customFormat="false" ht="15" hidden="false" customHeight="false" outlineLevel="0" collapsed="false">
      <c r="K333" s="1"/>
      <c r="L333" s="1"/>
      <c r="M333" s="1"/>
      <c r="N333" s="1"/>
      <c r="O333" s="1"/>
      <c r="P333" s="1"/>
      <c r="Q333" s="1"/>
      <c r="R333" s="1"/>
      <c r="S333" s="565"/>
      <c r="T333" s="239"/>
      <c r="U333" s="239"/>
      <c r="V333" s="239"/>
      <c r="W333" s="239"/>
      <c r="X333" s="239"/>
      <c r="Y333" s="239"/>
      <c r="Z333" s="239"/>
      <c r="AA333" s="1"/>
      <c r="AB333" s="1"/>
      <c r="AC333" s="1"/>
      <c r="AD333" s="1"/>
      <c r="AE333" s="1"/>
      <c r="AF333" s="1"/>
      <c r="AG333" s="1"/>
      <c r="AH333" s="1"/>
      <c r="AI333" s="1"/>
      <c r="AJ333" s="1"/>
      <c r="AK333" s="1"/>
      <c r="AL333" s="1"/>
    </row>
    <row r="334" customFormat="false" ht="15" hidden="false" customHeight="false" outlineLevel="0" collapsed="false">
      <c r="K334" s="1"/>
      <c r="L334" s="1"/>
      <c r="M334" s="1"/>
      <c r="N334" s="1"/>
      <c r="O334" s="1"/>
      <c r="P334" s="1"/>
      <c r="Q334" s="1"/>
      <c r="R334" s="1"/>
      <c r="S334" s="565"/>
      <c r="T334" s="239"/>
      <c r="U334" s="239"/>
      <c r="V334" s="239"/>
      <c r="W334" s="239"/>
      <c r="X334" s="239"/>
      <c r="Y334" s="239"/>
      <c r="Z334" s="239"/>
      <c r="AA334" s="1"/>
      <c r="AB334" s="1"/>
      <c r="AC334" s="1"/>
      <c r="AD334" s="1"/>
      <c r="AE334" s="1"/>
      <c r="AF334" s="1"/>
      <c r="AG334" s="1"/>
      <c r="AH334" s="1"/>
      <c r="AI334" s="1"/>
      <c r="AJ334" s="1"/>
      <c r="AK334" s="1"/>
      <c r="AL334" s="1"/>
    </row>
    <row r="335" customFormat="false" ht="15" hidden="false" customHeight="false" outlineLevel="0" collapsed="false">
      <c r="K335" s="1"/>
      <c r="L335" s="1"/>
      <c r="M335" s="1"/>
      <c r="N335" s="1"/>
      <c r="O335" s="1"/>
      <c r="P335" s="1"/>
      <c r="Q335" s="1"/>
      <c r="R335" s="1"/>
      <c r="S335" s="565"/>
      <c r="T335" s="239"/>
      <c r="U335" s="239"/>
      <c r="V335" s="239"/>
      <c r="W335" s="239"/>
      <c r="X335" s="239"/>
      <c r="Y335" s="239"/>
      <c r="Z335" s="239"/>
      <c r="AA335" s="1"/>
      <c r="AB335" s="1"/>
      <c r="AC335" s="1"/>
      <c r="AD335" s="1"/>
      <c r="AE335" s="1"/>
      <c r="AF335" s="1"/>
      <c r="AG335" s="1"/>
      <c r="AH335" s="1"/>
      <c r="AI335" s="1"/>
      <c r="AJ335" s="1"/>
      <c r="AK335" s="1"/>
      <c r="AL335" s="1"/>
    </row>
    <row r="336" customFormat="false" ht="15" hidden="false" customHeight="false" outlineLevel="0" collapsed="false">
      <c r="K336" s="1"/>
      <c r="L336" s="1"/>
      <c r="M336" s="1"/>
      <c r="N336" s="1"/>
      <c r="O336" s="1"/>
      <c r="P336" s="1"/>
      <c r="Q336" s="1"/>
      <c r="R336" s="1"/>
      <c r="S336" s="565"/>
      <c r="T336" s="239"/>
      <c r="U336" s="239"/>
      <c r="V336" s="239"/>
      <c r="W336" s="239"/>
      <c r="X336" s="239"/>
      <c r="Y336" s="239"/>
      <c r="Z336" s="239"/>
      <c r="AA336" s="1"/>
      <c r="AB336" s="1"/>
      <c r="AC336" s="1"/>
      <c r="AD336" s="1"/>
      <c r="AE336" s="1"/>
      <c r="AF336" s="1"/>
      <c r="AG336" s="1"/>
      <c r="AH336" s="1"/>
      <c r="AI336" s="1"/>
      <c r="AJ336" s="1"/>
      <c r="AK336" s="1"/>
      <c r="AL336" s="1"/>
    </row>
    <row r="337" customFormat="false" ht="15" hidden="false" customHeight="false" outlineLevel="0" collapsed="false">
      <c r="K337" s="1"/>
      <c r="L337" s="1"/>
      <c r="M337" s="1"/>
      <c r="N337" s="1"/>
      <c r="O337" s="1"/>
      <c r="P337" s="1"/>
      <c r="Q337" s="1"/>
      <c r="R337" s="1"/>
      <c r="S337" s="565"/>
      <c r="T337" s="239"/>
      <c r="U337" s="239"/>
      <c r="V337" s="239"/>
      <c r="W337" s="239"/>
      <c r="X337" s="239"/>
      <c r="Y337" s="239"/>
      <c r="Z337" s="239"/>
      <c r="AA337" s="1"/>
      <c r="AB337" s="1"/>
      <c r="AC337" s="1"/>
      <c r="AD337" s="1"/>
      <c r="AE337" s="1"/>
      <c r="AF337" s="1"/>
      <c r="AG337" s="1"/>
      <c r="AH337" s="1"/>
      <c r="AI337" s="1"/>
      <c r="AJ337" s="1"/>
      <c r="AK337" s="1"/>
      <c r="AL337" s="1"/>
    </row>
    <row r="338" customFormat="false" ht="15" hidden="false" customHeight="false" outlineLevel="0" collapsed="false">
      <c r="K338" s="1"/>
      <c r="L338" s="1"/>
      <c r="M338" s="1"/>
      <c r="N338" s="1"/>
      <c r="O338" s="1"/>
      <c r="P338" s="1"/>
      <c r="Q338" s="1"/>
      <c r="R338" s="1"/>
      <c r="S338" s="565"/>
      <c r="T338" s="239"/>
      <c r="U338" s="239"/>
      <c r="V338" s="239"/>
      <c r="W338" s="239"/>
      <c r="X338" s="239"/>
      <c r="Y338" s="239"/>
      <c r="Z338" s="239"/>
      <c r="AA338" s="1"/>
      <c r="AB338" s="1"/>
      <c r="AC338" s="1"/>
      <c r="AD338" s="1"/>
      <c r="AE338" s="1"/>
      <c r="AF338" s="1"/>
      <c r="AG338" s="1"/>
      <c r="AH338" s="1"/>
      <c r="AI338" s="1"/>
      <c r="AJ338" s="1"/>
      <c r="AK338" s="1"/>
      <c r="AL338" s="1"/>
    </row>
    <row r="339" customFormat="false" ht="15" hidden="false" customHeight="false" outlineLevel="0" collapsed="false">
      <c r="K339" s="1"/>
      <c r="L339" s="1"/>
      <c r="M339" s="1"/>
      <c r="N339" s="1"/>
      <c r="O339" s="1"/>
      <c r="P339" s="1"/>
      <c r="Q339" s="1"/>
      <c r="R339" s="1"/>
      <c r="S339" s="565"/>
      <c r="T339" s="239"/>
      <c r="U339" s="239"/>
      <c r="V339" s="239"/>
      <c r="W339" s="239"/>
      <c r="X339" s="239"/>
      <c r="Y339" s="239"/>
      <c r="Z339" s="239"/>
      <c r="AA339" s="1"/>
      <c r="AB339" s="1"/>
      <c r="AC339" s="1"/>
      <c r="AD339" s="1"/>
      <c r="AE339" s="1"/>
      <c r="AF339" s="1"/>
      <c r="AG339" s="1"/>
      <c r="AH339" s="1"/>
      <c r="AI339" s="1"/>
      <c r="AJ339" s="1"/>
      <c r="AK339" s="1"/>
      <c r="AL339" s="1"/>
    </row>
    <row r="340" customFormat="false" ht="15" hidden="false" customHeight="false" outlineLevel="0" collapsed="false">
      <c r="K340" s="1"/>
      <c r="L340" s="1"/>
      <c r="M340" s="1"/>
      <c r="N340" s="1"/>
      <c r="O340" s="1"/>
      <c r="P340" s="1"/>
      <c r="Q340" s="1"/>
      <c r="R340" s="1"/>
      <c r="S340" s="565"/>
      <c r="T340" s="239"/>
      <c r="U340" s="239"/>
      <c r="V340" s="239"/>
      <c r="W340" s="239"/>
      <c r="X340" s="239"/>
      <c r="Y340" s="239"/>
      <c r="Z340" s="239"/>
      <c r="AA340" s="1"/>
      <c r="AB340" s="1"/>
      <c r="AC340" s="1"/>
      <c r="AD340" s="1"/>
      <c r="AE340" s="1"/>
      <c r="AF340" s="1"/>
      <c r="AG340" s="1"/>
      <c r="AH340" s="1"/>
      <c r="AI340" s="1"/>
      <c r="AJ340" s="1"/>
      <c r="AK340" s="1"/>
      <c r="AL340" s="1"/>
    </row>
    <row r="341" customFormat="false" ht="15" hidden="false" customHeight="false" outlineLevel="0" collapsed="false">
      <c r="K341" s="1"/>
      <c r="L341" s="1"/>
      <c r="M341" s="1"/>
      <c r="N341" s="1"/>
      <c r="O341" s="1"/>
      <c r="P341" s="1"/>
      <c r="Q341" s="1"/>
      <c r="R341" s="1"/>
      <c r="S341" s="565"/>
      <c r="T341" s="239"/>
      <c r="U341" s="239"/>
      <c r="V341" s="239"/>
      <c r="W341" s="239"/>
      <c r="X341" s="239"/>
      <c r="Y341" s="239"/>
      <c r="Z341" s="239"/>
      <c r="AA341" s="1"/>
      <c r="AB341" s="1"/>
      <c r="AC341" s="1"/>
      <c r="AD341" s="1"/>
      <c r="AE341" s="1"/>
      <c r="AF341" s="1"/>
      <c r="AG341" s="1"/>
      <c r="AH341" s="1"/>
      <c r="AI341" s="1"/>
      <c r="AJ341" s="1"/>
      <c r="AK341" s="1"/>
      <c r="AL341" s="1"/>
    </row>
    <row r="342" customFormat="false" ht="15" hidden="false" customHeight="false" outlineLevel="0" collapsed="false">
      <c r="K342" s="1"/>
      <c r="L342" s="1"/>
      <c r="M342" s="1"/>
      <c r="N342" s="1"/>
      <c r="O342" s="1"/>
      <c r="P342" s="1"/>
      <c r="Q342" s="1"/>
      <c r="R342" s="1"/>
      <c r="S342" s="565"/>
      <c r="T342" s="239"/>
      <c r="U342" s="239"/>
      <c r="V342" s="239"/>
      <c r="W342" s="239"/>
      <c r="X342" s="239"/>
      <c r="Y342" s="239"/>
      <c r="Z342" s="239"/>
      <c r="AA342" s="1"/>
      <c r="AB342" s="1"/>
      <c r="AC342" s="1"/>
      <c r="AD342" s="1"/>
      <c r="AE342" s="1"/>
      <c r="AF342" s="1"/>
      <c r="AG342" s="1"/>
      <c r="AH342" s="1"/>
      <c r="AI342" s="1"/>
      <c r="AJ342" s="1"/>
      <c r="AK342" s="1"/>
      <c r="AL342" s="1"/>
    </row>
    <row r="343" customFormat="false" ht="15" hidden="false" customHeight="false" outlineLevel="0" collapsed="false">
      <c r="K343" s="1"/>
      <c r="L343" s="1"/>
      <c r="M343" s="1"/>
      <c r="N343" s="1"/>
      <c r="O343" s="1"/>
      <c r="P343" s="1"/>
      <c r="Q343" s="1"/>
      <c r="R343" s="1"/>
      <c r="S343" s="565"/>
      <c r="T343" s="239"/>
      <c r="U343" s="239"/>
      <c r="V343" s="239"/>
      <c r="W343" s="239"/>
      <c r="X343" s="239"/>
      <c r="Y343" s="239"/>
      <c r="Z343" s="239"/>
      <c r="AA343" s="1"/>
      <c r="AB343" s="1"/>
      <c r="AC343" s="1"/>
      <c r="AD343" s="1"/>
      <c r="AE343" s="1"/>
      <c r="AF343" s="1"/>
      <c r="AG343" s="1"/>
      <c r="AH343" s="1"/>
      <c r="AI343" s="1"/>
      <c r="AJ343" s="1"/>
      <c r="AK343" s="1"/>
      <c r="AL343" s="1"/>
    </row>
    <row r="344" customFormat="false" ht="15" hidden="false" customHeight="false" outlineLevel="0" collapsed="false">
      <c r="K344" s="1"/>
      <c r="L344" s="1"/>
      <c r="M344" s="1"/>
      <c r="N344" s="1"/>
      <c r="O344" s="1"/>
      <c r="P344" s="1"/>
      <c r="Q344" s="1"/>
      <c r="R344" s="1"/>
      <c r="S344" s="565"/>
      <c r="T344" s="239"/>
      <c r="U344" s="239"/>
      <c r="V344" s="239"/>
      <c r="W344" s="239"/>
      <c r="X344" s="239"/>
      <c r="Y344" s="239"/>
      <c r="Z344" s="239"/>
      <c r="AA344" s="1"/>
      <c r="AB344" s="1"/>
      <c r="AC344" s="1"/>
      <c r="AD344" s="1"/>
      <c r="AE344" s="1"/>
      <c r="AF344" s="1"/>
      <c r="AG344" s="1"/>
      <c r="AH344" s="1"/>
      <c r="AI344" s="1"/>
      <c r="AJ344" s="1"/>
      <c r="AK344" s="1"/>
      <c r="AL344" s="1"/>
    </row>
    <row r="345" customFormat="false" ht="15" hidden="false" customHeight="false" outlineLevel="0" collapsed="false">
      <c r="K345" s="1"/>
      <c r="L345" s="1"/>
      <c r="M345" s="1"/>
      <c r="N345" s="1"/>
      <c r="O345" s="1"/>
      <c r="P345" s="1"/>
      <c r="Q345" s="1"/>
      <c r="R345" s="1"/>
      <c r="S345" s="565"/>
      <c r="T345" s="239"/>
      <c r="U345" s="239"/>
      <c r="V345" s="239"/>
      <c r="W345" s="239"/>
      <c r="X345" s="239"/>
      <c r="Y345" s="239"/>
      <c r="Z345" s="239"/>
      <c r="AA345" s="1"/>
      <c r="AB345" s="1"/>
      <c r="AC345" s="1"/>
      <c r="AD345" s="1"/>
      <c r="AE345" s="1"/>
      <c r="AF345" s="1"/>
      <c r="AG345" s="1"/>
      <c r="AH345" s="1"/>
      <c r="AI345" s="1"/>
      <c r="AJ345" s="1"/>
      <c r="AK345" s="1"/>
      <c r="AL345" s="1"/>
    </row>
    <row r="346" customFormat="false" ht="15" hidden="false" customHeight="false" outlineLevel="0" collapsed="false">
      <c r="K346" s="1"/>
      <c r="L346" s="1"/>
      <c r="M346" s="1"/>
      <c r="N346" s="1"/>
      <c r="O346" s="1"/>
      <c r="P346" s="1"/>
      <c r="Q346" s="1"/>
      <c r="R346" s="1"/>
      <c r="S346" s="565"/>
      <c r="T346" s="239"/>
      <c r="U346" s="239"/>
      <c r="V346" s="239"/>
      <c r="W346" s="239"/>
      <c r="X346" s="239"/>
      <c r="Y346" s="239"/>
      <c r="Z346" s="239"/>
      <c r="AA346" s="1"/>
      <c r="AB346" s="1"/>
      <c r="AC346" s="1"/>
      <c r="AD346" s="1"/>
      <c r="AE346" s="1"/>
      <c r="AF346" s="1"/>
      <c r="AG346" s="1"/>
      <c r="AH346" s="1"/>
      <c r="AI346" s="1"/>
      <c r="AJ346" s="1"/>
      <c r="AK346" s="1"/>
      <c r="AL346" s="1"/>
    </row>
    <row r="347" customFormat="false" ht="15" hidden="false" customHeight="false" outlineLevel="0" collapsed="false">
      <c r="K347" s="1"/>
      <c r="L347" s="1"/>
      <c r="M347" s="1"/>
      <c r="N347" s="1"/>
      <c r="O347" s="1"/>
      <c r="P347" s="1"/>
      <c r="Q347" s="1"/>
      <c r="R347" s="1"/>
      <c r="S347" s="565"/>
      <c r="T347" s="239"/>
      <c r="U347" s="239"/>
      <c r="V347" s="239"/>
      <c r="W347" s="239"/>
      <c r="X347" s="239"/>
      <c r="Y347" s="239"/>
      <c r="Z347" s="239"/>
      <c r="AA347" s="1"/>
      <c r="AB347" s="1"/>
      <c r="AC347" s="1"/>
      <c r="AD347" s="1"/>
      <c r="AE347" s="1"/>
      <c r="AF347" s="1"/>
      <c r="AG347" s="1"/>
      <c r="AH347" s="1"/>
      <c r="AI347" s="1"/>
      <c r="AJ347" s="1"/>
      <c r="AK347" s="1"/>
      <c r="AL347" s="1"/>
    </row>
    <row r="348" customFormat="false" ht="15" hidden="false" customHeight="false" outlineLevel="0" collapsed="false">
      <c r="K348" s="1"/>
      <c r="L348" s="1"/>
      <c r="M348" s="1"/>
      <c r="N348" s="1"/>
      <c r="O348" s="1"/>
      <c r="P348" s="1"/>
      <c r="Q348" s="1"/>
      <c r="R348" s="1"/>
      <c r="S348" s="565"/>
      <c r="T348" s="239"/>
      <c r="U348" s="239"/>
      <c r="V348" s="239"/>
      <c r="W348" s="239"/>
      <c r="X348" s="239"/>
      <c r="Y348" s="239"/>
      <c r="Z348" s="239"/>
      <c r="AA348" s="1"/>
      <c r="AB348" s="1"/>
      <c r="AC348" s="1"/>
      <c r="AD348" s="1"/>
      <c r="AE348" s="1"/>
      <c r="AF348" s="1"/>
      <c r="AG348" s="1"/>
      <c r="AH348" s="1"/>
      <c r="AI348" s="1"/>
      <c r="AJ348" s="1"/>
      <c r="AK348" s="1"/>
      <c r="AL348" s="1"/>
    </row>
    <row r="349" customFormat="false" ht="15" hidden="false" customHeight="false" outlineLevel="0" collapsed="false">
      <c r="K349" s="1"/>
      <c r="L349" s="1"/>
      <c r="M349" s="1"/>
      <c r="N349" s="1"/>
      <c r="O349" s="1"/>
      <c r="P349" s="1"/>
      <c r="Q349" s="1"/>
      <c r="R349" s="1"/>
      <c r="S349" s="565"/>
      <c r="T349" s="239"/>
      <c r="U349" s="239"/>
      <c r="V349" s="239"/>
      <c r="W349" s="239"/>
      <c r="X349" s="239"/>
      <c r="Y349" s="239"/>
      <c r="Z349" s="239"/>
      <c r="AA349" s="1"/>
      <c r="AB349" s="1"/>
      <c r="AC349" s="1"/>
      <c r="AD349" s="1"/>
      <c r="AE349" s="1"/>
      <c r="AF349" s="1"/>
      <c r="AG349" s="1"/>
      <c r="AH349" s="1"/>
      <c r="AI349" s="1"/>
      <c r="AJ349" s="1"/>
      <c r="AK349" s="1"/>
      <c r="AL349" s="1"/>
    </row>
    <row r="350" customFormat="false" ht="15" hidden="false" customHeight="false" outlineLevel="0" collapsed="false">
      <c r="K350" s="1"/>
      <c r="L350" s="1"/>
      <c r="M350" s="1"/>
      <c r="N350" s="1"/>
      <c r="O350" s="1"/>
      <c r="P350" s="1"/>
      <c r="Q350" s="1"/>
      <c r="R350" s="1"/>
      <c r="S350" s="565"/>
      <c r="T350" s="239"/>
      <c r="U350" s="239"/>
      <c r="V350" s="239"/>
      <c r="W350" s="239"/>
      <c r="X350" s="239"/>
      <c r="Y350" s="239"/>
      <c r="Z350" s="239"/>
      <c r="AA350" s="1"/>
      <c r="AB350" s="1"/>
      <c r="AC350" s="1"/>
      <c r="AD350" s="1"/>
      <c r="AE350" s="1"/>
      <c r="AF350" s="1"/>
      <c r="AG350" s="1"/>
      <c r="AH350" s="1"/>
      <c r="AI350" s="1"/>
      <c r="AJ350" s="1"/>
      <c r="AK350" s="1"/>
      <c r="AL350" s="1"/>
    </row>
    <row r="351" customFormat="false" ht="15" hidden="false" customHeight="false" outlineLevel="0" collapsed="false">
      <c r="K351" s="1"/>
      <c r="L351" s="1"/>
      <c r="M351" s="1"/>
      <c r="N351" s="1"/>
      <c r="O351" s="1"/>
      <c r="P351" s="1"/>
      <c r="Q351" s="1"/>
      <c r="R351" s="1"/>
      <c r="S351" s="565"/>
      <c r="T351" s="239"/>
      <c r="U351" s="239"/>
      <c r="V351" s="239"/>
      <c r="W351" s="239"/>
      <c r="X351" s="239"/>
      <c r="Y351" s="239"/>
      <c r="Z351" s="239"/>
      <c r="AA351" s="1"/>
      <c r="AB351" s="1"/>
      <c r="AC351" s="1"/>
      <c r="AD351" s="1"/>
      <c r="AE351" s="1"/>
      <c r="AF351" s="1"/>
      <c r="AG351" s="1"/>
      <c r="AH351" s="1"/>
      <c r="AI351" s="1"/>
      <c r="AJ351" s="1"/>
      <c r="AK351" s="1"/>
      <c r="AL351" s="1"/>
    </row>
    <row r="352" customFormat="false" ht="15" hidden="false" customHeight="false" outlineLevel="0" collapsed="false">
      <c r="K352" s="1"/>
      <c r="L352" s="1"/>
      <c r="M352" s="1"/>
      <c r="N352" s="1"/>
      <c r="O352" s="1"/>
      <c r="P352" s="1"/>
      <c r="Q352" s="1"/>
      <c r="R352" s="1"/>
      <c r="S352" s="565"/>
      <c r="T352" s="239"/>
      <c r="U352" s="239"/>
      <c r="V352" s="239"/>
      <c r="W352" s="239"/>
      <c r="X352" s="239"/>
      <c r="Y352" s="239"/>
      <c r="Z352" s="239"/>
      <c r="AA352" s="1"/>
      <c r="AB352" s="1"/>
      <c r="AC352" s="1"/>
      <c r="AD352" s="1"/>
      <c r="AE352" s="1"/>
      <c r="AF352" s="1"/>
      <c r="AG352" s="1"/>
      <c r="AH352" s="1"/>
      <c r="AI352" s="1"/>
      <c r="AJ352" s="1"/>
      <c r="AK352" s="1"/>
      <c r="AL352" s="1"/>
    </row>
    <row r="353" customFormat="false" ht="15" hidden="false" customHeight="false" outlineLevel="0" collapsed="false">
      <c r="K353" s="1"/>
      <c r="L353" s="1"/>
      <c r="M353" s="1"/>
      <c r="N353" s="1"/>
      <c r="O353" s="1"/>
      <c r="P353" s="1"/>
      <c r="Q353" s="1"/>
      <c r="R353" s="1"/>
      <c r="S353" s="565"/>
      <c r="T353" s="239"/>
      <c r="U353" s="239"/>
      <c r="V353" s="239"/>
      <c r="W353" s="239"/>
      <c r="X353" s="239"/>
      <c r="Y353" s="239"/>
      <c r="Z353" s="239"/>
      <c r="AA353" s="1"/>
      <c r="AB353" s="1"/>
      <c r="AC353" s="1"/>
      <c r="AD353" s="1"/>
      <c r="AE353" s="1"/>
      <c r="AF353" s="1"/>
      <c r="AG353" s="1"/>
      <c r="AH353" s="1"/>
      <c r="AI353" s="1"/>
      <c r="AJ353" s="1"/>
      <c r="AK353" s="1"/>
      <c r="AL353" s="1"/>
    </row>
    <row r="354" customFormat="false" ht="15" hidden="false" customHeight="false" outlineLevel="0" collapsed="false">
      <c r="K354" s="1"/>
      <c r="L354" s="1"/>
      <c r="M354" s="1"/>
      <c r="N354" s="1"/>
      <c r="O354" s="1"/>
      <c r="P354" s="1"/>
      <c r="Q354" s="1"/>
      <c r="R354" s="1"/>
      <c r="S354" s="565"/>
      <c r="T354" s="239"/>
      <c r="U354" s="239"/>
      <c r="V354" s="239"/>
      <c r="W354" s="239"/>
      <c r="X354" s="239"/>
      <c r="Y354" s="239"/>
      <c r="Z354" s="239"/>
      <c r="AA354" s="1"/>
      <c r="AB354" s="1"/>
      <c r="AC354" s="1"/>
      <c r="AD354" s="1"/>
      <c r="AE354" s="1"/>
      <c r="AF354" s="1"/>
      <c r="AG354" s="1"/>
      <c r="AH354" s="1"/>
      <c r="AI354" s="1"/>
      <c r="AJ354" s="1"/>
      <c r="AK354" s="1"/>
      <c r="AL354" s="1"/>
    </row>
    <row r="355" customFormat="false" ht="15" hidden="false" customHeight="false" outlineLevel="0" collapsed="false">
      <c r="K355" s="1"/>
      <c r="L355" s="1"/>
      <c r="M355" s="1"/>
      <c r="N355" s="1"/>
      <c r="O355" s="1"/>
      <c r="P355" s="1"/>
      <c r="Q355" s="1"/>
      <c r="R355" s="1"/>
      <c r="S355" s="565"/>
      <c r="T355" s="239"/>
      <c r="U355" s="239"/>
      <c r="V355" s="239"/>
      <c r="W355" s="239"/>
      <c r="X355" s="239"/>
      <c r="Y355" s="239"/>
      <c r="Z355" s="239"/>
      <c r="AA355" s="1"/>
      <c r="AB355" s="1"/>
      <c r="AC355" s="1"/>
      <c r="AD355" s="1"/>
      <c r="AE355" s="1"/>
      <c r="AF355" s="1"/>
      <c r="AG355" s="1"/>
      <c r="AH355" s="1"/>
      <c r="AI355" s="1"/>
      <c r="AJ355" s="1"/>
      <c r="AK355" s="1"/>
      <c r="AL355" s="1"/>
    </row>
    <row r="356" customFormat="false" ht="15" hidden="false" customHeight="false" outlineLevel="0" collapsed="false">
      <c r="K356" s="1"/>
      <c r="L356" s="1"/>
      <c r="M356" s="1"/>
      <c r="N356" s="1"/>
      <c r="O356" s="1"/>
      <c r="P356" s="1"/>
      <c r="Q356" s="1"/>
      <c r="R356" s="1"/>
      <c r="S356" s="565"/>
      <c r="T356" s="239"/>
      <c r="U356" s="239"/>
      <c r="V356" s="239"/>
      <c r="W356" s="239"/>
      <c r="X356" s="239"/>
      <c r="Y356" s="239"/>
      <c r="Z356" s="239"/>
      <c r="AA356" s="1"/>
      <c r="AB356" s="1"/>
      <c r="AC356" s="1"/>
      <c r="AD356" s="1"/>
      <c r="AE356" s="1"/>
      <c r="AF356" s="1"/>
      <c r="AG356" s="1"/>
      <c r="AH356" s="1"/>
      <c r="AI356" s="1"/>
      <c r="AJ356" s="1"/>
      <c r="AK356" s="1"/>
      <c r="AL356" s="1"/>
    </row>
    <row r="357" customFormat="false" ht="15" hidden="false" customHeight="false" outlineLevel="0" collapsed="false">
      <c r="K357" s="1"/>
      <c r="L357" s="1"/>
      <c r="M357" s="1"/>
      <c r="N357" s="1"/>
      <c r="O357" s="1"/>
      <c r="P357" s="1"/>
      <c r="Q357" s="1"/>
      <c r="R357" s="1"/>
      <c r="S357" s="565"/>
      <c r="T357" s="239"/>
      <c r="U357" s="239"/>
      <c r="V357" s="239"/>
      <c r="W357" s="239"/>
      <c r="X357" s="239"/>
      <c r="Y357" s="239"/>
      <c r="Z357" s="239"/>
      <c r="AA357" s="1"/>
      <c r="AB357" s="1"/>
      <c r="AC357" s="1"/>
      <c r="AD357" s="1"/>
      <c r="AE357" s="1"/>
      <c r="AF357" s="1"/>
      <c r="AG357" s="1"/>
      <c r="AH357" s="1"/>
      <c r="AI357" s="1"/>
      <c r="AJ357" s="1"/>
      <c r="AK357" s="1"/>
      <c r="AL357" s="1"/>
    </row>
    <row r="358" customFormat="false" ht="15" hidden="false" customHeight="false" outlineLevel="0" collapsed="false">
      <c r="K358" s="1"/>
      <c r="L358" s="1"/>
      <c r="M358" s="1"/>
      <c r="N358" s="1"/>
      <c r="O358" s="1"/>
      <c r="P358" s="1"/>
      <c r="Q358" s="1"/>
      <c r="R358" s="1"/>
      <c r="S358" s="565"/>
      <c r="T358" s="239"/>
      <c r="U358" s="239"/>
      <c r="V358" s="239"/>
      <c r="W358" s="239"/>
      <c r="X358" s="239"/>
      <c r="Y358" s="239"/>
      <c r="Z358" s="239"/>
      <c r="AA358" s="1"/>
      <c r="AB358" s="1"/>
      <c r="AC358" s="1"/>
      <c r="AD358" s="1"/>
      <c r="AE358" s="1"/>
      <c r="AF358" s="1"/>
      <c r="AG358" s="1"/>
      <c r="AH358" s="1"/>
      <c r="AI358" s="1"/>
      <c r="AJ358" s="1"/>
      <c r="AK358" s="1"/>
      <c r="AL358" s="1"/>
    </row>
    <row r="359" customFormat="false" ht="15" hidden="false" customHeight="false" outlineLevel="0" collapsed="false">
      <c r="K359" s="1"/>
      <c r="L359" s="1"/>
      <c r="M359" s="1"/>
      <c r="N359" s="1"/>
      <c r="O359" s="1"/>
      <c r="P359" s="1"/>
      <c r="Q359" s="1"/>
      <c r="R359" s="1"/>
      <c r="S359" s="565"/>
      <c r="T359" s="239"/>
      <c r="U359" s="239"/>
      <c r="V359" s="239"/>
      <c r="W359" s="239"/>
      <c r="X359" s="239"/>
      <c r="Y359" s="239"/>
      <c r="Z359" s="239"/>
      <c r="AA359" s="1"/>
      <c r="AB359" s="1"/>
      <c r="AC359" s="1"/>
      <c r="AD359" s="1"/>
      <c r="AE359" s="1"/>
      <c r="AF359" s="1"/>
      <c r="AG359" s="1"/>
      <c r="AH359" s="1"/>
      <c r="AI359" s="1"/>
      <c r="AJ359" s="1"/>
      <c r="AK359" s="1"/>
      <c r="AL359" s="1"/>
    </row>
    <row r="360" customFormat="false" ht="15" hidden="false" customHeight="false" outlineLevel="0" collapsed="false">
      <c r="K360" s="1"/>
      <c r="L360" s="1"/>
      <c r="M360" s="1"/>
      <c r="N360" s="1"/>
      <c r="O360" s="1"/>
      <c r="P360" s="1"/>
      <c r="Q360" s="1"/>
      <c r="R360" s="1"/>
      <c r="S360" s="565"/>
      <c r="T360" s="239"/>
      <c r="U360" s="239"/>
      <c r="V360" s="239"/>
      <c r="W360" s="239"/>
      <c r="X360" s="239"/>
      <c r="Y360" s="239"/>
      <c r="Z360" s="239"/>
      <c r="AA360" s="1"/>
      <c r="AB360" s="1"/>
      <c r="AC360" s="1"/>
      <c r="AD360" s="1"/>
      <c r="AE360" s="1"/>
      <c r="AF360" s="1"/>
      <c r="AG360" s="1"/>
      <c r="AH360" s="1"/>
      <c r="AI360" s="1"/>
      <c r="AJ360" s="1"/>
      <c r="AK360" s="1"/>
      <c r="AL360" s="1"/>
    </row>
    <row r="361" customFormat="false" ht="15" hidden="false" customHeight="false" outlineLevel="0" collapsed="false">
      <c r="K361" s="1"/>
      <c r="L361" s="1"/>
      <c r="M361" s="1"/>
      <c r="N361" s="1"/>
      <c r="O361" s="1"/>
      <c r="P361" s="1"/>
      <c r="Q361" s="1"/>
      <c r="R361" s="1"/>
      <c r="S361" s="565"/>
      <c r="T361" s="239"/>
      <c r="U361" s="239"/>
      <c r="V361" s="239"/>
      <c r="W361" s="239"/>
      <c r="X361" s="239"/>
      <c r="Y361" s="239"/>
      <c r="Z361" s="239"/>
      <c r="AA361" s="1"/>
      <c r="AB361" s="1"/>
      <c r="AC361" s="1"/>
      <c r="AD361" s="1"/>
      <c r="AE361" s="1"/>
      <c r="AF361" s="1"/>
      <c r="AG361" s="1"/>
      <c r="AH361" s="1"/>
      <c r="AI361" s="1"/>
      <c r="AJ361" s="1"/>
      <c r="AK361" s="1"/>
      <c r="AL361" s="1"/>
    </row>
    <row r="362" customFormat="false" ht="15" hidden="false" customHeight="false" outlineLevel="0" collapsed="false">
      <c r="K362" s="1"/>
      <c r="L362" s="1"/>
      <c r="M362" s="1"/>
      <c r="N362" s="1"/>
      <c r="O362" s="1"/>
      <c r="P362" s="1"/>
      <c r="Q362" s="1"/>
      <c r="R362" s="1"/>
      <c r="S362" s="565"/>
      <c r="T362" s="239"/>
      <c r="U362" s="239"/>
      <c r="V362" s="239"/>
      <c r="W362" s="239"/>
      <c r="X362" s="239"/>
      <c r="Y362" s="239"/>
      <c r="Z362" s="239"/>
      <c r="AA362" s="1"/>
      <c r="AB362" s="1"/>
      <c r="AC362" s="1"/>
      <c r="AD362" s="1"/>
      <c r="AE362" s="1"/>
      <c r="AF362" s="1"/>
      <c r="AG362" s="1"/>
      <c r="AH362" s="1"/>
      <c r="AI362" s="1"/>
      <c r="AJ362" s="1"/>
      <c r="AK362" s="1"/>
      <c r="AL362" s="1"/>
    </row>
    <row r="363" customFormat="false" ht="15" hidden="false" customHeight="false" outlineLevel="0" collapsed="false">
      <c r="K363" s="1"/>
      <c r="L363" s="1"/>
      <c r="M363" s="1"/>
      <c r="N363" s="1"/>
      <c r="O363" s="1"/>
      <c r="P363" s="1"/>
      <c r="Q363" s="1"/>
      <c r="R363" s="1"/>
      <c r="S363" s="565"/>
      <c r="T363" s="239"/>
      <c r="U363" s="239"/>
      <c r="V363" s="239"/>
      <c r="W363" s="239"/>
      <c r="X363" s="239"/>
      <c r="Y363" s="239"/>
      <c r="Z363" s="239"/>
      <c r="AA363" s="1"/>
      <c r="AB363" s="1"/>
      <c r="AC363" s="1"/>
      <c r="AD363" s="1"/>
      <c r="AE363" s="1"/>
      <c r="AF363" s="1"/>
      <c r="AG363" s="1"/>
      <c r="AH363" s="1"/>
      <c r="AI363" s="1"/>
      <c r="AJ363" s="1"/>
      <c r="AK363" s="1"/>
      <c r="AL363" s="1"/>
    </row>
    <row r="364" customFormat="false" ht="15" hidden="false" customHeight="false" outlineLevel="0" collapsed="false">
      <c r="K364" s="1"/>
      <c r="L364" s="1"/>
      <c r="M364" s="1"/>
      <c r="N364" s="1"/>
      <c r="O364" s="1"/>
      <c r="P364" s="1"/>
      <c r="Q364" s="1"/>
      <c r="R364" s="1"/>
      <c r="S364" s="565"/>
      <c r="T364" s="239"/>
      <c r="U364" s="239"/>
      <c r="V364" s="239"/>
      <c r="W364" s="239"/>
      <c r="X364" s="239"/>
      <c r="Y364" s="239"/>
      <c r="Z364" s="239"/>
      <c r="AA364" s="1"/>
      <c r="AB364" s="1"/>
      <c r="AC364" s="1"/>
      <c r="AD364" s="1"/>
      <c r="AE364" s="1"/>
      <c r="AF364" s="1"/>
      <c r="AG364" s="1"/>
      <c r="AH364" s="1"/>
      <c r="AI364" s="1"/>
      <c r="AJ364" s="1"/>
      <c r="AK364" s="1"/>
      <c r="AL364" s="1"/>
    </row>
    <row r="365" customFormat="false" ht="15" hidden="false" customHeight="false" outlineLevel="0" collapsed="false">
      <c r="K365" s="1"/>
      <c r="L365" s="1"/>
      <c r="M365" s="1"/>
      <c r="N365" s="1"/>
      <c r="O365" s="1"/>
      <c r="P365" s="1"/>
      <c r="Q365" s="1"/>
      <c r="R365" s="1"/>
      <c r="S365" s="565"/>
      <c r="T365" s="239"/>
      <c r="U365" s="239"/>
      <c r="V365" s="239"/>
      <c r="W365" s="239"/>
      <c r="X365" s="239"/>
      <c r="Y365" s="239"/>
      <c r="Z365" s="239"/>
      <c r="AA365" s="1"/>
      <c r="AB365" s="1"/>
      <c r="AC365" s="1"/>
      <c r="AD365" s="1"/>
      <c r="AE365" s="1"/>
      <c r="AF365" s="1"/>
      <c r="AG365" s="1"/>
      <c r="AH365" s="1"/>
      <c r="AI365" s="1"/>
      <c r="AJ365" s="1"/>
      <c r="AK365" s="1"/>
      <c r="AL365" s="1"/>
    </row>
    <row r="366" customFormat="false" ht="15" hidden="false" customHeight="false" outlineLevel="0" collapsed="false">
      <c r="K366" s="1"/>
      <c r="L366" s="1"/>
      <c r="M366" s="1"/>
      <c r="N366" s="1"/>
      <c r="O366" s="1"/>
      <c r="P366" s="1"/>
      <c r="Q366" s="1"/>
      <c r="R366" s="1"/>
      <c r="S366" s="565"/>
      <c r="T366" s="239"/>
      <c r="U366" s="239"/>
      <c r="V366" s="239"/>
      <c r="W366" s="239"/>
      <c r="X366" s="239"/>
      <c r="Y366" s="239"/>
      <c r="Z366" s="239"/>
      <c r="AA366" s="1"/>
      <c r="AB366" s="1"/>
      <c r="AC366" s="1"/>
      <c r="AD366" s="1"/>
      <c r="AE366" s="1"/>
      <c r="AF366" s="1"/>
      <c r="AG366" s="1"/>
      <c r="AH366" s="1"/>
      <c r="AI366" s="1"/>
      <c r="AJ366" s="1"/>
      <c r="AK366" s="1"/>
      <c r="AL366" s="1"/>
    </row>
    <row r="367" customFormat="false" ht="15" hidden="false" customHeight="false" outlineLevel="0" collapsed="false">
      <c r="K367" s="1"/>
      <c r="L367" s="1"/>
      <c r="M367" s="1"/>
      <c r="N367" s="1"/>
      <c r="O367" s="1"/>
      <c r="P367" s="1"/>
      <c r="Q367" s="1"/>
      <c r="R367" s="1"/>
      <c r="S367" s="565"/>
      <c r="T367" s="239"/>
      <c r="U367" s="239"/>
      <c r="V367" s="239"/>
      <c r="W367" s="239"/>
      <c r="X367" s="239"/>
      <c r="Y367" s="239"/>
      <c r="Z367" s="239"/>
      <c r="AA367" s="1"/>
      <c r="AB367" s="1"/>
      <c r="AC367" s="1"/>
      <c r="AD367" s="1"/>
      <c r="AE367" s="1"/>
      <c r="AF367" s="1"/>
      <c r="AG367" s="1"/>
      <c r="AH367" s="1"/>
      <c r="AI367" s="1"/>
      <c r="AJ367" s="1"/>
      <c r="AK367" s="1"/>
      <c r="AL367" s="1"/>
    </row>
    <row r="368" customFormat="false" ht="15" hidden="false" customHeight="false" outlineLevel="0" collapsed="false">
      <c r="K368" s="1"/>
      <c r="L368" s="1"/>
      <c r="M368" s="1"/>
      <c r="N368" s="1"/>
      <c r="O368" s="1"/>
      <c r="P368" s="1"/>
      <c r="Q368" s="1"/>
      <c r="R368" s="1"/>
      <c r="S368" s="565"/>
      <c r="T368" s="239"/>
      <c r="U368" s="239"/>
      <c r="V368" s="239"/>
      <c r="W368" s="239"/>
      <c r="X368" s="239"/>
      <c r="Y368" s="239"/>
      <c r="Z368" s="239"/>
      <c r="AA368" s="1"/>
      <c r="AB368" s="1"/>
      <c r="AC368" s="1"/>
      <c r="AD368" s="1"/>
      <c r="AE368" s="1"/>
      <c r="AF368" s="1"/>
      <c r="AG368" s="1"/>
      <c r="AH368" s="1"/>
      <c r="AI368" s="1"/>
      <c r="AJ368" s="1"/>
      <c r="AK368" s="1"/>
      <c r="AL368" s="1"/>
    </row>
    <row r="369" customFormat="false" ht="15" hidden="false" customHeight="false" outlineLevel="0" collapsed="false">
      <c r="K369" s="1"/>
      <c r="L369" s="1"/>
      <c r="M369" s="1"/>
      <c r="N369" s="1"/>
      <c r="O369" s="1"/>
      <c r="P369" s="1"/>
      <c r="Q369" s="1"/>
      <c r="R369" s="1"/>
      <c r="S369" s="565"/>
      <c r="T369" s="239"/>
      <c r="U369" s="239"/>
      <c r="V369" s="239"/>
      <c r="W369" s="239"/>
      <c r="X369" s="239"/>
      <c r="Y369" s="239"/>
      <c r="Z369" s="239"/>
      <c r="AA369" s="1"/>
      <c r="AB369" s="1"/>
      <c r="AC369" s="1"/>
      <c r="AD369" s="1"/>
      <c r="AE369" s="1"/>
      <c r="AF369" s="1"/>
      <c r="AG369" s="1"/>
      <c r="AH369" s="1"/>
      <c r="AI369" s="1"/>
      <c r="AJ369" s="1"/>
      <c r="AK369" s="1"/>
      <c r="AL369" s="1"/>
    </row>
    <row r="370" customFormat="false" ht="15" hidden="false" customHeight="false" outlineLevel="0" collapsed="false">
      <c r="K370" s="1"/>
      <c r="L370" s="1"/>
      <c r="M370" s="1"/>
      <c r="N370" s="1"/>
      <c r="O370" s="1"/>
      <c r="P370" s="1"/>
      <c r="Q370" s="1"/>
      <c r="R370" s="1"/>
      <c r="S370" s="565"/>
      <c r="T370" s="239"/>
      <c r="U370" s="239"/>
      <c r="V370" s="239"/>
      <c r="W370" s="239"/>
      <c r="X370" s="239"/>
      <c r="Y370" s="239"/>
      <c r="Z370" s="239"/>
      <c r="AA370" s="1"/>
      <c r="AB370" s="1"/>
      <c r="AC370" s="1"/>
      <c r="AD370" s="1"/>
      <c r="AE370" s="1"/>
      <c r="AF370" s="1"/>
      <c r="AG370" s="1"/>
      <c r="AH370" s="1"/>
      <c r="AI370" s="1"/>
      <c r="AJ370" s="1"/>
      <c r="AK370" s="1"/>
      <c r="AL370" s="1"/>
    </row>
    <row r="371" customFormat="false" ht="15" hidden="false" customHeight="false" outlineLevel="0" collapsed="false">
      <c r="K371" s="1"/>
      <c r="L371" s="1"/>
      <c r="M371" s="1"/>
      <c r="N371" s="1"/>
      <c r="O371" s="1"/>
      <c r="P371" s="1"/>
      <c r="Q371" s="1"/>
      <c r="R371" s="1"/>
      <c r="S371" s="565"/>
      <c r="T371" s="239"/>
      <c r="U371" s="239"/>
      <c r="V371" s="239"/>
      <c r="W371" s="239"/>
      <c r="X371" s="239"/>
      <c r="Y371" s="239"/>
      <c r="Z371" s="239"/>
      <c r="AA371" s="1"/>
      <c r="AB371" s="1"/>
      <c r="AC371" s="1"/>
      <c r="AD371" s="1"/>
      <c r="AE371" s="1"/>
      <c r="AF371" s="1"/>
      <c r="AG371" s="1"/>
      <c r="AH371" s="1"/>
      <c r="AI371" s="1"/>
      <c r="AJ371" s="1"/>
      <c r="AK371" s="1"/>
      <c r="AL371" s="1"/>
    </row>
    <row r="372" customFormat="false" ht="15" hidden="false" customHeight="false" outlineLevel="0" collapsed="false">
      <c r="K372" s="1"/>
      <c r="L372" s="1"/>
      <c r="M372" s="1"/>
      <c r="N372" s="1"/>
      <c r="O372" s="1"/>
      <c r="P372" s="1"/>
      <c r="Q372" s="1"/>
      <c r="R372" s="1"/>
      <c r="S372" s="565"/>
      <c r="T372" s="239"/>
      <c r="U372" s="239"/>
      <c r="V372" s="239"/>
      <c r="W372" s="239"/>
      <c r="X372" s="239"/>
      <c r="Y372" s="239"/>
      <c r="Z372" s="239"/>
      <c r="AA372" s="1"/>
      <c r="AB372" s="1"/>
      <c r="AC372" s="1"/>
      <c r="AD372" s="1"/>
      <c r="AE372" s="1"/>
      <c r="AF372" s="1"/>
      <c r="AG372" s="1"/>
      <c r="AH372" s="1"/>
      <c r="AI372" s="1"/>
      <c r="AJ372" s="1"/>
      <c r="AK372" s="1"/>
      <c r="AL372" s="1"/>
    </row>
    <row r="373" customFormat="false" ht="15" hidden="false" customHeight="false" outlineLevel="0" collapsed="false">
      <c r="K373" s="1"/>
      <c r="L373" s="1"/>
      <c r="M373" s="1"/>
      <c r="N373" s="1"/>
      <c r="O373" s="1"/>
      <c r="P373" s="1"/>
      <c r="Q373" s="1"/>
      <c r="R373" s="1"/>
      <c r="S373" s="565"/>
      <c r="T373" s="239"/>
      <c r="U373" s="239"/>
      <c r="V373" s="239"/>
      <c r="W373" s="239"/>
      <c r="X373" s="239"/>
      <c r="Y373" s="239"/>
      <c r="Z373" s="239"/>
      <c r="AA373" s="1"/>
      <c r="AB373" s="1"/>
      <c r="AC373" s="1"/>
      <c r="AD373" s="1"/>
      <c r="AE373" s="1"/>
      <c r="AF373" s="1"/>
      <c r="AG373" s="1"/>
      <c r="AH373" s="1"/>
      <c r="AI373" s="1"/>
      <c r="AJ373" s="1"/>
      <c r="AK373" s="1"/>
      <c r="AL373" s="1"/>
    </row>
    <row r="374" customFormat="false" ht="15" hidden="false" customHeight="false" outlineLevel="0" collapsed="false">
      <c r="K374" s="1"/>
      <c r="L374" s="1"/>
      <c r="M374" s="1"/>
      <c r="N374" s="1"/>
      <c r="O374" s="1"/>
      <c r="P374" s="1"/>
      <c r="Q374" s="1"/>
      <c r="R374" s="1"/>
      <c r="S374" s="565"/>
      <c r="T374" s="239"/>
      <c r="U374" s="239"/>
      <c r="V374" s="239"/>
      <c r="W374" s="239"/>
      <c r="X374" s="239"/>
      <c r="Y374" s="239"/>
      <c r="Z374" s="239"/>
      <c r="AA374" s="1"/>
      <c r="AB374" s="1"/>
      <c r="AC374" s="1"/>
      <c r="AD374" s="1"/>
      <c r="AE374" s="1"/>
      <c r="AF374" s="1"/>
      <c r="AG374" s="1"/>
      <c r="AH374" s="1"/>
      <c r="AI374" s="1"/>
      <c r="AJ374" s="1"/>
      <c r="AK374" s="1"/>
      <c r="AL374" s="1"/>
    </row>
    <row r="375" customFormat="false" ht="15" hidden="false" customHeight="false" outlineLevel="0" collapsed="false">
      <c r="K375" s="1"/>
      <c r="L375" s="1"/>
      <c r="M375" s="1"/>
      <c r="N375" s="1"/>
      <c r="O375" s="1"/>
      <c r="P375" s="1"/>
      <c r="Q375" s="1"/>
      <c r="R375" s="1"/>
      <c r="S375" s="565"/>
      <c r="T375" s="239"/>
      <c r="U375" s="239"/>
      <c r="V375" s="239"/>
      <c r="W375" s="239"/>
      <c r="X375" s="239"/>
      <c r="Y375" s="239"/>
      <c r="Z375" s="239"/>
      <c r="AA375" s="1"/>
      <c r="AB375" s="1"/>
      <c r="AC375" s="1"/>
      <c r="AD375" s="1"/>
      <c r="AE375" s="1"/>
      <c r="AF375" s="1"/>
      <c r="AG375" s="1"/>
      <c r="AH375" s="1"/>
      <c r="AI375" s="1"/>
      <c r="AJ375" s="1"/>
      <c r="AK375" s="1"/>
      <c r="AL375" s="1"/>
    </row>
    <row r="376" customFormat="false" ht="15" hidden="false" customHeight="false" outlineLevel="0" collapsed="false">
      <c r="K376" s="1"/>
      <c r="L376" s="1"/>
      <c r="M376" s="1"/>
      <c r="N376" s="1"/>
      <c r="O376" s="1"/>
      <c r="P376" s="1"/>
      <c r="Q376" s="1"/>
      <c r="R376" s="1"/>
      <c r="S376" s="565"/>
      <c r="T376" s="239"/>
      <c r="U376" s="239"/>
      <c r="V376" s="239"/>
      <c r="W376" s="239"/>
      <c r="X376" s="239"/>
      <c r="Y376" s="239"/>
      <c r="Z376" s="239"/>
      <c r="AA376" s="1"/>
      <c r="AB376" s="1"/>
      <c r="AC376" s="1"/>
      <c r="AD376" s="1"/>
      <c r="AE376" s="1"/>
      <c r="AF376" s="1"/>
      <c r="AG376" s="1"/>
      <c r="AH376" s="1"/>
      <c r="AI376" s="1"/>
      <c r="AJ376" s="1"/>
      <c r="AK376" s="1"/>
      <c r="AL376" s="1"/>
    </row>
    <row r="377" customFormat="false" ht="15" hidden="false" customHeight="false" outlineLevel="0" collapsed="false">
      <c r="K377" s="1"/>
      <c r="L377" s="1"/>
      <c r="M377" s="1"/>
      <c r="N377" s="1"/>
      <c r="O377" s="1"/>
      <c r="P377" s="1"/>
      <c r="Q377" s="1"/>
      <c r="R377" s="1"/>
      <c r="S377" s="565"/>
      <c r="T377" s="239"/>
      <c r="U377" s="239"/>
      <c r="V377" s="239"/>
      <c r="W377" s="239"/>
      <c r="X377" s="239"/>
      <c r="Y377" s="239"/>
      <c r="Z377" s="239"/>
      <c r="AA377" s="1"/>
      <c r="AB377" s="1"/>
      <c r="AC377" s="1"/>
      <c r="AD377" s="1"/>
      <c r="AE377" s="1"/>
      <c r="AF377" s="1"/>
      <c r="AG377" s="1"/>
      <c r="AH377" s="1"/>
      <c r="AI377" s="1"/>
      <c r="AJ377" s="1"/>
      <c r="AK377" s="1"/>
      <c r="AL377" s="1"/>
    </row>
    <row r="378" customFormat="false" ht="15" hidden="false" customHeight="false" outlineLevel="0" collapsed="false">
      <c r="K378" s="1"/>
      <c r="L378" s="1"/>
      <c r="M378" s="1"/>
      <c r="N378" s="1"/>
      <c r="O378" s="1"/>
      <c r="P378" s="1"/>
      <c r="Q378" s="1"/>
      <c r="R378" s="1"/>
      <c r="S378" s="565"/>
      <c r="T378" s="239"/>
      <c r="U378" s="239"/>
      <c r="V378" s="239"/>
      <c r="W378" s="239"/>
      <c r="X378" s="239"/>
      <c r="Y378" s="239"/>
      <c r="Z378" s="239"/>
      <c r="AA378" s="1"/>
      <c r="AB378" s="1"/>
      <c r="AC378" s="1"/>
      <c r="AD378" s="1"/>
      <c r="AE378" s="1"/>
      <c r="AF378" s="1"/>
      <c r="AG378" s="1"/>
      <c r="AH378" s="1"/>
      <c r="AI378" s="1"/>
      <c r="AJ378" s="1"/>
      <c r="AK378" s="1"/>
      <c r="AL378" s="1"/>
    </row>
    <row r="379" customFormat="false" ht="15" hidden="false" customHeight="false" outlineLevel="0" collapsed="false">
      <c r="K379" s="1"/>
      <c r="L379" s="1"/>
      <c r="M379" s="1"/>
      <c r="N379" s="1"/>
      <c r="O379" s="1"/>
      <c r="P379" s="1"/>
      <c r="Q379" s="1"/>
      <c r="R379" s="1"/>
      <c r="S379" s="565"/>
      <c r="T379" s="239"/>
      <c r="U379" s="239"/>
      <c r="V379" s="239"/>
      <c r="W379" s="239"/>
      <c r="X379" s="239"/>
      <c r="Y379" s="239"/>
      <c r="Z379" s="239"/>
      <c r="AA379" s="1"/>
      <c r="AB379" s="1"/>
      <c r="AC379" s="1"/>
      <c r="AD379" s="1"/>
      <c r="AE379" s="1"/>
      <c r="AF379" s="1"/>
      <c r="AG379" s="1"/>
      <c r="AH379" s="1"/>
      <c r="AI379" s="1"/>
      <c r="AJ379" s="1"/>
      <c r="AK379" s="1"/>
      <c r="AL379" s="1"/>
    </row>
    <row r="380" customFormat="false" ht="15" hidden="false" customHeight="false" outlineLevel="0" collapsed="false">
      <c r="K380" s="1"/>
      <c r="L380" s="1"/>
      <c r="M380" s="1"/>
      <c r="N380" s="1"/>
      <c r="O380" s="1"/>
      <c r="P380" s="1"/>
      <c r="Q380" s="1"/>
      <c r="R380" s="1"/>
      <c r="S380" s="565"/>
      <c r="T380" s="239"/>
      <c r="U380" s="239"/>
      <c r="V380" s="239"/>
      <c r="W380" s="239"/>
      <c r="X380" s="239"/>
      <c r="Y380" s="239"/>
      <c r="Z380" s="239"/>
      <c r="AA380" s="1"/>
      <c r="AB380" s="1"/>
      <c r="AC380" s="1"/>
      <c r="AD380" s="1"/>
      <c r="AE380" s="1"/>
      <c r="AF380" s="1"/>
      <c r="AG380" s="1"/>
      <c r="AH380" s="1"/>
      <c r="AI380" s="1"/>
      <c r="AJ380" s="1"/>
      <c r="AK380" s="1"/>
      <c r="AL380" s="1"/>
    </row>
    <row r="381" customFormat="false" ht="15" hidden="false" customHeight="false" outlineLevel="0" collapsed="false">
      <c r="K381" s="1"/>
      <c r="L381" s="1"/>
      <c r="M381" s="1"/>
      <c r="N381" s="1"/>
      <c r="O381" s="1"/>
      <c r="P381" s="1"/>
      <c r="Q381" s="1"/>
      <c r="R381" s="1"/>
      <c r="S381" s="565"/>
      <c r="T381" s="239"/>
      <c r="U381" s="239"/>
      <c r="V381" s="239"/>
      <c r="W381" s="239"/>
      <c r="X381" s="239"/>
      <c r="Y381" s="239"/>
      <c r="Z381" s="239"/>
      <c r="AA381" s="1"/>
      <c r="AB381" s="1"/>
      <c r="AC381" s="1"/>
      <c r="AD381" s="1"/>
      <c r="AE381" s="1"/>
      <c r="AF381" s="1"/>
      <c r="AG381" s="1"/>
      <c r="AH381" s="1"/>
      <c r="AI381" s="1"/>
      <c r="AJ381" s="1"/>
      <c r="AK381" s="1"/>
      <c r="AL381" s="1"/>
    </row>
    <row r="382" customFormat="false" ht="15" hidden="false" customHeight="false" outlineLevel="0" collapsed="false">
      <c r="K382" s="1"/>
      <c r="L382" s="1"/>
      <c r="M382" s="1"/>
      <c r="N382" s="1"/>
      <c r="O382" s="1"/>
      <c r="P382" s="1"/>
      <c r="Q382" s="1"/>
      <c r="R382" s="1"/>
      <c r="S382" s="565"/>
      <c r="T382" s="239"/>
      <c r="U382" s="239"/>
      <c r="V382" s="239"/>
      <c r="W382" s="239"/>
      <c r="X382" s="239"/>
      <c r="Y382" s="239"/>
      <c r="Z382" s="239"/>
      <c r="AA382" s="1"/>
      <c r="AB382" s="1"/>
      <c r="AC382" s="1"/>
      <c r="AD382" s="1"/>
      <c r="AE382" s="1"/>
      <c r="AF382" s="1"/>
      <c r="AG382" s="1"/>
      <c r="AH382" s="1"/>
      <c r="AI382" s="1"/>
      <c r="AJ382" s="1"/>
      <c r="AK382" s="1"/>
      <c r="AL382" s="1"/>
    </row>
    <row r="383" customFormat="false" ht="15" hidden="false" customHeight="false" outlineLevel="0" collapsed="false">
      <c r="K383" s="1"/>
      <c r="L383" s="1"/>
      <c r="M383" s="1"/>
      <c r="N383" s="1"/>
      <c r="O383" s="1"/>
      <c r="P383" s="1"/>
      <c r="Q383" s="1"/>
      <c r="R383" s="1"/>
      <c r="S383" s="565"/>
      <c r="T383" s="239"/>
      <c r="U383" s="239"/>
      <c r="V383" s="239"/>
      <c r="W383" s="239"/>
      <c r="X383" s="239"/>
      <c r="Y383" s="239"/>
      <c r="Z383" s="239"/>
      <c r="AA383" s="1"/>
      <c r="AB383" s="1"/>
      <c r="AC383" s="1"/>
      <c r="AD383" s="1"/>
      <c r="AE383" s="1"/>
      <c r="AF383" s="1"/>
      <c r="AG383" s="1"/>
      <c r="AH383" s="1"/>
      <c r="AI383" s="1"/>
      <c r="AJ383" s="1"/>
      <c r="AK383" s="1"/>
      <c r="AL383" s="1"/>
    </row>
    <row r="384" customFormat="false" ht="15" hidden="false" customHeight="false" outlineLevel="0" collapsed="false">
      <c r="K384" s="1"/>
      <c r="L384" s="1"/>
      <c r="M384" s="1"/>
      <c r="N384" s="1"/>
      <c r="O384" s="1"/>
      <c r="P384" s="1"/>
      <c r="Q384" s="1"/>
      <c r="R384" s="1"/>
      <c r="S384" s="565"/>
      <c r="T384" s="239"/>
      <c r="U384" s="239"/>
      <c r="V384" s="239"/>
      <c r="W384" s="239"/>
      <c r="X384" s="239"/>
      <c r="Y384" s="239"/>
      <c r="Z384" s="239"/>
      <c r="AA384" s="1"/>
      <c r="AB384" s="1"/>
      <c r="AC384" s="1"/>
      <c r="AD384" s="1"/>
      <c r="AE384" s="1"/>
      <c r="AF384" s="1"/>
      <c r="AG384" s="1"/>
      <c r="AH384" s="1"/>
      <c r="AI384" s="1"/>
      <c r="AJ384" s="1"/>
      <c r="AK384" s="1"/>
      <c r="AL384" s="1"/>
    </row>
    <row r="385" customFormat="false" ht="15" hidden="false" customHeight="false" outlineLevel="0" collapsed="false">
      <c r="K385" s="1"/>
      <c r="L385" s="1"/>
      <c r="M385" s="1"/>
      <c r="N385" s="1"/>
      <c r="O385" s="1"/>
      <c r="P385" s="1"/>
      <c r="Q385" s="1"/>
      <c r="R385" s="1"/>
      <c r="S385" s="565"/>
      <c r="T385" s="239"/>
      <c r="U385" s="239"/>
      <c r="V385" s="239"/>
      <c r="W385" s="239"/>
      <c r="X385" s="239"/>
      <c r="Y385" s="239"/>
      <c r="Z385" s="239"/>
      <c r="AA385" s="1"/>
      <c r="AB385" s="1"/>
      <c r="AC385" s="1"/>
      <c r="AD385" s="1"/>
      <c r="AE385" s="1"/>
      <c r="AF385" s="1"/>
      <c r="AG385" s="1"/>
      <c r="AH385" s="1"/>
      <c r="AI385" s="1"/>
      <c r="AJ385" s="1"/>
      <c r="AK385" s="1"/>
      <c r="AL385" s="1"/>
    </row>
    <row r="386" customFormat="false" ht="15" hidden="false" customHeight="false" outlineLevel="0" collapsed="false">
      <c r="K386" s="1"/>
      <c r="L386" s="1"/>
      <c r="M386" s="1"/>
      <c r="N386" s="1"/>
      <c r="O386" s="1"/>
      <c r="P386" s="1"/>
      <c r="Q386" s="1"/>
      <c r="R386" s="1"/>
      <c r="S386" s="565"/>
      <c r="T386" s="239"/>
      <c r="U386" s="239"/>
      <c r="V386" s="239"/>
      <c r="W386" s="239"/>
      <c r="X386" s="239"/>
      <c r="Y386" s="239"/>
      <c r="Z386" s="239"/>
      <c r="AA386" s="1"/>
      <c r="AB386" s="1"/>
      <c r="AC386" s="1"/>
      <c r="AD386" s="1"/>
      <c r="AE386" s="1"/>
      <c r="AF386" s="1"/>
      <c r="AG386" s="1"/>
      <c r="AH386" s="1"/>
      <c r="AI386" s="1"/>
      <c r="AJ386" s="1"/>
      <c r="AK386" s="1"/>
      <c r="AL386" s="1"/>
    </row>
    <row r="387" customFormat="false" ht="15" hidden="false" customHeight="false" outlineLevel="0" collapsed="false">
      <c r="K387" s="1"/>
      <c r="L387" s="1"/>
      <c r="M387" s="1"/>
      <c r="N387" s="1"/>
      <c r="O387" s="1"/>
      <c r="P387" s="1"/>
      <c r="Q387" s="1"/>
      <c r="R387" s="1"/>
      <c r="S387" s="565"/>
      <c r="T387" s="239"/>
      <c r="U387" s="239"/>
      <c r="V387" s="239"/>
      <c r="W387" s="239"/>
      <c r="X387" s="239"/>
      <c r="Y387" s="239"/>
      <c r="Z387" s="239"/>
      <c r="AA387" s="1"/>
      <c r="AB387" s="1"/>
      <c r="AC387" s="1"/>
      <c r="AD387" s="1"/>
      <c r="AE387" s="1"/>
      <c r="AF387" s="1"/>
      <c r="AG387" s="1"/>
      <c r="AH387" s="1"/>
      <c r="AI387" s="1"/>
      <c r="AJ387" s="1"/>
      <c r="AK387" s="1"/>
      <c r="AL387" s="1"/>
    </row>
    <row r="388" customFormat="false" ht="15" hidden="false" customHeight="false" outlineLevel="0" collapsed="false">
      <c r="K388" s="1"/>
      <c r="L388" s="1"/>
      <c r="M388" s="1"/>
      <c r="N388" s="1"/>
      <c r="O388" s="1"/>
      <c r="P388" s="1"/>
      <c r="Q388" s="1"/>
      <c r="R388" s="1"/>
      <c r="S388" s="565"/>
      <c r="T388" s="239"/>
      <c r="U388" s="239"/>
      <c r="V388" s="239"/>
      <c r="W388" s="239"/>
      <c r="X388" s="239"/>
      <c r="Y388" s="239"/>
      <c r="Z388" s="239"/>
      <c r="AA388" s="1"/>
      <c r="AB388" s="1"/>
      <c r="AC388" s="1"/>
      <c r="AD388" s="1"/>
      <c r="AE388" s="1"/>
      <c r="AF388" s="1"/>
      <c r="AG388" s="1"/>
      <c r="AH388" s="1"/>
      <c r="AI388" s="1"/>
      <c r="AJ388" s="1"/>
      <c r="AK388" s="1"/>
      <c r="AL388" s="1"/>
    </row>
    <row r="389" customFormat="false" ht="15" hidden="false" customHeight="false" outlineLevel="0" collapsed="false">
      <c r="K389" s="1"/>
      <c r="L389" s="1"/>
      <c r="M389" s="1"/>
      <c r="N389" s="1"/>
      <c r="O389" s="1"/>
      <c r="P389" s="1"/>
      <c r="Q389" s="1"/>
      <c r="R389" s="1"/>
      <c r="S389" s="565"/>
      <c r="T389" s="239"/>
      <c r="U389" s="239"/>
      <c r="V389" s="239"/>
      <c r="W389" s="239"/>
      <c r="X389" s="239"/>
      <c r="Y389" s="239"/>
      <c r="Z389" s="239"/>
      <c r="AA389" s="1"/>
      <c r="AB389" s="1"/>
      <c r="AC389" s="1"/>
      <c r="AD389" s="1"/>
      <c r="AE389" s="1"/>
      <c r="AF389" s="1"/>
      <c r="AG389" s="1"/>
      <c r="AH389" s="1"/>
      <c r="AI389" s="1"/>
      <c r="AJ389" s="1"/>
      <c r="AK389" s="1"/>
      <c r="AL389" s="1"/>
    </row>
    <row r="390" customFormat="false" ht="15" hidden="false" customHeight="false" outlineLevel="0" collapsed="false">
      <c r="K390" s="1"/>
      <c r="L390" s="1"/>
      <c r="M390" s="1"/>
      <c r="N390" s="1"/>
      <c r="O390" s="1"/>
      <c r="P390" s="1"/>
      <c r="Q390" s="1"/>
      <c r="R390" s="1"/>
      <c r="S390" s="565"/>
      <c r="T390" s="239"/>
      <c r="U390" s="239"/>
      <c r="V390" s="239"/>
      <c r="W390" s="239"/>
      <c r="X390" s="239"/>
      <c r="Y390" s="239"/>
      <c r="Z390" s="239"/>
      <c r="AA390" s="1"/>
      <c r="AB390" s="1"/>
      <c r="AC390" s="1"/>
      <c r="AD390" s="1"/>
      <c r="AE390" s="1"/>
      <c r="AF390" s="1"/>
      <c r="AG390" s="1"/>
      <c r="AH390" s="1"/>
      <c r="AI390" s="1"/>
      <c r="AJ390" s="1"/>
      <c r="AK390" s="1"/>
      <c r="AL390" s="1"/>
    </row>
    <row r="391" customFormat="false" ht="15" hidden="false" customHeight="false" outlineLevel="0" collapsed="false">
      <c r="K391" s="1"/>
      <c r="L391" s="1"/>
      <c r="M391" s="1"/>
      <c r="N391" s="1"/>
      <c r="O391" s="1"/>
      <c r="P391" s="1"/>
      <c r="Q391" s="1"/>
      <c r="R391" s="1"/>
      <c r="S391" s="565"/>
      <c r="T391" s="239"/>
      <c r="U391" s="239"/>
      <c r="V391" s="239"/>
      <c r="W391" s="239"/>
      <c r="X391" s="239"/>
      <c r="Y391" s="239"/>
      <c r="Z391" s="239"/>
      <c r="AA391" s="1"/>
      <c r="AB391" s="1"/>
      <c r="AC391" s="1"/>
      <c r="AD391" s="1"/>
      <c r="AE391" s="1"/>
      <c r="AF391" s="1"/>
      <c r="AG391" s="1"/>
      <c r="AH391" s="1"/>
      <c r="AI391" s="1"/>
      <c r="AJ391" s="1"/>
      <c r="AK391" s="1"/>
      <c r="AL391" s="1"/>
    </row>
    <row r="392" customFormat="false" ht="15" hidden="false" customHeight="false" outlineLevel="0" collapsed="false">
      <c r="K392" s="1"/>
      <c r="L392" s="1"/>
      <c r="M392" s="1"/>
      <c r="N392" s="1"/>
      <c r="O392" s="1"/>
      <c r="P392" s="1"/>
      <c r="Q392" s="1"/>
      <c r="R392" s="1"/>
      <c r="S392" s="565"/>
      <c r="T392" s="239"/>
      <c r="U392" s="239"/>
      <c r="V392" s="239"/>
      <c r="W392" s="239"/>
      <c r="X392" s="239"/>
      <c r="Y392" s="239"/>
      <c r="Z392" s="239"/>
      <c r="AA392" s="1"/>
      <c r="AB392" s="1"/>
      <c r="AC392" s="1"/>
      <c r="AD392" s="1"/>
      <c r="AE392" s="1"/>
      <c r="AF392" s="1"/>
      <c r="AG392" s="1"/>
      <c r="AH392" s="1"/>
      <c r="AI392" s="1"/>
      <c r="AJ392" s="1"/>
      <c r="AK392" s="1"/>
      <c r="AL392" s="1"/>
    </row>
    <row r="393" customFormat="false" ht="15" hidden="false" customHeight="false" outlineLevel="0" collapsed="false">
      <c r="K393" s="1"/>
      <c r="L393" s="1"/>
      <c r="M393" s="1"/>
      <c r="N393" s="1"/>
      <c r="O393" s="1"/>
      <c r="P393" s="1"/>
      <c r="Q393" s="1"/>
      <c r="R393" s="1"/>
      <c r="S393" s="565"/>
      <c r="T393" s="239"/>
      <c r="U393" s="239"/>
      <c r="V393" s="239"/>
      <c r="W393" s="239"/>
      <c r="X393" s="239"/>
      <c r="Y393" s="239"/>
      <c r="Z393" s="239"/>
      <c r="AA393" s="1"/>
      <c r="AB393" s="1"/>
      <c r="AC393" s="1"/>
      <c r="AD393" s="1"/>
      <c r="AE393" s="1"/>
      <c r="AF393" s="1"/>
      <c r="AG393" s="1"/>
      <c r="AH393" s="1"/>
      <c r="AI393" s="1"/>
      <c r="AJ393" s="1"/>
      <c r="AK393" s="1"/>
      <c r="AL393" s="1"/>
    </row>
    <row r="394" customFormat="false" ht="15" hidden="false" customHeight="false" outlineLevel="0" collapsed="false">
      <c r="K394" s="1"/>
      <c r="L394" s="1"/>
      <c r="M394" s="1"/>
      <c r="N394" s="1"/>
      <c r="O394" s="1"/>
      <c r="P394" s="1"/>
      <c r="Q394" s="1"/>
      <c r="R394" s="1"/>
      <c r="S394" s="565"/>
      <c r="T394" s="239"/>
      <c r="U394" s="239"/>
      <c r="V394" s="239"/>
      <c r="W394" s="239"/>
      <c r="X394" s="239"/>
      <c r="Y394" s="239"/>
      <c r="Z394" s="239"/>
      <c r="AA394" s="1"/>
      <c r="AB394" s="1"/>
      <c r="AC394" s="1"/>
      <c r="AD394" s="1"/>
      <c r="AE394" s="1"/>
      <c r="AF394" s="1"/>
      <c r="AG394" s="1"/>
      <c r="AH394" s="1"/>
      <c r="AI394" s="1"/>
      <c r="AJ394" s="1"/>
      <c r="AK394" s="1"/>
      <c r="AL394" s="1"/>
    </row>
    <row r="395" customFormat="false" ht="15" hidden="false" customHeight="false" outlineLevel="0" collapsed="false">
      <c r="K395" s="1"/>
      <c r="L395" s="1"/>
      <c r="M395" s="1"/>
      <c r="N395" s="1"/>
      <c r="O395" s="1"/>
      <c r="P395" s="1"/>
      <c r="Q395" s="1"/>
      <c r="R395" s="1"/>
      <c r="S395" s="565"/>
      <c r="T395" s="239"/>
      <c r="U395" s="239"/>
      <c r="V395" s="239"/>
      <c r="W395" s="239"/>
      <c r="X395" s="239"/>
      <c r="Y395" s="239"/>
      <c r="Z395" s="239"/>
      <c r="AA395" s="1"/>
      <c r="AB395" s="1"/>
      <c r="AC395" s="1"/>
      <c r="AD395" s="1"/>
      <c r="AE395" s="1"/>
      <c r="AF395" s="1"/>
      <c r="AG395" s="1"/>
      <c r="AH395" s="1"/>
      <c r="AI395" s="1"/>
      <c r="AJ395" s="1"/>
      <c r="AK395" s="1"/>
      <c r="AL395" s="1"/>
    </row>
    <row r="396" customFormat="false" ht="15" hidden="false" customHeight="false" outlineLevel="0" collapsed="false">
      <c r="K396" s="1"/>
      <c r="L396" s="1"/>
      <c r="M396" s="1"/>
      <c r="N396" s="1"/>
      <c r="O396" s="1"/>
      <c r="P396" s="1"/>
      <c r="Q396" s="1"/>
      <c r="R396" s="1"/>
      <c r="S396" s="565"/>
      <c r="T396" s="239"/>
      <c r="U396" s="239"/>
      <c r="V396" s="239"/>
      <c r="W396" s="239"/>
      <c r="X396" s="239"/>
      <c r="Y396" s="239"/>
      <c r="Z396" s="239"/>
      <c r="AA396" s="1"/>
      <c r="AB396" s="1"/>
      <c r="AC396" s="1"/>
      <c r="AD396" s="1"/>
      <c r="AE396" s="1"/>
      <c r="AF396" s="1"/>
      <c r="AG396" s="1"/>
      <c r="AH396" s="1"/>
      <c r="AI396" s="1"/>
      <c r="AJ396" s="1"/>
      <c r="AK396" s="1"/>
      <c r="AL396" s="1"/>
    </row>
    <row r="397" customFormat="false" ht="15" hidden="false" customHeight="false" outlineLevel="0" collapsed="false">
      <c r="K397" s="1"/>
      <c r="L397" s="1"/>
      <c r="M397" s="1"/>
      <c r="N397" s="1"/>
      <c r="O397" s="1"/>
      <c r="P397" s="1"/>
      <c r="Q397" s="1"/>
      <c r="R397" s="1"/>
      <c r="S397" s="565"/>
      <c r="T397" s="239"/>
      <c r="U397" s="239"/>
      <c r="V397" s="239"/>
      <c r="W397" s="239"/>
      <c r="X397" s="239"/>
      <c r="Y397" s="239"/>
      <c r="Z397" s="239"/>
      <c r="AA397" s="1"/>
      <c r="AB397" s="1"/>
      <c r="AC397" s="1"/>
      <c r="AD397" s="1"/>
      <c r="AE397" s="1"/>
      <c r="AF397" s="1"/>
      <c r="AG397" s="1"/>
      <c r="AH397" s="1"/>
      <c r="AI397" s="1"/>
      <c r="AJ397" s="1"/>
      <c r="AK397" s="1"/>
      <c r="AL397" s="1"/>
    </row>
    <row r="398" customFormat="false" ht="15" hidden="false" customHeight="false" outlineLevel="0" collapsed="false">
      <c r="K398" s="1"/>
      <c r="L398" s="1"/>
      <c r="M398" s="1"/>
      <c r="N398" s="1"/>
      <c r="O398" s="1"/>
      <c r="P398" s="1"/>
      <c r="Q398" s="1"/>
      <c r="R398" s="1"/>
      <c r="S398" s="565"/>
      <c r="T398" s="239"/>
      <c r="U398" s="239"/>
      <c r="V398" s="239"/>
      <c r="W398" s="239"/>
      <c r="X398" s="239"/>
      <c r="Y398" s="239"/>
      <c r="Z398" s="239"/>
      <c r="AA398" s="1"/>
      <c r="AB398" s="1"/>
      <c r="AC398" s="1"/>
      <c r="AD398" s="1"/>
      <c r="AE398" s="1"/>
      <c r="AF398" s="1"/>
      <c r="AG398" s="1"/>
      <c r="AH398" s="1"/>
      <c r="AI398" s="1"/>
      <c r="AJ398" s="1"/>
      <c r="AK398" s="1"/>
      <c r="AL398" s="1"/>
    </row>
    <row r="399" customFormat="false" ht="15" hidden="false" customHeight="false" outlineLevel="0" collapsed="false">
      <c r="K399" s="1"/>
      <c r="L399" s="1"/>
      <c r="M399" s="1"/>
      <c r="N399" s="1"/>
      <c r="O399" s="1"/>
      <c r="P399" s="1"/>
      <c r="Q399" s="1"/>
      <c r="R399" s="1"/>
      <c r="S399" s="565"/>
      <c r="T399" s="239"/>
      <c r="U399" s="239"/>
      <c r="V399" s="239"/>
      <c r="W399" s="239"/>
      <c r="X399" s="239"/>
      <c r="Y399" s="239"/>
      <c r="Z399" s="239"/>
      <c r="AA399" s="1"/>
      <c r="AB399" s="1"/>
      <c r="AC399" s="1"/>
      <c r="AD399" s="1"/>
      <c r="AE399" s="1"/>
      <c r="AF399" s="1"/>
      <c r="AG399" s="1"/>
      <c r="AH399" s="1"/>
      <c r="AI399" s="1"/>
      <c r="AJ399" s="1"/>
      <c r="AK399" s="1"/>
      <c r="AL399" s="1"/>
    </row>
    <row r="400" customFormat="false" ht="15" hidden="false" customHeight="false" outlineLevel="0" collapsed="false">
      <c r="K400" s="1"/>
      <c r="L400" s="1"/>
      <c r="M400" s="1"/>
      <c r="N400" s="1"/>
      <c r="O400" s="1"/>
      <c r="P400" s="1"/>
      <c r="Q400" s="1"/>
      <c r="R400" s="1"/>
      <c r="S400" s="565"/>
      <c r="T400" s="239"/>
      <c r="U400" s="239"/>
      <c r="V400" s="239"/>
      <c r="W400" s="239"/>
      <c r="X400" s="239"/>
      <c r="Y400" s="239"/>
      <c r="Z400" s="239"/>
      <c r="AA400" s="1"/>
      <c r="AB400" s="1"/>
      <c r="AC400" s="1"/>
      <c r="AD400" s="1"/>
      <c r="AE400" s="1"/>
      <c r="AF400" s="1"/>
      <c r="AG400" s="1"/>
      <c r="AH400" s="1"/>
      <c r="AI400" s="1"/>
      <c r="AJ400" s="1"/>
      <c r="AK400" s="1"/>
      <c r="AL400" s="1"/>
    </row>
    <row r="401" customFormat="false" ht="15" hidden="false" customHeight="false" outlineLevel="0" collapsed="false">
      <c r="K401" s="1"/>
      <c r="L401" s="1"/>
      <c r="M401" s="1"/>
      <c r="N401" s="1"/>
      <c r="O401" s="1"/>
      <c r="P401" s="1"/>
      <c r="Q401" s="1"/>
      <c r="R401" s="1"/>
      <c r="S401" s="565"/>
      <c r="T401" s="239"/>
      <c r="U401" s="239"/>
      <c r="V401" s="239"/>
      <c r="W401" s="239"/>
      <c r="X401" s="239"/>
      <c r="Y401" s="239"/>
      <c r="Z401" s="239"/>
      <c r="AA401" s="1"/>
      <c r="AB401" s="1"/>
      <c r="AC401" s="1"/>
      <c r="AD401" s="1"/>
      <c r="AE401" s="1"/>
      <c r="AF401" s="1"/>
      <c r="AG401" s="1"/>
      <c r="AH401" s="1"/>
      <c r="AI401" s="1"/>
      <c r="AJ401" s="1"/>
      <c r="AK401" s="1"/>
      <c r="AL401" s="1"/>
    </row>
    <row r="402" customFormat="false" ht="15" hidden="false" customHeight="false" outlineLevel="0" collapsed="false">
      <c r="K402" s="1"/>
      <c r="L402" s="1"/>
      <c r="M402" s="1"/>
      <c r="N402" s="1"/>
      <c r="O402" s="1"/>
      <c r="P402" s="1"/>
      <c r="Q402" s="1"/>
      <c r="R402" s="1"/>
      <c r="S402" s="565"/>
      <c r="T402" s="239"/>
      <c r="U402" s="239"/>
      <c r="V402" s="239"/>
      <c r="W402" s="239"/>
      <c r="X402" s="239"/>
      <c r="Y402" s="239"/>
      <c r="Z402" s="239"/>
      <c r="AA402" s="1"/>
      <c r="AB402" s="1"/>
      <c r="AC402" s="1"/>
      <c r="AD402" s="1"/>
      <c r="AE402" s="1"/>
      <c r="AF402" s="1"/>
      <c r="AG402" s="1"/>
      <c r="AH402" s="1"/>
      <c r="AI402" s="1"/>
      <c r="AJ402" s="1"/>
      <c r="AK402" s="1"/>
      <c r="AL402" s="1"/>
    </row>
    <row r="403" customFormat="false" ht="15" hidden="false" customHeight="false" outlineLevel="0" collapsed="false">
      <c r="K403" s="1"/>
      <c r="L403" s="1"/>
      <c r="M403" s="1"/>
      <c r="N403" s="1"/>
      <c r="O403" s="1"/>
      <c r="P403" s="1"/>
      <c r="Q403" s="1"/>
      <c r="R403" s="1"/>
      <c r="S403" s="565"/>
      <c r="T403" s="239"/>
      <c r="U403" s="239"/>
      <c r="V403" s="239"/>
      <c r="W403" s="239"/>
      <c r="X403" s="239"/>
      <c r="Y403" s="239"/>
      <c r="Z403" s="239"/>
      <c r="AA403" s="1"/>
      <c r="AB403" s="1"/>
      <c r="AC403" s="1"/>
      <c r="AD403" s="1"/>
      <c r="AE403" s="1"/>
      <c r="AF403" s="1"/>
      <c r="AG403" s="1"/>
      <c r="AH403" s="1"/>
      <c r="AI403" s="1"/>
      <c r="AJ403" s="1"/>
      <c r="AK403" s="1"/>
      <c r="AL403" s="1"/>
    </row>
    <row r="404" customFormat="false" ht="15" hidden="false" customHeight="false" outlineLevel="0" collapsed="false">
      <c r="K404" s="1"/>
      <c r="L404" s="1"/>
      <c r="M404" s="1"/>
      <c r="N404" s="1"/>
      <c r="O404" s="1"/>
      <c r="P404" s="1"/>
      <c r="Q404" s="1"/>
      <c r="R404" s="1"/>
      <c r="S404" s="565"/>
      <c r="T404" s="239"/>
      <c r="U404" s="239"/>
      <c r="V404" s="239"/>
      <c r="W404" s="239"/>
      <c r="X404" s="239"/>
      <c r="Y404" s="239"/>
      <c r="Z404" s="239"/>
      <c r="AA404" s="1"/>
      <c r="AB404" s="1"/>
      <c r="AC404" s="1"/>
      <c r="AD404" s="1"/>
      <c r="AE404" s="1"/>
      <c r="AF404" s="1"/>
      <c r="AG404" s="1"/>
      <c r="AH404" s="1"/>
      <c r="AI404" s="1"/>
      <c r="AJ404" s="1"/>
      <c r="AK404" s="1"/>
      <c r="AL404" s="1"/>
    </row>
    <row r="405" customFormat="false" ht="15" hidden="false" customHeight="false" outlineLevel="0" collapsed="false">
      <c r="K405" s="1"/>
      <c r="L405" s="1"/>
      <c r="M405" s="1"/>
      <c r="N405" s="1"/>
      <c r="O405" s="1"/>
      <c r="P405" s="1"/>
      <c r="Q405" s="1"/>
      <c r="R405" s="1"/>
      <c r="S405" s="565"/>
      <c r="T405" s="239"/>
      <c r="U405" s="239"/>
      <c r="V405" s="239"/>
      <c r="W405" s="239"/>
      <c r="X405" s="239"/>
      <c r="Y405" s="239"/>
      <c r="Z405" s="239"/>
      <c r="AA405" s="1"/>
      <c r="AB405" s="1"/>
      <c r="AC405" s="1"/>
      <c r="AD405" s="1"/>
      <c r="AE405" s="1"/>
      <c r="AF405" s="1"/>
      <c r="AG405" s="1"/>
      <c r="AH405" s="1"/>
      <c r="AI405" s="1"/>
      <c r="AJ405" s="1"/>
      <c r="AK405" s="1"/>
      <c r="AL405" s="1"/>
    </row>
    <row r="406" customFormat="false" ht="15" hidden="false" customHeight="false" outlineLevel="0" collapsed="false">
      <c r="K406" s="1"/>
      <c r="L406" s="1"/>
      <c r="M406" s="1"/>
      <c r="N406" s="1"/>
      <c r="O406" s="1"/>
      <c r="P406" s="1"/>
      <c r="Q406" s="1"/>
      <c r="R406" s="1"/>
      <c r="S406" s="565"/>
      <c r="T406" s="239"/>
      <c r="U406" s="239"/>
      <c r="V406" s="239"/>
      <c r="W406" s="239"/>
      <c r="X406" s="239"/>
      <c r="Y406" s="239"/>
      <c r="Z406" s="239"/>
      <c r="AA406" s="1"/>
      <c r="AB406" s="1"/>
      <c r="AC406" s="1"/>
      <c r="AD406" s="1"/>
      <c r="AE406" s="1"/>
      <c r="AF406" s="1"/>
      <c r="AG406" s="1"/>
      <c r="AH406" s="1"/>
      <c r="AI406" s="1"/>
      <c r="AJ406" s="1"/>
      <c r="AK406" s="1"/>
      <c r="AL406" s="1"/>
    </row>
    <row r="407" customFormat="false" ht="15" hidden="false" customHeight="false" outlineLevel="0" collapsed="false">
      <c r="K407" s="1"/>
      <c r="L407" s="1"/>
      <c r="M407" s="1"/>
      <c r="N407" s="1"/>
      <c r="O407" s="1"/>
      <c r="P407" s="1"/>
      <c r="Q407" s="1"/>
      <c r="R407" s="1"/>
      <c r="S407" s="565"/>
      <c r="T407" s="239"/>
      <c r="U407" s="239"/>
      <c r="V407" s="239"/>
      <c r="W407" s="239"/>
      <c r="X407" s="239"/>
      <c r="Y407" s="239"/>
      <c r="Z407" s="239"/>
      <c r="AA407" s="1"/>
      <c r="AB407" s="1"/>
      <c r="AC407" s="1"/>
      <c r="AD407" s="1"/>
      <c r="AE407" s="1"/>
      <c r="AF407" s="1"/>
      <c r="AG407" s="1"/>
      <c r="AH407" s="1"/>
      <c r="AI407" s="1"/>
      <c r="AJ407" s="1"/>
      <c r="AK407" s="1"/>
      <c r="AL407" s="1"/>
    </row>
    <row r="408" customFormat="false" ht="15" hidden="false" customHeight="false" outlineLevel="0" collapsed="false">
      <c r="K408" s="1"/>
      <c r="L408" s="1"/>
      <c r="M408" s="1"/>
      <c r="N408" s="1"/>
      <c r="O408" s="1"/>
      <c r="P408" s="1"/>
      <c r="Q408" s="1"/>
      <c r="R408" s="1"/>
      <c r="S408" s="565"/>
      <c r="T408" s="239"/>
      <c r="U408" s="239"/>
      <c r="V408" s="239"/>
      <c r="W408" s="239"/>
      <c r="X408" s="239"/>
      <c r="Y408" s="239"/>
      <c r="Z408" s="239"/>
      <c r="AA408" s="1"/>
      <c r="AB408" s="1"/>
      <c r="AC408" s="1"/>
      <c r="AD408" s="1"/>
      <c r="AE408" s="1"/>
      <c r="AF408" s="1"/>
      <c r="AG408" s="1"/>
      <c r="AH408" s="1"/>
      <c r="AI408" s="1"/>
      <c r="AJ408" s="1"/>
      <c r="AK408" s="1"/>
      <c r="AL408" s="1"/>
    </row>
    <row r="409" customFormat="false" ht="15" hidden="false" customHeight="false" outlineLevel="0" collapsed="false">
      <c r="K409" s="1"/>
      <c r="L409" s="1"/>
      <c r="M409" s="1"/>
      <c r="N409" s="1"/>
      <c r="O409" s="1"/>
      <c r="P409" s="1"/>
      <c r="Q409" s="1"/>
      <c r="R409" s="1"/>
      <c r="S409" s="565"/>
      <c r="T409" s="239"/>
      <c r="U409" s="239"/>
      <c r="V409" s="239"/>
      <c r="W409" s="239"/>
      <c r="X409" s="239"/>
      <c r="Y409" s="239"/>
      <c r="Z409" s="239"/>
      <c r="AA409" s="1"/>
      <c r="AB409" s="1"/>
      <c r="AC409" s="1"/>
      <c r="AD409" s="1"/>
      <c r="AE409" s="1"/>
      <c r="AF409" s="1"/>
      <c r="AG409" s="1"/>
      <c r="AH409" s="1"/>
      <c r="AI409" s="1"/>
      <c r="AJ409" s="1"/>
      <c r="AK409" s="1"/>
      <c r="AL409" s="1"/>
    </row>
    <row r="410" customFormat="false" ht="15" hidden="false" customHeight="false" outlineLevel="0" collapsed="false">
      <c r="K410" s="1"/>
      <c r="L410" s="1"/>
      <c r="M410" s="1"/>
      <c r="N410" s="1"/>
      <c r="O410" s="1"/>
      <c r="P410" s="1"/>
      <c r="Q410" s="1"/>
      <c r="R410" s="1"/>
      <c r="S410" s="565"/>
      <c r="T410" s="239"/>
      <c r="U410" s="239"/>
      <c r="V410" s="239"/>
      <c r="W410" s="239"/>
      <c r="X410" s="239"/>
      <c r="Y410" s="239"/>
      <c r="Z410" s="239"/>
      <c r="AA410" s="1"/>
      <c r="AB410" s="1"/>
      <c r="AC410" s="1"/>
      <c r="AD410" s="1"/>
      <c r="AE410" s="1"/>
      <c r="AF410" s="1"/>
      <c r="AG410" s="1"/>
      <c r="AH410" s="1"/>
      <c r="AI410" s="1"/>
      <c r="AJ410" s="1"/>
      <c r="AK410" s="1"/>
      <c r="AL410" s="1"/>
    </row>
    <row r="411" customFormat="false" ht="15" hidden="false" customHeight="false" outlineLevel="0" collapsed="false">
      <c r="K411" s="1"/>
      <c r="L411" s="1"/>
      <c r="M411" s="1"/>
      <c r="N411" s="1"/>
      <c r="O411" s="1"/>
      <c r="P411" s="1"/>
      <c r="Q411" s="1"/>
      <c r="R411" s="1"/>
      <c r="S411" s="565"/>
      <c r="T411" s="239"/>
      <c r="U411" s="239"/>
      <c r="V411" s="239"/>
      <c r="W411" s="239"/>
      <c r="X411" s="239"/>
      <c r="Y411" s="239"/>
      <c r="Z411" s="239"/>
      <c r="AA411" s="1"/>
      <c r="AB411" s="1"/>
      <c r="AC411" s="1"/>
      <c r="AD411" s="1"/>
      <c r="AE411" s="1"/>
      <c r="AF411" s="1"/>
      <c r="AG411" s="1"/>
      <c r="AH411" s="1"/>
      <c r="AI411" s="1"/>
      <c r="AJ411" s="1"/>
      <c r="AK411" s="1"/>
      <c r="AL411" s="1"/>
    </row>
    <row r="412" customFormat="false" ht="15" hidden="false" customHeight="false" outlineLevel="0" collapsed="false">
      <c r="K412" s="1"/>
      <c r="L412" s="1"/>
      <c r="M412" s="1"/>
      <c r="N412" s="1"/>
      <c r="O412" s="1"/>
      <c r="P412" s="1"/>
      <c r="Q412" s="1"/>
      <c r="R412" s="1"/>
      <c r="S412" s="565"/>
      <c r="T412" s="239"/>
      <c r="U412" s="239"/>
      <c r="V412" s="239"/>
      <c r="W412" s="239"/>
      <c r="X412" s="239"/>
      <c r="Y412" s="239"/>
      <c r="Z412" s="239"/>
      <c r="AA412" s="1"/>
      <c r="AB412" s="1"/>
      <c r="AC412" s="1"/>
      <c r="AD412" s="1"/>
      <c r="AE412" s="1"/>
      <c r="AF412" s="1"/>
      <c r="AG412" s="1"/>
      <c r="AH412" s="1"/>
      <c r="AI412" s="1"/>
      <c r="AJ412" s="1"/>
      <c r="AK412" s="1"/>
      <c r="AL412" s="1"/>
    </row>
    <row r="413" customFormat="false" ht="15" hidden="false" customHeight="false" outlineLevel="0" collapsed="false">
      <c r="K413" s="1"/>
      <c r="L413" s="1"/>
      <c r="M413" s="1"/>
      <c r="N413" s="1"/>
      <c r="O413" s="1"/>
      <c r="P413" s="1"/>
      <c r="Q413" s="1"/>
      <c r="R413" s="1"/>
      <c r="S413" s="565"/>
      <c r="T413" s="239"/>
      <c r="U413" s="239"/>
      <c r="V413" s="239"/>
      <c r="W413" s="239"/>
      <c r="X413" s="239"/>
      <c r="Y413" s="239"/>
      <c r="Z413" s="239"/>
      <c r="AA413" s="1"/>
      <c r="AB413" s="1"/>
      <c r="AC413" s="1"/>
      <c r="AD413" s="1"/>
      <c r="AE413" s="1"/>
      <c r="AF413" s="1"/>
      <c r="AG413" s="1"/>
      <c r="AH413" s="1"/>
      <c r="AI413" s="1"/>
      <c r="AJ413" s="1"/>
      <c r="AK413" s="1"/>
      <c r="AL413" s="1"/>
    </row>
    <row r="414" customFormat="false" ht="15" hidden="false" customHeight="false" outlineLevel="0" collapsed="false">
      <c r="K414" s="1"/>
      <c r="L414" s="1"/>
      <c r="M414" s="1"/>
      <c r="N414" s="1"/>
      <c r="O414" s="1"/>
      <c r="P414" s="1"/>
      <c r="Q414" s="1"/>
      <c r="R414" s="1"/>
      <c r="S414" s="565"/>
      <c r="T414" s="239"/>
      <c r="U414" s="239"/>
      <c r="V414" s="239"/>
      <c r="W414" s="239"/>
      <c r="X414" s="239"/>
      <c r="Y414" s="239"/>
      <c r="Z414" s="239"/>
      <c r="AA414" s="1"/>
      <c r="AB414" s="1"/>
      <c r="AC414" s="1"/>
      <c r="AD414" s="1"/>
      <c r="AE414" s="1"/>
      <c r="AF414" s="1"/>
      <c r="AG414" s="1"/>
      <c r="AH414" s="1"/>
      <c r="AI414" s="1"/>
      <c r="AJ414" s="1"/>
      <c r="AK414" s="1"/>
      <c r="AL414" s="1"/>
    </row>
    <row r="415" customFormat="false" ht="15" hidden="false" customHeight="false" outlineLevel="0" collapsed="false">
      <c r="K415" s="1"/>
      <c r="L415" s="1"/>
      <c r="M415" s="1"/>
      <c r="N415" s="1"/>
      <c r="O415" s="1"/>
      <c r="P415" s="1"/>
      <c r="Q415" s="1"/>
      <c r="R415" s="1"/>
      <c r="S415" s="565"/>
      <c r="T415" s="239"/>
      <c r="U415" s="239"/>
      <c r="V415" s="239"/>
      <c r="W415" s="239"/>
      <c r="X415" s="239"/>
      <c r="Y415" s="239"/>
      <c r="Z415" s="239"/>
      <c r="AA415" s="1"/>
      <c r="AB415" s="1"/>
      <c r="AC415" s="1"/>
      <c r="AD415" s="1"/>
      <c r="AE415" s="1"/>
      <c r="AF415" s="1"/>
      <c r="AG415" s="1"/>
      <c r="AH415" s="1"/>
      <c r="AI415" s="1"/>
      <c r="AJ415" s="1"/>
      <c r="AK415" s="1"/>
      <c r="AL415" s="1"/>
    </row>
    <row r="416" customFormat="false" ht="15" hidden="false" customHeight="false" outlineLevel="0" collapsed="false">
      <c r="K416" s="1"/>
      <c r="L416" s="1"/>
      <c r="M416" s="1"/>
      <c r="N416" s="1"/>
      <c r="O416" s="1"/>
      <c r="P416" s="1"/>
      <c r="Q416" s="1"/>
      <c r="R416" s="1"/>
      <c r="S416" s="565"/>
      <c r="T416" s="239"/>
      <c r="U416" s="239"/>
      <c r="V416" s="239"/>
      <c r="W416" s="239"/>
      <c r="X416" s="239"/>
      <c r="Y416" s="239"/>
      <c r="Z416" s="239"/>
      <c r="AA416" s="1"/>
      <c r="AB416" s="1"/>
      <c r="AC416" s="1"/>
      <c r="AD416" s="1"/>
      <c r="AE416" s="1"/>
      <c r="AF416" s="1"/>
      <c r="AG416" s="1"/>
      <c r="AH416" s="1"/>
      <c r="AI416" s="1"/>
      <c r="AJ416" s="1"/>
      <c r="AK416" s="1"/>
      <c r="AL416" s="1"/>
    </row>
    <row r="417" customFormat="false" ht="15" hidden="false" customHeight="false" outlineLevel="0" collapsed="false">
      <c r="K417" s="1"/>
      <c r="L417" s="1"/>
      <c r="M417" s="1"/>
      <c r="N417" s="1"/>
      <c r="O417" s="1"/>
      <c r="P417" s="1"/>
      <c r="Q417" s="1"/>
      <c r="R417" s="1"/>
      <c r="S417" s="565"/>
      <c r="T417" s="239"/>
      <c r="U417" s="239"/>
      <c r="V417" s="239"/>
      <c r="W417" s="239"/>
      <c r="X417" s="239"/>
      <c r="Y417" s="239"/>
      <c r="Z417" s="239"/>
      <c r="AA417" s="1"/>
      <c r="AB417" s="1"/>
      <c r="AC417" s="1"/>
      <c r="AD417" s="1"/>
      <c r="AE417" s="1"/>
      <c r="AF417" s="1"/>
      <c r="AG417" s="1"/>
      <c r="AH417" s="1"/>
      <c r="AI417" s="1"/>
      <c r="AJ417" s="1"/>
      <c r="AK417" s="1"/>
      <c r="AL417" s="1"/>
    </row>
    <row r="418" customFormat="false" ht="15" hidden="false" customHeight="false" outlineLevel="0" collapsed="false">
      <c r="K418" s="1"/>
      <c r="L418" s="1"/>
      <c r="M418" s="1"/>
      <c r="N418" s="1"/>
      <c r="O418" s="1"/>
      <c r="P418" s="1"/>
      <c r="Q418" s="1"/>
      <c r="R418" s="1"/>
      <c r="S418" s="565"/>
      <c r="T418" s="239"/>
      <c r="U418" s="239"/>
      <c r="V418" s="239"/>
      <c r="W418" s="239"/>
      <c r="X418" s="239"/>
      <c r="Y418" s="239"/>
      <c r="Z418" s="239"/>
      <c r="AA418" s="1"/>
      <c r="AB418" s="1"/>
      <c r="AC418" s="1"/>
      <c r="AD418" s="1"/>
      <c r="AE418" s="1"/>
      <c r="AF418" s="1"/>
      <c r="AG418" s="1"/>
      <c r="AH418" s="1"/>
      <c r="AI418" s="1"/>
      <c r="AJ418" s="1"/>
      <c r="AK418" s="1"/>
      <c r="AL418" s="1"/>
    </row>
    <row r="419" customFormat="false" ht="15" hidden="false" customHeight="false" outlineLevel="0" collapsed="false">
      <c r="K419" s="1"/>
      <c r="L419" s="1"/>
      <c r="M419" s="1"/>
      <c r="N419" s="1"/>
      <c r="O419" s="1"/>
      <c r="P419" s="1"/>
      <c r="Q419" s="1"/>
      <c r="R419" s="1"/>
      <c r="S419" s="565"/>
      <c r="T419" s="239"/>
      <c r="U419" s="239"/>
      <c r="V419" s="239"/>
      <c r="W419" s="239"/>
      <c r="X419" s="239"/>
      <c r="Y419" s="239"/>
      <c r="Z419" s="239"/>
      <c r="AA419" s="1"/>
      <c r="AB419" s="1"/>
      <c r="AC419" s="1"/>
      <c r="AD419" s="1"/>
      <c r="AE419" s="1"/>
      <c r="AF419" s="1"/>
      <c r="AG419" s="1"/>
      <c r="AH419" s="1"/>
      <c r="AI419" s="1"/>
      <c r="AJ419" s="1"/>
      <c r="AK419" s="1"/>
      <c r="AL419" s="1"/>
    </row>
    <row r="420" customFormat="false" ht="15" hidden="false" customHeight="false" outlineLevel="0" collapsed="false">
      <c r="K420" s="1"/>
      <c r="L420" s="1"/>
      <c r="M420" s="1"/>
      <c r="N420" s="1"/>
      <c r="O420" s="1"/>
      <c r="P420" s="1"/>
      <c r="Q420" s="1"/>
      <c r="R420" s="1"/>
      <c r="S420" s="565"/>
      <c r="T420" s="239"/>
      <c r="U420" s="239"/>
      <c r="V420" s="239"/>
      <c r="W420" s="239"/>
      <c r="X420" s="239"/>
      <c r="Y420" s="239"/>
      <c r="Z420" s="239"/>
      <c r="AA420" s="1"/>
      <c r="AB420" s="1"/>
      <c r="AC420" s="1"/>
      <c r="AD420" s="1"/>
      <c r="AE420" s="1"/>
      <c r="AF420" s="1"/>
      <c r="AG420" s="1"/>
      <c r="AH420" s="1"/>
      <c r="AI420" s="1"/>
      <c r="AJ420" s="1"/>
      <c r="AK420" s="1"/>
      <c r="AL420" s="1"/>
    </row>
    <row r="421" customFormat="false" ht="15" hidden="false" customHeight="false" outlineLevel="0" collapsed="false">
      <c r="K421" s="1"/>
      <c r="L421" s="1"/>
      <c r="M421" s="1"/>
      <c r="N421" s="1"/>
      <c r="O421" s="1"/>
      <c r="P421" s="1"/>
      <c r="Q421" s="1"/>
      <c r="R421" s="1"/>
      <c r="S421" s="565"/>
      <c r="T421" s="239"/>
      <c r="U421" s="239"/>
      <c r="V421" s="239"/>
      <c r="W421" s="239"/>
      <c r="X421" s="239"/>
      <c r="Y421" s="239"/>
      <c r="Z421" s="239"/>
      <c r="AA421" s="1"/>
      <c r="AB421" s="1"/>
      <c r="AC421" s="1"/>
      <c r="AD421" s="1"/>
      <c r="AE421" s="1"/>
      <c r="AF421" s="1"/>
      <c r="AG421" s="1"/>
      <c r="AH421" s="1"/>
      <c r="AI421" s="1"/>
      <c r="AJ421" s="1"/>
      <c r="AK421" s="1"/>
      <c r="AL421" s="1"/>
    </row>
    <row r="422" customFormat="false" ht="15" hidden="false" customHeight="false" outlineLevel="0" collapsed="false">
      <c r="K422" s="1"/>
      <c r="L422" s="1"/>
      <c r="M422" s="1"/>
      <c r="N422" s="1"/>
      <c r="O422" s="1"/>
      <c r="P422" s="1"/>
      <c r="Q422" s="1"/>
      <c r="R422" s="1"/>
      <c r="S422" s="565"/>
      <c r="T422" s="239"/>
      <c r="U422" s="239"/>
      <c r="V422" s="239"/>
      <c r="W422" s="239"/>
      <c r="X422" s="239"/>
      <c r="Y422" s="239"/>
      <c r="Z422" s="239"/>
      <c r="AA422" s="1"/>
      <c r="AB422" s="1"/>
      <c r="AC422" s="1"/>
      <c r="AD422" s="1"/>
      <c r="AE422" s="1"/>
      <c r="AF422" s="1"/>
      <c r="AG422" s="1"/>
      <c r="AH422" s="1"/>
      <c r="AI422" s="1"/>
      <c r="AJ422" s="1"/>
      <c r="AK422" s="1"/>
      <c r="AL422" s="1"/>
    </row>
    <row r="423" customFormat="false" ht="15" hidden="false" customHeight="false" outlineLevel="0" collapsed="false">
      <c r="K423" s="1"/>
      <c r="L423" s="1"/>
      <c r="M423" s="1"/>
      <c r="N423" s="1"/>
      <c r="O423" s="1"/>
      <c r="P423" s="1"/>
      <c r="Q423" s="1"/>
      <c r="R423" s="1"/>
      <c r="S423" s="565"/>
      <c r="T423" s="239"/>
      <c r="U423" s="239"/>
      <c r="V423" s="239"/>
      <c r="W423" s="239"/>
      <c r="X423" s="239"/>
      <c r="Y423" s="239"/>
      <c r="Z423" s="239"/>
      <c r="AA423" s="1"/>
      <c r="AB423" s="1"/>
      <c r="AC423" s="1"/>
      <c r="AD423" s="1"/>
      <c r="AE423" s="1"/>
      <c r="AF423" s="1"/>
      <c r="AG423" s="1"/>
      <c r="AH423" s="1"/>
      <c r="AI423" s="1"/>
      <c r="AJ423" s="1"/>
      <c r="AK423" s="1"/>
      <c r="AL423" s="1"/>
    </row>
    <row r="424" customFormat="false" ht="15" hidden="false" customHeight="false" outlineLevel="0" collapsed="false">
      <c r="K424" s="1"/>
      <c r="L424" s="1"/>
      <c r="M424" s="1"/>
      <c r="N424" s="1"/>
      <c r="O424" s="1"/>
      <c r="P424" s="1"/>
      <c r="Q424" s="1"/>
      <c r="R424" s="1"/>
      <c r="S424" s="565"/>
      <c r="T424" s="239"/>
      <c r="U424" s="239"/>
      <c r="V424" s="239"/>
      <c r="W424" s="239"/>
      <c r="X424" s="239"/>
      <c r="Y424" s="239"/>
      <c r="Z424" s="239"/>
      <c r="AA424" s="1"/>
      <c r="AB424" s="1"/>
      <c r="AC424" s="1"/>
      <c r="AD424" s="1"/>
      <c r="AE424" s="1"/>
      <c r="AF424" s="1"/>
      <c r="AG424" s="1"/>
      <c r="AH424" s="1"/>
      <c r="AI424" s="1"/>
      <c r="AJ424" s="1"/>
      <c r="AK424" s="1"/>
      <c r="AL424" s="1"/>
    </row>
    <row r="425" customFormat="false" ht="15" hidden="false" customHeight="false" outlineLevel="0" collapsed="false">
      <c r="K425" s="1"/>
      <c r="L425" s="1"/>
      <c r="M425" s="1"/>
      <c r="N425" s="1"/>
      <c r="O425" s="1"/>
      <c r="P425" s="1"/>
      <c r="Q425" s="1"/>
      <c r="R425" s="1"/>
      <c r="S425" s="565"/>
      <c r="T425" s="239"/>
      <c r="U425" s="239"/>
      <c r="V425" s="239"/>
      <c r="W425" s="239"/>
      <c r="X425" s="239"/>
      <c r="Y425" s="239"/>
      <c r="Z425" s="239"/>
      <c r="AA425" s="1"/>
      <c r="AB425" s="1"/>
      <c r="AC425" s="1"/>
      <c r="AD425" s="1"/>
      <c r="AE425" s="1"/>
      <c r="AF425" s="1"/>
      <c r="AG425" s="1"/>
      <c r="AH425" s="1"/>
      <c r="AI425" s="1"/>
      <c r="AJ425" s="1"/>
      <c r="AK425" s="1"/>
      <c r="AL425" s="1"/>
    </row>
    <row r="426" customFormat="false" ht="15" hidden="false" customHeight="false" outlineLevel="0" collapsed="false">
      <c r="K426" s="1"/>
      <c r="L426" s="1"/>
      <c r="M426" s="1"/>
      <c r="N426" s="1"/>
      <c r="O426" s="1"/>
      <c r="P426" s="1"/>
      <c r="Q426" s="1"/>
      <c r="R426" s="1"/>
      <c r="S426" s="565"/>
      <c r="T426" s="239"/>
      <c r="U426" s="239"/>
      <c r="V426" s="239"/>
      <c r="W426" s="239"/>
      <c r="X426" s="239"/>
      <c r="Y426" s="239"/>
      <c r="Z426" s="239"/>
      <c r="AA426" s="1"/>
      <c r="AB426" s="1"/>
      <c r="AC426" s="1"/>
      <c r="AD426" s="1"/>
      <c r="AE426" s="1"/>
      <c r="AF426" s="1"/>
      <c r="AG426" s="1"/>
      <c r="AH426" s="1"/>
      <c r="AI426" s="1"/>
      <c r="AJ426" s="1"/>
      <c r="AK426" s="1"/>
      <c r="AL426" s="1"/>
    </row>
    <row r="427" customFormat="false" ht="15" hidden="false" customHeight="false" outlineLevel="0" collapsed="false">
      <c r="K427" s="1"/>
      <c r="L427" s="1"/>
      <c r="M427" s="1"/>
      <c r="N427" s="1"/>
      <c r="O427" s="1"/>
      <c r="P427" s="1"/>
      <c r="Q427" s="1"/>
      <c r="R427" s="1"/>
      <c r="S427" s="565"/>
      <c r="T427" s="239"/>
      <c r="U427" s="239"/>
      <c r="V427" s="239"/>
      <c r="W427" s="239"/>
      <c r="X427" s="239"/>
      <c r="Y427" s="239"/>
      <c r="Z427" s="239"/>
      <c r="AA427" s="1"/>
      <c r="AB427" s="1"/>
      <c r="AC427" s="1"/>
      <c r="AD427" s="1"/>
      <c r="AE427" s="1"/>
      <c r="AF427" s="1"/>
      <c r="AG427" s="1"/>
      <c r="AH427" s="1"/>
      <c r="AI427" s="1"/>
      <c r="AJ427" s="1"/>
      <c r="AK427" s="1"/>
      <c r="AL427" s="1"/>
    </row>
    <row r="428" customFormat="false" ht="15" hidden="false" customHeight="false" outlineLevel="0" collapsed="false">
      <c r="K428" s="1"/>
      <c r="L428" s="1"/>
      <c r="M428" s="1"/>
      <c r="N428" s="1"/>
      <c r="O428" s="1"/>
      <c r="P428" s="1"/>
      <c r="Q428" s="1"/>
      <c r="R428" s="1"/>
      <c r="S428" s="565"/>
      <c r="T428" s="239"/>
      <c r="U428" s="239"/>
      <c r="V428" s="239"/>
      <c r="W428" s="239"/>
      <c r="X428" s="239"/>
      <c r="Y428" s="239"/>
      <c r="Z428" s="239"/>
      <c r="AA428" s="1"/>
      <c r="AB428" s="1"/>
      <c r="AC428" s="1"/>
      <c r="AD428" s="1"/>
      <c r="AE428" s="1"/>
      <c r="AF428" s="1"/>
      <c r="AG428" s="1"/>
      <c r="AH428" s="1"/>
      <c r="AI428" s="1"/>
      <c r="AJ428" s="1"/>
      <c r="AK428" s="1"/>
      <c r="AL428" s="1"/>
    </row>
    <row r="429" customFormat="false" ht="15" hidden="false" customHeight="false" outlineLevel="0" collapsed="false">
      <c r="K429" s="1"/>
      <c r="L429" s="1"/>
      <c r="M429" s="1"/>
      <c r="N429" s="1"/>
      <c r="O429" s="1"/>
      <c r="P429" s="1"/>
      <c r="Q429" s="1"/>
      <c r="R429" s="1"/>
      <c r="S429" s="565"/>
      <c r="T429" s="239"/>
      <c r="U429" s="239"/>
      <c r="V429" s="239"/>
      <c r="W429" s="239"/>
      <c r="X429" s="239"/>
      <c r="Y429" s="239"/>
      <c r="Z429" s="239"/>
      <c r="AA429" s="1"/>
      <c r="AB429" s="1"/>
      <c r="AC429" s="1"/>
      <c r="AD429" s="1"/>
      <c r="AE429" s="1"/>
      <c r="AF429" s="1"/>
      <c r="AG429" s="1"/>
      <c r="AH429" s="1"/>
      <c r="AI429" s="1"/>
      <c r="AJ429" s="1"/>
      <c r="AK429" s="1"/>
      <c r="AL429" s="1"/>
    </row>
    <row r="430" customFormat="false" ht="15" hidden="false" customHeight="false" outlineLevel="0" collapsed="false">
      <c r="K430" s="1"/>
      <c r="L430" s="1"/>
      <c r="M430" s="1"/>
      <c r="N430" s="1"/>
      <c r="O430" s="1"/>
      <c r="P430" s="1"/>
      <c r="Q430" s="1"/>
      <c r="R430" s="1"/>
      <c r="S430" s="565"/>
      <c r="T430" s="239"/>
      <c r="U430" s="239"/>
      <c r="V430" s="239"/>
      <c r="W430" s="239"/>
      <c r="X430" s="239"/>
      <c r="Y430" s="239"/>
      <c r="Z430" s="239"/>
      <c r="AA430" s="1"/>
      <c r="AB430" s="1"/>
      <c r="AC430" s="1"/>
      <c r="AD430" s="1"/>
      <c r="AE430" s="1"/>
      <c r="AF430" s="1"/>
      <c r="AG430" s="1"/>
      <c r="AH430" s="1"/>
      <c r="AI430" s="1"/>
      <c r="AJ430" s="1"/>
      <c r="AK430" s="1"/>
      <c r="AL430" s="1"/>
    </row>
    <row r="431" customFormat="false" ht="15" hidden="false" customHeight="false" outlineLevel="0" collapsed="false">
      <c r="K431" s="1"/>
      <c r="L431" s="1"/>
      <c r="M431" s="1"/>
      <c r="N431" s="1"/>
      <c r="O431" s="1"/>
      <c r="P431" s="1"/>
      <c r="Q431" s="1"/>
      <c r="R431" s="1"/>
      <c r="S431" s="565"/>
      <c r="T431" s="239"/>
      <c r="U431" s="239"/>
      <c r="V431" s="239"/>
      <c r="W431" s="239"/>
      <c r="X431" s="239"/>
      <c r="Y431" s="239"/>
      <c r="Z431" s="239"/>
      <c r="AA431" s="1"/>
      <c r="AB431" s="1"/>
      <c r="AC431" s="1"/>
      <c r="AD431" s="1"/>
      <c r="AE431" s="1"/>
      <c r="AF431" s="1"/>
      <c r="AG431" s="1"/>
      <c r="AH431" s="1"/>
      <c r="AI431" s="1"/>
      <c r="AJ431" s="1"/>
      <c r="AK431" s="1"/>
      <c r="AL431" s="1"/>
    </row>
    <row r="432" customFormat="false" ht="15" hidden="false" customHeight="false" outlineLevel="0" collapsed="false">
      <c r="K432" s="1"/>
      <c r="L432" s="1"/>
      <c r="M432" s="1"/>
      <c r="N432" s="1"/>
      <c r="O432" s="1"/>
      <c r="P432" s="1"/>
      <c r="Q432" s="1"/>
      <c r="R432" s="1"/>
      <c r="S432" s="565"/>
      <c r="T432" s="239"/>
      <c r="U432" s="239"/>
      <c r="V432" s="239"/>
      <c r="W432" s="239"/>
      <c r="X432" s="239"/>
      <c r="Y432" s="239"/>
      <c r="Z432" s="239"/>
      <c r="AA432" s="1"/>
      <c r="AB432" s="1"/>
      <c r="AC432" s="1"/>
      <c r="AD432" s="1"/>
      <c r="AE432" s="1"/>
      <c r="AF432" s="1"/>
      <c r="AG432" s="1"/>
      <c r="AH432" s="1"/>
      <c r="AI432" s="1"/>
      <c r="AJ432" s="1"/>
      <c r="AK432" s="1"/>
      <c r="AL432" s="1"/>
    </row>
    <row r="433" customFormat="false" ht="15" hidden="false" customHeight="false" outlineLevel="0" collapsed="false">
      <c r="K433" s="1"/>
      <c r="L433" s="1"/>
      <c r="M433" s="1"/>
      <c r="N433" s="1"/>
      <c r="O433" s="1"/>
      <c r="P433" s="1"/>
      <c r="Q433" s="1"/>
      <c r="R433" s="1"/>
      <c r="S433" s="565"/>
      <c r="T433" s="239"/>
      <c r="U433" s="239"/>
      <c r="V433" s="239"/>
      <c r="W433" s="239"/>
      <c r="X433" s="239"/>
      <c r="Y433" s="239"/>
      <c r="Z433" s="239"/>
      <c r="AA433" s="1"/>
      <c r="AB433" s="1"/>
      <c r="AC433" s="1"/>
      <c r="AD433" s="1"/>
      <c r="AE433" s="1"/>
      <c r="AF433" s="1"/>
      <c r="AG433" s="1"/>
      <c r="AH433" s="1"/>
      <c r="AI433" s="1"/>
      <c r="AJ433" s="1"/>
      <c r="AK433" s="1"/>
      <c r="AL433" s="1"/>
    </row>
    <row r="434" customFormat="false" ht="15" hidden="false" customHeight="false" outlineLevel="0" collapsed="false">
      <c r="K434" s="1"/>
      <c r="L434" s="1"/>
      <c r="M434" s="1"/>
      <c r="N434" s="1"/>
      <c r="O434" s="1"/>
      <c r="P434" s="1"/>
      <c r="Q434" s="1"/>
      <c r="R434" s="1"/>
      <c r="S434" s="565"/>
      <c r="T434" s="239"/>
      <c r="U434" s="239"/>
      <c r="V434" s="239"/>
      <c r="W434" s="239"/>
      <c r="X434" s="239"/>
      <c r="Y434" s="239"/>
      <c r="Z434" s="239"/>
      <c r="AA434" s="1"/>
      <c r="AB434" s="1"/>
      <c r="AC434" s="1"/>
      <c r="AD434" s="1"/>
      <c r="AE434" s="1"/>
      <c r="AF434" s="1"/>
      <c r="AG434" s="1"/>
      <c r="AH434" s="1"/>
      <c r="AI434" s="1"/>
      <c r="AJ434" s="1"/>
      <c r="AK434" s="1"/>
      <c r="AL434" s="1"/>
    </row>
    <row r="435" customFormat="false" ht="15" hidden="false" customHeight="false" outlineLevel="0" collapsed="false">
      <c r="K435" s="1"/>
      <c r="L435" s="1"/>
      <c r="M435" s="1"/>
      <c r="N435" s="1"/>
      <c r="O435" s="1"/>
      <c r="P435" s="1"/>
      <c r="Q435" s="1"/>
      <c r="R435" s="1"/>
      <c r="S435" s="565"/>
      <c r="T435" s="239"/>
      <c r="U435" s="239"/>
      <c r="V435" s="239"/>
      <c r="W435" s="239"/>
      <c r="X435" s="239"/>
      <c r="Y435" s="239"/>
      <c r="Z435" s="239"/>
      <c r="AA435" s="1"/>
      <c r="AB435" s="1"/>
      <c r="AC435" s="1"/>
      <c r="AD435" s="1"/>
      <c r="AE435" s="1"/>
      <c r="AF435" s="1"/>
      <c r="AG435" s="1"/>
      <c r="AH435" s="1"/>
      <c r="AI435" s="1"/>
      <c r="AJ435" s="1"/>
      <c r="AK435" s="1"/>
      <c r="AL435" s="1"/>
    </row>
    <row r="436" customFormat="false" ht="15" hidden="false" customHeight="false" outlineLevel="0" collapsed="false">
      <c r="K436" s="1"/>
      <c r="L436" s="1"/>
      <c r="M436" s="1"/>
      <c r="N436" s="1"/>
      <c r="O436" s="1"/>
      <c r="P436" s="1"/>
      <c r="Q436" s="1"/>
      <c r="R436" s="1"/>
      <c r="S436" s="565"/>
      <c r="T436" s="239"/>
      <c r="U436" s="239"/>
      <c r="V436" s="239"/>
      <c r="W436" s="239"/>
      <c r="X436" s="239"/>
      <c r="Y436" s="239"/>
      <c r="Z436" s="239"/>
      <c r="AA436" s="1"/>
      <c r="AB436" s="1"/>
      <c r="AC436" s="1"/>
      <c r="AD436" s="1"/>
      <c r="AE436" s="1"/>
      <c r="AF436" s="1"/>
      <c r="AG436" s="1"/>
      <c r="AH436" s="1"/>
      <c r="AI436" s="1"/>
      <c r="AJ436" s="1"/>
      <c r="AK436" s="1"/>
      <c r="AL436" s="1"/>
    </row>
    <row r="437" customFormat="false" ht="15" hidden="false" customHeight="false" outlineLevel="0" collapsed="false">
      <c r="K437" s="1"/>
      <c r="L437" s="1"/>
      <c r="M437" s="1"/>
      <c r="N437" s="1"/>
      <c r="O437" s="1"/>
      <c r="P437" s="1"/>
      <c r="Q437" s="1"/>
      <c r="R437" s="1"/>
      <c r="S437" s="565"/>
      <c r="T437" s="239"/>
      <c r="U437" s="239"/>
      <c r="V437" s="239"/>
      <c r="W437" s="239"/>
      <c r="X437" s="239"/>
      <c r="Y437" s="239"/>
      <c r="Z437" s="239"/>
      <c r="AA437" s="1"/>
      <c r="AB437" s="1"/>
      <c r="AC437" s="1"/>
      <c r="AD437" s="1"/>
      <c r="AE437" s="1"/>
      <c r="AF437" s="1"/>
      <c r="AG437" s="1"/>
      <c r="AH437" s="1"/>
      <c r="AI437" s="1"/>
      <c r="AJ437" s="1"/>
      <c r="AK437" s="1"/>
      <c r="AL437" s="1"/>
    </row>
    <row r="438" customFormat="false" ht="15" hidden="false" customHeight="false" outlineLevel="0" collapsed="false">
      <c r="K438" s="1"/>
      <c r="L438" s="1"/>
      <c r="M438" s="1"/>
      <c r="N438" s="1"/>
      <c r="O438" s="1"/>
      <c r="P438" s="1"/>
      <c r="Q438" s="1"/>
      <c r="R438" s="1"/>
      <c r="S438" s="565"/>
      <c r="T438" s="239"/>
      <c r="U438" s="239"/>
      <c r="V438" s="239"/>
      <c r="W438" s="239"/>
      <c r="X438" s="239"/>
      <c r="Y438" s="239"/>
      <c r="Z438" s="239"/>
      <c r="AA438" s="1"/>
      <c r="AB438" s="1"/>
      <c r="AC438" s="1"/>
      <c r="AD438" s="1"/>
      <c r="AE438" s="1"/>
      <c r="AF438" s="1"/>
      <c r="AG438" s="1"/>
      <c r="AH438" s="1"/>
      <c r="AI438" s="1"/>
      <c r="AJ438" s="1"/>
      <c r="AK438" s="1"/>
      <c r="AL438" s="1"/>
    </row>
    <row r="439" customFormat="false" ht="15" hidden="false" customHeight="false" outlineLevel="0" collapsed="false">
      <c r="K439" s="1"/>
      <c r="L439" s="1"/>
      <c r="M439" s="1"/>
      <c r="N439" s="1"/>
      <c r="O439" s="1"/>
      <c r="P439" s="1"/>
      <c r="Q439" s="1"/>
      <c r="R439" s="1"/>
      <c r="S439" s="565"/>
      <c r="T439" s="239"/>
      <c r="U439" s="239"/>
      <c r="V439" s="239"/>
      <c r="W439" s="239"/>
      <c r="X439" s="239"/>
      <c r="Y439" s="239"/>
      <c r="Z439" s="239"/>
      <c r="AA439" s="1"/>
      <c r="AB439" s="1"/>
      <c r="AC439" s="1"/>
      <c r="AD439" s="1"/>
      <c r="AE439" s="1"/>
      <c r="AF439" s="1"/>
      <c r="AG439" s="1"/>
      <c r="AH439" s="1"/>
      <c r="AI439" s="1"/>
      <c r="AJ439" s="1"/>
      <c r="AK439" s="1"/>
      <c r="AL439" s="1"/>
    </row>
    <row r="440" customFormat="false" ht="15" hidden="false" customHeight="false" outlineLevel="0" collapsed="false">
      <c r="K440" s="1"/>
      <c r="L440" s="1"/>
      <c r="M440" s="1"/>
      <c r="N440" s="1"/>
      <c r="O440" s="1"/>
      <c r="P440" s="1"/>
      <c r="Q440" s="1"/>
      <c r="R440" s="1"/>
      <c r="S440" s="565"/>
      <c r="T440" s="239"/>
      <c r="U440" s="239"/>
      <c r="V440" s="239"/>
      <c r="W440" s="239"/>
      <c r="X440" s="239"/>
      <c r="Y440" s="239"/>
      <c r="Z440" s="239"/>
      <c r="AA440" s="1"/>
      <c r="AB440" s="1"/>
      <c r="AC440" s="1"/>
      <c r="AD440" s="1"/>
      <c r="AE440" s="1"/>
      <c r="AF440" s="1"/>
      <c r="AG440" s="1"/>
      <c r="AH440" s="1"/>
      <c r="AI440" s="1"/>
      <c r="AJ440" s="1"/>
      <c r="AK440" s="1"/>
      <c r="AL440" s="1"/>
    </row>
    <row r="441" customFormat="false" ht="15" hidden="false" customHeight="false" outlineLevel="0" collapsed="false">
      <c r="K441" s="1"/>
      <c r="L441" s="1"/>
      <c r="M441" s="1"/>
      <c r="N441" s="1"/>
      <c r="O441" s="1"/>
      <c r="P441" s="1"/>
      <c r="Q441" s="1"/>
      <c r="R441" s="1"/>
      <c r="S441" s="565"/>
      <c r="T441" s="239"/>
      <c r="U441" s="239"/>
      <c r="V441" s="239"/>
      <c r="W441" s="239"/>
      <c r="X441" s="239"/>
      <c r="Y441" s="239"/>
      <c r="Z441" s="239"/>
      <c r="AA441" s="1"/>
      <c r="AB441" s="1"/>
      <c r="AC441" s="1"/>
      <c r="AD441" s="1"/>
      <c r="AE441" s="1"/>
      <c r="AF441" s="1"/>
      <c r="AG441" s="1"/>
      <c r="AH441" s="1"/>
      <c r="AI441" s="1"/>
      <c r="AJ441" s="1"/>
      <c r="AK441" s="1"/>
      <c r="AL441" s="1"/>
    </row>
    <row r="442" customFormat="false" ht="15" hidden="false" customHeight="false" outlineLevel="0" collapsed="false">
      <c r="K442" s="1"/>
      <c r="L442" s="1"/>
      <c r="M442" s="1"/>
      <c r="N442" s="1"/>
      <c r="O442" s="1"/>
      <c r="P442" s="1"/>
      <c r="Q442" s="1"/>
      <c r="R442" s="1"/>
      <c r="S442" s="565"/>
      <c r="T442" s="239"/>
      <c r="U442" s="239"/>
      <c r="V442" s="239"/>
      <c r="W442" s="239"/>
      <c r="X442" s="239"/>
      <c r="Y442" s="239"/>
      <c r="Z442" s="239"/>
      <c r="AA442" s="1"/>
      <c r="AB442" s="1"/>
      <c r="AC442" s="1"/>
      <c r="AD442" s="1"/>
      <c r="AE442" s="1"/>
      <c r="AF442" s="1"/>
      <c r="AG442" s="1"/>
      <c r="AH442" s="1"/>
      <c r="AI442" s="1"/>
      <c r="AJ442" s="1"/>
      <c r="AK442" s="1"/>
      <c r="AL442" s="1"/>
    </row>
    <row r="443" customFormat="false" ht="15" hidden="false" customHeight="false" outlineLevel="0" collapsed="false">
      <c r="K443" s="1"/>
      <c r="L443" s="1"/>
      <c r="M443" s="1"/>
      <c r="N443" s="1"/>
      <c r="O443" s="1"/>
      <c r="P443" s="1"/>
      <c r="Q443" s="1"/>
      <c r="R443" s="1"/>
      <c r="S443" s="565"/>
      <c r="T443" s="239"/>
      <c r="U443" s="239"/>
      <c r="V443" s="239"/>
      <c r="W443" s="239"/>
      <c r="X443" s="239"/>
      <c r="Y443" s="239"/>
      <c r="Z443" s="239"/>
      <c r="AA443" s="1"/>
      <c r="AB443" s="1"/>
      <c r="AC443" s="1"/>
      <c r="AD443" s="1"/>
      <c r="AE443" s="1"/>
      <c r="AF443" s="1"/>
      <c r="AG443" s="1"/>
      <c r="AH443" s="1"/>
      <c r="AI443" s="1"/>
      <c r="AJ443" s="1"/>
      <c r="AK443" s="1"/>
      <c r="AL443" s="1"/>
    </row>
    <row r="444" customFormat="false" ht="15" hidden="false" customHeight="false" outlineLevel="0" collapsed="false">
      <c r="K444" s="1"/>
      <c r="L444" s="1"/>
      <c r="M444" s="1"/>
      <c r="N444" s="1"/>
      <c r="O444" s="1"/>
      <c r="P444" s="1"/>
      <c r="Q444" s="1"/>
      <c r="R444" s="1"/>
      <c r="S444" s="565"/>
      <c r="T444" s="239"/>
      <c r="U444" s="239"/>
      <c r="V444" s="239"/>
      <c r="W444" s="239"/>
      <c r="X444" s="239"/>
      <c r="Y444" s="239"/>
      <c r="Z444" s="239"/>
      <c r="AA444" s="1"/>
      <c r="AB444" s="1"/>
      <c r="AC444" s="1"/>
      <c r="AD444" s="1"/>
      <c r="AE444" s="1"/>
      <c r="AF444" s="1"/>
      <c r="AG444" s="1"/>
      <c r="AH444" s="1"/>
      <c r="AI444" s="1"/>
      <c r="AJ444" s="1"/>
      <c r="AK444" s="1"/>
      <c r="AL444" s="1"/>
    </row>
    <row r="445" customFormat="false" ht="15" hidden="false" customHeight="false" outlineLevel="0" collapsed="false">
      <c r="K445" s="1"/>
      <c r="L445" s="1"/>
      <c r="M445" s="1"/>
      <c r="N445" s="1"/>
      <c r="O445" s="1"/>
      <c r="P445" s="1"/>
      <c r="Q445" s="1"/>
      <c r="R445" s="1"/>
      <c r="S445" s="565"/>
      <c r="T445" s="239"/>
      <c r="U445" s="239"/>
      <c r="V445" s="239"/>
      <c r="W445" s="239"/>
      <c r="X445" s="239"/>
      <c r="Y445" s="239"/>
      <c r="Z445" s="239"/>
      <c r="AA445" s="1"/>
      <c r="AB445" s="1"/>
      <c r="AC445" s="1"/>
      <c r="AD445" s="1"/>
      <c r="AE445" s="1"/>
      <c r="AF445" s="1"/>
      <c r="AG445" s="1"/>
      <c r="AH445" s="1"/>
      <c r="AI445" s="1"/>
      <c r="AJ445" s="1"/>
      <c r="AK445" s="1"/>
      <c r="AL445" s="1"/>
    </row>
    <row r="446" customFormat="false" ht="15" hidden="false" customHeight="false" outlineLevel="0" collapsed="false">
      <c r="K446" s="1"/>
      <c r="L446" s="1"/>
      <c r="M446" s="1"/>
      <c r="N446" s="1"/>
      <c r="O446" s="1"/>
      <c r="P446" s="1"/>
      <c r="Q446" s="1"/>
      <c r="R446" s="1"/>
      <c r="S446" s="565"/>
      <c r="T446" s="239"/>
      <c r="U446" s="239"/>
      <c r="V446" s="239"/>
      <c r="W446" s="239"/>
      <c r="X446" s="239"/>
      <c r="Y446" s="239"/>
      <c r="Z446" s="239"/>
      <c r="AA446" s="1"/>
      <c r="AB446" s="1"/>
      <c r="AC446" s="1"/>
      <c r="AD446" s="1"/>
      <c r="AE446" s="1"/>
      <c r="AF446" s="1"/>
      <c r="AG446" s="1"/>
      <c r="AH446" s="1"/>
      <c r="AI446" s="1"/>
      <c r="AJ446" s="1"/>
      <c r="AK446" s="1"/>
      <c r="AL446" s="1"/>
    </row>
    <row r="447" customFormat="false" ht="15" hidden="false" customHeight="false" outlineLevel="0" collapsed="false">
      <c r="K447" s="1"/>
      <c r="L447" s="1"/>
      <c r="M447" s="1"/>
      <c r="N447" s="1"/>
      <c r="O447" s="1"/>
      <c r="P447" s="1"/>
      <c r="Q447" s="1"/>
      <c r="R447" s="1"/>
      <c r="S447" s="565"/>
      <c r="T447" s="239"/>
      <c r="U447" s="239"/>
      <c r="V447" s="239"/>
      <c r="W447" s="239"/>
      <c r="X447" s="239"/>
      <c r="Y447" s="239"/>
      <c r="Z447" s="239"/>
      <c r="AA447" s="1"/>
      <c r="AB447" s="1"/>
      <c r="AC447" s="1"/>
      <c r="AD447" s="1"/>
      <c r="AE447" s="1"/>
      <c r="AF447" s="1"/>
      <c r="AG447" s="1"/>
      <c r="AH447" s="1"/>
      <c r="AI447" s="1"/>
      <c r="AJ447" s="1"/>
      <c r="AK447" s="1"/>
      <c r="AL447" s="1"/>
    </row>
    <row r="448" customFormat="false" ht="15" hidden="false" customHeight="false" outlineLevel="0" collapsed="false">
      <c r="K448" s="1"/>
      <c r="L448" s="1"/>
      <c r="M448" s="1"/>
      <c r="N448" s="1"/>
      <c r="O448" s="1"/>
      <c r="P448" s="1"/>
      <c r="Q448" s="1"/>
      <c r="R448" s="1"/>
      <c r="S448" s="565"/>
      <c r="T448" s="239"/>
      <c r="U448" s="239"/>
      <c r="V448" s="239"/>
      <c r="W448" s="239"/>
      <c r="X448" s="239"/>
      <c r="Y448" s="239"/>
      <c r="Z448" s="239"/>
      <c r="AA448" s="1"/>
      <c r="AB448" s="1"/>
      <c r="AC448" s="1"/>
      <c r="AD448" s="1"/>
      <c r="AE448" s="1"/>
      <c r="AF448" s="1"/>
      <c r="AG448" s="1"/>
      <c r="AH448" s="1"/>
      <c r="AI448" s="1"/>
      <c r="AJ448" s="1"/>
      <c r="AK448" s="1"/>
      <c r="AL448" s="1"/>
    </row>
    <row r="449" customFormat="false" ht="15" hidden="false" customHeight="false" outlineLevel="0" collapsed="false">
      <c r="K449" s="1"/>
      <c r="L449" s="1"/>
      <c r="M449" s="1"/>
      <c r="N449" s="1"/>
      <c r="O449" s="1"/>
      <c r="P449" s="1"/>
      <c r="Q449" s="1"/>
      <c r="R449" s="1"/>
      <c r="S449" s="565"/>
      <c r="T449" s="239"/>
      <c r="U449" s="239"/>
      <c r="V449" s="239"/>
      <c r="W449" s="239"/>
      <c r="X449" s="239"/>
      <c r="Y449" s="239"/>
      <c r="Z449" s="239"/>
      <c r="AA449" s="1"/>
      <c r="AB449" s="1"/>
      <c r="AC449" s="1"/>
      <c r="AD449" s="1"/>
      <c r="AE449" s="1"/>
      <c r="AF449" s="1"/>
      <c r="AG449" s="1"/>
      <c r="AH449" s="1"/>
      <c r="AI449" s="1"/>
      <c r="AJ449" s="1"/>
      <c r="AK449" s="1"/>
      <c r="AL449" s="1"/>
    </row>
    <row r="450" customFormat="false" ht="15" hidden="false" customHeight="false" outlineLevel="0" collapsed="false">
      <c r="K450" s="1"/>
      <c r="L450" s="1"/>
      <c r="M450" s="1"/>
      <c r="N450" s="1"/>
      <c r="O450" s="1"/>
      <c r="P450" s="1"/>
      <c r="Q450" s="1"/>
      <c r="R450" s="1"/>
      <c r="S450" s="565"/>
      <c r="T450" s="239"/>
      <c r="U450" s="239"/>
      <c r="V450" s="239"/>
      <c r="W450" s="239"/>
      <c r="X450" s="239"/>
      <c r="Y450" s="239"/>
      <c r="Z450" s="239"/>
      <c r="AA450" s="1"/>
      <c r="AB450" s="1"/>
      <c r="AC450" s="1"/>
      <c r="AD450" s="1"/>
      <c r="AE450" s="1"/>
      <c r="AF450" s="1"/>
      <c r="AG450" s="1"/>
      <c r="AH450" s="1"/>
      <c r="AI450" s="1"/>
      <c r="AJ450" s="1"/>
      <c r="AK450" s="1"/>
      <c r="AL450" s="1"/>
    </row>
    <row r="451" customFormat="false" ht="15" hidden="false" customHeight="false" outlineLevel="0" collapsed="false">
      <c r="K451" s="1"/>
      <c r="L451" s="1"/>
      <c r="M451" s="1"/>
      <c r="N451" s="1"/>
      <c r="O451" s="1"/>
      <c r="P451" s="1"/>
      <c r="Q451" s="1"/>
      <c r="R451" s="1"/>
      <c r="S451" s="565"/>
      <c r="T451" s="239"/>
      <c r="U451" s="239"/>
      <c r="V451" s="239"/>
      <c r="W451" s="239"/>
      <c r="X451" s="239"/>
      <c r="Y451" s="239"/>
      <c r="Z451" s="239"/>
      <c r="AA451" s="1"/>
      <c r="AB451" s="1"/>
      <c r="AC451" s="1"/>
      <c r="AD451" s="1"/>
      <c r="AE451" s="1"/>
      <c r="AF451" s="1"/>
      <c r="AG451" s="1"/>
      <c r="AH451" s="1"/>
      <c r="AI451" s="1"/>
      <c r="AJ451" s="1"/>
      <c r="AK451" s="1"/>
      <c r="AL451" s="1"/>
    </row>
    <row r="452" customFormat="false" ht="15" hidden="false" customHeight="false" outlineLevel="0" collapsed="false">
      <c r="K452" s="1"/>
      <c r="L452" s="1"/>
      <c r="M452" s="1"/>
      <c r="N452" s="1"/>
      <c r="O452" s="1"/>
      <c r="P452" s="1"/>
      <c r="Q452" s="1"/>
      <c r="R452" s="1"/>
      <c r="S452" s="565"/>
      <c r="T452" s="239"/>
      <c r="U452" s="239"/>
      <c r="V452" s="239"/>
      <c r="W452" s="239"/>
      <c r="X452" s="239"/>
      <c r="Y452" s="239"/>
      <c r="Z452" s="239"/>
      <c r="AA452" s="1"/>
      <c r="AB452" s="1"/>
      <c r="AC452" s="1"/>
      <c r="AD452" s="1"/>
      <c r="AE452" s="1"/>
      <c r="AF452" s="1"/>
      <c r="AG452" s="1"/>
      <c r="AH452" s="1"/>
      <c r="AI452" s="1"/>
      <c r="AJ452" s="1"/>
      <c r="AK452" s="1"/>
      <c r="AL452" s="1"/>
    </row>
    <row r="453" customFormat="false" ht="15" hidden="false" customHeight="false" outlineLevel="0" collapsed="false">
      <c r="K453" s="1"/>
      <c r="L453" s="1"/>
      <c r="M453" s="1"/>
      <c r="N453" s="1"/>
      <c r="O453" s="1"/>
      <c r="P453" s="1"/>
      <c r="Q453" s="1"/>
      <c r="R453" s="1"/>
      <c r="S453" s="565"/>
      <c r="T453" s="239"/>
      <c r="U453" s="239"/>
      <c r="V453" s="239"/>
      <c r="W453" s="239"/>
      <c r="X453" s="239"/>
      <c r="Y453" s="239"/>
      <c r="Z453" s="239"/>
      <c r="AA453" s="1"/>
      <c r="AB453" s="1"/>
      <c r="AC453" s="1"/>
      <c r="AD453" s="1"/>
      <c r="AE453" s="1"/>
      <c r="AF453" s="1"/>
      <c r="AG453" s="1"/>
      <c r="AH453" s="1"/>
      <c r="AI453" s="1"/>
      <c r="AJ453" s="1"/>
      <c r="AK453" s="1"/>
      <c r="AL453" s="1"/>
    </row>
    <row r="454" customFormat="false" ht="15" hidden="false" customHeight="false" outlineLevel="0" collapsed="false">
      <c r="K454" s="1"/>
      <c r="L454" s="1"/>
      <c r="M454" s="1"/>
      <c r="N454" s="1"/>
      <c r="O454" s="1"/>
      <c r="P454" s="1"/>
      <c r="Q454" s="1"/>
      <c r="R454" s="1"/>
      <c r="S454" s="565"/>
      <c r="T454" s="239"/>
      <c r="U454" s="239"/>
      <c r="V454" s="239"/>
      <c r="W454" s="239"/>
      <c r="X454" s="239"/>
      <c r="Y454" s="239"/>
      <c r="Z454" s="239"/>
      <c r="AA454" s="1"/>
      <c r="AB454" s="1"/>
      <c r="AC454" s="1"/>
      <c r="AD454" s="1"/>
      <c r="AE454" s="1"/>
      <c r="AF454" s="1"/>
      <c r="AG454" s="1"/>
      <c r="AH454" s="1"/>
      <c r="AI454" s="1"/>
      <c r="AJ454" s="1"/>
      <c r="AK454" s="1"/>
      <c r="AL454" s="1"/>
    </row>
    <row r="455" customFormat="false" ht="15" hidden="false" customHeight="false" outlineLevel="0" collapsed="false">
      <c r="K455" s="1"/>
      <c r="L455" s="1"/>
      <c r="M455" s="1"/>
      <c r="N455" s="1"/>
      <c r="O455" s="1"/>
      <c r="P455" s="1"/>
      <c r="Q455" s="1"/>
      <c r="R455" s="1"/>
      <c r="S455" s="565"/>
      <c r="T455" s="239"/>
      <c r="U455" s="239"/>
      <c r="V455" s="239"/>
      <c r="W455" s="239"/>
      <c r="X455" s="239"/>
      <c r="Y455" s="239"/>
      <c r="Z455" s="239"/>
      <c r="AA455" s="1"/>
      <c r="AB455" s="1"/>
      <c r="AC455" s="1"/>
      <c r="AD455" s="1"/>
      <c r="AE455" s="1"/>
      <c r="AF455" s="1"/>
      <c r="AG455" s="1"/>
      <c r="AH455" s="1"/>
      <c r="AI455" s="1"/>
      <c r="AJ455" s="1"/>
      <c r="AK455" s="1"/>
      <c r="AL455" s="1"/>
    </row>
    <row r="456" customFormat="false" ht="15" hidden="false" customHeight="false" outlineLevel="0" collapsed="false">
      <c r="K456" s="1"/>
      <c r="L456" s="1"/>
      <c r="M456" s="1"/>
      <c r="N456" s="1"/>
      <c r="O456" s="1"/>
      <c r="P456" s="1"/>
      <c r="Q456" s="1"/>
      <c r="R456" s="1"/>
      <c r="S456" s="565"/>
      <c r="T456" s="239"/>
      <c r="U456" s="239"/>
      <c r="V456" s="239"/>
      <c r="W456" s="239"/>
      <c r="X456" s="239"/>
      <c r="Y456" s="239"/>
      <c r="Z456" s="239"/>
      <c r="AA456" s="1"/>
      <c r="AB456" s="1"/>
      <c r="AC456" s="1"/>
      <c r="AD456" s="1"/>
      <c r="AE456" s="1"/>
      <c r="AF456" s="1"/>
      <c r="AG456" s="1"/>
      <c r="AH456" s="1"/>
      <c r="AI456" s="1"/>
      <c r="AJ456" s="1"/>
      <c r="AK456" s="1"/>
      <c r="AL456" s="1"/>
    </row>
    <row r="457" customFormat="false" ht="15" hidden="false" customHeight="false" outlineLevel="0" collapsed="false">
      <c r="K457" s="1"/>
      <c r="L457" s="1"/>
      <c r="M457" s="1"/>
      <c r="N457" s="1"/>
      <c r="O457" s="1"/>
      <c r="P457" s="1"/>
      <c r="Q457" s="1"/>
      <c r="R457" s="1"/>
      <c r="S457" s="565"/>
      <c r="T457" s="239"/>
      <c r="U457" s="239"/>
      <c r="V457" s="239"/>
      <c r="W457" s="239"/>
      <c r="X457" s="239"/>
      <c r="Y457" s="239"/>
      <c r="Z457" s="239"/>
      <c r="AA457" s="1"/>
      <c r="AB457" s="1"/>
      <c r="AC457" s="1"/>
      <c r="AD457" s="1"/>
      <c r="AE457" s="1"/>
      <c r="AF457" s="1"/>
      <c r="AG457" s="1"/>
      <c r="AH457" s="1"/>
      <c r="AI457" s="1"/>
      <c r="AJ457" s="1"/>
      <c r="AK457" s="1"/>
      <c r="AL457" s="1"/>
    </row>
    <row r="458" customFormat="false" ht="15" hidden="false" customHeight="false" outlineLevel="0" collapsed="false">
      <c r="K458" s="1"/>
      <c r="L458" s="1"/>
      <c r="M458" s="1"/>
      <c r="N458" s="1"/>
      <c r="O458" s="1"/>
      <c r="P458" s="1"/>
      <c r="Q458" s="1"/>
      <c r="R458" s="1"/>
      <c r="S458" s="565"/>
      <c r="T458" s="239"/>
      <c r="U458" s="239"/>
      <c r="V458" s="239"/>
      <c r="W458" s="239"/>
      <c r="X458" s="239"/>
      <c r="Y458" s="239"/>
      <c r="Z458" s="239"/>
      <c r="AA458" s="1"/>
      <c r="AB458" s="1"/>
      <c r="AC458" s="1"/>
      <c r="AD458" s="1"/>
      <c r="AE458" s="1"/>
      <c r="AF458" s="1"/>
      <c r="AG458" s="1"/>
      <c r="AH458" s="1"/>
      <c r="AI458" s="1"/>
      <c r="AJ458" s="1"/>
      <c r="AK458" s="1"/>
      <c r="AL458" s="1"/>
    </row>
    <row r="459" customFormat="false" ht="15" hidden="false" customHeight="false" outlineLevel="0" collapsed="false">
      <c r="K459" s="1"/>
      <c r="L459" s="1"/>
      <c r="M459" s="1"/>
      <c r="N459" s="1"/>
      <c r="O459" s="1"/>
      <c r="P459" s="1"/>
      <c r="Q459" s="1"/>
      <c r="R459" s="1"/>
      <c r="S459" s="565"/>
      <c r="T459" s="239"/>
      <c r="U459" s="239"/>
      <c r="V459" s="239"/>
      <c r="W459" s="239"/>
      <c r="X459" s="239"/>
      <c r="Y459" s="239"/>
      <c r="Z459" s="239"/>
      <c r="AA459" s="1"/>
      <c r="AB459" s="1"/>
      <c r="AC459" s="1"/>
      <c r="AD459" s="1"/>
      <c r="AE459" s="1"/>
      <c r="AF459" s="1"/>
      <c r="AG459" s="1"/>
      <c r="AH459" s="1"/>
      <c r="AI459" s="1"/>
      <c r="AJ459" s="1"/>
      <c r="AK459" s="1"/>
      <c r="AL459" s="1"/>
    </row>
    <row r="460" customFormat="false" ht="15" hidden="false" customHeight="false" outlineLevel="0" collapsed="false">
      <c r="K460" s="1"/>
      <c r="L460" s="1"/>
      <c r="M460" s="1"/>
      <c r="N460" s="1"/>
      <c r="O460" s="1"/>
      <c r="P460" s="1"/>
      <c r="Q460" s="1"/>
      <c r="R460" s="1"/>
      <c r="S460" s="565"/>
      <c r="T460" s="239"/>
      <c r="U460" s="239"/>
      <c r="V460" s="239"/>
      <c r="W460" s="239"/>
      <c r="X460" s="239"/>
      <c r="Y460" s="239"/>
      <c r="Z460" s="239"/>
      <c r="AA460" s="1"/>
      <c r="AB460" s="1"/>
      <c r="AC460" s="1"/>
      <c r="AD460" s="1"/>
      <c r="AE460" s="1"/>
      <c r="AF460" s="1"/>
      <c r="AG460" s="1"/>
      <c r="AH460" s="1"/>
      <c r="AI460" s="1"/>
      <c r="AJ460" s="1"/>
      <c r="AK460" s="1"/>
      <c r="AL460" s="1"/>
    </row>
    <row r="461" customFormat="false" ht="15" hidden="false" customHeight="false" outlineLevel="0" collapsed="false">
      <c r="K461" s="1"/>
      <c r="L461" s="1"/>
      <c r="M461" s="1"/>
      <c r="N461" s="1"/>
      <c r="O461" s="1"/>
      <c r="P461" s="1"/>
      <c r="Q461" s="1"/>
      <c r="R461" s="1"/>
      <c r="S461" s="565"/>
      <c r="T461" s="239"/>
      <c r="U461" s="239"/>
      <c r="V461" s="239"/>
      <c r="W461" s="239"/>
      <c r="X461" s="239"/>
      <c r="Y461" s="239"/>
      <c r="Z461" s="239"/>
      <c r="AA461" s="1"/>
      <c r="AB461" s="1"/>
      <c r="AC461" s="1"/>
      <c r="AD461" s="1"/>
      <c r="AE461" s="1"/>
      <c r="AF461" s="1"/>
      <c r="AG461" s="1"/>
      <c r="AH461" s="1"/>
      <c r="AI461" s="1"/>
      <c r="AJ461" s="1"/>
      <c r="AK461" s="1"/>
      <c r="AL461" s="1"/>
    </row>
    <row r="462" customFormat="false" ht="15" hidden="false" customHeight="false" outlineLevel="0" collapsed="false">
      <c r="K462" s="1"/>
      <c r="L462" s="1"/>
      <c r="M462" s="1"/>
      <c r="N462" s="1"/>
      <c r="O462" s="1"/>
      <c r="P462" s="1"/>
      <c r="Q462" s="1"/>
      <c r="R462" s="1"/>
      <c r="S462" s="565"/>
      <c r="T462" s="239"/>
      <c r="U462" s="239"/>
      <c r="V462" s="239"/>
      <c r="W462" s="239"/>
      <c r="X462" s="239"/>
      <c r="Y462" s="239"/>
      <c r="Z462" s="239"/>
      <c r="AA462" s="1"/>
      <c r="AB462" s="1"/>
      <c r="AC462" s="1"/>
      <c r="AD462" s="1"/>
      <c r="AE462" s="1"/>
      <c r="AF462" s="1"/>
      <c r="AG462" s="1"/>
      <c r="AH462" s="1"/>
      <c r="AI462" s="1"/>
      <c r="AJ462" s="1"/>
      <c r="AK462" s="1"/>
      <c r="AL462" s="1"/>
    </row>
    <row r="463" customFormat="false" ht="15" hidden="false" customHeight="false" outlineLevel="0" collapsed="false">
      <c r="K463" s="1"/>
      <c r="L463" s="1"/>
      <c r="M463" s="1"/>
      <c r="N463" s="1"/>
      <c r="O463" s="1"/>
      <c r="P463" s="1"/>
      <c r="Q463" s="1"/>
      <c r="R463" s="1"/>
      <c r="S463" s="565"/>
      <c r="T463" s="239"/>
      <c r="U463" s="239"/>
      <c r="V463" s="239"/>
      <c r="W463" s="239"/>
      <c r="X463" s="239"/>
      <c r="Y463" s="239"/>
      <c r="Z463" s="239"/>
      <c r="AA463" s="1"/>
      <c r="AB463" s="1"/>
      <c r="AC463" s="1"/>
      <c r="AD463" s="1"/>
      <c r="AE463" s="1"/>
      <c r="AF463" s="1"/>
      <c r="AG463" s="1"/>
      <c r="AH463" s="1"/>
      <c r="AI463" s="1"/>
      <c r="AJ463" s="1"/>
      <c r="AK463" s="1"/>
      <c r="AL463" s="1"/>
    </row>
    <row r="464" customFormat="false" ht="15" hidden="false" customHeight="false" outlineLevel="0" collapsed="false">
      <c r="K464" s="1"/>
      <c r="L464" s="1"/>
      <c r="M464" s="1"/>
      <c r="N464" s="1"/>
      <c r="O464" s="1"/>
      <c r="P464" s="1"/>
      <c r="Q464" s="1"/>
      <c r="R464" s="1"/>
      <c r="S464" s="565"/>
      <c r="T464" s="239"/>
      <c r="U464" s="239"/>
      <c r="V464" s="239"/>
      <c r="W464" s="239"/>
      <c r="X464" s="239"/>
      <c r="Y464" s="239"/>
      <c r="Z464" s="239"/>
      <c r="AA464" s="1"/>
      <c r="AB464" s="1"/>
      <c r="AC464" s="1"/>
      <c r="AD464" s="1"/>
      <c r="AE464" s="1"/>
      <c r="AF464" s="1"/>
      <c r="AG464" s="1"/>
      <c r="AH464" s="1"/>
      <c r="AI464" s="1"/>
      <c r="AJ464" s="1"/>
      <c r="AK464" s="1"/>
      <c r="AL464" s="1"/>
    </row>
    <row r="465" customFormat="false" ht="15" hidden="false" customHeight="false" outlineLevel="0" collapsed="false">
      <c r="K465" s="1"/>
      <c r="L465" s="1"/>
      <c r="M465" s="1"/>
      <c r="N465" s="1"/>
      <c r="O465" s="1"/>
      <c r="P465" s="1"/>
      <c r="Q465" s="1"/>
      <c r="R465" s="1"/>
      <c r="S465" s="565"/>
      <c r="T465" s="239"/>
      <c r="U465" s="239"/>
      <c r="V465" s="239"/>
      <c r="W465" s="239"/>
      <c r="X465" s="239"/>
      <c r="Y465" s="239"/>
      <c r="Z465" s="239"/>
      <c r="AA465" s="1"/>
      <c r="AB465" s="1"/>
      <c r="AC465" s="1"/>
      <c r="AD465" s="1"/>
      <c r="AE465" s="1"/>
      <c r="AF465" s="1"/>
      <c r="AG465" s="1"/>
      <c r="AH465" s="1"/>
      <c r="AI465" s="1"/>
      <c r="AJ465" s="1"/>
      <c r="AK465" s="1"/>
      <c r="AL465" s="1"/>
    </row>
    <row r="466" customFormat="false" ht="15" hidden="false" customHeight="false" outlineLevel="0" collapsed="false">
      <c r="K466" s="1"/>
      <c r="L466" s="1"/>
      <c r="M466" s="1"/>
      <c r="N466" s="1"/>
      <c r="O466" s="1"/>
      <c r="P466" s="1"/>
      <c r="Q466" s="1"/>
      <c r="R466" s="1"/>
      <c r="S466" s="565"/>
      <c r="T466" s="239"/>
      <c r="U466" s="239"/>
      <c r="V466" s="239"/>
      <c r="W466" s="239"/>
      <c r="X466" s="239"/>
      <c r="Y466" s="239"/>
      <c r="Z466" s="239"/>
      <c r="AA466" s="1"/>
      <c r="AB466" s="1"/>
      <c r="AC466" s="1"/>
      <c r="AD466" s="1"/>
      <c r="AE466" s="1"/>
      <c r="AF466" s="1"/>
      <c r="AG466" s="1"/>
      <c r="AH466" s="1"/>
      <c r="AI466" s="1"/>
      <c r="AJ466" s="1"/>
      <c r="AK466" s="1"/>
      <c r="AL466" s="1"/>
    </row>
    <row r="467" customFormat="false" ht="15" hidden="false" customHeight="false" outlineLevel="0" collapsed="false">
      <c r="K467" s="1"/>
      <c r="L467" s="1"/>
      <c r="M467" s="1"/>
      <c r="N467" s="1"/>
      <c r="O467" s="1"/>
      <c r="P467" s="1"/>
      <c r="Q467" s="1"/>
      <c r="R467" s="1"/>
      <c r="S467" s="565"/>
      <c r="T467" s="239"/>
      <c r="U467" s="239"/>
      <c r="V467" s="239"/>
      <c r="W467" s="239"/>
      <c r="X467" s="239"/>
      <c r="Y467" s="239"/>
      <c r="Z467" s="239"/>
      <c r="AA467" s="1"/>
      <c r="AB467" s="1"/>
      <c r="AC467" s="1"/>
      <c r="AD467" s="1"/>
      <c r="AE467" s="1"/>
      <c r="AF467" s="1"/>
      <c r="AG467" s="1"/>
      <c r="AH467" s="1"/>
      <c r="AI467" s="1"/>
      <c r="AJ467" s="1"/>
      <c r="AK467" s="1"/>
      <c r="AL467" s="1"/>
    </row>
    <row r="468" customFormat="false" ht="15" hidden="false" customHeight="false" outlineLevel="0" collapsed="false">
      <c r="K468" s="1"/>
      <c r="L468" s="1"/>
      <c r="M468" s="1"/>
      <c r="N468" s="1"/>
      <c r="O468" s="1"/>
      <c r="P468" s="1"/>
      <c r="Q468" s="1"/>
      <c r="R468" s="1"/>
      <c r="S468" s="565"/>
      <c r="T468" s="239"/>
      <c r="U468" s="239"/>
      <c r="V468" s="239"/>
      <c r="W468" s="239"/>
      <c r="X468" s="239"/>
      <c r="Y468" s="239"/>
      <c r="Z468" s="239"/>
      <c r="AA468" s="1"/>
      <c r="AB468" s="1"/>
      <c r="AC468" s="1"/>
      <c r="AD468" s="1"/>
      <c r="AE468" s="1"/>
      <c r="AF468" s="1"/>
      <c r="AG468" s="1"/>
      <c r="AH468" s="1"/>
      <c r="AI468" s="1"/>
      <c r="AJ468" s="1"/>
      <c r="AK468" s="1"/>
      <c r="AL468" s="1"/>
    </row>
    <row r="469" customFormat="false" ht="15" hidden="false" customHeight="false" outlineLevel="0" collapsed="false">
      <c r="K469" s="1"/>
      <c r="L469" s="1"/>
      <c r="M469" s="1"/>
      <c r="N469" s="1"/>
      <c r="O469" s="1"/>
      <c r="P469" s="1"/>
      <c r="Q469" s="1"/>
      <c r="R469" s="1"/>
      <c r="S469" s="565"/>
      <c r="T469" s="239"/>
      <c r="U469" s="239"/>
      <c r="V469" s="239"/>
      <c r="W469" s="239"/>
      <c r="X469" s="239"/>
      <c r="Y469" s="239"/>
      <c r="Z469" s="239"/>
      <c r="AA469" s="1"/>
      <c r="AB469" s="1"/>
      <c r="AC469" s="1"/>
      <c r="AD469" s="1"/>
      <c r="AE469" s="1"/>
      <c r="AF469" s="1"/>
      <c r="AG469" s="1"/>
      <c r="AH469" s="1"/>
      <c r="AI469" s="1"/>
      <c r="AJ469" s="1"/>
      <c r="AK469" s="1"/>
      <c r="AL469" s="1"/>
    </row>
    <row r="470" customFormat="false" ht="15" hidden="false" customHeight="false" outlineLevel="0" collapsed="false">
      <c r="K470" s="1"/>
      <c r="L470" s="1"/>
      <c r="M470" s="1"/>
      <c r="N470" s="1"/>
      <c r="O470" s="1"/>
      <c r="P470" s="1"/>
      <c r="Q470" s="1"/>
      <c r="R470" s="1"/>
      <c r="S470" s="565"/>
      <c r="T470" s="239"/>
      <c r="U470" s="239"/>
      <c r="V470" s="239"/>
      <c r="W470" s="239"/>
      <c r="X470" s="239"/>
      <c r="Y470" s="239"/>
      <c r="Z470" s="239"/>
      <c r="AA470" s="1"/>
      <c r="AB470" s="1"/>
      <c r="AC470" s="1"/>
      <c r="AD470" s="1"/>
      <c r="AE470" s="1"/>
      <c r="AF470" s="1"/>
      <c r="AG470" s="1"/>
      <c r="AH470" s="1"/>
      <c r="AI470" s="1"/>
      <c r="AJ470" s="1"/>
      <c r="AK470" s="1"/>
      <c r="AL470" s="1"/>
    </row>
    <row r="471" customFormat="false" ht="15" hidden="false" customHeight="false" outlineLevel="0" collapsed="false">
      <c r="K471" s="1"/>
      <c r="L471" s="1"/>
      <c r="M471" s="1"/>
      <c r="N471" s="1"/>
      <c r="O471" s="1"/>
      <c r="P471" s="1"/>
      <c r="Q471" s="1"/>
      <c r="R471" s="1"/>
      <c r="S471" s="565"/>
      <c r="T471" s="239"/>
      <c r="U471" s="239"/>
      <c r="V471" s="239"/>
      <c r="W471" s="239"/>
      <c r="X471" s="239"/>
      <c r="Y471" s="239"/>
      <c r="Z471" s="239"/>
      <c r="AA471" s="1"/>
      <c r="AB471" s="1"/>
      <c r="AC471" s="1"/>
      <c r="AD471" s="1"/>
      <c r="AE471" s="1"/>
      <c r="AF471" s="1"/>
      <c r="AG471" s="1"/>
      <c r="AH471" s="1"/>
      <c r="AI471" s="1"/>
      <c r="AJ471" s="1"/>
      <c r="AK471" s="1"/>
      <c r="AL471" s="1"/>
    </row>
    <row r="472" customFormat="false" ht="15" hidden="false" customHeight="false" outlineLevel="0" collapsed="false">
      <c r="K472" s="1"/>
      <c r="L472" s="1"/>
      <c r="M472" s="1"/>
      <c r="N472" s="1"/>
      <c r="O472" s="1"/>
      <c r="P472" s="1"/>
      <c r="Q472" s="1"/>
      <c r="R472" s="1"/>
      <c r="S472" s="565"/>
      <c r="T472" s="239"/>
      <c r="U472" s="239"/>
      <c r="V472" s="239"/>
      <c r="W472" s="239"/>
      <c r="X472" s="239"/>
      <c r="Y472" s="239"/>
      <c r="Z472" s="239"/>
      <c r="AA472" s="1"/>
      <c r="AB472" s="1"/>
      <c r="AC472" s="1"/>
      <c r="AD472" s="1"/>
      <c r="AE472" s="1"/>
      <c r="AF472" s="1"/>
      <c r="AG472" s="1"/>
      <c r="AH472" s="1"/>
      <c r="AI472" s="1"/>
      <c r="AJ472" s="1"/>
      <c r="AK472" s="1"/>
      <c r="AL472" s="1"/>
    </row>
    <row r="473" customFormat="false" ht="15" hidden="false" customHeight="false" outlineLevel="0" collapsed="false">
      <c r="K473" s="1"/>
      <c r="L473" s="1"/>
      <c r="M473" s="1"/>
      <c r="N473" s="1"/>
      <c r="O473" s="1"/>
      <c r="P473" s="1"/>
      <c r="Q473" s="1"/>
      <c r="R473" s="1"/>
      <c r="S473" s="565"/>
      <c r="T473" s="239"/>
      <c r="U473" s="239"/>
      <c r="V473" s="239"/>
      <c r="W473" s="239"/>
      <c r="X473" s="239"/>
      <c r="Y473" s="239"/>
      <c r="Z473" s="239"/>
      <c r="AA473" s="1"/>
      <c r="AB473" s="1"/>
      <c r="AC473" s="1"/>
      <c r="AD473" s="1"/>
      <c r="AE473" s="1"/>
      <c r="AF473" s="1"/>
      <c r="AG473" s="1"/>
      <c r="AH473" s="1"/>
      <c r="AI473" s="1"/>
      <c r="AJ473" s="1"/>
      <c r="AK473" s="1"/>
      <c r="AL473" s="1"/>
    </row>
    <row r="474" customFormat="false" ht="15" hidden="false" customHeight="false" outlineLevel="0" collapsed="false">
      <c r="K474" s="1"/>
      <c r="L474" s="1"/>
      <c r="M474" s="1"/>
      <c r="N474" s="1"/>
      <c r="O474" s="1"/>
      <c r="P474" s="1"/>
      <c r="Q474" s="1"/>
      <c r="R474" s="1"/>
      <c r="S474" s="565"/>
      <c r="T474" s="239"/>
      <c r="U474" s="239"/>
      <c r="V474" s="239"/>
      <c r="W474" s="239"/>
      <c r="X474" s="239"/>
      <c r="Y474" s="239"/>
      <c r="Z474" s="239"/>
      <c r="AA474" s="1"/>
      <c r="AB474" s="1"/>
      <c r="AC474" s="1"/>
      <c r="AD474" s="1"/>
      <c r="AE474" s="1"/>
      <c r="AF474" s="1"/>
      <c r="AG474" s="1"/>
      <c r="AH474" s="1"/>
      <c r="AI474" s="1"/>
      <c r="AJ474" s="1"/>
      <c r="AK474" s="1"/>
      <c r="AL474" s="1"/>
    </row>
    <row r="475" customFormat="false" ht="15" hidden="false" customHeight="false" outlineLevel="0" collapsed="false">
      <c r="K475" s="1"/>
      <c r="L475" s="1"/>
      <c r="M475" s="1"/>
      <c r="N475" s="1"/>
      <c r="O475" s="1"/>
      <c r="P475" s="1"/>
      <c r="Q475" s="1"/>
      <c r="R475" s="1"/>
      <c r="S475" s="565"/>
      <c r="T475" s="239"/>
      <c r="U475" s="239"/>
      <c r="V475" s="239"/>
      <c r="W475" s="239"/>
      <c r="X475" s="239"/>
      <c r="Y475" s="239"/>
      <c r="Z475" s="239"/>
      <c r="AA475" s="1"/>
      <c r="AB475" s="1"/>
      <c r="AC475" s="1"/>
      <c r="AD475" s="1"/>
      <c r="AE475" s="1"/>
      <c r="AF475" s="1"/>
      <c r="AG475" s="1"/>
      <c r="AH475" s="1"/>
      <c r="AI475" s="1"/>
      <c r="AJ475" s="1"/>
      <c r="AK475" s="1"/>
      <c r="AL475" s="1"/>
    </row>
    <row r="476" customFormat="false" ht="15" hidden="false" customHeight="false" outlineLevel="0" collapsed="false">
      <c r="K476" s="1"/>
      <c r="L476" s="1"/>
      <c r="M476" s="1"/>
      <c r="N476" s="1"/>
      <c r="O476" s="1"/>
      <c r="P476" s="1"/>
      <c r="Q476" s="1"/>
      <c r="R476" s="1"/>
      <c r="S476" s="565"/>
      <c r="T476" s="239"/>
      <c r="U476" s="239"/>
      <c r="V476" s="239"/>
      <c r="W476" s="239"/>
      <c r="X476" s="239"/>
      <c r="Y476" s="239"/>
      <c r="Z476" s="239"/>
      <c r="AA476" s="1"/>
      <c r="AB476" s="1"/>
      <c r="AC476" s="1"/>
      <c r="AD476" s="1"/>
      <c r="AE476" s="1"/>
      <c r="AF476" s="1"/>
      <c r="AG476" s="1"/>
      <c r="AH476" s="1"/>
      <c r="AI476" s="1"/>
      <c r="AJ476" s="1"/>
      <c r="AK476" s="1"/>
      <c r="AL476" s="1"/>
    </row>
    <row r="477" customFormat="false" ht="15" hidden="false" customHeight="false" outlineLevel="0" collapsed="false">
      <c r="K477" s="1"/>
      <c r="L477" s="1"/>
      <c r="M477" s="1"/>
      <c r="N477" s="1"/>
      <c r="O477" s="1"/>
      <c r="P477" s="1"/>
      <c r="Q477" s="1"/>
      <c r="R477" s="1"/>
      <c r="S477" s="565"/>
      <c r="T477" s="239"/>
      <c r="U477" s="239"/>
      <c r="V477" s="239"/>
      <c r="W477" s="239"/>
      <c r="X477" s="239"/>
      <c r="Y477" s="239"/>
      <c r="Z477" s="239"/>
      <c r="AA477" s="1"/>
      <c r="AB477" s="1"/>
      <c r="AC477" s="1"/>
      <c r="AD477" s="1"/>
      <c r="AE477" s="1"/>
      <c r="AF477" s="1"/>
      <c r="AG477" s="1"/>
      <c r="AH477" s="1"/>
      <c r="AI477" s="1"/>
      <c r="AJ477" s="1"/>
      <c r="AK477" s="1"/>
      <c r="AL477" s="1"/>
    </row>
    <row r="478" customFormat="false" ht="15" hidden="false" customHeight="false" outlineLevel="0" collapsed="false">
      <c r="K478" s="1"/>
      <c r="L478" s="1"/>
      <c r="M478" s="1"/>
      <c r="N478" s="1"/>
      <c r="O478" s="1"/>
      <c r="P478" s="1"/>
      <c r="Q478" s="1"/>
      <c r="R478" s="1"/>
      <c r="S478" s="565"/>
      <c r="T478" s="239"/>
      <c r="U478" s="239"/>
      <c r="V478" s="239"/>
      <c r="W478" s="239"/>
      <c r="X478" s="239"/>
      <c r="Y478" s="239"/>
      <c r="Z478" s="239"/>
      <c r="AA478" s="1"/>
      <c r="AB478" s="1"/>
      <c r="AC478" s="1"/>
      <c r="AD478" s="1"/>
      <c r="AE478" s="1"/>
      <c r="AF478" s="1"/>
      <c r="AG478" s="1"/>
      <c r="AH478" s="1"/>
      <c r="AI478" s="1"/>
      <c r="AJ478" s="1"/>
      <c r="AK478" s="1"/>
      <c r="AL478" s="1"/>
    </row>
    <row r="479" customFormat="false" ht="15" hidden="false" customHeight="false" outlineLevel="0" collapsed="false">
      <c r="K479" s="1"/>
      <c r="L479" s="1"/>
      <c r="M479" s="1"/>
      <c r="N479" s="1"/>
      <c r="O479" s="1"/>
      <c r="P479" s="1"/>
      <c r="Q479" s="1"/>
      <c r="R479" s="1"/>
      <c r="S479" s="565"/>
      <c r="T479" s="239"/>
      <c r="U479" s="239"/>
      <c r="V479" s="239"/>
      <c r="W479" s="239"/>
      <c r="X479" s="239"/>
      <c r="Y479" s="239"/>
      <c r="Z479" s="239"/>
      <c r="AA479" s="1"/>
      <c r="AB479" s="1"/>
      <c r="AC479" s="1"/>
      <c r="AD479" s="1"/>
      <c r="AE479" s="1"/>
      <c r="AF479" s="1"/>
      <c r="AG479" s="1"/>
      <c r="AH479" s="1"/>
      <c r="AI479" s="1"/>
      <c r="AJ479" s="1"/>
      <c r="AK479" s="1"/>
      <c r="AL479" s="1"/>
    </row>
    <row r="480" customFormat="false" ht="15" hidden="false" customHeight="false" outlineLevel="0" collapsed="false">
      <c r="K480" s="1"/>
      <c r="L480" s="1"/>
      <c r="M480" s="1"/>
      <c r="N480" s="1"/>
      <c r="O480" s="1"/>
      <c r="P480" s="1"/>
      <c r="Q480" s="1"/>
      <c r="R480" s="1"/>
      <c r="S480" s="565"/>
      <c r="T480" s="239"/>
      <c r="U480" s="239"/>
      <c r="V480" s="239"/>
      <c r="W480" s="239"/>
      <c r="X480" s="239"/>
      <c r="Y480" s="239"/>
      <c r="Z480" s="239"/>
      <c r="AA480" s="1"/>
      <c r="AB480" s="1"/>
      <c r="AC480" s="1"/>
      <c r="AD480" s="1"/>
      <c r="AE480" s="1"/>
      <c r="AF480" s="1"/>
      <c r="AG480" s="1"/>
      <c r="AH480" s="1"/>
      <c r="AI480" s="1"/>
      <c r="AJ480" s="1"/>
      <c r="AK480" s="1"/>
      <c r="AL480" s="1"/>
    </row>
    <row r="481" customFormat="false" ht="15" hidden="false" customHeight="false" outlineLevel="0" collapsed="false">
      <c r="K481" s="1"/>
      <c r="L481" s="1"/>
      <c r="M481" s="1"/>
      <c r="N481" s="1"/>
      <c r="O481" s="1"/>
      <c r="P481" s="1"/>
      <c r="Q481" s="1"/>
      <c r="R481" s="1"/>
      <c r="S481" s="565"/>
      <c r="T481" s="239"/>
      <c r="U481" s="239"/>
      <c r="V481" s="239"/>
      <c r="W481" s="239"/>
      <c r="X481" s="239"/>
      <c r="Y481" s="239"/>
      <c r="Z481" s="239"/>
      <c r="AA481" s="1"/>
      <c r="AB481" s="1"/>
      <c r="AC481" s="1"/>
      <c r="AD481" s="1"/>
      <c r="AE481" s="1"/>
      <c r="AF481" s="1"/>
      <c r="AG481" s="1"/>
      <c r="AH481" s="1"/>
      <c r="AI481" s="1"/>
      <c r="AJ481" s="1"/>
      <c r="AK481" s="1"/>
      <c r="AL481" s="1"/>
    </row>
    <row r="482" customFormat="false" ht="15" hidden="false" customHeight="false" outlineLevel="0" collapsed="false">
      <c r="K482" s="1"/>
      <c r="L482" s="1"/>
      <c r="M482" s="1"/>
      <c r="N482" s="1"/>
      <c r="O482" s="1"/>
      <c r="P482" s="1"/>
      <c r="Q482" s="1"/>
      <c r="R482" s="1"/>
      <c r="S482" s="565"/>
      <c r="T482" s="239"/>
      <c r="U482" s="239"/>
      <c r="V482" s="239"/>
      <c r="W482" s="239"/>
      <c r="X482" s="239"/>
      <c r="Y482" s="239"/>
      <c r="Z482" s="239"/>
      <c r="AA482" s="1"/>
      <c r="AB482" s="1"/>
      <c r="AC482" s="1"/>
      <c r="AD482" s="1"/>
      <c r="AE482" s="1"/>
      <c r="AF482" s="1"/>
      <c r="AG482" s="1"/>
      <c r="AH482" s="1"/>
      <c r="AI482" s="1"/>
      <c r="AJ482" s="1"/>
      <c r="AK482" s="1"/>
      <c r="AL482" s="1"/>
    </row>
    <row r="483" customFormat="false" ht="15" hidden="false" customHeight="false" outlineLevel="0" collapsed="false">
      <c r="K483" s="1"/>
      <c r="L483" s="1"/>
      <c r="M483" s="1"/>
      <c r="N483" s="1"/>
      <c r="O483" s="1"/>
      <c r="P483" s="1"/>
      <c r="Q483" s="1"/>
      <c r="R483" s="1"/>
      <c r="S483" s="565"/>
      <c r="T483" s="239"/>
      <c r="U483" s="239"/>
      <c r="V483" s="239"/>
      <c r="W483" s="239"/>
      <c r="X483" s="239"/>
      <c r="Y483" s="239"/>
      <c r="Z483" s="239"/>
      <c r="AA483" s="1"/>
      <c r="AB483" s="1"/>
      <c r="AC483" s="1"/>
      <c r="AD483" s="1"/>
      <c r="AE483" s="1"/>
      <c r="AF483" s="1"/>
      <c r="AG483" s="1"/>
      <c r="AH483" s="1"/>
      <c r="AI483" s="1"/>
      <c r="AJ483" s="1"/>
      <c r="AK483" s="1"/>
      <c r="AL483" s="1"/>
    </row>
    <row r="484" customFormat="false" ht="15" hidden="false" customHeight="false" outlineLevel="0" collapsed="false">
      <c r="K484" s="1"/>
      <c r="L484" s="1"/>
      <c r="M484" s="1"/>
      <c r="N484" s="1"/>
      <c r="O484" s="1"/>
      <c r="P484" s="1"/>
      <c r="Q484" s="1"/>
      <c r="R484" s="1"/>
      <c r="S484" s="565"/>
      <c r="T484" s="239"/>
      <c r="U484" s="239"/>
      <c r="V484" s="239"/>
      <c r="W484" s="239"/>
      <c r="X484" s="239"/>
      <c r="Y484" s="239"/>
      <c r="Z484" s="239"/>
      <c r="AA484" s="1"/>
      <c r="AB484" s="1"/>
      <c r="AC484" s="1"/>
      <c r="AD484" s="1"/>
      <c r="AE484" s="1"/>
      <c r="AF484" s="1"/>
      <c r="AG484" s="1"/>
      <c r="AH484" s="1"/>
      <c r="AI484" s="1"/>
      <c r="AJ484" s="1"/>
      <c r="AK484" s="1"/>
      <c r="AL484" s="1"/>
    </row>
    <row r="485" customFormat="false" ht="15" hidden="false" customHeight="false" outlineLevel="0" collapsed="false">
      <c r="K485" s="1"/>
      <c r="L485" s="1"/>
      <c r="M485" s="1"/>
      <c r="N485" s="1"/>
      <c r="O485" s="1"/>
      <c r="P485" s="1"/>
      <c r="Q485" s="1"/>
      <c r="R485" s="1"/>
      <c r="S485" s="565"/>
      <c r="T485" s="239"/>
      <c r="U485" s="239"/>
      <c r="V485" s="239"/>
      <c r="W485" s="239"/>
      <c r="X485" s="239"/>
      <c r="Y485" s="239"/>
      <c r="Z485" s="239"/>
      <c r="AA485" s="1"/>
      <c r="AB485" s="1"/>
      <c r="AC485" s="1"/>
      <c r="AD485" s="1"/>
      <c r="AE485" s="1"/>
      <c r="AF485" s="1"/>
      <c r="AG485" s="1"/>
      <c r="AH485" s="1"/>
      <c r="AI485" s="1"/>
      <c r="AJ485" s="1"/>
      <c r="AK485" s="1"/>
      <c r="AL485" s="1"/>
    </row>
    <row r="486" customFormat="false" ht="15" hidden="false" customHeight="false" outlineLevel="0" collapsed="false">
      <c r="K486" s="1"/>
      <c r="L486" s="1"/>
      <c r="M486" s="1"/>
      <c r="N486" s="1"/>
      <c r="O486" s="1"/>
      <c r="P486" s="1"/>
      <c r="Q486" s="1"/>
      <c r="R486" s="1"/>
      <c r="S486" s="565"/>
      <c r="T486" s="239"/>
      <c r="U486" s="239"/>
      <c r="V486" s="239"/>
      <c r="W486" s="239"/>
      <c r="X486" s="239"/>
      <c r="Y486" s="239"/>
      <c r="Z486" s="239"/>
      <c r="AA486" s="1"/>
      <c r="AB486" s="1"/>
      <c r="AC486" s="1"/>
      <c r="AD486" s="1"/>
      <c r="AE486" s="1"/>
      <c r="AF486" s="1"/>
      <c r="AG486" s="1"/>
      <c r="AH486" s="1"/>
      <c r="AI486" s="1"/>
      <c r="AJ486" s="1"/>
      <c r="AK486" s="1"/>
      <c r="AL486" s="1"/>
    </row>
    <row r="487" customFormat="false" ht="15" hidden="false" customHeight="false" outlineLevel="0" collapsed="false">
      <c r="K487" s="1"/>
      <c r="L487" s="1"/>
      <c r="M487" s="1"/>
      <c r="N487" s="1"/>
      <c r="O487" s="1"/>
      <c r="P487" s="1"/>
      <c r="Q487" s="1"/>
      <c r="R487" s="1"/>
      <c r="S487" s="565"/>
      <c r="T487" s="239"/>
      <c r="U487" s="239"/>
      <c r="V487" s="239"/>
      <c r="W487" s="239"/>
      <c r="X487" s="239"/>
      <c r="Y487" s="239"/>
      <c r="Z487" s="239"/>
      <c r="AA487" s="1"/>
      <c r="AB487" s="1"/>
      <c r="AC487" s="1"/>
      <c r="AD487" s="1"/>
      <c r="AE487" s="1"/>
      <c r="AF487" s="1"/>
      <c r="AG487" s="1"/>
      <c r="AH487" s="1"/>
      <c r="AI487" s="1"/>
      <c r="AJ487" s="1"/>
      <c r="AK487" s="1"/>
      <c r="AL487" s="1"/>
    </row>
    <row r="488" customFormat="false" ht="15" hidden="false" customHeight="false" outlineLevel="0" collapsed="false">
      <c r="K488" s="1"/>
      <c r="L488" s="1"/>
      <c r="M488" s="1"/>
      <c r="N488" s="1"/>
      <c r="O488" s="1"/>
      <c r="P488" s="1"/>
      <c r="Q488" s="1"/>
      <c r="R488" s="1"/>
      <c r="S488" s="565"/>
      <c r="T488" s="239"/>
      <c r="U488" s="239"/>
      <c r="V488" s="239"/>
      <c r="W488" s="239"/>
      <c r="X488" s="239"/>
      <c r="Y488" s="239"/>
      <c r="Z488" s="239"/>
      <c r="AA488" s="1"/>
      <c r="AB488" s="1"/>
      <c r="AC488" s="1"/>
      <c r="AD488" s="1"/>
      <c r="AE488" s="1"/>
      <c r="AF488" s="1"/>
      <c r="AG488" s="1"/>
      <c r="AH488" s="1"/>
      <c r="AI488" s="1"/>
      <c r="AJ488" s="1"/>
      <c r="AK488" s="1"/>
      <c r="AL488" s="1"/>
    </row>
    <row r="489" customFormat="false" ht="15" hidden="false" customHeight="false" outlineLevel="0" collapsed="false">
      <c r="K489" s="1"/>
      <c r="L489" s="1"/>
      <c r="M489" s="1"/>
      <c r="N489" s="1"/>
      <c r="O489" s="1"/>
      <c r="P489" s="1"/>
      <c r="Q489" s="1"/>
      <c r="R489" s="1"/>
      <c r="S489" s="565"/>
      <c r="T489" s="239"/>
      <c r="U489" s="239"/>
      <c r="V489" s="239"/>
      <c r="W489" s="239"/>
      <c r="X489" s="239"/>
      <c r="Y489" s="239"/>
      <c r="Z489" s="239"/>
      <c r="AA489" s="1"/>
      <c r="AB489" s="1"/>
      <c r="AC489" s="1"/>
      <c r="AD489" s="1"/>
      <c r="AE489" s="1"/>
      <c r="AF489" s="1"/>
      <c r="AG489" s="1"/>
      <c r="AH489" s="1"/>
      <c r="AI489" s="1"/>
      <c r="AJ489" s="1"/>
      <c r="AK489" s="1"/>
      <c r="AL489" s="1"/>
    </row>
    <row r="490" customFormat="false" ht="15" hidden="false" customHeight="false" outlineLevel="0" collapsed="false">
      <c r="K490" s="1"/>
      <c r="L490" s="1"/>
      <c r="M490" s="1"/>
      <c r="N490" s="1"/>
      <c r="O490" s="1"/>
      <c r="P490" s="1"/>
      <c r="Q490" s="1"/>
      <c r="R490" s="1"/>
      <c r="S490" s="565"/>
      <c r="T490" s="239"/>
      <c r="U490" s="239"/>
      <c r="V490" s="239"/>
      <c r="W490" s="239"/>
      <c r="X490" s="239"/>
      <c r="Y490" s="239"/>
      <c r="Z490" s="239"/>
      <c r="AA490" s="1"/>
      <c r="AB490" s="1"/>
      <c r="AC490" s="1"/>
      <c r="AD490" s="1"/>
      <c r="AE490" s="1"/>
      <c r="AF490" s="1"/>
      <c r="AG490" s="1"/>
      <c r="AH490" s="1"/>
      <c r="AI490" s="1"/>
      <c r="AJ490" s="1"/>
      <c r="AK490" s="1"/>
      <c r="AL490" s="1"/>
    </row>
    <row r="491" customFormat="false" ht="15" hidden="false" customHeight="false" outlineLevel="0" collapsed="false">
      <c r="K491" s="1"/>
      <c r="L491" s="1"/>
      <c r="M491" s="1"/>
      <c r="N491" s="1"/>
      <c r="O491" s="1"/>
      <c r="P491" s="1"/>
      <c r="Q491" s="1"/>
      <c r="R491" s="1"/>
      <c r="S491" s="565"/>
      <c r="T491" s="239"/>
      <c r="U491" s="239"/>
      <c r="V491" s="239"/>
      <c r="W491" s="239"/>
      <c r="X491" s="239"/>
      <c r="Y491" s="239"/>
      <c r="Z491" s="239"/>
      <c r="AA491" s="1"/>
      <c r="AB491" s="1"/>
      <c r="AC491" s="1"/>
      <c r="AD491" s="1"/>
      <c r="AE491" s="1"/>
      <c r="AF491" s="1"/>
      <c r="AG491" s="1"/>
      <c r="AH491" s="1"/>
      <c r="AI491" s="1"/>
      <c r="AJ491" s="1"/>
      <c r="AK491" s="1"/>
      <c r="AL491" s="1"/>
    </row>
    <row r="492" customFormat="false" ht="15" hidden="false" customHeight="false" outlineLevel="0" collapsed="false">
      <c r="K492" s="1"/>
      <c r="L492" s="1"/>
      <c r="M492" s="1"/>
      <c r="N492" s="1"/>
      <c r="O492" s="1"/>
      <c r="P492" s="1"/>
      <c r="Q492" s="1"/>
      <c r="R492" s="1"/>
      <c r="S492" s="565"/>
      <c r="T492" s="239"/>
      <c r="U492" s="239"/>
      <c r="V492" s="239"/>
      <c r="W492" s="239"/>
      <c r="X492" s="239"/>
      <c r="Y492" s="239"/>
      <c r="Z492" s="239"/>
      <c r="AA492" s="1"/>
      <c r="AB492" s="1"/>
      <c r="AC492" s="1"/>
      <c r="AD492" s="1"/>
      <c r="AE492" s="1"/>
      <c r="AF492" s="1"/>
      <c r="AG492" s="1"/>
      <c r="AH492" s="1"/>
      <c r="AI492" s="1"/>
      <c r="AJ492" s="1"/>
      <c r="AK492" s="1"/>
      <c r="AL492" s="1"/>
    </row>
    <row r="493" customFormat="false" ht="15" hidden="false" customHeight="false" outlineLevel="0" collapsed="false">
      <c r="K493" s="1"/>
      <c r="L493" s="1"/>
      <c r="M493" s="1"/>
      <c r="N493" s="1"/>
      <c r="O493" s="1"/>
      <c r="P493" s="1"/>
      <c r="Q493" s="1"/>
      <c r="R493" s="1"/>
      <c r="S493" s="565"/>
      <c r="T493" s="239"/>
      <c r="U493" s="239"/>
      <c r="V493" s="239"/>
      <c r="W493" s="239"/>
      <c r="X493" s="239"/>
      <c r="Y493" s="239"/>
      <c r="Z493" s="239"/>
      <c r="AA493" s="1"/>
      <c r="AB493" s="1"/>
      <c r="AC493" s="1"/>
      <c r="AD493" s="1"/>
      <c r="AE493" s="1"/>
      <c r="AF493" s="1"/>
      <c r="AG493" s="1"/>
      <c r="AH493" s="1"/>
      <c r="AI493" s="1"/>
      <c r="AJ493" s="1"/>
      <c r="AK493" s="1"/>
      <c r="AL493" s="1"/>
    </row>
    <row r="494" customFormat="false" ht="15" hidden="false" customHeight="false" outlineLevel="0" collapsed="false">
      <c r="K494" s="1"/>
      <c r="L494" s="1"/>
      <c r="M494" s="1"/>
      <c r="N494" s="1"/>
      <c r="O494" s="1"/>
      <c r="P494" s="1"/>
      <c r="Q494" s="1"/>
      <c r="R494" s="1"/>
      <c r="S494" s="565"/>
      <c r="T494" s="239"/>
      <c r="U494" s="239"/>
      <c r="V494" s="239"/>
      <c r="W494" s="239"/>
      <c r="X494" s="239"/>
      <c r="Y494" s="239"/>
      <c r="Z494" s="239"/>
      <c r="AA494" s="1"/>
      <c r="AB494" s="1"/>
      <c r="AC494" s="1"/>
      <c r="AD494" s="1"/>
      <c r="AE494" s="1"/>
      <c r="AF494" s="1"/>
      <c r="AG494" s="1"/>
      <c r="AH494" s="1"/>
      <c r="AI494" s="1"/>
      <c r="AJ494" s="1"/>
      <c r="AK494" s="1"/>
      <c r="AL494" s="1"/>
    </row>
    <row r="495" customFormat="false" ht="15" hidden="false" customHeight="false" outlineLevel="0" collapsed="false">
      <c r="K495" s="1"/>
      <c r="L495" s="1"/>
      <c r="M495" s="1"/>
      <c r="N495" s="1"/>
      <c r="O495" s="1"/>
      <c r="P495" s="1"/>
      <c r="Q495" s="1"/>
      <c r="R495" s="1"/>
      <c r="S495" s="565"/>
      <c r="T495" s="239"/>
      <c r="U495" s="239"/>
      <c r="V495" s="239"/>
      <c r="W495" s="239"/>
      <c r="X495" s="239"/>
      <c r="Y495" s="239"/>
      <c r="Z495" s="239"/>
      <c r="AA495" s="1"/>
      <c r="AB495" s="1"/>
      <c r="AC495" s="1"/>
      <c r="AD495" s="1"/>
      <c r="AE495" s="1"/>
      <c r="AF495" s="1"/>
      <c r="AG495" s="1"/>
      <c r="AH495" s="1"/>
      <c r="AI495" s="1"/>
      <c r="AJ495" s="1"/>
      <c r="AK495" s="1"/>
      <c r="AL495" s="1"/>
    </row>
    <row r="496" customFormat="false" ht="15" hidden="false" customHeight="false" outlineLevel="0" collapsed="false">
      <c r="K496" s="1"/>
      <c r="L496" s="1"/>
      <c r="M496" s="1"/>
      <c r="N496" s="1"/>
      <c r="O496" s="1"/>
      <c r="P496" s="1"/>
      <c r="Q496" s="1"/>
      <c r="R496" s="1"/>
      <c r="S496" s="565"/>
      <c r="T496" s="239"/>
      <c r="U496" s="239"/>
      <c r="V496" s="239"/>
      <c r="W496" s="239"/>
      <c r="X496" s="239"/>
      <c r="Y496" s="239"/>
      <c r="Z496" s="239"/>
      <c r="AA496" s="1"/>
      <c r="AB496" s="1"/>
      <c r="AC496" s="1"/>
      <c r="AD496" s="1"/>
      <c r="AE496" s="1"/>
      <c r="AF496" s="1"/>
      <c r="AG496" s="1"/>
      <c r="AH496" s="1"/>
      <c r="AI496" s="1"/>
      <c r="AJ496" s="1"/>
      <c r="AK496" s="1"/>
      <c r="AL496" s="1"/>
    </row>
    <row r="497" customFormat="false" ht="15" hidden="false" customHeight="false" outlineLevel="0" collapsed="false">
      <c r="K497" s="1"/>
      <c r="L497" s="1"/>
      <c r="M497" s="1"/>
      <c r="N497" s="1"/>
      <c r="O497" s="1"/>
      <c r="P497" s="1"/>
      <c r="Q497" s="1"/>
      <c r="R497" s="1"/>
      <c r="S497" s="565"/>
      <c r="T497" s="239"/>
      <c r="U497" s="239"/>
      <c r="V497" s="239"/>
      <c r="W497" s="239"/>
      <c r="X497" s="239"/>
      <c r="Y497" s="239"/>
      <c r="Z497" s="239"/>
      <c r="AA497" s="1"/>
      <c r="AB497" s="1"/>
      <c r="AC497" s="1"/>
      <c r="AD497" s="1"/>
      <c r="AE497" s="1"/>
      <c r="AF497" s="1"/>
      <c r="AG497" s="1"/>
      <c r="AH497" s="1"/>
      <c r="AI497" s="1"/>
      <c r="AJ497" s="1"/>
      <c r="AK497" s="1"/>
      <c r="AL497" s="1"/>
    </row>
    <row r="498" customFormat="false" ht="15" hidden="false" customHeight="false" outlineLevel="0" collapsed="false">
      <c r="K498" s="1"/>
      <c r="L498" s="1"/>
      <c r="M498" s="1"/>
      <c r="N498" s="1"/>
      <c r="O498" s="1"/>
      <c r="P498" s="1"/>
      <c r="Q498" s="1"/>
      <c r="R498" s="1"/>
      <c r="S498" s="565"/>
      <c r="T498" s="239"/>
      <c r="U498" s="239"/>
      <c r="V498" s="239"/>
      <c r="W498" s="239"/>
      <c r="X498" s="239"/>
      <c r="Y498" s="239"/>
      <c r="Z498" s="239"/>
      <c r="AA498" s="1"/>
      <c r="AB498" s="1"/>
      <c r="AC498" s="1"/>
      <c r="AD498" s="1"/>
      <c r="AE498" s="1"/>
      <c r="AF498" s="1"/>
      <c r="AG498" s="1"/>
      <c r="AH498" s="1"/>
      <c r="AI498" s="1"/>
      <c r="AJ498" s="1"/>
      <c r="AK498" s="1"/>
      <c r="AL498" s="1"/>
    </row>
    <row r="499" customFormat="false" ht="15" hidden="false" customHeight="false" outlineLevel="0" collapsed="false">
      <c r="K499" s="1"/>
      <c r="L499" s="1"/>
      <c r="M499" s="1"/>
      <c r="N499" s="1"/>
      <c r="O499" s="1"/>
      <c r="P499" s="1"/>
      <c r="Q499" s="1"/>
      <c r="R499" s="1"/>
      <c r="S499" s="565"/>
      <c r="T499" s="239"/>
      <c r="U499" s="239"/>
      <c r="V499" s="239"/>
      <c r="W499" s="239"/>
      <c r="X499" s="239"/>
      <c r="Y499" s="239"/>
      <c r="Z499" s="239"/>
      <c r="AA499" s="1"/>
      <c r="AB499" s="1"/>
      <c r="AC499" s="1"/>
      <c r="AD499" s="1"/>
      <c r="AE499" s="1"/>
      <c r="AF499" s="1"/>
      <c r="AG499" s="1"/>
      <c r="AH499" s="1"/>
      <c r="AI499" s="1"/>
      <c r="AJ499" s="1"/>
      <c r="AK499" s="1"/>
      <c r="AL499" s="1"/>
    </row>
    <row r="500" customFormat="false" ht="15" hidden="false" customHeight="false" outlineLevel="0" collapsed="false">
      <c r="K500" s="1"/>
      <c r="L500" s="1"/>
      <c r="M500" s="1"/>
      <c r="N500" s="1"/>
      <c r="O500" s="1"/>
      <c r="P500" s="1"/>
      <c r="Q500" s="1"/>
      <c r="R500" s="1"/>
      <c r="S500" s="565"/>
      <c r="T500" s="239"/>
      <c r="U500" s="239"/>
      <c r="V500" s="239"/>
      <c r="W500" s="239"/>
      <c r="X500" s="239"/>
      <c r="Y500" s="239"/>
      <c r="Z500" s="239"/>
      <c r="AA500" s="1"/>
      <c r="AB500" s="1"/>
      <c r="AC500" s="1"/>
      <c r="AD500" s="1"/>
      <c r="AE500" s="1"/>
      <c r="AF500" s="1"/>
      <c r="AG500" s="1"/>
      <c r="AH500" s="1"/>
      <c r="AI500" s="1"/>
      <c r="AJ500" s="1"/>
      <c r="AK500" s="1"/>
      <c r="AL500" s="1"/>
    </row>
    <row r="501" customFormat="false" ht="15" hidden="false" customHeight="false" outlineLevel="0" collapsed="false">
      <c r="K501" s="1"/>
      <c r="L501" s="1"/>
      <c r="M501" s="1"/>
      <c r="N501" s="1"/>
      <c r="O501" s="1"/>
      <c r="P501" s="1"/>
      <c r="Q501" s="1"/>
      <c r="R501" s="1"/>
      <c r="S501" s="565"/>
      <c r="T501" s="239"/>
      <c r="U501" s="239"/>
      <c r="V501" s="239"/>
      <c r="W501" s="239"/>
      <c r="X501" s="239"/>
      <c r="Y501" s="239"/>
      <c r="Z501" s="239"/>
      <c r="AA501" s="1"/>
      <c r="AB501" s="1"/>
      <c r="AC501" s="1"/>
      <c r="AD501" s="1"/>
      <c r="AE501" s="1"/>
      <c r="AF501" s="1"/>
      <c r="AG501" s="1"/>
      <c r="AH501" s="1"/>
      <c r="AI501" s="1"/>
      <c r="AJ501" s="1"/>
      <c r="AK501" s="1"/>
      <c r="AL501" s="1"/>
    </row>
    <row r="502" customFormat="false" ht="15" hidden="false" customHeight="false" outlineLevel="0" collapsed="false">
      <c r="K502" s="1"/>
      <c r="L502" s="1"/>
      <c r="M502" s="1"/>
      <c r="N502" s="1"/>
      <c r="O502" s="1"/>
      <c r="P502" s="1"/>
      <c r="Q502" s="1"/>
      <c r="R502" s="1"/>
      <c r="S502" s="565"/>
      <c r="T502" s="239"/>
      <c r="U502" s="239"/>
      <c r="V502" s="239"/>
      <c r="W502" s="239"/>
      <c r="X502" s="239"/>
      <c r="Y502" s="239"/>
      <c r="Z502" s="239"/>
      <c r="AA502" s="1"/>
      <c r="AB502" s="1"/>
      <c r="AC502" s="1"/>
      <c r="AD502" s="1"/>
      <c r="AE502" s="1"/>
      <c r="AF502" s="1"/>
      <c r="AG502" s="1"/>
      <c r="AH502" s="1"/>
      <c r="AI502" s="1"/>
      <c r="AJ502" s="1"/>
      <c r="AK502" s="1"/>
      <c r="AL502" s="1"/>
    </row>
    <row r="503" customFormat="false" ht="15" hidden="false" customHeight="false" outlineLevel="0" collapsed="false">
      <c r="K503" s="1"/>
      <c r="L503" s="1"/>
      <c r="M503" s="1"/>
      <c r="N503" s="1"/>
      <c r="O503" s="1"/>
      <c r="P503" s="1"/>
      <c r="Q503" s="1"/>
      <c r="R503" s="1"/>
      <c r="S503" s="565"/>
      <c r="T503" s="239"/>
      <c r="U503" s="239"/>
      <c r="V503" s="239"/>
      <c r="W503" s="239"/>
      <c r="X503" s="239"/>
      <c r="Y503" s="239"/>
      <c r="Z503" s="239"/>
      <c r="AA503" s="1"/>
      <c r="AB503" s="1"/>
      <c r="AC503" s="1"/>
      <c r="AD503" s="1"/>
      <c r="AE503" s="1"/>
      <c r="AF503" s="1"/>
      <c r="AG503" s="1"/>
      <c r="AH503" s="1"/>
      <c r="AI503" s="1"/>
      <c r="AJ503" s="1"/>
      <c r="AK503" s="1"/>
      <c r="AL503" s="1"/>
    </row>
    <row r="504" customFormat="false" ht="15" hidden="false" customHeight="false" outlineLevel="0" collapsed="false">
      <c r="K504" s="1"/>
      <c r="L504" s="1"/>
      <c r="M504" s="1"/>
      <c r="N504" s="1"/>
      <c r="O504" s="1"/>
      <c r="P504" s="1"/>
      <c r="Q504" s="1"/>
      <c r="R504" s="1"/>
      <c r="S504" s="565"/>
      <c r="T504" s="239"/>
      <c r="U504" s="239"/>
      <c r="V504" s="239"/>
      <c r="W504" s="239"/>
      <c r="X504" s="239"/>
      <c r="Y504" s="239"/>
      <c r="Z504" s="239"/>
      <c r="AA504" s="1"/>
      <c r="AB504" s="1"/>
      <c r="AC504" s="1"/>
      <c r="AD504" s="1"/>
      <c r="AE504" s="1"/>
      <c r="AF504" s="1"/>
      <c r="AG504" s="1"/>
      <c r="AH504" s="1"/>
      <c r="AI504" s="1"/>
      <c r="AJ504" s="1"/>
      <c r="AK504" s="1"/>
      <c r="AL504" s="1"/>
    </row>
    <row r="505" customFormat="false" ht="15" hidden="false" customHeight="false" outlineLevel="0" collapsed="false">
      <c r="K505" s="1"/>
      <c r="L505" s="1"/>
      <c r="M505" s="1"/>
      <c r="N505" s="1"/>
      <c r="O505" s="1"/>
      <c r="P505" s="1"/>
      <c r="Q505" s="1"/>
      <c r="R505" s="1"/>
      <c r="S505" s="565"/>
      <c r="T505" s="239"/>
      <c r="U505" s="239"/>
      <c r="V505" s="239"/>
      <c r="W505" s="239"/>
      <c r="X505" s="239"/>
      <c r="Y505" s="239"/>
      <c r="Z505" s="239"/>
      <c r="AA505" s="1"/>
      <c r="AB505" s="1"/>
      <c r="AC505" s="1"/>
      <c r="AD505" s="1"/>
      <c r="AE505" s="1"/>
      <c r="AF505" s="1"/>
      <c r="AG505" s="1"/>
      <c r="AH505" s="1"/>
      <c r="AI505" s="1"/>
      <c r="AJ505" s="1"/>
      <c r="AK505" s="1"/>
      <c r="AL505" s="1"/>
    </row>
    <row r="506" customFormat="false" ht="15" hidden="false" customHeight="false" outlineLevel="0" collapsed="false">
      <c r="K506" s="1"/>
      <c r="L506" s="1"/>
      <c r="M506" s="1"/>
      <c r="N506" s="1"/>
      <c r="O506" s="1"/>
      <c r="P506" s="1"/>
      <c r="Q506" s="1"/>
      <c r="R506" s="1"/>
      <c r="S506" s="565"/>
      <c r="T506" s="239"/>
      <c r="U506" s="239"/>
      <c r="V506" s="239"/>
      <c r="W506" s="239"/>
      <c r="X506" s="239"/>
      <c r="Y506" s="239"/>
      <c r="Z506" s="239"/>
      <c r="AA506" s="1"/>
      <c r="AB506" s="1"/>
      <c r="AC506" s="1"/>
      <c r="AD506" s="1"/>
      <c r="AE506" s="1"/>
      <c r="AF506" s="1"/>
      <c r="AG506" s="1"/>
      <c r="AH506" s="1"/>
      <c r="AI506" s="1"/>
      <c r="AJ506" s="1"/>
      <c r="AK506" s="1"/>
      <c r="AL506" s="1"/>
    </row>
    <row r="507" customFormat="false" ht="15" hidden="false" customHeight="false" outlineLevel="0" collapsed="false">
      <c r="K507" s="1"/>
      <c r="L507" s="1"/>
      <c r="M507" s="1"/>
      <c r="N507" s="1"/>
      <c r="O507" s="1"/>
      <c r="P507" s="1"/>
      <c r="Q507" s="1"/>
      <c r="R507" s="1"/>
      <c r="S507" s="565"/>
      <c r="T507" s="239"/>
      <c r="U507" s="239"/>
      <c r="V507" s="239"/>
      <c r="W507" s="239"/>
      <c r="X507" s="239"/>
      <c r="Y507" s="239"/>
      <c r="Z507" s="239"/>
      <c r="AA507" s="1"/>
      <c r="AB507" s="1"/>
      <c r="AC507" s="1"/>
      <c r="AD507" s="1"/>
      <c r="AE507" s="1"/>
      <c r="AF507" s="1"/>
      <c r="AG507" s="1"/>
      <c r="AH507" s="1"/>
      <c r="AI507" s="1"/>
      <c r="AJ507" s="1"/>
      <c r="AK507" s="1"/>
      <c r="AL507" s="1"/>
    </row>
    <row r="508" customFormat="false" ht="15" hidden="false" customHeight="false" outlineLevel="0" collapsed="false">
      <c r="K508" s="1"/>
      <c r="L508" s="1"/>
      <c r="M508" s="1"/>
      <c r="N508" s="1"/>
      <c r="O508" s="1"/>
      <c r="P508" s="1"/>
      <c r="Q508" s="1"/>
      <c r="R508" s="1"/>
      <c r="S508" s="565"/>
      <c r="T508" s="239"/>
      <c r="U508" s="239"/>
      <c r="V508" s="239"/>
      <c r="W508" s="239"/>
      <c r="X508" s="239"/>
      <c r="Y508" s="239"/>
      <c r="Z508" s="239"/>
      <c r="AA508" s="1"/>
      <c r="AB508" s="1"/>
      <c r="AC508" s="1"/>
      <c r="AD508" s="1"/>
      <c r="AE508" s="1"/>
      <c r="AF508" s="1"/>
      <c r="AG508" s="1"/>
      <c r="AH508" s="1"/>
      <c r="AI508" s="1"/>
      <c r="AJ508" s="1"/>
      <c r="AK508" s="1"/>
      <c r="AL508" s="1"/>
    </row>
    <row r="509" customFormat="false" ht="15" hidden="false" customHeight="false" outlineLevel="0" collapsed="false">
      <c r="K509" s="1"/>
      <c r="L509" s="1"/>
      <c r="M509" s="1"/>
      <c r="N509" s="1"/>
      <c r="O509" s="1"/>
      <c r="P509" s="1"/>
      <c r="Q509" s="1"/>
      <c r="R509" s="1"/>
      <c r="S509" s="565"/>
      <c r="T509" s="239"/>
      <c r="U509" s="239"/>
      <c r="V509" s="239"/>
      <c r="W509" s="239"/>
      <c r="X509" s="239"/>
      <c r="Y509" s="239"/>
      <c r="Z509" s="239"/>
      <c r="AA509" s="1"/>
      <c r="AB509" s="1"/>
      <c r="AC509" s="1"/>
      <c r="AD509" s="1"/>
      <c r="AE509" s="1"/>
      <c r="AF509" s="1"/>
      <c r="AG509" s="1"/>
      <c r="AH509" s="1"/>
      <c r="AI509" s="1"/>
      <c r="AJ509" s="1"/>
      <c r="AK509" s="1"/>
      <c r="AL509" s="1"/>
    </row>
    <row r="510" customFormat="false" ht="15" hidden="false" customHeight="false" outlineLevel="0" collapsed="false">
      <c r="K510" s="1"/>
      <c r="L510" s="1"/>
      <c r="M510" s="1"/>
      <c r="N510" s="1"/>
      <c r="O510" s="1"/>
      <c r="P510" s="1"/>
      <c r="Q510" s="1"/>
      <c r="R510" s="1"/>
      <c r="S510" s="565"/>
      <c r="T510" s="239"/>
      <c r="U510" s="239"/>
      <c r="V510" s="239"/>
      <c r="W510" s="239"/>
      <c r="X510" s="239"/>
      <c r="Y510" s="239"/>
      <c r="Z510" s="239"/>
      <c r="AA510" s="1"/>
      <c r="AB510" s="1"/>
      <c r="AC510" s="1"/>
      <c r="AD510" s="1"/>
      <c r="AE510" s="1"/>
      <c r="AF510" s="1"/>
      <c r="AG510" s="1"/>
      <c r="AH510" s="1"/>
      <c r="AI510" s="1"/>
      <c r="AJ510" s="1"/>
      <c r="AK510" s="1"/>
      <c r="AL510" s="1"/>
    </row>
    <row r="511" customFormat="false" ht="15" hidden="false" customHeight="false" outlineLevel="0" collapsed="false">
      <c r="K511" s="1"/>
      <c r="L511" s="1"/>
      <c r="M511" s="1"/>
      <c r="N511" s="1"/>
      <c r="O511" s="1"/>
      <c r="P511" s="1"/>
      <c r="Q511" s="1"/>
      <c r="R511" s="1"/>
      <c r="S511" s="565"/>
      <c r="T511" s="239"/>
      <c r="U511" s="239"/>
      <c r="V511" s="239"/>
      <c r="W511" s="239"/>
      <c r="X511" s="239"/>
      <c r="Y511" s="239"/>
      <c r="Z511" s="239"/>
      <c r="AA511" s="1"/>
      <c r="AB511" s="1"/>
      <c r="AC511" s="1"/>
      <c r="AD511" s="1"/>
      <c r="AE511" s="1"/>
      <c r="AF511" s="1"/>
      <c r="AG511" s="1"/>
      <c r="AH511" s="1"/>
      <c r="AI511" s="1"/>
      <c r="AJ511" s="1"/>
      <c r="AK511" s="1"/>
      <c r="AL511" s="1"/>
    </row>
    <row r="512" customFormat="false" ht="15" hidden="false" customHeight="false" outlineLevel="0" collapsed="false">
      <c r="K512" s="1"/>
      <c r="L512" s="1"/>
      <c r="M512" s="1"/>
      <c r="N512" s="1"/>
      <c r="O512" s="1"/>
      <c r="P512" s="1"/>
      <c r="Q512" s="1"/>
      <c r="R512" s="1"/>
      <c r="S512" s="565"/>
      <c r="T512" s="239"/>
      <c r="U512" s="239"/>
      <c r="V512" s="239"/>
      <c r="W512" s="239"/>
      <c r="X512" s="239"/>
      <c r="Y512" s="239"/>
      <c r="Z512" s="239"/>
      <c r="AA512" s="1"/>
      <c r="AB512" s="1"/>
      <c r="AC512" s="1"/>
      <c r="AD512" s="1"/>
      <c r="AE512" s="1"/>
      <c r="AF512" s="1"/>
      <c r="AG512" s="1"/>
      <c r="AH512" s="1"/>
      <c r="AI512" s="1"/>
      <c r="AJ512" s="1"/>
      <c r="AK512" s="1"/>
      <c r="AL512" s="1"/>
    </row>
    <row r="513" customFormat="false" ht="15" hidden="false" customHeight="false" outlineLevel="0" collapsed="false">
      <c r="K513" s="1"/>
      <c r="L513" s="1"/>
      <c r="M513" s="1"/>
      <c r="N513" s="1"/>
      <c r="O513" s="1"/>
      <c r="P513" s="1"/>
      <c r="Q513" s="1"/>
      <c r="R513" s="1"/>
      <c r="S513" s="565"/>
      <c r="T513" s="239"/>
      <c r="U513" s="239"/>
      <c r="V513" s="239"/>
      <c r="W513" s="239"/>
      <c r="X513" s="239"/>
      <c r="Y513" s="239"/>
      <c r="Z513" s="239"/>
      <c r="AA513" s="1"/>
      <c r="AB513" s="1"/>
      <c r="AC513" s="1"/>
      <c r="AD513" s="1"/>
      <c r="AE513" s="1"/>
      <c r="AF513" s="1"/>
      <c r="AG513" s="1"/>
      <c r="AH513" s="1"/>
      <c r="AI513" s="1"/>
      <c r="AJ513" s="1"/>
      <c r="AK513" s="1"/>
      <c r="AL513" s="1"/>
    </row>
    <row r="514" customFormat="false" ht="15" hidden="false" customHeight="false" outlineLevel="0" collapsed="false">
      <c r="K514" s="1"/>
      <c r="L514" s="1"/>
      <c r="M514" s="1"/>
      <c r="N514" s="1"/>
      <c r="O514" s="1"/>
      <c r="P514" s="1"/>
      <c r="Q514" s="1"/>
      <c r="R514" s="1"/>
      <c r="S514" s="565"/>
      <c r="T514" s="239"/>
      <c r="U514" s="239"/>
      <c r="V514" s="239"/>
      <c r="W514" s="239"/>
      <c r="X514" s="239"/>
      <c r="Y514" s="239"/>
      <c r="Z514" s="239"/>
      <c r="AA514" s="1"/>
      <c r="AB514" s="1"/>
      <c r="AC514" s="1"/>
      <c r="AD514" s="1"/>
      <c r="AE514" s="1"/>
      <c r="AF514" s="1"/>
      <c r="AG514" s="1"/>
      <c r="AH514" s="1"/>
      <c r="AI514" s="1"/>
      <c r="AJ514" s="1"/>
      <c r="AK514" s="1"/>
      <c r="AL514" s="1"/>
    </row>
    <row r="515" customFormat="false" ht="15" hidden="false" customHeight="false" outlineLevel="0" collapsed="false">
      <c r="K515" s="1"/>
      <c r="L515" s="1"/>
      <c r="M515" s="1"/>
      <c r="N515" s="1"/>
      <c r="O515" s="1"/>
      <c r="P515" s="1"/>
      <c r="Q515" s="1"/>
      <c r="R515" s="1"/>
      <c r="S515" s="565"/>
      <c r="T515" s="239"/>
      <c r="U515" s="239"/>
      <c r="V515" s="239"/>
      <c r="W515" s="239"/>
      <c r="X515" s="239"/>
      <c r="Y515" s="239"/>
      <c r="Z515" s="239"/>
      <c r="AA515" s="1"/>
      <c r="AB515" s="1"/>
      <c r="AC515" s="1"/>
      <c r="AD515" s="1"/>
      <c r="AE515" s="1"/>
      <c r="AF515" s="1"/>
      <c r="AG515" s="1"/>
      <c r="AH515" s="1"/>
      <c r="AI515" s="1"/>
      <c r="AJ515" s="1"/>
      <c r="AK515" s="1"/>
      <c r="AL515" s="1"/>
    </row>
    <row r="516" customFormat="false" ht="15" hidden="false" customHeight="false" outlineLevel="0" collapsed="false">
      <c r="K516" s="1"/>
      <c r="L516" s="1"/>
      <c r="M516" s="1"/>
      <c r="N516" s="1"/>
      <c r="O516" s="1"/>
      <c r="P516" s="1"/>
      <c r="Q516" s="1"/>
      <c r="R516" s="1"/>
      <c r="S516" s="565"/>
      <c r="T516" s="239"/>
      <c r="U516" s="239"/>
      <c r="V516" s="239"/>
      <c r="W516" s="239"/>
      <c r="X516" s="239"/>
      <c r="Y516" s="239"/>
      <c r="Z516" s="239"/>
      <c r="AA516" s="1"/>
      <c r="AB516" s="1"/>
      <c r="AC516" s="1"/>
      <c r="AD516" s="1"/>
      <c r="AE516" s="1"/>
      <c r="AF516" s="1"/>
      <c r="AG516" s="1"/>
      <c r="AH516" s="1"/>
      <c r="AI516" s="1"/>
      <c r="AJ516" s="1"/>
      <c r="AK516" s="1"/>
      <c r="AL516" s="1"/>
    </row>
    <row r="517" customFormat="false" ht="15" hidden="false" customHeight="false" outlineLevel="0" collapsed="false">
      <c r="K517" s="1"/>
      <c r="L517" s="1"/>
      <c r="M517" s="1"/>
      <c r="N517" s="1"/>
      <c r="O517" s="1"/>
      <c r="P517" s="1"/>
      <c r="Q517" s="1"/>
      <c r="R517" s="1"/>
      <c r="S517" s="565"/>
      <c r="T517" s="239"/>
      <c r="U517" s="239"/>
      <c r="V517" s="239"/>
      <c r="W517" s="239"/>
      <c r="X517" s="239"/>
      <c r="Y517" s="239"/>
      <c r="Z517" s="239"/>
      <c r="AA517" s="1"/>
      <c r="AB517" s="1"/>
      <c r="AC517" s="1"/>
      <c r="AD517" s="1"/>
      <c r="AE517" s="1"/>
      <c r="AF517" s="1"/>
      <c r="AG517" s="1"/>
      <c r="AH517" s="1"/>
      <c r="AI517" s="1"/>
      <c r="AJ517" s="1"/>
      <c r="AK517" s="1"/>
      <c r="AL517" s="1"/>
    </row>
    <row r="518" customFormat="false" ht="15" hidden="false" customHeight="false" outlineLevel="0" collapsed="false">
      <c r="K518" s="1"/>
      <c r="L518" s="1"/>
      <c r="M518" s="1"/>
      <c r="N518" s="1"/>
      <c r="O518" s="1"/>
      <c r="P518" s="1"/>
      <c r="Q518" s="1"/>
      <c r="R518" s="1"/>
      <c r="S518" s="565"/>
      <c r="T518" s="239"/>
      <c r="U518" s="239"/>
      <c r="V518" s="239"/>
      <c r="W518" s="239"/>
      <c r="X518" s="239"/>
      <c r="Y518" s="239"/>
      <c r="Z518" s="239"/>
      <c r="AA518" s="1"/>
      <c r="AB518" s="1"/>
      <c r="AC518" s="1"/>
      <c r="AD518" s="1"/>
      <c r="AE518" s="1"/>
      <c r="AF518" s="1"/>
      <c r="AG518" s="1"/>
      <c r="AH518" s="1"/>
      <c r="AI518" s="1"/>
      <c r="AJ518" s="1"/>
      <c r="AK518" s="1"/>
      <c r="AL518" s="1"/>
    </row>
    <row r="519" customFormat="false" ht="15" hidden="false" customHeight="false" outlineLevel="0" collapsed="false">
      <c r="K519" s="1"/>
      <c r="L519" s="1"/>
      <c r="M519" s="1"/>
      <c r="N519" s="1"/>
      <c r="O519" s="1"/>
      <c r="P519" s="1"/>
      <c r="Q519" s="1"/>
      <c r="R519" s="1"/>
      <c r="S519" s="565"/>
      <c r="T519" s="239"/>
      <c r="U519" s="239"/>
      <c r="V519" s="239"/>
      <c r="W519" s="239"/>
      <c r="X519" s="239"/>
      <c r="Y519" s="239"/>
      <c r="Z519" s="239"/>
      <c r="AA519" s="1"/>
      <c r="AB519" s="1"/>
      <c r="AC519" s="1"/>
      <c r="AD519" s="1"/>
      <c r="AE519" s="1"/>
      <c r="AF519" s="1"/>
      <c r="AG519" s="1"/>
      <c r="AH519" s="1"/>
      <c r="AI519" s="1"/>
      <c r="AJ519" s="1"/>
      <c r="AK519" s="1"/>
      <c r="AL519" s="1"/>
    </row>
    <row r="520" customFormat="false" ht="15" hidden="false" customHeight="false" outlineLevel="0" collapsed="false">
      <c r="K520" s="1"/>
      <c r="L520" s="1"/>
      <c r="M520" s="1"/>
      <c r="N520" s="1"/>
      <c r="O520" s="1"/>
      <c r="P520" s="1"/>
      <c r="Q520" s="1"/>
      <c r="R520" s="1"/>
      <c r="S520" s="565"/>
      <c r="T520" s="239"/>
      <c r="U520" s="239"/>
      <c r="V520" s="239"/>
      <c r="W520" s="239"/>
      <c r="X520" s="239"/>
      <c r="Y520" s="239"/>
      <c r="Z520" s="239"/>
      <c r="AA520" s="1"/>
      <c r="AB520" s="1"/>
      <c r="AC520" s="1"/>
      <c r="AD520" s="1"/>
      <c r="AE520" s="1"/>
      <c r="AF520" s="1"/>
      <c r="AG520" s="1"/>
      <c r="AH520" s="1"/>
      <c r="AI520" s="1"/>
      <c r="AJ520" s="1"/>
      <c r="AK520" s="1"/>
      <c r="AL520" s="1"/>
    </row>
    <row r="521" customFormat="false" ht="15" hidden="false" customHeight="false" outlineLevel="0" collapsed="false">
      <c r="K521" s="1"/>
      <c r="L521" s="1"/>
      <c r="M521" s="1"/>
      <c r="N521" s="1"/>
      <c r="O521" s="1"/>
      <c r="P521" s="1"/>
      <c r="Q521" s="1"/>
      <c r="R521" s="1"/>
      <c r="S521" s="565"/>
      <c r="T521" s="239"/>
      <c r="U521" s="239"/>
      <c r="V521" s="239"/>
      <c r="W521" s="239"/>
      <c r="X521" s="239"/>
      <c r="Y521" s="239"/>
      <c r="Z521" s="239"/>
      <c r="AA521" s="1"/>
      <c r="AB521" s="1"/>
      <c r="AC521" s="1"/>
      <c r="AD521" s="1"/>
      <c r="AE521" s="1"/>
      <c r="AF521" s="1"/>
      <c r="AG521" s="1"/>
      <c r="AH521" s="1"/>
      <c r="AI521" s="1"/>
      <c r="AJ521" s="1"/>
      <c r="AK521" s="1"/>
      <c r="AL521" s="1"/>
    </row>
    <row r="522" customFormat="false" ht="15" hidden="false" customHeight="false" outlineLevel="0" collapsed="false">
      <c r="K522" s="1"/>
      <c r="L522" s="1"/>
      <c r="M522" s="1"/>
      <c r="N522" s="1"/>
      <c r="O522" s="1"/>
      <c r="P522" s="1"/>
      <c r="Q522" s="1"/>
      <c r="R522" s="1"/>
      <c r="S522" s="565"/>
      <c r="T522" s="239"/>
      <c r="U522" s="239"/>
      <c r="V522" s="239"/>
      <c r="W522" s="239"/>
      <c r="X522" s="239"/>
      <c r="Y522" s="239"/>
      <c r="Z522" s="239"/>
      <c r="AA522" s="1"/>
      <c r="AB522" s="1"/>
      <c r="AC522" s="1"/>
      <c r="AD522" s="1"/>
      <c r="AE522" s="1"/>
      <c r="AF522" s="1"/>
      <c r="AG522" s="1"/>
      <c r="AH522" s="1"/>
      <c r="AI522" s="1"/>
      <c r="AJ522" s="1"/>
      <c r="AK522" s="1"/>
      <c r="AL522" s="1"/>
    </row>
    <row r="523" customFormat="false" ht="15" hidden="false" customHeight="false" outlineLevel="0" collapsed="false">
      <c r="K523" s="1"/>
      <c r="L523" s="1"/>
      <c r="M523" s="1"/>
      <c r="N523" s="1"/>
      <c r="O523" s="1"/>
      <c r="P523" s="1"/>
      <c r="Q523" s="1"/>
      <c r="R523" s="1"/>
      <c r="S523" s="565"/>
      <c r="T523" s="239"/>
      <c r="U523" s="239"/>
      <c r="V523" s="239"/>
      <c r="W523" s="239"/>
      <c r="X523" s="239"/>
      <c r="Y523" s="239"/>
      <c r="Z523" s="239"/>
      <c r="AA523" s="1"/>
      <c r="AB523" s="1"/>
      <c r="AC523" s="1"/>
      <c r="AD523" s="1"/>
      <c r="AE523" s="1"/>
      <c r="AF523" s="1"/>
      <c r="AG523" s="1"/>
      <c r="AH523" s="1"/>
      <c r="AI523" s="1"/>
      <c r="AJ523" s="1"/>
      <c r="AK523" s="1"/>
      <c r="AL523" s="1"/>
    </row>
    <row r="524" customFormat="false" ht="15" hidden="false" customHeight="false" outlineLevel="0" collapsed="false">
      <c r="K524" s="1"/>
      <c r="L524" s="1"/>
      <c r="M524" s="1"/>
      <c r="N524" s="1"/>
      <c r="O524" s="1"/>
      <c r="P524" s="1"/>
      <c r="Q524" s="1"/>
      <c r="R524" s="1"/>
      <c r="S524" s="565"/>
      <c r="T524" s="239"/>
      <c r="U524" s="239"/>
      <c r="V524" s="239"/>
      <c r="W524" s="239"/>
      <c r="X524" s="239"/>
      <c r="Y524" s="239"/>
      <c r="Z524" s="239"/>
      <c r="AA524" s="1"/>
      <c r="AB524" s="1"/>
      <c r="AC524" s="1"/>
      <c r="AD524" s="1"/>
      <c r="AE524" s="1"/>
      <c r="AF524" s="1"/>
      <c r="AG524" s="1"/>
      <c r="AH524" s="1"/>
      <c r="AI524" s="1"/>
      <c r="AJ524" s="1"/>
      <c r="AK524" s="1"/>
      <c r="AL524" s="1"/>
    </row>
    <row r="525" customFormat="false" ht="15" hidden="false" customHeight="false" outlineLevel="0" collapsed="false">
      <c r="K525" s="1"/>
      <c r="L525" s="1"/>
      <c r="M525" s="1"/>
      <c r="N525" s="1"/>
      <c r="O525" s="1"/>
      <c r="P525" s="1"/>
      <c r="Q525" s="1"/>
      <c r="R525" s="1"/>
      <c r="S525" s="565"/>
      <c r="T525" s="239"/>
      <c r="U525" s="239"/>
      <c r="V525" s="239"/>
      <c r="W525" s="239"/>
      <c r="X525" s="239"/>
      <c r="Y525" s="239"/>
      <c r="Z525" s="239"/>
      <c r="AA525" s="1"/>
      <c r="AB525" s="1"/>
      <c r="AC525" s="1"/>
      <c r="AD525" s="1"/>
      <c r="AE525" s="1"/>
      <c r="AF525" s="1"/>
      <c r="AG525" s="1"/>
      <c r="AH525" s="1"/>
      <c r="AI525" s="1"/>
      <c r="AJ525" s="1"/>
      <c r="AK525" s="1"/>
      <c r="AL525" s="1"/>
    </row>
    <row r="526" customFormat="false" ht="15" hidden="false" customHeight="false" outlineLevel="0" collapsed="false">
      <c r="K526" s="1"/>
      <c r="L526" s="1"/>
      <c r="M526" s="1"/>
      <c r="N526" s="1"/>
      <c r="O526" s="1"/>
      <c r="P526" s="1"/>
      <c r="Q526" s="1"/>
      <c r="R526" s="1"/>
      <c r="S526" s="565"/>
      <c r="T526" s="239"/>
      <c r="U526" s="239"/>
      <c r="V526" s="239"/>
      <c r="W526" s="239"/>
      <c r="X526" s="239"/>
      <c r="Y526" s="239"/>
      <c r="Z526" s="239"/>
      <c r="AA526" s="1"/>
      <c r="AB526" s="1"/>
      <c r="AC526" s="1"/>
      <c r="AD526" s="1"/>
      <c r="AE526" s="1"/>
      <c r="AF526" s="1"/>
      <c r="AG526" s="1"/>
      <c r="AH526" s="1"/>
      <c r="AI526" s="1"/>
      <c r="AJ526" s="1"/>
      <c r="AK526" s="1"/>
      <c r="AL526" s="1"/>
    </row>
    <row r="527" customFormat="false" ht="15" hidden="false" customHeight="false" outlineLevel="0" collapsed="false">
      <c r="K527" s="1"/>
      <c r="L527" s="1"/>
      <c r="M527" s="1"/>
      <c r="N527" s="1"/>
      <c r="O527" s="1"/>
      <c r="P527" s="1"/>
      <c r="Q527" s="1"/>
      <c r="R527" s="1"/>
      <c r="S527" s="565"/>
      <c r="T527" s="239"/>
      <c r="U527" s="239"/>
      <c r="V527" s="239"/>
      <c r="W527" s="239"/>
      <c r="X527" s="239"/>
      <c r="Y527" s="239"/>
      <c r="Z527" s="239"/>
      <c r="AA527" s="1"/>
      <c r="AB527" s="1"/>
      <c r="AC527" s="1"/>
      <c r="AD527" s="1"/>
      <c r="AE527" s="1"/>
      <c r="AF527" s="1"/>
      <c r="AG527" s="1"/>
      <c r="AH527" s="1"/>
      <c r="AI527" s="1"/>
      <c r="AJ527" s="1"/>
      <c r="AK527" s="1"/>
      <c r="AL527" s="1"/>
    </row>
    <row r="528" customFormat="false" ht="15" hidden="false" customHeight="false" outlineLevel="0" collapsed="false">
      <c r="K528" s="1"/>
      <c r="L528" s="1"/>
      <c r="M528" s="1"/>
      <c r="N528" s="1"/>
      <c r="O528" s="1"/>
      <c r="P528" s="1"/>
      <c r="Q528" s="1"/>
      <c r="R528" s="1"/>
      <c r="S528" s="565"/>
      <c r="T528" s="239"/>
      <c r="U528" s="239"/>
      <c r="V528" s="239"/>
      <c r="W528" s="239"/>
      <c r="X528" s="239"/>
      <c r="Y528" s="239"/>
      <c r="Z528" s="239"/>
      <c r="AA528" s="1"/>
      <c r="AB528" s="1"/>
      <c r="AC528" s="1"/>
      <c r="AD528" s="1"/>
      <c r="AE528" s="1"/>
      <c r="AF528" s="1"/>
      <c r="AG528" s="1"/>
      <c r="AH528" s="1"/>
      <c r="AI528" s="1"/>
      <c r="AJ528" s="1"/>
      <c r="AK528" s="1"/>
      <c r="AL528" s="1"/>
    </row>
    <row r="529" customFormat="false" ht="15" hidden="false" customHeight="false" outlineLevel="0" collapsed="false">
      <c r="K529" s="1"/>
      <c r="L529" s="1"/>
      <c r="M529" s="1"/>
      <c r="N529" s="1"/>
      <c r="O529" s="1"/>
      <c r="P529" s="1"/>
      <c r="Q529" s="1"/>
      <c r="R529" s="1"/>
      <c r="S529" s="565"/>
      <c r="T529" s="239"/>
      <c r="U529" s="239"/>
      <c r="V529" s="239"/>
      <c r="W529" s="239"/>
      <c r="X529" s="239"/>
      <c r="Y529" s="239"/>
      <c r="Z529" s="239"/>
      <c r="AA529" s="1"/>
      <c r="AB529" s="1"/>
      <c r="AC529" s="1"/>
      <c r="AD529" s="1"/>
      <c r="AE529" s="1"/>
      <c r="AF529" s="1"/>
      <c r="AG529" s="1"/>
      <c r="AH529" s="1"/>
      <c r="AI529" s="1"/>
      <c r="AJ529" s="1"/>
      <c r="AK529" s="1"/>
      <c r="AL529" s="1"/>
    </row>
    <row r="530" customFormat="false" ht="15" hidden="false" customHeight="false" outlineLevel="0" collapsed="false">
      <c r="K530" s="1"/>
      <c r="L530" s="1"/>
      <c r="M530" s="1"/>
      <c r="N530" s="1"/>
      <c r="O530" s="1"/>
      <c r="P530" s="1"/>
      <c r="Q530" s="1"/>
      <c r="R530" s="1"/>
      <c r="S530" s="565"/>
      <c r="T530" s="239"/>
      <c r="U530" s="239"/>
      <c r="V530" s="239"/>
      <c r="W530" s="239"/>
      <c r="X530" s="239"/>
      <c r="Y530" s="239"/>
      <c r="Z530" s="239"/>
      <c r="AA530" s="1"/>
      <c r="AB530" s="1"/>
      <c r="AC530" s="1"/>
      <c r="AD530" s="1"/>
      <c r="AE530" s="1"/>
      <c r="AF530" s="1"/>
      <c r="AG530" s="1"/>
      <c r="AH530" s="1"/>
      <c r="AI530" s="1"/>
      <c r="AJ530" s="1"/>
      <c r="AK530" s="1"/>
      <c r="AL530" s="1"/>
    </row>
    <row r="531" customFormat="false" ht="15" hidden="false" customHeight="false" outlineLevel="0" collapsed="false">
      <c r="K531" s="1"/>
      <c r="L531" s="1"/>
      <c r="M531" s="1"/>
      <c r="N531" s="1"/>
      <c r="O531" s="1"/>
      <c r="P531" s="1"/>
      <c r="Q531" s="1"/>
      <c r="R531" s="1"/>
      <c r="S531" s="565"/>
      <c r="T531" s="239"/>
      <c r="U531" s="239"/>
      <c r="V531" s="239"/>
      <c r="W531" s="239"/>
      <c r="X531" s="239"/>
      <c r="Y531" s="239"/>
      <c r="Z531" s="239"/>
      <c r="AA531" s="1"/>
      <c r="AB531" s="1"/>
      <c r="AC531" s="1"/>
      <c r="AD531" s="1"/>
      <c r="AE531" s="1"/>
      <c r="AF531" s="1"/>
      <c r="AG531" s="1"/>
      <c r="AH531" s="1"/>
      <c r="AI531" s="1"/>
      <c r="AJ531" s="1"/>
      <c r="AK531" s="1"/>
      <c r="AL531" s="1"/>
    </row>
    <row r="532" customFormat="false" ht="15" hidden="false" customHeight="false" outlineLevel="0" collapsed="false">
      <c r="K532" s="1"/>
      <c r="L532" s="1"/>
      <c r="M532" s="1"/>
      <c r="N532" s="1"/>
      <c r="O532" s="1"/>
      <c r="P532" s="1"/>
      <c r="Q532" s="1"/>
      <c r="R532" s="1"/>
      <c r="S532" s="565"/>
      <c r="T532" s="239"/>
      <c r="U532" s="239"/>
      <c r="V532" s="239"/>
      <c r="W532" s="239"/>
      <c r="X532" s="239"/>
      <c r="Y532" s="239"/>
      <c r="Z532" s="239"/>
      <c r="AA532" s="1"/>
      <c r="AB532" s="1"/>
      <c r="AC532" s="1"/>
      <c r="AD532" s="1"/>
      <c r="AE532" s="1"/>
      <c r="AF532" s="1"/>
      <c r="AG532" s="1"/>
      <c r="AH532" s="1"/>
      <c r="AI532" s="1"/>
      <c r="AJ532" s="1"/>
      <c r="AK532" s="1"/>
      <c r="AL532" s="1"/>
    </row>
    <row r="533" customFormat="false" ht="15" hidden="false" customHeight="false" outlineLevel="0" collapsed="false">
      <c r="K533" s="1"/>
      <c r="L533" s="1"/>
      <c r="M533" s="1"/>
      <c r="N533" s="1"/>
      <c r="O533" s="1"/>
      <c r="P533" s="1"/>
      <c r="Q533" s="1"/>
      <c r="R533" s="1"/>
      <c r="S533" s="565"/>
      <c r="T533" s="239"/>
      <c r="U533" s="239"/>
      <c r="V533" s="239"/>
      <c r="W533" s="239"/>
      <c r="X533" s="239"/>
      <c r="Y533" s="239"/>
      <c r="Z533" s="239"/>
      <c r="AA533" s="1"/>
      <c r="AB533" s="1"/>
      <c r="AC533" s="1"/>
      <c r="AD533" s="1"/>
      <c r="AE533" s="1"/>
      <c r="AF533" s="1"/>
      <c r="AG533" s="1"/>
      <c r="AH533" s="1"/>
      <c r="AI533" s="1"/>
      <c r="AJ533" s="1"/>
      <c r="AK533" s="1"/>
      <c r="AL533" s="1"/>
    </row>
    <row r="534" customFormat="false" ht="15" hidden="false" customHeight="false" outlineLevel="0" collapsed="false">
      <c r="K534" s="1"/>
      <c r="L534" s="1"/>
      <c r="M534" s="1"/>
      <c r="N534" s="1"/>
      <c r="O534" s="1"/>
      <c r="P534" s="1"/>
      <c r="Q534" s="1"/>
      <c r="R534" s="1"/>
      <c r="S534" s="565"/>
      <c r="T534" s="239"/>
      <c r="U534" s="239"/>
      <c r="V534" s="239"/>
      <c r="W534" s="239"/>
      <c r="X534" s="239"/>
      <c r="Y534" s="239"/>
      <c r="Z534" s="239"/>
      <c r="AA534" s="1"/>
      <c r="AB534" s="1"/>
      <c r="AC534" s="1"/>
      <c r="AD534" s="1"/>
      <c r="AE534" s="1"/>
      <c r="AF534" s="1"/>
      <c r="AG534" s="1"/>
      <c r="AH534" s="1"/>
      <c r="AI534" s="1"/>
      <c r="AJ534" s="1"/>
      <c r="AK534" s="1"/>
      <c r="AL534" s="1"/>
    </row>
    <row r="535" customFormat="false" ht="15" hidden="false" customHeight="false" outlineLevel="0" collapsed="false">
      <c r="K535" s="1"/>
      <c r="L535" s="1"/>
      <c r="M535" s="1"/>
      <c r="N535" s="1"/>
      <c r="O535" s="1"/>
      <c r="P535" s="1"/>
      <c r="Q535" s="1"/>
      <c r="R535" s="1"/>
      <c r="S535" s="565"/>
      <c r="T535" s="239"/>
      <c r="U535" s="239"/>
      <c r="V535" s="239"/>
      <c r="W535" s="239"/>
      <c r="X535" s="239"/>
      <c r="Y535" s="239"/>
      <c r="Z535" s="239"/>
      <c r="AA535" s="1"/>
      <c r="AB535" s="1"/>
      <c r="AC535" s="1"/>
      <c r="AD535" s="1"/>
      <c r="AE535" s="1"/>
      <c r="AF535" s="1"/>
      <c r="AG535" s="1"/>
      <c r="AH535" s="1"/>
      <c r="AI535" s="1"/>
      <c r="AJ535" s="1"/>
      <c r="AK535" s="1"/>
      <c r="AL535" s="1"/>
    </row>
    <row r="536" customFormat="false" ht="15" hidden="false" customHeight="false" outlineLevel="0" collapsed="false">
      <c r="K536" s="1"/>
      <c r="L536" s="1"/>
      <c r="M536" s="1"/>
      <c r="N536" s="1"/>
      <c r="O536" s="1"/>
      <c r="P536" s="1"/>
      <c r="Q536" s="1"/>
      <c r="R536" s="1"/>
      <c r="S536" s="565"/>
      <c r="T536" s="239"/>
      <c r="U536" s="239"/>
      <c r="V536" s="239"/>
      <c r="W536" s="239"/>
      <c r="X536" s="239"/>
      <c r="Y536" s="239"/>
      <c r="Z536" s="239"/>
      <c r="AA536" s="1"/>
      <c r="AB536" s="1"/>
      <c r="AC536" s="1"/>
      <c r="AD536" s="1"/>
      <c r="AE536" s="1"/>
      <c r="AF536" s="1"/>
      <c r="AG536" s="1"/>
      <c r="AH536" s="1"/>
      <c r="AI536" s="1"/>
      <c r="AJ536" s="1"/>
      <c r="AK536" s="1"/>
      <c r="AL536" s="1"/>
    </row>
    <row r="537" customFormat="false" ht="15" hidden="false" customHeight="false" outlineLevel="0" collapsed="false">
      <c r="K537" s="1"/>
      <c r="L537" s="1"/>
      <c r="M537" s="1"/>
      <c r="N537" s="1"/>
      <c r="O537" s="1"/>
      <c r="P537" s="1"/>
      <c r="Q537" s="1"/>
      <c r="R537" s="1"/>
      <c r="S537" s="565"/>
      <c r="T537" s="239"/>
      <c r="U537" s="239"/>
      <c r="V537" s="239"/>
      <c r="W537" s="239"/>
      <c r="X537" s="239"/>
      <c r="Y537" s="239"/>
      <c r="Z537" s="239"/>
      <c r="AA537" s="1"/>
      <c r="AB537" s="1"/>
      <c r="AC537" s="1"/>
      <c r="AD537" s="1"/>
      <c r="AE537" s="1"/>
      <c r="AF537" s="1"/>
      <c r="AG537" s="1"/>
      <c r="AH537" s="1"/>
      <c r="AI537" s="1"/>
      <c r="AJ537" s="1"/>
      <c r="AK537" s="1"/>
      <c r="AL537" s="1"/>
    </row>
    <row r="538" customFormat="false" ht="15" hidden="false" customHeight="false" outlineLevel="0" collapsed="false">
      <c r="K538" s="1"/>
      <c r="L538" s="1"/>
      <c r="M538" s="1"/>
      <c r="N538" s="1"/>
      <c r="O538" s="1"/>
      <c r="P538" s="1"/>
      <c r="Q538" s="1"/>
      <c r="R538" s="1"/>
      <c r="S538" s="565"/>
      <c r="T538" s="239"/>
      <c r="U538" s="239"/>
      <c r="V538" s="239"/>
      <c r="W538" s="239"/>
      <c r="X538" s="239"/>
      <c r="Y538" s="239"/>
      <c r="Z538" s="239"/>
      <c r="AA538" s="1"/>
      <c r="AB538" s="1"/>
      <c r="AC538" s="1"/>
      <c r="AD538" s="1"/>
      <c r="AE538" s="1"/>
      <c r="AF538" s="1"/>
      <c r="AG538" s="1"/>
      <c r="AH538" s="1"/>
      <c r="AI538" s="1"/>
      <c r="AJ538" s="1"/>
      <c r="AK538" s="1"/>
      <c r="AL538" s="1"/>
    </row>
    <row r="539" customFormat="false" ht="15" hidden="false" customHeight="false" outlineLevel="0" collapsed="false">
      <c r="K539" s="1"/>
      <c r="L539" s="1"/>
      <c r="M539" s="1"/>
      <c r="N539" s="1"/>
      <c r="O539" s="1"/>
      <c r="P539" s="1"/>
      <c r="Q539" s="1"/>
      <c r="R539" s="1"/>
      <c r="S539" s="565"/>
      <c r="T539" s="239"/>
      <c r="U539" s="239"/>
      <c r="V539" s="239"/>
      <c r="W539" s="239"/>
      <c r="X539" s="239"/>
      <c r="Y539" s="239"/>
      <c r="Z539" s="239"/>
      <c r="AA539" s="1"/>
      <c r="AB539" s="1"/>
      <c r="AC539" s="1"/>
      <c r="AD539" s="1"/>
      <c r="AE539" s="1"/>
      <c r="AF539" s="1"/>
      <c r="AG539" s="1"/>
      <c r="AH539" s="1"/>
      <c r="AI539" s="1"/>
      <c r="AJ539" s="1"/>
      <c r="AK539" s="1"/>
      <c r="AL539" s="1"/>
    </row>
    <row r="540" customFormat="false" ht="15" hidden="false" customHeight="false" outlineLevel="0" collapsed="false">
      <c r="K540" s="1"/>
      <c r="L540" s="1"/>
      <c r="M540" s="1"/>
      <c r="N540" s="1"/>
      <c r="O540" s="1"/>
      <c r="P540" s="1"/>
      <c r="Q540" s="1"/>
      <c r="R540" s="1"/>
      <c r="S540" s="565"/>
      <c r="T540" s="239"/>
      <c r="U540" s="239"/>
      <c r="V540" s="239"/>
      <c r="W540" s="239"/>
      <c r="X540" s="239"/>
      <c r="Y540" s="239"/>
      <c r="Z540" s="239"/>
      <c r="AA540" s="1"/>
      <c r="AB540" s="1"/>
      <c r="AC540" s="1"/>
      <c r="AD540" s="1"/>
      <c r="AE540" s="1"/>
      <c r="AF540" s="1"/>
      <c r="AG540" s="1"/>
      <c r="AH540" s="1"/>
      <c r="AI540" s="1"/>
      <c r="AJ540" s="1"/>
      <c r="AK540" s="1"/>
      <c r="AL540" s="1"/>
    </row>
    <row r="541" customFormat="false" ht="15" hidden="false" customHeight="false" outlineLevel="0" collapsed="false">
      <c r="K541" s="1"/>
      <c r="L541" s="1"/>
      <c r="M541" s="1"/>
      <c r="N541" s="1"/>
      <c r="O541" s="1"/>
      <c r="P541" s="1"/>
      <c r="Q541" s="1"/>
      <c r="R541" s="1"/>
      <c r="S541" s="565"/>
      <c r="T541" s="239"/>
      <c r="U541" s="239"/>
      <c r="V541" s="239"/>
      <c r="W541" s="239"/>
      <c r="X541" s="239"/>
      <c r="Y541" s="239"/>
      <c r="Z541" s="239"/>
      <c r="AA541" s="1"/>
      <c r="AB541" s="1"/>
      <c r="AC541" s="1"/>
      <c r="AD541" s="1"/>
      <c r="AE541" s="1"/>
      <c r="AF541" s="1"/>
      <c r="AG541" s="1"/>
      <c r="AH541" s="1"/>
      <c r="AI541" s="1"/>
      <c r="AJ541" s="1"/>
      <c r="AK541" s="1"/>
      <c r="AL541" s="1"/>
    </row>
    <row r="542" customFormat="false" ht="15" hidden="false" customHeight="false" outlineLevel="0" collapsed="false">
      <c r="K542" s="1"/>
      <c r="L542" s="1"/>
      <c r="M542" s="1"/>
      <c r="N542" s="1"/>
      <c r="O542" s="1"/>
      <c r="P542" s="1"/>
      <c r="Q542" s="1"/>
      <c r="R542" s="1"/>
      <c r="S542" s="565"/>
      <c r="T542" s="239"/>
      <c r="U542" s="239"/>
      <c r="V542" s="239"/>
      <c r="W542" s="239"/>
      <c r="X542" s="239"/>
      <c r="Y542" s="239"/>
      <c r="Z542" s="239"/>
      <c r="AA542" s="1"/>
      <c r="AB542" s="1"/>
      <c r="AC542" s="1"/>
      <c r="AD542" s="1"/>
      <c r="AE542" s="1"/>
      <c r="AF542" s="1"/>
      <c r="AG542" s="1"/>
      <c r="AH542" s="1"/>
      <c r="AI542" s="1"/>
      <c r="AJ542" s="1"/>
      <c r="AK542" s="1"/>
      <c r="AL542" s="1"/>
    </row>
    <row r="543" customFormat="false" ht="15" hidden="false" customHeight="false" outlineLevel="0" collapsed="false">
      <c r="K543" s="1"/>
      <c r="L543" s="1"/>
      <c r="M543" s="1"/>
      <c r="N543" s="1"/>
      <c r="O543" s="1"/>
      <c r="P543" s="1"/>
      <c r="Q543" s="1"/>
      <c r="R543" s="1"/>
      <c r="S543" s="565"/>
      <c r="T543" s="239"/>
      <c r="U543" s="239"/>
      <c r="V543" s="239"/>
      <c r="W543" s="239"/>
      <c r="X543" s="239"/>
      <c r="Y543" s="239"/>
      <c r="Z543" s="239"/>
      <c r="AA543" s="1"/>
      <c r="AB543" s="1"/>
      <c r="AC543" s="1"/>
      <c r="AD543" s="1"/>
      <c r="AE543" s="1"/>
      <c r="AF543" s="1"/>
      <c r="AG543" s="1"/>
      <c r="AH543" s="1"/>
      <c r="AI543" s="1"/>
      <c r="AJ543" s="1"/>
      <c r="AK543" s="1"/>
      <c r="AL543" s="1"/>
    </row>
    <row r="544" customFormat="false" ht="15" hidden="false" customHeight="false" outlineLevel="0" collapsed="false">
      <c r="K544" s="1"/>
      <c r="L544" s="1"/>
      <c r="M544" s="1"/>
      <c r="N544" s="1"/>
      <c r="O544" s="1"/>
      <c r="P544" s="1"/>
      <c r="Q544" s="1"/>
      <c r="R544" s="1"/>
      <c r="S544" s="565"/>
      <c r="T544" s="239"/>
      <c r="U544" s="239"/>
      <c r="V544" s="239"/>
      <c r="W544" s="239"/>
      <c r="X544" s="239"/>
      <c r="Y544" s="239"/>
      <c r="Z544" s="239"/>
      <c r="AA544" s="1"/>
      <c r="AB544" s="1"/>
      <c r="AC544" s="1"/>
      <c r="AD544" s="1"/>
      <c r="AE544" s="1"/>
      <c r="AF544" s="1"/>
      <c r="AG544" s="1"/>
      <c r="AH544" s="1"/>
      <c r="AI544" s="1"/>
      <c r="AJ544" s="1"/>
      <c r="AK544" s="1"/>
      <c r="AL544" s="1"/>
    </row>
    <row r="545" customFormat="false" ht="15" hidden="false" customHeight="false" outlineLevel="0" collapsed="false">
      <c r="K545" s="1"/>
      <c r="L545" s="1"/>
      <c r="M545" s="1"/>
      <c r="N545" s="1"/>
      <c r="O545" s="1"/>
      <c r="P545" s="1"/>
      <c r="Q545" s="1"/>
      <c r="R545" s="1"/>
      <c r="S545" s="565"/>
      <c r="T545" s="239"/>
      <c r="U545" s="239"/>
      <c r="V545" s="239"/>
      <c r="W545" s="239"/>
      <c r="X545" s="239"/>
      <c r="Y545" s="239"/>
      <c r="Z545" s="239"/>
      <c r="AA545" s="1"/>
      <c r="AB545" s="1"/>
      <c r="AC545" s="1"/>
      <c r="AD545" s="1"/>
      <c r="AE545" s="1"/>
      <c r="AF545" s="1"/>
      <c r="AG545" s="1"/>
      <c r="AH545" s="1"/>
      <c r="AI545" s="1"/>
      <c r="AJ545" s="1"/>
      <c r="AK545" s="1"/>
      <c r="AL545" s="1"/>
    </row>
    <row r="546" customFormat="false" ht="15" hidden="false" customHeight="false" outlineLevel="0" collapsed="false">
      <c r="K546" s="1"/>
      <c r="L546" s="1"/>
      <c r="M546" s="1"/>
      <c r="N546" s="1"/>
      <c r="O546" s="1"/>
      <c r="P546" s="1"/>
      <c r="Q546" s="1"/>
      <c r="R546" s="1"/>
      <c r="S546" s="565"/>
      <c r="T546" s="239"/>
      <c r="U546" s="239"/>
      <c r="V546" s="239"/>
      <c r="W546" s="239"/>
      <c r="X546" s="239"/>
      <c r="Y546" s="239"/>
      <c r="Z546" s="239"/>
      <c r="AA546" s="1"/>
      <c r="AB546" s="1"/>
      <c r="AC546" s="1"/>
      <c r="AD546" s="1"/>
      <c r="AE546" s="1"/>
      <c r="AF546" s="1"/>
      <c r="AG546" s="1"/>
      <c r="AH546" s="1"/>
      <c r="AI546" s="1"/>
      <c r="AJ546" s="1"/>
      <c r="AK546" s="1"/>
      <c r="AL546" s="1"/>
    </row>
    <row r="547" customFormat="false" ht="15" hidden="false" customHeight="false" outlineLevel="0" collapsed="false">
      <c r="K547" s="1"/>
      <c r="L547" s="1"/>
      <c r="M547" s="1"/>
      <c r="N547" s="1"/>
      <c r="O547" s="1"/>
      <c r="P547" s="1"/>
      <c r="Q547" s="1"/>
      <c r="R547" s="1"/>
      <c r="S547" s="565"/>
      <c r="T547" s="239"/>
      <c r="U547" s="239"/>
      <c r="V547" s="239"/>
      <c r="W547" s="239"/>
      <c r="X547" s="239"/>
      <c r="Y547" s="239"/>
      <c r="Z547" s="239"/>
      <c r="AA547" s="1"/>
      <c r="AB547" s="1"/>
      <c r="AC547" s="1"/>
      <c r="AD547" s="1"/>
      <c r="AE547" s="1"/>
      <c r="AF547" s="1"/>
      <c r="AG547" s="1"/>
      <c r="AH547" s="1"/>
      <c r="AI547" s="1"/>
      <c r="AJ547" s="1"/>
      <c r="AK547" s="1"/>
      <c r="AL547" s="1"/>
    </row>
    <row r="548" customFormat="false" ht="15" hidden="false" customHeight="false" outlineLevel="0" collapsed="false">
      <c r="K548" s="1"/>
      <c r="L548" s="1"/>
      <c r="M548" s="1"/>
      <c r="N548" s="1"/>
      <c r="O548" s="1"/>
      <c r="P548" s="1"/>
      <c r="Q548" s="1"/>
      <c r="R548" s="1"/>
      <c r="S548" s="565"/>
      <c r="T548" s="239"/>
      <c r="U548" s="239"/>
      <c r="V548" s="239"/>
      <c r="W548" s="239"/>
      <c r="X548" s="239"/>
      <c r="Y548" s="239"/>
      <c r="Z548" s="239"/>
      <c r="AA548" s="1"/>
      <c r="AB548" s="1"/>
      <c r="AC548" s="1"/>
      <c r="AD548" s="1"/>
      <c r="AE548" s="1"/>
      <c r="AF548" s="1"/>
      <c r="AG548" s="1"/>
      <c r="AH548" s="1"/>
      <c r="AI548" s="1"/>
      <c r="AJ548" s="1"/>
      <c r="AK548" s="1"/>
      <c r="AL548" s="1"/>
    </row>
    <row r="549" customFormat="false" ht="15" hidden="false" customHeight="false" outlineLevel="0" collapsed="false">
      <c r="K549" s="1"/>
      <c r="L549" s="1"/>
      <c r="M549" s="1"/>
      <c r="N549" s="1"/>
      <c r="O549" s="1"/>
      <c r="P549" s="1"/>
      <c r="Q549" s="1"/>
      <c r="R549" s="1"/>
      <c r="S549" s="565"/>
      <c r="T549" s="239"/>
      <c r="U549" s="239"/>
      <c r="V549" s="239"/>
      <c r="W549" s="239"/>
      <c r="X549" s="239"/>
      <c r="Y549" s="239"/>
      <c r="Z549" s="239"/>
      <c r="AA549" s="1"/>
      <c r="AB549" s="1"/>
      <c r="AC549" s="1"/>
      <c r="AD549" s="1"/>
      <c r="AE549" s="1"/>
      <c r="AF549" s="1"/>
      <c r="AG549" s="1"/>
      <c r="AH549" s="1"/>
      <c r="AI549" s="1"/>
      <c r="AJ549" s="1"/>
      <c r="AK549" s="1"/>
      <c r="AL549" s="1"/>
    </row>
    <row r="550" customFormat="false" ht="15" hidden="false" customHeight="false" outlineLevel="0" collapsed="false">
      <c r="K550" s="1"/>
      <c r="L550" s="1"/>
      <c r="M550" s="1"/>
      <c r="N550" s="1"/>
      <c r="O550" s="1"/>
      <c r="P550" s="1"/>
      <c r="Q550" s="1"/>
      <c r="R550" s="1"/>
      <c r="S550" s="565"/>
      <c r="T550" s="239"/>
      <c r="U550" s="239"/>
      <c r="V550" s="239"/>
      <c r="W550" s="239"/>
      <c r="X550" s="239"/>
      <c r="Y550" s="239"/>
      <c r="Z550" s="239"/>
      <c r="AA550" s="1"/>
      <c r="AB550" s="1"/>
      <c r="AC550" s="1"/>
      <c r="AD550" s="1"/>
      <c r="AE550" s="1"/>
      <c r="AF550" s="1"/>
      <c r="AG550" s="1"/>
      <c r="AH550" s="1"/>
      <c r="AI550" s="1"/>
      <c r="AJ550" s="1"/>
      <c r="AK550" s="1"/>
      <c r="AL550" s="1"/>
    </row>
    <row r="551" customFormat="false" ht="15" hidden="false" customHeight="false" outlineLevel="0" collapsed="false">
      <c r="K551" s="1"/>
      <c r="L551" s="1"/>
      <c r="M551" s="1"/>
      <c r="N551" s="1"/>
      <c r="O551" s="1"/>
      <c r="P551" s="1"/>
      <c r="Q551" s="1"/>
      <c r="R551" s="1"/>
      <c r="S551" s="565"/>
      <c r="T551" s="239"/>
      <c r="U551" s="239"/>
      <c r="V551" s="239"/>
      <c r="W551" s="239"/>
      <c r="X551" s="239"/>
      <c r="Y551" s="239"/>
      <c r="Z551" s="239"/>
      <c r="AA551" s="1"/>
      <c r="AB551" s="1"/>
      <c r="AC551" s="1"/>
      <c r="AD551" s="1"/>
      <c r="AE551" s="1"/>
      <c r="AF551" s="1"/>
      <c r="AG551" s="1"/>
      <c r="AH551" s="1"/>
      <c r="AI551" s="1"/>
      <c r="AJ551" s="1"/>
      <c r="AK551" s="1"/>
      <c r="AL551" s="1"/>
    </row>
    <row r="552" customFormat="false" ht="15" hidden="false" customHeight="false" outlineLevel="0" collapsed="false">
      <c r="K552" s="1"/>
      <c r="L552" s="1"/>
      <c r="M552" s="1"/>
      <c r="N552" s="1"/>
      <c r="O552" s="1"/>
      <c r="P552" s="1"/>
      <c r="Q552" s="1"/>
      <c r="R552" s="1"/>
      <c r="S552" s="565"/>
      <c r="T552" s="239"/>
      <c r="U552" s="239"/>
      <c r="V552" s="239"/>
      <c r="W552" s="239"/>
      <c r="X552" s="239"/>
      <c r="Y552" s="239"/>
      <c r="Z552" s="239"/>
      <c r="AA552" s="1"/>
      <c r="AB552" s="1"/>
      <c r="AC552" s="1"/>
      <c r="AD552" s="1"/>
      <c r="AE552" s="1"/>
      <c r="AF552" s="1"/>
      <c r="AG552" s="1"/>
      <c r="AH552" s="1"/>
      <c r="AI552" s="1"/>
      <c r="AJ552" s="1"/>
      <c r="AK552" s="1"/>
      <c r="AL552" s="1"/>
    </row>
    <row r="553" customFormat="false" ht="15" hidden="false" customHeight="false" outlineLevel="0" collapsed="false">
      <c r="K553" s="1"/>
      <c r="L553" s="1"/>
      <c r="M553" s="1"/>
      <c r="N553" s="1"/>
      <c r="O553" s="1"/>
      <c r="P553" s="1"/>
      <c r="Q553" s="1"/>
      <c r="R553" s="1"/>
      <c r="S553" s="565"/>
      <c r="T553" s="239"/>
      <c r="U553" s="239"/>
      <c r="V553" s="239"/>
      <c r="W553" s="239"/>
      <c r="X553" s="239"/>
      <c r="Y553" s="239"/>
      <c r="Z553" s="239"/>
      <c r="AA553" s="1"/>
      <c r="AB553" s="1"/>
      <c r="AC553" s="1"/>
      <c r="AD553" s="1"/>
      <c r="AE553" s="1"/>
      <c r="AF553" s="1"/>
      <c r="AG553" s="1"/>
      <c r="AH553" s="1"/>
      <c r="AI553" s="1"/>
      <c r="AJ553" s="1"/>
      <c r="AK553" s="1"/>
      <c r="AL553" s="1"/>
    </row>
    <row r="554" customFormat="false" ht="15" hidden="false" customHeight="false" outlineLevel="0" collapsed="false">
      <c r="K554" s="1"/>
      <c r="L554" s="1"/>
      <c r="M554" s="1"/>
      <c r="N554" s="1"/>
      <c r="O554" s="1"/>
      <c r="P554" s="1"/>
      <c r="Q554" s="1"/>
      <c r="R554" s="1"/>
      <c r="S554" s="565"/>
      <c r="T554" s="239"/>
      <c r="U554" s="239"/>
      <c r="V554" s="239"/>
      <c r="W554" s="239"/>
      <c r="X554" s="239"/>
      <c r="Y554" s="239"/>
      <c r="Z554" s="239"/>
      <c r="AA554" s="1"/>
      <c r="AB554" s="1"/>
      <c r="AC554" s="1"/>
      <c r="AD554" s="1"/>
      <c r="AE554" s="1"/>
      <c r="AF554" s="1"/>
      <c r="AG554" s="1"/>
      <c r="AH554" s="1"/>
      <c r="AI554" s="1"/>
      <c r="AJ554" s="1"/>
      <c r="AK554" s="1"/>
      <c r="AL554" s="1"/>
    </row>
    <row r="555" customFormat="false" ht="15" hidden="false" customHeight="false" outlineLevel="0" collapsed="false">
      <c r="K555" s="1"/>
      <c r="L555" s="1"/>
      <c r="M555" s="1"/>
      <c r="N555" s="1"/>
      <c r="O555" s="1"/>
      <c r="P555" s="1"/>
      <c r="Q555" s="1"/>
      <c r="R555" s="1"/>
      <c r="S555" s="565"/>
      <c r="T555" s="239"/>
      <c r="U555" s="239"/>
      <c r="V555" s="239"/>
      <c r="W555" s="239"/>
      <c r="X555" s="239"/>
      <c r="Y555" s="239"/>
      <c r="Z555" s="239"/>
      <c r="AA555" s="1"/>
      <c r="AB555" s="1"/>
      <c r="AC555" s="1"/>
      <c r="AD555" s="1"/>
      <c r="AE555" s="1"/>
      <c r="AF555" s="1"/>
      <c r="AG555" s="1"/>
      <c r="AH555" s="1"/>
      <c r="AI555" s="1"/>
      <c r="AJ555" s="1"/>
      <c r="AK555" s="1"/>
      <c r="AL555" s="1"/>
    </row>
    <row r="556" customFormat="false" ht="15" hidden="false" customHeight="false" outlineLevel="0" collapsed="false">
      <c r="K556" s="1"/>
      <c r="L556" s="1"/>
      <c r="M556" s="1"/>
      <c r="N556" s="1"/>
      <c r="O556" s="1"/>
      <c r="P556" s="1"/>
      <c r="Q556" s="1"/>
      <c r="R556" s="1"/>
      <c r="S556" s="565"/>
      <c r="T556" s="239"/>
      <c r="U556" s="239"/>
      <c r="V556" s="239"/>
      <c r="W556" s="239"/>
      <c r="X556" s="239"/>
      <c r="Y556" s="239"/>
      <c r="Z556" s="239"/>
      <c r="AA556" s="1"/>
      <c r="AB556" s="1"/>
      <c r="AC556" s="1"/>
      <c r="AD556" s="1"/>
      <c r="AE556" s="1"/>
      <c r="AF556" s="1"/>
      <c r="AG556" s="1"/>
      <c r="AH556" s="1"/>
      <c r="AI556" s="1"/>
      <c r="AJ556" s="1"/>
      <c r="AK556" s="1"/>
      <c r="AL556" s="1"/>
    </row>
    <row r="557" customFormat="false" ht="15" hidden="false" customHeight="false" outlineLevel="0" collapsed="false">
      <c r="K557" s="1"/>
      <c r="L557" s="1"/>
      <c r="M557" s="1"/>
      <c r="N557" s="1"/>
      <c r="O557" s="1"/>
      <c r="P557" s="1"/>
      <c r="Q557" s="1"/>
      <c r="R557" s="1"/>
      <c r="S557" s="565"/>
      <c r="T557" s="239"/>
      <c r="U557" s="239"/>
      <c r="V557" s="239"/>
      <c r="W557" s="239"/>
      <c r="X557" s="239"/>
      <c r="Y557" s="239"/>
      <c r="Z557" s="239"/>
      <c r="AA557" s="1"/>
      <c r="AB557" s="1"/>
      <c r="AC557" s="1"/>
      <c r="AD557" s="1"/>
      <c r="AE557" s="1"/>
      <c r="AF557" s="1"/>
      <c r="AG557" s="1"/>
      <c r="AH557" s="1"/>
      <c r="AI557" s="1"/>
      <c r="AJ557" s="1"/>
      <c r="AK557" s="1"/>
      <c r="AL557" s="1"/>
    </row>
    <row r="558" customFormat="false" ht="15" hidden="false" customHeight="false" outlineLevel="0" collapsed="false">
      <c r="K558" s="1"/>
      <c r="L558" s="1"/>
      <c r="M558" s="1"/>
      <c r="N558" s="1"/>
      <c r="O558" s="1"/>
      <c r="P558" s="1"/>
      <c r="Q558" s="1"/>
      <c r="R558" s="1"/>
      <c r="S558" s="565"/>
      <c r="T558" s="239"/>
      <c r="U558" s="239"/>
      <c r="V558" s="239"/>
      <c r="W558" s="239"/>
      <c r="X558" s="239"/>
      <c r="Y558" s="239"/>
      <c r="Z558" s="239"/>
      <c r="AA558" s="1"/>
      <c r="AB558" s="1"/>
      <c r="AC558" s="1"/>
      <c r="AD558" s="1"/>
      <c r="AE558" s="1"/>
      <c r="AF558" s="1"/>
      <c r="AG558" s="1"/>
      <c r="AH558" s="1"/>
      <c r="AI558" s="1"/>
      <c r="AJ558" s="1"/>
      <c r="AK558" s="1"/>
      <c r="AL558" s="1"/>
    </row>
    <row r="559" customFormat="false" ht="15" hidden="false" customHeight="false" outlineLevel="0" collapsed="false">
      <c r="K559" s="1"/>
      <c r="L559" s="1"/>
      <c r="M559" s="1"/>
      <c r="N559" s="1"/>
      <c r="O559" s="1"/>
      <c r="P559" s="1"/>
      <c r="Q559" s="1"/>
      <c r="R559" s="1"/>
      <c r="S559" s="565"/>
      <c r="T559" s="239"/>
      <c r="U559" s="239"/>
      <c r="V559" s="239"/>
      <c r="W559" s="239"/>
      <c r="X559" s="239"/>
      <c r="Y559" s="239"/>
      <c r="Z559" s="239"/>
      <c r="AA559" s="1"/>
      <c r="AB559" s="1"/>
      <c r="AC559" s="1"/>
      <c r="AD559" s="1"/>
      <c r="AE559" s="1"/>
      <c r="AF559" s="1"/>
      <c r="AG559" s="1"/>
      <c r="AH559" s="1"/>
      <c r="AI559" s="1"/>
      <c r="AJ559" s="1"/>
      <c r="AK559" s="1"/>
      <c r="AL559" s="1"/>
    </row>
    <row r="560" customFormat="false" ht="15" hidden="false" customHeight="false" outlineLevel="0" collapsed="false">
      <c r="K560" s="1"/>
      <c r="L560" s="1"/>
      <c r="M560" s="1"/>
      <c r="N560" s="1"/>
      <c r="O560" s="1"/>
      <c r="P560" s="1"/>
      <c r="Q560" s="1"/>
      <c r="R560" s="1"/>
      <c r="S560" s="565"/>
      <c r="T560" s="239"/>
      <c r="U560" s="239"/>
      <c r="V560" s="239"/>
      <c r="W560" s="239"/>
      <c r="X560" s="239"/>
      <c r="Y560" s="239"/>
      <c r="Z560" s="239"/>
      <c r="AA560" s="1"/>
      <c r="AB560" s="1"/>
      <c r="AC560" s="1"/>
      <c r="AD560" s="1"/>
      <c r="AE560" s="1"/>
      <c r="AF560" s="1"/>
      <c r="AG560" s="1"/>
      <c r="AH560" s="1"/>
      <c r="AI560" s="1"/>
      <c r="AJ560" s="1"/>
      <c r="AK560" s="1"/>
      <c r="AL560" s="1"/>
    </row>
    <row r="561" customFormat="false" ht="15" hidden="false" customHeight="false" outlineLevel="0" collapsed="false">
      <c r="K561" s="1"/>
      <c r="L561" s="1"/>
      <c r="M561" s="1"/>
      <c r="N561" s="1"/>
      <c r="O561" s="1"/>
      <c r="P561" s="1"/>
      <c r="Q561" s="1"/>
      <c r="R561" s="1"/>
      <c r="S561" s="565"/>
      <c r="T561" s="239"/>
      <c r="U561" s="239"/>
      <c r="V561" s="239"/>
      <c r="W561" s="239"/>
      <c r="X561" s="239"/>
      <c r="Y561" s="239"/>
      <c r="Z561" s="239"/>
      <c r="AA561" s="1"/>
      <c r="AB561" s="1"/>
      <c r="AC561" s="1"/>
      <c r="AD561" s="1"/>
      <c r="AE561" s="1"/>
      <c r="AF561" s="1"/>
      <c r="AG561" s="1"/>
      <c r="AH561" s="1"/>
      <c r="AI561" s="1"/>
      <c r="AJ561" s="1"/>
      <c r="AK561" s="1"/>
      <c r="AL561" s="1"/>
    </row>
    <row r="562" customFormat="false" ht="15" hidden="false" customHeight="false" outlineLevel="0" collapsed="false">
      <c r="K562" s="1"/>
      <c r="L562" s="1"/>
      <c r="M562" s="1"/>
      <c r="N562" s="1"/>
      <c r="O562" s="1"/>
      <c r="P562" s="1"/>
      <c r="Q562" s="1"/>
      <c r="R562" s="1"/>
      <c r="S562" s="565"/>
      <c r="T562" s="239"/>
      <c r="U562" s="239"/>
      <c r="V562" s="239"/>
      <c r="W562" s="239"/>
      <c r="X562" s="239"/>
      <c r="Y562" s="239"/>
      <c r="Z562" s="239"/>
      <c r="AA562" s="1"/>
      <c r="AB562" s="1"/>
      <c r="AC562" s="1"/>
      <c r="AD562" s="1"/>
      <c r="AE562" s="1"/>
      <c r="AF562" s="1"/>
      <c r="AG562" s="1"/>
      <c r="AH562" s="1"/>
      <c r="AI562" s="1"/>
      <c r="AJ562" s="1"/>
      <c r="AK562" s="1"/>
      <c r="AL562" s="1"/>
    </row>
    <row r="563" customFormat="false" ht="15" hidden="false" customHeight="false" outlineLevel="0" collapsed="false">
      <c r="K563" s="1"/>
      <c r="L563" s="1"/>
      <c r="M563" s="1"/>
      <c r="N563" s="1"/>
      <c r="O563" s="1"/>
      <c r="P563" s="1"/>
      <c r="Q563" s="1"/>
      <c r="R563" s="1"/>
      <c r="S563" s="565"/>
      <c r="T563" s="239"/>
      <c r="U563" s="239"/>
      <c r="V563" s="239"/>
      <c r="W563" s="239"/>
      <c r="X563" s="239"/>
      <c r="Y563" s="239"/>
      <c r="Z563" s="239"/>
      <c r="AA563" s="1"/>
      <c r="AB563" s="1"/>
      <c r="AC563" s="1"/>
      <c r="AD563" s="1"/>
      <c r="AE563" s="1"/>
      <c r="AF563" s="1"/>
      <c r="AG563" s="1"/>
      <c r="AH563" s="1"/>
      <c r="AI563" s="1"/>
      <c r="AJ563" s="1"/>
      <c r="AK563" s="1"/>
      <c r="AL563" s="1"/>
    </row>
    <row r="564" customFormat="false" ht="15" hidden="false" customHeight="false" outlineLevel="0" collapsed="false">
      <c r="K564" s="1"/>
      <c r="L564" s="1"/>
      <c r="M564" s="1"/>
      <c r="N564" s="1"/>
      <c r="O564" s="1"/>
      <c r="P564" s="1"/>
      <c r="Q564" s="1"/>
      <c r="R564" s="1"/>
      <c r="S564" s="565"/>
      <c r="T564" s="239"/>
      <c r="U564" s="239"/>
      <c r="V564" s="239"/>
      <c r="W564" s="239"/>
      <c r="X564" s="239"/>
      <c r="Y564" s="239"/>
      <c r="Z564" s="239"/>
      <c r="AA564" s="1"/>
      <c r="AB564" s="1"/>
      <c r="AC564" s="1"/>
      <c r="AD564" s="1"/>
      <c r="AE564" s="1"/>
      <c r="AF564" s="1"/>
      <c r="AG564" s="1"/>
      <c r="AH564" s="1"/>
      <c r="AI564" s="1"/>
      <c r="AJ564" s="1"/>
      <c r="AK564" s="1"/>
      <c r="AL564" s="1"/>
    </row>
    <row r="565" customFormat="false" ht="15" hidden="false" customHeight="false" outlineLevel="0" collapsed="false">
      <c r="K565" s="1"/>
      <c r="L565" s="1"/>
      <c r="M565" s="1"/>
      <c r="N565" s="1"/>
      <c r="O565" s="1"/>
      <c r="P565" s="1"/>
      <c r="Q565" s="1"/>
      <c r="R565" s="1"/>
      <c r="S565" s="565"/>
      <c r="T565" s="239"/>
      <c r="U565" s="239"/>
      <c r="V565" s="239"/>
      <c r="W565" s="239"/>
      <c r="X565" s="239"/>
      <c r="Y565" s="239"/>
      <c r="Z565" s="239"/>
      <c r="AA565" s="1"/>
      <c r="AB565" s="1"/>
      <c r="AC565" s="1"/>
      <c r="AD565" s="1"/>
      <c r="AE565" s="1"/>
      <c r="AF565" s="1"/>
      <c r="AG565" s="1"/>
      <c r="AH565" s="1"/>
      <c r="AI565" s="1"/>
      <c r="AJ565" s="1"/>
      <c r="AK565" s="1"/>
      <c r="AL565" s="1"/>
    </row>
    <row r="566" customFormat="false" ht="15" hidden="false" customHeight="false" outlineLevel="0" collapsed="false">
      <c r="K566" s="1"/>
      <c r="L566" s="1"/>
      <c r="M566" s="1"/>
      <c r="N566" s="1"/>
      <c r="O566" s="1"/>
      <c r="P566" s="1"/>
      <c r="Q566" s="1"/>
      <c r="R566" s="1"/>
      <c r="S566" s="565"/>
      <c r="T566" s="239"/>
      <c r="U566" s="239"/>
      <c r="V566" s="239"/>
      <c r="W566" s="239"/>
      <c r="X566" s="239"/>
      <c r="Y566" s="239"/>
      <c r="Z566" s="239"/>
      <c r="AA566" s="1"/>
      <c r="AB566" s="1"/>
      <c r="AC566" s="1"/>
      <c r="AD566" s="1"/>
      <c r="AE566" s="1"/>
      <c r="AF566" s="1"/>
      <c r="AG566" s="1"/>
      <c r="AH566" s="1"/>
      <c r="AI566" s="1"/>
      <c r="AJ566" s="1"/>
      <c r="AK566" s="1"/>
      <c r="AL566" s="1"/>
    </row>
    <row r="567" customFormat="false" ht="15" hidden="false" customHeight="false" outlineLevel="0" collapsed="false">
      <c r="K567" s="1"/>
      <c r="L567" s="1"/>
      <c r="M567" s="1"/>
      <c r="N567" s="1"/>
      <c r="O567" s="1"/>
      <c r="P567" s="1"/>
      <c r="Q567" s="1"/>
      <c r="R567" s="1"/>
      <c r="S567" s="565"/>
      <c r="T567" s="239"/>
      <c r="U567" s="239"/>
      <c r="V567" s="239"/>
      <c r="W567" s="239"/>
      <c r="X567" s="239"/>
      <c r="Y567" s="239"/>
      <c r="Z567" s="239"/>
      <c r="AA567" s="1"/>
      <c r="AB567" s="1"/>
      <c r="AC567" s="1"/>
      <c r="AD567" s="1"/>
      <c r="AE567" s="1"/>
      <c r="AF567" s="1"/>
      <c r="AG567" s="1"/>
      <c r="AH567" s="1"/>
      <c r="AI567" s="1"/>
      <c r="AJ567" s="1"/>
      <c r="AK567" s="1"/>
      <c r="AL567" s="1"/>
    </row>
    <row r="568" customFormat="false" ht="15" hidden="false" customHeight="false" outlineLevel="0" collapsed="false">
      <c r="K568" s="1"/>
      <c r="L568" s="1"/>
      <c r="M568" s="1"/>
      <c r="N568" s="1"/>
      <c r="O568" s="1"/>
      <c r="P568" s="1"/>
      <c r="Q568" s="1"/>
      <c r="R568" s="1"/>
      <c r="S568" s="565"/>
      <c r="T568" s="239"/>
      <c r="U568" s="239"/>
      <c r="V568" s="239"/>
      <c r="W568" s="239"/>
      <c r="X568" s="239"/>
      <c r="Y568" s="239"/>
      <c r="Z568" s="239"/>
      <c r="AA568" s="1"/>
      <c r="AB568" s="1"/>
      <c r="AC568" s="1"/>
      <c r="AD568" s="1"/>
      <c r="AE568" s="1"/>
      <c r="AF568" s="1"/>
      <c r="AG568" s="1"/>
      <c r="AH568" s="1"/>
      <c r="AI568" s="1"/>
      <c r="AJ568" s="1"/>
      <c r="AK568" s="1"/>
      <c r="AL568" s="1"/>
    </row>
    <row r="569" customFormat="false" ht="15" hidden="false" customHeight="false" outlineLevel="0" collapsed="false">
      <c r="K569" s="1"/>
      <c r="L569" s="1"/>
      <c r="M569" s="1"/>
      <c r="N569" s="1"/>
      <c r="O569" s="1"/>
      <c r="P569" s="1"/>
      <c r="Q569" s="1"/>
      <c r="R569" s="1"/>
      <c r="S569" s="565"/>
      <c r="T569" s="239"/>
      <c r="U569" s="239"/>
      <c r="V569" s="239"/>
      <c r="W569" s="239"/>
      <c r="X569" s="239"/>
      <c r="Y569" s="239"/>
      <c r="Z569" s="239"/>
      <c r="AA569" s="1"/>
      <c r="AB569" s="1"/>
      <c r="AC569" s="1"/>
      <c r="AD569" s="1"/>
      <c r="AE569" s="1"/>
      <c r="AF569" s="1"/>
      <c r="AG569" s="1"/>
      <c r="AH569" s="1"/>
      <c r="AI569" s="1"/>
      <c r="AJ569" s="1"/>
      <c r="AK569" s="1"/>
      <c r="AL569" s="1"/>
    </row>
    <row r="570" customFormat="false" ht="15" hidden="false" customHeight="false" outlineLevel="0" collapsed="false">
      <c r="K570" s="1"/>
      <c r="L570" s="1"/>
      <c r="M570" s="1"/>
      <c r="N570" s="1"/>
      <c r="O570" s="1"/>
      <c r="P570" s="1"/>
      <c r="Q570" s="1"/>
      <c r="R570" s="1"/>
      <c r="S570" s="565"/>
      <c r="T570" s="239"/>
      <c r="U570" s="239"/>
      <c r="V570" s="239"/>
      <c r="W570" s="239"/>
      <c r="X570" s="239"/>
      <c r="Y570" s="239"/>
      <c r="Z570" s="239"/>
      <c r="AA570" s="1"/>
      <c r="AB570" s="1"/>
      <c r="AC570" s="1"/>
      <c r="AD570" s="1"/>
      <c r="AE570" s="1"/>
      <c r="AF570" s="1"/>
      <c r="AG570" s="1"/>
      <c r="AH570" s="1"/>
      <c r="AI570" s="1"/>
      <c r="AJ570" s="1"/>
      <c r="AK570" s="1"/>
      <c r="AL570" s="1"/>
    </row>
    <row r="571" customFormat="false" ht="15" hidden="false" customHeight="false" outlineLevel="0" collapsed="false">
      <c r="K571" s="1"/>
      <c r="L571" s="1"/>
      <c r="M571" s="1"/>
      <c r="N571" s="1"/>
      <c r="O571" s="1"/>
      <c r="P571" s="1"/>
      <c r="Q571" s="1"/>
      <c r="R571" s="1"/>
      <c r="S571" s="565"/>
      <c r="T571" s="239"/>
      <c r="U571" s="239"/>
      <c r="V571" s="239"/>
      <c r="W571" s="239"/>
      <c r="X571" s="239"/>
      <c r="Y571" s="239"/>
      <c r="Z571" s="239"/>
      <c r="AA571" s="1"/>
      <c r="AB571" s="1"/>
      <c r="AC571" s="1"/>
      <c r="AD571" s="1"/>
      <c r="AE571" s="1"/>
      <c r="AF571" s="1"/>
      <c r="AG571" s="1"/>
      <c r="AH571" s="1"/>
      <c r="AI571" s="1"/>
      <c r="AJ571" s="1"/>
      <c r="AK571" s="1"/>
      <c r="AL571" s="1"/>
    </row>
    <row r="572" customFormat="false" ht="15" hidden="false" customHeight="false" outlineLevel="0" collapsed="false">
      <c r="K572" s="1"/>
      <c r="L572" s="1"/>
      <c r="M572" s="1"/>
      <c r="N572" s="1"/>
      <c r="O572" s="1"/>
      <c r="P572" s="1"/>
      <c r="Q572" s="1"/>
      <c r="R572" s="1"/>
      <c r="S572" s="565"/>
      <c r="T572" s="239"/>
      <c r="U572" s="239"/>
      <c r="V572" s="239"/>
      <c r="W572" s="239"/>
      <c r="X572" s="239"/>
      <c r="Y572" s="239"/>
      <c r="Z572" s="239"/>
      <c r="AA572" s="1"/>
      <c r="AB572" s="1"/>
      <c r="AC572" s="1"/>
      <c r="AD572" s="1"/>
      <c r="AE572" s="1"/>
      <c r="AF572" s="1"/>
      <c r="AG572" s="1"/>
      <c r="AH572" s="1"/>
      <c r="AI572" s="1"/>
      <c r="AJ572" s="1"/>
      <c r="AK572" s="1"/>
      <c r="AL572" s="1"/>
    </row>
    <row r="573" customFormat="false" ht="15" hidden="false" customHeight="false" outlineLevel="0" collapsed="false">
      <c r="K573" s="1"/>
      <c r="L573" s="1"/>
      <c r="M573" s="1"/>
      <c r="N573" s="1"/>
      <c r="O573" s="1"/>
      <c r="P573" s="1"/>
      <c r="Q573" s="1"/>
      <c r="R573" s="1"/>
      <c r="S573" s="565"/>
      <c r="T573" s="239"/>
      <c r="U573" s="239"/>
      <c r="V573" s="239"/>
      <c r="W573" s="239"/>
      <c r="X573" s="239"/>
      <c r="Y573" s="239"/>
      <c r="Z573" s="239"/>
      <c r="AA573" s="1"/>
      <c r="AB573" s="1"/>
      <c r="AC573" s="1"/>
      <c r="AD573" s="1"/>
      <c r="AE573" s="1"/>
      <c r="AF573" s="1"/>
      <c r="AG573" s="1"/>
      <c r="AH573" s="1"/>
      <c r="AI573" s="1"/>
      <c r="AJ573" s="1"/>
      <c r="AK573" s="1"/>
      <c r="AL573" s="1"/>
    </row>
    <row r="574" customFormat="false" ht="15" hidden="false" customHeight="false" outlineLevel="0" collapsed="false">
      <c r="K574" s="1"/>
      <c r="L574" s="1"/>
      <c r="M574" s="1"/>
      <c r="N574" s="1"/>
      <c r="O574" s="1"/>
      <c r="P574" s="1"/>
      <c r="Q574" s="1"/>
      <c r="R574" s="1"/>
      <c r="S574" s="565"/>
      <c r="T574" s="239"/>
      <c r="U574" s="239"/>
      <c r="V574" s="239"/>
      <c r="W574" s="239"/>
      <c r="X574" s="239"/>
      <c r="Y574" s="239"/>
      <c r="Z574" s="239"/>
      <c r="AA574" s="1"/>
      <c r="AB574" s="1"/>
      <c r="AC574" s="1"/>
      <c r="AD574" s="1"/>
      <c r="AE574" s="1"/>
      <c r="AF574" s="1"/>
      <c r="AG574" s="1"/>
      <c r="AH574" s="1"/>
      <c r="AI574" s="1"/>
      <c r="AJ574" s="1"/>
      <c r="AK574" s="1"/>
      <c r="AL574" s="1"/>
    </row>
    <row r="575" customFormat="false" ht="15" hidden="false" customHeight="false" outlineLevel="0" collapsed="false">
      <c r="K575" s="1"/>
      <c r="L575" s="1"/>
      <c r="M575" s="1"/>
      <c r="N575" s="1"/>
      <c r="O575" s="1"/>
      <c r="P575" s="1"/>
      <c r="Q575" s="1"/>
      <c r="R575" s="1"/>
      <c r="S575" s="565"/>
      <c r="T575" s="239"/>
      <c r="U575" s="239"/>
      <c r="V575" s="239"/>
      <c r="W575" s="239"/>
      <c r="X575" s="239"/>
      <c r="Y575" s="239"/>
      <c r="Z575" s="239"/>
      <c r="AA575" s="1"/>
      <c r="AB575" s="1"/>
      <c r="AC575" s="1"/>
      <c r="AD575" s="1"/>
      <c r="AE575" s="1"/>
      <c r="AF575" s="1"/>
      <c r="AG575" s="1"/>
      <c r="AH575" s="1"/>
      <c r="AI575" s="1"/>
      <c r="AJ575" s="1"/>
      <c r="AK575" s="1"/>
      <c r="AL575" s="1"/>
    </row>
    <row r="576" customFormat="false" ht="15" hidden="false" customHeight="false" outlineLevel="0" collapsed="false">
      <c r="K576" s="1"/>
      <c r="L576" s="1"/>
      <c r="M576" s="1"/>
      <c r="N576" s="1"/>
      <c r="O576" s="1"/>
      <c r="P576" s="1"/>
      <c r="Q576" s="1"/>
      <c r="R576" s="1"/>
      <c r="S576" s="565"/>
      <c r="T576" s="239"/>
      <c r="U576" s="239"/>
      <c r="V576" s="239"/>
      <c r="W576" s="239"/>
      <c r="X576" s="239"/>
      <c r="Y576" s="239"/>
      <c r="Z576" s="239"/>
      <c r="AA576" s="1"/>
      <c r="AB576" s="1"/>
      <c r="AC576" s="1"/>
      <c r="AD576" s="1"/>
      <c r="AE576" s="1"/>
      <c r="AF576" s="1"/>
      <c r="AG576" s="1"/>
      <c r="AH576" s="1"/>
      <c r="AI576" s="1"/>
      <c r="AJ576" s="1"/>
      <c r="AK576" s="1"/>
      <c r="AL576" s="1"/>
    </row>
    <row r="577" customFormat="false" ht="15" hidden="false" customHeight="false" outlineLevel="0" collapsed="false">
      <c r="K577" s="1"/>
      <c r="L577" s="1"/>
      <c r="M577" s="1"/>
      <c r="N577" s="1"/>
      <c r="O577" s="1"/>
      <c r="P577" s="1"/>
      <c r="Q577" s="1"/>
      <c r="R577" s="1"/>
      <c r="S577" s="565"/>
      <c r="T577" s="239"/>
      <c r="U577" s="239"/>
      <c r="V577" s="239"/>
      <c r="W577" s="239"/>
      <c r="X577" s="239"/>
      <c r="Y577" s="239"/>
      <c r="Z577" s="239"/>
      <c r="AA577" s="1"/>
      <c r="AB577" s="1"/>
      <c r="AC577" s="1"/>
      <c r="AD577" s="1"/>
      <c r="AE577" s="1"/>
      <c r="AF577" s="1"/>
      <c r="AG577" s="1"/>
      <c r="AH577" s="1"/>
      <c r="AI577" s="1"/>
      <c r="AJ577" s="1"/>
      <c r="AK577" s="1"/>
      <c r="AL577" s="1"/>
    </row>
    <row r="578" customFormat="false" ht="15" hidden="false" customHeight="false" outlineLevel="0" collapsed="false">
      <c r="K578" s="1"/>
      <c r="L578" s="1"/>
      <c r="M578" s="1"/>
      <c r="N578" s="1"/>
      <c r="O578" s="1"/>
      <c r="P578" s="1"/>
      <c r="Q578" s="1"/>
      <c r="R578" s="1"/>
      <c r="S578" s="565"/>
      <c r="T578" s="239"/>
      <c r="U578" s="239"/>
      <c r="V578" s="239"/>
      <c r="W578" s="239"/>
      <c r="X578" s="239"/>
      <c r="Y578" s="239"/>
      <c r="Z578" s="239"/>
      <c r="AA578" s="1"/>
      <c r="AB578" s="1"/>
      <c r="AC578" s="1"/>
      <c r="AD578" s="1"/>
      <c r="AE578" s="1"/>
      <c r="AF578" s="1"/>
      <c r="AG578" s="1"/>
      <c r="AH578" s="1"/>
      <c r="AI578" s="1"/>
      <c r="AJ578" s="1"/>
      <c r="AK578" s="1"/>
      <c r="AL578" s="1"/>
    </row>
    <row r="579" customFormat="false" ht="15" hidden="false" customHeight="false" outlineLevel="0" collapsed="false">
      <c r="K579" s="1"/>
      <c r="L579" s="1"/>
      <c r="M579" s="1"/>
      <c r="N579" s="1"/>
      <c r="O579" s="1"/>
      <c r="P579" s="1"/>
      <c r="Q579" s="1"/>
      <c r="R579" s="1"/>
      <c r="S579" s="565"/>
      <c r="T579" s="239"/>
      <c r="U579" s="239"/>
      <c r="V579" s="239"/>
      <c r="W579" s="239"/>
      <c r="X579" s="239"/>
      <c r="Y579" s="239"/>
      <c r="Z579" s="239"/>
      <c r="AA579" s="1"/>
      <c r="AB579" s="1"/>
      <c r="AC579" s="1"/>
      <c r="AD579" s="1"/>
      <c r="AE579" s="1"/>
      <c r="AF579" s="1"/>
      <c r="AG579" s="1"/>
      <c r="AH579" s="1"/>
      <c r="AI579" s="1"/>
      <c r="AJ579" s="1"/>
      <c r="AK579" s="1"/>
      <c r="AL579" s="1"/>
    </row>
    <row r="580" customFormat="false" ht="15" hidden="false" customHeight="false" outlineLevel="0" collapsed="false">
      <c r="K580" s="1"/>
      <c r="L580" s="1"/>
      <c r="M580" s="1"/>
      <c r="N580" s="1"/>
      <c r="O580" s="1"/>
      <c r="P580" s="1"/>
      <c r="Q580" s="1"/>
      <c r="R580" s="1"/>
      <c r="S580" s="565"/>
      <c r="T580" s="239"/>
      <c r="U580" s="239"/>
      <c r="V580" s="239"/>
      <c r="W580" s="239"/>
      <c r="X580" s="239"/>
      <c r="Y580" s="239"/>
      <c r="Z580" s="239"/>
      <c r="AA580" s="1"/>
      <c r="AB580" s="1"/>
      <c r="AC580" s="1"/>
      <c r="AD580" s="1"/>
      <c r="AE580" s="1"/>
      <c r="AF580" s="1"/>
      <c r="AG580" s="1"/>
      <c r="AH580" s="1"/>
      <c r="AI580" s="1"/>
      <c r="AJ580" s="1"/>
      <c r="AK580" s="1"/>
      <c r="AL580" s="1"/>
    </row>
    <row r="581" customFormat="false" ht="15" hidden="false" customHeight="false" outlineLevel="0" collapsed="false">
      <c r="K581" s="1"/>
      <c r="L581" s="1"/>
      <c r="M581" s="1"/>
      <c r="N581" s="1"/>
      <c r="O581" s="1"/>
      <c r="P581" s="1"/>
      <c r="Q581" s="1"/>
      <c r="R581" s="1"/>
      <c r="S581" s="565"/>
      <c r="T581" s="239"/>
      <c r="U581" s="239"/>
      <c r="V581" s="239"/>
      <c r="W581" s="239"/>
      <c r="X581" s="239"/>
      <c r="Y581" s="239"/>
      <c r="Z581" s="239"/>
      <c r="AA581" s="1"/>
      <c r="AB581" s="1"/>
      <c r="AC581" s="1"/>
      <c r="AD581" s="1"/>
      <c r="AE581" s="1"/>
      <c r="AF581" s="1"/>
      <c r="AG581" s="1"/>
      <c r="AH581" s="1"/>
      <c r="AI581" s="1"/>
      <c r="AJ581" s="1"/>
      <c r="AK581" s="1"/>
      <c r="AL581" s="1"/>
    </row>
    <row r="582" customFormat="false" ht="15" hidden="false" customHeight="false" outlineLevel="0" collapsed="false">
      <c r="K582" s="1"/>
      <c r="L582" s="1"/>
      <c r="M582" s="1"/>
      <c r="N582" s="1"/>
      <c r="O582" s="1"/>
      <c r="P582" s="1"/>
      <c r="Q582" s="1"/>
      <c r="R582" s="1"/>
      <c r="S582" s="565"/>
      <c r="T582" s="239"/>
      <c r="U582" s="239"/>
      <c r="V582" s="239"/>
      <c r="W582" s="239"/>
      <c r="X582" s="239"/>
      <c r="Y582" s="239"/>
      <c r="Z582" s="239"/>
      <c r="AA582" s="1"/>
      <c r="AB582" s="1"/>
      <c r="AC582" s="1"/>
      <c r="AD582" s="1"/>
      <c r="AE582" s="1"/>
      <c r="AF582" s="1"/>
      <c r="AG582" s="1"/>
      <c r="AH582" s="1"/>
      <c r="AI582" s="1"/>
      <c r="AJ582" s="1"/>
      <c r="AK582" s="1"/>
      <c r="AL582" s="1"/>
    </row>
    <row r="583" customFormat="false" ht="15" hidden="false" customHeight="false" outlineLevel="0" collapsed="false">
      <c r="K583" s="1"/>
      <c r="L583" s="1"/>
      <c r="M583" s="1"/>
      <c r="N583" s="1"/>
      <c r="O583" s="1"/>
      <c r="P583" s="1"/>
      <c r="Q583" s="1"/>
      <c r="R583" s="1"/>
      <c r="S583" s="565"/>
      <c r="T583" s="239"/>
      <c r="U583" s="239"/>
      <c r="V583" s="239"/>
      <c r="W583" s="239"/>
      <c r="X583" s="239"/>
      <c r="Y583" s="239"/>
      <c r="Z583" s="239"/>
      <c r="AA583" s="1"/>
      <c r="AB583" s="1"/>
      <c r="AC583" s="1"/>
      <c r="AD583" s="1"/>
      <c r="AE583" s="1"/>
      <c r="AF583" s="1"/>
      <c r="AG583" s="1"/>
      <c r="AH583" s="1"/>
      <c r="AI583" s="1"/>
      <c r="AJ583" s="1"/>
      <c r="AK583" s="1"/>
      <c r="AL583" s="1"/>
    </row>
    <row r="584" customFormat="false" ht="15" hidden="false" customHeight="false" outlineLevel="0" collapsed="false">
      <c r="K584" s="1"/>
      <c r="L584" s="1"/>
      <c r="M584" s="1"/>
      <c r="N584" s="1"/>
      <c r="O584" s="1"/>
      <c r="P584" s="1"/>
      <c r="Q584" s="1"/>
      <c r="R584" s="1"/>
      <c r="S584" s="565"/>
      <c r="T584" s="239"/>
      <c r="U584" s="239"/>
      <c r="V584" s="239"/>
      <c r="W584" s="239"/>
      <c r="X584" s="239"/>
      <c r="Y584" s="239"/>
      <c r="Z584" s="239"/>
      <c r="AA584" s="1"/>
      <c r="AB584" s="1"/>
      <c r="AC584" s="1"/>
      <c r="AD584" s="1"/>
      <c r="AE584" s="1"/>
      <c r="AF584" s="1"/>
      <c r="AG584" s="1"/>
      <c r="AH584" s="1"/>
      <c r="AI584" s="1"/>
      <c r="AJ584" s="1"/>
      <c r="AK584" s="1"/>
      <c r="AL584" s="1"/>
    </row>
    <row r="585" customFormat="false" ht="15" hidden="false" customHeight="false" outlineLevel="0" collapsed="false">
      <c r="K585" s="1"/>
      <c r="L585" s="1"/>
      <c r="M585" s="1"/>
      <c r="N585" s="1"/>
      <c r="O585" s="1"/>
      <c r="P585" s="1"/>
      <c r="Q585" s="1"/>
      <c r="R585" s="1"/>
      <c r="S585" s="565"/>
      <c r="T585" s="239"/>
      <c r="U585" s="239"/>
      <c r="V585" s="239"/>
      <c r="W585" s="239"/>
      <c r="X585" s="239"/>
      <c r="Y585" s="239"/>
      <c r="Z585" s="239"/>
      <c r="AA585" s="1"/>
      <c r="AB585" s="1"/>
      <c r="AC585" s="1"/>
      <c r="AD585" s="1"/>
      <c r="AE585" s="1"/>
      <c r="AF585" s="1"/>
      <c r="AG585" s="1"/>
      <c r="AH585" s="1"/>
      <c r="AI585" s="1"/>
      <c r="AJ585" s="1"/>
      <c r="AK585" s="1"/>
      <c r="AL585" s="1"/>
    </row>
    <row r="586" customFormat="false" ht="15" hidden="false" customHeight="false" outlineLevel="0" collapsed="false">
      <c r="K586" s="1"/>
      <c r="L586" s="1"/>
      <c r="M586" s="1"/>
      <c r="N586" s="1"/>
      <c r="O586" s="1"/>
      <c r="P586" s="1"/>
      <c r="Q586" s="1"/>
      <c r="R586" s="1"/>
      <c r="S586" s="565"/>
      <c r="T586" s="239"/>
      <c r="U586" s="239"/>
      <c r="V586" s="239"/>
      <c r="W586" s="239"/>
      <c r="X586" s="239"/>
      <c r="Y586" s="239"/>
      <c r="Z586" s="239"/>
      <c r="AA586" s="1"/>
      <c r="AB586" s="1"/>
      <c r="AC586" s="1"/>
      <c r="AD586" s="1"/>
      <c r="AE586" s="1"/>
      <c r="AF586" s="1"/>
      <c r="AG586" s="1"/>
      <c r="AH586" s="1"/>
      <c r="AI586" s="1"/>
      <c r="AJ586" s="1"/>
      <c r="AK586" s="1"/>
      <c r="AL586" s="1"/>
    </row>
    <row r="587" customFormat="false" ht="15" hidden="false" customHeight="false" outlineLevel="0" collapsed="false">
      <c r="K587" s="1"/>
      <c r="L587" s="1"/>
      <c r="M587" s="1"/>
      <c r="N587" s="1"/>
      <c r="O587" s="1"/>
      <c r="P587" s="1"/>
      <c r="Q587" s="1"/>
      <c r="R587" s="1"/>
      <c r="S587" s="565"/>
      <c r="T587" s="239"/>
      <c r="U587" s="239"/>
      <c r="V587" s="239"/>
      <c r="W587" s="239"/>
      <c r="X587" s="239"/>
      <c r="Y587" s="239"/>
      <c r="Z587" s="239"/>
      <c r="AA587" s="1"/>
      <c r="AB587" s="1"/>
      <c r="AC587" s="1"/>
      <c r="AD587" s="1"/>
      <c r="AE587" s="1"/>
      <c r="AF587" s="1"/>
      <c r="AG587" s="1"/>
      <c r="AH587" s="1"/>
      <c r="AI587" s="1"/>
      <c r="AJ587" s="1"/>
      <c r="AK587" s="1"/>
      <c r="AL587" s="1"/>
    </row>
    <row r="588" customFormat="false" ht="15" hidden="false" customHeight="false" outlineLevel="0" collapsed="false">
      <c r="K588" s="1"/>
      <c r="L588" s="1"/>
      <c r="M588" s="1"/>
      <c r="N588" s="1"/>
      <c r="O588" s="1"/>
      <c r="P588" s="1"/>
      <c r="Q588" s="1"/>
      <c r="R588" s="1"/>
      <c r="S588" s="565"/>
      <c r="T588" s="239"/>
      <c r="U588" s="239"/>
      <c r="V588" s="239"/>
      <c r="W588" s="239"/>
      <c r="X588" s="239"/>
      <c r="Y588" s="239"/>
      <c r="Z588" s="239"/>
      <c r="AA588" s="1"/>
      <c r="AB588" s="1"/>
      <c r="AC588" s="1"/>
      <c r="AD588" s="1"/>
      <c r="AE588" s="1"/>
      <c r="AF588" s="1"/>
      <c r="AG588" s="1"/>
      <c r="AH588" s="1"/>
      <c r="AI588" s="1"/>
      <c r="AJ588" s="1"/>
      <c r="AK588" s="1"/>
      <c r="AL588" s="1"/>
    </row>
    <row r="589" customFormat="false" ht="15" hidden="false" customHeight="false" outlineLevel="0" collapsed="false">
      <c r="K589" s="1"/>
      <c r="L589" s="1"/>
      <c r="M589" s="1"/>
      <c r="N589" s="1"/>
      <c r="O589" s="1"/>
      <c r="P589" s="1"/>
      <c r="Q589" s="1"/>
      <c r="R589" s="1"/>
      <c r="S589" s="565"/>
      <c r="T589" s="239"/>
      <c r="U589" s="239"/>
      <c r="V589" s="239"/>
      <c r="W589" s="239"/>
      <c r="X589" s="239"/>
      <c r="Y589" s="239"/>
      <c r="Z589" s="239"/>
      <c r="AA589" s="1"/>
      <c r="AB589" s="1"/>
      <c r="AC589" s="1"/>
      <c r="AD589" s="1"/>
      <c r="AE589" s="1"/>
      <c r="AF589" s="1"/>
      <c r="AG589" s="1"/>
      <c r="AH589" s="1"/>
      <c r="AI589" s="1"/>
      <c r="AJ589" s="1"/>
      <c r="AK589" s="1"/>
      <c r="AL589" s="1"/>
    </row>
    <row r="590" customFormat="false" ht="15" hidden="false" customHeight="false" outlineLevel="0" collapsed="false">
      <c r="K590" s="1"/>
      <c r="L590" s="1"/>
      <c r="M590" s="1"/>
      <c r="N590" s="1"/>
      <c r="O590" s="1"/>
      <c r="P590" s="1"/>
      <c r="Q590" s="1"/>
      <c r="R590" s="1"/>
      <c r="S590" s="565"/>
      <c r="T590" s="239"/>
      <c r="U590" s="239"/>
      <c r="V590" s="239"/>
      <c r="W590" s="239"/>
      <c r="X590" s="239"/>
      <c r="Y590" s="239"/>
      <c r="Z590" s="239"/>
      <c r="AA590" s="1"/>
      <c r="AB590" s="1"/>
      <c r="AC590" s="1"/>
      <c r="AD590" s="1"/>
      <c r="AE590" s="1"/>
      <c r="AF590" s="1"/>
      <c r="AG590" s="1"/>
      <c r="AH590" s="1"/>
      <c r="AI590" s="1"/>
      <c r="AJ590" s="1"/>
      <c r="AK590" s="1"/>
      <c r="AL590" s="1"/>
    </row>
    <row r="591" customFormat="false" ht="15" hidden="false" customHeight="false" outlineLevel="0" collapsed="false">
      <c r="K591" s="1"/>
      <c r="L591" s="1"/>
      <c r="M591" s="1"/>
      <c r="N591" s="1"/>
      <c r="O591" s="1"/>
      <c r="P591" s="1"/>
      <c r="Q591" s="1"/>
      <c r="R591" s="1"/>
      <c r="S591" s="565"/>
      <c r="T591" s="239"/>
      <c r="U591" s="239"/>
      <c r="V591" s="239"/>
      <c r="W591" s="239"/>
      <c r="X591" s="239"/>
      <c r="Y591" s="239"/>
      <c r="Z591" s="239"/>
      <c r="AA591" s="1"/>
      <c r="AB591" s="1"/>
      <c r="AC591" s="1"/>
      <c r="AD591" s="1"/>
      <c r="AE591" s="1"/>
      <c r="AF591" s="1"/>
      <c r="AG591" s="1"/>
      <c r="AH591" s="1"/>
      <c r="AI591" s="1"/>
      <c r="AJ591" s="1"/>
      <c r="AK591" s="1"/>
      <c r="AL591" s="1"/>
    </row>
    <row r="592" customFormat="false" ht="15" hidden="false" customHeight="false" outlineLevel="0" collapsed="false">
      <c r="K592" s="1"/>
      <c r="L592" s="1"/>
      <c r="M592" s="1"/>
      <c r="N592" s="1"/>
      <c r="O592" s="1"/>
      <c r="P592" s="1"/>
      <c r="Q592" s="1"/>
      <c r="R592" s="1"/>
      <c r="S592" s="565"/>
      <c r="T592" s="239"/>
      <c r="U592" s="239"/>
      <c r="V592" s="239"/>
      <c r="W592" s="239"/>
      <c r="X592" s="239"/>
      <c r="Y592" s="239"/>
      <c r="Z592" s="239"/>
      <c r="AA592" s="1"/>
      <c r="AB592" s="1"/>
      <c r="AC592" s="1"/>
      <c r="AD592" s="1"/>
      <c r="AE592" s="1"/>
      <c r="AF592" s="1"/>
      <c r="AG592" s="1"/>
      <c r="AH592" s="1"/>
      <c r="AI592" s="1"/>
      <c r="AJ592" s="1"/>
      <c r="AK592" s="1"/>
      <c r="AL592" s="1"/>
    </row>
    <row r="593" customFormat="false" ht="15" hidden="false" customHeight="false" outlineLevel="0" collapsed="false">
      <c r="K593" s="1"/>
      <c r="L593" s="1"/>
      <c r="M593" s="1"/>
      <c r="N593" s="1"/>
      <c r="O593" s="1"/>
      <c r="P593" s="1"/>
      <c r="Q593" s="1"/>
      <c r="R593" s="1"/>
      <c r="S593" s="565"/>
      <c r="T593" s="239"/>
      <c r="U593" s="239"/>
      <c r="V593" s="239"/>
      <c r="W593" s="239"/>
      <c r="X593" s="239"/>
      <c r="Y593" s="239"/>
      <c r="Z593" s="239"/>
      <c r="AA593" s="1"/>
      <c r="AB593" s="1"/>
      <c r="AC593" s="1"/>
      <c r="AD593" s="1"/>
      <c r="AE593" s="1"/>
      <c r="AF593" s="1"/>
      <c r="AG593" s="1"/>
      <c r="AH593" s="1"/>
      <c r="AI593" s="1"/>
      <c r="AJ593" s="1"/>
      <c r="AK593" s="1"/>
      <c r="AL593" s="1"/>
    </row>
    <row r="594" customFormat="false" ht="15" hidden="false" customHeight="false" outlineLevel="0" collapsed="false">
      <c r="K594" s="1"/>
      <c r="L594" s="1"/>
      <c r="M594" s="1"/>
      <c r="N594" s="1"/>
      <c r="O594" s="1"/>
      <c r="P594" s="1"/>
      <c r="Q594" s="1"/>
      <c r="R594" s="1"/>
      <c r="S594" s="565"/>
      <c r="T594" s="239"/>
      <c r="U594" s="239"/>
      <c r="V594" s="239"/>
      <c r="W594" s="239"/>
      <c r="X594" s="239"/>
      <c r="Y594" s="239"/>
      <c r="Z594" s="239"/>
      <c r="AA594" s="1"/>
      <c r="AB594" s="1"/>
      <c r="AC594" s="1"/>
      <c r="AD594" s="1"/>
      <c r="AE594" s="1"/>
      <c r="AF594" s="1"/>
      <c r="AG594" s="1"/>
      <c r="AH594" s="1"/>
      <c r="AI594" s="1"/>
      <c r="AJ594" s="1"/>
      <c r="AK594" s="1"/>
      <c r="AL594" s="1"/>
    </row>
    <row r="595" customFormat="false" ht="15" hidden="false" customHeight="false" outlineLevel="0" collapsed="false">
      <c r="K595" s="1"/>
      <c r="L595" s="1"/>
      <c r="M595" s="1"/>
      <c r="N595" s="1"/>
      <c r="O595" s="1"/>
      <c r="P595" s="1"/>
      <c r="Q595" s="1"/>
      <c r="R595" s="1"/>
      <c r="S595" s="565"/>
      <c r="T595" s="239"/>
      <c r="U595" s="239"/>
      <c r="V595" s="239"/>
      <c r="W595" s="239"/>
      <c r="X595" s="239"/>
      <c r="Y595" s="239"/>
      <c r="Z595" s="239"/>
      <c r="AA595" s="1"/>
      <c r="AB595" s="1"/>
      <c r="AC595" s="1"/>
      <c r="AD595" s="1"/>
      <c r="AE595" s="1"/>
      <c r="AF595" s="1"/>
      <c r="AG595" s="1"/>
      <c r="AH595" s="1"/>
      <c r="AI595" s="1"/>
      <c r="AJ595" s="1"/>
      <c r="AK595" s="1"/>
      <c r="AL595" s="1"/>
    </row>
    <row r="596" customFormat="false" ht="15" hidden="false" customHeight="false" outlineLevel="0" collapsed="false">
      <c r="K596" s="1"/>
      <c r="L596" s="1"/>
      <c r="M596" s="1"/>
      <c r="N596" s="1"/>
      <c r="O596" s="1"/>
      <c r="P596" s="1"/>
      <c r="Q596" s="1"/>
      <c r="R596" s="1"/>
      <c r="S596" s="565"/>
      <c r="T596" s="239"/>
      <c r="U596" s="239"/>
      <c r="V596" s="239"/>
      <c r="W596" s="239"/>
      <c r="X596" s="239"/>
      <c r="Y596" s="239"/>
      <c r="Z596" s="239"/>
      <c r="AA596" s="1"/>
      <c r="AB596" s="1"/>
      <c r="AC596" s="1"/>
      <c r="AD596" s="1"/>
      <c r="AE596" s="1"/>
      <c r="AF596" s="1"/>
      <c r="AG596" s="1"/>
      <c r="AH596" s="1"/>
      <c r="AI596" s="1"/>
      <c r="AJ596" s="1"/>
      <c r="AK596" s="1"/>
      <c r="AL596" s="1"/>
    </row>
    <row r="597" customFormat="false" ht="15" hidden="false" customHeight="false" outlineLevel="0" collapsed="false">
      <c r="K597" s="1"/>
      <c r="L597" s="1"/>
      <c r="M597" s="1"/>
      <c r="N597" s="1"/>
      <c r="O597" s="1"/>
      <c r="P597" s="1"/>
      <c r="Q597" s="1"/>
      <c r="R597" s="1"/>
      <c r="S597" s="565"/>
      <c r="T597" s="239"/>
      <c r="U597" s="239"/>
      <c r="V597" s="239"/>
      <c r="W597" s="239"/>
      <c r="X597" s="239"/>
      <c r="Y597" s="239"/>
      <c r="Z597" s="239"/>
      <c r="AA597" s="1"/>
      <c r="AB597" s="1"/>
      <c r="AC597" s="1"/>
      <c r="AD597" s="1"/>
      <c r="AE597" s="1"/>
      <c r="AF597" s="1"/>
      <c r="AG597" s="1"/>
      <c r="AH597" s="1"/>
      <c r="AI597" s="1"/>
      <c r="AJ597" s="1"/>
      <c r="AK597" s="1"/>
      <c r="AL597" s="1"/>
    </row>
    <row r="598" customFormat="false" ht="15" hidden="false" customHeight="false" outlineLevel="0" collapsed="false">
      <c r="K598" s="1"/>
      <c r="L598" s="1"/>
      <c r="M598" s="1"/>
      <c r="N598" s="1"/>
      <c r="O598" s="1"/>
      <c r="P598" s="1"/>
      <c r="Q598" s="1"/>
      <c r="R598" s="1"/>
      <c r="S598" s="565"/>
      <c r="T598" s="239"/>
      <c r="U598" s="239"/>
      <c r="V598" s="239"/>
      <c r="W598" s="239"/>
      <c r="X598" s="239"/>
      <c r="Y598" s="239"/>
      <c r="Z598" s="239"/>
      <c r="AA598" s="1"/>
      <c r="AB598" s="1"/>
      <c r="AC598" s="1"/>
      <c r="AD598" s="1"/>
      <c r="AE598" s="1"/>
      <c r="AF598" s="1"/>
      <c r="AG598" s="1"/>
      <c r="AH598" s="1"/>
      <c r="AI598" s="1"/>
      <c r="AJ598" s="1"/>
      <c r="AK598" s="1"/>
      <c r="AL598" s="1"/>
    </row>
    <row r="599" customFormat="false" ht="15" hidden="false" customHeight="false" outlineLevel="0" collapsed="false">
      <c r="K599" s="1"/>
      <c r="L599" s="1"/>
      <c r="M599" s="1"/>
      <c r="N599" s="1"/>
      <c r="O599" s="1"/>
      <c r="P599" s="1"/>
      <c r="Q599" s="1"/>
      <c r="R599" s="1"/>
      <c r="S599" s="565"/>
      <c r="T599" s="239"/>
      <c r="U599" s="239"/>
      <c r="V599" s="239"/>
      <c r="W599" s="239"/>
      <c r="X599" s="239"/>
      <c r="Y599" s="239"/>
      <c r="Z599" s="239"/>
      <c r="AA599" s="1"/>
      <c r="AB599" s="1"/>
      <c r="AC599" s="1"/>
      <c r="AD599" s="1"/>
      <c r="AE599" s="1"/>
      <c r="AF599" s="1"/>
      <c r="AG599" s="1"/>
      <c r="AH599" s="1"/>
      <c r="AI599" s="1"/>
      <c r="AJ599" s="1"/>
      <c r="AK599" s="1"/>
      <c r="AL599" s="1"/>
    </row>
    <row r="600" customFormat="false" ht="15" hidden="false" customHeight="false" outlineLevel="0" collapsed="false">
      <c r="K600" s="1"/>
      <c r="L600" s="1"/>
      <c r="M600" s="1"/>
      <c r="N600" s="1"/>
      <c r="O600" s="1"/>
      <c r="P600" s="1"/>
      <c r="Q600" s="1"/>
      <c r="R600" s="1"/>
      <c r="S600" s="565"/>
      <c r="T600" s="239"/>
      <c r="U600" s="239"/>
      <c r="V600" s="239"/>
      <c r="W600" s="239"/>
      <c r="X600" s="239"/>
      <c r="Y600" s="239"/>
      <c r="Z600" s="239"/>
      <c r="AA600" s="1"/>
      <c r="AB600" s="1"/>
      <c r="AC600" s="1"/>
      <c r="AD600" s="1"/>
      <c r="AE600" s="1"/>
      <c r="AF600" s="1"/>
      <c r="AG600" s="1"/>
      <c r="AH600" s="1"/>
      <c r="AI600" s="1"/>
      <c r="AJ600" s="1"/>
      <c r="AK600" s="1"/>
      <c r="AL600" s="1"/>
    </row>
    <row r="601" customFormat="false" ht="15" hidden="false" customHeight="false" outlineLevel="0" collapsed="false">
      <c r="K601" s="1"/>
      <c r="L601" s="1"/>
      <c r="M601" s="1"/>
      <c r="N601" s="1"/>
      <c r="O601" s="1"/>
      <c r="P601" s="1"/>
      <c r="Q601" s="1"/>
      <c r="R601" s="1"/>
      <c r="S601" s="565"/>
      <c r="T601" s="239"/>
      <c r="U601" s="239"/>
      <c r="V601" s="239"/>
      <c r="W601" s="239"/>
      <c r="X601" s="239"/>
      <c r="Y601" s="239"/>
      <c r="Z601" s="239"/>
      <c r="AA601" s="1"/>
      <c r="AB601" s="1"/>
      <c r="AC601" s="1"/>
      <c r="AD601" s="1"/>
      <c r="AE601" s="1"/>
      <c r="AF601" s="1"/>
      <c r="AG601" s="1"/>
      <c r="AH601" s="1"/>
      <c r="AI601" s="1"/>
      <c r="AJ601" s="1"/>
      <c r="AK601" s="1"/>
      <c r="AL601" s="1"/>
    </row>
    <row r="602" customFormat="false" ht="15" hidden="false" customHeight="false" outlineLevel="0" collapsed="false">
      <c r="K602" s="1"/>
      <c r="L602" s="1"/>
      <c r="M602" s="1"/>
      <c r="N602" s="1"/>
      <c r="O602" s="1"/>
      <c r="P602" s="1"/>
      <c r="Q602" s="1"/>
      <c r="R602" s="1"/>
      <c r="S602" s="565"/>
      <c r="T602" s="239"/>
      <c r="U602" s="239"/>
      <c r="V602" s="239"/>
      <c r="W602" s="239"/>
      <c r="X602" s="239"/>
      <c r="Y602" s="239"/>
      <c r="Z602" s="239"/>
      <c r="AA602" s="1"/>
      <c r="AB602" s="1"/>
      <c r="AC602" s="1"/>
      <c r="AD602" s="1"/>
      <c r="AE602" s="1"/>
      <c r="AF602" s="1"/>
      <c r="AG602" s="1"/>
      <c r="AH602" s="1"/>
      <c r="AI602" s="1"/>
      <c r="AJ602" s="1"/>
      <c r="AK602" s="1"/>
      <c r="AL602" s="1"/>
    </row>
    <row r="603" customFormat="false" ht="15" hidden="false" customHeight="false" outlineLevel="0" collapsed="false">
      <c r="K603" s="1"/>
      <c r="L603" s="1"/>
      <c r="M603" s="1"/>
      <c r="N603" s="1"/>
      <c r="O603" s="1"/>
      <c r="P603" s="1"/>
      <c r="Q603" s="1"/>
      <c r="R603" s="1"/>
      <c r="S603" s="565"/>
      <c r="T603" s="239"/>
      <c r="U603" s="239"/>
      <c r="V603" s="239"/>
      <c r="W603" s="239"/>
      <c r="X603" s="239"/>
      <c r="Y603" s="239"/>
      <c r="Z603" s="239"/>
      <c r="AA603" s="1"/>
      <c r="AB603" s="1"/>
      <c r="AC603" s="1"/>
      <c r="AD603" s="1"/>
      <c r="AE603" s="1"/>
      <c r="AF603" s="1"/>
      <c r="AG603" s="1"/>
      <c r="AH603" s="1"/>
      <c r="AI603" s="1"/>
      <c r="AJ603" s="1"/>
      <c r="AK603" s="1"/>
      <c r="AL603" s="1"/>
    </row>
    <row r="604" customFormat="false" ht="15" hidden="false" customHeight="false" outlineLevel="0" collapsed="false">
      <c r="K604" s="1"/>
      <c r="L604" s="1"/>
      <c r="M604" s="1"/>
      <c r="N604" s="1"/>
      <c r="O604" s="1"/>
      <c r="P604" s="1"/>
      <c r="Q604" s="1"/>
      <c r="R604" s="1"/>
      <c r="S604" s="565"/>
      <c r="T604" s="239"/>
      <c r="U604" s="239"/>
      <c r="V604" s="239"/>
      <c r="W604" s="239"/>
      <c r="X604" s="239"/>
      <c r="Y604" s="239"/>
      <c r="Z604" s="239"/>
      <c r="AA604" s="1"/>
      <c r="AB604" s="1"/>
      <c r="AC604" s="1"/>
      <c r="AD604" s="1"/>
      <c r="AE604" s="1"/>
      <c r="AF604" s="1"/>
      <c r="AG604" s="1"/>
      <c r="AH604" s="1"/>
      <c r="AI604" s="1"/>
      <c r="AJ604" s="1"/>
      <c r="AK604" s="1"/>
      <c r="AL604" s="1"/>
    </row>
    <row r="605" customFormat="false" ht="15" hidden="false" customHeight="false" outlineLevel="0" collapsed="false">
      <c r="K605" s="1"/>
      <c r="L605" s="1"/>
      <c r="M605" s="1"/>
      <c r="N605" s="1"/>
      <c r="O605" s="1"/>
      <c r="P605" s="1"/>
      <c r="Q605" s="1"/>
      <c r="R605" s="1"/>
      <c r="S605" s="565"/>
      <c r="T605" s="239"/>
      <c r="U605" s="239"/>
      <c r="V605" s="239"/>
      <c r="W605" s="239"/>
      <c r="X605" s="239"/>
      <c r="Y605" s="239"/>
      <c r="Z605" s="239"/>
      <c r="AA605" s="1"/>
      <c r="AB605" s="1"/>
      <c r="AC605" s="1"/>
      <c r="AD605" s="1"/>
      <c r="AE605" s="1"/>
      <c r="AF605" s="1"/>
      <c r="AG605" s="1"/>
      <c r="AH605" s="1"/>
      <c r="AI605" s="1"/>
      <c r="AJ605" s="1"/>
      <c r="AK605" s="1"/>
      <c r="AL605" s="1"/>
    </row>
    <row r="606" customFormat="false" ht="15" hidden="false" customHeight="false" outlineLevel="0" collapsed="false">
      <c r="K606" s="1"/>
      <c r="L606" s="1"/>
      <c r="M606" s="1"/>
      <c r="N606" s="1"/>
      <c r="O606" s="1"/>
      <c r="P606" s="1"/>
      <c r="Q606" s="1"/>
      <c r="R606" s="1"/>
      <c r="S606" s="565"/>
      <c r="T606" s="239"/>
      <c r="U606" s="239"/>
      <c r="V606" s="239"/>
      <c r="W606" s="239"/>
      <c r="X606" s="239"/>
      <c r="Y606" s="239"/>
      <c r="Z606" s="239"/>
      <c r="AA606" s="1"/>
      <c r="AB606" s="1"/>
      <c r="AC606" s="1"/>
      <c r="AD606" s="1"/>
      <c r="AE606" s="1"/>
      <c r="AF606" s="1"/>
      <c r="AG606" s="1"/>
      <c r="AH606" s="1"/>
      <c r="AI606" s="1"/>
      <c r="AJ606" s="1"/>
      <c r="AK606" s="1"/>
      <c r="AL606" s="1"/>
    </row>
    <row r="607" customFormat="false" ht="15" hidden="false" customHeight="false" outlineLevel="0" collapsed="false">
      <c r="K607" s="1"/>
      <c r="L607" s="1"/>
      <c r="M607" s="1"/>
      <c r="N607" s="1"/>
      <c r="O607" s="1"/>
      <c r="P607" s="1"/>
      <c r="Q607" s="1"/>
      <c r="R607" s="1"/>
      <c r="S607" s="565"/>
      <c r="T607" s="239"/>
      <c r="U607" s="239"/>
      <c r="V607" s="239"/>
      <c r="W607" s="239"/>
      <c r="X607" s="239"/>
      <c r="Y607" s="239"/>
      <c r="Z607" s="239"/>
      <c r="AA607" s="1"/>
      <c r="AB607" s="1"/>
      <c r="AC607" s="1"/>
      <c r="AD607" s="1"/>
      <c r="AE607" s="1"/>
      <c r="AF607" s="1"/>
      <c r="AG607" s="1"/>
      <c r="AH607" s="1"/>
      <c r="AI607" s="1"/>
      <c r="AJ607" s="1"/>
      <c r="AK607" s="1"/>
      <c r="AL607" s="1"/>
    </row>
    <row r="608" customFormat="false" ht="15" hidden="false" customHeight="false" outlineLevel="0" collapsed="false">
      <c r="K608" s="1"/>
      <c r="L608" s="1"/>
      <c r="M608" s="1"/>
      <c r="N608" s="1"/>
      <c r="O608" s="1"/>
      <c r="P608" s="1"/>
      <c r="Q608" s="1"/>
      <c r="R608" s="1"/>
      <c r="S608" s="565"/>
      <c r="T608" s="239"/>
      <c r="U608" s="239"/>
      <c r="V608" s="239"/>
      <c r="W608" s="239"/>
      <c r="X608" s="239"/>
      <c r="Y608" s="239"/>
      <c r="Z608" s="239"/>
      <c r="AA608" s="1"/>
      <c r="AB608" s="1"/>
      <c r="AC608" s="1"/>
      <c r="AD608" s="1"/>
      <c r="AE608" s="1"/>
      <c r="AF608" s="1"/>
      <c r="AG608" s="1"/>
      <c r="AH608" s="1"/>
      <c r="AI608" s="1"/>
      <c r="AJ608" s="1"/>
      <c r="AK608" s="1"/>
      <c r="AL608" s="1"/>
    </row>
    <row r="609" customFormat="false" ht="15" hidden="false" customHeight="false" outlineLevel="0" collapsed="false">
      <c r="K609" s="1"/>
      <c r="L609" s="1"/>
      <c r="M609" s="1"/>
      <c r="N609" s="1"/>
      <c r="O609" s="1"/>
      <c r="P609" s="1"/>
      <c r="Q609" s="1"/>
      <c r="R609" s="1"/>
      <c r="S609" s="565"/>
      <c r="T609" s="239"/>
      <c r="U609" s="239"/>
      <c r="V609" s="239"/>
      <c r="W609" s="239"/>
      <c r="X609" s="239"/>
      <c r="Y609" s="239"/>
      <c r="Z609" s="239"/>
      <c r="AA609" s="1"/>
      <c r="AB609" s="1"/>
      <c r="AC609" s="1"/>
      <c r="AD609" s="1"/>
      <c r="AE609" s="1"/>
      <c r="AF609" s="1"/>
      <c r="AG609" s="1"/>
      <c r="AH609" s="1"/>
      <c r="AI609" s="1"/>
      <c r="AJ609" s="1"/>
      <c r="AK609" s="1"/>
      <c r="AL609" s="1"/>
    </row>
    <row r="610" customFormat="false" ht="15" hidden="false" customHeight="false" outlineLevel="0" collapsed="false">
      <c r="K610" s="1"/>
      <c r="L610" s="1"/>
      <c r="M610" s="1"/>
      <c r="N610" s="1"/>
      <c r="O610" s="1"/>
      <c r="P610" s="1"/>
      <c r="Q610" s="1"/>
      <c r="R610" s="1"/>
      <c r="S610" s="565"/>
      <c r="T610" s="239"/>
      <c r="U610" s="239"/>
      <c r="V610" s="239"/>
      <c r="W610" s="239"/>
      <c r="X610" s="239"/>
      <c r="Y610" s="239"/>
      <c r="Z610" s="239"/>
      <c r="AA610" s="1"/>
      <c r="AB610" s="1"/>
      <c r="AC610" s="1"/>
      <c r="AD610" s="1"/>
      <c r="AE610" s="1"/>
      <c r="AF610" s="1"/>
      <c r="AG610" s="1"/>
      <c r="AH610" s="1"/>
      <c r="AI610" s="1"/>
      <c r="AJ610" s="1"/>
      <c r="AK610" s="1"/>
      <c r="AL610" s="1"/>
    </row>
    <row r="611" customFormat="false" ht="15" hidden="false" customHeight="false" outlineLevel="0" collapsed="false">
      <c r="K611" s="1"/>
      <c r="L611" s="1"/>
      <c r="M611" s="1"/>
      <c r="N611" s="1"/>
      <c r="O611" s="1"/>
      <c r="P611" s="1"/>
      <c r="Q611" s="1"/>
      <c r="R611" s="1"/>
      <c r="S611" s="565"/>
      <c r="T611" s="239"/>
      <c r="U611" s="239"/>
      <c r="V611" s="239"/>
      <c r="W611" s="239"/>
      <c r="X611" s="239"/>
      <c r="Y611" s="239"/>
      <c r="Z611" s="239"/>
      <c r="AA611" s="1"/>
      <c r="AB611" s="1"/>
      <c r="AC611" s="1"/>
      <c r="AD611" s="1"/>
      <c r="AE611" s="1"/>
      <c r="AF611" s="1"/>
      <c r="AG611" s="1"/>
      <c r="AH611" s="1"/>
      <c r="AI611" s="1"/>
      <c r="AJ611" s="1"/>
      <c r="AK611" s="1"/>
      <c r="AL611" s="1"/>
    </row>
    <row r="612" customFormat="false" ht="15" hidden="false" customHeight="false" outlineLevel="0" collapsed="false">
      <c r="K612" s="1"/>
      <c r="L612" s="1"/>
      <c r="M612" s="1"/>
      <c r="N612" s="1"/>
      <c r="O612" s="1"/>
      <c r="P612" s="1"/>
      <c r="Q612" s="1"/>
      <c r="R612" s="1"/>
      <c r="S612" s="565"/>
      <c r="T612" s="239"/>
      <c r="U612" s="239"/>
      <c r="V612" s="239"/>
      <c r="W612" s="239"/>
      <c r="X612" s="239"/>
      <c r="Y612" s="239"/>
      <c r="Z612" s="239"/>
      <c r="AA612" s="1"/>
      <c r="AB612" s="1"/>
      <c r="AC612" s="1"/>
      <c r="AD612" s="1"/>
      <c r="AE612" s="1"/>
      <c r="AF612" s="1"/>
      <c r="AG612" s="1"/>
      <c r="AH612" s="1"/>
      <c r="AI612" s="1"/>
      <c r="AJ612" s="1"/>
      <c r="AK612" s="1"/>
      <c r="AL612" s="1"/>
    </row>
    <row r="613" customFormat="false" ht="15" hidden="false" customHeight="false" outlineLevel="0" collapsed="false">
      <c r="K613" s="1"/>
      <c r="L613" s="1"/>
      <c r="M613" s="1"/>
      <c r="N613" s="1"/>
      <c r="O613" s="1"/>
      <c r="P613" s="1"/>
      <c r="Q613" s="1"/>
      <c r="R613" s="1"/>
      <c r="S613" s="565"/>
      <c r="T613" s="239"/>
      <c r="U613" s="239"/>
      <c r="V613" s="239"/>
      <c r="W613" s="239"/>
      <c r="X613" s="239"/>
      <c r="Y613" s="239"/>
      <c r="Z613" s="239"/>
      <c r="AA613" s="1"/>
      <c r="AB613" s="1"/>
      <c r="AC613" s="1"/>
      <c r="AD613" s="1"/>
      <c r="AE613" s="1"/>
      <c r="AF613" s="1"/>
      <c r="AG613" s="1"/>
      <c r="AH613" s="1"/>
      <c r="AI613" s="1"/>
      <c r="AJ613" s="1"/>
      <c r="AK613" s="1"/>
      <c r="AL613" s="1"/>
    </row>
    <row r="614" customFormat="false" ht="15" hidden="false" customHeight="false" outlineLevel="0" collapsed="false">
      <c r="K614" s="1"/>
      <c r="L614" s="1"/>
      <c r="M614" s="1"/>
      <c r="N614" s="1"/>
      <c r="O614" s="1"/>
      <c r="P614" s="1"/>
      <c r="Q614" s="1"/>
      <c r="R614" s="1"/>
      <c r="S614" s="565"/>
      <c r="T614" s="239"/>
      <c r="U614" s="239"/>
      <c r="V614" s="239"/>
      <c r="W614" s="239"/>
      <c r="X614" s="239"/>
      <c r="Y614" s="239"/>
      <c r="Z614" s="239"/>
      <c r="AA614" s="1"/>
      <c r="AB614" s="1"/>
      <c r="AC614" s="1"/>
      <c r="AD614" s="1"/>
      <c r="AE614" s="1"/>
      <c r="AF614" s="1"/>
      <c r="AG614" s="1"/>
      <c r="AH614" s="1"/>
      <c r="AI614" s="1"/>
      <c r="AJ614" s="1"/>
      <c r="AK614" s="1"/>
      <c r="AL614" s="1"/>
    </row>
    <row r="615" customFormat="false" ht="15" hidden="false" customHeight="false" outlineLevel="0" collapsed="false">
      <c r="K615" s="1"/>
      <c r="L615" s="1"/>
      <c r="M615" s="1"/>
      <c r="N615" s="1"/>
      <c r="O615" s="1"/>
      <c r="P615" s="1"/>
      <c r="Q615" s="1"/>
      <c r="R615" s="1"/>
      <c r="S615" s="565"/>
      <c r="T615" s="239"/>
      <c r="U615" s="239"/>
      <c r="V615" s="239"/>
      <c r="W615" s="239"/>
      <c r="X615" s="239"/>
      <c r="Y615" s="239"/>
      <c r="Z615" s="239"/>
      <c r="AA615" s="1"/>
      <c r="AB615" s="1"/>
      <c r="AC615" s="1"/>
      <c r="AD615" s="1"/>
      <c r="AE615" s="1"/>
      <c r="AF615" s="1"/>
      <c r="AG615" s="1"/>
      <c r="AH615" s="1"/>
      <c r="AI615" s="1"/>
      <c r="AJ615" s="1"/>
      <c r="AK615" s="1"/>
      <c r="AL615" s="1"/>
    </row>
    <row r="616" customFormat="false" ht="15" hidden="false" customHeight="false" outlineLevel="0" collapsed="false">
      <c r="K616" s="1"/>
      <c r="L616" s="1"/>
      <c r="M616" s="1"/>
      <c r="N616" s="1"/>
      <c r="O616" s="1"/>
      <c r="P616" s="1"/>
      <c r="Q616" s="1"/>
      <c r="R616" s="1"/>
      <c r="S616" s="565"/>
      <c r="T616" s="239"/>
      <c r="U616" s="239"/>
      <c r="V616" s="239"/>
      <c r="W616" s="239"/>
      <c r="X616" s="239"/>
      <c r="Y616" s="239"/>
      <c r="Z616" s="239"/>
      <c r="AA616" s="1"/>
      <c r="AB616" s="1"/>
      <c r="AC616" s="1"/>
      <c r="AD616" s="1"/>
      <c r="AE616" s="1"/>
      <c r="AF616" s="1"/>
      <c r="AG616" s="1"/>
      <c r="AH616" s="1"/>
      <c r="AI616" s="1"/>
      <c r="AJ616" s="1"/>
      <c r="AK616" s="1"/>
      <c r="AL616" s="1"/>
    </row>
    <row r="617" customFormat="false" ht="15" hidden="false" customHeight="false" outlineLevel="0" collapsed="false">
      <c r="K617" s="1"/>
      <c r="L617" s="1"/>
      <c r="M617" s="1"/>
      <c r="N617" s="1"/>
      <c r="O617" s="1"/>
      <c r="P617" s="1"/>
      <c r="Q617" s="1"/>
      <c r="R617" s="1"/>
      <c r="S617" s="565"/>
      <c r="T617" s="239"/>
      <c r="U617" s="239"/>
      <c r="V617" s="239"/>
      <c r="W617" s="239"/>
      <c r="X617" s="239"/>
      <c r="Y617" s="239"/>
      <c r="Z617" s="239"/>
      <c r="AA617" s="1"/>
      <c r="AB617" s="1"/>
      <c r="AC617" s="1"/>
      <c r="AD617" s="1"/>
      <c r="AE617" s="1"/>
      <c r="AF617" s="1"/>
      <c r="AG617" s="1"/>
      <c r="AH617" s="1"/>
      <c r="AI617" s="1"/>
      <c r="AJ617" s="1"/>
      <c r="AK617" s="1"/>
      <c r="AL617" s="1"/>
    </row>
    <row r="618" customFormat="false" ht="15" hidden="false" customHeight="false" outlineLevel="0" collapsed="false">
      <c r="K618" s="1"/>
      <c r="L618" s="1"/>
      <c r="M618" s="1"/>
      <c r="N618" s="1"/>
      <c r="O618" s="1"/>
      <c r="P618" s="1"/>
      <c r="Q618" s="1"/>
      <c r="R618" s="1"/>
      <c r="S618" s="565"/>
      <c r="T618" s="239"/>
      <c r="U618" s="239"/>
      <c r="V618" s="239"/>
      <c r="W618" s="239"/>
      <c r="X618" s="239"/>
      <c r="Y618" s="239"/>
      <c r="Z618" s="239"/>
      <c r="AA618" s="1"/>
      <c r="AB618" s="1"/>
      <c r="AC618" s="1"/>
      <c r="AD618" s="1"/>
      <c r="AE618" s="1"/>
      <c r="AF618" s="1"/>
      <c r="AG618" s="1"/>
      <c r="AH618" s="1"/>
      <c r="AI618" s="1"/>
      <c r="AJ618" s="1"/>
      <c r="AK618" s="1"/>
      <c r="AL618" s="1"/>
    </row>
    <row r="619" customFormat="false" ht="15" hidden="false" customHeight="false" outlineLevel="0" collapsed="false">
      <c r="K619" s="1"/>
      <c r="L619" s="1"/>
      <c r="M619" s="1"/>
      <c r="N619" s="1"/>
      <c r="O619" s="1"/>
      <c r="P619" s="1"/>
      <c r="Q619" s="1"/>
      <c r="R619" s="1"/>
      <c r="S619" s="565"/>
      <c r="T619" s="239"/>
      <c r="U619" s="239"/>
      <c r="V619" s="239"/>
      <c r="W619" s="239"/>
      <c r="X619" s="239"/>
      <c r="Y619" s="239"/>
      <c r="Z619" s="239"/>
      <c r="AA619" s="1"/>
      <c r="AB619" s="1"/>
      <c r="AC619" s="1"/>
      <c r="AD619" s="1"/>
      <c r="AE619" s="1"/>
      <c r="AF619" s="1"/>
      <c r="AG619" s="1"/>
      <c r="AH619" s="1"/>
      <c r="AI619" s="1"/>
      <c r="AJ619" s="1"/>
      <c r="AK619" s="1"/>
      <c r="AL619" s="1"/>
    </row>
    <row r="620" customFormat="false" ht="15" hidden="false" customHeight="false" outlineLevel="0" collapsed="false">
      <c r="K620" s="1"/>
      <c r="L620" s="1"/>
      <c r="M620" s="1"/>
      <c r="N620" s="1"/>
      <c r="O620" s="1"/>
      <c r="P620" s="1"/>
      <c r="Q620" s="1"/>
      <c r="R620" s="1"/>
      <c r="S620" s="565"/>
      <c r="T620" s="239"/>
      <c r="U620" s="239"/>
      <c r="V620" s="239"/>
      <c r="W620" s="239"/>
      <c r="X620" s="239"/>
      <c r="Y620" s="239"/>
      <c r="Z620" s="239"/>
      <c r="AA620" s="1"/>
      <c r="AB620" s="1"/>
      <c r="AC620" s="1"/>
      <c r="AD620" s="1"/>
      <c r="AE620" s="1"/>
      <c r="AF620" s="1"/>
      <c r="AG620" s="1"/>
      <c r="AH620" s="1"/>
      <c r="AI620" s="1"/>
      <c r="AJ620" s="1"/>
      <c r="AK620" s="1"/>
      <c r="AL620" s="1"/>
    </row>
    <row r="621" customFormat="false" ht="15" hidden="false" customHeight="false" outlineLevel="0" collapsed="false">
      <c r="K621" s="1"/>
      <c r="L621" s="1"/>
      <c r="M621" s="1"/>
      <c r="N621" s="1"/>
      <c r="O621" s="1"/>
      <c r="P621" s="1"/>
      <c r="Q621" s="1"/>
      <c r="R621" s="1"/>
      <c r="S621" s="565"/>
      <c r="T621" s="239"/>
      <c r="U621" s="239"/>
      <c r="V621" s="239"/>
      <c r="W621" s="239"/>
      <c r="X621" s="239"/>
      <c r="Y621" s="239"/>
      <c r="Z621" s="239"/>
      <c r="AA621" s="1"/>
      <c r="AB621" s="1"/>
      <c r="AC621" s="1"/>
      <c r="AD621" s="1"/>
      <c r="AE621" s="1"/>
      <c r="AF621" s="1"/>
      <c r="AG621" s="1"/>
      <c r="AH621" s="1"/>
      <c r="AI621" s="1"/>
      <c r="AJ621" s="1"/>
      <c r="AK621" s="1"/>
      <c r="AL621" s="1"/>
    </row>
    <row r="622" customFormat="false" ht="15" hidden="false" customHeight="false" outlineLevel="0" collapsed="false">
      <c r="K622" s="1"/>
      <c r="L622" s="1"/>
      <c r="M622" s="1"/>
      <c r="N622" s="1"/>
      <c r="O622" s="1"/>
      <c r="P622" s="1"/>
      <c r="Q622" s="1"/>
      <c r="R622" s="1"/>
      <c r="S622" s="565"/>
      <c r="T622" s="239"/>
      <c r="U622" s="239"/>
      <c r="V622" s="239"/>
      <c r="W622" s="239"/>
      <c r="X622" s="239"/>
      <c r="Y622" s="239"/>
      <c r="Z622" s="239"/>
      <c r="AA622" s="1"/>
      <c r="AB622" s="1"/>
      <c r="AC622" s="1"/>
      <c r="AD622" s="1"/>
      <c r="AE622" s="1"/>
      <c r="AF622" s="1"/>
      <c r="AG622" s="1"/>
      <c r="AH622" s="1"/>
      <c r="AI622" s="1"/>
      <c r="AJ622" s="1"/>
      <c r="AK622" s="1"/>
      <c r="AL622" s="1"/>
    </row>
    <row r="623" customFormat="false" ht="15" hidden="false" customHeight="false" outlineLevel="0" collapsed="false">
      <c r="K623" s="1"/>
      <c r="L623" s="1"/>
      <c r="M623" s="1"/>
      <c r="N623" s="1"/>
      <c r="O623" s="1"/>
      <c r="P623" s="1"/>
      <c r="Q623" s="1"/>
      <c r="R623" s="1"/>
      <c r="S623" s="565"/>
      <c r="T623" s="239"/>
      <c r="U623" s="239"/>
      <c r="V623" s="239"/>
      <c r="W623" s="239"/>
      <c r="X623" s="239"/>
      <c r="Y623" s="239"/>
      <c r="Z623" s="239"/>
      <c r="AA623" s="1"/>
      <c r="AB623" s="1"/>
      <c r="AC623" s="1"/>
      <c r="AD623" s="1"/>
      <c r="AE623" s="1"/>
      <c r="AF623" s="1"/>
      <c r="AG623" s="1"/>
      <c r="AH623" s="1"/>
      <c r="AI623" s="1"/>
      <c r="AJ623" s="1"/>
      <c r="AK623" s="1"/>
      <c r="AL623" s="1"/>
    </row>
    <row r="624" customFormat="false" ht="15" hidden="false" customHeight="false" outlineLevel="0" collapsed="false">
      <c r="K624" s="1"/>
      <c r="L624" s="1"/>
      <c r="M624" s="1"/>
      <c r="N624" s="1"/>
      <c r="O624" s="1"/>
      <c r="P624" s="1"/>
      <c r="Q624" s="1"/>
      <c r="R624" s="1"/>
      <c r="S624" s="565"/>
      <c r="T624" s="239"/>
      <c r="U624" s="239"/>
      <c r="V624" s="239"/>
      <c r="W624" s="239"/>
      <c r="X624" s="239"/>
      <c r="Y624" s="239"/>
      <c r="Z624" s="239"/>
      <c r="AA624" s="1"/>
      <c r="AB624" s="1"/>
      <c r="AC624" s="1"/>
      <c r="AD624" s="1"/>
      <c r="AE624" s="1"/>
      <c r="AF624" s="1"/>
      <c r="AG624" s="1"/>
      <c r="AH624" s="1"/>
      <c r="AI624" s="1"/>
      <c r="AJ624" s="1"/>
      <c r="AK624" s="1"/>
      <c r="AL624" s="1"/>
    </row>
    <row r="625" customFormat="false" ht="15" hidden="false" customHeight="false" outlineLevel="0" collapsed="false">
      <c r="K625" s="1"/>
      <c r="L625" s="1"/>
      <c r="M625" s="1"/>
      <c r="N625" s="1"/>
      <c r="O625" s="1"/>
      <c r="P625" s="1"/>
      <c r="Q625" s="1"/>
      <c r="R625" s="1"/>
      <c r="S625" s="565"/>
      <c r="T625" s="239"/>
      <c r="U625" s="239"/>
      <c r="V625" s="239"/>
      <c r="W625" s="239"/>
      <c r="X625" s="239"/>
      <c r="Y625" s="239"/>
      <c r="Z625" s="239"/>
      <c r="AA625" s="1"/>
      <c r="AB625" s="1"/>
      <c r="AC625" s="1"/>
      <c r="AD625" s="1"/>
      <c r="AE625" s="1"/>
      <c r="AF625" s="1"/>
      <c r="AG625" s="1"/>
      <c r="AH625" s="1"/>
      <c r="AI625" s="1"/>
      <c r="AJ625" s="1"/>
      <c r="AK625" s="1"/>
      <c r="AL625" s="1"/>
    </row>
    <row r="626" customFormat="false" ht="15" hidden="false" customHeight="false" outlineLevel="0" collapsed="false">
      <c r="K626" s="1"/>
      <c r="L626" s="1"/>
      <c r="M626" s="1"/>
      <c r="N626" s="1"/>
      <c r="O626" s="1"/>
      <c r="P626" s="1"/>
      <c r="Q626" s="1"/>
      <c r="R626" s="1"/>
      <c r="S626" s="565"/>
      <c r="T626" s="239"/>
      <c r="U626" s="239"/>
      <c r="V626" s="239"/>
      <c r="W626" s="239"/>
      <c r="X626" s="239"/>
      <c r="Y626" s="239"/>
      <c r="Z626" s="239"/>
      <c r="AA626" s="1"/>
      <c r="AB626" s="1"/>
      <c r="AC626" s="1"/>
      <c r="AD626" s="1"/>
      <c r="AE626" s="1"/>
      <c r="AF626" s="1"/>
      <c r="AG626" s="1"/>
      <c r="AH626" s="1"/>
      <c r="AI626" s="1"/>
      <c r="AJ626" s="1"/>
      <c r="AK626" s="1"/>
      <c r="AL626" s="1"/>
    </row>
    <row r="627" customFormat="false" ht="15" hidden="false" customHeight="false" outlineLevel="0" collapsed="false">
      <c r="K627" s="1"/>
      <c r="L627" s="1"/>
      <c r="M627" s="1"/>
      <c r="N627" s="1"/>
      <c r="O627" s="1"/>
      <c r="P627" s="1"/>
      <c r="Q627" s="1"/>
      <c r="R627" s="1"/>
      <c r="S627" s="565"/>
      <c r="T627" s="239"/>
      <c r="U627" s="239"/>
      <c r="V627" s="239"/>
      <c r="W627" s="239"/>
      <c r="X627" s="239"/>
      <c r="Y627" s="239"/>
      <c r="Z627" s="239"/>
      <c r="AA627" s="1"/>
      <c r="AB627" s="1"/>
      <c r="AC627" s="1"/>
      <c r="AD627" s="1"/>
      <c r="AE627" s="1"/>
      <c r="AF627" s="1"/>
      <c r="AG627" s="1"/>
      <c r="AH627" s="1"/>
      <c r="AI627" s="1"/>
      <c r="AJ627" s="1"/>
      <c r="AK627" s="1"/>
      <c r="AL627" s="1"/>
    </row>
    <row r="628" customFormat="false" ht="15" hidden="false" customHeight="false" outlineLevel="0" collapsed="false">
      <c r="K628" s="1"/>
      <c r="L628" s="1"/>
      <c r="M628" s="1"/>
      <c r="N628" s="1"/>
      <c r="O628" s="1"/>
      <c r="P628" s="1"/>
      <c r="Q628" s="1"/>
      <c r="R628" s="1"/>
      <c r="S628" s="565"/>
      <c r="T628" s="239"/>
      <c r="U628" s="239"/>
      <c r="V628" s="239"/>
      <c r="W628" s="239"/>
      <c r="X628" s="239"/>
      <c r="Y628" s="239"/>
      <c r="Z628" s="239"/>
      <c r="AA628" s="1"/>
      <c r="AB628" s="1"/>
      <c r="AC628" s="1"/>
      <c r="AD628" s="1"/>
      <c r="AE628" s="1"/>
      <c r="AF628" s="1"/>
      <c r="AG628" s="1"/>
      <c r="AH628" s="1"/>
      <c r="AI628" s="1"/>
      <c r="AJ628" s="1"/>
      <c r="AK628" s="1"/>
      <c r="AL628" s="1"/>
    </row>
    <row r="629" customFormat="false" ht="15" hidden="false" customHeight="false" outlineLevel="0" collapsed="false">
      <c r="K629" s="1"/>
      <c r="L629" s="1"/>
      <c r="M629" s="1"/>
      <c r="N629" s="1"/>
      <c r="O629" s="1"/>
      <c r="P629" s="1"/>
      <c r="Q629" s="1"/>
      <c r="R629" s="1"/>
      <c r="S629" s="565"/>
      <c r="T629" s="239"/>
      <c r="U629" s="239"/>
      <c r="V629" s="239"/>
      <c r="W629" s="239"/>
      <c r="X629" s="239"/>
      <c r="Y629" s="239"/>
      <c r="Z629" s="239"/>
      <c r="AA629" s="1"/>
      <c r="AB629" s="1"/>
      <c r="AC629" s="1"/>
      <c r="AD629" s="1"/>
      <c r="AE629" s="1"/>
      <c r="AF629" s="1"/>
      <c r="AG629" s="1"/>
      <c r="AH629" s="1"/>
      <c r="AI629" s="1"/>
      <c r="AJ629" s="1"/>
      <c r="AK629" s="1"/>
      <c r="AL629" s="1"/>
    </row>
    <row r="630" customFormat="false" ht="15" hidden="false" customHeight="false" outlineLevel="0" collapsed="false">
      <c r="K630" s="1"/>
      <c r="L630" s="1"/>
      <c r="M630" s="1"/>
      <c r="N630" s="1"/>
      <c r="O630" s="1"/>
      <c r="P630" s="1"/>
      <c r="Q630" s="1"/>
      <c r="R630" s="1"/>
      <c r="S630" s="565"/>
      <c r="T630" s="239"/>
      <c r="U630" s="239"/>
      <c r="V630" s="239"/>
      <c r="W630" s="239"/>
      <c r="X630" s="239"/>
      <c r="Y630" s="239"/>
      <c r="Z630" s="239"/>
      <c r="AA630" s="1"/>
      <c r="AB630" s="1"/>
      <c r="AC630" s="1"/>
      <c r="AD630" s="1"/>
      <c r="AE630" s="1"/>
      <c r="AF630" s="1"/>
      <c r="AG630" s="1"/>
      <c r="AH630" s="1"/>
      <c r="AI630" s="1"/>
      <c r="AJ630" s="1"/>
      <c r="AK630" s="1"/>
      <c r="AL630" s="1"/>
    </row>
    <row r="631" customFormat="false" ht="15" hidden="false" customHeight="false" outlineLevel="0" collapsed="false">
      <c r="K631" s="1"/>
      <c r="L631" s="1"/>
      <c r="M631" s="1"/>
      <c r="N631" s="1"/>
      <c r="O631" s="1"/>
      <c r="P631" s="1"/>
      <c r="Q631" s="1"/>
      <c r="R631" s="1"/>
      <c r="S631" s="565"/>
      <c r="T631" s="239"/>
      <c r="U631" s="239"/>
      <c r="V631" s="239"/>
      <c r="W631" s="239"/>
      <c r="X631" s="239"/>
      <c r="Y631" s="239"/>
      <c r="Z631" s="239"/>
      <c r="AA631" s="1"/>
      <c r="AB631" s="1"/>
      <c r="AC631" s="1"/>
      <c r="AD631" s="1"/>
      <c r="AE631" s="1"/>
      <c r="AF631" s="1"/>
      <c r="AG631" s="1"/>
      <c r="AH631" s="1"/>
      <c r="AI631" s="1"/>
      <c r="AJ631" s="1"/>
      <c r="AK631" s="1"/>
      <c r="AL631" s="1"/>
    </row>
    <row r="632" customFormat="false" ht="15" hidden="false" customHeight="false" outlineLevel="0" collapsed="false">
      <c r="K632" s="1"/>
      <c r="L632" s="1"/>
      <c r="M632" s="1"/>
      <c r="N632" s="1"/>
      <c r="O632" s="1"/>
      <c r="P632" s="1"/>
      <c r="Q632" s="1"/>
      <c r="R632" s="1"/>
      <c r="S632" s="565"/>
      <c r="T632" s="239"/>
      <c r="U632" s="239"/>
      <c r="V632" s="239"/>
      <c r="W632" s="239"/>
      <c r="X632" s="239"/>
      <c r="Y632" s="239"/>
      <c r="Z632" s="239"/>
      <c r="AA632" s="1"/>
      <c r="AB632" s="1"/>
      <c r="AC632" s="1"/>
      <c r="AD632" s="1"/>
      <c r="AE632" s="1"/>
      <c r="AF632" s="1"/>
      <c r="AG632" s="1"/>
      <c r="AH632" s="1"/>
      <c r="AI632" s="1"/>
      <c r="AJ632" s="1"/>
      <c r="AK632" s="1"/>
      <c r="AL632" s="1"/>
    </row>
    <row r="633" customFormat="false" ht="15" hidden="false" customHeight="false" outlineLevel="0" collapsed="false">
      <c r="K633" s="1"/>
      <c r="L633" s="1"/>
      <c r="M633" s="1"/>
      <c r="N633" s="1"/>
      <c r="O633" s="1"/>
      <c r="P633" s="1"/>
      <c r="Q633" s="1"/>
      <c r="R633" s="1"/>
      <c r="S633" s="565"/>
      <c r="T633" s="239"/>
      <c r="U633" s="239"/>
      <c r="V633" s="239"/>
      <c r="W633" s="239"/>
      <c r="X633" s="239"/>
      <c r="Y633" s="239"/>
      <c r="Z633" s="239"/>
      <c r="AA633" s="1"/>
      <c r="AB633" s="1"/>
      <c r="AC633" s="1"/>
      <c r="AD633" s="1"/>
      <c r="AE633" s="1"/>
      <c r="AF633" s="1"/>
      <c r="AG633" s="1"/>
      <c r="AH633" s="1"/>
      <c r="AI633" s="1"/>
      <c r="AJ633" s="1"/>
      <c r="AK633" s="1"/>
      <c r="AL633" s="1"/>
    </row>
    <row r="634" customFormat="false" ht="15" hidden="false" customHeight="false" outlineLevel="0" collapsed="false">
      <c r="K634" s="1"/>
      <c r="L634" s="1"/>
      <c r="M634" s="1"/>
      <c r="N634" s="1"/>
      <c r="O634" s="1"/>
      <c r="P634" s="1"/>
      <c r="Q634" s="1"/>
      <c r="R634" s="1"/>
      <c r="S634" s="565"/>
      <c r="T634" s="239"/>
      <c r="U634" s="239"/>
      <c r="V634" s="239"/>
      <c r="W634" s="239"/>
      <c r="X634" s="239"/>
      <c r="Y634" s="239"/>
      <c r="Z634" s="239"/>
      <c r="AA634" s="1"/>
      <c r="AB634" s="1"/>
      <c r="AC634" s="1"/>
      <c r="AD634" s="1"/>
      <c r="AE634" s="1"/>
      <c r="AF634" s="1"/>
      <c r="AG634" s="1"/>
      <c r="AH634" s="1"/>
      <c r="AI634" s="1"/>
      <c r="AJ634" s="1"/>
      <c r="AK634" s="1"/>
      <c r="AL634" s="1"/>
    </row>
    <row r="635" customFormat="false" ht="15" hidden="false" customHeight="false" outlineLevel="0" collapsed="false">
      <c r="K635" s="1"/>
      <c r="L635" s="1"/>
      <c r="M635" s="1"/>
      <c r="N635" s="1"/>
      <c r="O635" s="1"/>
      <c r="P635" s="1"/>
      <c r="Q635" s="1"/>
      <c r="R635" s="1"/>
      <c r="S635" s="565"/>
      <c r="T635" s="239"/>
      <c r="U635" s="239"/>
      <c r="V635" s="239"/>
      <c r="W635" s="239"/>
      <c r="X635" s="239"/>
      <c r="Y635" s="239"/>
      <c r="Z635" s="239"/>
      <c r="AA635" s="1"/>
      <c r="AB635" s="1"/>
      <c r="AC635" s="1"/>
      <c r="AD635" s="1"/>
      <c r="AE635" s="1"/>
      <c r="AF635" s="1"/>
      <c r="AG635" s="1"/>
      <c r="AH635" s="1"/>
      <c r="AI635" s="1"/>
      <c r="AJ635" s="1"/>
      <c r="AK635" s="1"/>
      <c r="AL635" s="1"/>
    </row>
    <row r="636" customFormat="false" ht="15" hidden="false" customHeight="false" outlineLevel="0" collapsed="false">
      <c r="K636" s="1"/>
      <c r="L636" s="1"/>
      <c r="M636" s="1"/>
      <c r="N636" s="1"/>
      <c r="O636" s="1"/>
      <c r="P636" s="1"/>
      <c r="Q636" s="1"/>
      <c r="R636" s="1"/>
      <c r="S636" s="565"/>
      <c r="T636" s="239"/>
      <c r="U636" s="239"/>
      <c r="V636" s="239"/>
      <c r="W636" s="239"/>
      <c r="X636" s="239"/>
      <c r="Y636" s="239"/>
      <c r="Z636" s="239"/>
      <c r="AA636" s="1"/>
      <c r="AB636" s="1"/>
      <c r="AC636" s="1"/>
      <c r="AD636" s="1"/>
      <c r="AE636" s="1"/>
      <c r="AF636" s="1"/>
      <c r="AG636" s="1"/>
      <c r="AH636" s="1"/>
      <c r="AI636" s="1"/>
      <c r="AJ636" s="1"/>
      <c r="AK636" s="1"/>
      <c r="AL636" s="1"/>
    </row>
    <row r="637" customFormat="false" ht="15" hidden="false" customHeight="false" outlineLevel="0" collapsed="false">
      <c r="K637" s="1"/>
      <c r="L637" s="1"/>
      <c r="M637" s="1"/>
      <c r="N637" s="1"/>
      <c r="O637" s="1"/>
      <c r="P637" s="1"/>
      <c r="Q637" s="1"/>
      <c r="R637" s="1"/>
      <c r="S637" s="565"/>
      <c r="T637" s="239"/>
      <c r="U637" s="239"/>
      <c r="V637" s="239"/>
      <c r="W637" s="239"/>
      <c r="X637" s="239"/>
      <c r="Y637" s="239"/>
      <c r="Z637" s="239"/>
      <c r="AA637" s="1"/>
      <c r="AB637" s="1"/>
      <c r="AC637" s="1"/>
      <c r="AD637" s="1"/>
      <c r="AE637" s="1"/>
      <c r="AF637" s="1"/>
      <c r="AG637" s="1"/>
      <c r="AH637" s="1"/>
      <c r="AI637" s="1"/>
      <c r="AJ637" s="1"/>
      <c r="AK637" s="1"/>
      <c r="AL637" s="1"/>
    </row>
    <row r="638" customFormat="false" ht="15" hidden="false" customHeight="false" outlineLevel="0" collapsed="false">
      <c r="K638" s="1"/>
      <c r="L638" s="1"/>
      <c r="M638" s="1"/>
      <c r="N638" s="1"/>
      <c r="O638" s="1"/>
      <c r="P638" s="1"/>
      <c r="Q638" s="1"/>
      <c r="R638" s="1"/>
      <c r="S638" s="565"/>
      <c r="T638" s="239"/>
      <c r="U638" s="239"/>
      <c r="V638" s="239"/>
      <c r="W638" s="239"/>
      <c r="X638" s="239"/>
      <c r="Y638" s="239"/>
      <c r="Z638" s="239"/>
      <c r="AA638" s="1"/>
      <c r="AB638" s="1"/>
      <c r="AC638" s="1"/>
      <c r="AD638" s="1"/>
      <c r="AE638" s="1"/>
      <c r="AF638" s="1"/>
      <c r="AG638" s="1"/>
      <c r="AH638" s="1"/>
      <c r="AI638" s="1"/>
      <c r="AJ638" s="1"/>
      <c r="AK638" s="1"/>
      <c r="AL638" s="1"/>
    </row>
    <row r="639" customFormat="false" ht="15" hidden="false" customHeight="false" outlineLevel="0" collapsed="false">
      <c r="K639" s="1"/>
      <c r="L639" s="1"/>
      <c r="M639" s="1"/>
      <c r="N639" s="1"/>
      <c r="O639" s="1"/>
      <c r="P639" s="1"/>
      <c r="Q639" s="1"/>
      <c r="R639" s="1"/>
      <c r="S639" s="565"/>
      <c r="T639" s="239"/>
      <c r="U639" s="239"/>
      <c r="V639" s="239"/>
      <c r="W639" s="239"/>
      <c r="X639" s="239"/>
      <c r="Y639" s="239"/>
      <c r="Z639" s="239"/>
      <c r="AA639" s="1"/>
      <c r="AB639" s="1"/>
      <c r="AC639" s="1"/>
      <c r="AD639" s="1"/>
      <c r="AE639" s="1"/>
      <c r="AF639" s="1"/>
      <c r="AG639" s="1"/>
      <c r="AH639" s="1"/>
      <c r="AI639" s="1"/>
      <c r="AJ639" s="1"/>
      <c r="AK639" s="1"/>
      <c r="AL639" s="1"/>
    </row>
    <row r="640" customFormat="false" ht="15" hidden="false" customHeight="false" outlineLevel="0" collapsed="false">
      <c r="K640" s="1"/>
      <c r="L640" s="1"/>
      <c r="M640" s="1"/>
      <c r="N640" s="1"/>
      <c r="O640" s="1"/>
      <c r="P640" s="1"/>
      <c r="Q640" s="1"/>
      <c r="R640" s="1"/>
      <c r="S640" s="565"/>
      <c r="T640" s="239"/>
      <c r="U640" s="239"/>
      <c r="V640" s="239"/>
      <c r="W640" s="239"/>
      <c r="X640" s="239"/>
      <c r="Y640" s="239"/>
      <c r="Z640" s="239"/>
      <c r="AA640" s="1"/>
      <c r="AB640" s="1"/>
      <c r="AC640" s="1"/>
      <c r="AD640" s="1"/>
      <c r="AE640" s="1"/>
      <c r="AF640" s="1"/>
      <c r="AG640" s="1"/>
      <c r="AH640" s="1"/>
      <c r="AI640" s="1"/>
      <c r="AJ640" s="1"/>
      <c r="AK640" s="1"/>
      <c r="AL640" s="1"/>
    </row>
    <row r="641" customFormat="false" ht="15" hidden="false" customHeight="false" outlineLevel="0" collapsed="false">
      <c r="K641" s="1"/>
      <c r="L641" s="1"/>
      <c r="M641" s="1"/>
      <c r="N641" s="1"/>
      <c r="O641" s="1"/>
      <c r="P641" s="1"/>
      <c r="Q641" s="1"/>
      <c r="R641" s="1"/>
      <c r="S641" s="565"/>
      <c r="T641" s="239"/>
      <c r="U641" s="239"/>
      <c r="V641" s="239"/>
      <c r="W641" s="239"/>
      <c r="X641" s="239"/>
      <c r="Y641" s="239"/>
      <c r="Z641" s="239"/>
      <c r="AA641" s="1"/>
      <c r="AB641" s="1"/>
      <c r="AC641" s="1"/>
      <c r="AD641" s="1"/>
      <c r="AE641" s="1"/>
      <c r="AF641" s="1"/>
      <c r="AG641" s="1"/>
      <c r="AH641" s="1"/>
      <c r="AI641" s="1"/>
      <c r="AJ641" s="1"/>
      <c r="AK641" s="1"/>
      <c r="AL641" s="1"/>
    </row>
    <row r="642" customFormat="false" ht="15" hidden="false" customHeight="false" outlineLevel="0" collapsed="false">
      <c r="K642" s="1"/>
      <c r="L642" s="1"/>
      <c r="M642" s="1"/>
      <c r="N642" s="1"/>
      <c r="O642" s="1"/>
      <c r="P642" s="1"/>
      <c r="Q642" s="1"/>
      <c r="R642" s="1"/>
      <c r="S642" s="565"/>
      <c r="T642" s="239"/>
      <c r="U642" s="239"/>
      <c r="V642" s="239"/>
      <c r="W642" s="239"/>
      <c r="X642" s="239"/>
      <c r="Y642" s="239"/>
      <c r="Z642" s="239"/>
      <c r="AA642" s="1"/>
      <c r="AB642" s="1"/>
      <c r="AC642" s="1"/>
      <c r="AD642" s="1"/>
      <c r="AE642" s="1"/>
      <c r="AF642" s="1"/>
      <c r="AG642" s="1"/>
      <c r="AH642" s="1"/>
      <c r="AI642" s="1"/>
      <c r="AJ642" s="1"/>
      <c r="AK642" s="1"/>
      <c r="AL642" s="1"/>
    </row>
    <row r="643" customFormat="false" ht="15" hidden="false" customHeight="false" outlineLevel="0" collapsed="false">
      <c r="K643" s="1"/>
      <c r="L643" s="1"/>
      <c r="M643" s="1"/>
      <c r="N643" s="1"/>
      <c r="O643" s="1"/>
      <c r="P643" s="1"/>
      <c r="Q643" s="1"/>
      <c r="R643" s="1"/>
      <c r="S643" s="565"/>
      <c r="T643" s="239"/>
      <c r="U643" s="239"/>
      <c r="V643" s="239"/>
      <c r="W643" s="239"/>
      <c r="X643" s="239"/>
      <c r="Y643" s="239"/>
      <c r="Z643" s="239"/>
      <c r="AA643" s="1"/>
      <c r="AB643" s="1"/>
      <c r="AC643" s="1"/>
      <c r="AD643" s="1"/>
      <c r="AE643" s="1"/>
      <c r="AF643" s="1"/>
      <c r="AG643" s="1"/>
      <c r="AH643" s="1"/>
      <c r="AI643" s="1"/>
      <c r="AJ643" s="1"/>
      <c r="AK643" s="1"/>
      <c r="AL643" s="1"/>
    </row>
    <row r="644" customFormat="false" ht="15" hidden="false" customHeight="false" outlineLevel="0" collapsed="false">
      <c r="K644" s="1"/>
      <c r="L644" s="1"/>
      <c r="M644" s="1"/>
      <c r="N644" s="1"/>
      <c r="O644" s="1"/>
      <c r="P644" s="1"/>
      <c r="Q644" s="1"/>
      <c r="R644" s="1"/>
      <c r="S644" s="565"/>
      <c r="T644" s="239"/>
      <c r="U644" s="239"/>
      <c r="V644" s="239"/>
      <c r="W644" s="239"/>
      <c r="X644" s="239"/>
      <c r="Y644" s="239"/>
      <c r="Z644" s="239"/>
      <c r="AA644" s="1"/>
      <c r="AB644" s="1"/>
      <c r="AC644" s="1"/>
      <c r="AD644" s="1"/>
      <c r="AE644" s="1"/>
      <c r="AF644" s="1"/>
      <c r="AG644" s="1"/>
      <c r="AH644" s="1"/>
      <c r="AI644" s="1"/>
      <c r="AJ644" s="1"/>
      <c r="AK644" s="1"/>
      <c r="AL644" s="1"/>
    </row>
    <row r="645" customFormat="false" ht="15" hidden="false" customHeight="false" outlineLevel="0" collapsed="false">
      <c r="K645" s="1"/>
      <c r="L645" s="1"/>
      <c r="M645" s="1"/>
      <c r="N645" s="1"/>
      <c r="O645" s="1"/>
      <c r="P645" s="1"/>
      <c r="Q645" s="1"/>
      <c r="R645" s="1"/>
      <c r="S645" s="565"/>
      <c r="T645" s="239"/>
      <c r="U645" s="239"/>
      <c r="V645" s="239"/>
      <c r="W645" s="239"/>
      <c r="X645" s="239"/>
      <c r="Y645" s="239"/>
      <c r="Z645" s="239"/>
      <c r="AA645" s="1"/>
      <c r="AB645" s="1"/>
      <c r="AC645" s="1"/>
      <c r="AD645" s="1"/>
      <c r="AE645" s="1"/>
      <c r="AF645" s="1"/>
      <c r="AG645" s="1"/>
      <c r="AH645" s="1"/>
      <c r="AI645" s="1"/>
      <c r="AJ645" s="1"/>
      <c r="AK645" s="1"/>
      <c r="AL645" s="1"/>
    </row>
    <row r="646" customFormat="false" ht="15" hidden="false" customHeight="false" outlineLevel="0" collapsed="false">
      <c r="K646" s="1"/>
      <c r="L646" s="1"/>
      <c r="M646" s="1"/>
      <c r="N646" s="1"/>
      <c r="O646" s="1"/>
      <c r="P646" s="1"/>
      <c r="Q646" s="1"/>
      <c r="R646" s="1"/>
      <c r="S646" s="565"/>
      <c r="T646" s="239"/>
      <c r="U646" s="239"/>
      <c r="V646" s="239"/>
      <c r="W646" s="239"/>
      <c r="X646" s="239"/>
      <c r="Y646" s="239"/>
      <c r="Z646" s="239"/>
      <c r="AA646" s="1"/>
      <c r="AB646" s="1"/>
      <c r="AC646" s="1"/>
      <c r="AD646" s="1"/>
      <c r="AE646" s="1"/>
      <c r="AF646" s="1"/>
      <c r="AG646" s="1"/>
      <c r="AH646" s="1"/>
      <c r="AI646" s="1"/>
      <c r="AJ646" s="1"/>
      <c r="AK646" s="1"/>
      <c r="AL646" s="1"/>
    </row>
    <row r="647" customFormat="false" ht="15" hidden="false" customHeight="false" outlineLevel="0" collapsed="false">
      <c r="K647" s="1"/>
      <c r="L647" s="1"/>
      <c r="M647" s="1"/>
      <c r="N647" s="1"/>
      <c r="O647" s="1"/>
      <c r="P647" s="1"/>
      <c r="Q647" s="1"/>
      <c r="R647" s="1"/>
      <c r="S647" s="565"/>
      <c r="T647" s="239"/>
      <c r="U647" s="239"/>
      <c r="V647" s="239"/>
      <c r="W647" s="239"/>
      <c r="X647" s="239"/>
      <c r="Y647" s="239"/>
      <c r="Z647" s="239"/>
      <c r="AA647" s="1"/>
      <c r="AB647" s="1"/>
      <c r="AC647" s="1"/>
      <c r="AD647" s="1"/>
      <c r="AE647" s="1"/>
      <c r="AF647" s="1"/>
      <c r="AG647" s="1"/>
      <c r="AH647" s="1"/>
      <c r="AI647" s="1"/>
      <c r="AJ647" s="1"/>
      <c r="AK647" s="1"/>
      <c r="AL647" s="1"/>
    </row>
    <row r="648" customFormat="false" ht="15" hidden="false" customHeight="false" outlineLevel="0" collapsed="false">
      <c r="K648" s="1"/>
      <c r="L648" s="1"/>
      <c r="M648" s="1"/>
      <c r="N648" s="1"/>
      <c r="O648" s="1"/>
      <c r="P648" s="1"/>
      <c r="Q648" s="1"/>
      <c r="R648" s="1"/>
      <c r="S648" s="565"/>
      <c r="T648" s="239"/>
      <c r="U648" s="239"/>
      <c r="V648" s="239"/>
      <c r="W648" s="239"/>
      <c r="X648" s="239"/>
      <c r="Y648" s="239"/>
      <c r="Z648" s="239"/>
      <c r="AA648" s="1"/>
      <c r="AB648" s="1"/>
      <c r="AC648" s="1"/>
      <c r="AD648" s="1"/>
      <c r="AE648" s="1"/>
      <c r="AF648" s="1"/>
      <c r="AG648" s="1"/>
      <c r="AH648" s="1"/>
      <c r="AI648" s="1"/>
      <c r="AJ648" s="1"/>
      <c r="AK648" s="1"/>
      <c r="AL648" s="1"/>
    </row>
    <row r="649" customFormat="false" ht="15" hidden="false" customHeight="false" outlineLevel="0" collapsed="false">
      <c r="K649" s="1"/>
      <c r="L649" s="1"/>
      <c r="M649" s="1"/>
      <c r="N649" s="1"/>
      <c r="O649" s="1"/>
      <c r="P649" s="1"/>
      <c r="Q649" s="1"/>
      <c r="R649" s="1"/>
      <c r="S649" s="565"/>
      <c r="T649" s="239"/>
      <c r="U649" s="239"/>
      <c r="V649" s="239"/>
      <c r="W649" s="239"/>
      <c r="X649" s="239"/>
      <c r="Y649" s="239"/>
      <c r="Z649" s="239"/>
      <c r="AA649" s="1"/>
      <c r="AB649" s="1"/>
      <c r="AC649" s="1"/>
      <c r="AD649" s="1"/>
      <c r="AE649" s="1"/>
      <c r="AF649" s="1"/>
      <c r="AG649" s="1"/>
      <c r="AH649" s="1"/>
      <c r="AI649" s="1"/>
      <c r="AJ649" s="1"/>
      <c r="AK649" s="1"/>
      <c r="AL649" s="1"/>
    </row>
    <row r="650" customFormat="false" ht="15" hidden="false" customHeight="false" outlineLevel="0" collapsed="false">
      <c r="K650" s="1"/>
      <c r="L650" s="1"/>
      <c r="M650" s="1"/>
      <c r="N650" s="1"/>
      <c r="O650" s="1"/>
      <c r="P650" s="1"/>
      <c r="Q650" s="1"/>
      <c r="R650" s="1"/>
      <c r="S650" s="565"/>
      <c r="T650" s="239"/>
      <c r="U650" s="239"/>
      <c r="V650" s="239"/>
      <c r="W650" s="239"/>
      <c r="X650" s="239"/>
      <c r="Y650" s="239"/>
      <c r="Z650" s="239"/>
      <c r="AA650" s="1"/>
      <c r="AB650" s="1"/>
      <c r="AC650" s="1"/>
      <c r="AD650" s="1"/>
      <c r="AE650" s="1"/>
      <c r="AF650" s="1"/>
      <c r="AG650" s="1"/>
      <c r="AH650" s="1"/>
      <c r="AI650" s="1"/>
      <c r="AJ650" s="1"/>
      <c r="AK650" s="1"/>
      <c r="AL650" s="1"/>
    </row>
    <row r="651" customFormat="false" ht="15" hidden="false" customHeight="false" outlineLevel="0" collapsed="false">
      <c r="K651" s="1"/>
      <c r="L651" s="1"/>
      <c r="M651" s="1"/>
      <c r="N651" s="1"/>
      <c r="O651" s="1"/>
      <c r="P651" s="1"/>
      <c r="Q651" s="1"/>
      <c r="R651" s="1"/>
      <c r="S651" s="565"/>
      <c r="T651" s="239"/>
      <c r="U651" s="239"/>
      <c r="V651" s="239"/>
      <c r="W651" s="239"/>
      <c r="X651" s="239"/>
      <c r="Y651" s="239"/>
      <c r="Z651" s="239"/>
      <c r="AA651" s="1"/>
      <c r="AB651" s="1"/>
      <c r="AC651" s="1"/>
      <c r="AD651" s="1"/>
      <c r="AE651" s="1"/>
      <c r="AF651" s="1"/>
      <c r="AG651" s="1"/>
      <c r="AH651" s="1"/>
      <c r="AI651" s="1"/>
      <c r="AJ651" s="1"/>
      <c r="AK651" s="1"/>
      <c r="AL651" s="1"/>
    </row>
    <row r="652" customFormat="false" ht="15" hidden="false" customHeight="false" outlineLevel="0" collapsed="false">
      <c r="K652" s="1"/>
      <c r="L652" s="1"/>
      <c r="M652" s="1"/>
      <c r="N652" s="1"/>
      <c r="O652" s="1"/>
      <c r="P652" s="1"/>
      <c r="Q652" s="1"/>
      <c r="R652" s="1"/>
      <c r="S652" s="565"/>
      <c r="T652" s="239"/>
      <c r="U652" s="239"/>
      <c r="V652" s="239"/>
      <c r="W652" s="239"/>
      <c r="X652" s="239"/>
      <c r="Y652" s="239"/>
      <c r="Z652" s="239"/>
      <c r="AA652" s="1"/>
      <c r="AB652" s="1"/>
      <c r="AC652" s="1"/>
      <c r="AD652" s="1"/>
      <c r="AE652" s="1"/>
      <c r="AF652" s="1"/>
      <c r="AG652" s="1"/>
      <c r="AH652" s="1"/>
      <c r="AI652" s="1"/>
      <c r="AJ652" s="1"/>
      <c r="AK652" s="1"/>
      <c r="AL652" s="1"/>
    </row>
    <row r="653" customFormat="false" ht="15" hidden="false" customHeight="false" outlineLevel="0" collapsed="false">
      <c r="K653" s="1"/>
      <c r="L653" s="1"/>
      <c r="M653" s="1"/>
      <c r="N653" s="1"/>
      <c r="O653" s="1"/>
      <c r="P653" s="1"/>
      <c r="Q653" s="1"/>
      <c r="R653" s="1"/>
      <c r="S653" s="565"/>
      <c r="T653" s="239"/>
      <c r="U653" s="239"/>
      <c r="V653" s="239"/>
      <c r="W653" s="239"/>
      <c r="X653" s="239"/>
      <c r="Y653" s="239"/>
      <c r="Z653" s="239"/>
      <c r="AA653" s="1"/>
      <c r="AB653" s="1"/>
      <c r="AC653" s="1"/>
      <c r="AD653" s="1"/>
      <c r="AE653" s="1"/>
      <c r="AF653" s="1"/>
      <c r="AG653" s="1"/>
      <c r="AH653" s="1"/>
      <c r="AI653" s="1"/>
      <c r="AJ653" s="1"/>
      <c r="AK653" s="1"/>
      <c r="AL653" s="1"/>
    </row>
    <row r="654" customFormat="false" ht="15" hidden="false" customHeight="false" outlineLevel="0" collapsed="false">
      <c r="K654" s="1"/>
      <c r="L654" s="1"/>
      <c r="M654" s="1"/>
      <c r="N654" s="1"/>
      <c r="O654" s="1"/>
      <c r="P654" s="1"/>
      <c r="Q654" s="1"/>
      <c r="R654" s="1"/>
      <c r="S654" s="565"/>
      <c r="T654" s="239"/>
      <c r="U654" s="239"/>
      <c r="V654" s="239"/>
      <c r="W654" s="239"/>
      <c r="X654" s="239"/>
      <c r="Y654" s="239"/>
      <c r="Z654" s="239"/>
      <c r="AA654" s="1"/>
      <c r="AB654" s="1"/>
      <c r="AC654" s="1"/>
      <c r="AD654" s="1"/>
      <c r="AE654" s="1"/>
      <c r="AF654" s="1"/>
      <c r="AG654" s="1"/>
      <c r="AH654" s="1"/>
      <c r="AI654" s="1"/>
      <c r="AJ654" s="1"/>
      <c r="AK654" s="1"/>
      <c r="AL654" s="1"/>
    </row>
    <row r="655" customFormat="false" ht="15" hidden="false" customHeight="false" outlineLevel="0" collapsed="false">
      <c r="K655" s="1"/>
      <c r="L655" s="1"/>
      <c r="M655" s="1"/>
      <c r="N655" s="1"/>
      <c r="O655" s="1"/>
      <c r="P655" s="1"/>
      <c r="Q655" s="1"/>
      <c r="R655" s="1"/>
      <c r="S655" s="565"/>
      <c r="T655" s="239"/>
      <c r="U655" s="239"/>
      <c r="V655" s="239"/>
      <c r="W655" s="239"/>
      <c r="X655" s="239"/>
      <c r="Y655" s="239"/>
      <c r="Z655" s="239"/>
      <c r="AA655" s="1"/>
      <c r="AB655" s="1"/>
      <c r="AC655" s="1"/>
      <c r="AD655" s="1"/>
      <c r="AE655" s="1"/>
      <c r="AF655" s="1"/>
      <c r="AG655" s="1"/>
      <c r="AH655" s="1"/>
      <c r="AI655" s="1"/>
      <c r="AJ655" s="1"/>
      <c r="AK655" s="1"/>
      <c r="AL655" s="1"/>
    </row>
    <row r="656" customFormat="false" ht="15" hidden="false" customHeight="false" outlineLevel="0" collapsed="false">
      <c r="K656" s="1"/>
      <c r="L656" s="1"/>
      <c r="M656" s="1"/>
      <c r="N656" s="1"/>
      <c r="O656" s="1"/>
      <c r="P656" s="1"/>
      <c r="Q656" s="1"/>
      <c r="R656" s="1"/>
      <c r="S656" s="565"/>
      <c r="T656" s="239"/>
      <c r="U656" s="239"/>
      <c r="V656" s="239"/>
      <c r="W656" s="239"/>
      <c r="X656" s="239"/>
      <c r="Y656" s="239"/>
      <c r="Z656" s="239"/>
      <c r="AA656" s="1"/>
      <c r="AB656" s="1"/>
      <c r="AC656" s="1"/>
      <c r="AD656" s="1"/>
      <c r="AE656" s="1"/>
      <c r="AF656" s="1"/>
      <c r="AG656" s="1"/>
      <c r="AH656" s="1"/>
      <c r="AI656" s="1"/>
      <c r="AJ656" s="1"/>
      <c r="AK656" s="1"/>
      <c r="AL656" s="1"/>
    </row>
    <row r="657" customFormat="false" ht="15" hidden="false" customHeight="false" outlineLevel="0" collapsed="false">
      <c r="K657" s="1"/>
      <c r="L657" s="1"/>
      <c r="M657" s="1"/>
      <c r="N657" s="1"/>
      <c r="O657" s="1"/>
      <c r="P657" s="1"/>
      <c r="Q657" s="1"/>
      <c r="R657" s="1"/>
      <c r="S657" s="565"/>
      <c r="T657" s="239"/>
      <c r="U657" s="239"/>
      <c r="V657" s="239"/>
      <c r="W657" s="239"/>
      <c r="X657" s="239"/>
      <c r="Y657" s="239"/>
      <c r="Z657" s="239"/>
      <c r="AA657" s="1"/>
      <c r="AB657" s="1"/>
      <c r="AC657" s="1"/>
      <c r="AD657" s="1"/>
      <c r="AE657" s="1"/>
      <c r="AF657" s="1"/>
      <c r="AG657" s="1"/>
      <c r="AH657" s="1"/>
      <c r="AI657" s="1"/>
      <c r="AJ657" s="1"/>
      <c r="AK657" s="1"/>
      <c r="AL657" s="1"/>
    </row>
    <row r="658" customFormat="false" ht="15" hidden="false" customHeight="false" outlineLevel="0" collapsed="false">
      <c r="K658" s="1"/>
      <c r="L658" s="1"/>
      <c r="M658" s="1"/>
      <c r="N658" s="1"/>
      <c r="O658" s="1"/>
      <c r="P658" s="1"/>
      <c r="Q658" s="1"/>
      <c r="R658" s="1"/>
      <c r="S658" s="565"/>
      <c r="T658" s="239"/>
      <c r="U658" s="239"/>
      <c r="V658" s="239"/>
      <c r="W658" s="239"/>
      <c r="X658" s="239"/>
      <c r="Y658" s="239"/>
      <c r="Z658" s="239"/>
      <c r="AA658" s="1"/>
      <c r="AB658" s="1"/>
      <c r="AC658" s="1"/>
      <c r="AD658" s="1"/>
      <c r="AE658" s="1"/>
      <c r="AF658" s="1"/>
      <c r="AG658" s="1"/>
      <c r="AH658" s="1"/>
      <c r="AI658" s="1"/>
      <c r="AJ658" s="1"/>
      <c r="AK658" s="1"/>
      <c r="AL658" s="1"/>
    </row>
    <row r="659" customFormat="false" ht="15" hidden="false" customHeight="false" outlineLevel="0" collapsed="false">
      <c r="K659" s="1"/>
      <c r="L659" s="1"/>
      <c r="M659" s="1"/>
      <c r="N659" s="1"/>
      <c r="O659" s="1"/>
      <c r="P659" s="1"/>
      <c r="Q659" s="1"/>
      <c r="R659" s="1"/>
      <c r="S659" s="565"/>
      <c r="T659" s="239"/>
      <c r="U659" s="239"/>
      <c r="V659" s="239"/>
      <c r="W659" s="239"/>
      <c r="X659" s="239"/>
      <c r="Y659" s="239"/>
      <c r="Z659" s="239"/>
      <c r="AA659" s="1"/>
      <c r="AB659" s="1"/>
      <c r="AC659" s="1"/>
      <c r="AD659" s="1"/>
      <c r="AE659" s="1"/>
      <c r="AF659" s="1"/>
      <c r="AG659" s="1"/>
      <c r="AH659" s="1"/>
      <c r="AI659" s="1"/>
      <c r="AJ659" s="1"/>
      <c r="AK659" s="1"/>
      <c r="AL659" s="1"/>
    </row>
    <row r="660" customFormat="false" ht="15" hidden="false" customHeight="false" outlineLevel="0" collapsed="false">
      <c r="K660" s="1"/>
      <c r="L660" s="1"/>
      <c r="M660" s="1"/>
      <c r="N660" s="1"/>
      <c r="O660" s="1"/>
      <c r="P660" s="1"/>
      <c r="Q660" s="1"/>
      <c r="R660" s="1"/>
      <c r="S660" s="565"/>
      <c r="T660" s="239"/>
      <c r="U660" s="239"/>
      <c r="V660" s="239"/>
      <c r="W660" s="239"/>
      <c r="X660" s="239"/>
      <c r="Y660" s="239"/>
      <c r="Z660" s="239"/>
      <c r="AA660" s="1"/>
      <c r="AB660" s="1"/>
      <c r="AC660" s="1"/>
      <c r="AD660" s="1"/>
      <c r="AE660" s="1"/>
      <c r="AF660" s="1"/>
      <c r="AG660" s="1"/>
      <c r="AH660" s="1"/>
      <c r="AI660" s="1"/>
      <c r="AJ660" s="1"/>
      <c r="AK660" s="1"/>
      <c r="AL660" s="1"/>
    </row>
    <row r="661" customFormat="false" ht="15" hidden="false" customHeight="false" outlineLevel="0" collapsed="false">
      <c r="K661" s="1"/>
      <c r="L661" s="1"/>
      <c r="M661" s="1"/>
      <c r="N661" s="1"/>
      <c r="O661" s="1"/>
      <c r="P661" s="1"/>
      <c r="Q661" s="1"/>
      <c r="R661" s="1"/>
      <c r="S661" s="565"/>
      <c r="T661" s="239"/>
      <c r="U661" s="239"/>
      <c r="V661" s="239"/>
      <c r="W661" s="239"/>
      <c r="X661" s="239"/>
      <c r="Y661" s="239"/>
      <c r="Z661" s="239"/>
      <c r="AA661" s="1"/>
      <c r="AB661" s="1"/>
      <c r="AC661" s="1"/>
      <c r="AD661" s="1"/>
      <c r="AE661" s="1"/>
      <c r="AF661" s="1"/>
      <c r="AG661" s="1"/>
      <c r="AH661" s="1"/>
      <c r="AI661" s="1"/>
      <c r="AJ661" s="1"/>
      <c r="AK661" s="1"/>
      <c r="AL661" s="1"/>
    </row>
    <row r="662" customFormat="false" ht="15" hidden="false" customHeight="false" outlineLevel="0" collapsed="false">
      <c r="K662" s="1"/>
      <c r="L662" s="1"/>
      <c r="M662" s="1"/>
      <c r="N662" s="1"/>
      <c r="O662" s="1"/>
      <c r="P662" s="1"/>
      <c r="Q662" s="1"/>
      <c r="R662" s="1"/>
      <c r="S662" s="565"/>
      <c r="T662" s="239"/>
      <c r="U662" s="239"/>
      <c r="V662" s="239"/>
      <c r="W662" s="239"/>
      <c r="X662" s="239"/>
      <c r="Y662" s="239"/>
      <c r="Z662" s="239"/>
      <c r="AA662" s="1"/>
      <c r="AB662" s="1"/>
      <c r="AC662" s="1"/>
      <c r="AD662" s="1"/>
      <c r="AE662" s="1"/>
      <c r="AF662" s="1"/>
      <c r="AG662" s="1"/>
      <c r="AH662" s="1"/>
      <c r="AI662" s="1"/>
      <c r="AJ662" s="1"/>
      <c r="AK662" s="1"/>
      <c r="AL662" s="1"/>
    </row>
    <row r="663" customFormat="false" ht="15" hidden="false" customHeight="false" outlineLevel="0" collapsed="false">
      <c r="K663" s="1"/>
      <c r="L663" s="1"/>
      <c r="M663" s="1"/>
      <c r="N663" s="1"/>
      <c r="O663" s="1"/>
      <c r="P663" s="1"/>
      <c r="Q663" s="1"/>
      <c r="R663" s="1"/>
      <c r="S663" s="565"/>
      <c r="T663" s="239"/>
      <c r="U663" s="239"/>
      <c r="V663" s="239"/>
      <c r="W663" s="239"/>
      <c r="X663" s="239"/>
      <c r="Y663" s="239"/>
      <c r="Z663" s="239"/>
      <c r="AA663" s="1"/>
      <c r="AB663" s="1"/>
      <c r="AC663" s="1"/>
      <c r="AD663" s="1"/>
      <c r="AE663" s="1"/>
      <c r="AF663" s="1"/>
      <c r="AG663" s="1"/>
      <c r="AH663" s="1"/>
      <c r="AI663" s="1"/>
      <c r="AJ663" s="1"/>
      <c r="AK663" s="1"/>
      <c r="AL663" s="1"/>
    </row>
    <row r="664" customFormat="false" ht="15" hidden="false" customHeight="false" outlineLevel="0" collapsed="false">
      <c r="K664" s="1"/>
      <c r="L664" s="1"/>
      <c r="M664" s="1"/>
      <c r="N664" s="1"/>
      <c r="O664" s="1"/>
      <c r="P664" s="1"/>
      <c r="Q664" s="1"/>
      <c r="R664" s="1"/>
      <c r="S664" s="565"/>
      <c r="T664" s="239"/>
      <c r="U664" s="239"/>
      <c r="V664" s="239"/>
      <c r="W664" s="239"/>
      <c r="X664" s="239"/>
      <c r="Y664" s="239"/>
      <c r="Z664" s="239"/>
      <c r="AA664" s="1"/>
      <c r="AB664" s="1"/>
      <c r="AC664" s="1"/>
      <c r="AD664" s="1"/>
      <c r="AE664" s="1"/>
      <c r="AF664" s="1"/>
      <c r="AG664" s="1"/>
      <c r="AH664" s="1"/>
      <c r="AI664" s="1"/>
      <c r="AJ664" s="1"/>
      <c r="AK664" s="1"/>
      <c r="AL664" s="1"/>
    </row>
    <row r="665" customFormat="false" ht="15" hidden="false" customHeight="false" outlineLevel="0" collapsed="false">
      <c r="K665" s="1"/>
      <c r="L665" s="1"/>
      <c r="M665" s="1"/>
      <c r="N665" s="1"/>
      <c r="O665" s="1"/>
      <c r="P665" s="1"/>
      <c r="Q665" s="1"/>
      <c r="R665" s="1"/>
      <c r="S665" s="565"/>
      <c r="T665" s="239"/>
      <c r="U665" s="239"/>
      <c r="V665" s="239"/>
      <c r="W665" s="239"/>
      <c r="X665" s="239"/>
      <c r="Y665" s="239"/>
      <c r="Z665" s="239"/>
      <c r="AA665" s="1"/>
      <c r="AB665" s="1"/>
      <c r="AC665" s="1"/>
      <c r="AD665" s="1"/>
      <c r="AE665" s="1"/>
      <c r="AF665" s="1"/>
      <c r="AG665" s="1"/>
      <c r="AH665" s="1"/>
      <c r="AI665" s="1"/>
      <c r="AJ665" s="1"/>
      <c r="AK665" s="1"/>
      <c r="AL665" s="1"/>
    </row>
    <row r="666" customFormat="false" ht="15" hidden="false" customHeight="false" outlineLevel="0" collapsed="false">
      <c r="K666" s="1"/>
      <c r="L666" s="1"/>
      <c r="M666" s="1"/>
      <c r="N666" s="1"/>
      <c r="O666" s="1"/>
      <c r="P666" s="1"/>
      <c r="Q666" s="1"/>
      <c r="R666" s="1"/>
      <c r="S666" s="565"/>
      <c r="T666" s="239"/>
      <c r="U666" s="239"/>
      <c r="V666" s="239"/>
      <c r="W666" s="239"/>
      <c r="X666" s="239"/>
      <c r="Y666" s="239"/>
      <c r="Z666" s="239"/>
      <c r="AA666" s="1"/>
      <c r="AB666" s="1"/>
      <c r="AC666" s="1"/>
      <c r="AD666" s="1"/>
      <c r="AE666" s="1"/>
      <c r="AF666" s="1"/>
      <c r="AG666" s="1"/>
      <c r="AH666" s="1"/>
      <c r="AI666" s="1"/>
      <c r="AJ666" s="1"/>
      <c r="AK666" s="1"/>
      <c r="AL666" s="1"/>
    </row>
    <row r="667" customFormat="false" ht="15" hidden="false" customHeight="false" outlineLevel="0" collapsed="false">
      <c r="K667" s="1"/>
      <c r="L667" s="1"/>
      <c r="M667" s="1"/>
      <c r="N667" s="1"/>
      <c r="O667" s="1"/>
      <c r="P667" s="1"/>
      <c r="Q667" s="1"/>
      <c r="R667" s="1"/>
      <c r="S667" s="565"/>
      <c r="T667" s="239"/>
      <c r="U667" s="239"/>
      <c r="V667" s="239"/>
      <c r="W667" s="239"/>
      <c r="X667" s="239"/>
      <c r="Y667" s="239"/>
      <c r="Z667" s="239"/>
      <c r="AA667" s="1"/>
      <c r="AB667" s="1"/>
      <c r="AC667" s="1"/>
      <c r="AD667" s="1"/>
      <c r="AE667" s="1"/>
      <c r="AF667" s="1"/>
      <c r="AG667" s="1"/>
      <c r="AH667" s="1"/>
      <c r="AI667" s="1"/>
      <c r="AJ667" s="1"/>
      <c r="AK667" s="1"/>
      <c r="AL667" s="1"/>
    </row>
    <row r="668" customFormat="false" ht="15" hidden="false" customHeight="false" outlineLevel="0" collapsed="false">
      <c r="K668" s="1"/>
      <c r="L668" s="1"/>
      <c r="M668" s="1"/>
      <c r="N668" s="1"/>
      <c r="O668" s="1"/>
      <c r="P668" s="1"/>
      <c r="Q668" s="1"/>
      <c r="R668" s="1"/>
      <c r="S668" s="565"/>
      <c r="T668" s="239"/>
      <c r="U668" s="239"/>
      <c r="V668" s="239"/>
      <c r="W668" s="239"/>
      <c r="X668" s="239"/>
      <c r="Y668" s="239"/>
      <c r="Z668" s="239"/>
      <c r="AA668" s="1"/>
      <c r="AB668" s="1"/>
      <c r="AC668" s="1"/>
      <c r="AD668" s="1"/>
      <c r="AE668" s="1"/>
      <c r="AF668" s="1"/>
      <c r="AG668" s="1"/>
      <c r="AH668" s="1"/>
      <c r="AI668" s="1"/>
      <c r="AJ668" s="1"/>
      <c r="AK668" s="1"/>
      <c r="AL668" s="1"/>
    </row>
    <row r="669" customFormat="false" ht="15" hidden="false" customHeight="false" outlineLevel="0" collapsed="false">
      <c r="K669" s="1"/>
      <c r="L669" s="1"/>
      <c r="M669" s="1"/>
      <c r="N669" s="1"/>
      <c r="O669" s="1"/>
      <c r="P669" s="1"/>
      <c r="Q669" s="1"/>
      <c r="R669" s="1"/>
      <c r="S669" s="565"/>
      <c r="T669" s="239"/>
      <c r="U669" s="239"/>
      <c r="V669" s="239"/>
      <c r="W669" s="239"/>
      <c r="X669" s="239"/>
      <c r="Y669" s="239"/>
      <c r="Z669" s="239"/>
      <c r="AA669" s="1"/>
      <c r="AB669" s="1"/>
      <c r="AC669" s="1"/>
      <c r="AD669" s="1"/>
      <c r="AE669" s="1"/>
      <c r="AF669" s="1"/>
      <c r="AG669" s="1"/>
      <c r="AH669" s="1"/>
      <c r="AI669" s="1"/>
      <c r="AJ669" s="1"/>
      <c r="AK669" s="1"/>
      <c r="AL669" s="1"/>
    </row>
    <row r="670" customFormat="false" ht="15" hidden="false" customHeight="false" outlineLevel="0" collapsed="false">
      <c r="K670" s="1"/>
      <c r="L670" s="1"/>
      <c r="M670" s="1"/>
      <c r="N670" s="1"/>
      <c r="O670" s="1"/>
      <c r="P670" s="1"/>
      <c r="Q670" s="1"/>
      <c r="R670" s="1"/>
      <c r="S670" s="565"/>
      <c r="T670" s="239"/>
      <c r="U670" s="239"/>
      <c r="V670" s="239"/>
      <c r="W670" s="239"/>
      <c r="X670" s="239"/>
      <c r="Y670" s="239"/>
      <c r="Z670" s="239"/>
      <c r="AA670" s="1"/>
      <c r="AB670" s="1"/>
      <c r="AC670" s="1"/>
      <c r="AD670" s="1"/>
      <c r="AE670" s="1"/>
      <c r="AF670" s="1"/>
      <c r="AG670" s="1"/>
      <c r="AH670" s="1"/>
      <c r="AI670" s="1"/>
      <c r="AJ670" s="1"/>
      <c r="AK670" s="1"/>
      <c r="AL670" s="1"/>
    </row>
    <row r="671" customFormat="false" ht="15" hidden="false" customHeight="false" outlineLevel="0" collapsed="false">
      <c r="K671" s="1"/>
      <c r="L671" s="1"/>
      <c r="M671" s="1"/>
      <c r="N671" s="1"/>
      <c r="O671" s="1"/>
      <c r="P671" s="1"/>
      <c r="Q671" s="1"/>
      <c r="R671" s="1"/>
      <c r="S671" s="565"/>
      <c r="T671" s="239"/>
      <c r="U671" s="239"/>
      <c r="V671" s="239"/>
      <c r="W671" s="239"/>
      <c r="X671" s="239"/>
      <c r="Y671" s="239"/>
      <c r="Z671" s="239"/>
      <c r="AA671" s="1"/>
      <c r="AB671" s="1"/>
      <c r="AC671" s="1"/>
      <c r="AD671" s="1"/>
      <c r="AE671" s="1"/>
      <c r="AF671" s="1"/>
      <c r="AG671" s="1"/>
      <c r="AH671" s="1"/>
      <c r="AI671" s="1"/>
      <c r="AJ671" s="1"/>
      <c r="AK671" s="1"/>
      <c r="AL671" s="1"/>
    </row>
    <row r="672" customFormat="false" ht="15" hidden="false" customHeight="false" outlineLevel="0" collapsed="false">
      <c r="K672" s="1"/>
      <c r="L672" s="1"/>
      <c r="M672" s="1"/>
      <c r="N672" s="1"/>
      <c r="O672" s="1"/>
      <c r="P672" s="1"/>
      <c r="Q672" s="1"/>
      <c r="R672" s="1"/>
      <c r="S672" s="565"/>
      <c r="T672" s="239"/>
      <c r="U672" s="239"/>
      <c r="V672" s="239"/>
      <c r="W672" s="239"/>
      <c r="X672" s="239"/>
      <c r="Y672" s="239"/>
      <c r="Z672" s="239"/>
      <c r="AA672" s="1"/>
      <c r="AB672" s="1"/>
      <c r="AC672" s="1"/>
      <c r="AD672" s="1"/>
      <c r="AE672" s="1"/>
      <c r="AF672" s="1"/>
      <c r="AG672" s="1"/>
      <c r="AH672" s="1"/>
      <c r="AI672" s="1"/>
      <c r="AJ672" s="1"/>
      <c r="AK672" s="1"/>
      <c r="AL672" s="1"/>
    </row>
    <row r="673" customFormat="false" ht="15" hidden="false" customHeight="false" outlineLevel="0" collapsed="false">
      <c r="K673" s="1"/>
      <c r="L673" s="1"/>
      <c r="M673" s="1"/>
      <c r="N673" s="1"/>
      <c r="O673" s="1"/>
      <c r="P673" s="1"/>
      <c r="Q673" s="1"/>
      <c r="R673" s="1"/>
      <c r="S673" s="565"/>
      <c r="T673" s="239"/>
      <c r="U673" s="239"/>
      <c r="V673" s="239"/>
      <c r="W673" s="239"/>
      <c r="X673" s="239"/>
      <c r="Y673" s="239"/>
      <c r="Z673" s="239"/>
      <c r="AA673" s="1"/>
      <c r="AB673" s="1"/>
      <c r="AC673" s="1"/>
      <c r="AD673" s="1"/>
      <c r="AE673" s="1"/>
      <c r="AF673" s="1"/>
      <c r="AG673" s="1"/>
      <c r="AH673" s="1"/>
      <c r="AI673" s="1"/>
      <c r="AJ673" s="1"/>
      <c r="AK673" s="1"/>
      <c r="AL673" s="1"/>
    </row>
    <row r="674" customFormat="false" ht="15" hidden="false" customHeight="false" outlineLevel="0" collapsed="false">
      <c r="K674" s="1"/>
      <c r="L674" s="1"/>
      <c r="M674" s="1"/>
      <c r="N674" s="1"/>
      <c r="O674" s="1"/>
      <c r="P674" s="1"/>
      <c r="Q674" s="1"/>
      <c r="R674" s="1"/>
      <c r="S674" s="565"/>
      <c r="T674" s="239"/>
      <c r="U674" s="239"/>
      <c r="V674" s="239"/>
      <c r="W674" s="239"/>
      <c r="X674" s="239"/>
      <c r="Y674" s="239"/>
      <c r="Z674" s="239"/>
      <c r="AA674" s="1"/>
      <c r="AB674" s="1"/>
      <c r="AC674" s="1"/>
      <c r="AD674" s="1"/>
      <c r="AE674" s="1"/>
      <c r="AF674" s="1"/>
      <c r="AG674" s="1"/>
      <c r="AH674" s="1"/>
      <c r="AI674" s="1"/>
      <c r="AJ674" s="1"/>
      <c r="AK674" s="1"/>
      <c r="AL674" s="1"/>
    </row>
    <row r="675" customFormat="false" ht="15" hidden="false" customHeight="false" outlineLevel="0" collapsed="false">
      <c r="K675" s="1"/>
      <c r="L675" s="1"/>
      <c r="M675" s="1"/>
      <c r="N675" s="1"/>
      <c r="O675" s="1"/>
      <c r="P675" s="1"/>
      <c r="Q675" s="1"/>
      <c r="R675" s="1"/>
      <c r="S675" s="565"/>
      <c r="T675" s="239"/>
      <c r="U675" s="239"/>
      <c r="V675" s="239"/>
      <c r="W675" s="239"/>
      <c r="X675" s="239"/>
      <c r="Y675" s="239"/>
      <c r="Z675" s="239"/>
      <c r="AA675" s="1"/>
      <c r="AB675" s="1"/>
      <c r="AC675" s="1"/>
      <c r="AD675" s="1"/>
      <c r="AE675" s="1"/>
      <c r="AF675" s="1"/>
      <c r="AG675" s="1"/>
      <c r="AH675" s="1"/>
      <c r="AI675" s="1"/>
      <c r="AJ675" s="1"/>
      <c r="AK675" s="1"/>
      <c r="AL675" s="1"/>
    </row>
    <row r="676" customFormat="false" ht="15" hidden="false" customHeight="false" outlineLevel="0" collapsed="false">
      <c r="K676" s="1"/>
      <c r="L676" s="1"/>
      <c r="M676" s="1"/>
      <c r="N676" s="1"/>
      <c r="O676" s="1"/>
      <c r="P676" s="1"/>
      <c r="Q676" s="1"/>
      <c r="R676" s="1"/>
      <c r="S676" s="565"/>
      <c r="T676" s="239"/>
      <c r="U676" s="239"/>
      <c r="V676" s="239"/>
      <c r="W676" s="239"/>
      <c r="X676" s="239"/>
      <c r="Y676" s="239"/>
      <c r="Z676" s="239"/>
      <c r="AA676" s="1"/>
      <c r="AB676" s="1"/>
      <c r="AC676" s="1"/>
      <c r="AD676" s="1"/>
      <c r="AE676" s="1"/>
      <c r="AF676" s="1"/>
      <c r="AG676" s="1"/>
      <c r="AH676" s="1"/>
      <c r="AI676" s="1"/>
      <c r="AJ676" s="1"/>
      <c r="AK676" s="1"/>
      <c r="AL676" s="1"/>
    </row>
    <row r="677" customFormat="false" ht="15" hidden="false" customHeight="false" outlineLevel="0" collapsed="false">
      <c r="K677" s="1"/>
      <c r="L677" s="1"/>
      <c r="M677" s="1"/>
      <c r="N677" s="1"/>
      <c r="O677" s="1"/>
      <c r="P677" s="1"/>
      <c r="Q677" s="1"/>
      <c r="R677" s="1"/>
      <c r="S677" s="565"/>
      <c r="T677" s="239"/>
      <c r="U677" s="239"/>
      <c r="V677" s="239"/>
      <c r="W677" s="239"/>
      <c r="X677" s="239"/>
      <c r="Y677" s="239"/>
      <c r="Z677" s="239"/>
      <c r="AA677" s="1"/>
      <c r="AB677" s="1"/>
      <c r="AC677" s="1"/>
      <c r="AD677" s="1"/>
      <c r="AE677" s="1"/>
      <c r="AF677" s="1"/>
      <c r="AG677" s="1"/>
      <c r="AH677" s="1"/>
      <c r="AI677" s="1"/>
      <c r="AJ677" s="1"/>
      <c r="AK677" s="1"/>
      <c r="AL677" s="1"/>
    </row>
    <row r="678" customFormat="false" ht="15" hidden="false" customHeight="false" outlineLevel="0" collapsed="false">
      <c r="K678" s="1"/>
      <c r="L678" s="1"/>
      <c r="M678" s="1"/>
      <c r="N678" s="1"/>
      <c r="O678" s="1"/>
      <c r="P678" s="1"/>
      <c r="Q678" s="1"/>
      <c r="R678" s="1"/>
      <c r="S678" s="565"/>
      <c r="T678" s="239"/>
      <c r="U678" s="239"/>
      <c r="V678" s="239"/>
      <c r="W678" s="239"/>
      <c r="X678" s="239"/>
      <c r="Y678" s="239"/>
      <c r="Z678" s="239"/>
      <c r="AA678" s="1"/>
      <c r="AB678" s="1"/>
      <c r="AC678" s="1"/>
      <c r="AD678" s="1"/>
      <c r="AE678" s="1"/>
      <c r="AF678" s="1"/>
      <c r="AG678" s="1"/>
      <c r="AH678" s="1"/>
      <c r="AI678" s="1"/>
      <c r="AJ678" s="1"/>
      <c r="AK678" s="1"/>
      <c r="AL678" s="1"/>
    </row>
    <row r="679" customFormat="false" ht="15" hidden="false" customHeight="false" outlineLevel="0" collapsed="false">
      <c r="K679" s="1"/>
      <c r="L679" s="1"/>
      <c r="M679" s="1"/>
      <c r="N679" s="1"/>
      <c r="O679" s="1"/>
      <c r="P679" s="1"/>
      <c r="Q679" s="1"/>
      <c r="R679" s="1"/>
      <c r="S679" s="565"/>
      <c r="T679" s="239"/>
      <c r="U679" s="239"/>
      <c r="V679" s="239"/>
      <c r="W679" s="239"/>
      <c r="X679" s="239"/>
      <c r="Y679" s="239"/>
      <c r="Z679" s="239"/>
      <c r="AA679" s="1"/>
      <c r="AB679" s="1"/>
      <c r="AC679" s="1"/>
      <c r="AD679" s="1"/>
      <c r="AE679" s="1"/>
      <c r="AF679" s="1"/>
      <c r="AG679" s="1"/>
      <c r="AH679" s="1"/>
      <c r="AI679" s="1"/>
      <c r="AJ679" s="1"/>
      <c r="AK679" s="1"/>
      <c r="AL679" s="1"/>
    </row>
    <row r="680" customFormat="false" ht="15" hidden="false" customHeight="false" outlineLevel="0" collapsed="false">
      <c r="K680" s="1"/>
      <c r="L680" s="1"/>
      <c r="M680" s="1"/>
      <c r="N680" s="1"/>
      <c r="O680" s="1"/>
      <c r="P680" s="1"/>
      <c r="Q680" s="1"/>
      <c r="R680" s="1"/>
      <c r="S680" s="565"/>
      <c r="T680" s="239"/>
      <c r="U680" s="239"/>
      <c r="V680" s="239"/>
      <c r="W680" s="239"/>
      <c r="X680" s="239"/>
      <c r="Y680" s="239"/>
      <c r="Z680" s="239"/>
      <c r="AA680" s="1"/>
      <c r="AB680" s="1"/>
      <c r="AC680" s="1"/>
      <c r="AD680" s="1"/>
      <c r="AE680" s="1"/>
      <c r="AF680" s="1"/>
      <c r="AG680" s="1"/>
      <c r="AH680" s="1"/>
      <c r="AI680" s="1"/>
      <c r="AJ680" s="1"/>
      <c r="AK680" s="1"/>
      <c r="AL680" s="1"/>
    </row>
    <row r="681" customFormat="false" ht="15" hidden="false" customHeight="false" outlineLevel="0" collapsed="false">
      <c r="K681" s="1"/>
      <c r="L681" s="1"/>
      <c r="M681" s="1"/>
      <c r="N681" s="1"/>
      <c r="O681" s="1"/>
      <c r="P681" s="1"/>
      <c r="Q681" s="1"/>
      <c r="R681" s="1"/>
      <c r="S681" s="565"/>
      <c r="T681" s="239"/>
      <c r="U681" s="239"/>
      <c r="V681" s="239"/>
      <c r="W681" s="239"/>
      <c r="X681" s="239"/>
      <c r="Y681" s="239"/>
      <c r="Z681" s="239"/>
      <c r="AA681" s="1"/>
      <c r="AB681" s="1"/>
      <c r="AC681" s="1"/>
      <c r="AD681" s="1"/>
      <c r="AE681" s="1"/>
      <c r="AF681" s="1"/>
      <c r="AG681" s="1"/>
      <c r="AH681" s="1"/>
      <c r="AI681" s="1"/>
      <c r="AJ681" s="1"/>
      <c r="AK681" s="1"/>
      <c r="AL681" s="1"/>
    </row>
    <row r="682" customFormat="false" ht="15" hidden="false" customHeight="false" outlineLevel="0" collapsed="false">
      <c r="K682" s="1"/>
      <c r="L682" s="1"/>
      <c r="M682" s="1"/>
      <c r="N682" s="1"/>
      <c r="O682" s="1"/>
      <c r="P682" s="1"/>
      <c r="Q682" s="1"/>
      <c r="R682" s="1"/>
      <c r="S682" s="565"/>
      <c r="T682" s="239"/>
      <c r="U682" s="239"/>
      <c r="V682" s="239"/>
      <c r="W682" s="239"/>
      <c r="X682" s="239"/>
      <c r="Y682" s="239"/>
      <c r="Z682" s="239"/>
      <c r="AA682" s="1"/>
      <c r="AB682" s="1"/>
      <c r="AC682" s="1"/>
      <c r="AD682" s="1"/>
      <c r="AE682" s="1"/>
      <c r="AF682" s="1"/>
      <c r="AG682" s="1"/>
      <c r="AH682" s="1"/>
      <c r="AI682" s="1"/>
      <c r="AJ682" s="1"/>
      <c r="AK682" s="1"/>
      <c r="AL682" s="1"/>
    </row>
    <row r="683" customFormat="false" ht="15" hidden="false" customHeight="false" outlineLevel="0" collapsed="false">
      <c r="K683" s="1"/>
      <c r="L683" s="1"/>
      <c r="M683" s="1"/>
      <c r="N683" s="1"/>
      <c r="O683" s="1"/>
      <c r="P683" s="1"/>
      <c r="Q683" s="1"/>
      <c r="R683" s="1"/>
      <c r="S683" s="565"/>
      <c r="T683" s="239"/>
      <c r="U683" s="239"/>
      <c r="V683" s="239"/>
      <c r="W683" s="239"/>
      <c r="X683" s="239"/>
      <c r="Y683" s="239"/>
      <c r="Z683" s="239"/>
      <c r="AA683" s="1"/>
      <c r="AB683" s="1"/>
      <c r="AC683" s="1"/>
      <c r="AD683" s="1"/>
      <c r="AE683" s="1"/>
      <c r="AF683" s="1"/>
      <c r="AG683" s="1"/>
      <c r="AH683" s="1"/>
      <c r="AI683" s="1"/>
      <c r="AJ683" s="1"/>
      <c r="AK683" s="1"/>
      <c r="AL683" s="1"/>
    </row>
    <row r="684" customFormat="false" ht="15" hidden="false" customHeight="false" outlineLevel="0" collapsed="false">
      <c r="K684" s="1"/>
      <c r="L684" s="1"/>
      <c r="M684" s="1"/>
      <c r="N684" s="1"/>
      <c r="O684" s="1"/>
      <c r="P684" s="1"/>
      <c r="Q684" s="1"/>
      <c r="R684" s="1"/>
      <c r="S684" s="565"/>
      <c r="T684" s="239"/>
      <c r="U684" s="239"/>
      <c r="V684" s="239"/>
      <c r="W684" s="239"/>
      <c r="X684" s="239"/>
      <c r="Y684" s="239"/>
      <c r="Z684" s="239"/>
      <c r="AA684" s="1"/>
      <c r="AB684" s="1"/>
      <c r="AC684" s="1"/>
      <c r="AD684" s="1"/>
      <c r="AE684" s="1"/>
      <c r="AF684" s="1"/>
      <c r="AG684" s="1"/>
      <c r="AH684" s="1"/>
      <c r="AI684" s="1"/>
      <c r="AJ684" s="1"/>
      <c r="AK684" s="1"/>
      <c r="AL684" s="1"/>
    </row>
    <row r="685" customFormat="false" ht="15" hidden="false" customHeight="false" outlineLevel="0" collapsed="false">
      <c r="K685" s="1"/>
      <c r="L685" s="1"/>
      <c r="M685" s="1"/>
      <c r="N685" s="1"/>
      <c r="O685" s="1"/>
      <c r="P685" s="1"/>
      <c r="Q685" s="1"/>
      <c r="R685" s="1"/>
      <c r="S685" s="565"/>
      <c r="T685" s="239"/>
      <c r="U685" s="239"/>
      <c r="V685" s="239"/>
      <c r="W685" s="239"/>
      <c r="X685" s="239"/>
      <c r="Y685" s="239"/>
      <c r="Z685" s="239"/>
      <c r="AA685" s="1"/>
      <c r="AB685" s="1"/>
      <c r="AC685" s="1"/>
      <c r="AD685" s="1"/>
      <c r="AE685" s="1"/>
      <c r="AF685" s="1"/>
      <c r="AG685" s="1"/>
      <c r="AH685" s="1"/>
      <c r="AI685" s="1"/>
      <c r="AJ685" s="1"/>
      <c r="AK685" s="1"/>
      <c r="AL685" s="1"/>
    </row>
    <row r="686" customFormat="false" ht="15" hidden="false" customHeight="false" outlineLevel="0" collapsed="false">
      <c r="K686" s="1"/>
      <c r="L686" s="1"/>
      <c r="M686" s="1"/>
      <c r="N686" s="1"/>
      <c r="O686" s="1"/>
      <c r="P686" s="1"/>
      <c r="Q686" s="1"/>
      <c r="R686" s="1"/>
      <c r="S686" s="565"/>
      <c r="T686" s="239"/>
      <c r="U686" s="239"/>
      <c r="V686" s="239"/>
      <c r="W686" s="239"/>
      <c r="X686" s="239"/>
      <c r="Y686" s="239"/>
      <c r="Z686" s="239"/>
      <c r="AA686" s="1"/>
      <c r="AB686" s="1"/>
      <c r="AC686" s="1"/>
      <c r="AD686" s="1"/>
      <c r="AE686" s="1"/>
      <c r="AF686" s="1"/>
      <c r="AG686" s="1"/>
      <c r="AH686" s="1"/>
      <c r="AI686" s="1"/>
      <c r="AJ686" s="1"/>
      <c r="AK686" s="1"/>
      <c r="AL686" s="1"/>
    </row>
    <row r="687" customFormat="false" ht="15" hidden="false" customHeight="false" outlineLevel="0" collapsed="false">
      <c r="K687" s="1"/>
      <c r="L687" s="1"/>
      <c r="M687" s="1"/>
      <c r="N687" s="1"/>
      <c r="O687" s="1"/>
      <c r="P687" s="1"/>
      <c r="Q687" s="1"/>
      <c r="R687" s="1"/>
      <c r="S687" s="565"/>
      <c r="T687" s="239"/>
      <c r="U687" s="239"/>
      <c r="V687" s="239"/>
      <c r="W687" s="239"/>
      <c r="X687" s="239"/>
      <c r="Y687" s="239"/>
      <c r="Z687" s="239"/>
      <c r="AA687" s="1"/>
      <c r="AB687" s="1"/>
      <c r="AC687" s="1"/>
      <c r="AD687" s="1"/>
      <c r="AE687" s="1"/>
      <c r="AF687" s="1"/>
      <c r="AG687" s="1"/>
      <c r="AH687" s="1"/>
      <c r="AI687" s="1"/>
      <c r="AJ687" s="1"/>
      <c r="AK687" s="1"/>
      <c r="AL687" s="1"/>
    </row>
    <row r="688" customFormat="false" ht="15" hidden="false" customHeight="false" outlineLevel="0" collapsed="false">
      <c r="K688" s="1"/>
      <c r="L688" s="1"/>
      <c r="M688" s="1"/>
      <c r="N688" s="1"/>
      <c r="O688" s="1"/>
      <c r="P688" s="1"/>
      <c r="Q688" s="1"/>
      <c r="R688" s="1"/>
      <c r="S688" s="565"/>
      <c r="T688" s="239"/>
      <c r="U688" s="239"/>
      <c r="V688" s="239"/>
      <c r="W688" s="239"/>
      <c r="X688" s="239"/>
      <c r="Y688" s="239"/>
      <c r="Z688" s="239"/>
      <c r="AA688" s="1"/>
      <c r="AB688" s="1"/>
      <c r="AC688" s="1"/>
      <c r="AD688" s="1"/>
      <c r="AE688" s="1"/>
      <c r="AF688" s="1"/>
      <c r="AG688" s="1"/>
      <c r="AH688" s="1"/>
      <c r="AI688" s="1"/>
      <c r="AJ688" s="1"/>
      <c r="AK688" s="1"/>
      <c r="AL688" s="1"/>
    </row>
    <row r="689" customFormat="false" ht="15" hidden="false" customHeight="false" outlineLevel="0" collapsed="false">
      <c r="K689" s="1"/>
      <c r="L689" s="1"/>
      <c r="M689" s="1"/>
      <c r="N689" s="1"/>
      <c r="O689" s="1"/>
      <c r="P689" s="1"/>
      <c r="Q689" s="1"/>
      <c r="R689" s="1"/>
      <c r="S689" s="565"/>
      <c r="T689" s="239"/>
      <c r="U689" s="239"/>
      <c r="V689" s="239"/>
      <c r="W689" s="239"/>
      <c r="X689" s="239"/>
      <c r="Y689" s="239"/>
      <c r="Z689" s="239"/>
      <c r="AA689" s="1"/>
      <c r="AB689" s="1"/>
      <c r="AC689" s="1"/>
      <c r="AD689" s="1"/>
      <c r="AE689" s="1"/>
      <c r="AF689" s="1"/>
      <c r="AG689" s="1"/>
      <c r="AH689" s="1"/>
      <c r="AI689" s="1"/>
      <c r="AJ689" s="1"/>
      <c r="AK689" s="1"/>
      <c r="AL689" s="1"/>
    </row>
    <row r="690" customFormat="false" ht="15" hidden="false" customHeight="false" outlineLevel="0" collapsed="false">
      <c r="K690" s="1"/>
      <c r="L690" s="1"/>
      <c r="M690" s="1"/>
      <c r="N690" s="1"/>
      <c r="O690" s="1"/>
      <c r="P690" s="1"/>
      <c r="Q690" s="1"/>
      <c r="R690" s="1"/>
      <c r="S690" s="565"/>
      <c r="T690" s="239"/>
      <c r="U690" s="239"/>
      <c r="V690" s="239"/>
      <c r="W690" s="239"/>
      <c r="X690" s="239"/>
      <c r="Y690" s="239"/>
      <c r="Z690" s="239"/>
      <c r="AA690" s="1"/>
      <c r="AB690" s="1"/>
      <c r="AC690" s="1"/>
      <c r="AD690" s="1"/>
      <c r="AE690" s="1"/>
      <c r="AF690" s="1"/>
      <c r="AG690" s="1"/>
      <c r="AH690" s="1"/>
      <c r="AI690" s="1"/>
      <c r="AJ690" s="1"/>
      <c r="AK690" s="1"/>
      <c r="AL690" s="1"/>
    </row>
    <row r="691" customFormat="false" ht="15" hidden="false" customHeight="false" outlineLevel="0" collapsed="false">
      <c r="K691" s="1"/>
      <c r="L691" s="1"/>
      <c r="M691" s="1"/>
      <c r="N691" s="1"/>
      <c r="O691" s="1"/>
      <c r="P691" s="1"/>
      <c r="Q691" s="1"/>
      <c r="R691" s="1"/>
      <c r="S691" s="565"/>
      <c r="T691" s="239"/>
      <c r="U691" s="239"/>
      <c r="V691" s="239"/>
      <c r="W691" s="239"/>
      <c r="X691" s="239"/>
      <c r="Y691" s="239"/>
      <c r="Z691" s="239"/>
      <c r="AA691" s="1"/>
      <c r="AB691" s="1"/>
      <c r="AC691" s="1"/>
      <c r="AD691" s="1"/>
      <c r="AE691" s="1"/>
      <c r="AF691" s="1"/>
      <c r="AG691" s="1"/>
      <c r="AH691" s="1"/>
      <c r="AI691" s="1"/>
      <c r="AJ691" s="1"/>
      <c r="AK691" s="1"/>
      <c r="AL691" s="1"/>
    </row>
    <row r="692" customFormat="false" ht="15" hidden="false" customHeight="false" outlineLevel="0" collapsed="false">
      <c r="K692" s="1"/>
      <c r="L692" s="1"/>
      <c r="M692" s="1"/>
      <c r="N692" s="1"/>
      <c r="O692" s="1"/>
      <c r="P692" s="1"/>
      <c r="Q692" s="1"/>
      <c r="R692" s="1"/>
      <c r="S692" s="565"/>
      <c r="T692" s="239"/>
      <c r="U692" s="239"/>
      <c r="V692" s="239"/>
      <c r="W692" s="239"/>
      <c r="X692" s="239"/>
      <c r="Y692" s="239"/>
      <c r="Z692" s="239"/>
      <c r="AA692" s="1"/>
      <c r="AB692" s="1"/>
      <c r="AC692" s="1"/>
      <c r="AD692" s="1"/>
      <c r="AE692" s="1"/>
      <c r="AF692" s="1"/>
      <c r="AG692" s="1"/>
      <c r="AH692" s="1"/>
      <c r="AI692" s="1"/>
      <c r="AJ692" s="1"/>
      <c r="AK692" s="1"/>
      <c r="AL692" s="1"/>
    </row>
    <row r="693" customFormat="false" ht="15" hidden="false" customHeight="false" outlineLevel="0" collapsed="false">
      <c r="K693" s="1"/>
      <c r="L693" s="1"/>
      <c r="M693" s="1"/>
      <c r="N693" s="1"/>
      <c r="O693" s="1"/>
      <c r="P693" s="1"/>
      <c r="Q693" s="1"/>
      <c r="R693" s="1"/>
      <c r="S693" s="565"/>
      <c r="T693" s="239"/>
      <c r="U693" s="239"/>
      <c r="V693" s="239"/>
      <c r="W693" s="239"/>
      <c r="X693" s="239"/>
      <c r="Y693" s="239"/>
      <c r="Z693" s="239"/>
      <c r="AA693" s="1"/>
      <c r="AB693" s="1"/>
      <c r="AC693" s="1"/>
      <c r="AD693" s="1"/>
      <c r="AE693" s="1"/>
      <c r="AF693" s="1"/>
      <c r="AG693" s="1"/>
      <c r="AH693" s="1"/>
      <c r="AI693" s="1"/>
      <c r="AJ693" s="1"/>
      <c r="AK693" s="1"/>
      <c r="AL693" s="1"/>
    </row>
    <row r="694" customFormat="false" ht="15" hidden="false" customHeight="false" outlineLevel="0" collapsed="false">
      <c r="K694" s="1"/>
      <c r="L694" s="1"/>
      <c r="M694" s="1"/>
      <c r="N694" s="1"/>
      <c r="O694" s="1"/>
      <c r="P694" s="1"/>
      <c r="Q694" s="1"/>
      <c r="R694" s="1"/>
      <c r="S694" s="565"/>
      <c r="T694" s="239"/>
      <c r="U694" s="239"/>
      <c r="V694" s="239"/>
      <c r="W694" s="239"/>
      <c r="X694" s="239"/>
      <c r="Y694" s="239"/>
      <c r="Z694" s="239"/>
      <c r="AA694" s="1"/>
      <c r="AB694" s="1"/>
      <c r="AC694" s="1"/>
      <c r="AD694" s="1"/>
      <c r="AE694" s="1"/>
      <c r="AF694" s="1"/>
      <c r="AG694" s="1"/>
      <c r="AH694" s="1"/>
      <c r="AI694" s="1"/>
      <c r="AJ694" s="1"/>
      <c r="AK694" s="1"/>
      <c r="AL694" s="1"/>
    </row>
    <row r="695" customFormat="false" ht="15" hidden="false" customHeight="false" outlineLevel="0" collapsed="false">
      <c r="K695" s="1"/>
      <c r="L695" s="1"/>
      <c r="M695" s="1"/>
      <c r="N695" s="1"/>
      <c r="O695" s="1"/>
      <c r="P695" s="1"/>
      <c r="Q695" s="1"/>
      <c r="R695" s="1"/>
      <c r="S695" s="565"/>
      <c r="T695" s="239"/>
      <c r="U695" s="239"/>
      <c r="V695" s="239"/>
      <c r="W695" s="239"/>
      <c r="X695" s="239"/>
      <c r="Y695" s="239"/>
      <c r="Z695" s="239"/>
      <c r="AA695" s="1"/>
      <c r="AB695" s="1"/>
      <c r="AC695" s="1"/>
      <c r="AD695" s="1"/>
      <c r="AE695" s="1"/>
      <c r="AF695" s="1"/>
      <c r="AG695" s="1"/>
      <c r="AH695" s="1"/>
      <c r="AI695" s="1"/>
      <c r="AJ695" s="1"/>
      <c r="AK695" s="1"/>
      <c r="AL695" s="1"/>
    </row>
    <row r="696" customFormat="false" ht="15" hidden="false" customHeight="false" outlineLevel="0" collapsed="false">
      <c r="K696" s="1"/>
      <c r="L696" s="1"/>
      <c r="M696" s="1"/>
      <c r="N696" s="1"/>
      <c r="O696" s="1"/>
      <c r="P696" s="1"/>
      <c r="Q696" s="1"/>
      <c r="R696" s="1"/>
      <c r="S696" s="565"/>
      <c r="T696" s="239"/>
      <c r="U696" s="239"/>
      <c r="V696" s="239"/>
      <c r="W696" s="239"/>
      <c r="X696" s="239"/>
      <c r="Y696" s="239"/>
      <c r="Z696" s="239"/>
      <c r="AA696" s="1"/>
      <c r="AB696" s="1"/>
      <c r="AC696" s="1"/>
      <c r="AD696" s="1"/>
      <c r="AE696" s="1"/>
      <c r="AF696" s="1"/>
      <c r="AG696" s="1"/>
      <c r="AH696" s="1"/>
      <c r="AI696" s="1"/>
      <c r="AJ696" s="1"/>
      <c r="AK696" s="1"/>
      <c r="AL696" s="1"/>
    </row>
    <row r="697" customFormat="false" ht="15" hidden="false" customHeight="false" outlineLevel="0" collapsed="false">
      <c r="K697" s="1"/>
      <c r="L697" s="1"/>
      <c r="M697" s="1"/>
      <c r="N697" s="1"/>
      <c r="O697" s="1"/>
      <c r="P697" s="1"/>
      <c r="Q697" s="1"/>
      <c r="R697" s="1"/>
      <c r="S697" s="565"/>
      <c r="T697" s="239"/>
      <c r="U697" s="239"/>
      <c r="V697" s="239"/>
      <c r="W697" s="239"/>
      <c r="X697" s="239"/>
      <c r="Y697" s="239"/>
      <c r="Z697" s="239"/>
      <c r="AA697" s="1"/>
      <c r="AB697" s="1"/>
      <c r="AC697" s="1"/>
      <c r="AD697" s="1"/>
      <c r="AE697" s="1"/>
      <c r="AF697" s="1"/>
      <c r="AG697" s="1"/>
      <c r="AH697" s="1"/>
      <c r="AI697" s="1"/>
      <c r="AJ697" s="1"/>
      <c r="AK697" s="1"/>
      <c r="AL697" s="1"/>
    </row>
    <row r="698" customFormat="false" ht="15" hidden="false" customHeight="false" outlineLevel="0" collapsed="false">
      <c r="K698" s="1"/>
      <c r="L698" s="1"/>
      <c r="M698" s="1"/>
      <c r="N698" s="1"/>
      <c r="O698" s="1"/>
      <c r="P698" s="1"/>
      <c r="Q698" s="1"/>
      <c r="R698" s="1"/>
      <c r="S698" s="565"/>
      <c r="T698" s="239"/>
      <c r="U698" s="239"/>
      <c r="V698" s="239"/>
      <c r="W698" s="239"/>
      <c r="X698" s="239"/>
      <c r="Y698" s="239"/>
      <c r="Z698" s="239"/>
      <c r="AA698" s="1"/>
      <c r="AB698" s="1"/>
      <c r="AC698" s="1"/>
      <c r="AD698" s="1"/>
      <c r="AE698" s="1"/>
      <c r="AF698" s="1"/>
      <c r="AG698" s="1"/>
      <c r="AH698" s="1"/>
      <c r="AI698" s="1"/>
      <c r="AJ698" s="1"/>
      <c r="AK698" s="1"/>
      <c r="AL698" s="1"/>
    </row>
    <row r="699" customFormat="false" ht="15" hidden="false" customHeight="false" outlineLevel="0" collapsed="false">
      <c r="K699" s="1"/>
      <c r="L699" s="1"/>
      <c r="M699" s="1"/>
      <c r="N699" s="1"/>
      <c r="O699" s="1"/>
      <c r="P699" s="1"/>
      <c r="Q699" s="1"/>
      <c r="R699" s="1"/>
      <c r="S699" s="565"/>
      <c r="T699" s="239"/>
      <c r="U699" s="239"/>
      <c r="V699" s="239"/>
      <c r="W699" s="239"/>
      <c r="X699" s="239"/>
      <c r="Y699" s="239"/>
      <c r="Z699" s="239"/>
      <c r="AA699" s="1"/>
      <c r="AB699" s="1"/>
      <c r="AC699" s="1"/>
      <c r="AD699" s="1"/>
      <c r="AE699" s="1"/>
      <c r="AF699" s="1"/>
      <c r="AG699" s="1"/>
      <c r="AH699" s="1"/>
      <c r="AI699" s="1"/>
      <c r="AJ699" s="1"/>
      <c r="AK699" s="1"/>
      <c r="AL699" s="1"/>
    </row>
    <row r="700" customFormat="false" ht="15" hidden="false" customHeight="false" outlineLevel="0" collapsed="false">
      <c r="K700" s="1"/>
      <c r="L700" s="1"/>
      <c r="M700" s="1"/>
      <c r="N700" s="1"/>
      <c r="O700" s="1"/>
      <c r="P700" s="1"/>
      <c r="Q700" s="1"/>
      <c r="R700" s="1"/>
      <c r="S700" s="565"/>
      <c r="T700" s="239"/>
      <c r="U700" s="239"/>
      <c r="V700" s="239"/>
      <c r="W700" s="239"/>
      <c r="X700" s="239"/>
      <c r="Y700" s="239"/>
      <c r="Z700" s="239"/>
      <c r="AA700" s="1"/>
      <c r="AB700" s="1"/>
      <c r="AC700" s="1"/>
      <c r="AD700" s="1"/>
      <c r="AE700" s="1"/>
      <c r="AF700" s="1"/>
      <c r="AG700" s="1"/>
      <c r="AH700" s="1"/>
      <c r="AI700" s="1"/>
      <c r="AJ700" s="1"/>
      <c r="AK700" s="1"/>
      <c r="AL700" s="1"/>
    </row>
    <row r="701" customFormat="false" ht="15" hidden="false" customHeight="false" outlineLevel="0" collapsed="false">
      <c r="K701" s="1"/>
      <c r="L701" s="1"/>
      <c r="M701" s="1"/>
      <c r="N701" s="1"/>
      <c r="O701" s="1"/>
      <c r="P701" s="1"/>
      <c r="Q701" s="1"/>
      <c r="R701" s="1"/>
      <c r="S701" s="565"/>
      <c r="T701" s="239"/>
      <c r="U701" s="239"/>
      <c r="V701" s="239"/>
      <c r="W701" s="239"/>
      <c r="X701" s="239"/>
      <c r="Y701" s="239"/>
      <c r="Z701" s="239"/>
      <c r="AA701" s="1"/>
      <c r="AB701" s="1"/>
      <c r="AC701" s="1"/>
      <c r="AD701" s="1"/>
      <c r="AE701" s="1"/>
      <c r="AF701" s="1"/>
      <c r="AG701" s="1"/>
      <c r="AH701" s="1"/>
      <c r="AI701" s="1"/>
      <c r="AJ701" s="1"/>
      <c r="AK701" s="1"/>
      <c r="AL701" s="1"/>
    </row>
    <row r="702" customFormat="false" ht="15" hidden="false" customHeight="false" outlineLevel="0" collapsed="false">
      <c r="K702" s="1"/>
      <c r="L702" s="1"/>
      <c r="M702" s="1"/>
      <c r="N702" s="1"/>
      <c r="O702" s="1"/>
      <c r="P702" s="1"/>
      <c r="Q702" s="1"/>
      <c r="R702" s="1"/>
      <c r="S702" s="565"/>
      <c r="T702" s="239"/>
      <c r="U702" s="239"/>
      <c r="V702" s="239"/>
      <c r="W702" s="239"/>
      <c r="X702" s="239"/>
      <c r="Y702" s="239"/>
      <c r="Z702" s="239"/>
      <c r="AA702" s="1"/>
      <c r="AB702" s="1"/>
      <c r="AC702" s="1"/>
      <c r="AD702" s="1"/>
      <c r="AE702" s="1"/>
      <c r="AF702" s="1"/>
      <c r="AG702" s="1"/>
      <c r="AH702" s="1"/>
      <c r="AI702" s="1"/>
      <c r="AJ702" s="1"/>
      <c r="AK702" s="1"/>
      <c r="AL702" s="1"/>
    </row>
    <row r="703" customFormat="false" ht="15" hidden="false" customHeight="false" outlineLevel="0" collapsed="false">
      <c r="K703" s="1"/>
      <c r="L703" s="1"/>
      <c r="M703" s="1"/>
      <c r="N703" s="1"/>
      <c r="O703" s="1"/>
      <c r="P703" s="1"/>
      <c r="Q703" s="1"/>
      <c r="R703" s="1"/>
      <c r="S703" s="565"/>
      <c r="T703" s="239"/>
      <c r="U703" s="239"/>
      <c r="V703" s="239"/>
      <c r="W703" s="239"/>
      <c r="X703" s="239"/>
      <c r="Y703" s="239"/>
      <c r="Z703" s="239"/>
      <c r="AA703" s="1"/>
      <c r="AB703" s="1"/>
      <c r="AC703" s="1"/>
      <c r="AD703" s="1"/>
      <c r="AE703" s="1"/>
      <c r="AF703" s="1"/>
      <c r="AG703" s="1"/>
      <c r="AH703" s="1"/>
      <c r="AI703" s="1"/>
      <c r="AJ703" s="1"/>
      <c r="AK703" s="1"/>
      <c r="AL703" s="1"/>
    </row>
    <row r="704" customFormat="false" ht="15" hidden="false" customHeight="false" outlineLevel="0" collapsed="false">
      <c r="K704" s="1"/>
      <c r="L704" s="1"/>
      <c r="M704" s="1"/>
      <c r="N704" s="1"/>
      <c r="O704" s="1"/>
      <c r="P704" s="1"/>
      <c r="Q704" s="1"/>
      <c r="R704" s="1"/>
      <c r="S704" s="565"/>
      <c r="T704" s="239"/>
      <c r="U704" s="239"/>
      <c r="V704" s="239"/>
      <c r="W704" s="239"/>
      <c r="X704" s="239"/>
      <c r="Y704" s="239"/>
      <c r="Z704" s="239"/>
      <c r="AA704" s="1"/>
      <c r="AB704" s="1"/>
      <c r="AC704" s="1"/>
      <c r="AD704" s="1"/>
      <c r="AE704" s="1"/>
      <c r="AF704" s="1"/>
      <c r="AG704" s="1"/>
      <c r="AH704" s="1"/>
      <c r="AI704" s="1"/>
      <c r="AJ704" s="1"/>
      <c r="AK704" s="1"/>
      <c r="AL704" s="1"/>
    </row>
    <row r="705" customFormat="false" ht="15" hidden="false" customHeight="false" outlineLevel="0" collapsed="false">
      <c r="K705" s="1"/>
      <c r="L705" s="1"/>
      <c r="M705" s="1"/>
      <c r="N705" s="1"/>
      <c r="O705" s="1"/>
      <c r="P705" s="1"/>
      <c r="Q705" s="1"/>
      <c r="R705" s="1"/>
      <c r="S705" s="565"/>
      <c r="T705" s="239"/>
      <c r="U705" s="239"/>
      <c r="V705" s="239"/>
      <c r="W705" s="239"/>
      <c r="X705" s="239"/>
      <c r="Y705" s="239"/>
      <c r="Z705" s="239"/>
      <c r="AA705" s="1"/>
      <c r="AB705" s="1"/>
      <c r="AC705" s="1"/>
      <c r="AD705" s="1"/>
      <c r="AE705" s="1"/>
      <c r="AF705" s="1"/>
      <c r="AG705" s="1"/>
      <c r="AH705" s="1"/>
      <c r="AI705" s="1"/>
      <c r="AJ705" s="1"/>
      <c r="AK705" s="1"/>
      <c r="AL705" s="1"/>
    </row>
    <row r="706" customFormat="false" ht="15" hidden="false" customHeight="false" outlineLevel="0" collapsed="false">
      <c r="K706" s="1"/>
      <c r="L706" s="1"/>
      <c r="M706" s="1"/>
      <c r="N706" s="1"/>
      <c r="O706" s="1"/>
      <c r="P706" s="1"/>
      <c r="Q706" s="1"/>
      <c r="R706" s="1"/>
      <c r="S706" s="565"/>
      <c r="T706" s="239"/>
      <c r="U706" s="239"/>
      <c r="V706" s="239"/>
      <c r="W706" s="239"/>
      <c r="X706" s="239"/>
      <c r="Y706" s="239"/>
      <c r="Z706" s="239"/>
      <c r="AA706" s="1"/>
      <c r="AB706" s="1"/>
      <c r="AC706" s="1"/>
      <c r="AD706" s="1"/>
      <c r="AE706" s="1"/>
      <c r="AF706" s="1"/>
      <c r="AG706" s="1"/>
      <c r="AH706" s="1"/>
      <c r="AI706" s="1"/>
      <c r="AJ706" s="1"/>
      <c r="AK706" s="1"/>
      <c r="AL706" s="1"/>
    </row>
    <row r="707" customFormat="false" ht="15" hidden="false" customHeight="false" outlineLevel="0" collapsed="false">
      <c r="K707" s="1"/>
      <c r="L707" s="1"/>
      <c r="M707" s="1"/>
      <c r="N707" s="1"/>
      <c r="O707" s="1"/>
      <c r="P707" s="1"/>
      <c r="Q707" s="1"/>
      <c r="R707" s="1"/>
      <c r="S707" s="565"/>
      <c r="T707" s="239"/>
      <c r="U707" s="239"/>
      <c r="V707" s="239"/>
      <c r="W707" s="239"/>
      <c r="X707" s="239"/>
      <c r="Y707" s="239"/>
      <c r="Z707" s="239"/>
      <c r="AA707" s="1"/>
      <c r="AB707" s="1"/>
      <c r="AC707" s="1"/>
      <c r="AD707" s="1"/>
      <c r="AE707" s="1"/>
      <c r="AF707" s="1"/>
      <c r="AG707" s="1"/>
      <c r="AH707" s="1"/>
      <c r="AI707" s="1"/>
      <c r="AJ707" s="1"/>
      <c r="AK707" s="1"/>
      <c r="AL707" s="1"/>
    </row>
    <row r="708" customFormat="false" ht="15" hidden="false" customHeight="false" outlineLevel="0" collapsed="false">
      <c r="K708" s="1"/>
      <c r="L708" s="1"/>
      <c r="M708" s="1"/>
      <c r="N708" s="1"/>
      <c r="O708" s="1"/>
      <c r="P708" s="1"/>
      <c r="Q708" s="1"/>
      <c r="R708" s="1"/>
      <c r="S708" s="565"/>
      <c r="T708" s="239"/>
      <c r="U708" s="239"/>
      <c r="V708" s="239"/>
      <c r="W708" s="239"/>
      <c r="X708" s="239"/>
      <c r="Y708" s="239"/>
      <c r="Z708" s="239"/>
      <c r="AA708" s="1"/>
      <c r="AB708" s="1"/>
      <c r="AC708" s="1"/>
      <c r="AD708" s="1"/>
      <c r="AE708" s="1"/>
      <c r="AF708" s="1"/>
      <c r="AG708" s="1"/>
      <c r="AH708" s="1"/>
      <c r="AI708" s="1"/>
      <c r="AJ708" s="1"/>
      <c r="AK708" s="1"/>
      <c r="AL708" s="1"/>
    </row>
    <row r="709" customFormat="false" ht="15" hidden="false" customHeight="false" outlineLevel="0" collapsed="false">
      <c r="K709" s="1"/>
      <c r="L709" s="1"/>
      <c r="M709" s="1"/>
      <c r="N709" s="1"/>
      <c r="O709" s="1"/>
      <c r="P709" s="1"/>
      <c r="Q709" s="1"/>
      <c r="R709" s="1"/>
      <c r="S709" s="565"/>
      <c r="T709" s="239"/>
      <c r="U709" s="239"/>
      <c r="V709" s="239"/>
      <c r="W709" s="239"/>
      <c r="X709" s="239"/>
      <c r="Y709" s="239"/>
      <c r="Z709" s="239"/>
      <c r="AA709" s="1"/>
      <c r="AB709" s="1"/>
      <c r="AC709" s="1"/>
      <c r="AD709" s="1"/>
      <c r="AE709" s="1"/>
      <c r="AF709" s="1"/>
      <c r="AG709" s="1"/>
      <c r="AH709" s="1"/>
      <c r="AI709" s="1"/>
      <c r="AJ709" s="1"/>
      <c r="AK709" s="1"/>
      <c r="AL709" s="1"/>
    </row>
    <row r="710" customFormat="false" ht="15" hidden="false" customHeight="false" outlineLevel="0" collapsed="false">
      <c r="K710" s="1"/>
      <c r="L710" s="1"/>
      <c r="M710" s="1"/>
      <c r="N710" s="1"/>
      <c r="O710" s="1"/>
      <c r="P710" s="1"/>
      <c r="Q710" s="1"/>
      <c r="R710" s="1"/>
      <c r="S710" s="565"/>
      <c r="T710" s="239"/>
      <c r="U710" s="239"/>
      <c r="V710" s="239"/>
      <c r="W710" s="239"/>
      <c r="X710" s="239"/>
      <c r="Y710" s="239"/>
      <c r="Z710" s="239"/>
      <c r="AA710" s="1"/>
      <c r="AB710" s="1"/>
      <c r="AC710" s="1"/>
      <c r="AD710" s="1"/>
      <c r="AE710" s="1"/>
      <c r="AF710" s="1"/>
      <c r="AG710" s="1"/>
      <c r="AH710" s="1"/>
      <c r="AI710" s="1"/>
      <c r="AJ710" s="1"/>
      <c r="AK710" s="1"/>
      <c r="AL710" s="1"/>
    </row>
    <row r="711" customFormat="false" ht="15" hidden="false" customHeight="false" outlineLevel="0" collapsed="false">
      <c r="K711" s="1"/>
      <c r="L711" s="1"/>
      <c r="M711" s="1"/>
      <c r="N711" s="1"/>
      <c r="O711" s="1"/>
      <c r="P711" s="1"/>
      <c r="Q711" s="1"/>
      <c r="R711" s="1"/>
      <c r="S711" s="565"/>
      <c r="T711" s="239"/>
      <c r="U711" s="239"/>
      <c r="V711" s="239"/>
      <c r="W711" s="239"/>
      <c r="X711" s="239"/>
      <c r="Y711" s="239"/>
      <c r="Z711" s="239"/>
      <c r="AA711" s="1"/>
      <c r="AB711" s="1"/>
      <c r="AC711" s="1"/>
      <c r="AD711" s="1"/>
      <c r="AE711" s="1"/>
      <c r="AF711" s="1"/>
      <c r="AG711" s="1"/>
      <c r="AH711" s="1"/>
      <c r="AI711" s="1"/>
      <c r="AJ711" s="1"/>
      <c r="AK711" s="1"/>
      <c r="AL711" s="1"/>
    </row>
    <row r="712" customFormat="false" ht="15" hidden="false" customHeight="false" outlineLevel="0" collapsed="false">
      <c r="K712" s="1"/>
      <c r="L712" s="1"/>
      <c r="M712" s="1"/>
      <c r="N712" s="1"/>
      <c r="O712" s="1"/>
      <c r="P712" s="1"/>
      <c r="Q712" s="1"/>
      <c r="R712" s="1"/>
      <c r="S712" s="565"/>
      <c r="T712" s="239"/>
      <c r="U712" s="239"/>
      <c r="V712" s="239"/>
      <c r="W712" s="239"/>
      <c r="X712" s="239"/>
      <c r="Y712" s="239"/>
      <c r="Z712" s="239"/>
      <c r="AA712" s="1"/>
      <c r="AB712" s="1"/>
      <c r="AC712" s="1"/>
      <c r="AD712" s="1"/>
      <c r="AE712" s="1"/>
      <c r="AF712" s="1"/>
      <c r="AG712" s="1"/>
      <c r="AH712" s="1"/>
      <c r="AI712" s="1"/>
      <c r="AJ712" s="1"/>
      <c r="AK712" s="1"/>
      <c r="AL712" s="1"/>
    </row>
    <row r="713" customFormat="false" ht="15" hidden="false" customHeight="false" outlineLevel="0" collapsed="false">
      <c r="K713" s="1"/>
      <c r="L713" s="1"/>
      <c r="M713" s="1"/>
      <c r="N713" s="1"/>
      <c r="O713" s="1"/>
      <c r="P713" s="1"/>
      <c r="Q713" s="1"/>
      <c r="R713" s="1"/>
      <c r="S713" s="565"/>
      <c r="T713" s="239"/>
      <c r="U713" s="239"/>
      <c r="V713" s="239"/>
      <c r="W713" s="239"/>
      <c r="X713" s="239"/>
      <c r="Y713" s="239"/>
      <c r="Z713" s="239"/>
      <c r="AA713" s="1"/>
      <c r="AB713" s="1"/>
      <c r="AC713" s="1"/>
      <c r="AD713" s="1"/>
      <c r="AE713" s="1"/>
      <c r="AF713" s="1"/>
      <c r="AG713" s="1"/>
      <c r="AH713" s="1"/>
      <c r="AI713" s="1"/>
      <c r="AJ713" s="1"/>
      <c r="AK713" s="1"/>
      <c r="AL713" s="1"/>
    </row>
    <row r="714" customFormat="false" ht="15" hidden="false" customHeight="false" outlineLevel="0" collapsed="false">
      <c r="K714" s="1"/>
      <c r="L714" s="1"/>
      <c r="M714" s="1"/>
      <c r="N714" s="1"/>
      <c r="O714" s="1"/>
      <c r="P714" s="1"/>
      <c r="Q714" s="1"/>
      <c r="R714" s="1"/>
      <c r="S714" s="565"/>
      <c r="T714" s="239"/>
      <c r="U714" s="239"/>
      <c r="V714" s="239"/>
      <c r="W714" s="239"/>
      <c r="X714" s="239"/>
      <c r="Y714" s="239"/>
      <c r="Z714" s="239"/>
      <c r="AA714" s="1"/>
      <c r="AB714" s="1"/>
      <c r="AC714" s="1"/>
      <c r="AD714" s="1"/>
      <c r="AE714" s="1"/>
      <c r="AF714" s="1"/>
      <c r="AG714" s="1"/>
      <c r="AH714" s="1"/>
      <c r="AI714" s="1"/>
      <c r="AJ714" s="1"/>
      <c r="AK714" s="1"/>
      <c r="AL714" s="1"/>
    </row>
    <row r="715" customFormat="false" ht="15" hidden="false" customHeight="false" outlineLevel="0" collapsed="false">
      <c r="K715" s="1"/>
      <c r="L715" s="1"/>
      <c r="M715" s="1"/>
      <c r="N715" s="1"/>
      <c r="O715" s="1"/>
      <c r="P715" s="1"/>
      <c r="Q715" s="1"/>
      <c r="R715" s="1"/>
      <c r="S715" s="565"/>
      <c r="T715" s="239"/>
      <c r="U715" s="239"/>
      <c r="V715" s="239"/>
      <c r="W715" s="239"/>
      <c r="X715" s="239"/>
      <c r="Y715" s="239"/>
      <c r="Z715" s="239"/>
      <c r="AA715" s="1"/>
      <c r="AB715" s="1"/>
      <c r="AC715" s="1"/>
      <c r="AD715" s="1"/>
      <c r="AE715" s="1"/>
      <c r="AF715" s="1"/>
      <c r="AG715" s="1"/>
      <c r="AH715" s="1"/>
      <c r="AI715" s="1"/>
      <c r="AJ715" s="1"/>
      <c r="AK715" s="1"/>
      <c r="AL715" s="1"/>
    </row>
    <row r="716" customFormat="false" ht="15" hidden="false" customHeight="false" outlineLevel="0" collapsed="false">
      <c r="K716" s="1"/>
      <c r="L716" s="1"/>
      <c r="M716" s="1"/>
      <c r="N716" s="1"/>
      <c r="O716" s="1"/>
      <c r="P716" s="1"/>
      <c r="Q716" s="1"/>
      <c r="R716" s="1"/>
      <c r="S716" s="565"/>
      <c r="T716" s="239"/>
      <c r="U716" s="239"/>
      <c r="V716" s="239"/>
      <c r="W716" s="239"/>
      <c r="X716" s="239"/>
      <c r="Y716" s="239"/>
      <c r="Z716" s="239"/>
      <c r="AA716" s="1"/>
      <c r="AB716" s="1"/>
      <c r="AC716" s="1"/>
      <c r="AD716" s="1"/>
      <c r="AE716" s="1"/>
      <c r="AF716" s="1"/>
      <c r="AG716" s="1"/>
      <c r="AH716" s="1"/>
      <c r="AI716" s="1"/>
      <c r="AJ716" s="1"/>
      <c r="AK716" s="1"/>
      <c r="AL716" s="1"/>
    </row>
    <row r="717" customFormat="false" ht="15" hidden="false" customHeight="false" outlineLevel="0" collapsed="false">
      <c r="K717" s="1"/>
      <c r="L717" s="1"/>
      <c r="M717" s="1"/>
      <c r="N717" s="1"/>
      <c r="O717" s="1"/>
      <c r="P717" s="1"/>
      <c r="Q717" s="1"/>
      <c r="R717" s="1"/>
      <c r="S717" s="565"/>
      <c r="T717" s="239"/>
      <c r="U717" s="239"/>
      <c r="V717" s="239"/>
      <c r="W717" s="239"/>
      <c r="X717" s="239"/>
      <c r="Y717" s="239"/>
      <c r="Z717" s="239"/>
      <c r="AA717" s="1"/>
      <c r="AB717" s="1"/>
      <c r="AC717" s="1"/>
      <c r="AD717" s="1"/>
      <c r="AE717" s="1"/>
      <c r="AF717" s="1"/>
      <c r="AG717" s="1"/>
      <c r="AH717" s="1"/>
      <c r="AI717" s="1"/>
      <c r="AJ717" s="1"/>
      <c r="AK717" s="1"/>
      <c r="AL717" s="1"/>
    </row>
    <row r="718" customFormat="false" ht="15" hidden="false" customHeight="false" outlineLevel="0" collapsed="false">
      <c r="K718" s="1"/>
      <c r="L718" s="1"/>
      <c r="M718" s="1"/>
      <c r="N718" s="1"/>
      <c r="O718" s="1"/>
      <c r="P718" s="1"/>
      <c r="Q718" s="1"/>
      <c r="R718" s="1"/>
      <c r="S718" s="565"/>
      <c r="T718" s="239"/>
      <c r="U718" s="239"/>
      <c r="V718" s="239"/>
      <c r="W718" s="239"/>
      <c r="X718" s="239"/>
      <c r="Y718" s="239"/>
      <c r="Z718" s="239"/>
      <c r="AA718" s="1"/>
      <c r="AB718" s="1"/>
      <c r="AC718" s="1"/>
      <c r="AD718" s="1"/>
      <c r="AE718" s="1"/>
      <c r="AF718" s="1"/>
      <c r="AG718" s="1"/>
      <c r="AH718" s="1"/>
      <c r="AI718" s="1"/>
      <c r="AJ718" s="1"/>
      <c r="AK718" s="1"/>
      <c r="AL718" s="1"/>
    </row>
    <row r="719" customFormat="false" ht="15" hidden="false" customHeight="false" outlineLevel="0" collapsed="false">
      <c r="K719" s="1"/>
      <c r="L719" s="1"/>
      <c r="M719" s="1"/>
      <c r="N719" s="1"/>
      <c r="O719" s="1"/>
      <c r="P719" s="1"/>
      <c r="Q719" s="1"/>
      <c r="R719" s="1"/>
      <c r="S719" s="565"/>
      <c r="T719" s="239"/>
      <c r="U719" s="239"/>
      <c r="V719" s="239"/>
      <c r="W719" s="239"/>
      <c r="X719" s="239"/>
      <c r="Y719" s="239"/>
      <c r="Z719" s="239"/>
      <c r="AA719" s="1"/>
      <c r="AB719" s="1"/>
      <c r="AC719" s="1"/>
      <c r="AD719" s="1"/>
      <c r="AE719" s="1"/>
      <c r="AF719" s="1"/>
      <c r="AG719" s="1"/>
      <c r="AH719" s="1"/>
      <c r="AI719" s="1"/>
      <c r="AJ719" s="1"/>
      <c r="AK719" s="1"/>
      <c r="AL719" s="1"/>
    </row>
    <row r="720" customFormat="false" ht="15" hidden="false" customHeight="false" outlineLevel="0" collapsed="false">
      <c r="K720" s="1"/>
      <c r="L720" s="1"/>
      <c r="M720" s="1"/>
      <c r="N720" s="1"/>
      <c r="O720" s="1"/>
      <c r="P720" s="1"/>
      <c r="Q720" s="1"/>
      <c r="R720" s="1"/>
      <c r="S720" s="565"/>
      <c r="T720" s="239"/>
      <c r="U720" s="239"/>
      <c r="V720" s="239"/>
      <c r="W720" s="239"/>
      <c r="X720" s="239"/>
      <c r="Y720" s="239"/>
      <c r="Z720" s="239"/>
      <c r="AA720" s="1"/>
      <c r="AB720" s="1"/>
      <c r="AC720" s="1"/>
      <c r="AD720" s="1"/>
      <c r="AE720" s="1"/>
      <c r="AF720" s="1"/>
      <c r="AG720" s="1"/>
      <c r="AH720" s="1"/>
      <c r="AI720" s="1"/>
      <c r="AJ720" s="1"/>
      <c r="AK720" s="1"/>
      <c r="AL720" s="1"/>
    </row>
    <row r="721" customFormat="false" ht="15" hidden="false" customHeight="false" outlineLevel="0" collapsed="false">
      <c r="K721" s="1"/>
      <c r="L721" s="1"/>
      <c r="M721" s="1"/>
      <c r="N721" s="1"/>
      <c r="O721" s="1"/>
      <c r="P721" s="1"/>
      <c r="Q721" s="1"/>
      <c r="R721" s="1"/>
      <c r="S721" s="565"/>
      <c r="T721" s="239"/>
      <c r="U721" s="239"/>
      <c r="V721" s="239"/>
      <c r="W721" s="239"/>
      <c r="X721" s="239"/>
      <c r="Y721" s="239"/>
      <c r="Z721" s="239"/>
      <c r="AA721" s="1"/>
      <c r="AB721" s="1"/>
      <c r="AC721" s="1"/>
      <c r="AD721" s="1"/>
      <c r="AE721" s="1"/>
      <c r="AF721" s="1"/>
      <c r="AG721" s="1"/>
      <c r="AH721" s="1"/>
      <c r="AI721" s="1"/>
      <c r="AJ721" s="1"/>
      <c r="AK721" s="1"/>
      <c r="AL721" s="1"/>
    </row>
    <row r="722" customFormat="false" ht="15" hidden="false" customHeight="false" outlineLevel="0" collapsed="false">
      <c r="K722" s="1"/>
      <c r="L722" s="1"/>
      <c r="M722" s="1"/>
      <c r="N722" s="1"/>
      <c r="O722" s="1"/>
      <c r="P722" s="1"/>
      <c r="Q722" s="1"/>
      <c r="R722" s="1"/>
      <c r="S722" s="565"/>
      <c r="T722" s="239"/>
      <c r="U722" s="239"/>
      <c r="V722" s="239"/>
      <c r="W722" s="239"/>
      <c r="X722" s="239"/>
      <c r="Y722" s="239"/>
      <c r="Z722" s="239"/>
      <c r="AA722" s="1"/>
      <c r="AB722" s="1"/>
      <c r="AC722" s="1"/>
      <c r="AD722" s="1"/>
      <c r="AE722" s="1"/>
      <c r="AF722" s="1"/>
      <c r="AG722" s="1"/>
      <c r="AH722" s="1"/>
      <c r="AI722" s="1"/>
      <c r="AJ722" s="1"/>
      <c r="AK722" s="1"/>
      <c r="AL722" s="1"/>
    </row>
    <row r="723" customFormat="false" ht="15" hidden="false" customHeight="false" outlineLevel="0" collapsed="false">
      <c r="K723" s="1"/>
      <c r="L723" s="1"/>
      <c r="M723" s="1"/>
      <c r="N723" s="1"/>
      <c r="O723" s="1"/>
      <c r="P723" s="1"/>
      <c r="Q723" s="1"/>
      <c r="R723" s="1"/>
      <c r="S723" s="565"/>
      <c r="T723" s="239"/>
      <c r="U723" s="239"/>
      <c r="V723" s="239"/>
      <c r="W723" s="239"/>
      <c r="X723" s="239"/>
      <c r="Y723" s="239"/>
      <c r="Z723" s="239"/>
      <c r="AA723" s="1"/>
      <c r="AB723" s="1"/>
      <c r="AC723" s="1"/>
      <c r="AD723" s="1"/>
      <c r="AE723" s="1"/>
      <c r="AF723" s="1"/>
      <c r="AG723" s="1"/>
      <c r="AH723" s="1"/>
      <c r="AI723" s="1"/>
      <c r="AJ723" s="1"/>
      <c r="AK723" s="1"/>
      <c r="AL723" s="1"/>
    </row>
    <row r="724" customFormat="false" ht="15" hidden="false" customHeight="false" outlineLevel="0" collapsed="false">
      <c r="K724" s="1"/>
      <c r="L724" s="1"/>
      <c r="M724" s="1"/>
      <c r="N724" s="1"/>
      <c r="O724" s="1"/>
      <c r="P724" s="1"/>
      <c r="Q724" s="1"/>
      <c r="R724" s="1"/>
      <c r="S724" s="565"/>
      <c r="T724" s="239"/>
      <c r="U724" s="239"/>
      <c r="V724" s="239"/>
      <c r="W724" s="239"/>
      <c r="X724" s="239"/>
      <c r="Y724" s="239"/>
      <c r="Z724" s="239"/>
      <c r="AA724" s="1"/>
      <c r="AB724" s="1"/>
      <c r="AC724" s="1"/>
      <c r="AD724" s="1"/>
      <c r="AE724" s="1"/>
      <c r="AF724" s="1"/>
      <c r="AG724" s="1"/>
      <c r="AH724" s="1"/>
      <c r="AI724" s="1"/>
      <c r="AJ724" s="1"/>
      <c r="AK724" s="1"/>
      <c r="AL724" s="1"/>
    </row>
    <row r="725" customFormat="false" ht="15" hidden="false" customHeight="false" outlineLevel="0" collapsed="false">
      <c r="K725" s="1"/>
      <c r="L725" s="1"/>
      <c r="M725" s="1"/>
      <c r="N725" s="1"/>
      <c r="O725" s="1"/>
      <c r="P725" s="1"/>
      <c r="Q725" s="1"/>
      <c r="R725" s="1"/>
      <c r="S725" s="565"/>
      <c r="T725" s="239"/>
      <c r="U725" s="239"/>
      <c r="V725" s="239"/>
      <c r="W725" s="239"/>
      <c r="X725" s="239"/>
      <c r="Y725" s="239"/>
      <c r="Z725" s="239"/>
      <c r="AA725" s="1"/>
      <c r="AB725" s="1"/>
      <c r="AC725" s="1"/>
      <c r="AD725" s="1"/>
      <c r="AE725" s="1"/>
      <c r="AF725" s="1"/>
      <c r="AG725" s="1"/>
      <c r="AH725" s="1"/>
      <c r="AI725" s="1"/>
      <c r="AJ725" s="1"/>
      <c r="AK725" s="1"/>
      <c r="AL725" s="1"/>
    </row>
    <row r="726" customFormat="false" ht="15" hidden="false" customHeight="false" outlineLevel="0" collapsed="false">
      <c r="K726" s="1"/>
      <c r="L726" s="1"/>
      <c r="M726" s="1"/>
      <c r="N726" s="1"/>
      <c r="O726" s="1"/>
      <c r="P726" s="1"/>
      <c r="Q726" s="1"/>
      <c r="R726" s="1"/>
      <c r="S726" s="565"/>
      <c r="T726" s="239"/>
      <c r="U726" s="239"/>
      <c r="V726" s="239"/>
      <c r="W726" s="239"/>
      <c r="X726" s="239"/>
      <c r="Y726" s="239"/>
      <c r="Z726" s="239"/>
      <c r="AA726" s="1"/>
      <c r="AB726" s="1"/>
      <c r="AC726" s="1"/>
      <c r="AD726" s="1"/>
      <c r="AE726" s="1"/>
      <c r="AF726" s="1"/>
      <c r="AG726" s="1"/>
      <c r="AH726" s="1"/>
      <c r="AI726" s="1"/>
      <c r="AJ726" s="1"/>
      <c r="AK726" s="1"/>
      <c r="AL726" s="1"/>
    </row>
    <row r="727" customFormat="false" ht="15" hidden="false" customHeight="false" outlineLevel="0" collapsed="false">
      <c r="K727" s="1"/>
      <c r="L727" s="1"/>
      <c r="M727" s="1"/>
      <c r="N727" s="1"/>
      <c r="O727" s="1"/>
      <c r="P727" s="1"/>
      <c r="Q727" s="1"/>
      <c r="R727" s="1"/>
      <c r="S727" s="565"/>
      <c r="T727" s="239"/>
      <c r="U727" s="239"/>
      <c r="V727" s="239"/>
      <c r="W727" s="239"/>
      <c r="X727" s="239"/>
      <c r="Y727" s="239"/>
      <c r="Z727" s="239"/>
      <c r="AA727" s="1"/>
      <c r="AB727" s="1"/>
      <c r="AC727" s="1"/>
      <c r="AD727" s="1"/>
      <c r="AE727" s="1"/>
      <c r="AF727" s="1"/>
      <c r="AG727" s="1"/>
      <c r="AH727" s="1"/>
      <c r="AI727" s="1"/>
      <c r="AJ727" s="1"/>
      <c r="AK727" s="1"/>
      <c r="AL727" s="1"/>
    </row>
    <row r="728" customFormat="false" ht="15" hidden="false" customHeight="false" outlineLevel="0" collapsed="false">
      <c r="K728" s="1"/>
      <c r="L728" s="1"/>
      <c r="M728" s="1"/>
      <c r="N728" s="1"/>
      <c r="O728" s="1"/>
      <c r="P728" s="1"/>
      <c r="Q728" s="1"/>
      <c r="R728" s="1"/>
      <c r="S728" s="565"/>
      <c r="T728" s="239"/>
      <c r="U728" s="239"/>
      <c r="V728" s="239"/>
      <c r="W728" s="239"/>
      <c r="X728" s="239"/>
      <c r="Y728" s="239"/>
      <c r="Z728" s="239"/>
      <c r="AA728" s="1"/>
      <c r="AB728" s="1"/>
      <c r="AC728" s="1"/>
      <c r="AD728" s="1"/>
      <c r="AE728" s="1"/>
      <c r="AF728" s="1"/>
      <c r="AG728" s="1"/>
      <c r="AH728" s="1"/>
      <c r="AI728" s="1"/>
      <c r="AJ728" s="1"/>
      <c r="AK728" s="1"/>
      <c r="AL728" s="1"/>
    </row>
    <row r="729" customFormat="false" ht="15" hidden="false" customHeight="false" outlineLevel="0" collapsed="false">
      <c r="K729" s="1"/>
      <c r="L729" s="1"/>
      <c r="M729" s="1"/>
      <c r="N729" s="1"/>
      <c r="O729" s="1"/>
      <c r="P729" s="1"/>
      <c r="Q729" s="1"/>
      <c r="R729" s="1"/>
      <c r="S729" s="565"/>
      <c r="T729" s="239"/>
      <c r="U729" s="239"/>
      <c r="V729" s="239"/>
      <c r="W729" s="239"/>
      <c r="X729" s="239"/>
      <c r="Y729" s="239"/>
      <c r="Z729" s="239"/>
      <c r="AA729" s="1"/>
      <c r="AB729" s="1"/>
      <c r="AC729" s="1"/>
      <c r="AD729" s="1"/>
      <c r="AE729" s="1"/>
      <c r="AF729" s="1"/>
      <c r="AG729" s="1"/>
      <c r="AH729" s="1"/>
      <c r="AI729" s="1"/>
      <c r="AJ729" s="1"/>
      <c r="AK729" s="1"/>
      <c r="AL729" s="1"/>
    </row>
    <row r="730" customFormat="false" ht="15" hidden="false" customHeight="false" outlineLevel="0" collapsed="false">
      <c r="K730" s="1"/>
      <c r="L730" s="1"/>
      <c r="M730" s="1"/>
      <c r="N730" s="1"/>
      <c r="O730" s="1"/>
      <c r="P730" s="1"/>
      <c r="Q730" s="1"/>
      <c r="R730" s="1"/>
      <c r="S730" s="565"/>
      <c r="T730" s="239"/>
      <c r="U730" s="239"/>
      <c r="V730" s="239"/>
      <c r="W730" s="239"/>
      <c r="X730" s="239"/>
      <c r="Y730" s="239"/>
      <c r="Z730" s="239"/>
      <c r="AA730" s="1"/>
      <c r="AB730" s="1"/>
      <c r="AC730" s="1"/>
      <c r="AD730" s="1"/>
      <c r="AE730" s="1"/>
      <c r="AF730" s="1"/>
      <c r="AG730" s="1"/>
      <c r="AH730" s="1"/>
      <c r="AI730" s="1"/>
      <c r="AJ730" s="1"/>
      <c r="AK730" s="1"/>
      <c r="AL730" s="1"/>
    </row>
    <row r="731" customFormat="false" ht="15" hidden="false" customHeight="false" outlineLevel="0" collapsed="false">
      <c r="K731" s="1"/>
      <c r="L731" s="1"/>
      <c r="M731" s="1"/>
      <c r="N731" s="1"/>
      <c r="O731" s="1"/>
      <c r="P731" s="1"/>
      <c r="Q731" s="1"/>
      <c r="R731" s="1"/>
      <c r="S731" s="565"/>
      <c r="T731" s="239"/>
      <c r="U731" s="239"/>
      <c r="V731" s="239"/>
      <c r="W731" s="239"/>
      <c r="X731" s="239"/>
      <c r="Y731" s="239"/>
      <c r="Z731" s="239"/>
      <c r="AA731" s="1"/>
      <c r="AB731" s="1"/>
      <c r="AC731" s="1"/>
      <c r="AD731" s="1"/>
      <c r="AE731" s="1"/>
      <c r="AF731" s="1"/>
      <c r="AG731" s="1"/>
      <c r="AH731" s="1"/>
      <c r="AI731" s="1"/>
      <c r="AJ731" s="1"/>
      <c r="AK731" s="1"/>
      <c r="AL731" s="1"/>
    </row>
    <row r="732" customFormat="false" ht="15" hidden="false" customHeight="false" outlineLevel="0" collapsed="false">
      <c r="K732" s="1"/>
      <c r="L732" s="1"/>
      <c r="M732" s="1"/>
      <c r="N732" s="1"/>
      <c r="O732" s="1"/>
      <c r="P732" s="1"/>
      <c r="Q732" s="1"/>
      <c r="R732" s="1"/>
      <c r="S732" s="565"/>
      <c r="T732" s="239"/>
      <c r="U732" s="239"/>
      <c r="V732" s="239"/>
      <c r="W732" s="239"/>
      <c r="X732" s="239"/>
      <c r="Y732" s="239"/>
      <c r="Z732" s="239"/>
      <c r="AA732" s="1"/>
      <c r="AB732" s="1"/>
      <c r="AC732" s="1"/>
      <c r="AD732" s="1"/>
      <c r="AE732" s="1"/>
      <c r="AF732" s="1"/>
      <c r="AG732" s="1"/>
      <c r="AH732" s="1"/>
      <c r="AI732" s="1"/>
      <c r="AJ732" s="1"/>
      <c r="AK732" s="1"/>
      <c r="AL732" s="1"/>
    </row>
    <row r="733" customFormat="false" ht="15" hidden="false" customHeight="false" outlineLevel="0" collapsed="false">
      <c r="K733" s="1"/>
      <c r="L733" s="1"/>
      <c r="M733" s="1"/>
      <c r="N733" s="1"/>
      <c r="O733" s="1"/>
      <c r="P733" s="1"/>
      <c r="Q733" s="1"/>
      <c r="R733" s="1"/>
      <c r="S733" s="565"/>
      <c r="T733" s="239"/>
      <c r="U733" s="239"/>
      <c r="V733" s="239"/>
      <c r="W733" s="239"/>
      <c r="X733" s="239"/>
      <c r="Y733" s="239"/>
      <c r="Z733" s="239"/>
      <c r="AA733" s="1"/>
      <c r="AB733" s="1"/>
      <c r="AC733" s="1"/>
      <c r="AD733" s="1"/>
      <c r="AE733" s="1"/>
      <c r="AF733" s="1"/>
      <c r="AG733" s="1"/>
      <c r="AH733" s="1"/>
      <c r="AI733" s="1"/>
      <c r="AJ733" s="1"/>
      <c r="AK733" s="1"/>
      <c r="AL733" s="1"/>
    </row>
    <row r="734" customFormat="false" ht="15" hidden="false" customHeight="false" outlineLevel="0" collapsed="false">
      <c r="K734" s="1"/>
      <c r="L734" s="1"/>
      <c r="M734" s="1"/>
      <c r="N734" s="1"/>
      <c r="O734" s="1"/>
      <c r="P734" s="1"/>
      <c r="Q734" s="1"/>
      <c r="R734" s="1"/>
      <c r="S734" s="565"/>
      <c r="T734" s="239"/>
      <c r="U734" s="239"/>
      <c r="V734" s="239"/>
      <c r="W734" s="239"/>
      <c r="X734" s="239"/>
      <c r="Y734" s="239"/>
      <c r="Z734" s="239"/>
      <c r="AA734" s="1"/>
      <c r="AB734" s="1"/>
      <c r="AC734" s="1"/>
      <c r="AD734" s="1"/>
      <c r="AE734" s="1"/>
      <c r="AF734" s="1"/>
      <c r="AG734" s="1"/>
      <c r="AH734" s="1"/>
      <c r="AI734" s="1"/>
      <c r="AJ734" s="1"/>
      <c r="AK734" s="1"/>
      <c r="AL734" s="1"/>
    </row>
    <row r="735" customFormat="false" ht="15" hidden="false" customHeight="false" outlineLevel="0" collapsed="false">
      <c r="K735" s="1"/>
      <c r="L735" s="1"/>
      <c r="M735" s="1"/>
      <c r="N735" s="1"/>
      <c r="O735" s="1"/>
      <c r="P735" s="1"/>
      <c r="Q735" s="1"/>
      <c r="R735" s="1"/>
      <c r="S735" s="565"/>
      <c r="T735" s="239"/>
      <c r="U735" s="239"/>
      <c r="V735" s="239"/>
      <c r="W735" s="239"/>
      <c r="X735" s="239"/>
      <c r="Y735" s="239"/>
      <c r="Z735" s="239"/>
      <c r="AA735" s="1"/>
      <c r="AB735" s="1"/>
      <c r="AC735" s="1"/>
      <c r="AD735" s="1"/>
      <c r="AE735" s="1"/>
      <c r="AF735" s="1"/>
      <c r="AG735" s="1"/>
      <c r="AH735" s="1"/>
      <c r="AI735" s="1"/>
      <c r="AJ735" s="1"/>
      <c r="AK735" s="1"/>
      <c r="AL735" s="1"/>
    </row>
    <row r="736" customFormat="false" ht="15" hidden="false" customHeight="false" outlineLevel="0" collapsed="false">
      <c r="K736" s="1"/>
      <c r="L736" s="1"/>
      <c r="M736" s="1"/>
      <c r="N736" s="1"/>
      <c r="O736" s="1"/>
      <c r="P736" s="1"/>
      <c r="Q736" s="1"/>
      <c r="R736" s="1"/>
      <c r="S736" s="565"/>
      <c r="T736" s="239"/>
      <c r="U736" s="239"/>
      <c r="V736" s="239"/>
      <c r="W736" s="239"/>
      <c r="X736" s="239"/>
      <c r="Y736" s="239"/>
      <c r="Z736" s="239"/>
      <c r="AA736" s="1"/>
      <c r="AB736" s="1"/>
      <c r="AC736" s="1"/>
      <c r="AD736" s="1"/>
      <c r="AE736" s="1"/>
      <c r="AF736" s="1"/>
      <c r="AG736" s="1"/>
      <c r="AH736" s="1"/>
      <c r="AI736" s="1"/>
      <c r="AJ736" s="1"/>
      <c r="AK736" s="1"/>
      <c r="AL736" s="1"/>
    </row>
    <row r="737" customFormat="false" ht="15" hidden="false" customHeight="false" outlineLevel="0" collapsed="false">
      <c r="K737" s="1"/>
      <c r="L737" s="1"/>
      <c r="M737" s="1"/>
      <c r="N737" s="1"/>
      <c r="O737" s="1"/>
      <c r="P737" s="1"/>
      <c r="Q737" s="1"/>
      <c r="R737" s="1"/>
      <c r="S737" s="565"/>
      <c r="T737" s="239"/>
      <c r="U737" s="239"/>
      <c r="V737" s="239"/>
      <c r="W737" s="239"/>
      <c r="X737" s="239"/>
      <c r="Y737" s="239"/>
      <c r="Z737" s="239"/>
      <c r="AA737" s="1"/>
      <c r="AB737" s="1"/>
      <c r="AC737" s="1"/>
      <c r="AD737" s="1"/>
      <c r="AE737" s="1"/>
      <c r="AF737" s="1"/>
      <c r="AG737" s="1"/>
      <c r="AH737" s="1"/>
      <c r="AI737" s="1"/>
      <c r="AJ737" s="1"/>
      <c r="AK737" s="1"/>
      <c r="AL737" s="1"/>
    </row>
    <row r="738" customFormat="false" ht="15" hidden="false" customHeight="false" outlineLevel="0" collapsed="false">
      <c r="K738" s="1"/>
      <c r="L738" s="1"/>
      <c r="M738" s="1"/>
      <c r="N738" s="1"/>
      <c r="O738" s="1"/>
      <c r="P738" s="1"/>
      <c r="Q738" s="1"/>
      <c r="R738" s="1"/>
      <c r="S738" s="565"/>
      <c r="T738" s="239"/>
      <c r="U738" s="239"/>
      <c r="V738" s="239"/>
      <c r="W738" s="239"/>
      <c r="X738" s="239"/>
      <c r="Y738" s="239"/>
      <c r="Z738" s="239"/>
      <c r="AA738" s="1"/>
      <c r="AB738" s="1"/>
      <c r="AC738" s="1"/>
      <c r="AD738" s="1"/>
      <c r="AE738" s="1"/>
      <c r="AF738" s="1"/>
      <c r="AG738" s="1"/>
      <c r="AH738" s="1"/>
      <c r="AI738" s="1"/>
      <c r="AJ738" s="1"/>
      <c r="AK738" s="1"/>
      <c r="AL738" s="1"/>
    </row>
    <row r="739" customFormat="false" ht="15" hidden="false" customHeight="false" outlineLevel="0" collapsed="false">
      <c r="K739" s="1"/>
      <c r="L739" s="1"/>
      <c r="M739" s="1"/>
      <c r="N739" s="1"/>
      <c r="O739" s="1"/>
      <c r="P739" s="1"/>
      <c r="Q739" s="1"/>
      <c r="R739" s="1"/>
      <c r="S739" s="565"/>
      <c r="T739" s="239"/>
      <c r="U739" s="239"/>
      <c r="V739" s="239"/>
      <c r="W739" s="239"/>
      <c r="X739" s="239"/>
      <c r="Y739" s="239"/>
      <c r="Z739" s="239"/>
      <c r="AA739" s="1"/>
      <c r="AB739" s="1"/>
      <c r="AC739" s="1"/>
      <c r="AD739" s="1"/>
      <c r="AE739" s="1"/>
      <c r="AF739" s="1"/>
      <c r="AG739" s="1"/>
      <c r="AH739" s="1"/>
      <c r="AI739" s="1"/>
      <c r="AJ739" s="1"/>
      <c r="AK739" s="1"/>
      <c r="AL739" s="1"/>
    </row>
    <row r="740" customFormat="false" ht="15" hidden="false" customHeight="false" outlineLevel="0" collapsed="false">
      <c r="K740" s="1"/>
      <c r="L740" s="1"/>
      <c r="M740" s="1"/>
      <c r="N740" s="1"/>
      <c r="O740" s="1"/>
      <c r="P740" s="1"/>
      <c r="Q740" s="1"/>
      <c r="R740" s="1"/>
      <c r="S740" s="565"/>
      <c r="T740" s="239"/>
      <c r="U740" s="239"/>
      <c r="V740" s="239"/>
      <c r="W740" s="239"/>
      <c r="X740" s="239"/>
      <c r="Y740" s="239"/>
      <c r="Z740" s="239"/>
      <c r="AA740" s="1"/>
      <c r="AB740" s="1"/>
      <c r="AC740" s="1"/>
      <c r="AD740" s="1"/>
      <c r="AE740" s="1"/>
      <c r="AF740" s="1"/>
      <c r="AG740" s="1"/>
      <c r="AH740" s="1"/>
      <c r="AI740" s="1"/>
      <c r="AJ740" s="1"/>
      <c r="AK740" s="1"/>
      <c r="AL740" s="1"/>
    </row>
    <row r="741" customFormat="false" ht="15" hidden="false" customHeight="false" outlineLevel="0" collapsed="false">
      <c r="K741" s="1"/>
      <c r="L741" s="1"/>
      <c r="M741" s="1"/>
      <c r="N741" s="1"/>
      <c r="O741" s="1"/>
      <c r="P741" s="1"/>
      <c r="Q741" s="1"/>
      <c r="R741" s="1"/>
      <c r="S741" s="565"/>
      <c r="T741" s="239"/>
      <c r="U741" s="239"/>
      <c r="V741" s="239"/>
      <c r="W741" s="239"/>
      <c r="X741" s="239"/>
      <c r="Y741" s="239"/>
      <c r="Z741" s="239"/>
      <c r="AA741" s="1"/>
      <c r="AB741" s="1"/>
      <c r="AC741" s="1"/>
      <c r="AD741" s="1"/>
      <c r="AE741" s="1"/>
      <c r="AF741" s="1"/>
      <c r="AG741" s="1"/>
      <c r="AH741" s="1"/>
      <c r="AI741" s="1"/>
      <c r="AJ741" s="1"/>
      <c r="AK741" s="1"/>
      <c r="AL741" s="1"/>
    </row>
    <row r="742" customFormat="false" ht="15" hidden="false" customHeight="false" outlineLevel="0" collapsed="false">
      <c r="K742" s="1"/>
      <c r="L742" s="1"/>
      <c r="M742" s="1"/>
      <c r="N742" s="1"/>
      <c r="O742" s="1"/>
      <c r="P742" s="1"/>
      <c r="Q742" s="1"/>
      <c r="R742" s="1"/>
      <c r="S742" s="565"/>
      <c r="T742" s="239"/>
      <c r="U742" s="239"/>
      <c r="V742" s="239"/>
      <c r="W742" s="239"/>
      <c r="X742" s="239"/>
      <c r="Y742" s="239"/>
      <c r="Z742" s="239"/>
      <c r="AA742" s="1"/>
      <c r="AB742" s="1"/>
      <c r="AC742" s="1"/>
      <c r="AD742" s="1"/>
      <c r="AE742" s="1"/>
      <c r="AF742" s="1"/>
      <c r="AG742" s="1"/>
      <c r="AH742" s="1"/>
      <c r="AI742" s="1"/>
      <c r="AJ742" s="1"/>
      <c r="AK742" s="1"/>
      <c r="AL742" s="1"/>
    </row>
    <row r="743" customFormat="false" ht="15" hidden="false" customHeight="false" outlineLevel="0" collapsed="false">
      <c r="K743" s="1"/>
      <c r="L743" s="1"/>
      <c r="M743" s="1"/>
      <c r="N743" s="1"/>
      <c r="O743" s="1"/>
      <c r="P743" s="1"/>
      <c r="Q743" s="1"/>
      <c r="R743" s="1"/>
      <c r="S743" s="565"/>
      <c r="T743" s="239"/>
      <c r="U743" s="239"/>
      <c r="V743" s="239"/>
      <c r="W743" s="239"/>
      <c r="X743" s="239"/>
      <c r="Y743" s="239"/>
      <c r="Z743" s="239"/>
      <c r="AA743" s="1"/>
      <c r="AB743" s="1"/>
      <c r="AC743" s="1"/>
      <c r="AD743" s="1"/>
      <c r="AE743" s="1"/>
      <c r="AF743" s="1"/>
      <c r="AG743" s="1"/>
      <c r="AH743" s="1"/>
      <c r="AI743" s="1"/>
      <c r="AJ743" s="1"/>
      <c r="AK743" s="1"/>
      <c r="AL743" s="1"/>
    </row>
    <row r="744" customFormat="false" ht="15" hidden="false" customHeight="false" outlineLevel="0" collapsed="false">
      <c r="K744" s="1"/>
      <c r="L744" s="1"/>
      <c r="M744" s="1"/>
      <c r="N744" s="1"/>
      <c r="O744" s="1"/>
      <c r="P744" s="1"/>
      <c r="Q744" s="1"/>
      <c r="R744" s="1"/>
      <c r="S744" s="565"/>
      <c r="T744" s="239"/>
      <c r="U744" s="239"/>
      <c r="V744" s="239"/>
      <c r="W744" s="239"/>
      <c r="X744" s="239"/>
      <c r="Y744" s="239"/>
      <c r="Z744" s="239"/>
      <c r="AA744" s="1"/>
      <c r="AB744" s="1"/>
      <c r="AC744" s="1"/>
      <c r="AD744" s="1"/>
      <c r="AE744" s="1"/>
      <c r="AF744" s="1"/>
      <c r="AG744" s="1"/>
      <c r="AH744" s="1"/>
      <c r="AI744" s="1"/>
      <c r="AJ744" s="1"/>
      <c r="AK744" s="1"/>
      <c r="AL744" s="1"/>
    </row>
    <row r="745" customFormat="false" ht="15" hidden="false" customHeight="false" outlineLevel="0" collapsed="false">
      <c r="K745" s="1"/>
      <c r="L745" s="1"/>
      <c r="M745" s="1"/>
      <c r="N745" s="1"/>
      <c r="O745" s="1"/>
      <c r="P745" s="1"/>
      <c r="Q745" s="1"/>
      <c r="R745" s="1"/>
      <c r="S745" s="565"/>
      <c r="T745" s="239"/>
      <c r="U745" s="239"/>
      <c r="V745" s="239"/>
      <c r="W745" s="239"/>
      <c r="X745" s="239"/>
      <c r="Y745" s="239"/>
      <c r="Z745" s="239"/>
      <c r="AA745" s="1"/>
      <c r="AB745" s="1"/>
      <c r="AC745" s="1"/>
      <c r="AD745" s="1"/>
      <c r="AE745" s="1"/>
      <c r="AF745" s="1"/>
      <c r="AG745" s="1"/>
      <c r="AH745" s="1"/>
      <c r="AI745" s="1"/>
      <c r="AJ745" s="1"/>
      <c r="AK745" s="1"/>
      <c r="AL745" s="1"/>
    </row>
    <row r="746" customFormat="false" ht="15" hidden="false" customHeight="false" outlineLevel="0" collapsed="false">
      <c r="K746" s="1"/>
      <c r="L746" s="1"/>
      <c r="M746" s="1"/>
      <c r="N746" s="1"/>
      <c r="O746" s="1"/>
      <c r="P746" s="1"/>
      <c r="Q746" s="1"/>
      <c r="R746" s="1"/>
      <c r="S746" s="565"/>
      <c r="T746" s="239"/>
      <c r="U746" s="239"/>
      <c r="V746" s="239"/>
      <c r="W746" s="239"/>
      <c r="X746" s="239"/>
      <c r="Y746" s="239"/>
      <c r="Z746" s="239"/>
      <c r="AA746" s="1"/>
      <c r="AB746" s="1"/>
      <c r="AC746" s="1"/>
      <c r="AD746" s="1"/>
      <c r="AE746" s="1"/>
      <c r="AF746" s="1"/>
      <c r="AG746" s="1"/>
      <c r="AH746" s="1"/>
      <c r="AI746" s="1"/>
      <c r="AJ746" s="1"/>
      <c r="AK746" s="1"/>
      <c r="AL746" s="1"/>
    </row>
    <row r="747" customFormat="false" ht="15" hidden="false" customHeight="false" outlineLevel="0" collapsed="false">
      <c r="K747" s="1"/>
      <c r="L747" s="1"/>
      <c r="M747" s="1"/>
      <c r="N747" s="1"/>
      <c r="O747" s="1"/>
      <c r="P747" s="1"/>
      <c r="Q747" s="1"/>
      <c r="R747" s="1"/>
      <c r="S747" s="565"/>
      <c r="T747" s="239"/>
      <c r="U747" s="239"/>
      <c r="V747" s="239"/>
      <c r="W747" s="239"/>
      <c r="X747" s="239"/>
      <c r="Y747" s="239"/>
      <c r="Z747" s="239"/>
      <c r="AA747" s="1"/>
      <c r="AB747" s="1"/>
      <c r="AC747" s="1"/>
      <c r="AD747" s="1"/>
      <c r="AE747" s="1"/>
      <c r="AF747" s="1"/>
      <c r="AG747" s="1"/>
      <c r="AH747" s="1"/>
      <c r="AI747" s="1"/>
      <c r="AJ747" s="1"/>
      <c r="AK747" s="1"/>
      <c r="AL747" s="1"/>
    </row>
    <row r="748" customFormat="false" ht="15" hidden="false" customHeight="false" outlineLevel="0" collapsed="false">
      <c r="K748" s="1"/>
      <c r="L748" s="1"/>
      <c r="M748" s="1"/>
      <c r="N748" s="1"/>
      <c r="O748" s="1"/>
      <c r="P748" s="1"/>
      <c r="Q748" s="1"/>
      <c r="R748" s="1"/>
      <c r="S748" s="565"/>
      <c r="T748" s="239"/>
      <c r="U748" s="239"/>
      <c r="V748" s="239"/>
      <c r="W748" s="239"/>
      <c r="X748" s="239"/>
      <c r="Y748" s="239"/>
      <c r="Z748" s="239"/>
      <c r="AA748" s="1"/>
      <c r="AB748" s="1"/>
      <c r="AC748" s="1"/>
      <c r="AD748" s="1"/>
      <c r="AE748" s="1"/>
      <c r="AF748" s="1"/>
      <c r="AG748" s="1"/>
      <c r="AH748" s="1"/>
      <c r="AI748" s="1"/>
      <c r="AJ748" s="1"/>
      <c r="AK748" s="1"/>
      <c r="AL748" s="1"/>
    </row>
    <row r="749" customFormat="false" ht="15" hidden="false" customHeight="false" outlineLevel="0" collapsed="false">
      <c r="K749" s="1"/>
      <c r="L749" s="1"/>
      <c r="M749" s="1"/>
      <c r="N749" s="1"/>
      <c r="O749" s="1"/>
      <c r="P749" s="1"/>
      <c r="Q749" s="1"/>
      <c r="R749" s="1"/>
      <c r="S749" s="565"/>
      <c r="T749" s="239"/>
      <c r="U749" s="239"/>
      <c r="V749" s="239"/>
      <c r="W749" s="239"/>
      <c r="X749" s="239"/>
      <c r="Y749" s="239"/>
      <c r="Z749" s="239"/>
      <c r="AA749" s="1"/>
      <c r="AB749" s="1"/>
      <c r="AC749" s="1"/>
      <c r="AD749" s="1"/>
      <c r="AE749" s="1"/>
      <c r="AF749" s="1"/>
      <c r="AG749" s="1"/>
      <c r="AH749" s="1"/>
      <c r="AI749" s="1"/>
      <c r="AJ749" s="1"/>
      <c r="AK749" s="1"/>
      <c r="AL749" s="1"/>
    </row>
    <row r="750" customFormat="false" ht="15" hidden="false" customHeight="false" outlineLevel="0" collapsed="false">
      <c r="K750" s="1"/>
      <c r="L750" s="1"/>
      <c r="M750" s="1"/>
      <c r="N750" s="1"/>
      <c r="O750" s="1"/>
      <c r="P750" s="1"/>
      <c r="Q750" s="1"/>
      <c r="R750" s="1"/>
      <c r="S750" s="565"/>
      <c r="T750" s="239"/>
      <c r="U750" s="239"/>
      <c r="V750" s="239"/>
      <c r="W750" s="239"/>
      <c r="X750" s="239"/>
      <c r="Y750" s="239"/>
      <c r="Z750" s="239"/>
      <c r="AA750" s="1"/>
      <c r="AB750" s="1"/>
      <c r="AC750" s="1"/>
      <c r="AD750" s="1"/>
      <c r="AE750" s="1"/>
      <c r="AF750" s="1"/>
      <c r="AG750" s="1"/>
      <c r="AH750" s="1"/>
      <c r="AI750" s="1"/>
      <c r="AJ750" s="1"/>
      <c r="AK750" s="1"/>
      <c r="AL750" s="1"/>
    </row>
    <row r="751" customFormat="false" ht="15" hidden="false" customHeight="false" outlineLevel="0" collapsed="false">
      <c r="K751" s="1"/>
      <c r="L751" s="1"/>
      <c r="M751" s="1"/>
      <c r="N751" s="1"/>
      <c r="O751" s="1"/>
      <c r="P751" s="1"/>
      <c r="Q751" s="1"/>
      <c r="R751" s="1"/>
      <c r="S751" s="565"/>
      <c r="T751" s="239"/>
      <c r="U751" s="239"/>
      <c r="V751" s="239"/>
      <c r="W751" s="239"/>
      <c r="X751" s="239"/>
      <c r="Y751" s="239"/>
      <c r="Z751" s="239"/>
      <c r="AA751" s="1"/>
      <c r="AB751" s="1"/>
      <c r="AC751" s="1"/>
      <c r="AD751" s="1"/>
      <c r="AE751" s="1"/>
      <c r="AF751" s="1"/>
      <c r="AG751" s="1"/>
      <c r="AH751" s="1"/>
      <c r="AI751" s="1"/>
      <c r="AJ751" s="1"/>
      <c r="AK751" s="1"/>
      <c r="AL751" s="1"/>
    </row>
    <row r="752" customFormat="false" ht="15" hidden="false" customHeight="false" outlineLevel="0" collapsed="false">
      <c r="K752" s="1"/>
      <c r="L752" s="1"/>
      <c r="M752" s="1"/>
      <c r="N752" s="1"/>
      <c r="O752" s="1"/>
      <c r="P752" s="1"/>
      <c r="Q752" s="1"/>
      <c r="R752" s="1"/>
      <c r="S752" s="565"/>
      <c r="T752" s="239"/>
      <c r="U752" s="239"/>
      <c r="V752" s="239"/>
      <c r="W752" s="239"/>
      <c r="X752" s="239"/>
      <c r="Y752" s="239"/>
      <c r="Z752" s="239"/>
      <c r="AA752" s="1"/>
      <c r="AB752" s="1"/>
      <c r="AC752" s="1"/>
      <c r="AD752" s="1"/>
      <c r="AE752" s="1"/>
      <c r="AF752" s="1"/>
      <c r="AG752" s="1"/>
      <c r="AH752" s="1"/>
      <c r="AI752" s="1"/>
      <c r="AJ752" s="1"/>
      <c r="AK752" s="1"/>
      <c r="AL752" s="1"/>
    </row>
    <row r="753" customFormat="false" ht="15" hidden="false" customHeight="false" outlineLevel="0" collapsed="false">
      <c r="K753" s="1"/>
      <c r="L753" s="1"/>
      <c r="M753" s="1"/>
      <c r="N753" s="1"/>
      <c r="O753" s="1"/>
      <c r="P753" s="1"/>
      <c r="Q753" s="1"/>
      <c r="R753" s="1"/>
      <c r="S753" s="565"/>
      <c r="T753" s="239"/>
      <c r="U753" s="239"/>
      <c r="V753" s="239"/>
      <c r="W753" s="239"/>
      <c r="X753" s="239"/>
      <c r="Y753" s="239"/>
      <c r="Z753" s="239"/>
      <c r="AA753" s="1"/>
      <c r="AB753" s="1"/>
      <c r="AC753" s="1"/>
      <c r="AD753" s="1"/>
      <c r="AE753" s="1"/>
      <c r="AF753" s="1"/>
      <c r="AG753" s="1"/>
      <c r="AH753" s="1"/>
      <c r="AI753" s="1"/>
      <c r="AJ753" s="1"/>
      <c r="AK753" s="1"/>
      <c r="AL753" s="1"/>
    </row>
    <row r="754" customFormat="false" ht="15" hidden="false" customHeight="false" outlineLevel="0" collapsed="false">
      <c r="K754" s="1"/>
      <c r="L754" s="1"/>
      <c r="M754" s="1"/>
      <c r="N754" s="1"/>
      <c r="O754" s="1"/>
      <c r="P754" s="1"/>
      <c r="Q754" s="1"/>
      <c r="R754" s="1"/>
      <c r="S754" s="565"/>
      <c r="T754" s="239"/>
      <c r="U754" s="239"/>
      <c r="V754" s="239"/>
      <c r="W754" s="239"/>
      <c r="X754" s="239"/>
      <c r="Y754" s="239"/>
      <c r="Z754" s="239"/>
      <c r="AA754" s="1"/>
      <c r="AB754" s="1"/>
      <c r="AC754" s="1"/>
      <c r="AD754" s="1"/>
      <c r="AE754" s="1"/>
      <c r="AF754" s="1"/>
      <c r="AG754" s="1"/>
      <c r="AH754" s="1"/>
      <c r="AI754" s="1"/>
      <c r="AJ754" s="1"/>
      <c r="AK754" s="1"/>
      <c r="AL754" s="1"/>
    </row>
    <row r="755" customFormat="false" ht="15" hidden="false" customHeight="false" outlineLevel="0" collapsed="false">
      <c r="K755" s="1"/>
      <c r="L755" s="1"/>
      <c r="M755" s="1"/>
      <c r="N755" s="1"/>
      <c r="O755" s="1"/>
      <c r="P755" s="1"/>
      <c r="Q755" s="1"/>
      <c r="R755" s="1"/>
      <c r="S755" s="565"/>
      <c r="T755" s="239"/>
      <c r="U755" s="239"/>
      <c r="V755" s="239"/>
      <c r="W755" s="239"/>
      <c r="X755" s="239"/>
      <c r="Y755" s="239"/>
      <c r="Z755" s="239"/>
      <c r="AA755" s="1"/>
      <c r="AB755" s="1"/>
      <c r="AC755" s="1"/>
      <c r="AD755" s="1"/>
      <c r="AE755" s="1"/>
      <c r="AF755" s="1"/>
      <c r="AG755" s="1"/>
      <c r="AH755" s="1"/>
      <c r="AI755" s="1"/>
      <c r="AJ755" s="1"/>
      <c r="AK755" s="1"/>
      <c r="AL755" s="1"/>
    </row>
    <row r="756" customFormat="false" ht="15" hidden="false" customHeight="false" outlineLevel="0" collapsed="false">
      <c r="K756" s="1"/>
      <c r="L756" s="1"/>
      <c r="M756" s="1"/>
      <c r="N756" s="1"/>
      <c r="O756" s="1"/>
      <c r="P756" s="1"/>
      <c r="Q756" s="1"/>
      <c r="R756" s="1"/>
      <c r="S756" s="565"/>
      <c r="T756" s="239"/>
      <c r="U756" s="239"/>
      <c r="V756" s="239"/>
      <c r="W756" s="239"/>
      <c r="X756" s="239"/>
      <c r="Y756" s="239"/>
      <c r="Z756" s="239"/>
      <c r="AA756" s="1"/>
      <c r="AB756" s="1"/>
      <c r="AC756" s="1"/>
      <c r="AD756" s="1"/>
      <c r="AE756" s="1"/>
      <c r="AF756" s="1"/>
      <c r="AG756" s="1"/>
      <c r="AH756" s="1"/>
      <c r="AI756" s="1"/>
      <c r="AJ756" s="1"/>
      <c r="AK756" s="1"/>
      <c r="AL756" s="1"/>
    </row>
    <row r="757" customFormat="false" ht="15" hidden="false" customHeight="false" outlineLevel="0" collapsed="false">
      <c r="K757" s="1"/>
      <c r="L757" s="1"/>
      <c r="M757" s="1"/>
      <c r="N757" s="1"/>
      <c r="O757" s="1"/>
      <c r="P757" s="1"/>
      <c r="Q757" s="1"/>
      <c r="R757" s="1"/>
      <c r="S757" s="565"/>
      <c r="T757" s="239"/>
      <c r="U757" s="239"/>
      <c r="V757" s="239"/>
      <c r="W757" s="239"/>
      <c r="X757" s="239"/>
      <c r="Y757" s="239"/>
      <c r="Z757" s="239"/>
      <c r="AA757" s="1"/>
      <c r="AB757" s="1"/>
      <c r="AC757" s="1"/>
      <c r="AD757" s="1"/>
      <c r="AE757" s="1"/>
      <c r="AF757" s="1"/>
      <c r="AG757" s="1"/>
      <c r="AH757" s="1"/>
      <c r="AI757" s="1"/>
      <c r="AJ757" s="1"/>
      <c r="AK757" s="1"/>
      <c r="AL757" s="1"/>
    </row>
    <row r="758" customFormat="false" ht="15" hidden="false" customHeight="false" outlineLevel="0" collapsed="false">
      <c r="K758" s="1"/>
      <c r="L758" s="1"/>
      <c r="M758" s="1"/>
      <c r="N758" s="1"/>
      <c r="O758" s="1"/>
      <c r="P758" s="1"/>
      <c r="Q758" s="1"/>
      <c r="R758" s="1"/>
      <c r="S758" s="565"/>
      <c r="T758" s="239"/>
      <c r="U758" s="239"/>
      <c r="V758" s="239"/>
      <c r="W758" s="239"/>
      <c r="X758" s="239"/>
      <c r="Y758" s="239"/>
      <c r="Z758" s="239"/>
      <c r="AA758" s="1"/>
      <c r="AB758" s="1"/>
      <c r="AC758" s="1"/>
      <c r="AD758" s="1"/>
      <c r="AE758" s="1"/>
      <c r="AF758" s="1"/>
      <c r="AG758" s="1"/>
      <c r="AH758" s="1"/>
      <c r="AI758" s="1"/>
      <c r="AJ758" s="1"/>
      <c r="AK758" s="1"/>
      <c r="AL758" s="1"/>
    </row>
    <row r="759" customFormat="false" ht="15" hidden="false" customHeight="false" outlineLevel="0" collapsed="false">
      <c r="K759" s="1"/>
      <c r="L759" s="1"/>
      <c r="M759" s="1"/>
      <c r="N759" s="1"/>
      <c r="O759" s="1"/>
      <c r="P759" s="1"/>
      <c r="Q759" s="1"/>
      <c r="R759" s="1"/>
      <c r="S759" s="565"/>
      <c r="T759" s="239"/>
      <c r="U759" s="239"/>
      <c r="V759" s="239"/>
      <c r="W759" s="239"/>
      <c r="X759" s="239"/>
      <c r="Y759" s="239"/>
      <c r="Z759" s="239"/>
      <c r="AA759" s="1"/>
      <c r="AB759" s="1"/>
      <c r="AC759" s="1"/>
      <c r="AD759" s="1"/>
      <c r="AE759" s="1"/>
      <c r="AF759" s="1"/>
      <c r="AG759" s="1"/>
      <c r="AH759" s="1"/>
      <c r="AI759" s="1"/>
      <c r="AJ759" s="1"/>
      <c r="AK759" s="1"/>
      <c r="AL759" s="1"/>
    </row>
    <row r="760" customFormat="false" ht="15" hidden="false" customHeight="false" outlineLevel="0" collapsed="false">
      <c r="K760" s="1"/>
      <c r="L760" s="1"/>
      <c r="M760" s="1"/>
      <c r="N760" s="1"/>
      <c r="O760" s="1"/>
      <c r="P760" s="1"/>
      <c r="Q760" s="1"/>
      <c r="R760" s="1"/>
      <c r="S760" s="565"/>
      <c r="T760" s="239"/>
      <c r="U760" s="239"/>
      <c r="V760" s="239"/>
      <c r="W760" s="239"/>
      <c r="X760" s="239"/>
      <c r="Y760" s="239"/>
      <c r="Z760" s="239"/>
      <c r="AA760" s="1"/>
      <c r="AB760" s="1"/>
      <c r="AC760" s="1"/>
      <c r="AD760" s="1"/>
      <c r="AE760" s="1"/>
      <c r="AF760" s="1"/>
      <c r="AG760" s="1"/>
      <c r="AH760" s="1"/>
      <c r="AI760" s="1"/>
      <c r="AJ760" s="1"/>
      <c r="AK760" s="1"/>
      <c r="AL760" s="1"/>
    </row>
    <row r="761" customFormat="false" ht="15" hidden="false" customHeight="false" outlineLevel="0" collapsed="false">
      <c r="K761" s="1"/>
      <c r="L761" s="1"/>
      <c r="M761" s="1"/>
      <c r="N761" s="1"/>
      <c r="O761" s="1"/>
      <c r="P761" s="1"/>
      <c r="Q761" s="1"/>
      <c r="R761" s="1"/>
      <c r="S761" s="565"/>
      <c r="T761" s="239"/>
      <c r="U761" s="239"/>
      <c r="V761" s="239"/>
      <c r="W761" s="239"/>
      <c r="X761" s="239"/>
      <c r="Y761" s="239"/>
      <c r="Z761" s="239"/>
      <c r="AA761" s="1"/>
      <c r="AB761" s="1"/>
      <c r="AC761" s="1"/>
      <c r="AD761" s="1"/>
      <c r="AE761" s="1"/>
      <c r="AF761" s="1"/>
      <c r="AG761" s="1"/>
      <c r="AH761" s="1"/>
      <c r="AI761" s="1"/>
      <c r="AJ761" s="1"/>
      <c r="AK761" s="1"/>
      <c r="AL761" s="1"/>
    </row>
    <row r="762" customFormat="false" ht="15" hidden="false" customHeight="false" outlineLevel="0" collapsed="false">
      <c r="K762" s="1"/>
      <c r="L762" s="1"/>
      <c r="M762" s="1"/>
      <c r="N762" s="1"/>
      <c r="O762" s="1"/>
      <c r="P762" s="1"/>
      <c r="Q762" s="1"/>
      <c r="R762" s="1"/>
      <c r="S762" s="565"/>
      <c r="T762" s="239"/>
      <c r="U762" s="239"/>
      <c r="V762" s="239"/>
      <c r="W762" s="239"/>
      <c r="X762" s="239"/>
      <c r="Y762" s="239"/>
      <c r="Z762" s="239"/>
      <c r="AA762" s="1"/>
      <c r="AB762" s="1"/>
      <c r="AC762" s="1"/>
      <c r="AD762" s="1"/>
      <c r="AE762" s="1"/>
      <c r="AF762" s="1"/>
      <c r="AG762" s="1"/>
      <c r="AH762" s="1"/>
      <c r="AI762" s="1"/>
      <c r="AJ762" s="1"/>
      <c r="AK762" s="1"/>
      <c r="AL762" s="1"/>
    </row>
    <row r="763" customFormat="false" ht="15" hidden="false" customHeight="false" outlineLevel="0" collapsed="false">
      <c r="K763" s="1"/>
      <c r="L763" s="1"/>
      <c r="M763" s="1"/>
      <c r="N763" s="1"/>
      <c r="O763" s="1"/>
      <c r="P763" s="1"/>
      <c r="Q763" s="1"/>
      <c r="R763" s="1"/>
      <c r="S763" s="565"/>
      <c r="T763" s="239"/>
      <c r="U763" s="239"/>
      <c r="V763" s="239"/>
      <c r="W763" s="239"/>
      <c r="X763" s="239"/>
      <c r="Y763" s="239"/>
      <c r="Z763" s="239"/>
      <c r="AA763" s="1"/>
      <c r="AB763" s="1"/>
      <c r="AC763" s="1"/>
      <c r="AD763" s="1"/>
      <c r="AE763" s="1"/>
      <c r="AF763" s="1"/>
      <c r="AG763" s="1"/>
      <c r="AH763" s="1"/>
      <c r="AI763" s="1"/>
      <c r="AJ763" s="1"/>
      <c r="AK763" s="1"/>
      <c r="AL763" s="1"/>
    </row>
    <row r="764" customFormat="false" ht="15" hidden="false" customHeight="false" outlineLevel="0" collapsed="false">
      <c r="K764" s="1"/>
      <c r="L764" s="1"/>
      <c r="M764" s="1"/>
      <c r="N764" s="1"/>
      <c r="O764" s="1"/>
      <c r="P764" s="1"/>
      <c r="Q764" s="1"/>
      <c r="R764" s="1"/>
      <c r="S764" s="565"/>
      <c r="T764" s="239"/>
      <c r="U764" s="239"/>
      <c r="V764" s="239"/>
      <c r="W764" s="239"/>
      <c r="X764" s="239"/>
      <c r="Y764" s="239"/>
      <c r="Z764" s="239"/>
      <c r="AA764" s="1"/>
      <c r="AB764" s="1"/>
      <c r="AC764" s="1"/>
      <c r="AD764" s="1"/>
      <c r="AE764" s="1"/>
      <c r="AF764" s="1"/>
      <c r="AG764" s="1"/>
      <c r="AH764" s="1"/>
      <c r="AI764" s="1"/>
      <c r="AJ764" s="1"/>
      <c r="AK764" s="1"/>
      <c r="AL764" s="1"/>
    </row>
    <row r="765" customFormat="false" ht="15" hidden="false" customHeight="false" outlineLevel="0" collapsed="false">
      <c r="K765" s="1"/>
      <c r="L765" s="1"/>
      <c r="M765" s="1"/>
      <c r="N765" s="1"/>
      <c r="O765" s="1"/>
      <c r="P765" s="1"/>
      <c r="Q765" s="1"/>
      <c r="R765" s="1"/>
      <c r="S765" s="565"/>
      <c r="T765" s="239"/>
      <c r="U765" s="239"/>
      <c r="V765" s="239"/>
      <c r="W765" s="239"/>
      <c r="X765" s="239"/>
      <c r="Y765" s="239"/>
      <c r="Z765" s="239"/>
      <c r="AA765" s="1"/>
      <c r="AB765" s="1"/>
      <c r="AC765" s="1"/>
      <c r="AD765" s="1"/>
      <c r="AE765" s="1"/>
      <c r="AF765" s="1"/>
      <c r="AG765" s="1"/>
      <c r="AH765" s="1"/>
      <c r="AI765" s="1"/>
      <c r="AJ765" s="1"/>
      <c r="AK765" s="1"/>
      <c r="AL765" s="1"/>
    </row>
    <row r="766" customFormat="false" ht="15" hidden="false" customHeight="false" outlineLevel="0" collapsed="false">
      <c r="K766" s="1"/>
      <c r="L766" s="1"/>
      <c r="M766" s="1"/>
      <c r="N766" s="1"/>
      <c r="O766" s="1"/>
      <c r="P766" s="1"/>
      <c r="Q766" s="1"/>
      <c r="R766" s="1"/>
      <c r="S766" s="565"/>
      <c r="T766" s="239"/>
      <c r="U766" s="239"/>
      <c r="V766" s="239"/>
      <c r="W766" s="239"/>
      <c r="X766" s="239"/>
      <c r="Y766" s="239"/>
      <c r="Z766" s="239"/>
      <c r="AA766" s="1"/>
      <c r="AB766" s="1"/>
      <c r="AC766" s="1"/>
      <c r="AD766" s="1"/>
      <c r="AE766" s="1"/>
      <c r="AF766" s="1"/>
      <c r="AG766" s="1"/>
      <c r="AH766" s="1"/>
      <c r="AI766" s="1"/>
      <c r="AJ766" s="1"/>
      <c r="AK766" s="1"/>
      <c r="AL766" s="1"/>
    </row>
    <row r="767" customFormat="false" ht="15" hidden="false" customHeight="false" outlineLevel="0" collapsed="false">
      <c r="K767" s="1"/>
      <c r="L767" s="1"/>
      <c r="M767" s="1"/>
      <c r="N767" s="1"/>
      <c r="O767" s="1"/>
      <c r="P767" s="1"/>
      <c r="Q767" s="1"/>
      <c r="R767" s="1"/>
      <c r="S767" s="565"/>
      <c r="T767" s="239"/>
      <c r="U767" s="239"/>
      <c r="V767" s="239"/>
      <c r="W767" s="239"/>
      <c r="X767" s="239"/>
      <c r="Y767" s="239"/>
      <c r="Z767" s="239"/>
      <c r="AA767" s="1"/>
      <c r="AB767" s="1"/>
      <c r="AC767" s="1"/>
      <c r="AD767" s="1"/>
      <c r="AE767" s="1"/>
      <c r="AF767" s="1"/>
      <c r="AG767" s="1"/>
      <c r="AH767" s="1"/>
      <c r="AI767" s="1"/>
      <c r="AJ767" s="1"/>
      <c r="AK767" s="1"/>
      <c r="AL767" s="1"/>
    </row>
    <row r="768" customFormat="false" ht="15" hidden="false" customHeight="false" outlineLevel="0" collapsed="false">
      <c r="K768" s="1"/>
      <c r="L768" s="1"/>
      <c r="M768" s="1"/>
      <c r="N768" s="1"/>
      <c r="O768" s="1"/>
      <c r="P768" s="1"/>
      <c r="Q768" s="1"/>
      <c r="R768" s="1"/>
      <c r="S768" s="565"/>
      <c r="T768" s="239"/>
      <c r="U768" s="239"/>
      <c r="V768" s="239"/>
      <c r="W768" s="239"/>
      <c r="X768" s="239"/>
      <c r="Y768" s="239"/>
      <c r="Z768" s="239"/>
      <c r="AA768" s="1"/>
      <c r="AB768" s="1"/>
      <c r="AC768" s="1"/>
      <c r="AD768" s="1"/>
      <c r="AE768" s="1"/>
      <c r="AF768" s="1"/>
      <c r="AG768" s="1"/>
      <c r="AH768" s="1"/>
      <c r="AI768" s="1"/>
      <c r="AJ768" s="1"/>
      <c r="AK768" s="1"/>
      <c r="AL768" s="1"/>
    </row>
    <row r="769" customFormat="false" ht="15" hidden="false" customHeight="false" outlineLevel="0" collapsed="false">
      <c r="K769" s="1"/>
      <c r="L769" s="1"/>
      <c r="M769" s="1"/>
      <c r="N769" s="1"/>
      <c r="O769" s="1"/>
      <c r="P769" s="1"/>
      <c r="Q769" s="1"/>
      <c r="R769" s="1"/>
      <c r="S769" s="565"/>
      <c r="T769" s="239"/>
      <c r="U769" s="239"/>
      <c r="V769" s="239"/>
      <c r="W769" s="239"/>
      <c r="X769" s="239"/>
      <c r="Y769" s="239"/>
      <c r="Z769" s="239"/>
      <c r="AA769" s="1"/>
      <c r="AB769" s="1"/>
      <c r="AC769" s="1"/>
      <c r="AD769" s="1"/>
      <c r="AE769" s="1"/>
      <c r="AF769" s="1"/>
      <c r="AG769" s="1"/>
      <c r="AH769" s="1"/>
      <c r="AI769" s="1"/>
      <c r="AJ769" s="1"/>
      <c r="AK769" s="1"/>
      <c r="AL769" s="1"/>
    </row>
    <row r="770" customFormat="false" ht="15" hidden="false" customHeight="false" outlineLevel="0" collapsed="false">
      <c r="K770" s="1"/>
      <c r="L770" s="1"/>
      <c r="M770" s="1"/>
      <c r="N770" s="1"/>
      <c r="O770" s="1"/>
      <c r="P770" s="1"/>
      <c r="Q770" s="1"/>
      <c r="R770" s="1"/>
      <c r="S770" s="565"/>
      <c r="T770" s="239"/>
      <c r="U770" s="239"/>
      <c r="V770" s="239"/>
      <c r="W770" s="239"/>
      <c r="X770" s="239"/>
      <c r="Y770" s="239"/>
      <c r="Z770" s="239"/>
      <c r="AA770" s="1"/>
      <c r="AB770" s="1"/>
      <c r="AC770" s="1"/>
      <c r="AD770" s="1"/>
      <c r="AE770" s="1"/>
      <c r="AF770" s="1"/>
      <c r="AG770" s="1"/>
      <c r="AH770" s="1"/>
      <c r="AI770" s="1"/>
      <c r="AJ770" s="1"/>
      <c r="AK770" s="1"/>
      <c r="AL770" s="1"/>
    </row>
    <row r="771" customFormat="false" ht="15" hidden="false" customHeight="false" outlineLevel="0" collapsed="false">
      <c r="K771" s="1"/>
      <c r="L771" s="1"/>
      <c r="M771" s="1"/>
      <c r="N771" s="1"/>
      <c r="O771" s="1"/>
      <c r="P771" s="1"/>
      <c r="Q771" s="1"/>
      <c r="R771" s="1"/>
      <c r="S771" s="565"/>
      <c r="T771" s="239"/>
      <c r="U771" s="239"/>
      <c r="V771" s="239"/>
      <c r="W771" s="239"/>
      <c r="X771" s="239"/>
      <c r="Y771" s="239"/>
      <c r="Z771" s="239"/>
      <c r="AA771" s="1"/>
      <c r="AB771" s="1"/>
      <c r="AC771" s="1"/>
      <c r="AD771" s="1"/>
      <c r="AE771" s="1"/>
      <c r="AF771" s="1"/>
      <c r="AG771" s="1"/>
      <c r="AH771" s="1"/>
      <c r="AI771" s="1"/>
      <c r="AJ771" s="1"/>
      <c r="AK771" s="1"/>
      <c r="AL771" s="1"/>
    </row>
    <row r="772" customFormat="false" ht="15" hidden="false" customHeight="false" outlineLevel="0" collapsed="false">
      <c r="K772" s="1"/>
      <c r="L772" s="1"/>
      <c r="M772" s="1"/>
      <c r="N772" s="1"/>
      <c r="O772" s="1"/>
      <c r="P772" s="1"/>
      <c r="Q772" s="1"/>
      <c r="R772" s="1"/>
      <c r="S772" s="565"/>
      <c r="T772" s="239"/>
      <c r="U772" s="239"/>
      <c r="V772" s="239"/>
      <c r="W772" s="239"/>
      <c r="X772" s="239"/>
      <c r="Y772" s="239"/>
      <c r="Z772" s="239"/>
      <c r="AA772" s="1"/>
      <c r="AB772" s="1"/>
      <c r="AC772" s="1"/>
      <c r="AD772" s="1"/>
      <c r="AE772" s="1"/>
      <c r="AF772" s="1"/>
      <c r="AG772" s="1"/>
      <c r="AH772" s="1"/>
      <c r="AI772" s="1"/>
      <c r="AJ772" s="1"/>
      <c r="AK772" s="1"/>
      <c r="AL772" s="1"/>
    </row>
    <row r="773" customFormat="false" ht="15" hidden="false" customHeight="false" outlineLevel="0" collapsed="false">
      <c r="K773" s="1"/>
      <c r="L773" s="1"/>
      <c r="M773" s="1"/>
      <c r="N773" s="1"/>
      <c r="O773" s="1"/>
      <c r="P773" s="1"/>
      <c r="Q773" s="1"/>
      <c r="R773" s="1"/>
      <c r="S773" s="565"/>
      <c r="T773" s="239"/>
      <c r="U773" s="239"/>
      <c r="V773" s="239"/>
      <c r="W773" s="239"/>
      <c r="X773" s="239"/>
      <c r="Y773" s="239"/>
      <c r="Z773" s="239"/>
      <c r="AA773" s="1"/>
      <c r="AB773" s="1"/>
      <c r="AC773" s="1"/>
      <c r="AD773" s="1"/>
      <c r="AE773" s="1"/>
      <c r="AF773" s="1"/>
      <c r="AG773" s="1"/>
      <c r="AH773" s="1"/>
      <c r="AI773" s="1"/>
      <c r="AJ773" s="1"/>
      <c r="AK773" s="1"/>
      <c r="AL773" s="1"/>
    </row>
    <row r="774" customFormat="false" ht="15" hidden="false" customHeight="false" outlineLevel="0" collapsed="false">
      <c r="K774" s="1"/>
      <c r="L774" s="1"/>
      <c r="M774" s="1"/>
      <c r="N774" s="1"/>
      <c r="O774" s="1"/>
      <c r="P774" s="1"/>
      <c r="Q774" s="1"/>
      <c r="R774" s="1"/>
      <c r="S774" s="565"/>
      <c r="T774" s="239"/>
      <c r="U774" s="239"/>
      <c r="V774" s="239"/>
      <c r="W774" s="239"/>
      <c r="X774" s="239"/>
      <c r="Y774" s="239"/>
      <c r="Z774" s="239"/>
      <c r="AA774" s="1"/>
      <c r="AB774" s="1"/>
      <c r="AC774" s="1"/>
      <c r="AD774" s="1"/>
      <c r="AE774" s="1"/>
      <c r="AF774" s="1"/>
      <c r="AG774" s="1"/>
      <c r="AH774" s="1"/>
      <c r="AI774" s="1"/>
      <c r="AJ774" s="1"/>
      <c r="AK774" s="1"/>
      <c r="AL774" s="1"/>
    </row>
    <row r="775" customFormat="false" ht="15" hidden="false" customHeight="false" outlineLevel="0" collapsed="false">
      <c r="K775" s="1"/>
      <c r="L775" s="1"/>
      <c r="M775" s="1"/>
      <c r="N775" s="1"/>
      <c r="O775" s="1"/>
      <c r="P775" s="1"/>
      <c r="Q775" s="1"/>
      <c r="R775" s="1"/>
      <c r="S775" s="565"/>
      <c r="T775" s="239"/>
      <c r="U775" s="239"/>
      <c r="V775" s="239"/>
      <c r="W775" s="239"/>
      <c r="X775" s="239"/>
      <c r="Y775" s="239"/>
      <c r="Z775" s="239"/>
      <c r="AA775" s="1"/>
      <c r="AB775" s="1"/>
      <c r="AC775" s="1"/>
      <c r="AD775" s="1"/>
      <c r="AE775" s="1"/>
      <c r="AF775" s="1"/>
      <c r="AG775" s="1"/>
      <c r="AH775" s="1"/>
      <c r="AI775" s="1"/>
      <c r="AJ775" s="1"/>
      <c r="AK775" s="1"/>
      <c r="AL775" s="1"/>
    </row>
    <row r="776" customFormat="false" ht="15" hidden="false" customHeight="false" outlineLevel="0" collapsed="false">
      <c r="K776" s="1"/>
      <c r="L776" s="1"/>
      <c r="M776" s="1"/>
      <c r="N776" s="1"/>
      <c r="O776" s="1"/>
      <c r="P776" s="1"/>
      <c r="Q776" s="1"/>
      <c r="R776" s="1"/>
      <c r="S776" s="565"/>
      <c r="T776" s="239"/>
      <c r="U776" s="239"/>
      <c r="V776" s="239"/>
      <c r="W776" s="239"/>
      <c r="X776" s="239"/>
      <c r="Y776" s="239"/>
      <c r="Z776" s="239"/>
      <c r="AA776" s="1"/>
      <c r="AB776" s="1"/>
      <c r="AC776" s="1"/>
      <c r="AD776" s="1"/>
      <c r="AE776" s="1"/>
      <c r="AF776" s="1"/>
      <c r="AG776" s="1"/>
      <c r="AH776" s="1"/>
      <c r="AI776" s="1"/>
      <c r="AJ776" s="1"/>
      <c r="AK776" s="1"/>
      <c r="AL776" s="1"/>
    </row>
    <row r="777" customFormat="false" ht="15" hidden="false" customHeight="false" outlineLevel="0" collapsed="false">
      <c r="K777" s="1"/>
      <c r="L777" s="1"/>
      <c r="M777" s="1"/>
      <c r="N777" s="1"/>
      <c r="O777" s="1"/>
      <c r="P777" s="1"/>
      <c r="Q777" s="1"/>
      <c r="R777" s="1"/>
      <c r="S777" s="565"/>
      <c r="T777" s="239"/>
      <c r="U777" s="239"/>
      <c r="V777" s="239"/>
      <c r="W777" s="239"/>
      <c r="X777" s="239"/>
      <c r="Y777" s="239"/>
      <c r="Z777" s="239"/>
      <c r="AA777" s="1"/>
      <c r="AB777" s="1"/>
      <c r="AC777" s="1"/>
      <c r="AD777" s="1"/>
      <c r="AE777" s="1"/>
      <c r="AF777" s="1"/>
      <c r="AG777" s="1"/>
      <c r="AH777" s="1"/>
      <c r="AI777" s="1"/>
      <c r="AJ777" s="1"/>
      <c r="AK777" s="1"/>
      <c r="AL777" s="1"/>
    </row>
    <row r="778" customFormat="false" ht="15" hidden="false" customHeight="false" outlineLevel="0" collapsed="false">
      <c r="K778" s="1"/>
      <c r="L778" s="1"/>
      <c r="M778" s="1"/>
      <c r="N778" s="1"/>
      <c r="O778" s="1"/>
      <c r="P778" s="1"/>
      <c r="Q778" s="1"/>
      <c r="R778" s="1"/>
      <c r="S778" s="565"/>
      <c r="T778" s="239"/>
      <c r="U778" s="239"/>
      <c r="V778" s="239"/>
      <c r="W778" s="239"/>
      <c r="X778" s="239"/>
      <c r="Y778" s="239"/>
      <c r="Z778" s="239"/>
      <c r="AA778" s="1"/>
      <c r="AB778" s="1"/>
      <c r="AC778" s="1"/>
      <c r="AD778" s="1"/>
      <c r="AE778" s="1"/>
      <c r="AF778" s="1"/>
      <c r="AG778" s="1"/>
      <c r="AH778" s="1"/>
      <c r="AI778" s="1"/>
      <c r="AJ778" s="1"/>
      <c r="AK778" s="1"/>
      <c r="AL778" s="1"/>
    </row>
    <row r="779" customFormat="false" ht="15" hidden="false" customHeight="false" outlineLevel="0" collapsed="false">
      <c r="K779" s="1"/>
      <c r="L779" s="1"/>
      <c r="M779" s="1"/>
      <c r="N779" s="1"/>
      <c r="O779" s="1"/>
      <c r="P779" s="1"/>
      <c r="Q779" s="1"/>
      <c r="R779" s="1"/>
      <c r="S779" s="565"/>
      <c r="T779" s="239"/>
      <c r="U779" s="239"/>
      <c r="V779" s="239"/>
      <c r="W779" s="239"/>
      <c r="X779" s="239"/>
      <c r="Y779" s="239"/>
      <c r="Z779" s="239"/>
      <c r="AA779" s="1"/>
      <c r="AB779" s="1"/>
      <c r="AC779" s="1"/>
      <c r="AD779" s="1"/>
      <c r="AE779" s="1"/>
      <c r="AF779" s="1"/>
      <c r="AG779" s="1"/>
      <c r="AH779" s="1"/>
      <c r="AI779" s="1"/>
      <c r="AJ779" s="1"/>
      <c r="AK779" s="1"/>
      <c r="AL779" s="1"/>
    </row>
    <row r="780" customFormat="false" ht="15" hidden="false" customHeight="false" outlineLevel="0" collapsed="false">
      <c r="K780" s="1"/>
      <c r="L780" s="1"/>
      <c r="M780" s="1"/>
      <c r="N780" s="1"/>
      <c r="O780" s="1"/>
      <c r="P780" s="1"/>
      <c r="Q780" s="1"/>
      <c r="R780" s="1"/>
      <c r="S780" s="565"/>
      <c r="T780" s="239"/>
      <c r="U780" s="239"/>
      <c r="V780" s="239"/>
      <c r="W780" s="239"/>
      <c r="X780" s="239"/>
      <c r="Y780" s="239"/>
      <c r="Z780" s="239"/>
      <c r="AA780" s="1"/>
      <c r="AB780" s="1"/>
      <c r="AC780" s="1"/>
      <c r="AD780" s="1"/>
      <c r="AE780" s="1"/>
      <c r="AF780" s="1"/>
      <c r="AG780" s="1"/>
      <c r="AH780" s="1"/>
      <c r="AI780" s="1"/>
      <c r="AJ780" s="1"/>
      <c r="AK780" s="1"/>
      <c r="AL780" s="1"/>
    </row>
    <row r="781" customFormat="false" ht="15" hidden="false" customHeight="false" outlineLevel="0" collapsed="false">
      <c r="K781" s="1"/>
      <c r="L781" s="1"/>
      <c r="M781" s="1"/>
      <c r="N781" s="1"/>
      <c r="O781" s="1"/>
      <c r="P781" s="1"/>
      <c r="Q781" s="1"/>
      <c r="R781" s="1"/>
      <c r="S781" s="565"/>
      <c r="T781" s="239"/>
      <c r="U781" s="239"/>
      <c r="V781" s="239"/>
      <c r="W781" s="239"/>
      <c r="X781" s="239"/>
      <c r="Y781" s="239"/>
      <c r="Z781" s="239"/>
      <c r="AA781" s="1"/>
      <c r="AB781" s="1"/>
      <c r="AC781" s="1"/>
      <c r="AD781" s="1"/>
      <c r="AE781" s="1"/>
      <c r="AF781" s="1"/>
      <c r="AG781" s="1"/>
      <c r="AH781" s="1"/>
      <c r="AI781" s="1"/>
      <c r="AJ781" s="1"/>
      <c r="AK781" s="1"/>
      <c r="AL781" s="1"/>
    </row>
    <row r="782" customFormat="false" ht="15" hidden="false" customHeight="false" outlineLevel="0" collapsed="false">
      <c r="K782" s="1"/>
      <c r="L782" s="1"/>
      <c r="M782" s="1"/>
      <c r="N782" s="1"/>
      <c r="O782" s="1"/>
      <c r="P782" s="1"/>
      <c r="Q782" s="1"/>
      <c r="R782" s="1"/>
      <c r="S782" s="565"/>
      <c r="T782" s="239"/>
      <c r="U782" s="239"/>
      <c r="V782" s="239"/>
      <c r="W782" s="239"/>
      <c r="X782" s="239"/>
      <c r="Y782" s="239"/>
      <c r="Z782" s="239"/>
      <c r="AA782" s="1"/>
      <c r="AB782" s="1"/>
      <c r="AC782" s="1"/>
      <c r="AD782" s="1"/>
      <c r="AE782" s="1"/>
      <c r="AF782" s="1"/>
      <c r="AG782" s="1"/>
      <c r="AH782" s="1"/>
      <c r="AI782" s="1"/>
      <c r="AJ782" s="1"/>
      <c r="AK782" s="1"/>
      <c r="AL782" s="1"/>
    </row>
    <row r="783" customFormat="false" ht="15" hidden="false" customHeight="false" outlineLevel="0" collapsed="false">
      <c r="K783" s="1"/>
      <c r="L783" s="1"/>
      <c r="M783" s="1"/>
      <c r="N783" s="1"/>
      <c r="O783" s="1"/>
      <c r="P783" s="1"/>
      <c r="Q783" s="1"/>
      <c r="R783" s="1"/>
      <c r="S783" s="565"/>
      <c r="T783" s="239"/>
      <c r="U783" s="239"/>
      <c r="V783" s="239"/>
      <c r="W783" s="239"/>
      <c r="X783" s="239"/>
      <c r="Y783" s="239"/>
      <c r="Z783" s="239"/>
      <c r="AA783" s="1"/>
      <c r="AB783" s="1"/>
      <c r="AC783" s="1"/>
      <c r="AD783" s="1"/>
      <c r="AE783" s="1"/>
      <c r="AF783" s="1"/>
      <c r="AG783" s="1"/>
      <c r="AH783" s="1"/>
      <c r="AI783" s="1"/>
      <c r="AJ783" s="1"/>
      <c r="AK783" s="1"/>
      <c r="AL783" s="1"/>
    </row>
    <row r="784" customFormat="false" ht="15" hidden="false" customHeight="false" outlineLevel="0" collapsed="false">
      <c r="K784" s="1"/>
      <c r="L784" s="1"/>
      <c r="M784" s="1"/>
      <c r="N784" s="1"/>
      <c r="O784" s="1"/>
      <c r="P784" s="1"/>
      <c r="Q784" s="1"/>
      <c r="R784" s="1"/>
      <c r="S784" s="565"/>
      <c r="T784" s="239"/>
      <c r="U784" s="239"/>
      <c r="V784" s="239"/>
      <c r="W784" s="239"/>
      <c r="X784" s="239"/>
      <c r="Y784" s="239"/>
      <c r="Z784" s="239"/>
      <c r="AA784" s="1"/>
      <c r="AB784" s="1"/>
      <c r="AC784" s="1"/>
      <c r="AD784" s="1"/>
      <c r="AE784" s="1"/>
      <c r="AF784" s="1"/>
      <c r="AG784" s="1"/>
      <c r="AH784" s="1"/>
      <c r="AI784" s="1"/>
      <c r="AJ784" s="1"/>
      <c r="AK784" s="1"/>
      <c r="AL784" s="1"/>
    </row>
    <row r="785" customFormat="false" ht="15" hidden="false" customHeight="false" outlineLevel="0" collapsed="false">
      <c r="K785" s="1"/>
      <c r="L785" s="1"/>
      <c r="M785" s="1"/>
      <c r="N785" s="1"/>
      <c r="O785" s="1"/>
      <c r="P785" s="1"/>
      <c r="Q785" s="1"/>
      <c r="R785" s="1"/>
      <c r="S785" s="565"/>
      <c r="T785" s="239"/>
      <c r="U785" s="239"/>
      <c r="V785" s="239"/>
      <c r="W785" s="239"/>
      <c r="X785" s="239"/>
      <c r="Y785" s="239"/>
      <c r="Z785" s="239"/>
      <c r="AA785" s="1"/>
      <c r="AB785" s="1"/>
      <c r="AC785" s="1"/>
      <c r="AD785" s="1"/>
      <c r="AE785" s="1"/>
      <c r="AF785" s="1"/>
      <c r="AG785" s="1"/>
      <c r="AH785" s="1"/>
      <c r="AI785" s="1"/>
      <c r="AJ785" s="1"/>
      <c r="AK785" s="1"/>
      <c r="AL785" s="1"/>
    </row>
    <row r="786" customFormat="false" ht="15" hidden="false" customHeight="false" outlineLevel="0" collapsed="false">
      <c r="K786" s="1"/>
      <c r="L786" s="1"/>
      <c r="M786" s="1"/>
      <c r="N786" s="1"/>
      <c r="O786" s="1"/>
      <c r="P786" s="1"/>
      <c r="Q786" s="1"/>
      <c r="R786" s="1"/>
      <c r="S786" s="565"/>
      <c r="T786" s="239"/>
      <c r="U786" s="239"/>
      <c r="V786" s="239"/>
      <c r="W786" s="239"/>
      <c r="X786" s="239"/>
      <c r="Y786" s="239"/>
      <c r="Z786" s="239"/>
      <c r="AA786" s="1"/>
      <c r="AB786" s="1"/>
      <c r="AC786" s="1"/>
      <c r="AD786" s="1"/>
      <c r="AE786" s="1"/>
      <c r="AF786" s="1"/>
      <c r="AG786" s="1"/>
      <c r="AH786" s="1"/>
      <c r="AI786" s="1"/>
      <c r="AJ786" s="1"/>
      <c r="AK786" s="1"/>
      <c r="AL786" s="1"/>
    </row>
    <row r="787" customFormat="false" ht="15" hidden="false" customHeight="false" outlineLevel="0" collapsed="false">
      <c r="K787" s="1"/>
      <c r="L787" s="1"/>
      <c r="M787" s="1"/>
      <c r="N787" s="1"/>
      <c r="O787" s="1"/>
      <c r="P787" s="1"/>
      <c r="Q787" s="1"/>
      <c r="R787" s="1"/>
      <c r="S787" s="565"/>
      <c r="T787" s="239"/>
      <c r="U787" s="239"/>
      <c r="V787" s="239"/>
      <c r="W787" s="239"/>
      <c r="X787" s="239"/>
      <c r="Y787" s="239"/>
      <c r="Z787" s="239"/>
      <c r="AA787" s="1"/>
      <c r="AB787" s="1"/>
      <c r="AC787" s="1"/>
      <c r="AD787" s="1"/>
      <c r="AE787" s="1"/>
      <c r="AF787" s="1"/>
      <c r="AG787" s="1"/>
      <c r="AH787" s="1"/>
      <c r="AI787" s="1"/>
      <c r="AJ787" s="1"/>
      <c r="AK787" s="1"/>
      <c r="AL787" s="1"/>
    </row>
    <row r="788" customFormat="false" ht="15" hidden="false" customHeight="false" outlineLevel="0" collapsed="false">
      <c r="K788" s="1"/>
      <c r="L788" s="1"/>
      <c r="M788" s="1"/>
      <c r="N788" s="1"/>
      <c r="O788" s="1"/>
      <c r="P788" s="1"/>
      <c r="Q788" s="1"/>
      <c r="R788" s="1"/>
      <c r="S788" s="565"/>
      <c r="T788" s="239"/>
      <c r="U788" s="239"/>
      <c r="V788" s="239"/>
      <c r="W788" s="239"/>
      <c r="X788" s="239"/>
      <c r="Y788" s="239"/>
      <c r="Z788" s="239"/>
      <c r="AA788" s="1"/>
      <c r="AB788" s="1"/>
      <c r="AC788" s="1"/>
      <c r="AD788" s="1"/>
      <c r="AE788" s="1"/>
      <c r="AF788" s="1"/>
      <c r="AG788" s="1"/>
      <c r="AH788" s="1"/>
      <c r="AI788" s="1"/>
      <c r="AJ788" s="1"/>
      <c r="AK788" s="1"/>
      <c r="AL788" s="1"/>
    </row>
    <row r="789" customFormat="false" ht="15" hidden="false" customHeight="false" outlineLevel="0" collapsed="false">
      <c r="K789" s="1"/>
      <c r="L789" s="1"/>
      <c r="M789" s="1"/>
      <c r="N789" s="1"/>
      <c r="O789" s="1"/>
      <c r="P789" s="1"/>
      <c r="Q789" s="1"/>
      <c r="R789" s="1"/>
      <c r="S789" s="565"/>
      <c r="T789" s="239"/>
      <c r="U789" s="239"/>
      <c r="V789" s="239"/>
      <c r="W789" s="239"/>
      <c r="X789" s="239"/>
      <c r="Y789" s="239"/>
      <c r="Z789" s="239"/>
      <c r="AA789" s="1"/>
      <c r="AB789" s="1"/>
      <c r="AC789" s="1"/>
      <c r="AD789" s="1"/>
      <c r="AE789" s="1"/>
      <c r="AF789" s="1"/>
      <c r="AG789" s="1"/>
      <c r="AH789" s="1"/>
      <c r="AI789" s="1"/>
      <c r="AJ789" s="1"/>
      <c r="AK789" s="1"/>
      <c r="AL789" s="1"/>
    </row>
    <row r="790" customFormat="false" ht="15" hidden="false" customHeight="false" outlineLevel="0" collapsed="false">
      <c r="K790" s="1"/>
      <c r="L790" s="1"/>
      <c r="M790" s="1"/>
      <c r="N790" s="1"/>
      <c r="O790" s="1"/>
      <c r="P790" s="1"/>
      <c r="Q790" s="1"/>
      <c r="R790" s="1"/>
      <c r="S790" s="565"/>
      <c r="T790" s="239"/>
      <c r="U790" s="239"/>
      <c r="V790" s="239"/>
      <c r="W790" s="239"/>
      <c r="X790" s="239"/>
      <c r="Y790" s="239"/>
      <c r="Z790" s="239"/>
      <c r="AA790" s="1"/>
      <c r="AB790" s="1"/>
      <c r="AC790" s="1"/>
      <c r="AD790" s="1"/>
      <c r="AE790" s="1"/>
      <c r="AF790" s="1"/>
      <c r="AG790" s="1"/>
      <c r="AH790" s="1"/>
      <c r="AI790" s="1"/>
      <c r="AJ790" s="1"/>
      <c r="AK790" s="1"/>
      <c r="AL790" s="1"/>
    </row>
    <row r="791" customFormat="false" ht="15" hidden="false" customHeight="false" outlineLevel="0" collapsed="false">
      <c r="K791" s="1"/>
      <c r="L791" s="1"/>
      <c r="M791" s="1"/>
      <c r="N791" s="1"/>
      <c r="O791" s="1"/>
      <c r="P791" s="1"/>
      <c r="Q791" s="1"/>
      <c r="R791" s="1"/>
      <c r="S791" s="565"/>
      <c r="T791" s="239"/>
      <c r="U791" s="239"/>
      <c r="V791" s="239"/>
      <c r="W791" s="239"/>
      <c r="X791" s="239"/>
      <c r="Y791" s="239"/>
      <c r="Z791" s="239"/>
      <c r="AA791" s="1"/>
      <c r="AB791" s="1"/>
      <c r="AC791" s="1"/>
      <c r="AD791" s="1"/>
      <c r="AE791" s="1"/>
      <c r="AF791" s="1"/>
      <c r="AG791" s="1"/>
      <c r="AH791" s="1"/>
      <c r="AI791" s="1"/>
      <c r="AJ791" s="1"/>
      <c r="AK791" s="1"/>
      <c r="AL791" s="1"/>
    </row>
    <row r="792" customFormat="false" ht="15" hidden="false" customHeight="false" outlineLevel="0" collapsed="false">
      <c r="K792" s="1"/>
      <c r="L792" s="1"/>
      <c r="M792" s="1"/>
      <c r="N792" s="1"/>
      <c r="O792" s="1"/>
      <c r="P792" s="1"/>
      <c r="Q792" s="1"/>
      <c r="R792" s="1"/>
      <c r="S792" s="565"/>
      <c r="T792" s="239"/>
      <c r="U792" s="239"/>
      <c r="V792" s="239"/>
      <c r="W792" s="239"/>
      <c r="X792" s="239"/>
      <c r="Y792" s="239"/>
      <c r="Z792" s="239"/>
      <c r="AA792" s="1"/>
      <c r="AB792" s="1"/>
      <c r="AC792" s="1"/>
      <c r="AD792" s="1"/>
      <c r="AE792" s="1"/>
      <c r="AF792" s="1"/>
      <c r="AG792" s="1"/>
      <c r="AH792" s="1"/>
      <c r="AI792" s="1"/>
      <c r="AJ792" s="1"/>
      <c r="AK792" s="1"/>
      <c r="AL792" s="1"/>
    </row>
    <row r="793" customFormat="false" ht="15" hidden="false" customHeight="false" outlineLevel="0" collapsed="false">
      <c r="K793" s="1"/>
      <c r="L793" s="1"/>
      <c r="M793" s="1"/>
      <c r="N793" s="1"/>
      <c r="O793" s="1"/>
      <c r="P793" s="1"/>
      <c r="Q793" s="1"/>
      <c r="R793" s="1"/>
      <c r="S793" s="565"/>
      <c r="T793" s="239"/>
      <c r="U793" s="239"/>
      <c r="V793" s="239"/>
      <c r="W793" s="239"/>
      <c r="X793" s="239"/>
      <c r="Y793" s="239"/>
      <c r="Z793" s="239"/>
      <c r="AA793" s="1"/>
      <c r="AB793" s="1"/>
      <c r="AC793" s="1"/>
      <c r="AD793" s="1"/>
      <c r="AE793" s="1"/>
      <c r="AF793" s="1"/>
      <c r="AG793" s="1"/>
      <c r="AH793" s="1"/>
      <c r="AI793" s="1"/>
      <c r="AJ793" s="1"/>
      <c r="AK793" s="1"/>
      <c r="AL793" s="1"/>
    </row>
    <row r="794" customFormat="false" ht="15" hidden="false" customHeight="false" outlineLevel="0" collapsed="false">
      <c r="K794" s="1"/>
      <c r="L794" s="1"/>
      <c r="M794" s="1"/>
      <c r="N794" s="1"/>
      <c r="O794" s="1"/>
      <c r="P794" s="1"/>
      <c r="Q794" s="1"/>
      <c r="R794" s="1"/>
      <c r="S794" s="565"/>
      <c r="T794" s="239"/>
      <c r="U794" s="239"/>
      <c r="V794" s="239"/>
      <c r="W794" s="239"/>
      <c r="X794" s="239"/>
      <c r="Y794" s="239"/>
      <c r="Z794" s="239"/>
      <c r="AA794" s="1"/>
      <c r="AB794" s="1"/>
      <c r="AC794" s="1"/>
      <c r="AD794" s="1"/>
      <c r="AE794" s="1"/>
      <c r="AF794" s="1"/>
      <c r="AG794" s="1"/>
      <c r="AH794" s="1"/>
      <c r="AI794" s="1"/>
      <c r="AJ794" s="1"/>
      <c r="AK794" s="1"/>
      <c r="AL794" s="1"/>
    </row>
    <row r="795" customFormat="false" ht="15" hidden="false" customHeight="false" outlineLevel="0" collapsed="false">
      <c r="K795" s="1"/>
      <c r="L795" s="1"/>
      <c r="M795" s="1"/>
      <c r="N795" s="1"/>
      <c r="O795" s="1"/>
      <c r="P795" s="1"/>
      <c r="Q795" s="1"/>
      <c r="R795" s="1"/>
      <c r="S795" s="565"/>
      <c r="T795" s="239"/>
      <c r="U795" s="239"/>
      <c r="V795" s="239"/>
      <c r="W795" s="239"/>
      <c r="X795" s="239"/>
      <c r="Y795" s="239"/>
      <c r="Z795" s="239"/>
      <c r="AA795" s="1"/>
      <c r="AB795" s="1"/>
      <c r="AC795" s="1"/>
      <c r="AD795" s="1"/>
      <c r="AE795" s="1"/>
      <c r="AF795" s="1"/>
      <c r="AG795" s="1"/>
      <c r="AH795" s="1"/>
      <c r="AI795" s="1"/>
      <c r="AJ795" s="1"/>
      <c r="AK795" s="1"/>
      <c r="AL795" s="1"/>
    </row>
    <row r="796" customFormat="false" ht="15" hidden="false" customHeight="false" outlineLevel="0" collapsed="false">
      <c r="K796" s="1"/>
      <c r="L796" s="1"/>
      <c r="M796" s="1"/>
      <c r="N796" s="1"/>
      <c r="O796" s="1"/>
      <c r="P796" s="1"/>
      <c r="Q796" s="1"/>
      <c r="R796" s="1"/>
      <c r="S796" s="565"/>
      <c r="T796" s="239"/>
      <c r="U796" s="239"/>
      <c r="V796" s="239"/>
      <c r="W796" s="239"/>
      <c r="X796" s="239"/>
      <c r="Y796" s="239"/>
      <c r="Z796" s="239"/>
      <c r="AA796" s="1"/>
      <c r="AB796" s="1"/>
      <c r="AC796" s="1"/>
      <c r="AD796" s="1"/>
      <c r="AE796" s="1"/>
      <c r="AF796" s="1"/>
      <c r="AG796" s="1"/>
      <c r="AH796" s="1"/>
      <c r="AI796" s="1"/>
      <c r="AJ796" s="1"/>
      <c r="AK796" s="1"/>
      <c r="AL796" s="1"/>
    </row>
    <row r="797" customFormat="false" ht="15" hidden="false" customHeight="false" outlineLevel="0" collapsed="false">
      <c r="K797" s="1"/>
      <c r="L797" s="1"/>
      <c r="M797" s="1"/>
      <c r="N797" s="1"/>
      <c r="O797" s="1"/>
      <c r="P797" s="1"/>
      <c r="Q797" s="1"/>
      <c r="R797" s="1"/>
      <c r="S797" s="565"/>
      <c r="T797" s="239"/>
      <c r="U797" s="239"/>
      <c r="V797" s="239"/>
      <c r="W797" s="239"/>
      <c r="X797" s="239"/>
      <c r="Y797" s="239"/>
      <c r="Z797" s="239"/>
      <c r="AA797" s="1"/>
      <c r="AB797" s="1"/>
      <c r="AC797" s="1"/>
      <c r="AD797" s="1"/>
      <c r="AE797" s="1"/>
      <c r="AF797" s="1"/>
      <c r="AG797" s="1"/>
      <c r="AH797" s="1"/>
      <c r="AI797" s="1"/>
      <c r="AJ797" s="1"/>
      <c r="AK797" s="1"/>
      <c r="AL797" s="1"/>
    </row>
    <row r="798" customFormat="false" ht="15" hidden="false" customHeight="false" outlineLevel="0" collapsed="false">
      <c r="K798" s="1"/>
      <c r="L798" s="1"/>
      <c r="M798" s="1"/>
      <c r="N798" s="1"/>
      <c r="O798" s="1"/>
      <c r="P798" s="1"/>
      <c r="Q798" s="1"/>
      <c r="R798" s="1"/>
      <c r="S798" s="565"/>
      <c r="T798" s="239"/>
      <c r="U798" s="239"/>
      <c r="V798" s="239"/>
      <c r="W798" s="239"/>
      <c r="X798" s="239"/>
      <c r="Y798" s="239"/>
      <c r="Z798" s="239"/>
      <c r="AA798" s="1"/>
      <c r="AB798" s="1"/>
      <c r="AC798" s="1"/>
      <c r="AD798" s="1"/>
      <c r="AE798" s="1"/>
      <c r="AF798" s="1"/>
      <c r="AG798" s="1"/>
      <c r="AH798" s="1"/>
      <c r="AI798" s="1"/>
      <c r="AJ798" s="1"/>
      <c r="AK798" s="1"/>
      <c r="AL798" s="1"/>
    </row>
    <row r="799" customFormat="false" ht="15" hidden="false" customHeight="false" outlineLevel="0" collapsed="false">
      <c r="K799" s="1"/>
      <c r="L799" s="1"/>
      <c r="M799" s="1"/>
      <c r="N799" s="1"/>
      <c r="O799" s="1"/>
      <c r="P799" s="1"/>
      <c r="Q799" s="1"/>
      <c r="R799" s="1"/>
      <c r="S799" s="565"/>
      <c r="T799" s="239"/>
      <c r="U799" s="239"/>
      <c r="V799" s="239"/>
      <c r="W799" s="239"/>
      <c r="X799" s="239"/>
      <c r="Y799" s="239"/>
      <c r="Z799" s="239"/>
      <c r="AA799" s="1"/>
      <c r="AB799" s="1"/>
      <c r="AC799" s="1"/>
      <c r="AD799" s="1"/>
      <c r="AE799" s="1"/>
      <c r="AF799" s="1"/>
      <c r="AG799" s="1"/>
      <c r="AH799" s="1"/>
      <c r="AI799" s="1"/>
      <c r="AJ799" s="1"/>
      <c r="AK799" s="1"/>
      <c r="AL799" s="1"/>
    </row>
    <row r="800" customFormat="false" ht="15" hidden="false" customHeight="false" outlineLevel="0" collapsed="false">
      <c r="K800" s="1"/>
      <c r="L800" s="1"/>
      <c r="M800" s="1"/>
      <c r="N800" s="1"/>
      <c r="O800" s="1"/>
      <c r="P800" s="1"/>
      <c r="Q800" s="1"/>
      <c r="R800" s="1"/>
      <c r="S800" s="565"/>
      <c r="T800" s="239"/>
      <c r="U800" s="239"/>
      <c r="V800" s="239"/>
      <c r="W800" s="239"/>
      <c r="X800" s="239"/>
      <c r="Y800" s="239"/>
      <c r="Z800" s="239"/>
      <c r="AA800" s="1"/>
      <c r="AB800" s="1"/>
      <c r="AC800" s="1"/>
      <c r="AD800" s="1"/>
      <c r="AE800" s="1"/>
      <c r="AF800" s="1"/>
      <c r="AG800" s="1"/>
      <c r="AH800" s="1"/>
      <c r="AI800" s="1"/>
      <c r="AJ800" s="1"/>
      <c r="AK800" s="1"/>
      <c r="AL800" s="1"/>
    </row>
    <row r="801" customFormat="false" ht="15" hidden="false" customHeight="false" outlineLevel="0" collapsed="false">
      <c r="K801" s="1"/>
      <c r="L801" s="1"/>
      <c r="M801" s="1"/>
      <c r="N801" s="1"/>
      <c r="O801" s="1"/>
      <c r="P801" s="1"/>
      <c r="Q801" s="1"/>
      <c r="R801" s="1"/>
      <c r="S801" s="565"/>
      <c r="T801" s="239"/>
      <c r="U801" s="239"/>
      <c r="V801" s="239"/>
      <c r="W801" s="239"/>
      <c r="X801" s="239"/>
      <c r="Y801" s="239"/>
      <c r="Z801" s="239"/>
      <c r="AA801" s="1"/>
      <c r="AB801" s="1"/>
      <c r="AC801" s="1"/>
      <c r="AD801" s="1"/>
      <c r="AE801" s="1"/>
      <c r="AF801" s="1"/>
      <c r="AG801" s="1"/>
      <c r="AH801" s="1"/>
      <c r="AI801" s="1"/>
      <c r="AJ801" s="1"/>
      <c r="AK801" s="1"/>
      <c r="AL801" s="1"/>
    </row>
    <row r="802" customFormat="false" ht="15" hidden="false" customHeight="false" outlineLevel="0" collapsed="false">
      <c r="K802" s="1"/>
      <c r="L802" s="1"/>
      <c r="M802" s="1"/>
      <c r="N802" s="1"/>
      <c r="O802" s="1"/>
      <c r="P802" s="1"/>
      <c r="Q802" s="1"/>
      <c r="R802" s="1"/>
      <c r="S802" s="565"/>
      <c r="T802" s="239"/>
      <c r="U802" s="239"/>
      <c r="V802" s="239"/>
      <c r="W802" s="239"/>
      <c r="X802" s="239"/>
      <c r="Y802" s="239"/>
      <c r="Z802" s="239"/>
      <c r="AA802" s="1"/>
      <c r="AB802" s="1"/>
      <c r="AC802" s="1"/>
      <c r="AD802" s="1"/>
      <c r="AE802" s="1"/>
      <c r="AF802" s="1"/>
      <c r="AG802" s="1"/>
      <c r="AH802" s="1"/>
      <c r="AI802" s="1"/>
      <c r="AJ802" s="1"/>
      <c r="AK802" s="1"/>
      <c r="AL802" s="1"/>
    </row>
    <row r="803" customFormat="false" ht="15" hidden="false" customHeight="false" outlineLevel="0" collapsed="false">
      <c r="K803" s="1"/>
      <c r="L803" s="1"/>
      <c r="M803" s="1"/>
      <c r="N803" s="1"/>
      <c r="O803" s="1"/>
      <c r="P803" s="1"/>
      <c r="Q803" s="1"/>
      <c r="R803" s="1"/>
      <c r="S803" s="565"/>
      <c r="T803" s="239"/>
      <c r="U803" s="239"/>
      <c r="V803" s="239"/>
      <c r="W803" s="239"/>
      <c r="X803" s="239"/>
      <c r="Y803" s="239"/>
      <c r="Z803" s="239"/>
      <c r="AA803" s="1"/>
      <c r="AB803" s="1"/>
      <c r="AC803" s="1"/>
      <c r="AD803" s="1"/>
      <c r="AE803" s="1"/>
      <c r="AF803" s="1"/>
      <c r="AG803" s="1"/>
      <c r="AH803" s="1"/>
      <c r="AI803" s="1"/>
      <c r="AJ803" s="1"/>
      <c r="AK803" s="1"/>
      <c r="AL803" s="1"/>
    </row>
    <row r="804" customFormat="false" ht="15" hidden="false" customHeight="false" outlineLevel="0" collapsed="false">
      <c r="K804" s="1"/>
      <c r="L804" s="1"/>
      <c r="M804" s="1"/>
      <c r="N804" s="1"/>
      <c r="O804" s="1"/>
      <c r="P804" s="1"/>
      <c r="Q804" s="1"/>
      <c r="R804" s="1"/>
      <c r="S804" s="565"/>
      <c r="T804" s="239"/>
      <c r="U804" s="239"/>
      <c r="V804" s="239"/>
      <c r="W804" s="239"/>
      <c r="X804" s="239"/>
      <c r="Y804" s="239"/>
      <c r="Z804" s="239"/>
      <c r="AA804" s="1"/>
      <c r="AB804" s="1"/>
      <c r="AC804" s="1"/>
      <c r="AD804" s="1"/>
      <c r="AE804" s="1"/>
      <c r="AF804" s="1"/>
      <c r="AG804" s="1"/>
      <c r="AH804" s="1"/>
      <c r="AI804" s="1"/>
      <c r="AJ804" s="1"/>
      <c r="AK804" s="1"/>
      <c r="AL804" s="1"/>
    </row>
    <row r="805" customFormat="false" ht="15" hidden="false" customHeight="false" outlineLevel="0" collapsed="false">
      <c r="K805" s="1"/>
      <c r="L805" s="1"/>
      <c r="M805" s="1"/>
      <c r="N805" s="1"/>
      <c r="O805" s="1"/>
      <c r="P805" s="1"/>
      <c r="Q805" s="1"/>
      <c r="R805" s="1"/>
      <c r="S805" s="565"/>
      <c r="T805" s="239"/>
      <c r="U805" s="239"/>
      <c r="V805" s="239"/>
      <c r="W805" s="239"/>
      <c r="X805" s="239"/>
      <c r="Y805" s="239"/>
      <c r="Z805" s="239"/>
      <c r="AA805" s="1"/>
      <c r="AB805" s="1"/>
      <c r="AC805" s="1"/>
      <c r="AD805" s="1"/>
      <c r="AE805" s="1"/>
      <c r="AF805" s="1"/>
      <c r="AG805" s="1"/>
      <c r="AH805" s="1"/>
      <c r="AI805" s="1"/>
      <c r="AJ805" s="1"/>
      <c r="AK805" s="1"/>
      <c r="AL805" s="1"/>
    </row>
    <row r="806" customFormat="false" ht="15" hidden="false" customHeight="false" outlineLevel="0" collapsed="false">
      <c r="K806" s="1"/>
      <c r="L806" s="1"/>
      <c r="M806" s="1"/>
      <c r="N806" s="1"/>
      <c r="O806" s="1"/>
      <c r="P806" s="1"/>
      <c r="Q806" s="1"/>
      <c r="R806" s="1"/>
      <c r="S806" s="565"/>
      <c r="T806" s="239"/>
      <c r="U806" s="239"/>
      <c r="V806" s="239"/>
      <c r="W806" s="239"/>
      <c r="X806" s="239"/>
      <c r="Y806" s="239"/>
      <c r="Z806" s="239"/>
      <c r="AA806" s="1"/>
      <c r="AB806" s="1"/>
      <c r="AC806" s="1"/>
      <c r="AD806" s="1"/>
      <c r="AE806" s="1"/>
      <c r="AF806" s="1"/>
      <c r="AG806" s="1"/>
      <c r="AH806" s="1"/>
      <c r="AI806" s="1"/>
      <c r="AJ806" s="1"/>
      <c r="AK806" s="1"/>
      <c r="AL806" s="1"/>
    </row>
    <row r="807" customFormat="false" ht="15" hidden="false" customHeight="false" outlineLevel="0" collapsed="false">
      <c r="K807" s="1"/>
      <c r="L807" s="1"/>
      <c r="M807" s="1"/>
      <c r="N807" s="1"/>
      <c r="O807" s="1"/>
      <c r="P807" s="1"/>
      <c r="Q807" s="1"/>
      <c r="R807" s="1"/>
      <c r="S807" s="565"/>
      <c r="T807" s="239"/>
      <c r="U807" s="239"/>
      <c r="V807" s="239"/>
      <c r="W807" s="239"/>
      <c r="X807" s="239"/>
      <c r="Y807" s="239"/>
      <c r="Z807" s="239"/>
      <c r="AA807" s="1"/>
      <c r="AB807" s="1"/>
      <c r="AC807" s="1"/>
      <c r="AD807" s="1"/>
      <c r="AE807" s="1"/>
      <c r="AF807" s="1"/>
      <c r="AG807" s="1"/>
      <c r="AH807" s="1"/>
      <c r="AI807" s="1"/>
      <c r="AJ807" s="1"/>
      <c r="AK807" s="1"/>
      <c r="AL807" s="1"/>
    </row>
    <row r="808" customFormat="false" ht="15" hidden="false" customHeight="false" outlineLevel="0" collapsed="false">
      <c r="K808" s="1"/>
      <c r="L808" s="1"/>
      <c r="M808" s="1"/>
      <c r="N808" s="1"/>
      <c r="O808" s="1"/>
      <c r="P808" s="1"/>
      <c r="Q808" s="1"/>
      <c r="R808" s="1"/>
      <c r="S808" s="565"/>
      <c r="T808" s="239"/>
      <c r="U808" s="239"/>
      <c r="V808" s="239"/>
      <c r="W808" s="239"/>
      <c r="X808" s="239"/>
      <c r="Y808" s="239"/>
      <c r="Z808" s="239"/>
      <c r="AA808" s="1"/>
      <c r="AB808" s="1"/>
      <c r="AC808" s="1"/>
      <c r="AD808" s="1"/>
      <c r="AE808" s="1"/>
      <c r="AF808" s="1"/>
      <c r="AG808" s="1"/>
      <c r="AH808" s="1"/>
      <c r="AI808" s="1"/>
      <c r="AJ808" s="1"/>
      <c r="AK808" s="1"/>
      <c r="AL808" s="1"/>
    </row>
    <row r="809" customFormat="false" ht="15" hidden="false" customHeight="false" outlineLevel="0" collapsed="false">
      <c r="K809" s="1"/>
      <c r="L809" s="1"/>
      <c r="M809" s="1"/>
      <c r="N809" s="1"/>
      <c r="O809" s="1"/>
      <c r="P809" s="1"/>
      <c r="Q809" s="1"/>
      <c r="R809" s="1"/>
      <c r="S809" s="565"/>
      <c r="T809" s="239"/>
      <c r="U809" s="239"/>
      <c r="V809" s="239"/>
      <c r="W809" s="239"/>
      <c r="X809" s="239"/>
      <c r="Y809" s="239"/>
      <c r="Z809" s="239"/>
      <c r="AA809" s="1"/>
      <c r="AB809" s="1"/>
      <c r="AC809" s="1"/>
      <c r="AD809" s="1"/>
      <c r="AE809" s="1"/>
      <c r="AF809" s="1"/>
      <c r="AG809" s="1"/>
      <c r="AH809" s="1"/>
      <c r="AI809" s="1"/>
      <c r="AJ809" s="1"/>
      <c r="AK809" s="1"/>
      <c r="AL809" s="1"/>
    </row>
    <row r="810" customFormat="false" ht="15" hidden="false" customHeight="false" outlineLevel="0" collapsed="false">
      <c r="K810" s="1"/>
      <c r="L810" s="1"/>
      <c r="M810" s="1"/>
      <c r="N810" s="1"/>
      <c r="O810" s="1"/>
      <c r="P810" s="1"/>
      <c r="Q810" s="1"/>
      <c r="R810" s="1"/>
      <c r="S810" s="565"/>
      <c r="T810" s="239"/>
      <c r="U810" s="239"/>
      <c r="V810" s="239"/>
      <c r="W810" s="239"/>
      <c r="X810" s="239"/>
      <c r="Y810" s="239"/>
      <c r="Z810" s="239"/>
      <c r="AA810" s="1"/>
      <c r="AB810" s="1"/>
      <c r="AC810" s="1"/>
      <c r="AD810" s="1"/>
      <c r="AE810" s="1"/>
      <c r="AF810" s="1"/>
      <c r="AG810" s="1"/>
      <c r="AH810" s="1"/>
      <c r="AI810" s="1"/>
      <c r="AJ810" s="1"/>
      <c r="AK810" s="1"/>
      <c r="AL810" s="1"/>
    </row>
    <row r="811" customFormat="false" ht="15" hidden="false" customHeight="false" outlineLevel="0" collapsed="false">
      <c r="K811" s="1"/>
      <c r="L811" s="1"/>
      <c r="M811" s="1"/>
      <c r="N811" s="1"/>
      <c r="O811" s="1"/>
      <c r="P811" s="1"/>
      <c r="Q811" s="1"/>
      <c r="R811" s="1"/>
      <c r="S811" s="565"/>
      <c r="T811" s="239"/>
      <c r="U811" s="239"/>
      <c r="V811" s="239"/>
      <c r="W811" s="239"/>
      <c r="X811" s="239"/>
      <c r="Y811" s="239"/>
      <c r="Z811" s="239"/>
      <c r="AA811" s="1"/>
      <c r="AB811" s="1"/>
      <c r="AC811" s="1"/>
      <c r="AD811" s="1"/>
      <c r="AE811" s="1"/>
      <c r="AF811" s="1"/>
      <c r="AG811" s="1"/>
      <c r="AH811" s="1"/>
      <c r="AI811" s="1"/>
      <c r="AJ811" s="1"/>
      <c r="AK811" s="1"/>
      <c r="AL811" s="1"/>
    </row>
    <row r="812" customFormat="false" ht="15" hidden="false" customHeight="false" outlineLevel="0" collapsed="false">
      <c r="K812" s="1"/>
      <c r="L812" s="1"/>
      <c r="M812" s="1"/>
      <c r="N812" s="1"/>
      <c r="O812" s="1"/>
      <c r="P812" s="1"/>
      <c r="Q812" s="1"/>
      <c r="R812" s="1"/>
      <c r="S812" s="565"/>
      <c r="T812" s="239"/>
      <c r="U812" s="239"/>
      <c r="V812" s="239"/>
      <c r="W812" s="239"/>
      <c r="X812" s="239"/>
      <c r="Y812" s="239"/>
      <c r="Z812" s="239"/>
      <c r="AA812" s="1"/>
      <c r="AB812" s="1"/>
      <c r="AC812" s="1"/>
      <c r="AD812" s="1"/>
      <c r="AE812" s="1"/>
      <c r="AF812" s="1"/>
      <c r="AG812" s="1"/>
      <c r="AH812" s="1"/>
      <c r="AI812" s="1"/>
      <c r="AJ812" s="1"/>
      <c r="AK812" s="1"/>
      <c r="AL812" s="1"/>
    </row>
    <row r="813" customFormat="false" ht="15" hidden="false" customHeight="false" outlineLevel="0" collapsed="false">
      <c r="K813" s="1"/>
      <c r="L813" s="1"/>
      <c r="M813" s="1"/>
      <c r="N813" s="1"/>
      <c r="O813" s="1"/>
      <c r="P813" s="1"/>
      <c r="Q813" s="1"/>
      <c r="R813" s="1"/>
      <c r="S813" s="565"/>
      <c r="T813" s="239"/>
      <c r="U813" s="239"/>
      <c r="V813" s="239"/>
      <c r="W813" s="239"/>
      <c r="X813" s="239"/>
      <c r="Y813" s="239"/>
      <c r="Z813" s="239"/>
      <c r="AA813" s="1"/>
      <c r="AB813" s="1"/>
      <c r="AC813" s="1"/>
      <c r="AD813" s="1"/>
      <c r="AE813" s="1"/>
      <c r="AF813" s="1"/>
      <c r="AG813" s="1"/>
      <c r="AH813" s="1"/>
      <c r="AI813" s="1"/>
      <c r="AJ813" s="1"/>
      <c r="AK813" s="1"/>
      <c r="AL813" s="1"/>
    </row>
    <row r="814" customFormat="false" ht="15" hidden="false" customHeight="false" outlineLevel="0" collapsed="false">
      <c r="K814" s="1"/>
      <c r="L814" s="1"/>
      <c r="M814" s="1"/>
      <c r="N814" s="1"/>
      <c r="O814" s="1"/>
      <c r="P814" s="1"/>
      <c r="Q814" s="1"/>
      <c r="R814" s="1"/>
      <c r="S814" s="565"/>
      <c r="T814" s="239"/>
      <c r="U814" s="239"/>
      <c r="V814" s="239"/>
      <c r="W814" s="239"/>
      <c r="X814" s="239"/>
      <c r="Y814" s="239"/>
      <c r="Z814" s="239"/>
      <c r="AA814" s="1"/>
      <c r="AB814" s="1"/>
      <c r="AC814" s="1"/>
      <c r="AD814" s="1"/>
      <c r="AE814" s="1"/>
      <c r="AF814" s="1"/>
      <c r="AG814" s="1"/>
      <c r="AH814" s="1"/>
      <c r="AI814" s="1"/>
      <c r="AJ814" s="1"/>
      <c r="AK814" s="1"/>
      <c r="AL814" s="1"/>
    </row>
    <row r="815" customFormat="false" ht="15" hidden="false" customHeight="false" outlineLevel="0" collapsed="false">
      <c r="K815" s="1"/>
      <c r="L815" s="1"/>
      <c r="M815" s="1"/>
      <c r="N815" s="1"/>
      <c r="O815" s="1"/>
      <c r="P815" s="1"/>
      <c r="Q815" s="1"/>
      <c r="R815" s="1"/>
      <c r="S815" s="565"/>
      <c r="T815" s="239"/>
      <c r="U815" s="239"/>
      <c r="V815" s="239"/>
      <c r="W815" s="239"/>
      <c r="X815" s="239"/>
      <c r="Y815" s="239"/>
      <c r="Z815" s="239"/>
      <c r="AA815" s="1"/>
      <c r="AB815" s="1"/>
      <c r="AC815" s="1"/>
      <c r="AD815" s="1"/>
      <c r="AE815" s="1"/>
      <c r="AF815" s="1"/>
      <c r="AG815" s="1"/>
      <c r="AH815" s="1"/>
      <c r="AI815" s="1"/>
      <c r="AJ815" s="1"/>
      <c r="AK815" s="1"/>
      <c r="AL815" s="1"/>
    </row>
    <row r="816" customFormat="false" ht="15" hidden="false" customHeight="false" outlineLevel="0" collapsed="false">
      <c r="K816" s="1"/>
      <c r="L816" s="1"/>
      <c r="M816" s="1"/>
      <c r="N816" s="1"/>
      <c r="O816" s="1"/>
      <c r="P816" s="1"/>
      <c r="Q816" s="1"/>
      <c r="R816" s="1"/>
      <c r="S816" s="565"/>
      <c r="T816" s="239"/>
      <c r="U816" s="239"/>
      <c r="V816" s="239"/>
      <c r="W816" s="239"/>
      <c r="X816" s="239"/>
      <c r="Y816" s="239"/>
      <c r="Z816" s="239"/>
      <c r="AA816" s="1"/>
      <c r="AB816" s="1"/>
      <c r="AC816" s="1"/>
      <c r="AD816" s="1"/>
      <c r="AE816" s="1"/>
      <c r="AF816" s="1"/>
      <c r="AG816" s="1"/>
      <c r="AH816" s="1"/>
      <c r="AI816" s="1"/>
      <c r="AJ816" s="1"/>
      <c r="AK816" s="1"/>
      <c r="AL816" s="1"/>
    </row>
    <row r="817" customFormat="false" ht="15" hidden="false" customHeight="false" outlineLevel="0" collapsed="false">
      <c r="K817" s="1"/>
      <c r="L817" s="1"/>
      <c r="M817" s="1"/>
      <c r="N817" s="1"/>
      <c r="O817" s="1"/>
      <c r="P817" s="1"/>
      <c r="Q817" s="1"/>
      <c r="R817" s="1"/>
      <c r="S817" s="565"/>
      <c r="T817" s="239"/>
      <c r="U817" s="239"/>
      <c r="V817" s="239"/>
      <c r="W817" s="239"/>
      <c r="X817" s="239"/>
      <c r="Y817" s="239"/>
      <c r="Z817" s="239"/>
      <c r="AA817" s="1"/>
      <c r="AB817" s="1"/>
      <c r="AC817" s="1"/>
      <c r="AD817" s="1"/>
      <c r="AE817" s="1"/>
      <c r="AF817" s="1"/>
      <c r="AG817" s="1"/>
      <c r="AH817" s="1"/>
      <c r="AI817" s="1"/>
      <c r="AJ817" s="1"/>
      <c r="AK817" s="1"/>
      <c r="AL817" s="1"/>
    </row>
    <row r="818" customFormat="false" ht="15" hidden="false" customHeight="false" outlineLevel="0" collapsed="false">
      <c r="K818" s="1"/>
      <c r="L818" s="1"/>
      <c r="M818" s="1"/>
      <c r="N818" s="1"/>
      <c r="O818" s="1"/>
      <c r="P818" s="1"/>
      <c r="Q818" s="1"/>
      <c r="R818" s="1"/>
      <c r="S818" s="565"/>
      <c r="T818" s="239"/>
      <c r="U818" s="239"/>
      <c r="V818" s="239"/>
      <c r="W818" s="239"/>
      <c r="X818" s="239"/>
      <c r="Y818" s="239"/>
      <c r="Z818" s="239"/>
      <c r="AA818" s="1"/>
      <c r="AB818" s="1"/>
      <c r="AC818" s="1"/>
      <c r="AD818" s="1"/>
      <c r="AE818" s="1"/>
      <c r="AF818" s="1"/>
      <c r="AG818" s="1"/>
      <c r="AH818" s="1"/>
      <c r="AI818" s="1"/>
      <c r="AJ818" s="1"/>
      <c r="AK818" s="1"/>
      <c r="AL818" s="1"/>
    </row>
    <row r="819" customFormat="false" ht="15" hidden="false" customHeight="false" outlineLevel="0" collapsed="false">
      <c r="K819" s="1"/>
      <c r="L819" s="1"/>
      <c r="M819" s="1"/>
      <c r="N819" s="1"/>
      <c r="O819" s="1"/>
      <c r="P819" s="1"/>
      <c r="Q819" s="1"/>
      <c r="R819" s="1"/>
      <c r="S819" s="565"/>
      <c r="T819" s="239"/>
      <c r="U819" s="239"/>
      <c r="V819" s="239"/>
      <c r="W819" s="239"/>
      <c r="X819" s="239"/>
      <c r="Y819" s="239"/>
      <c r="Z819" s="239"/>
      <c r="AA819" s="1"/>
      <c r="AB819" s="1"/>
      <c r="AC819" s="1"/>
      <c r="AD819" s="1"/>
      <c r="AE819" s="1"/>
      <c r="AF819" s="1"/>
      <c r="AG819" s="1"/>
      <c r="AH819" s="1"/>
      <c r="AI819" s="1"/>
      <c r="AJ819" s="1"/>
      <c r="AK819" s="1"/>
      <c r="AL819" s="1"/>
    </row>
    <row r="820" customFormat="false" ht="15" hidden="false" customHeight="false" outlineLevel="0" collapsed="false">
      <c r="K820" s="1"/>
      <c r="L820" s="1"/>
      <c r="M820" s="1"/>
      <c r="N820" s="1"/>
      <c r="O820" s="1"/>
      <c r="P820" s="1"/>
      <c r="Q820" s="1"/>
      <c r="R820" s="1"/>
      <c r="S820" s="565"/>
      <c r="T820" s="239"/>
      <c r="U820" s="239"/>
      <c r="V820" s="239"/>
      <c r="W820" s="239"/>
      <c r="X820" s="239"/>
      <c r="Y820" s="239"/>
      <c r="Z820" s="239"/>
      <c r="AA820" s="1"/>
      <c r="AB820" s="1"/>
      <c r="AC820" s="1"/>
      <c r="AD820" s="1"/>
      <c r="AE820" s="1"/>
      <c r="AF820" s="1"/>
      <c r="AG820" s="1"/>
      <c r="AH820" s="1"/>
      <c r="AI820" s="1"/>
      <c r="AJ820" s="1"/>
      <c r="AK820" s="1"/>
      <c r="AL820" s="1"/>
    </row>
    <row r="821" customFormat="false" ht="15" hidden="false" customHeight="false" outlineLevel="0" collapsed="false">
      <c r="K821" s="1"/>
      <c r="L821" s="1"/>
      <c r="M821" s="1"/>
      <c r="N821" s="1"/>
      <c r="O821" s="1"/>
      <c r="P821" s="1"/>
      <c r="Q821" s="1"/>
      <c r="R821" s="1"/>
      <c r="S821" s="565"/>
      <c r="T821" s="239"/>
      <c r="U821" s="239"/>
      <c r="V821" s="239"/>
      <c r="W821" s="239"/>
      <c r="X821" s="239"/>
      <c r="Y821" s="239"/>
      <c r="Z821" s="239"/>
      <c r="AA821" s="1"/>
      <c r="AB821" s="1"/>
      <c r="AC821" s="1"/>
      <c r="AD821" s="1"/>
      <c r="AE821" s="1"/>
      <c r="AF821" s="1"/>
      <c r="AG821" s="1"/>
      <c r="AH821" s="1"/>
      <c r="AI821" s="1"/>
      <c r="AJ821" s="1"/>
      <c r="AK821" s="1"/>
      <c r="AL821" s="1"/>
    </row>
    <row r="822" customFormat="false" ht="15" hidden="false" customHeight="false" outlineLevel="0" collapsed="false">
      <c r="K822" s="1"/>
      <c r="L822" s="1"/>
      <c r="M822" s="1"/>
      <c r="N822" s="1"/>
      <c r="O822" s="1"/>
      <c r="P822" s="1"/>
      <c r="Q822" s="1"/>
      <c r="R822" s="1"/>
      <c r="S822" s="565"/>
      <c r="T822" s="239"/>
      <c r="U822" s="239"/>
      <c r="V822" s="239"/>
      <c r="W822" s="239"/>
      <c r="X822" s="239"/>
      <c r="Y822" s="239"/>
      <c r="Z822" s="239"/>
      <c r="AA822" s="1"/>
      <c r="AB822" s="1"/>
      <c r="AC822" s="1"/>
      <c r="AD822" s="1"/>
      <c r="AE822" s="1"/>
      <c r="AF822" s="1"/>
      <c r="AG822" s="1"/>
      <c r="AH822" s="1"/>
      <c r="AI822" s="1"/>
      <c r="AJ822" s="1"/>
      <c r="AK822" s="1"/>
      <c r="AL822" s="1"/>
    </row>
    <row r="823" customFormat="false" ht="15" hidden="false" customHeight="false" outlineLevel="0" collapsed="false">
      <c r="K823" s="1"/>
      <c r="L823" s="1"/>
      <c r="M823" s="1"/>
      <c r="N823" s="1"/>
      <c r="O823" s="1"/>
      <c r="P823" s="1"/>
      <c r="Q823" s="1"/>
      <c r="R823" s="1"/>
      <c r="S823" s="565"/>
      <c r="T823" s="239"/>
      <c r="U823" s="239"/>
      <c r="V823" s="239"/>
      <c r="W823" s="239"/>
      <c r="X823" s="239"/>
      <c r="Y823" s="239"/>
      <c r="Z823" s="239"/>
      <c r="AA823" s="1"/>
      <c r="AB823" s="1"/>
      <c r="AC823" s="1"/>
      <c r="AD823" s="1"/>
      <c r="AE823" s="1"/>
      <c r="AF823" s="1"/>
      <c r="AG823" s="1"/>
      <c r="AH823" s="1"/>
      <c r="AI823" s="1"/>
      <c r="AJ823" s="1"/>
      <c r="AK823" s="1"/>
      <c r="AL823" s="1"/>
    </row>
    <row r="824" customFormat="false" ht="15" hidden="false" customHeight="false" outlineLevel="0" collapsed="false">
      <c r="K824" s="1"/>
      <c r="L824" s="1"/>
      <c r="M824" s="1"/>
      <c r="N824" s="1"/>
      <c r="O824" s="1"/>
      <c r="P824" s="1"/>
      <c r="Q824" s="1"/>
      <c r="R824" s="1"/>
      <c r="S824" s="565"/>
      <c r="T824" s="239"/>
      <c r="U824" s="239"/>
      <c r="V824" s="239"/>
      <c r="W824" s="239"/>
      <c r="X824" s="239"/>
      <c r="Y824" s="239"/>
      <c r="Z824" s="239"/>
      <c r="AA824" s="1"/>
      <c r="AB824" s="1"/>
      <c r="AC824" s="1"/>
      <c r="AD824" s="1"/>
      <c r="AE824" s="1"/>
      <c r="AF824" s="1"/>
      <c r="AG824" s="1"/>
      <c r="AH824" s="1"/>
      <c r="AI824" s="1"/>
      <c r="AJ824" s="1"/>
      <c r="AK824" s="1"/>
      <c r="AL824" s="1"/>
    </row>
    <row r="825" customFormat="false" ht="15" hidden="false" customHeight="false" outlineLevel="0" collapsed="false">
      <c r="K825" s="1"/>
      <c r="L825" s="1"/>
      <c r="M825" s="1"/>
      <c r="N825" s="1"/>
      <c r="O825" s="1"/>
      <c r="P825" s="1"/>
      <c r="Q825" s="1"/>
      <c r="R825" s="1"/>
      <c r="S825" s="565"/>
      <c r="T825" s="239"/>
      <c r="U825" s="239"/>
      <c r="V825" s="239"/>
      <c r="W825" s="239"/>
      <c r="X825" s="239"/>
      <c r="Y825" s="239"/>
      <c r="Z825" s="239"/>
      <c r="AA825" s="1"/>
      <c r="AB825" s="1"/>
      <c r="AC825" s="1"/>
      <c r="AD825" s="1"/>
      <c r="AE825" s="1"/>
      <c r="AF825" s="1"/>
      <c r="AG825" s="1"/>
      <c r="AH825" s="1"/>
      <c r="AI825" s="1"/>
      <c r="AJ825" s="1"/>
      <c r="AK825" s="1"/>
      <c r="AL825" s="1"/>
    </row>
    <row r="826" customFormat="false" ht="15" hidden="false" customHeight="false" outlineLevel="0" collapsed="false">
      <c r="K826" s="1"/>
      <c r="L826" s="1"/>
      <c r="M826" s="1"/>
      <c r="N826" s="1"/>
      <c r="O826" s="1"/>
      <c r="P826" s="1"/>
      <c r="Q826" s="1"/>
      <c r="R826" s="1"/>
      <c r="S826" s="565"/>
      <c r="T826" s="239"/>
      <c r="U826" s="239"/>
      <c r="V826" s="239"/>
      <c r="W826" s="239"/>
      <c r="X826" s="239"/>
      <c r="Y826" s="239"/>
      <c r="Z826" s="239"/>
      <c r="AA826" s="1"/>
      <c r="AB826" s="1"/>
      <c r="AC826" s="1"/>
      <c r="AD826" s="1"/>
      <c r="AE826" s="1"/>
      <c r="AF826" s="1"/>
      <c r="AG826" s="1"/>
      <c r="AH826" s="1"/>
      <c r="AI826" s="1"/>
      <c r="AJ826" s="1"/>
      <c r="AK826" s="1"/>
      <c r="AL826" s="1"/>
    </row>
    <row r="827" customFormat="false" ht="15" hidden="false" customHeight="false" outlineLevel="0" collapsed="false">
      <c r="K827" s="1"/>
      <c r="L827" s="1"/>
      <c r="M827" s="1"/>
      <c r="N827" s="1"/>
      <c r="O827" s="1"/>
      <c r="P827" s="1"/>
      <c r="Q827" s="1"/>
      <c r="R827" s="1"/>
      <c r="S827" s="565"/>
      <c r="T827" s="239"/>
      <c r="U827" s="239"/>
      <c r="V827" s="239"/>
      <c r="W827" s="239"/>
      <c r="X827" s="239"/>
      <c r="Y827" s="239"/>
      <c r="Z827" s="239"/>
      <c r="AA827" s="1"/>
      <c r="AB827" s="1"/>
      <c r="AC827" s="1"/>
      <c r="AD827" s="1"/>
      <c r="AE827" s="1"/>
      <c r="AF827" s="1"/>
      <c r="AG827" s="1"/>
      <c r="AH827" s="1"/>
      <c r="AI827" s="1"/>
      <c r="AJ827" s="1"/>
      <c r="AK827" s="1"/>
      <c r="AL827" s="1"/>
    </row>
    <row r="828" customFormat="false" ht="15" hidden="false" customHeight="false" outlineLevel="0" collapsed="false">
      <c r="K828" s="1"/>
      <c r="L828" s="1"/>
      <c r="M828" s="1"/>
      <c r="N828" s="1"/>
      <c r="O828" s="1"/>
      <c r="P828" s="1"/>
      <c r="Q828" s="1"/>
      <c r="R828" s="1"/>
      <c r="S828" s="565"/>
      <c r="T828" s="239"/>
      <c r="U828" s="239"/>
      <c r="V828" s="239"/>
      <c r="W828" s="239"/>
      <c r="X828" s="239"/>
      <c r="Y828" s="239"/>
      <c r="Z828" s="239"/>
      <c r="AA828" s="1"/>
      <c r="AB828" s="1"/>
      <c r="AC828" s="1"/>
      <c r="AD828" s="1"/>
      <c r="AE828" s="1"/>
      <c r="AF828" s="1"/>
      <c r="AG828" s="1"/>
      <c r="AH828" s="1"/>
      <c r="AI828" s="1"/>
      <c r="AJ828" s="1"/>
      <c r="AK828" s="1"/>
      <c r="AL828" s="1"/>
    </row>
    <row r="829" customFormat="false" ht="15" hidden="false" customHeight="false" outlineLevel="0" collapsed="false">
      <c r="K829" s="1"/>
      <c r="L829" s="1"/>
      <c r="M829" s="1"/>
      <c r="N829" s="1"/>
      <c r="O829" s="1"/>
      <c r="P829" s="1"/>
      <c r="Q829" s="1"/>
      <c r="R829" s="1"/>
      <c r="S829" s="565"/>
      <c r="T829" s="239"/>
      <c r="U829" s="239"/>
      <c r="V829" s="239"/>
      <c r="W829" s="239"/>
      <c r="X829" s="239"/>
      <c r="Y829" s="239"/>
      <c r="Z829" s="239"/>
      <c r="AA829" s="1"/>
      <c r="AB829" s="1"/>
      <c r="AC829" s="1"/>
      <c r="AD829" s="1"/>
      <c r="AE829" s="1"/>
      <c r="AF829" s="1"/>
      <c r="AG829" s="1"/>
      <c r="AH829" s="1"/>
      <c r="AI829" s="1"/>
      <c r="AJ829" s="1"/>
      <c r="AK829" s="1"/>
      <c r="AL829" s="1"/>
    </row>
    <row r="830" customFormat="false" ht="15" hidden="false" customHeight="false" outlineLevel="0" collapsed="false">
      <c r="K830" s="1"/>
      <c r="L830" s="1"/>
      <c r="M830" s="1"/>
      <c r="N830" s="1"/>
      <c r="O830" s="1"/>
      <c r="P830" s="1"/>
      <c r="Q830" s="1"/>
      <c r="R830" s="1"/>
      <c r="S830" s="565"/>
      <c r="T830" s="239"/>
      <c r="U830" s="239"/>
      <c r="V830" s="239"/>
      <c r="W830" s="239"/>
      <c r="X830" s="239"/>
      <c r="Y830" s="239"/>
      <c r="Z830" s="239"/>
      <c r="AA830" s="1"/>
      <c r="AB830" s="1"/>
      <c r="AC830" s="1"/>
      <c r="AD830" s="1"/>
      <c r="AE830" s="1"/>
      <c r="AF830" s="1"/>
      <c r="AG830" s="1"/>
      <c r="AH830" s="1"/>
      <c r="AI830" s="1"/>
      <c r="AJ830" s="1"/>
      <c r="AK830" s="1"/>
      <c r="AL830" s="1"/>
    </row>
    <row r="831" customFormat="false" ht="15" hidden="false" customHeight="false" outlineLevel="0" collapsed="false">
      <c r="K831" s="1"/>
      <c r="L831" s="1"/>
      <c r="M831" s="1"/>
      <c r="N831" s="1"/>
      <c r="O831" s="1"/>
      <c r="P831" s="1"/>
      <c r="Q831" s="1"/>
      <c r="R831" s="1"/>
      <c r="S831" s="565"/>
      <c r="T831" s="239"/>
      <c r="U831" s="239"/>
      <c r="V831" s="239"/>
      <c r="W831" s="239"/>
      <c r="X831" s="239"/>
      <c r="Y831" s="239"/>
      <c r="Z831" s="239"/>
      <c r="AA831" s="1"/>
      <c r="AB831" s="1"/>
      <c r="AC831" s="1"/>
      <c r="AD831" s="1"/>
      <c r="AE831" s="1"/>
      <c r="AF831" s="1"/>
      <c r="AG831" s="1"/>
      <c r="AH831" s="1"/>
      <c r="AI831" s="1"/>
      <c r="AJ831" s="1"/>
      <c r="AK831" s="1"/>
      <c r="AL831" s="1"/>
    </row>
    <row r="832" customFormat="false" ht="15" hidden="false" customHeight="false" outlineLevel="0" collapsed="false">
      <c r="K832" s="1"/>
      <c r="L832" s="1"/>
      <c r="M832" s="1"/>
      <c r="N832" s="1"/>
      <c r="O832" s="1"/>
      <c r="P832" s="1"/>
      <c r="Q832" s="1"/>
      <c r="R832" s="1"/>
      <c r="S832" s="565"/>
      <c r="T832" s="239"/>
      <c r="U832" s="239"/>
      <c r="V832" s="239"/>
      <c r="W832" s="239"/>
      <c r="X832" s="239"/>
      <c r="Y832" s="239"/>
      <c r="Z832" s="239"/>
      <c r="AA832" s="1"/>
      <c r="AB832" s="1"/>
      <c r="AC832" s="1"/>
      <c r="AD832" s="1"/>
      <c r="AE832" s="1"/>
      <c r="AF832" s="1"/>
      <c r="AG832" s="1"/>
      <c r="AH832" s="1"/>
      <c r="AI832" s="1"/>
      <c r="AJ832" s="1"/>
      <c r="AK832" s="1"/>
      <c r="AL832" s="1"/>
    </row>
    <row r="833" customFormat="false" ht="15" hidden="false" customHeight="false" outlineLevel="0" collapsed="false">
      <c r="K833" s="1"/>
      <c r="L833" s="1"/>
      <c r="M833" s="1"/>
      <c r="N833" s="1"/>
      <c r="O833" s="1"/>
      <c r="P833" s="1"/>
      <c r="Q833" s="1"/>
      <c r="R833" s="1"/>
      <c r="S833" s="565"/>
      <c r="T833" s="239"/>
      <c r="U833" s="239"/>
      <c r="V833" s="239"/>
      <c r="W833" s="239"/>
      <c r="X833" s="239"/>
      <c r="Y833" s="239"/>
      <c r="Z833" s="239"/>
      <c r="AA833" s="1"/>
      <c r="AB833" s="1"/>
      <c r="AC833" s="1"/>
      <c r="AD833" s="1"/>
      <c r="AE833" s="1"/>
      <c r="AF833" s="1"/>
      <c r="AG833" s="1"/>
      <c r="AH833" s="1"/>
      <c r="AI833" s="1"/>
      <c r="AJ833" s="1"/>
      <c r="AK833" s="1"/>
      <c r="AL833" s="1"/>
    </row>
    <row r="834" customFormat="false" ht="15" hidden="false" customHeight="false" outlineLevel="0" collapsed="false">
      <c r="K834" s="1"/>
      <c r="L834" s="1"/>
      <c r="M834" s="1"/>
      <c r="N834" s="1"/>
      <c r="O834" s="1"/>
      <c r="P834" s="1"/>
      <c r="Q834" s="1"/>
      <c r="R834" s="1"/>
      <c r="S834" s="565"/>
      <c r="T834" s="239"/>
      <c r="U834" s="239"/>
      <c r="V834" s="239"/>
      <c r="W834" s="239"/>
      <c r="X834" s="239"/>
      <c r="Y834" s="239"/>
      <c r="Z834" s="239"/>
      <c r="AA834" s="1"/>
      <c r="AB834" s="1"/>
      <c r="AC834" s="1"/>
      <c r="AD834" s="1"/>
      <c r="AE834" s="1"/>
      <c r="AF834" s="1"/>
      <c r="AG834" s="1"/>
      <c r="AH834" s="1"/>
      <c r="AI834" s="1"/>
      <c r="AJ834" s="1"/>
      <c r="AK834" s="1"/>
      <c r="AL834" s="1"/>
    </row>
    <row r="835" customFormat="false" ht="15" hidden="false" customHeight="false" outlineLevel="0" collapsed="false">
      <c r="K835" s="1"/>
      <c r="L835" s="1"/>
      <c r="M835" s="1"/>
      <c r="N835" s="1"/>
      <c r="O835" s="1"/>
      <c r="P835" s="1"/>
      <c r="Q835" s="1"/>
      <c r="R835" s="1"/>
      <c r="S835" s="565"/>
      <c r="T835" s="239"/>
      <c r="U835" s="239"/>
      <c r="V835" s="239"/>
      <c r="W835" s="239"/>
      <c r="X835" s="239"/>
      <c r="Y835" s="239"/>
      <c r="Z835" s="239"/>
      <c r="AA835" s="1"/>
      <c r="AB835" s="1"/>
      <c r="AC835" s="1"/>
      <c r="AD835" s="1"/>
      <c r="AE835" s="1"/>
      <c r="AF835" s="1"/>
      <c r="AG835" s="1"/>
      <c r="AH835" s="1"/>
      <c r="AI835" s="1"/>
      <c r="AJ835" s="1"/>
      <c r="AK835" s="1"/>
      <c r="AL835" s="1"/>
    </row>
    <row r="836" customFormat="false" ht="15" hidden="false" customHeight="false" outlineLevel="0" collapsed="false">
      <c r="K836" s="1"/>
      <c r="L836" s="1"/>
      <c r="M836" s="1"/>
      <c r="N836" s="1"/>
      <c r="O836" s="1"/>
      <c r="P836" s="1"/>
      <c r="Q836" s="1"/>
      <c r="R836" s="1"/>
      <c r="S836" s="565"/>
      <c r="T836" s="239"/>
      <c r="U836" s="239"/>
      <c r="V836" s="239"/>
      <c r="W836" s="239"/>
      <c r="X836" s="239"/>
      <c r="Y836" s="239"/>
      <c r="Z836" s="239"/>
      <c r="AA836" s="1"/>
      <c r="AB836" s="1"/>
      <c r="AC836" s="1"/>
      <c r="AD836" s="1"/>
      <c r="AE836" s="1"/>
      <c r="AF836" s="1"/>
      <c r="AG836" s="1"/>
      <c r="AH836" s="1"/>
      <c r="AI836" s="1"/>
      <c r="AJ836" s="1"/>
      <c r="AK836" s="1"/>
      <c r="AL836" s="1"/>
    </row>
    <row r="837" customFormat="false" ht="15" hidden="false" customHeight="false" outlineLevel="0" collapsed="false">
      <c r="K837" s="1"/>
      <c r="L837" s="1"/>
      <c r="M837" s="1"/>
      <c r="N837" s="1"/>
      <c r="O837" s="1"/>
      <c r="P837" s="1"/>
      <c r="Q837" s="1"/>
      <c r="R837" s="1"/>
      <c r="S837" s="565"/>
      <c r="T837" s="239"/>
      <c r="U837" s="239"/>
      <c r="V837" s="239"/>
      <c r="W837" s="239"/>
      <c r="X837" s="239"/>
      <c r="Y837" s="239"/>
      <c r="Z837" s="239"/>
      <c r="AA837" s="1"/>
      <c r="AB837" s="1"/>
      <c r="AC837" s="1"/>
      <c r="AD837" s="1"/>
      <c r="AE837" s="1"/>
      <c r="AF837" s="1"/>
      <c r="AG837" s="1"/>
      <c r="AH837" s="1"/>
      <c r="AI837" s="1"/>
      <c r="AJ837" s="1"/>
      <c r="AK837" s="1"/>
      <c r="AL837" s="1"/>
    </row>
    <row r="838" customFormat="false" ht="15" hidden="false" customHeight="false" outlineLevel="0" collapsed="false">
      <c r="K838" s="1"/>
      <c r="L838" s="1"/>
      <c r="M838" s="1"/>
      <c r="N838" s="1"/>
      <c r="O838" s="1"/>
      <c r="P838" s="1"/>
      <c r="Q838" s="1"/>
      <c r="R838" s="1"/>
      <c r="S838" s="565"/>
      <c r="T838" s="239"/>
      <c r="U838" s="239"/>
      <c r="V838" s="239"/>
      <c r="W838" s="239"/>
      <c r="X838" s="239"/>
      <c r="Y838" s="239"/>
      <c r="Z838" s="239"/>
      <c r="AA838" s="1"/>
      <c r="AB838" s="1"/>
      <c r="AC838" s="1"/>
      <c r="AD838" s="1"/>
      <c r="AE838" s="1"/>
      <c r="AF838" s="1"/>
      <c r="AG838" s="1"/>
      <c r="AH838" s="1"/>
      <c r="AI838" s="1"/>
      <c r="AJ838" s="1"/>
      <c r="AK838" s="1"/>
      <c r="AL838" s="1"/>
    </row>
    <row r="839" customFormat="false" ht="15" hidden="false" customHeight="false" outlineLevel="0" collapsed="false">
      <c r="K839" s="1"/>
      <c r="L839" s="1"/>
      <c r="M839" s="1"/>
      <c r="N839" s="1"/>
      <c r="O839" s="1"/>
      <c r="P839" s="1"/>
      <c r="Q839" s="1"/>
      <c r="R839" s="1"/>
      <c r="S839" s="565"/>
      <c r="T839" s="239"/>
      <c r="U839" s="239"/>
      <c r="V839" s="239"/>
      <c r="W839" s="239"/>
      <c r="X839" s="239"/>
      <c r="Y839" s="239"/>
      <c r="Z839" s="239"/>
      <c r="AA839" s="1"/>
      <c r="AB839" s="1"/>
      <c r="AC839" s="1"/>
      <c r="AD839" s="1"/>
      <c r="AE839" s="1"/>
      <c r="AF839" s="1"/>
      <c r="AG839" s="1"/>
      <c r="AH839" s="1"/>
      <c r="AI839" s="1"/>
      <c r="AJ839" s="1"/>
      <c r="AK839" s="1"/>
      <c r="AL839" s="1"/>
    </row>
    <row r="840" customFormat="false" ht="15" hidden="false" customHeight="false" outlineLevel="0" collapsed="false">
      <c r="K840" s="1"/>
      <c r="L840" s="1"/>
      <c r="M840" s="1"/>
      <c r="N840" s="1"/>
      <c r="O840" s="1"/>
      <c r="P840" s="1"/>
      <c r="Q840" s="1"/>
      <c r="R840" s="1"/>
      <c r="S840" s="565"/>
      <c r="T840" s="239"/>
      <c r="U840" s="239"/>
      <c r="V840" s="239"/>
      <c r="W840" s="239"/>
      <c r="X840" s="239"/>
      <c r="Y840" s="239"/>
      <c r="Z840" s="239"/>
      <c r="AA840" s="1"/>
      <c r="AB840" s="1"/>
      <c r="AC840" s="1"/>
      <c r="AD840" s="1"/>
      <c r="AE840" s="1"/>
      <c r="AF840" s="1"/>
      <c r="AG840" s="1"/>
      <c r="AH840" s="1"/>
      <c r="AI840" s="1"/>
      <c r="AJ840" s="1"/>
      <c r="AK840" s="1"/>
      <c r="AL840" s="1"/>
    </row>
    <row r="841" customFormat="false" ht="15" hidden="false" customHeight="false" outlineLevel="0" collapsed="false">
      <c r="K841" s="1"/>
      <c r="L841" s="1"/>
      <c r="M841" s="1"/>
      <c r="N841" s="1"/>
      <c r="O841" s="1"/>
      <c r="P841" s="1"/>
      <c r="Q841" s="1"/>
      <c r="R841" s="1"/>
      <c r="S841" s="565"/>
      <c r="T841" s="239"/>
      <c r="U841" s="239"/>
      <c r="V841" s="239"/>
      <c r="W841" s="239"/>
      <c r="X841" s="239"/>
      <c r="Y841" s="239"/>
      <c r="Z841" s="239"/>
      <c r="AA841" s="1"/>
      <c r="AB841" s="1"/>
      <c r="AC841" s="1"/>
      <c r="AD841" s="1"/>
      <c r="AE841" s="1"/>
      <c r="AF841" s="1"/>
      <c r="AG841" s="1"/>
      <c r="AH841" s="1"/>
      <c r="AI841" s="1"/>
      <c r="AJ841" s="1"/>
      <c r="AK841" s="1"/>
      <c r="AL841" s="1"/>
    </row>
    <row r="842" customFormat="false" ht="15" hidden="false" customHeight="false" outlineLevel="0" collapsed="false">
      <c r="K842" s="1"/>
      <c r="L842" s="1"/>
      <c r="M842" s="1"/>
      <c r="N842" s="1"/>
      <c r="O842" s="1"/>
      <c r="P842" s="1"/>
      <c r="Q842" s="1"/>
      <c r="R842" s="1"/>
      <c r="S842" s="565"/>
      <c r="T842" s="239"/>
      <c r="U842" s="239"/>
      <c r="V842" s="239"/>
      <c r="W842" s="239"/>
      <c r="X842" s="239"/>
      <c r="Y842" s="239"/>
      <c r="Z842" s="239"/>
      <c r="AA842" s="1"/>
      <c r="AB842" s="1"/>
      <c r="AC842" s="1"/>
      <c r="AD842" s="1"/>
      <c r="AE842" s="1"/>
      <c r="AF842" s="1"/>
      <c r="AG842" s="1"/>
      <c r="AH842" s="1"/>
      <c r="AI842" s="1"/>
      <c r="AJ842" s="1"/>
      <c r="AK842" s="1"/>
      <c r="AL842" s="1"/>
    </row>
    <row r="843" customFormat="false" ht="15" hidden="false" customHeight="false" outlineLevel="0" collapsed="false">
      <c r="K843" s="1"/>
      <c r="L843" s="1"/>
      <c r="M843" s="1"/>
      <c r="N843" s="1"/>
      <c r="O843" s="1"/>
      <c r="P843" s="1"/>
      <c r="Q843" s="1"/>
      <c r="R843" s="1"/>
      <c r="S843" s="565"/>
      <c r="T843" s="239"/>
      <c r="U843" s="239"/>
      <c r="V843" s="239"/>
      <c r="W843" s="239"/>
      <c r="X843" s="239"/>
      <c r="Y843" s="239"/>
      <c r="Z843" s="239"/>
      <c r="AA843" s="1"/>
      <c r="AB843" s="1"/>
      <c r="AC843" s="1"/>
      <c r="AD843" s="1"/>
      <c r="AE843" s="1"/>
      <c r="AF843" s="1"/>
      <c r="AG843" s="1"/>
      <c r="AH843" s="1"/>
      <c r="AI843" s="1"/>
      <c r="AJ843" s="1"/>
      <c r="AK843" s="1"/>
      <c r="AL843" s="1"/>
    </row>
    <row r="844" customFormat="false" ht="15" hidden="false" customHeight="false" outlineLevel="0" collapsed="false">
      <c r="K844" s="1"/>
      <c r="L844" s="1"/>
      <c r="M844" s="1"/>
      <c r="N844" s="1"/>
      <c r="O844" s="1"/>
      <c r="P844" s="1"/>
      <c r="Q844" s="1"/>
      <c r="R844" s="1"/>
      <c r="S844" s="565"/>
      <c r="T844" s="239"/>
      <c r="U844" s="239"/>
      <c r="V844" s="239"/>
      <c r="W844" s="239"/>
      <c r="X844" s="239"/>
      <c r="Y844" s="239"/>
      <c r="Z844" s="239"/>
      <c r="AA844" s="1"/>
      <c r="AB844" s="1"/>
      <c r="AC844" s="1"/>
      <c r="AD844" s="1"/>
      <c r="AE844" s="1"/>
      <c r="AF844" s="1"/>
      <c r="AG844" s="1"/>
      <c r="AH844" s="1"/>
      <c r="AI844" s="1"/>
      <c r="AJ844" s="1"/>
      <c r="AK844" s="1"/>
      <c r="AL844" s="1"/>
    </row>
    <row r="845" customFormat="false" ht="15" hidden="false" customHeight="false" outlineLevel="0" collapsed="false">
      <c r="K845" s="1"/>
      <c r="L845" s="1"/>
      <c r="M845" s="1"/>
      <c r="N845" s="1"/>
      <c r="O845" s="1"/>
      <c r="P845" s="1"/>
      <c r="Q845" s="1"/>
      <c r="R845" s="1"/>
      <c r="S845" s="565"/>
      <c r="T845" s="239"/>
      <c r="U845" s="239"/>
      <c r="V845" s="239"/>
      <c r="W845" s="239"/>
      <c r="X845" s="239"/>
      <c r="Y845" s="239"/>
      <c r="Z845" s="239"/>
      <c r="AA845" s="1"/>
      <c r="AB845" s="1"/>
      <c r="AC845" s="1"/>
      <c r="AD845" s="1"/>
      <c r="AE845" s="1"/>
      <c r="AF845" s="1"/>
      <c r="AG845" s="1"/>
      <c r="AH845" s="1"/>
      <c r="AI845" s="1"/>
      <c r="AJ845" s="1"/>
      <c r="AK845" s="1"/>
      <c r="AL845" s="1"/>
    </row>
    <row r="846" customFormat="false" ht="15" hidden="false" customHeight="false" outlineLevel="0" collapsed="false">
      <c r="K846" s="1"/>
      <c r="L846" s="1"/>
      <c r="M846" s="1"/>
      <c r="N846" s="1"/>
      <c r="O846" s="1"/>
      <c r="P846" s="1"/>
      <c r="Q846" s="1"/>
      <c r="R846" s="1"/>
      <c r="S846" s="565"/>
      <c r="T846" s="239"/>
      <c r="U846" s="239"/>
      <c r="V846" s="239"/>
      <c r="W846" s="239"/>
      <c r="X846" s="239"/>
      <c r="Y846" s="239"/>
      <c r="Z846" s="239"/>
      <c r="AA846" s="1"/>
      <c r="AB846" s="1"/>
      <c r="AC846" s="1"/>
      <c r="AD846" s="1"/>
      <c r="AE846" s="1"/>
      <c r="AF846" s="1"/>
      <c r="AG846" s="1"/>
      <c r="AH846" s="1"/>
      <c r="AI846" s="1"/>
      <c r="AJ846" s="1"/>
      <c r="AK846" s="1"/>
      <c r="AL846" s="1"/>
    </row>
    <row r="847" customFormat="false" ht="15" hidden="false" customHeight="false" outlineLevel="0" collapsed="false">
      <c r="K847" s="1"/>
      <c r="L847" s="1"/>
      <c r="M847" s="1"/>
      <c r="N847" s="1"/>
      <c r="O847" s="1"/>
      <c r="P847" s="1"/>
      <c r="Q847" s="1"/>
      <c r="R847" s="1"/>
      <c r="S847" s="565"/>
      <c r="T847" s="239"/>
      <c r="U847" s="239"/>
      <c r="V847" s="239"/>
      <c r="W847" s="239"/>
      <c r="X847" s="239"/>
      <c r="Y847" s="239"/>
      <c r="Z847" s="239"/>
      <c r="AA847" s="1"/>
      <c r="AB847" s="1"/>
      <c r="AC847" s="1"/>
      <c r="AD847" s="1"/>
      <c r="AE847" s="1"/>
      <c r="AF847" s="1"/>
      <c r="AG847" s="1"/>
      <c r="AH847" s="1"/>
      <c r="AI847" s="1"/>
      <c r="AJ847" s="1"/>
      <c r="AK847" s="1"/>
      <c r="AL847" s="1"/>
    </row>
    <row r="848" customFormat="false" ht="15" hidden="false" customHeight="false" outlineLevel="0" collapsed="false">
      <c r="K848" s="1"/>
      <c r="L848" s="1"/>
      <c r="M848" s="1"/>
      <c r="N848" s="1"/>
      <c r="O848" s="1"/>
      <c r="P848" s="1"/>
      <c r="Q848" s="1"/>
      <c r="R848" s="1"/>
      <c r="S848" s="565"/>
      <c r="T848" s="239"/>
      <c r="U848" s="239"/>
      <c r="V848" s="239"/>
      <c r="W848" s="239"/>
      <c r="X848" s="239"/>
      <c r="Y848" s="239"/>
      <c r="Z848" s="239"/>
      <c r="AA848" s="1"/>
      <c r="AB848" s="1"/>
      <c r="AC848" s="1"/>
      <c r="AD848" s="1"/>
      <c r="AE848" s="1"/>
      <c r="AF848" s="1"/>
      <c r="AG848" s="1"/>
      <c r="AH848" s="1"/>
      <c r="AI848" s="1"/>
      <c r="AJ848" s="1"/>
      <c r="AK848" s="1"/>
      <c r="AL848" s="1"/>
    </row>
    <row r="849" customFormat="false" ht="15" hidden="false" customHeight="false" outlineLevel="0" collapsed="false">
      <c r="K849" s="1"/>
      <c r="L849" s="1"/>
      <c r="M849" s="1"/>
      <c r="N849" s="1"/>
      <c r="O849" s="1"/>
      <c r="P849" s="1"/>
      <c r="Q849" s="1"/>
      <c r="R849" s="1"/>
      <c r="S849" s="565"/>
      <c r="T849" s="239"/>
      <c r="U849" s="239"/>
      <c r="V849" s="239"/>
      <c r="W849" s="239"/>
      <c r="X849" s="239"/>
      <c r="Y849" s="239"/>
      <c r="Z849" s="239"/>
      <c r="AA849" s="1"/>
      <c r="AB849" s="1"/>
      <c r="AC849" s="1"/>
      <c r="AD849" s="1"/>
      <c r="AE849" s="1"/>
      <c r="AF849" s="1"/>
      <c r="AG849" s="1"/>
      <c r="AH849" s="1"/>
      <c r="AI849" s="1"/>
      <c r="AJ849" s="1"/>
      <c r="AK849" s="1"/>
      <c r="AL849" s="1"/>
    </row>
    <row r="850" customFormat="false" ht="15" hidden="false" customHeight="false" outlineLevel="0" collapsed="false">
      <c r="K850" s="1"/>
      <c r="L850" s="1"/>
      <c r="M850" s="1"/>
      <c r="N850" s="1"/>
      <c r="O850" s="1"/>
      <c r="P850" s="1"/>
      <c r="Q850" s="1"/>
      <c r="R850" s="1"/>
      <c r="S850" s="565"/>
      <c r="T850" s="239"/>
      <c r="U850" s="239"/>
      <c r="V850" s="239"/>
      <c r="W850" s="239"/>
      <c r="X850" s="239"/>
      <c r="Y850" s="239"/>
      <c r="Z850" s="239"/>
      <c r="AA850" s="1"/>
      <c r="AB850" s="1"/>
      <c r="AC850" s="1"/>
      <c r="AD850" s="1"/>
      <c r="AE850" s="1"/>
      <c r="AF850" s="1"/>
      <c r="AG850" s="1"/>
      <c r="AH850" s="1"/>
      <c r="AI850" s="1"/>
      <c r="AJ850" s="1"/>
      <c r="AK850" s="1"/>
      <c r="AL850" s="1"/>
    </row>
    <row r="851" customFormat="false" ht="15" hidden="false" customHeight="false" outlineLevel="0" collapsed="false">
      <c r="K851" s="1"/>
      <c r="L851" s="1"/>
      <c r="M851" s="1"/>
      <c r="N851" s="1"/>
      <c r="O851" s="1"/>
      <c r="P851" s="1"/>
      <c r="Q851" s="1"/>
      <c r="R851" s="1"/>
      <c r="S851" s="565"/>
      <c r="T851" s="239"/>
      <c r="U851" s="239"/>
      <c r="V851" s="239"/>
      <c r="W851" s="239"/>
      <c r="X851" s="239"/>
      <c r="Y851" s="239"/>
      <c r="Z851" s="239"/>
      <c r="AA851" s="1"/>
      <c r="AB851" s="1"/>
      <c r="AC851" s="1"/>
      <c r="AD851" s="1"/>
      <c r="AE851" s="1"/>
      <c r="AF851" s="1"/>
      <c r="AG851" s="1"/>
      <c r="AH851" s="1"/>
      <c r="AI851" s="1"/>
      <c r="AJ851" s="1"/>
      <c r="AK851" s="1"/>
      <c r="AL851" s="1"/>
    </row>
    <row r="852" customFormat="false" ht="15" hidden="false" customHeight="false" outlineLevel="0" collapsed="false">
      <c r="K852" s="1"/>
      <c r="L852" s="1"/>
      <c r="M852" s="1"/>
      <c r="N852" s="1"/>
      <c r="O852" s="1"/>
      <c r="P852" s="1"/>
      <c r="Q852" s="1"/>
      <c r="R852" s="1"/>
      <c r="S852" s="565"/>
      <c r="T852" s="239"/>
      <c r="U852" s="239"/>
      <c r="V852" s="239"/>
      <c r="W852" s="239"/>
      <c r="X852" s="239"/>
      <c r="Y852" s="239"/>
      <c r="Z852" s="239"/>
      <c r="AA852" s="1"/>
      <c r="AB852" s="1"/>
      <c r="AC852" s="1"/>
      <c r="AD852" s="1"/>
      <c r="AE852" s="1"/>
      <c r="AF852" s="1"/>
      <c r="AG852" s="1"/>
      <c r="AH852" s="1"/>
      <c r="AI852" s="1"/>
      <c r="AJ852" s="1"/>
      <c r="AK852" s="1"/>
      <c r="AL852" s="1"/>
    </row>
    <row r="853" customFormat="false" ht="15" hidden="false" customHeight="false" outlineLevel="0" collapsed="false">
      <c r="K853" s="1"/>
      <c r="L853" s="1"/>
      <c r="M853" s="1"/>
      <c r="N853" s="1"/>
      <c r="O853" s="1"/>
      <c r="P853" s="1"/>
      <c r="Q853" s="1"/>
      <c r="R853" s="1"/>
      <c r="S853" s="565"/>
      <c r="T853" s="239"/>
      <c r="U853" s="239"/>
      <c r="V853" s="239"/>
      <c r="W853" s="239"/>
      <c r="X853" s="239"/>
      <c r="Y853" s="239"/>
      <c r="Z853" s="239"/>
      <c r="AA853" s="1"/>
      <c r="AB853" s="1"/>
      <c r="AC853" s="1"/>
      <c r="AD853" s="1"/>
      <c r="AE853" s="1"/>
      <c r="AF853" s="1"/>
      <c r="AG853" s="1"/>
      <c r="AH853" s="1"/>
      <c r="AI853" s="1"/>
      <c r="AJ853" s="1"/>
      <c r="AK853" s="1"/>
      <c r="AL853" s="1"/>
    </row>
    <row r="854" customFormat="false" ht="15" hidden="false" customHeight="false" outlineLevel="0" collapsed="false">
      <c r="K854" s="1"/>
      <c r="L854" s="1"/>
      <c r="M854" s="1"/>
      <c r="N854" s="1"/>
      <c r="O854" s="1"/>
      <c r="P854" s="1"/>
      <c r="Q854" s="1"/>
      <c r="R854" s="1"/>
      <c r="S854" s="565"/>
      <c r="T854" s="239"/>
      <c r="U854" s="239"/>
      <c r="V854" s="239"/>
      <c r="W854" s="239"/>
      <c r="X854" s="239"/>
      <c r="Y854" s="239"/>
      <c r="Z854" s="239"/>
      <c r="AA854" s="1"/>
      <c r="AB854" s="1"/>
      <c r="AC854" s="1"/>
      <c r="AD854" s="1"/>
      <c r="AE854" s="1"/>
      <c r="AF854" s="1"/>
      <c r="AG854" s="1"/>
      <c r="AH854" s="1"/>
      <c r="AI854" s="1"/>
      <c r="AJ854" s="1"/>
      <c r="AK854" s="1"/>
      <c r="AL854" s="1"/>
    </row>
    <row r="855" customFormat="false" ht="15" hidden="false" customHeight="false" outlineLevel="0" collapsed="false">
      <c r="K855" s="1"/>
      <c r="L855" s="1"/>
      <c r="M855" s="1"/>
      <c r="N855" s="1"/>
      <c r="O855" s="1"/>
      <c r="P855" s="1"/>
      <c r="Q855" s="1"/>
      <c r="R855" s="1"/>
      <c r="S855" s="565"/>
      <c r="T855" s="239"/>
      <c r="U855" s="239"/>
      <c r="V855" s="239"/>
      <c r="W855" s="239"/>
      <c r="X855" s="239"/>
      <c r="Y855" s="239"/>
      <c r="Z855" s="239"/>
      <c r="AA855" s="1"/>
      <c r="AB855" s="1"/>
      <c r="AC855" s="1"/>
      <c r="AD855" s="1"/>
      <c r="AE855" s="1"/>
      <c r="AF855" s="1"/>
      <c r="AG855" s="1"/>
      <c r="AH855" s="1"/>
      <c r="AI855" s="1"/>
      <c r="AJ855" s="1"/>
      <c r="AK855" s="1"/>
      <c r="AL855" s="1"/>
    </row>
    <row r="856" customFormat="false" ht="15" hidden="false" customHeight="false" outlineLevel="0" collapsed="false">
      <c r="K856" s="1"/>
      <c r="L856" s="1"/>
      <c r="M856" s="1"/>
      <c r="N856" s="1"/>
      <c r="O856" s="1"/>
      <c r="P856" s="1"/>
      <c r="Q856" s="1"/>
      <c r="R856" s="1"/>
      <c r="S856" s="565"/>
      <c r="T856" s="239"/>
      <c r="U856" s="239"/>
      <c r="V856" s="239"/>
      <c r="W856" s="239"/>
      <c r="X856" s="239"/>
      <c r="Y856" s="239"/>
      <c r="Z856" s="239"/>
      <c r="AA856" s="1"/>
      <c r="AB856" s="1"/>
      <c r="AC856" s="1"/>
      <c r="AD856" s="1"/>
      <c r="AE856" s="1"/>
      <c r="AF856" s="1"/>
      <c r="AG856" s="1"/>
      <c r="AH856" s="1"/>
      <c r="AI856" s="1"/>
      <c r="AJ856" s="1"/>
      <c r="AK856" s="1"/>
      <c r="AL856" s="1"/>
    </row>
    <row r="857" customFormat="false" ht="15" hidden="false" customHeight="false" outlineLevel="0" collapsed="false">
      <c r="K857" s="1"/>
      <c r="L857" s="1"/>
      <c r="M857" s="1"/>
      <c r="N857" s="1"/>
      <c r="O857" s="1"/>
      <c r="P857" s="1"/>
      <c r="Q857" s="1"/>
      <c r="R857" s="1"/>
      <c r="S857" s="565"/>
      <c r="T857" s="239"/>
      <c r="U857" s="239"/>
      <c r="V857" s="239"/>
      <c r="W857" s="239"/>
      <c r="X857" s="239"/>
      <c r="Y857" s="239"/>
      <c r="Z857" s="239"/>
      <c r="AA857" s="1"/>
      <c r="AB857" s="1"/>
      <c r="AC857" s="1"/>
      <c r="AD857" s="1"/>
      <c r="AE857" s="1"/>
      <c r="AF857" s="1"/>
      <c r="AG857" s="1"/>
      <c r="AH857" s="1"/>
      <c r="AI857" s="1"/>
      <c r="AJ857" s="1"/>
      <c r="AK857" s="1"/>
      <c r="AL857" s="1"/>
    </row>
    <row r="858" customFormat="false" ht="15" hidden="false" customHeight="false" outlineLevel="0" collapsed="false">
      <c r="K858" s="1"/>
      <c r="L858" s="1"/>
      <c r="M858" s="1"/>
      <c r="N858" s="1"/>
      <c r="O858" s="1"/>
      <c r="P858" s="1"/>
      <c r="Q858" s="1"/>
      <c r="R858" s="1"/>
      <c r="S858" s="565"/>
      <c r="T858" s="239"/>
      <c r="U858" s="239"/>
      <c r="V858" s="239"/>
      <c r="W858" s="239"/>
      <c r="X858" s="239"/>
      <c r="Y858" s="239"/>
      <c r="Z858" s="239"/>
      <c r="AA858" s="1"/>
      <c r="AB858" s="1"/>
      <c r="AC858" s="1"/>
      <c r="AD858" s="1"/>
      <c r="AE858" s="1"/>
      <c r="AF858" s="1"/>
      <c r="AG858" s="1"/>
      <c r="AH858" s="1"/>
      <c r="AI858" s="1"/>
      <c r="AJ858" s="1"/>
      <c r="AK858" s="1"/>
      <c r="AL858" s="1"/>
    </row>
    <row r="859" customFormat="false" ht="15" hidden="false" customHeight="false" outlineLevel="0" collapsed="false">
      <c r="K859" s="1"/>
      <c r="L859" s="1"/>
      <c r="M859" s="1"/>
      <c r="N859" s="1"/>
      <c r="O859" s="1"/>
      <c r="P859" s="1"/>
      <c r="Q859" s="1"/>
      <c r="R859" s="1"/>
      <c r="S859" s="565"/>
      <c r="T859" s="239"/>
      <c r="U859" s="239"/>
      <c r="V859" s="239"/>
      <c r="W859" s="239"/>
      <c r="X859" s="239"/>
      <c r="Y859" s="239"/>
      <c r="Z859" s="239"/>
      <c r="AA859" s="1"/>
      <c r="AB859" s="1"/>
      <c r="AC859" s="1"/>
      <c r="AD859" s="1"/>
      <c r="AE859" s="1"/>
      <c r="AF859" s="1"/>
      <c r="AG859" s="1"/>
      <c r="AH859" s="1"/>
      <c r="AI859" s="1"/>
      <c r="AJ859" s="1"/>
      <c r="AK859" s="1"/>
      <c r="AL859" s="1"/>
    </row>
    <row r="860" customFormat="false" ht="15" hidden="false" customHeight="false" outlineLevel="0" collapsed="false">
      <c r="K860" s="1"/>
      <c r="L860" s="1"/>
      <c r="M860" s="1"/>
      <c r="N860" s="1"/>
      <c r="O860" s="1"/>
      <c r="P860" s="1"/>
      <c r="Q860" s="1"/>
      <c r="R860" s="1"/>
      <c r="S860" s="565"/>
      <c r="T860" s="239"/>
      <c r="U860" s="239"/>
      <c r="V860" s="239"/>
      <c r="W860" s="239"/>
      <c r="X860" s="239"/>
      <c r="Y860" s="239"/>
      <c r="Z860" s="239"/>
      <c r="AA860" s="1"/>
      <c r="AB860" s="1"/>
      <c r="AC860" s="1"/>
      <c r="AD860" s="1"/>
      <c r="AE860" s="1"/>
      <c r="AF860" s="1"/>
      <c r="AG860" s="1"/>
      <c r="AH860" s="1"/>
      <c r="AI860" s="1"/>
      <c r="AJ860" s="1"/>
      <c r="AK860" s="1"/>
      <c r="AL860" s="1"/>
    </row>
    <row r="861" customFormat="false" ht="15" hidden="false" customHeight="false" outlineLevel="0" collapsed="false">
      <c r="K861" s="1"/>
      <c r="L861" s="1"/>
      <c r="M861" s="1"/>
      <c r="N861" s="1"/>
      <c r="O861" s="1"/>
      <c r="P861" s="1"/>
      <c r="Q861" s="1"/>
      <c r="R861" s="1"/>
      <c r="S861" s="565"/>
      <c r="T861" s="239"/>
      <c r="U861" s="239"/>
      <c r="V861" s="239"/>
      <c r="W861" s="239"/>
      <c r="X861" s="239"/>
      <c r="Y861" s="239"/>
      <c r="Z861" s="239"/>
      <c r="AA861" s="1"/>
      <c r="AB861" s="1"/>
      <c r="AC861" s="1"/>
      <c r="AD861" s="1"/>
      <c r="AE861" s="1"/>
      <c r="AF861" s="1"/>
      <c r="AG861" s="1"/>
      <c r="AH861" s="1"/>
      <c r="AI861" s="1"/>
      <c r="AJ861" s="1"/>
      <c r="AK861" s="1"/>
      <c r="AL861" s="1"/>
    </row>
    <row r="862" customFormat="false" ht="15" hidden="false" customHeight="false" outlineLevel="0" collapsed="false">
      <c r="K862" s="1"/>
      <c r="L862" s="1"/>
      <c r="M862" s="1"/>
      <c r="N862" s="1"/>
      <c r="O862" s="1"/>
      <c r="P862" s="1"/>
      <c r="Q862" s="1"/>
      <c r="R862" s="1"/>
      <c r="S862" s="565"/>
      <c r="T862" s="239"/>
      <c r="U862" s="239"/>
      <c r="V862" s="239"/>
      <c r="W862" s="239"/>
      <c r="X862" s="239"/>
      <c r="Y862" s="239"/>
      <c r="Z862" s="239"/>
      <c r="AA862" s="1"/>
      <c r="AB862" s="1"/>
      <c r="AC862" s="1"/>
      <c r="AD862" s="1"/>
      <c r="AE862" s="1"/>
      <c r="AF862" s="1"/>
      <c r="AG862" s="1"/>
      <c r="AH862" s="1"/>
      <c r="AI862" s="1"/>
      <c r="AJ862" s="1"/>
      <c r="AK862" s="1"/>
      <c r="AL862" s="1"/>
    </row>
    <row r="863" customFormat="false" ht="15" hidden="false" customHeight="false" outlineLevel="0" collapsed="false">
      <c r="K863" s="1"/>
      <c r="L863" s="1"/>
      <c r="M863" s="1"/>
      <c r="N863" s="1"/>
      <c r="O863" s="1"/>
      <c r="P863" s="1"/>
      <c r="Q863" s="1"/>
      <c r="R863" s="1"/>
      <c r="S863" s="565"/>
      <c r="T863" s="239"/>
      <c r="U863" s="239"/>
      <c r="V863" s="239"/>
      <c r="W863" s="239"/>
      <c r="X863" s="239"/>
      <c r="Y863" s="239"/>
      <c r="Z863" s="239"/>
      <c r="AA863" s="1"/>
      <c r="AB863" s="1"/>
      <c r="AC863" s="1"/>
      <c r="AD863" s="1"/>
      <c r="AE863" s="1"/>
      <c r="AF863" s="1"/>
      <c r="AG863" s="1"/>
      <c r="AH863" s="1"/>
      <c r="AI863" s="1"/>
      <c r="AJ863" s="1"/>
      <c r="AK863" s="1"/>
      <c r="AL863" s="1"/>
    </row>
    <row r="864" customFormat="false" ht="15" hidden="false" customHeight="false" outlineLevel="0" collapsed="false">
      <c r="E864" s="578"/>
      <c r="K864" s="1"/>
      <c r="L864" s="1"/>
      <c r="M864" s="1"/>
      <c r="N864" s="1"/>
      <c r="O864" s="1"/>
      <c r="P864" s="1"/>
      <c r="Q864" s="1"/>
      <c r="R864" s="1"/>
      <c r="S864" s="565"/>
      <c r="T864" s="239"/>
      <c r="U864" s="239"/>
      <c r="V864" s="239"/>
      <c r="W864" s="239"/>
      <c r="X864" s="239"/>
      <c r="Y864" s="239"/>
      <c r="Z864" s="239"/>
      <c r="AA864" s="1"/>
      <c r="AB864" s="1"/>
      <c r="AC864" s="1"/>
      <c r="AD864" s="1"/>
      <c r="AE864" s="1"/>
      <c r="AF864" s="1"/>
      <c r="AG864" s="1"/>
      <c r="AH864" s="1"/>
      <c r="AI864" s="1"/>
      <c r="AJ864" s="1"/>
      <c r="AK864" s="1"/>
      <c r="AL864" s="1"/>
    </row>
  </sheetData>
  <mergeCells count="10">
    <mergeCell ref="A1:A2"/>
    <mergeCell ref="B1:C1"/>
    <mergeCell ref="D1:F1"/>
    <mergeCell ref="G1:H1"/>
    <mergeCell ref="B2:C2"/>
    <mergeCell ref="D2:F2"/>
    <mergeCell ref="G2:H2"/>
    <mergeCell ref="A3:M3"/>
    <mergeCell ref="A4:M4"/>
    <mergeCell ref="N4:R4"/>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0</TotalTime>
  <Application>LibreOffice/26.2.2.2$Linux_X86_64 LibreOffice_project/620$Build-2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Mario Escalona</dc:creator>
  <dc:description/>
  <dc:language>en-US</dc:language>
  <cp:lastModifiedBy>Juan David Garcia Cruz</cp:lastModifiedBy>
  <dcterms:modified xsi:type="dcterms:W3CDTF">2026-06-10T05:19:25Z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